
<file path=[Content_Types].xml><?xml version="1.0" encoding="utf-8"?>
<Types xmlns="http://schemas.openxmlformats.org/package/2006/content-types">
  <Default Extension="bin" ContentType="application/vnd.openxmlformats-officedocument.spreadsheetml.printerSetting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5.xml" ContentType="application/vnd.openxmlformats-officedocument.drawing+xml"/>
  <Override PartName="/xl/drawings/drawing6.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https://rpgnet-my.sharepoint.com/personal/kumarm42_kecrpg_com/Documents/Ratle Kiru Power Transmission Ltd/Progress/Apr'26/"/>
    </mc:Choice>
  </mc:AlternateContent>
  <xr:revisionPtr revIDLastSave="8504" documentId="13_ncr:1_{08470EFF-A529-4D8D-999C-CB2D0B24C89A}" xr6:coauthVersionLast="47" xr6:coauthVersionMax="47" xr10:uidLastSave="{BCAB336A-50B9-4DF6-B8DC-06507D17C968}"/>
  <bookViews>
    <workbookView xWindow="-110" yWindow="-110" windowWidth="19420" windowHeight="11500" firstSheet="9" activeTab="9" xr2:uid="{00000000-000D-0000-FFFF-FFFF00000000}"/>
  </bookViews>
  <sheets>
    <sheet name="TB401 DPR....." sheetId="1" state="hidden" r:id="rId1"/>
    <sheet name="Eng." sheetId="2" state="hidden" r:id="rId2"/>
    <sheet name="Fdn (Pkg -G Section -I)" sheetId="14" state="hidden" r:id="rId3"/>
    <sheet name="Sheet2" sheetId="54" state="hidden" r:id="rId4"/>
    <sheet name="Sheet3" sheetId="55" state="hidden" r:id="rId5"/>
    <sheet name="Sheet4" sheetId="56" state="hidden" r:id="rId6"/>
    <sheet name="Sheet5" sheetId="57" state="hidden" r:id="rId7"/>
    <sheet name="ROW" sheetId="74" state="hidden" r:id="rId8"/>
    <sheet name="Sheet13 (2)" sheetId="81" state="hidden" r:id="rId9"/>
    <sheet name="TB-605" sheetId="42" r:id="rId10"/>
    <sheet name="Sheet16" sheetId="84" state="hidden" r:id="rId11"/>
    <sheet name="Sheet14" sheetId="83" state="hidden" r:id="rId12"/>
    <sheet name="Sheet12" sheetId="79" state="hidden" r:id="rId13"/>
    <sheet name="Sheet13" sheetId="80" state="hidden" r:id="rId14"/>
    <sheet name="Sheet15" sheetId="82" state="hidden" r:id="rId15"/>
    <sheet name="TB401 DPR" sheetId="13" state="hidden" r:id="rId16"/>
    <sheet name="Survey-Summary" sheetId="43" state="hidden" r:id="rId17"/>
    <sheet name="Sheet6" sheetId="67" state="hidden" r:id="rId18"/>
    <sheet name="Vertical Chart -JS Line Jammu " sheetId="65" r:id="rId19"/>
    <sheet name="Approved Survey" sheetId="46" state="hidden" r:id="rId20"/>
    <sheet name="Approved CS J-S Line" sheetId="48" state="hidden" r:id="rId21"/>
    <sheet name="Approved CS K-S Line" sheetId="53" state="hidden" r:id="rId22"/>
    <sheet name="Foundation JS-Line -Jammu" sheetId="15" r:id="rId23"/>
    <sheet name="Sheet10" sheetId="77" state="hidden" r:id="rId24"/>
    <sheet name="Erection -Jammu" sheetId="69" r:id="rId25"/>
    <sheet name="Erection -SK" sheetId="76" r:id="rId26"/>
    <sheet name="Sheet7" sheetId="71" state="hidden" r:id="rId27"/>
    <sheet name="Sheet8" sheetId="73" state="hidden" r:id="rId28"/>
    <sheet name="Foundation -LILO" sheetId="70" state="hidden" r:id="rId29"/>
    <sheet name="Erection-Punjab" sheetId="72" r:id="rId30"/>
    <sheet name="Vertical Chart -JS Line Punjab" sheetId="64" r:id="rId31"/>
    <sheet name="Foundation -JS Line- Punjab" sheetId="59" r:id="rId32"/>
    <sheet name="Sheet9" sheetId="75" state="hidden" r:id="rId33"/>
    <sheet name="ROW Front vs Progress" sheetId="63" r:id="rId34"/>
    <sheet name="Foundation -KS Line" sheetId="60" r:id="rId35"/>
    <sheet name="Manpower" sheetId="52" r:id="rId36"/>
    <sheet name="Hindrance" sheetId="49" r:id="rId37"/>
    <sheet name="Sheet11" sheetId="78" state="hidden" r:id="rId38"/>
    <sheet name="Planned Vs Actual -FDN" sheetId="51" state="hidden" r:id="rId39"/>
    <sheet name="Supply Status" sheetId="66" state="hidden" r:id="rId40"/>
    <sheet name="Material Status-Jammu-Punjab" sheetId="45" state="hidden" r:id="rId41"/>
    <sheet name="Material Status-Punjab" sheetId="62" state="hidden" r:id="rId42"/>
    <sheet name="Earthing (PKG-F)" sheetId="18" state="hidden" r:id="rId43"/>
    <sheet name="Earthing (PKG-G)" sheetId="7" state="hidden" r:id="rId44"/>
    <sheet name="Revetment Pkg-G" sheetId="37" state="hidden" r:id="rId45"/>
    <sheet name=" Benching Status-F" sheetId="33" state="hidden" r:id="rId46"/>
    <sheet name=" Benching Status-G" sheetId="26" state="hidden" r:id="rId47"/>
    <sheet name="Earthing Pkg -G Ist section" sheetId="17" state="hidden" r:id="rId48"/>
    <sheet name="Earthing balance" sheetId="35" state="hidden" r:id="rId49"/>
    <sheet name="Tack Welding - PKG-G" sheetId="11" state="hidden" r:id="rId50"/>
    <sheet name="Tack Welding - PKG-F" sheetId="24" state="hidden" r:id="rId51"/>
    <sheet name="Painting - PKG-G" sheetId="12" state="hidden" r:id="rId52"/>
    <sheet name="Painting - PKG-F" sheetId="25" state="hidden" r:id="rId53"/>
    <sheet name="Eretion - PKG-G" sheetId="4" state="hidden" r:id="rId54"/>
    <sheet name="Eretion - PKG-F" sheetId="22" state="hidden" r:id="rId55"/>
    <sheet name="Sheet1" sheetId="6" state="hidden" r:id="rId56"/>
    <sheet name="JMC 27.9.23" sheetId="8" state="hidden" r:id="rId57"/>
    <sheet name="Jumpering-G" sheetId="28" state="hidden" r:id="rId58"/>
    <sheet name="Insulator Hoisting - F" sheetId="29" state="hidden" r:id="rId59"/>
    <sheet name="Insulator Hoisting - G" sheetId="21" state="hidden" r:id="rId60"/>
    <sheet name="Jumpering-F" sheetId="36" state="hidden" r:id="rId61"/>
    <sheet name="Stringing - PKG-F" sheetId="34" state="hidden" r:id="rId62"/>
    <sheet name="Stringing - PKG-G" sheetId="27" state="hidden" r:id="rId63"/>
    <sheet name="OPGW PKG-G" sheetId="39" state="hidden" r:id="rId64"/>
    <sheet name="OPGW PKG-F" sheetId="41" state="hidden" r:id="rId65"/>
    <sheet name="Crossing" sheetId="23" state="hidden" r:id="rId66"/>
    <sheet name="Clear locs shared by client" sheetId="38" state="hidden" r:id="rId67"/>
  </sheets>
  <externalReferences>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s>
  <definedNames>
    <definedName name="\">{"AWARDED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0">#REF!</definedName>
    <definedName name="\122" hidden="1">#REF!</definedName>
    <definedName name="\123" hidden="1">#REF!</definedName>
    <definedName name="\1234" hidden="1">#REF!</definedName>
    <definedName name="\12345" hidden="1">#REF!</definedName>
    <definedName name="\2">#REF!</definedName>
    <definedName name="\3">#REF!</definedName>
    <definedName name="\4">#REF!</definedName>
    <definedName name="\A">#REF!</definedName>
    <definedName name="\A_1">"#REF!"</definedName>
    <definedName name="\a1">#REF!</definedName>
    <definedName name="\B">#REF!</definedName>
    <definedName name="\C">#REF!</definedName>
    <definedName name="\c1">#REF!</definedName>
    <definedName name="\d">#N/A</definedName>
    <definedName name="\E">#REF!</definedName>
    <definedName name="\f">#REF!</definedName>
    <definedName name="\g">#REF!</definedName>
    <definedName name="\H">#REF!</definedName>
    <definedName name="\I">#REF!</definedName>
    <definedName name="\j">#REF!</definedName>
    <definedName name="\k">#REF!</definedName>
    <definedName name="\KWS123">#N/A</definedName>
    <definedName name="\l">#REF!</definedName>
    <definedName name="\M">#REF!</definedName>
    <definedName name="\N">#REF!</definedName>
    <definedName name="\P">#REF!</definedName>
    <definedName name="\q">#N/A</definedName>
    <definedName name="\R">#REF!</definedName>
    <definedName name="\S">#REF!</definedName>
    <definedName name="\t">#N/A</definedName>
    <definedName name="\U">#REF!</definedName>
    <definedName name="\V">#REF!</definedName>
    <definedName name="\z">#REF!</definedName>
    <definedName name="_">#REF!</definedName>
    <definedName name="_________________________________________________________dol12">#REF!</definedName>
    <definedName name="_________________________________________________________in18900">#REF!</definedName>
    <definedName name="_________________________________________________________iv19000">#REF!</definedName>
    <definedName name="________________________________________________________dol12">#REF!</definedName>
    <definedName name="________________________________________________________dol6">#REF!</definedName>
    <definedName name="________________________________________________________in18900">#REF!</definedName>
    <definedName name="________________________________________________________iv19000">#REF!</definedName>
    <definedName name="_______________________________________________________dol12">#REF!</definedName>
    <definedName name="_______________________________________________________dol6">#REF!</definedName>
    <definedName name="_______________________________________________________in18900">#REF!</definedName>
    <definedName name="_______________________________________________________iv19000">#REF!</definedName>
    <definedName name="______________________________________________________dol12">#REF!</definedName>
    <definedName name="______________________________________________________dol6">#REF!</definedName>
    <definedName name="_____________________________________________________dol12">#REF!</definedName>
    <definedName name="_____________________________________________________dol6">#REF!</definedName>
    <definedName name="_____________________________________________________in18900">#REF!</definedName>
    <definedName name="_____________________________________________________iv19000">#REF!</definedName>
    <definedName name="____________________________________________________dol12">#REF!</definedName>
    <definedName name="____________________________________________________dol6">#REF!</definedName>
    <definedName name="____________________________________________________in18900">#REF!</definedName>
    <definedName name="____________________________________________________iv19000">#REF!</definedName>
    <definedName name="___________________________________________________dol12">#REF!</definedName>
    <definedName name="___________________________________________________dol6">#REF!</definedName>
    <definedName name="___________________________________________________in18900">#REF!</definedName>
    <definedName name="___________________________________________________iv19000">#REF!</definedName>
    <definedName name="__________________________________________________dol12">#REF!</definedName>
    <definedName name="__________________________________________________dol6">#REF!</definedName>
    <definedName name="__________________________________________________in18900">#REF!</definedName>
    <definedName name="__________________________________________________iv19000">#REF!</definedName>
    <definedName name="_________________________________________________dol6">#REF!</definedName>
    <definedName name="_________________________________________________in18900">#REF!</definedName>
    <definedName name="_________________________________________________iv19000">#REF!</definedName>
    <definedName name="________________________________________________dol12">#REF!</definedName>
    <definedName name="________________________________________________in18900">#REF!</definedName>
    <definedName name="________________________________________________iv19000">#REF!</definedName>
    <definedName name="_______________________________________________dol12">#REF!</definedName>
    <definedName name="_______________________________________________dol6">#REF!</definedName>
    <definedName name="_______________________________________________in18900">#REF!</definedName>
    <definedName name="_______________________________________________iv19000">#REF!</definedName>
    <definedName name="______________________________________________dol12">#REF!</definedName>
    <definedName name="______________________________________________dol6">#REF!</definedName>
    <definedName name="______________________________________________IDA1">#REF!</definedName>
    <definedName name="______________________________________________in18900">#REF!</definedName>
    <definedName name="______________________________________________iv19000">#REF!</definedName>
    <definedName name="______________________________________________xlnm.Print_Area_1">#REF!</definedName>
    <definedName name="______________________________________________xlnm.Print_Area_2">#REF!</definedName>
    <definedName name="______________________________________________xlnm.Print_Titles_1">#REF!</definedName>
    <definedName name="______________________________________________xlnm.Print_Titles_2">(#REF!,#REF!)</definedName>
    <definedName name="_____________________________________________dol12">#REF!</definedName>
    <definedName name="_____________________________________________dol6">#REF!</definedName>
    <definedName name="_____________________________________________IDA1">#REF!</definedName>
    <definedName name="_____________________________________________in18900">#REF!</definedName>
    <definedName name="_____________________________________________iv19000">#REF!</definedName>
    <definedName name="____________________________________________dol12">#REF!</definedName>
    <definedName name="____________________________________________dol6">#REF!</definedName>
    <definedName name="____________________________________________IDA1">#REF!</definedName>
    <definedName name="____________________________________________in18900">#REF!</definedName>
    <definedName name="____________________________________________iv19000">#REF!</definedName>
    <definedName name="____________________________________________xlnm.Print_Area_1">#REF!</definedName>
    <definedName name="____________________________________________xlnm.Print_Area_2">#REF!</definedName>
    <definedName name="____________________________________________xlnm.Print_Titles_1">#REF!</definedName>
    <definedName name="____________________________________________xlnm.Print_Titles_2">(#REF!,#REF!)</definedName>
    <definedName name="___________________________________________dol12">#REF!</definedName>
    <definedName name="___________________________________________dol6">#REF!</definedName>
    <definedName name="___________________________________________IDA1">#REF!</definedName>
    <definedName name="___________________________________________in18900">#REF!</definedName>
    <definedName name="___________________________________________iv19000">#REF!</definedName>
    <definedName name="___________________________________________xlnm.Print_Area_1">#REF!</definedName>
    <definedName name="___________________________________________xlnm.Print_Area_2">#REF!</definedName>
    <definedName name="___________________________________________xlnm.Print_Area_3">#REF!</definedName>
    <definedName name="___________________________________________xlnm.Print_Titles_1">#REF!</definedName>
    <definedName name="___________________________________________xlnm.Print_Titles_2">(#REF!,#REF!)</definedName>
    <definedName name="___________________________________________xlnm.Print_Titles_3">(#REF!,#REF!)</definedName>
    <definedName name="__________________________________________dol12">#REF!</definedName>
    <definedName name="__________________________________________dol6">#REF!</definedName>
    <definedName name="__________________________________________IDA1">#REF!</definedName>
    <definedName name="__________________________________________in18900">#REF!</definedName>
    <definedName name="__________________________________________iv19000">#REF!</definedName>
    <definedName name="__________________________________________xlnm.Print_Area_1">#REF!</definedName>
    <definedName name="__________________________________________xlnm.Print_Area_2">#REF!</definedName>
    <definedName name="__________________________________________xlnm.Print_Titles_1">#REF!</definedName>
    <definedName name="__________________________________________xlnm.Print_Titles_2">(#REF!,#REF!)</definedName>
    <definedName name="_________________________________________dol12">#REF!</definedName>
    <definedName name="_________________________________________dol6">#REF!</definedName>
    <definedName name="_________________________________________IDA1">#REF!</definedName>
    <definedName name="_________________________________________in18900">#REF!</definedName>
    <definedName name="_________________________________________iv19000">#REF!</definedName>
    <definedName name="_________________________________________xlnm.Print_Area_1">#REF!</definedName>
    <definedName name="_________________________________________xlnm.Print_Area_2">#REF!</definedName>
    <definedName name="_________________________________________xlnm.Print_Area_3">#REF!</definedName>
    <definedName name="_________________________________________xlnm.Print_Titles_1">#REF!</definedName>
    <definedName name="_________________________________________xlnm.Print_Titles_2">(#REF!,#REF!)</definedName>
    <definedName name="_________________________________________xlnm.Print_Titles_3">(#REF!,#REF!)</definedName>
    <definedName name="________________________________________dol12">#REF!</definedName>
    <definedName name="________________________________________dol6">#REF!</definedName>
    <definedName name="________________________________________IDA1">#REF!</definedName>
    <definedName name="________________________________________in18900">#REF!</definedName>
    <definedName name="________________________________________iv19000">#REF!</definedName>
    <definedName name="________________________________________xlnm.Print_Area_1">#REF!</definedName>
    <definedName name="________________________________________xlnm.Print_Area_2">#REF!</definedName>
    <definedName name="________________________________________xlnm.Print_Area_3">#REF!</definedName>
    <definedName name="________________________________________xlnm.Print_Titles_1">#REF!</definedName>
    <definedName name="________________________________________xlnm.Print_Titles_2">(#REF!,#REF!)</definedName>
    <definedName name="________________________________________xlnm.Print_Titles_3">(#REF!,#REF!)</definedName>
    <definedName name="_______________________________________dol12">#REF!</definedName>
    <definedName name="_______________________________________dol6">#REF!</definedName>
    <definedName name="_______________________________________IDA1">#REF!</definedName>
    <definedName name="_______________________________________in18900">#REF!</definedName>
    <definedName name="_______________________________________iv19000">#REF!</definedName>
    <definedName name="_______________________________________xlnm.Print_Area_1">#REF!</definedName>
    <definedName name="_______________________________________xlnm.Print_Area_2">#REF!</definedName>
    <definedName name="_______________________________________xlnm.Print_Area_3">#REF!</definedName>
    <definedName name="_______________________________________xlnm.Print_Titles_1">#REF!</definedName>
    <definedName name="_______________________________________xlnm.Print_Titles_2">(#REF!,#REF!)</definedName>
    <definedName name="_______________________________________xlnm.Print_Titles_3">(#REF!,#REF!)</definedName>
    <definedName name="______________________________________dol12">#REF!</definedName>
    <definedName name="______________________________________dol6">#REF!</definedName>
    <definedName name="______________________________________IDA1">#REF!</definedName>
    <definedName name="______________________________________in18900">#REF!</definedName>
    <definedName name="______________________________________iv19000">#REF!</definedName>
    <definedName name="______________________________________xlnm.Print_Area_1">#REF!</definedName>
    <definedName name="______________________________________xlnm.Print_Area_2">#REF!</definedName>
    <definedName name="______________________________________xlnm.Print_Area_3">#REF!</definedName>
    <definedName name="______________________________________xlnm.Print_Titles_1">#REF!</definedName>
    <definedName name="______________________________________xlnm.Print_Titles_2">(#REF!,#REF!)</definedName>
    <definedName name="______________________________________xlnm.Print_Titles_3">(#REF!,#REF!)</definedName>
    <definedName name="_____________________________________dol12">#REF!</definedName>
    <definedName name="_____________________________________dol6">#REF!</definedName>
    <definedName name="_____________________________________IDA1">#REF!</definedName>
    <definedName name="_____________________________________in18900">#REF!</definedName>
    <definedName name="_____________________________________iv19000">#REF!</definedName>
    <definedName name="_____________________________________xlnm.Print_Area_1">#REF!</definedName>
    <definedName name="_____________________________________xlnm.Print_Area_2">#REF!</definedName>
    <definedName name="_____________________________________xlnm.Print_Area_3">#REF!</definedName>
    <definedName name="_____________________________________xlnm.Print_Titles_1">#REF!</definedName>
    <definedName name="_____________________________________xlnm.Print_Titles_2">(#REF!,#REF!)</definedName>
    <definedName name="_____________________________________xlnm.Print_Titles_3">(#REF!,#REF!)</definedName>
    <definedName name="____________________________________dol12">#REF!</definedName>
    <definedName name="____________________________________dol6">#REF!</definedName>
    <definedName name="____________________________________IDA1">#REF!</definedName>
    <definedName name="____________________________________in18900">#REF!</definedName>
    <definedName name="____________________________________iv19000">#REF!</definedName>
    <definedName name="____________________________________xlnm.Print_Area_1">#REF!</definedName>
    <definedName name="____________________________________xlnm.Print_Area_2">#REF!</definedName>
    <definedName name="____________________________________xlnm.Print_Area_3">#REF!</definedName>
    <definedName name="____________________________________xlnm.Print_Titles_1">#REF!</definedName>
    <definedName name="____________________________________xlnm.Print_Titles_2">(#REF!,#REF!)</definedName>
    <definedName name="____________________________________xlnm.Print_Titles_3">(#REF!,#REF!)</definedName>
    <definedName name="___________________________________dol12">#REF!</definedName>
    <definedName name="___________________________________dol6">#REF!</definedName>
    <definedName name="___________________________________IDA1">#REF!</definedName>
    <definedName name="___________________________________in18900">#REF!</definedName>
    <definedName name="___________________________________iv19000">#REF!</definedName>
    <definedName name="___________________________________xlnm.Print_Area_1">#REF!</definedName>
    <definedName name="___________________________________xlnm.Print_Area_2">#REF!</definedName>
    <definedName name="___________________________________xlnm.Print_Area_3">#REF!</definedName>
    <definedName name="___________________________________xlnm.Print_Titles_1">#REF!</definedName>
    <definedName name="___________________________________xlnm.Print_Titles_2">(#REF!,#REF!)</definedName>
    <definedName name="___________________________________xlnm.Print_Titles_3">(#REF!,#REF!)</definedName>
    <definedName name="__________________________________dol12">#REF!</definedName>
    <definedName name="__________________________________dol6">#REF!</definedName>
    <definedName name="__________________________________IDA1">#REF!</definedName>
    <definedName name="__________________________________in18900">#REF!</definedName>
    <definedName name="__________________________________iv19000">#REF!</definedName>
    <definedName name="__________________________________xlnm.Print_Area_1">#REF!</definedName>
    <definedName name="__________________________________xlnm.Print_Area_2">#REF!</definedName>
    <definedName name="__________________________________xlnm.Print_Area_3">#REF!</definedName>
    <definedName name="__________________________________xlnm.Print_Titles_1">#REF!</definedName>
    <definedName name="__________________________________xlnm.Print_Titles_2">(#REF!,#REF!)</definedName>
    <definedName name="__________________________________xlnm.Print_Titles_3">(#REF!,#REF!)</definedName>
    <definedName name="_________________________________dol12">#REF!</definedName>
    <definedName name="_________________________________dol6">#REF!</definedName>
    <definedName name="_________________________________IDA1">#REF!</definedName>
    <definedName name="_________________________________in18900">#REF!</definedName>
    <definedName name="_________________________________iv19000">#REF!</definedName>
    <definedName name="_________________________________xlnm.Print_Area_1">#REF!</definedName>
    <definedName name="_________________________________xlnm.Print_Area_2">#REF!</definedName>
    <definedName name="_________________________________xlnm.Print_Area_3">#REF!</definedName>
    <definedName name="_________________________________xlnm.Print_Titles_1">#REF!</definedName>
    <definedName name="_________________________________xlnm.Print_Titles_2">(#REF!,#REF!)</definedName>
    <definedName name="_________________________________xlnm.Print_Titles_3">(#REF!,#REF!)</definedName>
    <definedName name="________________________________dol12">#REF!</definedName>
    <definedName name="________________________________dol6">#REF!</definedName>
    <definedName name="________________________________IDA1">#REF!</definedName>
    <definedName name="________________________________in18900">#REF!</definedName>
    <definedName name="________________________________iv19000">#REF!</definedName>
    <definedName name="________________________________xlnm.Print_Area_1">#REF!</definedName>
    <definedName name="________________________________xlnm.Print_Area_2">#REF!</definedName>
    <definedName name="________________________________xlnm.Print_Area_3">#REF!</definedName>
    <definedName name="________________________________xlnm.Print_Titles_1">#REF!</definedName>
    <definedName name="________________________________xlnm.Print_Titles_2">(#REF!,#REF!)</definedName>
    <definedName name="________________________________xlnm.Print_Titles_3">(#REF!,#REF!)</definedName>
    <definedName name="_______________________________dol12">#REF!</definedName>
    <definedName name="_______________________________dol6">#REF!</definedName>
    <definedName name="_______________________________IDA1">#REF!</definedName>
    <definedName name="_______________________________in18900">#REF!</definedName>
    <definedName name="_______________________________iv19000">#REF!</definedName>
    <definedName name="_______________________________xlnm.Print_Area_1">#REF!</definedName>
    <definedName name="_______________________________xlnm.Print_Area_2">#REF!</definedName>
    <definedName name="_______________________________xlnm.Print_Area_3">#REF!</definedName>
    <definedName name="_______________________________xlnm.Print_Titles_1">#REF!</definedName>
    <definedName name="_______________________________xlnm.Print_Titles_2">(#REF!,#REF!)</definedName>
    <definedName name="_______________________________xlnm.Print_Titles_3">(#REF!,#REF!)</definedName>
    <definedName name="______________________________dol12">#REF!</definedName>
    <definedName name="______________________________dol6">#REF!</definedName>
    <definedName name="______________________________IDA1">#REF!</definedName>
    <definedName name="______________________________in18900">#REF!</definedName>
    <definedName name="______________________________iv19000">#REF!</definedName>
    <definedName name="______________________________xlnm.Print_Area_1">#REF!</definedName>
    <definedName name="______________________________xlnm.Print_Area_2">#REF!</definedName>
    <definedName name="______________________________xlnm.Print_Area_3">#REF!</definedName>
    <definedName name="______________________________xlnm.Print_Titles_1">#REF!</definedName>
    <definedName name="______________________________xlnm.Print_Titles_2">(#REF!,#REF!)</definedName>
    <definedName name="______________________________xlnm.Print_Titles_3">(#REF!,#REF!)</definedName>
    <definedName name="_____________________________dol12">#REF!</definedName>
    <definedName name="_____________________________dol6">#REF!</definedName>
    <definedName name="_____________________________IDA1">#REF!</definedName>
    <definedName name="_____________________________in18900">#REF!</definedName>
    <definedName name="_____________________________iv19000">#REF!</definedName>
    <definedName name="_____________________________xlnm.Print_Area_1">#REF!</definedName>
    <definedName name="_____________________________xlnm.Print_Area_2">#REF!</definedName>
    <definedName name="_____________________________xlnm.Print_Area_3">#REF!</definedName>
    <definedName name="_____________________________xlnm.Print_Titles_1">#REF!</definedName>
    <definedName name="_____________________________xlnm.Print_Titles_2">(#REF!,#REF!)</definedName>
    <definedName name="_____________________________xlnm.Print_Titles_3">(#REF!,#REF!)</definedName>
    <definedName name="____________________________dol12">#REF!</definedName>
    <definedName name="____________________________dol6">#REF!</definedName>
    <definedName name="____________________________IDA1">#REF!</definedName>
    <definedName name="____________________________in18900">#REF!</definedName>
    <definedName name="____________________________iv19000">#REF!</definedName>
    <definedName name="____________________________xlnm.Print_Area_1">#REF!</definedName>
    <definedName name="____________________________xlnm.Print_Area_2">#REF!</definedName>
    <definedName name="____________________________xlnm.Print_Area_3">#REF!</definedName>
    <definedName name="____________________________xlnm.Print_Titles_1">#REF!</definedName>
    <definedName name="____________________________xlnm.Print_Titles_2">(#REF!,#REF!)</definedName>
    <definedName name="____________________________xlnm.Print_Titles_3">(#REF!,#REF!)</definedName>
    <definedName name="___________________________dol12">#REF!</definedName>
    <definedName name="___________________________dol6">#REF!</definedName>
    <definedName name="___________________________IDA1">#REF!</definedName>
    <definedName name="___________________________in18900">#REF!</definedName>
    <definedName name="___________________________iv19000">#REF!</definedName>
    <definedName name="___________________________xlnm.Print_Area_1">#REF!</definedName>
    <definedName name="___________________________xlnm.Print_Area_2">#REF!</definedName>
    <definedName name="___________________________xlnm.Print_Area_3">#REF!</definedName>
    <definedName name="___________________________xlnm.Print_Titles_1">#REF!</definedName>
    <definedName name="___________________________xlnm.Print_Titles_2">(#REF!,#REF!)</definedName>
    <definedName name="___________________________xlnm.Print_Titles_3">(#REF!,#REF!)</definedName>
    <definedName name="__________________________b111121">'[1]PACK (B)'!#REF!</definedName>
    <definedName name="__________________________dol12">#REF!</definedName>
    <definedName name="__________________________dol6">#REF!</definedName>
    <definedName name="__________________________dol7">#REF!</definedName>
    <definedName name="__________________________IDA1">#REF!</definedName>
    <definedName name="__________________________in18900">#REF!</definedName>
    <definedName name="__________________________iv19000">#REF!</definedName>
    <definedName name="__________________________xlnm.Print_Area_1">#REF!</definedName>
    <definedName name="__________________________xlnm.Print_Area_2">#REF!</definedName>
    <definedName name="__________________________xlnm.Print_Area_3">#REF!</definedName>
    <definedName name="__________________________xlnm.Print_Titles_1">#REF!</definedName>
    <definedName name="__________________________xlnm.Print_Titles_2">(#REF!,#REF!)</definedName>
    <definedName name="__________________________xlnm.Print_Titles_3">(#REF!,#REF!)</definedName>
    <definedName name="_________________________b111121">'[1]PACK (B)'!#REF!</definedName>
    <definedName name="_________________________dol12">#REF!</definedName>
    <definedName name="_________________________dol6">#REF!</definedName>
    <definedName name="_________________________IDA1">#REF!</definedName>
    <definedName name="_________________________in18900">#REF!</definedName>
    <definedName name="_________________________iv19000">#REF!</definedName>
    <definedName name="_________________________xlnm.Print_Area_1">#REF!</definedName>
    <definedName name="_________________________xlnm.Print_Area_2">#REF!</definedName>
    <definedName name="_________________________xlnm.Print_Area_3">#REF!</definedName>
    <definedName name="_________________________xlnm.Print_Titles_1">#REF!</definedName>
    <definedName name="_________________________xlnm.Print_Titles_2">(#REF!,#REF!)</definedName>
    <definedName name="_________________________xlnm.Print_Titles_3">(#REF!,#REF!)</definedName>
    <definedName name="________________________b111121">'[1]PACK (B)'!#REF!</definedName>
    <definedName name="________________________dol12">#REF!</definedName>
    <definedName name="________________________dol6">#REF!</definedName>
    <definedName name="________________________IDA1">#REF!</definedName>
    <definedName name="________________________in18900">#REF!</definedName>
    <definedName name="________________________iv19000">#REF!</definedName>
    <definedName name="________________________xlnm.Print_Area_1">#REF!</definedName>
    <definedName name="________________________xlnm.Print_Area_2">#REF!</definedName>
    <definedName name="________________________xlnm.Print_Area_3">#REF!</definedName>
    <definedName name="________________________xlnm.Print_Titles_1">#REF!</definedName>
    <definedName name="________________________xlnm.Print_Titles_2">(#REF!,#REF!)</definedName>
    <definedName name="________________________xlnm.Print_Titles_3">(#REF!,#REF!)</definedName>
    <definedName name="_______________________b111121">'[1]PACK (B)'!#REF!</definedName>
    <definedName name="_______________________dol12">#REF!</definedName>
    <definedName name="_______________________dol6">#REF!</definedName>
    <definedName name="_______________________IDA1">#REF!</definedName>
    <definedName name="_______________________in18900">#REF!</definedName>
    <definedName name="_______________________iv19000">#REF!</definedName>
    <definedName name="_______________________xlnm.Print_Area_1">#REF!</definedName>
    <definedName name="_______________________xlnm.Print_Area_2">#REF!</definedName>
    <definedName name="_______________________xlnm.Print_Area_3">#REF!</definedName>
    <definedName name="_______________________xlnm.Print_Titles_1">#REF!</definedName>
    <definedName name="_______________________xlnm.Print_Titles_2">(#REF!,#REF!)</definedName>
    <definedName name="_______________________xlnm.Print_Titles_3">(#REF!,#REF!)</definedName>
    <definedName name="______________________b111121">'[1]PACK (B)'!#REF!</definedName>
    <definedName name="______________________dol12">#REF!</definedName>
    <definedName name="______________________dol6">#REF!</definedName>
    <definedName name="______________________IDA1">#REF!</definedName>
    <definedName name="______________________in18900">#REF!</definedName>
    <definedName name="______________________iv19000">#REF!</definedName>
    <definedName name="______________________TAB1">[2]TABLES!$A$2:$C$16</definedName>
    <definedName name="______________________xlnm.Print_Area_1">#REF!</definedName>
    <definedName name="______________________xlnm.Print_Area_2">#REF!</definedName>
    <definedName name="______________________xlnm.Print_Area_3">#REF!</definedName>
    <definedName name="______________________xlnm.Print_Titles_1">#REF!</definedName>
    <definedName name="______________________xlnm.Print_Titles_2">(#REF!,#REF!)</definedName>
    <definedName name="______________________xlnm.Print_Titles_3">(#REF!,#REF!)</definedName>
    <definedName name="_____________________b111121">'[1]PACK (B)'!#REF!</definedName>
    <definedName name="_____________________dol12">#REF!</definedName>
    <definedName name="_____________________dol6">#REF!</definedName>
    <definedName name="_____________________IDA1">#REF!</definedName>
    <definedName name="_____________________in18900">#REF!</definedName>
    <definedName name="_____________________iv19000">#REF!</definedName>
    <definedName name="_____________________TAB1">[2]TABLES!$A$2:$C$16</definedName>
    <definedName name="_____________________xlnm.Print_Area_1">#REF!</definedName>
    <definedName name="_____________________xlnm.Print_Area_2">#REF!</definedName>
    <definedName name="_____________________xlnm.Print_Area_3">#REF!</definedName>
    <definedName name="_____________________xlnm.Print_Titles_1">#REF!</definedName>
    <definedName name="_____________________xlnm.Print_Titles_2">(#REF!,#REF!)</definedName>
    <definedName name="_____________________xlnm.Print_Titles_3">(#REF!,#REF!)</definedName>
    <definedName name="____________________b111121">'[1]PACK (B)'!#REF!</definedName>
    <definedName name="____________________dol12">#REF!</definedName>
    <definedName name="____________________dol6">#REF!</definedName>
    <definedName name="____________________IDA1">#REF!</definedName>
    <definedName name="____________________in18900">#REF!</definedName>
    <definedName name="____________________iv19000">#REF!</definedName>
    <definedName name="____________________KEY3" hidden="1">'[3]SC Cost FEB 03'!#REF!</definedName>
    <definedName name="____________________TAB1">[2]TABLES!$A$2:$C$16</definedName>
    <definedName name="____________________xlnm.Print_Area_1">#REF!</definedName>
    <definedName name="____________________xlnm.Print_Area_2">#REF!</definedName>
    <definedName name="____________________xlnm.Print_Area_3">#REF!</definedName>
    <definedName name="____________________xlnm.Print_Titles_1">#REF!</definedName>
    <definedName name="____________________xlnm.Print_Titles_2">(#REF!,#REF!)</definedName>
    <definedName name="____________________xlnm.Print_Titles_3">(#REF!,#REF!)</definedName>
    <definedName name="___________________A71614">#REF!</definedName>
    <definedName name="___________________A81614">#REF!</definedName>
    <definedName name="___________________A91614">#REF!</definedName>
    <definedName name="___________________aa1" hidden="1">{"'PROFITABILITY'!$A$1:$F$45"}</definedName>
    <definedName name="___________________b111121">'[1]PACK (B)'!#REF!</definedName>
    <definedName name="___________________dol12">#REF!</definedName>
    <definedName name="___________________dol6">#REF!</definedName>
    <definedName name="___________________IDA1">#REF!</definedName>
    <definedName name="___________________in18900">#REF!</definedName>
    <definedName name="___________________iv19000">#REF!</definedName>
    <definedName name="___________________KEY3" hidden="1">'[3]SC Cost FEB 03'!#REF!</definedName>
    <definedName name="___________________Nov2007" hidden="1">{"'PROFITABILITY'!$A$1:$F$45"}</definedName>
    <definedName name="___________________TAB1">[2]TABLES!$A$2:$C$16</definedName>
    <definedName name="___________________xlnm.Print_Area_1">#REF!</definedName>
    <definedName name="___________________xlnm.Print_Area_2">#REF!</definedName>
    <definedName name="___________________xlnm.Print_Area_3">#REF!</definedName>
    <definedName name="___________________xlnm.Print_Titles_1">#REF!</definedName>
    <definedName name="___________________xlnm.Print_Titles_2">(#REF!,#REF!)</definedName>
    <definedName name="___________________xlnm.Print_Titles_3">(#REF!,#REF!)</definedName>
    <definedName name="__________________aa1" hidden="1">{"'PROFITABILITY'!$A$1:$F$45"}</definedName>
    <definedName name="__________________b111121">'[1]PACK (B)'!#REF!</definedName>
    <definedName name="__________________dol12">#REF!</definedName>
    <definedName name="__________________dol6">#REF!</definedName>
    <definedName name="__________________g1">#REF!</definedName>
    <definedName name="__________________IDA1">#REF!</definedName>
    <definedName name="__________________in18900">#REF!</definedName>
    <definedName name="__________________iv19000">#REF!</definedName>
    <definedName name="__________________KEY3" hidden="1">'[4]SC Cost FEB 03'!#REF!</definedName>
    <definedName name="__________________lb1">#REF!</definedName>
    <definedName name="__________________lb2">#REF!</definedName>
    <definedName name="__________________mm1">#REF!</definedName>
    <definedName name="__________________mm2">#REF!</definedName>
    <definedName name="__________________mm3">#REF!</definedName>
    <definedName name="__________________Nov2007" hidden="1">{"'PROFITABILITY'!$A$1:$F$45"}</definedName>
    <definedName name="__________________TAB1">[5]TABLES!$A$2:$C$16</definedName>
    <definedName name="__________________xlnm.Print_Area_1">#REF!</definedName>
    <definedName name="__________________xlnm.Print_Area_13">#REF!</definedName>
    <definedName name="__________________xlnm.Print_Area_2">#REF!</definedName>
    <definedName name="__________________xlnm.Print_Area_3">#REF!</definedName>
    <definedName name="__________________xlnm.Print_Titles_1">#REF!</definedName>
    <definedName name="__________________xlnm.Print_Titles_2">(#REF!,#REF!)</definedName>
    <definedName name="__________________xlnm.Print_Titles_3">(#REF!,#REF!)</definedName>
    <definedName name="_________________A71614">#REF!</definedName>
    <definedName name="_________________A81614">#REF!</definedName>
    <definedName name="_________________A91614">#REF!</definedName>
    <definedName name="_________________aa1" hidden="1">{"'PROFITABILITY'!$A$1:$F$45"}</definedName>
    <definedName name="_________________b111121">'[1]PACK (B)'!#REF!</definedName>
    <definedName name="_________________CAN112">13.42</definedName>
    <definedName name="_________________CAN113">12.98</definedName>
    <definedName name="_________________CAN117">12.7</definedName>
    <definedName name="_________________CAN118">13.27</definedName>
    <definedName name="_________________CAN120">11.72</definedName>
    <definedName name="_________________CAN210">10.38</definedName>
    <definedName name="_________________CAN211">10.58</definedName>
    <definedName name="_________________CAN213">10.56</definedName>
    <definedName name="_________________CAN215">10.22</definedName>
    <definedName name="_________________CAN216">9.61</definedName>
    <definedName name="_________________CAN217">10.47</definedName>
    <definedName name="_________________CAN219">10.91</definedName>
    <definedName name="_________________CAN220">11.09</definedName>
    <definedName name="_________________CAN221">11.25</definedName>
    <definedName name="_________________CAN222">10.17</definedName>
    <definedName name="_________________CAN223">9.89</definedName>
    <definedName name="_________________CAN230">10.79</definedName>
    <definedName name="_________________can421">40.2</definedName>
    <definedName name="_________________can422">41.57</definedName>
    <definedName name="_________________can423">43.9</definedName>
    <definedName name="_________________can424">41.19</definedName>
    <definedName name="_________________can425">42.81</definedName>
    <definedName name="_________________can426">40.77</definedName>
    <definedName name="_________________can427">40.92</definedName>
    <definedName name="_________________can428">39.29</definedName>
    <definedName name="_________________can429">45.19</definedName>
    <definedName name="_________________can430">40.73</definedName>
    <definedName name="_________________can431">42.52</definedName>
    <definedName name="_________________can432">42.53</definedName>
    <definedName name="_________________can433">43.69</definedName>
    <definedName name="_________________can434">40.43</definedName>
    <definedName name="_________________can435">43.3</definedName>
    <definedName name="_________________dol12">#REF!</definedName>
    <definedName name="_________________dol6">#REF!</definedName>
    <definedName name="_________________IDA1">#REF!</definedName>
    <definedName name="_________________in18900">#REF!</definedName>
    <definedName name="_________________iv19000">#REF!</definedName>
    <definedName name="_________________KEY3" hidden="1">'[3]SC Cost FEB 03'!#REF!</definedName>
    <definedName name="_________________m20">#REF!</definedName>
    <definedName name="_________________Nov2007" hidden="1">{"'PROFITABILITY'!$A$1:$F$45"}</definedName>
    <definedName name="_________________TAB1">[6]TABLES!$A$2:$C$16</definedName>
    <definedName name="_________________xlnm.Print_Area_1">#REF!</definedName>
    <definedName name="_________________xlnm.Print_Area_13">#REF!</definedName>
    <definedName name="_________________xlnm.Print_Area_2">#REF!</definedName>
    <definedName name="_________________xlnm.Print_Area_3">#REF!</definedName>
    <definedName name="_________________xlnm.Print_Titles_1">#REF!</definedName>
    <definedName name="_________________xlnm.Print_Titles_2">(#REF!,#REF!)</definedName>
    <definedName name="_________________xlnm.Print_Titles_3">(#REF!,#REF!)</definedName>
    <definedName name="________________A655600">#REF!</definedName>
    <definedName name="________________A71614">#REF!</definedName>
    <definedName name="________________A81614">#REF!</definedName>
    <definedName name="________________A91614">#REF!</definedName>
    <definedName name="________________aa1" hidden="1">{"'PROFITABILITY'!$A$1:$F$45"}</definedName>
    <definedName name="________________b111121">'[1]PACK (B)'!#REF!</definedName>
    <definedName name="________________CAN112">13.42</definedName>
    <definedName name="________________CAN113">12.98</definedName>
    <definedName name="________________CAN117">12.7</definedName>
    <definedName name="________________CAN118">13.27</definedName>
    <definedName name="________________CAN120">11.72</definedName>
    <definedName name="________________CAN210">10.38</definedName>
    <definedName name="________________CAN211">10.58</definedName>
    <definedName name="________________CAN213">10.56</definedName>
    <definedName name="________________CAN215">10.22</definedName>
    <definedName name="________________CAN216">9.61</definedName>
    <definedName name="________________CAN217">10.47</definedName>
    <definedName name="________________CAN219">10.91</definedName>
    <definedName name="________________CAN220">11.09</definedName>
    <definedName name="________________CAN221">11.25</definedName>
    <definedName name="________________CAN222">10.17</definedName>
    <definedName name="________________CAN223">9.89</definedName>
    <definedName name="________________CAN230">10.79</definedName>
    <definedName name="________________can421">40.2</definedName>
    <definedName name="________________can422">41.57</definedName>
    <definedName name="________________can423">43.9</definedName>
    <definedName name="________________can424">41.19</definedName>
    <definedName name="________________can425">42.81</definedName>
    <definedName name="________________can426">40.77</definedName>
    <definedName name="________________can427">40.92</definedName>
    <definedName name="________________can428">39.29</definedName>
    <definedName name="________________can429">45.19</definedName>
    <definedName name="________________can430">40.73</definedName>
    <definedName name="________________can431">42.52</definedName>
    <definedName name="________________can432">42.53</definedName>
    <definedName name="________________can433">43.69</definedName>
    <definedName name="________________can434">40.43</definedName>
    <definedName name="________________can435">43.3</definedName>
    <definedName name="________________dol12">#REF!</definedName>
    <definedName name="________________dol6">#REF!</definedName>
    <definedName name="________________f1">#REF!</definedName>
    <definedName name="________________g1">#REF!</definedName>
    <definedName name="________________IDA1">#REF!</definedName>
    <definedName name="________________in18900">#REF!</definedName>
    <definedName name="________________iv19000">#REF!</definedName>
    <definedName name="________________KEY3" hidden="1">'[4]SC Cost FEB 03'!#REF!</definedName>
    <definedName name="________________lb1">#REF!</definedName>
    <definedName name="________________lb2">#REF!</definedName>
    <definedName name="________________m20">#REF!</definedName>
    <definedName name="________________m234">#REF!</definedName>
    <definedName name="________________mm1">#REF!</definedName>
    <definedName name="________________mm2">#REF!</definedName>
    <definedName name="________________mm3">#REF!</definedName>
    <definedName name="________________Nov2007" hidden="1">{"'PROFITABILITY'!$A$1:$F$45"}</definedName>
    <definedName name="________________TAB1">[6]TABLES!$A$2:$C$16</definedName>
    <definedName name="________________VS2004" hidden="1">#REF!</definedName>
    <definedName name="________________xlnm.Print_Area_1">#REF!</definedName>
    <definedName name="________________xlnm.Print_Area_13">#REF!</definedName>
    <definedName name="________________xlnm.Print_Area_2">#REF!</definedName>
    <definedName name="________________xlnm.Print_Area_3">#REF!</definedName>
    <definedName name="________________xlnm.Print_Titles_1">#REF!</definedName>
    <definedName name="________________xlnm.Print_Titles_2">(#REF!,#REF!)</definedName>
    <definedName name="________________xlnm.Print_Titles_3">(#REF!,#REF!)</definedName>
    <definedName name="_______________A655600">#REF!</definedName>
    <definedName name="_______________A71614">#REF!</definedName>
    <definedName name="_______________A81614">#REF!</definedName>
    <definedName name="_______________A91614">#REF!</definedName>
    <definedName name="_______________b111121">'[1]PACK (B)'!#REF!</definedName>
    <definedName name="_______________CAN112">13.42</definedName>
    <definedName name="_______________CAN113">12.98</definedName>
    <definedName name="_______________CAN117">12.7</definedName>
    <definedName name="_______________CAN118">13.27</definedName>
    <definedName name="_______________CAN120">11.72</definedName>
    <definedName name="_______________CAN210">10.38</definedName>
    <definedName name="_______________CAN211">10.58</definedName>
    <definedName name="_______________CAN213">10.56</definedName>
    <definedName name="_______________CAN215">10.22</definedName>
    <definedName name="_______________CAN216">9.61</definedName>
    <definedName name="_______________CAN217">10.47</definedName>
    <definedName name="_______________CAN219">10.91</definedName>
    <definedName name="_______________CAN220">11.09</definedName>
    <definedName name="_______________CAN221">11.25</definedName>
    <definedName name="_______________CAN222">10.17</definedName>
    <definedName name="_______________CAN223">9.89</definedName>
    <definedName name="_______________CAN230">10.79</definedName>
    <definedName name="_______________can421">40.2</definedName>
    <definedName name="_______________can422">41.57</definedName>
    <definedName name="_______________can423">43.9</definedName>
    <definedName name="_______________can424">41.19</definedName>
    <definedName name="_______________can425">42.81</definedName>
    <definedName name="_______________can426">40.77</definedName>
    <definedName name="_______________can427">40.92</definedName>
    <definedName name="_______________can428">39.29</definedName>
    <definedName name="_______________can429">45.19</definedName>
    <definedName name="_______________can430">40.73</definedName>
    <definedName name="_______________can431">42.52</definedName>
    <definedName name="_______________can432">42.53</definedName>
    <definedName name="_______________can433">43.69</definedName>
    <definedName name="_______________can434">40.43</definedName>
    <definedName name="_______________can435">43.3</definedName>
    <definedName name="_______________dol12">#REF!</definedName>
    <definedName name="_______________dol6">#REF!</definedName>
    <definedName name="_______________f1">#REF!</definedName>
    <definedName name="_______________IDA1">#REF!</definedName>
    <definedName name="_______________in18900">#REF!</definedName>
    <definedName name="_______________iv19000">#REF!</definedName>
    <definedName name="_______________KEY3" hidden="1">'[4]SC Cost FEB 03'!#REF!</definedName>
    <definedName name="_______________m20">#REF!</definedName>
    <definedName name="_______________m234">#REF!</definedName>
    <definedName name="_______________TAB1">[6]TABLES!$A$2:$C$16</definedName>
    <definedName name="_______________VS2004" hidden="1">#REF!</definedName>
    <definedName name="_______________xlnm.Print_Area_1">#REF!</definedName>
    <definedName name="_______________xlnm.Print_Area_13">#REF!</definedName>
    <definedName name="_______________xlnm.Print_Area_2">#REF!</definedName>
    <definedName name="_______________xlnm.Print_Area_3">#REF!</definedName>
    <definedName name="_______________xlnm.Print_Titles_1">#REF!</definedName>
    <definedName name="_______________xlnm.Print_Titles_2">(#REF!,#REF!)</definedName>
    <definedName name="_______________xlnm.Print_Titles_3">(#REF!,#REF!)</definedName>
    <definedName name="______________A655600">#REF!</definedName>
    <definedName name="______________A71614">#REF!</definedName>
    <definedName name="______________A81614">#REF!</definedName>
    <definedName name="______________A91614">#REF!</definedName>
    <definedName name="______________aa1" hidden="1">{"'PROFITABILITY'!$A$1:$F$45"}</definedName>
    <definedName name="______________b111121">'[1]PACK (B)'!#REF!</definedName>
    <definedName name="______________CAN112">13.42</definedName>
    <definedName name="______________CAN113">12.98</definedName>
    <definedName name="______________CAN117">12.7</definedName>
    <definedName name="______________CAN118">13.27</definedName>
    <definedName name="______________CAN120">11.72</definedName>
    <definedName name="______________CAN210">10.38</definedName>
    <definedName name="______________CAN211">10.58</definedName>
    <definedName name="______________CAN213">10.56</definedName>
    <definedName name="______________CAN215">10.22</definedName>
    <definedName name="______________CAN216">9.61</definedName>
    <definedName name="______________CAN217">10.47</definedName>
    <definedName name="______________CAN219">10.91</definedName>
    <definedName name="______________CAN220">11.09</definedName>
    <definedName name="______________CAN221">11.25</definedName>
    <definedName name="______________CAN222">10.17</definedName>
    <definedName name="______________CAN223">9.89</definedName>
    <definedName name="______________CAN230">10.79</definedName>
    <definedName name="______________can421">40.2</definedName>
    <definedName name="______________can422">41.57</definedName>
    <definedName name="______________can423">43.9</definedName>
    <definedName name="______________can424">41.19</definedName>
    <definedName name="______________can425">42.81</definedName>
    <definedName name="______________can426">40.77</definedName>
    <definedName name="______________can427">40.92</definedName>
    <definedName name="______________can428">39.29</definedName>
    <definedName name="______________can429">45.19</definedName>
    <definedName name="______________can430">40.73</definedName>
    <definedName name="______________can431">42.52</definedName>
    <definedName name="______________can432">42.53</definedName>
    <definedName name="______________can433">43.69</definedName>
    <definedName name="______________can434">40.43</definedName>
    <definedName name="______________can435">43.3</definedName>
    <definedName name="______________cem124">#REF!</definedName>
    <definedName name="______________dol12">#REF!</definedName>
    <definedName name="______________dol6">#REF!</definedName>
    <definedName name="______________f1">#REF!</definedName>
    <definedName name="______________g1">#REF!</definedName>
    <definedName name="______________IDA1">#REF!</definedName>
    <definedName name="______________in18900">#REF!</definedName>
    <definedName name="______________iv19000">#REF!</definedName>
    <definedName name="______________lb1">#REF!</definedName>
    <definedName name="______________lb2">#REF!</definedName>
    <definedName name="______________m20">#REF!</definedName>
    <definedName name="______________m234">#REF!</definedName>
    <definedName name="______________mm1">#REF!</definedName>
    <definedName name="______________mm2">#REF!</definedName>
    <definedName name="______________mm3">#REF!</definedName>
    <definedName name="______________Nov2007" hidden="1">{"'PROFITABILITY'!$A$1:$F$45"}</definedName>
    <definedName name="______________TAB1">[6]TABLES!$A$2:$C$16</definedName>
    <definedName name="______________VS2004" hidden="1">#REF!</definedName>
    <definedName name="______________xlnm._FilterDatabase_1">#REF!</definedName>
    <definedName name="______________xlnm.Print_Area_1">#REF!</definedName>
    <definedName name="______________xlnm.Print_Area_13">#REF!</definedName>
    <definedName name="______________xlnm.Print_Area_2">#REF!</definedName>
    <definedName name="______________xlnm.Print_Area_3">#REF!</definedName>
    <definedName name="______________xlnm.Print_Titles_1">#REF!</definedName>
    <definedName name="______________xlnm.Print_Titles_2">(#REF!,#REF!)</definedName>
    <definedName name="______________xlnm.Print_Titles_3">(#REF!,#REF!)</definedName>
    <definedName name="_____________A65537">#REF!</definedName>
    <definedName name="_____________A655600">#REF!</definedName>
    <definedName name="_____________A71614">#REF!</definedName>
    <definedName name="_____________A81614">#REF!</definedName>
    <definedName name="_____________A91614">#REF!</definedName>
    <definedName name="_____________aa1" hidden="1">{"'PROFITABILITY'!$A$1:$F$45"}</definedName>
    <definedName name="_____________b111121">'[1]PACK (B)'!#REF!</definedName>
    <definedName name="_____________CAN112">13.42</definedName>
    <definedName name="_____________CAN113">12.98</definedName>
    <definedName name="_____________CAN117">12.7</definedName>
    <definedName name="_____________CAN118">13.27</definedName>
    <definedName name="_____________CAN120">11.72</definedName>
    <definedName name="_____________CAN210">10.38</definedName>
    <definedName name="_____________CAN211">10.58</definedName>
    <definedName name="_____________CAN213">10.56</definedName>
    <definedName name="_____________CAN215">10.22</definedName>
    <definedName name="_____________CAN216">9.61</definedName>
    <definedName name="_____________CAN217">10.47</definedName>
    <definedName name="_____________CAN219">10.91</definedName>
    <definedName name="_____________CAN220">11.09</definedName>
    <definedName name="_____________CAN221">11.25</definedName>
    <definedName name="_____________CAN222">10.17</definedName>
    <definedName name="_____________CAN223">9.89</definedName>
    <definedName name="_____________CAN230">10.79</definedName>
    <definedName name="_____________can421">40.2</definedName>
    <definedName name="_____________can422">41.57</definedName>
    <definedName name="_____________can423">43.9</definedName>
    <definedName name="_____________can424">41.19</definedName>
    <definedName name="_____________can425">42.81</definedName>
    <definedName name="_____________can426">40.77</definedName>
    <definedName name="_____________can427">40.92</definedName>
    <definedName name="_____________can428">39.29</definedName>
    <definedName name="_____________can429">45.19</definedName>
    <definedName name="_____________can430">40.73</definedName>
    <definedName name="_____________can431">42.52</definedName>
    <definedName name="_____________can432">42.53</definedName>
    <definedName name="_____________can433">43.69</definedName>
    <definedName name="_____________can434">40.43</definedName>
    <definedName name="_____________can435">43.3</definedName>
    <definedName name="_____________cem124">#REF!</definedName>
    <definedName name="_____________dec05" hidden="1">{"'Sheet1'!$A$4386:$N$4591"}</definedName>
    <definedName name="_____________dol12">#REF!</definedName>
    <definedName name="_____________dol6">#REF!</definedName>
    <definedName name="_____________f1">#REF!</definedName>
    <definedName name="_____________g1">#REF!</definedName>
    <definedName name="_____________IDA1">#REF!</definedName>
    <definedName name="_____________in18900">#REF!</definedName>
    <definedName name="_____________iv19000">#REF!</definedName>
    <definedName name="_____________lb1">#REF!</definedName>
    <definedName name="_____________lb2">#REF!</definedName>
    <definedName name="_____________m20">#REF!</definedName>
    <definedName name="_____________m234">#REF!</definedName>
    <definedName name="_____________mac2">200</definedName>
    <definedName name="_____________mix10">4.5</definedName>
    <definedName name="_____________mix15">264/50</definedName>
    <definedName name="_____________mix20">330/50</definedName>
    <definedName name="_____________mix30">350/50</definedName>
    <definedName name="_____________mix40">450/50</definedName>
    <definedName name="_____________mm1">#REF!</definedName>
    <definedName name="_____________mm2">#REF!</definedName>
    <definedName name="_____________mm3">#REF!</definedName>
    <definedName name="_____________Nov2007" hidden="1">{"'PROFITABILITY'!$A$1:$F$45"}</definedName>
    <definedName name="_____________sh1">90</definedName>
    <definedName name="_____________sh2">120</definedName>
    <definedName name="_____________sh3">150</definedName>
    <definedName name="_____________sh4">180</definedName>
    <definedName name="_____________tab1">#REF!</definedName>
    <definedName name="_____________tab2">#REF!</definedName>
    <definedName name="_____________VS2004" hidden="1">#REF!</definedName>
    <definedName name="_____________xlnm._FilterDatabase_2">#REF!</definedName>
    <definedName name="_____________xlnm.Print_Area_1">#REF!</definedName>
    <definedName name="_____________xlnm.Print_Area_10">#REF!</definedName>
    <definedName name="_____________xlnm.Print_Area_13">#REF!</definedName>
    <definedName name="_____________xlnm.Print_Area_2">#REF!</definedName>
    <definedName name="_____________xlnm.Print_Area_3">#REF!</definedName>
    <definedName name="_____________xlnm.Print_Area_4">#REF!</definedName>
    <definedName name="_____________xlnm.Print_Area_5">#REF!</definedName>
    <definedName name="_____________xlnm.Print_Area_6">#REF!</definedName>
    <definedName name="_____________xlnm.Print_Area_9">#REF!</definedName>
    <definedName name="_____________xlnm.Print_Titles">#REF!</definedName>
    <definedName name="_____________xlnm.Print_Titles_1">#REF!</definedName>
    <definedName name="_____________xlnm.Print_Titles_2">(#REF!,#REF!)</definedName>
    <definedName name="_____________xlnm.Print_Titles_3">(#REF!,#REF!)</definedName>
    <definedName name="____________A655600">#REF!</definedName>
    <definedName name="____________A71614">#REF!</definedName>
    <definedName name="____________A81614">#REF!</definedName>
    <definedName name="____________A91614">#REF!</definedName>
    <definedName name="____________aa1" hidden="1">{"'PROFITABILITY'!$A$1:$F$45"}</definedName>
    <definedName name="____________aoc1">#REF!</definedName>
    <definedName name="____________aoc2">#REF!</definedName>
    <definedName name="____________aoc3">#REF!</definedName>
    <definedName name="____________aoc4">#REF!</definedName>
    <definedName name="____________b111121">'[1]PACK (B)'!#REF!</definedName>
    <definedName name="____________CAN112">13.42</definedName>
    <definedName name="____________CAN113">12.98</definedName>
    <definedName name="____________CAN117">12.7</definedName>
    <definedName name="____________CAN118">13.27</definedName>
    <definedName name="____________CAN120">11.72</definedName>
    <definedName name="____________CAN210">10.38</definedName>
    <definedName name="____________CAN211">10.58</definedName>
    <definedName name="____________CAN213">10.56</definedName>
    <definedName name="____________CAN215">10.22</definedName>
    <definedName name="____________CAN216">9.61</definedName>
    <definedName name="____________CAN217">10.47</definedName>
    <definedName name="____________CAN219">10.91</definedName>
    <definedName name="____________CAN220">11.09</definedName>
    <definedName name="____________CAN221">11.25</definedName>
    <definedName name="____________CAN222">10.17</definedName>
    <definedName name="____________CAN223">9.89</definedName>
    <definedName name="____________CAN230">10.79</definedName>
    <definedName name="____________can421">40.2</definedName>
    <definedName name="____________can422">41.57</definedName>
    <definedName name="____________can423">43.9</definedName>
    <definedName name="____________can424">41.19</definedName>
    <definedName name="____________can425">42.81</definedName>
    <definedName name="____________can426">40.77</definedName>
    <definedName name="____________can427">40.92</definedName>
    <definedName name="____________can428">39.29</definedName>
    <definedName name="____________can429">45.19</definedName>
    <definedName name="____________can430">40.73</definedName>
    <definedName name="____________can431">42.52</definedName>
    <definedName name="____________can432">42.53</definedName>
    <definedName name="____________can433">43.69</definedName>
    <definedName name="____________can434">40.43</definedName>
    <definedName name="____________can435">43.3</definedName>
    <definedName name="____________dec05" hidden="1">{"'Sheet1'!$A$4386:$N$4591"}</definedName>
    <definedName name="____________dol12">#REF!</definedName>
    <definedName name="____________dol6">#REF!</definedName>
    <definedName name="____________drg1">#REF!</definedName>
    <definedName name="____________f1">#REF!</definedName>
    <definedName name="____________g1">#REF!</definedName>
    <definedName name="____________IDA1">#REF!</definedName>
    <definedName name="____________in18900">#REF!</definedName>
    <definedName name="____________iv19000">#REF!</definedName>
    <definedName name="____________KEY3" hidden="1">'[4]SC Cost FEB 03'!#REF!</definedName>
    <definedName name="____________lb1">#REF!</definedName>
    <definedName name="____________lb2">#REF!</definedName>
    <definedName name="____________m20">#REF!</definedName>
    <definedName name="____________m234">#REF!</definedName>
    <definedName name="____________m35">#REF!</definedName>
    <definedName name="____________mac2">200</definedName>
    <definedName name="____________mix10">4.5</definedName>
    <definedName name="____________mix15">264/50</definedName>
    <definedName name="____________mix20">330/50</definedName>
    <definedName name="____________mix30">350/50</definedName>
    <definedName name="____________mix40">450/50</definedName>
    <definedName name="____________mm1">#REF!</definedName>
    <definedName name="____________mm2">#REF!</definedName>
    <definedName name="____________mm3">#REF!</definedName>
    <definedName name="____________Nov2007" hidden="1">{"'PROFITABILITY'!$A$1:$F$45"}</definedName>
    <definedName name="____________sh1">90</definedName>
    <definedName name="____________sh2">120</definedName>
    <definedName name="____________sh3">150</definedName>
    <definedName name="____________sh4">180</definedName>
    <definedName name="____________tab1">#REF!</definedName>
    <definedName name="____________tab2">#REF!</definedName>
    <definedName name="____________VS2004" hidden="1">#REF!</definedName>
    <definedName name="____________xlnm._FilterDatabase_1">"#REF!"</definedName>
    <definedName name="____________xlnm.Print_Area_1">#REF!</definedName>
    <definedName name="____________xlnm.Print_Area_13">#REF!</definedName>
    <definedName name="____________xlnm.Print_Area_2">#REF!</definedName>
    <definedName name="____________xlnm.Print_Area_3">#REF!</definedName>
    <definedName name="____________xlnm.Print_Titles_1">#REF!</definedName>
    <definedName name="____________xlnm.Print_Titles_2">(#REF!,#REF!)</definedName>
    <definedName name="____________xlnm.Print_Titles_3">(#REF!,#REF!)</definedName>
    <definedName name="___________A65537">#REF!</definedName>
    <definedName name="___________A655600">#REF!</definedName>
    <definedName name="___________a655601">#REF!</definedName>
    <definedName name="___________A71614">#REF!</definedName>
    <definedName name="___________A81614">#REF!</definedName>
    <definedName name="___________A91614">#REF!</definedName>
    <definedName name="___________aa1" hidden="1">{"'PROFITABILITY'!$A$1:$F$45"}</definedName>
    <definedName name="___________aoc1">#REF!</definedName>
    <definedName name="___________aoc2">#REF!</definedName>
    <definedName name="___________aoc3">#REF!</definedName>
    <definedName name="___________aoc4">#REF!</definedName>
    <definedName name="___________b111121">#REF!</definedName>
    <definedName name="___________CAN112">13.42</definedName>
    <definedName name="___________CAN113">12.98</definedName>
    <definedName name="___________CAN117">12.7</definedName>
    <definedName name="___________CAN118">13.27</definedName>
    <definedName name="___________CAN120">11.72</definedName>
    <definedName name="___________CAN210">10.38</definedName>
    <definedName name="___________CAN211">10.58</definedName>
    <definedName name="___________CAN213">10.56</definedName>
    <definedName name="___________CAN215">10.22</definedName>
    <definedName name="___________CAN216">9.61</definedName>
    <definedName name="___________CAN217">10.47</definedName>
    <definedName name="___________CAN219">10.91</definedName>
    <definedName name="___________CAN220">11.09</definedName>
    <definedName name="___________CAN221">11.25</definedName>
    <definedName name="___________CAN222">10.17</definedName>
    <definedName name="___________CAN223">9.89</definedName>
    <definedName name="___________CAN230">10.79</definedName>
    <definedName name="___________can421">40.2</definedName>
    <definedName name="___________can422">41.57</definedName>
    <definedName name="___________can423">43.9</definedName>
    <definedName name="___________can424">41.19</definedName>
    <definedName name="___________can425">42.81</definedName>
    <definedName name="___________can426">40.77</definedName>
    <definedName name="___________can427">40.92</definedName>
    <definedName name="___________can428">39.29</definedName>
    <definedName name="___________can429">45.19</definedName>
    <definedName name="___________can430">40.73</definedName>
    <definedName name="___________can431">42.52</definedName>
    <definedName name="___________can432">42.53</definedName>
    <definedName name="___________can433">43.69</definedName>
    <definedName name="___________can434">40.43</definedName>
    <definedName name="___________can435">43.3</definedName>
    <definedName name="___________cem124">#REF!</definedName>
    <definedName name="___________dec05" hidden="1">{"'Sheet1'!$A$4386:$N$4591"}</definedName>
    <definedName name="___________dol12">#REF!</definedName>
    <definedName name="___________dol6">#REF!</definedName>
    <definedName name="___________f1">#REF!</definedName>
    <definedName name="___________g1">#REF!</definedName>
    <definedName name="___________IDA1">#REF!</definedName>
    <definedName name="___________in18900">#REF!</definedName>
    <definedName name="___________iv19000">#REF!</definedName>
    <definedName name="___________Ki1">[7]grid!$C$182</definedName>
    <definedName name="___________Ki2">[7]grid!$C$191</definedName>
    <definedName name="___________lb1">#REF!</definedName>
    <definedName name="___________lb2">#REF!</definedName>
    <definedName name="___________m20">#REF!</definedName>
    <definedName name="___________m234">#REF!</definedName>
    <definedName name="___________m35">#REF!</definedName>
    <definedName name="___________mac2">200</definedName>
    <definedName name="___________mix10">4.5</definedName>
    <definedName name="___________mix15">264/50</definedName>
    <definedName name="___________mix20">330/50</definedName>
    <definedName name="___________mix30">350/50</definedName>
    <definedName name="___________mix40">450/50</definedName>
    <definedName name="___________mm1">#REF!</definedName>
    <definedName name="___________mm2">#REF!</definedName>
    <definedName name="___________mm3">#REF!</definedName>
    <definedName name="___________Nov2007" hidden="1">{"'PROFITABILITY'!$A$1:$F$45"}</definedName>
    <definedName name="___________sh1">90</definedName>
    <definedName name="___________sh2">120</definedName>
    <definedName name="___________sh3">150</definedName>
    <definedName name="___________sh4">180</definedName>
    <definedName name="___________tab1">#REF!</definedName>
    <definedName name="___________tab2">#REF!</definedName>
    <definedName name="___________VS2004" hidden="1">#REF!</definedName>
    <definedName name="___________xlnm._FilterDatabase_1">#REF!</definedName>
    <definedName name="___________xlnm._FilterDatabase_2">#REF!</definedName>
    <definedName name="___________xlnm.Print_Area_1">#REF!</definedName>
    <definedName name="___________xlnm.Print_Area_10">#REF!</definedName>
    <definedName name="___________xlnm.Print_Area_13">#REF!</definedName>
    <definedName name="___________xlnm.Print_Area_2">#REF!</definedName>
    <definedName name="___________xlnm.Print_Area_3">#REF!</definedName>
    <definedName name="___________xlnm.Print_Area_4">#REF!</definedName>
    <definedName name="___________xlnm.Print_Area_5">#REF!</definedName>
    <definedName name="___________xlnm.Print_Area_6">#REF!</definedName>
    <definedName name="___________xlnm.Print_Area_7">#REF!</definedName>
    <definedName name="___________xlnm.Print_Area_8">#REF!</definedName>
    <definedName name="___________xlnm.Print_Area_9">#REF!</definedName>
    <definedName name="___________xlnm.Print_Titles">#REF!</definedName>
    <definedName name="___________xlnm.Print_Titles_1">#REF!</definedName>
    <definedName name="___________xlnm.Print_Titles_2">(#REF!,#REF!)</definedName>
    <definedName name="___________xlnm.Print_Titles_3">(#REF!,#REF!)</definedName>
    <definedName name="__________A65537">#REF!</definedName>
    <definedName name="__________A655600">#REF!</definedName>
    <definedName name="__________a655601">#REF!</definedName>
    <definedName name="__________A71614">#REF!</definedName>
    <definedName name="__________A81614">#REF!</definedName>
    <definedName name="__________A91614">#REF!</definedName>
    <definedName name="__________a999999">#REF!</definedName>
    <definedName name="__________aa1" hidden="1">{"'PROFITABILITY'!$A$1:$F$45"}</definedName>
    <definedName name="__________aoc1">#REF!</definedName>
    <definedName name="__________aoc2">#REF!</definedName>
    <definedName name="__________aoc3">#REF!</definedName>
    <definedName name="__________aoc4">#REF!</definedName>
    <definedName name="__________b111121">'[1]PACK (B)'!#REF!</definedName>
    <definedName name="__________CAN112">13.42</definedName>
    <definedName name="__________CAN113">12.98</definedName>
    <definedName name="__________CAN117">12.7</definedName>
    <definedName name="__________CAN118">13.27</definedName>
    <definedName name="__________CAN120">11.72</definedName>
    <definedName name="__________CAN210">10.38</definedName>
    <definedName name="__________CAN211">10.58</definedName>
    <definedName name="__________CAN213">10.56</definedName>
    <definedName name="__________CAN215">10.22</definedName>
    <definedName name="__________CAN216">9.61</definedName>
    <definedName name="__________CAN217">10.47</definedName>
    <definedName name="__________CAN219">10.91</definedName>
    <definedName name="__________CAN220">11.09</definedName>
    <definedName name="__________CAN221">11.25</definedName>
    <definedName name="__________CAN222">10.17</definedName>
    <definedName name="__________CAN223">9.89</definedName>
    <definedName name="__________CAN230">10.79</definedName>
    <definedName name="__________can421">40.2</definedName>
    <definedName name="__________can422">41.57</definedName>
    <definedName name="__________can423">43.9</definedName>
    <definedName name="__________can424">41.19</definedName>
    <definedName name="__________can425">42.81</definedName>
    <definedName name="__________can426">40.77</definedName>
    <definedName name="__________can427">40.92</definedName>
    <definedName name="__________can428">39.29</definedName>
    <definedName name="__________can429">45.19</definedName>
    <definedName name="__________can430">40.73</definedName>
    <definedName name="__________can431">42.52</definedName>
    <definedName name="__________can432">42.53</definedName>
    <definedName name="__________can433">43.69</definedName>
    <definedName name="__________can434">40.43</definedName>
    <definedName name="__________can435">43.3</definedName>
    <definedName name="__________dec05" hidden="1">{"'Sheet1'!$A$4386:$N$4591"}</definedName>
    <definedName name="__________dol12">#REF!</definedName>
    <definedName name="__________dol6">#REF!</definedName>
    <definedName name="__________drg1">#REF!</definedName>
    <definedName name="__________f1">#REF!</definedName>
    <definedName name="__________g1">#REF!</definedName>
    <definedName name="__________IDA1">#REF!</definedName>
    <definedName name="__________in18900">#REF!</definedName>
    <definedName name="__________iv19000">#REF!</definedName>
    <definedName name="__________Ki1">[7]grid!$C$182</definedName>
    <definedName name="__________Ki2">[7]grid!$C$191</definedName>
    <definedName name="__________lb1">#REF!</definedName>
    <definedName name="__________lb2">#REF!</definedName>
    <definedName name="__________m20">#REF!</definedName>
    <definedName name="__________m234">#REF!</definedName>
    <definedName name="__________m35">#REF!</definedName>
    <definedName name="__________mac2">200</definedName>
    <definedName name="__________mix10">4.5</definedName>
    <definedName name="__________mix15">264/50</definedName>
    <definedName name="__________mix20">330/50</definedName>
    <definedName name="__________mix30">350/50</definedName>
    <definedName name="__________mix40">450/50</definedName>
    <definedName name="__________mm1">#REF!</definedName>
    <definedName name="__________mm2">#REF!</definedName>
    <definedName name="__________mm3">#REF!</definedName>
    <definedName name="__________Nov2007" hidden="1">{"'PROFITABILITY'!$A$1:$F$45"}</definedName>
    <definedName name="__________sh1">90</definedName>
    <definedName name="__________sh2">120</definedName>
    <definedName name="__________sh3">150</definedName>
    <definedName name="__________sh4">180</definedName>
    <definedName name="__________tab1">#REF!</definedName>
    <definedName name="__________tab2">#REF!</definedName>
    <definedName name="__________VS2004" hidden="1">#REF!</definedName>
    <definedName name="__________xlcn.WorksheetConnection_InfoEntryA2D32" hidden="1">#REF!</definedName>
    <definedName name="__________xlnm._FilterDatabase_1">#REF!</definedName>
    <definedName name="__________xlnm._FilterDatabase_2">#REF!</definedName>
    <definedName name="__________xlnm._FilterDatabase_5">#N/A</definedName>
    <definedName name="__________xlnm.Print_Area_1">#REF!</definedName>
    <definedName name="__________xlnm.Print_Area_10">#REF!</definedName>
    <definedName name="__________xlnm.Print_Area_13">#REF!</definedName>
    <definedName name="__________xlnm.Print_Area_2">#REF!</definedName>
    <definedName name="__________xlnm.Print_Area_3">#REF!</definedName>
    <definedName name="__________xlnm.Print_Area_4">#REF!</definedName>
    <definedName name="__________xlnm.Print_Area_5">#REF!</definedName>
    <definedName name="__________xlnm.Print_Area_6">#REF!</definedName>
    <definedName name="__________xlnm.Print_Area_7">#REF!</definedName>
    <definedName name="__________xlnm.Print_Area_8">#REF!</definedName>
    <definedName name="__________xlnm.Print_Area_9">#REF!</definedName>
    <definedName name="__________xlnm.Print_Titles">#REF!</definedName>
    <definedName name="__________xlnm.Print_Titles_1">#REF!</definedName>
    <definedName name="__________xlnm.Print_Titles_2">(#REF!,#REF!)</definedName>
    <definedName name="__________xlnm.Print_Titles_3">(#REF!,#REF!)</definedName>
    <definedName name="_________1____123Graph_ACHART_1" hidden="1">#REF!</definedName>
    <definedName name="_________2____123Graph_BCHART_1" hidden="1">#REF!</definedName>
    <definedName name="_________3____123Graph_CCHART_1" hidden="1">#REF!</definedName>
    <definedName name="_________4___123Graph_ACHART_1" hidden="1">#REF!</definedName>
    <definedName name="_________5___123Graph_BCHART_1" hidden="1">#REF!</definedName>
    <definedName name="_________6___123Graph_CCHART_1" hidden="1">#REF!</definedName>
    <definedName name="_________7__123Graph_ACHART_1" hidden="1">#REF!</definedName>
    <definedName name="_________8__123Graph_BCHART_1" hidden="1">#REF!</definedName>
    <definedName name="_________9__123Graph_CCHART_1" hidden="1">#REF!</definedName>
    <definedName name="_________A65537">#REF!</definedName>
    <definedName name="_________A655600">#REF!</definedName>
    <definedName name="_________a655601">#REF!</definedName>
    <definedName name="_________A71614">#REF!</definedName>
    <definedName name="_________A81614">#REF!</definedName>
    <definedName name="_________A91614">#REF!</definedName>
    <definedName name="_________a999999">#REF!</definedName>
    <definedName name="_________aa1" hidden="1">{"'PROFITABILITY'!$A$1:$F$45"}</definedName>
    <definedName name="_________aoc1">#REF!</definedName>
    <definedName name="_________aoc2">#REF!</definedName>
    <definedName name="_________aoc3">#REF!</definedName>
    <definedName name="_________aoc4">#REF!</definedName>
    <definedName name="_________b111121">#REF!</definedName>
    <definedName name="_________CAN112">13.42</definedName>
    <definedName name="_________CAN113">12.98</definedName>
    <definedName name="_________CAN117">12.7</definedName>
    <definedName name="_________CAN118">13.27</definedName>
    <definedName name="_________CAN120">11.72</definedName>
    <definedName name="_________CAN210">10.38</definedName>
    <definedName name="_________CAN211">10.58</definedName>
    <definedName name="_________CAN213">10.56</definedName>
    <definedName name="_________CAN215">10.22</definedName>
    <definedName name="_________CAN216">9.61</definedName>
    <definedName name="_________CAN217">10.47</definedName>
    <definedName name="_________CAN219">10.91</definedName>
    <definedName name="_________CAN220">11.09</definedName>
    <definedName name="_________CAN221">11.25</definedName>
    <definedName name="_________CAN222">10.17</definedName>
    <definedName name="_________CAN223">9.89</definedName>
    <definedName name="_________CAN230">10.79</definedName>
    <definedName name="_________can421">40.2</definedName>
    <definedName name="_________can422">41.57</definedName>
    <definedName name="_________can423">43.9</definedName>
    <definedName name="_________can424">41.19</definedName>
    <definedName name="_________can425">42.81</definedName>
    <definedName name="_________can426">40.77</definedName>
    <definedName name="_________can427">40.92</definedName>
    <definedName name="_________can428">39.29</definedName>
    <definedName name="_________can429">45.19</definedName>
    <definedName name="_________can430">40.73</definedName>
    <definedName name="_________can431">42.52</definedName>
    <definedName name="_________can432">42.53</definedName>
    <definedName name="_________can433">43.69</definedName>
    <definedName name="_________can434">40.43</definedName>
    <definedName name="_________can435">43.3</definedName>
    <definedName name="_________cem124">#REF!</definedName>
    <definedName name="_________dec05" hidden="1">{"'Sheet1'!$A$4386:$N$4591"}</definedName>
    <definedName name="_________dol12">#REF!</definedName>
    <definedName name="_________dol6">#REF!</definedName>
    <definedName name="_________f1">#REF!</definedName>
    <definedName name="_________g1">#REF!</definedName>
    <definedName name="_________IDA1">#REF!</definedName>
    <definedName name="_________in18900">#REF!</definedName>
    <definedName name="_________iv19000">#REF!</definedName>
    <definedName name="_________Ki1">[7]grid!$C$182</definedName>
    <definedName name="_________Ki2">[7]grid!$C$191</definedName>
    <definedName name="_________lb1">#REF!</definedName>
    <definedName name="_________lb2">#REF!</definedName>
    <definedName name="_________m20">#REF!</definedName>
    <definedName name="_________m234">#REF!</definedName>
    <definedName name="_________m35">#REF!</definedName>
    <definedName name="_________mac2">200</definedName>
    <definedName name="_________mix10">4.5</definedName>
    <definedName name="_________mix15">264/50</definedName>
    <definedName name="_________mix20">330/50</definedName>
    <definedName name="_________mix30">350/50</definedName>
    <definedName name="_________mix40">450/50</definedName>
    <definedName name="_________mm1">#REF!</definedName>
    <definedName name="_________mm2">#REF!</definedName>
    <definedName name="_________mm3">#REF!</definedName>
    <definedName name="_________Nov2007" hidden="1">{"'PROFITABILITY'!$A$1:$F$45"}</definedName>
    <definedName name="_________sh1">90</definedName>
    <definedName name="_________sh2">120</definedName>
    <definedName name="_________sh3">150</definedName>
    <definedName name="_________sh4">180</definedName>
    <definedName name="_________tab1">#REF!</definedName>
    <definedName name="_________tab2">#REF!</definedName>
    <definedName name="_________VS2004" hidden="1">#REF!</definedName>
    <definedName name="_________xlcn.WorksheetConnection_InfoEntryA2D32" hidden="1">#REF!</definedName>
    <definedName name="_________xlnm._FilterDatabase_1">#REF!</definedName>
    <definedName name="_________xlnm._FilterDatabase_2">#REF!</definedName>
    <definedName name="_________xlnm._FilterDatabase_3">#REF!</definedName>
    <definedName name="_________xlnm._FilterDatabase_4">#REF!</definedName>
    <definedName name="_________xlnm._FilterDatabase_5">#N/A</definedName>
    <definedName name="_________xlnm.Print_Area_1">#REF!</definedName>
    <definedName name="_________xlnm.Print_Area_1_1">"#REF!"</definedName>
    <definedName name="_________xlnm.Print_Area_10">#REF!</definedName>
    <definedName name="_________xlnm.Print_Area_10_1">"#REF!"</definedName>
    <definedName name="_________xlnm.Print_Area_11">#REF!</definedName>
    <definedName name="_________xlnm.Print_Area_13">#REF!</definedName>
    <definedName name="_________xlnm.Print_Area_2">#REF!</definedName>
    <definedName name="_________xlnm.Print_Area_2_1">"#REF!"</definedName>
    <definedName name="_________xlnm.Print_Area_3">#REF!</definedName>
    <definedName name="_________xlnm.Print_Area_4">#REF!</definedName>
    <definedName name="_________xlnm.Print_Area_5">#REF!</definedName>
    <definedName name="_________xlnm.Print_Area_6">#REF!</definedName>
    <definedName name="_________xlnm.Print_Area_7">#REF!</definedName>
    <definedName name="_________xlnm.Print_Area_8">#REF!</definedName>
    <definedName name="_________xlnm.Print_Area_9">#REF!</definedName>
    <definedName name="_________xlnm.Print_Titles">#REF!</definedName>
    <definedName name="_________xlnm.Print_Titles_1">#REF!</definedName>
    <definedName name="_________xlnm.Print_Titles_2">(#REF!,#REF!)</definedName>
    <definedName name="_________xlnm.Print_Titles_3">(#REF!,#REF!)</definedName>
    <definedName name="_________xlnm.Print_Titles_4">#REF!</definedName>
    <definedName name="_________xlnm.Print_Titles_7">#REF!</definedName>
    <definedName name="________1____123Graph_ACHART_1" hidden="1">#REF!</definedName>
    <definedName name="________2____123Graph_BCHART_1" hidden="1">#REF!</definedName>
    <definedName name="________3____123Graph_CCHART_1" hidden="1">#REF!</definedName>
    <definedName name="________4_____a">#REF!</definedName>
    <definedName name="________4___123Graph_ACHART_1" hidden="1">#REF!</definedName>
    <definedName name="________5___123Graph_BCHART_1" hidden="1">#REF!</definedName>
    <definedName name="________6___123Graph_CCHART_1" hidden="1">#REF!</definedName>
    <definedName name="________7__123Graph_ACHART_1" hidden="1">#REF!</definedName>
    <definedName name="________8__123Graph_BCHART_1" hidden="1">#REF!</definedName>
    <definedName name="________9__123Graph_CCHART_1" hidden="1">#REF!</definedName>
    <definedName name="________A65537">#REF!</definedName>
    <definedName name="________A655600">#REF!</definedName>
    <definedName name="________a655601">#REF!</definedName>
    <definedName name="________A71614">#REF!</definedName>
    <definedName name="________A81614">#REF!</definedName>
    <definedName name="________A91614">#REF!</definedName>
    <definedName name="________a999999">#REF!</definedName>
    <definedName name="________aa1" hidden="1">{"'PROFITABILITY'!$A$1:$F$45"}</definedName>
    <definedName name="________aoc1">#REF!</definedName>
    <definedName name="________aoc2">#REF!</definedName>
    <definedName name="________aoc3">#REF!</definedName>
    <definedName name="________aoc4">#REF!</definedName>
    <definedName name="________b111121">#REF!</definedName>
    <definedName name="________CAN112">13.42</definedName>
    <definedName name="________CAN113">12.98</definedName>
    <definedName name="________CAN117">12.7</definedName>
    <definedName name="________CAN118">13.27</definedName>
    <definedName name="________CAN120">11.72</definedName>
    <definedName name="________CAN210">10.38</definedName>
    <definedName name="________CAN211">10.58</definedName>
    <definedName name="________CAN213">10.56</definedName>
    <definedName name="________CAN215">10.22</definedName>
    <definedName name="________CAN216">9.61</definedName>
    <definedName name="________CAN217">10.47</definedName>
    <definedName name="________CAN219">10.91</definedName>
    <definedName name="________CAN220">11.09</definedName>
    <definedName name="________CAN221">11.25</definedName>
    <definedName name="________CAN222">10.17</definedName>
    <definedName name="________CAN223">9.89</definedName>
    <definedName name="________CAN230">10.79</definedName>
    <definedName name="________can421">40.2</definedName>
    <definedName name="________can422">41.57</definedName>
    <definedName name="________can423">43.9</definedName>
    <definedName name="________can424">41.19</definedName>
    <definedName name="________can425">42.81</definedName>
    <definedName name="________can426">40.77</definedName>
    <definedName name="________can427">40.92</definedName>
    <definedName name="________can428">39.29</definedName>
    <definedName name="________can429">45.19</definedName>
    <definedName name="________can430">40.73</definedName>
    <definedName name="________can431">42.52</definedName>
    <definedName name="________can432">42.53</definedName>
    <definedName name="________can433">43.69</definedName>
    <definedName name="________can434">40.43</definedName>
    <definedName name="________can435">43.3</definedName>
    <definedName name="________cem124">#REF!</definedName>
    <definedName name="________CU600" hidden="1">{#N/A,#N/A,TRUE,"toc";#N/A,#N/A,TRUE,"general";#N/A,#N/A,TRUE,"compressive";#N/A,#N/A,TRUE,"lateral";#N/A,#N/A,TRUE,"shallow"}</definedName>
    <definedName name="________dec05" hidden="1">{"'Sheet1'!$A$4386:$N$4591"}</definedName>
    <definedName name="________DET1">#REF!</definedName>
    <definedName name="________dol12">#REF!</definedName>
    <definedName name="________dol6">#REF!</definedName>
    <definedName name="________drg1">#REF!</definedName>
    <definedName name="________f1">#REF!</definedName>
    <definedName name="________FEL1">#REF!</definedName>
    <definedName name="________g1">#REF!</definedName>
    <definedName name="________g2">#REF!</definedName>
    <definedName name="________GEL1">#REF!</definedName>
    <definedName name="________HBG10">#REF!</definedName>
    <definedName name="________HBG12">#REF!</definedName>
    <definedName name="________HBG25">#REF!</definedName>
    <definedName name="________HBG40">#REF!</definedName>
    <definedName name="________HBG50">#REF!</definedName>
    <definedName name="________HBG6">#REF!</definedName>
    <definedName name="________IDA1">#REF!</definedName>
    <definedName name="________in18900">#REF!</definedName>
    <definedName name="________iv19000">#REF!</definedName>
    <definedName name="________KEY3" hidden="1">'[4]SC Cost FEB 03'!#REF!</definedName>
    <definedName name="________Ki1">#REF!</definedName>
    <definedName name="________Ki2">#REF!</definedName>
    <definedName name="________lb1">#REF!</definedName>
    <definedName name="________lb2">#REF!</definedName>
    <definedName name="________m20">#REF!</definedName>
    <definedName name="________m234">#REF!</definedName>
    <definedName name="________m35">#REF!</definedName>
    <definedName name="________mac2">200</definedName>
    <definedName name="________MG1">#REF!</definedName>
    <definedName name="________mix10">4.5</definedName>
    <definedName name="________mix15">264/50</definedName>
    <definedName name="________mix20">330/50</definedName>
    <definedName name="________mix30">350/50</definedName>
    <definedName name="________mix40">450/50</definedName>
    <definedName name="________mm1">#REF!</definedName>
    <definedName name="________mm2">#REF!</definedName>
    <definedName name="________mm3">#REF!</definedName>
    <definedName name="________Mzd1">#REF!</definedName>
    <definedName name="________Nov2007" hidden="1">{"'PROFITABILITY'!$A$1:$F$45"}</definedName>
    <definedName name="________OP2">#REF!</definedName>
    <definedName name="________PM123" hidden="1">{"'Sheet1'!$A$4386:$N$4591"}</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sh1">90</definedName>
    <definedName name="________sh2">120</definedName>
    <definedName name="________sh3">150</definedName>
    <definedName name="________sh4">180</definedName>
    <definedName name="________tab1">#REF!</definedName>
    <definedName name="________tab2">#REF!</definedName>
    <definedName name="________VS2004" hidden="1">#REF!</definedName>
    <definedName name="________WD2">#REF!</definedName>
    <definedName name="________Xl1">#REF!</definedName>
    <definedName name="________xlcn.WorksheetConnection_InfoEntryA2D32" hidden="1">#REF!</definedName>
    <definedName name="________xlnm._FilterDatabase_1">#REF!</definedName>
    <definedName name="________xlnm._FilterDatabase_2">#REF!</definedName>
    <definedName name="________xlnm._FilterDatabase_3">#REF!</definedName>
    <definedName name="________xlnm._FilterDatabase_4">#REF!</definedName>
    <definedName name="________xlnm._FilterDatabase_5">#N/A</definedName>
    <definedName name="________xlnm.Print_Area_1">#REF!</definedName>
    <definedName name="________xlnm.Print_Area_1_1">"#REF!"</definedName>
    <definedName name="________xlnm.Print_Area_10">#REF!</definedName>
    <definedName name="________xlnm.Print_Area_10_1">"#REF!"</definedName>
    <definedName name="________xlnm.Print_Area_11">#REF!</definedName>
    <definedName name="________xlnm.Print_Area_11_1">"#REF!"</definedName>
    <definedName name="________xlnm.Print_Area_13">#REF!</definedName>
    <definedName name="________xlnm.Print_Area_2">#REF!</definedName>
    <definedName name="________xlnm.Print_Area_3">#REF!</definedName>
    <definedName name="________xlnm.Print_Area_4">#REF!</definedName>
    <definedName name="________xlnm.Print_Area_5">#REF!</definedName>
    <definedName name="________xlnm.Print_Area_6">#REF!</definedName>
    <definedName name="________xlnm.Print_Area_7">#REF!</definedName>
    <definedName name="________xlnm.Print_Area_8">#REF!</definedName>
    <definedName name="________xlnm.Print_Area_9">#REF!</definedName>
    <definedName name="________xlnm.Print_Titles">#REF!</definedName>
    <definedName name="________xlnm.Print_Titles_1">#REF!</definedName>
    <definedName name="________xlnm.Print_Titles_2">(#REF!,#REF!)</definedName>
    <definedName name="________xlnm.Print_Titles_3">(#REF!,#REF!)</definedName>
    <definedName name="________xlnm.Print_Titles_4">#REF!</definedName>
    <definedName name="________xlnm.Print_Titles_7">#REF!</definedName>
    <definedName name="_______1____123Graph_ACHART_1" hidden="1">#REF!</definedName>
    <definedName name="_______2____123Graph_BCHART_1" hidden="1">#REF!</definedName>
    <definedName name="_______3____123Graph_CCHART_1" hidden="1">#REF!</definedName>
    <definedName name="_______4___123Graph_ACHART_1" hidden="1">#REF!</definedName>
    <definedName name="_______5___123Graph_BCHART_1" hidden="1">#REF!</definedName>
    <definedName name="_______6___123Graph_CCHART_1" hidden="1">#REF!</definedName>
    <definedName name="_______7__123Graph_ACHART_1" hidden="1">#REF!</definedName>
    <definedName name="_______8__123Graph_BCHART_1" hidden="1">#REF!</definedName>
    <definedName name="_______9__123Graph_CCHART_1" hidden="1">#REF!</definedName>
    <definedName name="_______a1">#REF!</definedName>
    <definedName name="_______A2">#REF!</definedName>
    <definedName name="_______A65537">#REF!</definedName>
    <definedName name="_______A655600">#REF!</definedName>
    <definedName name="_______a655601">#REF!</definedName>
    <definedName name="_______A71614">#REF!</definedName>
    <definedName name="_______A81614">#REF!</definedName>
    <definedName name="_______A91614">#REF!</definedName>
    <definedName name="_______a999999">#REF!</definedName>
    <definedName name="_______aa1" hidden="1">{"'PROFITABILITY'!$A$1:$F$45"}</definedName>
    <definedName name="_______aba2">#REF!</definedName>
    <definedName name="_______aoc1">#REF!</definedName>
    <definedName name="_______aoc2">#REF!</definedName>
    <definedName name="_______aoc3">#REF!</definedName>
    <definedName name="_______aoc4">#REF!</definedName>
    <definedName name="_______b111121">#REF!</definedName>
    <definedName name="_______bom1">#REF!</definedName>
    <definedName name="_______CAN112">13.42</definedName>
    <definedName name="_______CAN113">12.98</definedName>
    <definedName name="_______CAN117">12.7</definedName>
    <definedName name="_______CAN118">13.27</definedName>
    <definedName name="_______CAN120">11.72</definedName>
    <definedName name="_______CAN210">10.38</definedName>
    <definedName name="_______CAN211">10.58</definedName>
    <definedName name="_______CAN213">10.56</definedName>
    <definedName name="_______CAN215">10.22</definedName>
    <definedName name="_______CAN216">9.61</definedName>
    <definedName name="_______CAN217">10.47</definedName>
    <definedName name="_______CAN219">10.91</definedName>
    <definedName name="_______CAN220">11.09</definedName>
    <definedName name="_______CAN221">11.25</definedName>
    <definedName name="_______CAN222">10.17</definedName>
    <definedName name="_______CAN223">9.89</definedName>
    <definedName name="_______CAN230">10.79</definedName>
    <definedName name="_______can421">40.2</definedName>
    <definedName name="_______can422">41.57</definedName>
    <definedName name="_______can423">43.9</definedName>
    <definedName name="_______can424">41.19</definedName>
    <definedName name="_______can425">42.81</definedName>
    <definedName name="_______can426">40.77</definedName>
    <definedName name="_______can427">40.92</definedName>
    <definedName name="_______can428">39.29</definedName>
    <definedName name="_______can429">45.19</definedName>
    <definedName name="_______can430">40.73</definedName>
    <definedName name="_______can431">42.52</definedName>
    <definedName name="_______can432">42.53</definedName>
    <definedName name="_______can433">43.69</definedName>
    <definedName name="_______can434">40.43</definedName>
    <definedName name="_______can435">43.3</definedName>
    <definedName name="_______cem124">#REF!</definedName>
    <definedName name="_______CFB1">#REF!</definedName>
    <definedName name="_______CFB2">#REF!</definedName>
    <definedName name="_______CFB3">#REF!</definedName>
    <definedName name="_______col33">'[8]A1-Continuous'!#REF!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c05" hidden="1">{"'Sheet1'!$A$4386:$N$4591"}</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#REF!</definedName>
    <definedName name="_______dol12">#REF!</definedName>
    <definedName name="_______dol6">#REF!</definedName>
    <definedName name="_______drg2">#REF!</definedName>
    <definedName name="_______f1">#REF!</definedName>
    <definedName name="_______FEL1">#REF!</definedName>
    <definedName name="_______g1">#REF!</definedName>
    <definedName name="_______g2">#REF!</definedName>
    <definedName name="_______GEL1">#REF!</definedName>
    <definedName name="_______HBG10">#REF!</definedName>
    <definedName name="_______HBG12">#REF!</definedName>
    <definedName name="_______HBG25">#REF!</definedName>
    <definedName name="_______HBG40">#REF!</definedName>
    <definedName name="_______HBG50">#REF!</definedName>
    <definedName name="_______HBG6">#REF!</definedName>
    <definedName name="_______IDA1">#REF!</definedName>
    <definedName name="_______in18900">#REF!</definedName>
    <definedName name="_______iv19000">#REF!</definedName>
    <definedName name="_______Ki1">#REF!</definedName>
    <definedName name="_______Ki2">#REF!</definedName>
    <definedName name="_______lb1">#REF!</definedName>
    <definedName name="_______lb2">#REF!</definedName>
    <definedName name="_______m20">#REF!</definedName>
    <definedName name="_______m234">#REF!</definedName>
    <definedName name="_______m35">#REF!</definedName>
    <definedName name="_______mac2">200</definedName>
    <definedName name="_______mcl132">'[8]A1-Continuous'!#REF!</definedName>
    <definedName name="_______MG1">#REF!</definedName>
    <definedName name="_______mix10">4.5</definedName>
    <definedName name="_______mix15">264/50</definedName>
    <definedName name="_______mix20">330/50</definedName>
    <definedName name="_______mix30">350/50</definedName>
    <definedName name="_______mix40">450/50</definedName>
    <definedName name="_______ml3">'[8]A1-Continuous'!#REF!</definedName>
    <definedName name="_______ml33">'[8]A1-Continuous'!#REF!</definedName>
    <definedName name="_______mlc33">'[8]A1-Continuous'!#REF!</definedName>
    <definedName name="_______mm1">#REF!</definedName>
    <definedName name="_______mm2">#REF!</definedName>
    <definedName name="_______mm3">#REF!</definedName>
    <definedName name="_______mnk1">#REF!</definedName>
    <definedName name="_______Mzd1">#REF!</definedName>
    <definedName name="_______Nov2007" hidden="1">{"'PROFITABILITY'!$A$1:$F$45"}</definedName>
    <definedName name="_______OP2">#REF!</definedName>
    <definedName name="_______out2">#REF!</definedName>
    <definedName name="_______pep99">#REF!</definedName>
    <definedName name="_______Re1">#REF!</definedName>
    <definedName name="_______Rl1">#REF!</definedName>
    <definedName name="_______rs1">#REF!</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h1">90</definedName>
    <definedName name="_______sh2">120</definedName>
    <definedName name="_______sh3">150</definedName>
    <definedName name="_______sh4">180</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#REF!</definedName>
    <definedName name="_______tab2">#REF!</definedName>
    <definedName name="_______Tk1">#REF!</definedName>
    <definedName name="_______Tkl1">#REF!</definedName>
    <definedName name="_______VS2004" hidden="1">#REF!</definedName>
    <definedName name="_______WD2">#REF!</definedName>
    <definedName name="_______wp1">#REF!</definedName>
    <definedName name="_______Xl1">#REF!</definedName>
    <definedName name="_______xlcn.WorksheetConnection_InfoEntryA2D32" hidden="1">#REF!</definedName>
    <definedName name="_______xlnm._FilterDatabase_1">#REF!</definedName>
    <definedName name="_______xlnm._FilterDatabase_2">#REF!</definedName>
    <definedName name="_______xlnm._FilterDatabase_3">#REF!</definedName>
    <definedName name="_______xlnm._FilterDatabase_4">#REF!</definedName>
    <definedName name="_______xlnm._FilterDatabase_5">#N/A</definedName>
    <definedName name="_______xlnm.Print_Area_1">#REF!</definedName>
    <definedName name="_______xlnm.Print_Area_1_1">"#REF!"</definedName>
    <definedName name="_______xlnm.Print_Area_10">#REF!</definedName>
    <definedName name="_______xlnm.Print_Area_10_1">"#REF!"</definedName>
    <definedName name="_______xlnm.Print_Area_11">#REF!</definedName>
    <definedName name="_______xlnm.Print_Area_11_1">"#REF!"</definedName>
    <definedName name="_______xlnm.Print_Area_13">#REF!</definedName>
    <definedName name="_______xlnm.Print_Area_2">#REF!</definedName>
    <definedName name="_______xlnm.Print_Area_3">#REF!</definedName>
    <definedName name="_______xlnm.Print_Area_4">#REF!</definedName>
    <definedName name="_______xlnm.Print_Area_5">#REF!</definedName>
    <definedName name="_______xlnm.Print_Area_6">#REF!</definedName>
    <definedName name="_______xlnm.Print_Area_7">#REF!</definedName>
    <definedName name="_______xlnm.Print_Area_8">#REF!</definedName>
    <definedName name="_______xlnm.Print_Area_9">#REF!</definedName>
    <definedName name="_______xlnm.Print_Titles">#REF!</definedName>
    <definedName name="_______xlnm.Print_Titles_1">#REF!</definedName>
    <definedName name="_______xlnm.Print_Titles_2">(#REF!,#REF!)</definedName>
    <definedName name="_______xlnm.Print_Titles_3">(#REF!,#REF!)</definedName>
    <definedName name="_______xlnm.Print_Titles_4">#REF!</definedName>
    <definedName name="_______xlnm.Print_Titles_7">#REF!</definedName>
    <definedName name="______1____123Graph_ACHART_1" hidden="1">#REF!</definedName>
    <definedName name="______2____123Graph_BCHART_1" hidden="1">#REF!</definedName>
    <definedName name="______3____123Graph_CCHART_1" hidden="1">#REF!</definedName>
    <definedName name="______4___123Graph_ACHART_1" hidden="1">#REF!</definedName>
    <definedName name="______5___123Graph_BCHART_1" hidden="1">#REF!</definedName>
    <definedName name="______6___123Graph_CCHART_1" hidden="1">#REF!</definedName>
    <definedName name="______7__123Graph_ACHART_1" hidden="1">#REF!</definedName>
    <definedName name="______8__123Graph_BCHART_1" hidden="1">#REF!</definedName>
    <definedName name="______9__123Graph_CCHART_1" hidden="1">#REF!</definedName>
    <definedName name="______a1">#REF!</definedName>
    <definedName name="______A2">#REF!</definedName>
    <definedName name="______A65537">#REF!</definedName>
    <definedName name="______A655600">#REF!</definedName>
    <definedName name="______a655601">#REF!</definedName>
    <definedName name="______A71614">#REF!</definedName>
    <definedName name="______A81614">#REF!</definedName>
    <definedName name="______A91614">#REF!</definedName>
    <definedName name="______a999999">#REF!</definedName>
    <definedName name="______aa1" hidden="1">{"'PROFITABILITY'!$A$1:$F$45"}</definedName>
    <definedName name="______aba2">#REF!</definedName>
    <definedName name="______aoc1">#REF!</definedName>
    <definedName name="______aoc2">#REF!</definedName>
    <definedName name="______aoc3">#REF!</definedName>
    <definedName name="______aoc4">#REF!</definedName>
    <definedName name="______axx2">[9]Report!#REF!</definedName>
    <definedName name="______AXX4">[10]Sheet1!#REF!</definedName>
    <definedName name="______axx5">[10]Sheet1!#REF!</definedName>
    <definedName name="______axx6">[10]Sheet1!#REF!</definedName>
    <definedName name="______AXX7">[10]Sheet1!#REF!</definedName>
    <definedName name="______axx8">[10]Sheet1!#REF!</definedName>
    <definedName name="______b111121">#REF!</definedName>
    <definedName name="______bom1">#REF!</definedName>
    <definedName name="______CAN112">13.42</definedName>
    <definedName name="______CAN113">12.98</definedName>
    <definedName name="______CAN117">12.7</definedName>
    <definedName name="______CAN118">13.27</definedName>
    <definedName name="______CAN120">11.72</definedName>
    <definedName name="______CAN210">10.38</definedName>
    <definedName name="______CAN211">10.58</definedName>
    <definedName name="______CAN213">10.56</definedName>
    <definedName name="______CAN215">10.22</definedName>
    <definedName name="______CAN216">9.61</definedName>
    <definedName name="______CAN217">10.47</definedName>
    <definedName name="______CAN219">10.91</definedName>
    <definedName name="______CAN220">11.09</definedName>
    <definedName name="______CAN221">11.25</definedName>
    <definedName name="______CAN222">10.17</definedName>
    <definedName name="______CAN223">9.89</definedName>
    <definedName name="______CAN230">10.79</definedName>
    <definedName name="______can421">40.2</definedName>
    <definedName name="______can422">41.57</definedName>
    <definedName name="______can423">43.9</definedName>
    <definedName name="______can424">41.19</definedName>
    <definedName name="______can425">42.81</definedName>
    <definedName name="______can426">40.77</definedName>
    <definedName name="______can427">40.92</definedName>
    <definedName name="______can428">39.29</definedName>
    <definedName name="______can429">45.19</definedName>
    <definedName name="______can430">40.73</definedName>
    <definedName name="______can431">42.52</definedName>
    <definedName name="______can432">42.53</definedName>
    <definedName name="______can433">43.69</definedName>
    <definedName name="______can434">40.43</definedName>
    <definedName name="______can435">43.3</definedName>
    <definedName name="______cem124">#REF!</definedName>
    <definedName name="______CFB1">#REF!</definedName>
    <definedName name="______CFB2">#REF!</definedName>
    <definedName name="______CFB3">#REF!</definedName>
    <definedName name="______cli1">[11]Code!$B$3</definedName>
    <definedName name="______cli2">[11]Code!$B$4</definedName>
    <definedName name="______cli3">[11]Code!$B$5</definedName>
    <definedName name="______cli4">[11]Code!$B$6</definedName>
    <definedName name="______col33">'[12]A1-Continuous'!#REF!</definedName>
    <definedName name="______CU600" hidden="1">{#N/A,#N/A,TRUE,"toc";#N/A,#N/A,TRUE,"general";#N/A,#N/A,TRUE,"compressive";#N/A,#N/A,TRUE,"lateral";#N/A,#N/A,TRUE,"shallow"}</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c05" hidden="1">{"'Sheet1'!$A$4386:$N$4591"}</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#REF!</definedName>
    <definedName name="______dol12">#REF!</definedName>
    <definedName name="______dol6">#REF!</definedName>
    <definedName name="______drg1">#REF!</definedName>
    <definedName name="______drg2">#REF!</definedName>
    <definedName name="______f1">#REF!</definedName>
    <definedName name="______FEL1">#REF!</definedName>
    <definedName name="______g1">#REF!</definedName>
    <definedName name="______g2">#REF!</definedName>
    <definedName name="______GEL1">#REF!</definedName>
    <definedName name="______HBG10">#REF!</definedName>
    <definedName name="______HBG12">#REF!</definedName>
    <definedName name="______HBG25">#REF!</definedName>
    <definedName name="______HBG40">#REF!</definedName>
    <definedName name="______HBG50">#REF!</definedName>
    <definedName name="______HBG6">#REF!</definedName>
    <definedName name="______HCO2">[13]Design!#REF!</definedName>
    <definedName name="______hfi2">[10]Sheet1!#REF!</definedName>
    <definedName name="______hfi3">[9]Report!#REF!</definedName>
    <definedName name="______hfi4">[10]Sheet1!#REF!</definedName>
    <definedName name="______hfi5">[10]Sheet1!#REF!</definedName>
    <definedName name="______hfi6">[10]Sheet1!#REF!</definedName>
    <definedName name="______HFI7">[10]Sheet1!#REF!</definedName>
    <definedName name="______hfi8">[10]Sheet1!#REF!</definedName>
    <definedName name="______Hra2">[13]Design!#REF!</definedName>
    <definedName name="______Hso2">[13]Design!#REF!</definedName>
    <definedName name="______Hso3">[13]Design!#REF!</definedName>
    <definedName name="______IDA1">#REF!</definedName>
    <definedName name="______in18900">#REF!</definedName>
    <definedName name="______Ism3">[13]Design!#REF!</definedName>
    <definedName name="______iv19000">#REF!</definedName>
    <definedName name="______kd1">[13]Design!#REF!</definedName>
    <definedName name="______kd2">[13]Design!#REF!</definedName>
    <definedName name="______kd3">[13]Design!#REF!</definedName>
    <definedName name="______Ki1">#REF!</definedName>
    <definedName name="______Ki2">#REF!</definedName>
    <definedName name="______lb1">#REF!</definedName>
    <definedName name="______lb2">#REF!</definedName>
    <definedName name="______m20">#REF!</definedName>
    <definedName name="______m234">#REF!</definedName>
    <definedName name="______m35">#REF!</definedName>
    <definedName name="______mac2">200</definedName>
    <definedName name="______mcl132">'[12]A1-Continuous'!#REF!</definedName>
    <definedName name="______MG1">#REF!</definedName>
    <definedName name="______mix10">4.5</definedName>
    <definedName name="______mix15">264/50</definedName>
    <definedName name="______mix20">330/50</definedName>
    <definedName name="______mix30">350/50</definedName>
    <definedName name="______mix40">450/50</definedName>
    <definedName name="______ml3">'[12]A1-Continuous'!#REF!</definedName>
    <definedName name="______ml33">'[12]A1-Continuous'!#REF!</definedName>
    <definedName name="______mlc33">'[12]A1-Continuous'!#REF!</definedName>
    <definedName name="______mm1">#REF!</definedName>
    <definedName name="______mm2">#REF!</definedName>
    <definedName name="______mm3">#REF!</definedName>
    <definedName name="______mnk1">#REF!</definedName>
    <definedName name="______Mzd1">#REF!</definedName>
    <definedName name="______Nov2007" hidden="1">{"'PROFITABILITY'!$A$1:$F$45"}</definedName>
    <definedName name="______OP2">#REF!</definedName>
    <definedName name="______out2">#REF!</definedName>
    <definedName name="______pan1">#REF!</definedName>
    <definedName name="______PAN2">#REF!</definedName>
    <definedName name="______pep99">#REF!</definedName>
    <definedName name="______PM123" hidden="1">{"'Sheet1'!$A$4386:$N$4591"}</definedName>
    <definedName name="______Re1">#REF!</definedName>
    <definedName name="______Rl1">#REF!</definedName>
    <definedName name="______rs1">#REF!</definedName>
    <definedName name="______run1">[13]Design!#REF!</definedName>
    <definedName name="______run2">[13]Design!#REF!</definedName>
    <definedName name="______run3">[13]Design!#REF!</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h1">90</definedName>
    <definedName name="______sh2">120</definedName>
    <definedName name="______sh3">150</definedName>
    <definedName name="______sh4">180</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#REF!</definedName>
    <definedName name="______tab2">#REF!</definedName>
    <definedName name="______Tk1">#REF!</definedName>
    <definedName name="______Tkl1">#REF!</definedName>
    <definedName name="______Vf1">#REF!</definedName>
    <definedName name="______Vf2">#REF!</definedName>
    <definedName name="______VS2004" hidden="1">#REF!</definedName>
    <definedName name="______Wc1">[13]Design!#REF!</definedName>
    <definedName name="______WC3">[13]Design!#REF!</definedName>
    <definedName name="______WD2">#REF!</definedName>
    <definedName name="______wp1">#REF!</definedName>
    <definedName name="______Wr1">[13]Design!#REF!</definedName>
    <definedName name="______Wr3">[13]Design!#REF!</definedName>
    <definedName name="______Xl1">#REF!</definedName>
    <definedName name="______xlcn.WorksheetConnection_InfoEntryA2D32" hidden="1">#REF!</definedName>
    <definedName name="______xlnm._FilterDatabase_1">#REF!</definedName>
    <definedName name="______xlnm._FilterDatabase_2">#REF!</definedName>
    <definedName name="______xlnm._FilterDatabase_3">#REF!</definedName>
    <definedName name="______xlnm._FilterDatabase_4">#REF!</definedName>
    <definedName name="______xlnm._FilterDatabase_5">#N/A</definedName>
    <definedName name="______xlnm.Print_Area_1">#REF!</definedName>
    <definedName name="______xlnm.Print_Area_1_1">"#REF!"</definedName>
    <definedName name="______xlnm.Print_Area_10">#REF!</definedName>
    <definedName name="______xlnm.Print_Area_10_1">"#REF!"</definedName>
    <definedName name="______xlnm.Print_Area_11">#REF!</definedName>
    <definedName name="______xlnm.Print_Area_11_1">"#REF!"</definedName>
    <definedName name="______xlnm.Print_Area_13">#REF!</definedName>
    <definedName name="______xlnm.Print_Area_2">#REF!</definedName>
    <definedName name="______xlnm.Print_Area_3">#REF!</definedName>
    <definedName name="______xlnm.Print_Area_4">#REF!</definedName>
    <definedName name="______xlnm.Print_Area_5">#REF!</definedName>
    <definedName name="______xlnm.Print_Area_6">#REF!</definedName>
    <definedName name="______xlnm.Print_Area_7">#REF!</definedName>
    <definedName name="______xlnm.Print_Area_8">#REF!</definedName>
    <definedName name="______xlnm.Print_Area_9">#REF!</definedName>
    <definedName name="______xlnm.Print_Titles">#REF!</definedName>
    <definedName name="______xlnm.Print_Titles_1">#REF!</definedName>
    <definedName name="______xlnm.Print_Titles_2">(#REF!,#REF!)</definedName>
    <definedName name="______xlnm.Print_Titles_3">(#REF!,#REF!)</definedName>
    <definedName name="______xlnm.Print_Titles_4">#REF!</definedName>
    <definedName name="______xlnm.Print_Titles_7">#REF!</definedName>
    <definedName name="_____1____123Graph_ACHART_1" hidden="1">#REF!</definedName>
    <definedName name="_____2____123Graph_BCHART_1" hidden="1">#REF!</definedName>
    <definedName name="_____3____123Graph_CCHART_1" hidden="1">#REF!</definedName>
    <definedName name="_____4___123Graph_ACHART_1" hidden="1">#REF!</definedName>
    <definedName name="_____5___123Graph_BCHART_1" hidden="1">#REF!</definedName>
    <definedName name="_____6___123Graph_CCHART_1" hidden="1">#REF!</definedName>
    <definedName name="_____7__123Graph_ACHART_1" hidden="1">#REF!</definedName>
    <definedName name="_____8__123Graph_BCHART_1" hidden="1">#REF!</definedName>
    <definedName name="_____9__123Graph_CCHART_1" hidden="1">#REF!</definedName>
    <definedName name="_____a1">#REF!</definedName>
    <definedName name="_____A2">#REF!</definedName>
    <definedName name="_____A65537">#REF!</definedName>
    <definedName name="_____A655600">#REF!</definedName>
    <definedName name="_____a655601">#REF!</definedName>
    <definedName name="_____A71614">#REF!</definedName>
    <definedName name="_____A81614">#REF!</definedName>
    <definedName name="_____A91614">#REF!</definedName>
    <definedName name="_____a999999">#REF!</definedName>
    <definedName name="_____aa1" hidden="1">{"'PROFITABILITY'!$A$1:$F$45"}</definedName>
    <definedName name="_____aba2">#REF!</definedName>
    <definedName name="_____acs1">#REF!</definedName>
    <definedName name="_____acs2">#REF!</definedName>
    <definedName name="_____aoc1">#REF!</definedName>
    <definedName name="_____aoc2">#REF!</definedName>
    <definedName name="_____aoc3">#REF!</definedName>
    <definedName name="_____aoc4">#REF!</definedName>
    <definedName name="_____axx1">[9]Report!#REF!</definedName>
    <definedName name="_____axx2">[14]Report!#REF!</definedName>
    <definedName name="_____axx3">[9]Report!#REF!</definedName>
    <definedName name="_____AXX4">[10]Sheet1!#REF!</definedName>
    <definedName name="_____axx5">[10]Sheet1!#REF!</definedName>
    <definedName name="_____axx6">[10]Sheet1!#REF!</definedName>
    <definedName name="_____AXX7">[10]Sheet1!#REF!</definedName>
    <definedName name="_____axx8">[10]Sheet1!#REF!</definedName>
    <definedName name="_____b1">#REF!</definedName>
    <definedName name="_____b111121">#REF!</definedName>
    <definedName name="_____bhh2">#REF!</definedName>
    <definedName name="_____bom1">#REF!</definedName>
    <definedName name="_____CAN112">13.42</definedName>
    <definedName name="_____CAN113">12.98</definedName>
    <definedName name="_____CAN117">12.7</definedName>
    <definedName name="_____CAN118">13.27</definedName>
    <definedName name="_____CAN120">11.72</definedName>
    <definedName name="_____CAN210">10.38</definedName>
    <definedName name="_____CAN211">10.58</definedName>
    <definedName name="_____CAN213">10.56</definedName>
    <definedName name="_____CAN215">10.22</definedName>
    <definedName name="_____CAN216">9.61</definedName>
    <definedName name="_____CAN217">10.47</definedName>
    <definedName name="_____CAN219">10.91</definedName>
    <definedName name="_____CAN220">11.09</definedName>
    <definedName name="_____CAN221">11.25</definedName>
    <definedName name="_____CAN222">10.17</definedName>
    <definedName name="_____CAN223">9.89</definedName>
    <definedName name="_____CAN230">10.79</definedName>
    <definedName name="_____can421">40.2</definedName>
    <definedName name="_____can422">41.57</definedName>
    <definedName name="_____can423">43.9</definedName>
    <definedName name="_____can424">41.19</definedName>
    <definedName name="_____can425">42.81</definedName>
    <definedName name="_____can426">40.77</definedName>
    <definedName name="_____can427">40.92</definedName>
    <definedName name="_____can428">39.29</definedName>
    <definedName name="_____can429">45.19</definedName>
    <definedName name="_____can430">40.73</definedName>
    <definedName name="_____can431">42.52</definedName>
    <definedName name="_____can432">42.53</definedName>
    <definedName name="_____can433">43.69</definedName>
    <definedName name="_____can434">40.43</definedName>
    <definedName name="_____can435">43.3</definedName>
    <definedName name="_____cdd2">#REF!</definedName>
    <definedName name="_____cem124">#REF!</definedName>
    <definedName name="_____CFB1">#REF!</definedName>
    <definedName name="_____CFB2">#REF!</definedName>
    <definedName name="_____CFB3">#REF!</definedName>
    <definedName name="_____cff2">#REF!</definedName>
    <definedName name="_____cli1">[15]Code!$B$3</definedName>
    <definedName name="_____cli2">[15]Code!$B$4</definedName>
    <definedName name="_____cli3">[15]Code!$B$5</definedName>
    <definedName name="_____cli4">[15]Code!$B$6</definedName>
    <definedName name="_____col33">'[16]A1-Continuous'!#REF!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c05" hidden="1">{"'Sheet1'!$A$4386:$N$4591"}</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#REF!</definedName>
    <definedName name="_____dol12">#REF!</definedName>
    <definedName name="_____dol6">#REF!</definedName>
    <definedName name="_____drg1">#REF!</definedName>
    <definedName name="_____drg2">#REF!</definedName>
    <definedName name="_____eth2">#REF!</definedName>
    <definedName name="_____f1">#REF!</definedName>
    <definedName name="_____FEL1">#REF!</definedName>
    <definedName name="_____Fpi1">#REF!</definedName>
    <definedName name="_____g1">#REF!</definedName>
    <definedName name="_____g2">#REF!</definedName>
    <definedName name="_____GEL1">#REF!</definedName>
    <definedName name="_____HBG10">#REF!</definedName>
    <definedName name="_____HBG12">#REF!</definedName>
    <definedName name="_____HBG25">#REF!</definedName>
    <definedName name="_____HBG40">#REF!</definedName>
    <definedName name="_____HBG50">#REF!</definedName>
    <definedName name="_____HBG6">#REF!</definedName>
    <definedName name="_____HCO2">[13]Design!#REF!</definedName>
    <definedName name="_____hfi1">[9]Report!#REF!</definedName>
    <definedName name="_____hfi2">[14]Report!#REF!</definedName>
    <definedName name="_____hfi3">[14]Report!#REF!</definedName>
    <definedName name="_____hfi4">[10]Sheet1!#REF!</definedName>
    <definedName name="_____hfi5">[10]Sheet1!#REF!</definedName>
    <definedName name="_____hfi6">[10]Sheet1!#REF!</definedName>
    <definedName name="_____HFI7">[10]Sheet1!#REF!</definedName>
    <definedName name="_____hfi8">[10]Sheet1!#REF!</definedName>
    <definedName name="_____Hra2">[13]Design!#REF!</definedName>
    <definedName name="_____Hso2">[13]Design!#REF!</definedName>
    <definedName name="_____Hso3">[13]Design!#REF!</definedName>
    <definedName name="_____IDA1">#REF!</definedName>
    <definedName name="_____ifa1">#REF!</definedName>
    <definedName name="_____ifa2">#REF!</definedName>
    <definedName name="_____in18900">#REF!</definedName>
    <definedName name="_____INT1">#REF!</definedName>
    <definedName name="_____Ism3">[13]Design!#REF!</definedName>
    <definedName name="_____iv19000">#REF!</definedName>
    <definedName name="_____kd1">[13]Design!#REF!</definedName>
    <definedName name="_____kd2">[13]Design!#REF!</definedName>
    <definedName name="_____kd3">[13]Design!#REF!</definedName>
    <definedName name="_____Ki1">#REF!</definedName>
    <definedName name="_____Ki2">#REF!</definedName>
    <definedName name="_____lb1">#REF!</definedName>
    <definedName name="_____lb2">#REF!</definedName>
    <definedName name="_____m20">#REF!</definedName>
    <definedName name="_____m234">#REF!</definedName>
    <definedName name="_____m35">#REF!</definedName>
    <definedName name="_____mac2">200</definedName>
    <definedName name="_____mcl132">'[16]A1-Continuous'!#REF!</definedName>
    <definedName name="_____MG1">#REF!</definedName>
    <definedName name="_____mix10">4.5</definedName>
    <definedName name="_____mix15">264/50</definedName>
    <definedName name="_____mix20">330/50</definedName>
    <definedName name="_____mix30">350/50</definedName>
    <definedName name="_____mix40">450/50</definedName>
    <definedName name="_____ml3">'[16]A1-Continuous'!#REF!</definedName>
    <definedName name="_____ml33">'[16]A1-Continuous'!#REF!</definedName>
    <definedName name="_____mlc33">'[16]A1-Continuous'!#REF!</definedName>
    <definedName name="_____mm1">#REF!</definedName>
    <definedName name="_____mm2">#REF!</definedName>
    <definedName name="_____mm3">#REF!</definedName>
    <definedName name="_____mnk1">#REF!</definedName>
    <definedName name="_____Mzd1">#REF!</definedName>
    <definedName name="_____new1">#REF!</definedName>
    <definedName name="_____Nov2007" hidden="1">{"'PROFITABILITY'!$A$1:$F$45"}</definedName>
    <definedName name="_____np3">#REF!</definedName>
    <definedName name="_____OP2">#REF!</definedName>
    <definedName name="_____out2">#REF!</definedName>
    <definedName name="_____pan1">#REF!</definedName>
    <definedName name="_____PAN2">#REF!</definedName>
    <definedName name="_____pep99">#REF!</definedName>
    <definedName name="_____PM123" hidden="1">{"'Sheet1'!$A$4386:$N$4591"}</definedName>
    <definedName name="_____RAC1">#REF!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[13]Design!#REF!</definedName>
    <definedName name="_____run2">[13]Design!#REF!</definedName>
    <definedName name="_____run3">[13]Design!#REF!</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C01">#REF!</definedName>
    <definedName name="_____SC02">#REF!</definedName>
    <definedName name="_____SC03">#REF!</definedName>
    <definedName name="_____SC04">#REF!</definedName>
    <definedName name="_____SC05">#REF!</definedName>
    <definedName name="_____SC06">#REF!</definedName>
    <definedName name="_____SC11">#REF!</definedName>
    <definedName name="_____SC12">#REF!</definedName>
    <definedName name="_____SC13">#REF!</definedName>
    <definedName name="_____SC21">#REF!</definedName>
    <definedName name="_____SC22">#REF!</definedName>
    <definedName name="_____SC23">#REF!</definedName>
    <definedName name="_____SC24">#REF!</definedName>
    <definedName name="_____SC25">#REF!</definedName>
    <definedName name="_____SC26">#REF!</definedName>
    <definedName name="_____sh1">90</definedName>
    <definedName name="_____sh2">120</definedName>
    <definedName name="_____sh3">150</definedName>
    <definedName name="_____sh4">180</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#REF!</definedName>
    <definedName name="_____tab2">#REF!</definedName>
    <definedName name="_____tf2">#REF!</definedName>
    <definedName name="_____tf3">#REF!</definedName>
    <definedName name="_____tf4">#REF!</definedName>
    <definedName name="_____tfd1">#REF!</definedName>
    <definedName name="_____tfd2">#REF!</definedName>
    <definedName name="_____tfd3">#REF!</definedName>
    <definedName name="_____tfd4">#REF!</definedName>
    <definedName name="_____Tk1">#REF!</definedName>
    <definedName name="_____Tk11">#REF!</definedName>
    <definedName name="_____Tk2">#REF!</definedName>
    <definedName name="_____Tkl1">#REF!</definedName>
    <definedName name="_____tl1">#REF!</definedName>
    <definedName name="_____tl2">#REF!</definedName>
    <definedName name="_____tr1">#REF!</definedName>
    <definedName name="_____tr2">#REF!</definedName>
    <definedName name="_____tr3">#REF!</definedName>
    <definedName name="_____trd1">#REF!</definedName>
    <definedName name="_____trd2">#REF!</definedName>
    <definedName name="_____trd3">#REF!</definedName>
    <definedName name="_____Vf1">#REF!</definedName>
    <definedName name="_____Vf2">#REF!</definedName>
    <definedName name="_____vr1">#REF!</definedName>
    <definedName name="_____VS2004" hidden="1">#REF!</definedName>
    <definedName name="_____Wc1">[13]Design!#REF!</definedName>
    <definedName name="_____WC3">[13]Design!#REF!</definedName>
    <definedName name="_____WD2">#REF!</definedName>
    <definedName name="_____wp1">#REF!</definedName>
    <definedName name="_____Wr1">[13]Design!#REF!</definedName>
    <definedName name="_____Wr3">[13]Design!#REF!</definedName>
    <definedName name="_____Xl1">#REF!</definedName>
    <definedName name="_____xlcn.WorksheetConnection_InfoEntryA2D32" hidden="1">#REF!</definedName>
    <definedName name="_____xlnm._FilterDatabase">#REF!</definedName>
    <definedName name="_____xlnm._FilterDatabase_1">#REF!</definedName>
    <definedName name="_____xlnm._FilterDatabase_2">#REF!</definedName>
    <definedName name="_____xlnm._FilterDatabase_3">#REF!</definedName>
    <definedName name="_____xlnm._FilterDatabase_4">#REF!</definedName>
    <definedName name="_____xlnm._FilterDatabase_5">#N/A</definedName>
    <definedName name="_____xlnm.Print_Area_1">#REF!</definedName>
    <definedName name="_____xlnm.Print_Area_1_1">"#REF!"</definedName>
    <definedName name="_____xlnm.Print_Area_10">#REF!</definedName>
    <definedName name="_____xlnm.Print_Area_10_1">"#REF!"</definedName>
    <definedName name="_____xlnm.Print_Area_11">#REF!</definedName>
    <definedName name="_____xlnm.Print_Area_11_1">"#REF!"</definedName>
    <definedName name="_____xlnm.Print_Area_13">#REF!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_xlnm.Print_Titles_1">#REF!</definedName>
    <definedName name="_____xlnm.Print_Titles_2">(#REF!,#REF!)</definedName>
    <definedName name="_____xlnm.Print_Titles_3">(#REF!,#REF!)</definedName>
    <definedName name="_____xlnm.Print_Titles_4">#REF!</definedName>
    <definedName name="_____xlnm.Print_Titles_7">#REF!</definedName>
    <definedName name="____1____123Graph_ACHART_1" hidden="1">#REF!</definedName>
    <definedName name="____2____123Graph_BCHART_1" hidden="1">#REF!</definedName>
    <definedName name="____3____123Graph_CCHART_1" hidden="1">#REF!</definedName>
    <definedName name="____4___123Graph_ACHART_1" hidden="1">#REF!</definedName>
    <definedName name="____5___123Graph_BCHART_1" hidden="1">#REF!</definedName>
    <definedName name="____6___123Graph_CCHART_1" hidden="1">#REF!</definedName>
    <definedName name="____7__123Graph_ACHART_1" hidden="1">#REF!</definedName>
    <definedName name="____8__123Graph_BCHART_1" hidden="1">#REF!</definedName>
    <definedName name="____9__123Graph_CCHART_1" hidden="1">#REF!</definedName>
    <definedName name="____a1">#REF!</definedName>
    <definedName name="____A2">#REF!</definedName>
    <definedName name="____A65537">#REF!</definedName>
    <definedName name="____A655600">#REF!</definedName>
    <definedName name="____a655601">#REF!</definedName>
    <definedName name="____A71614">#REF!</definedName>
    <definedName name="____A81614">#REF!</definedName>
    <definedName name="____A91614">#REF!</definedName>
    <definedName name="____a999999">#REF!</definedName>
    <definedName name="____aa1" hidden="1">{"'PROFITABILITY'!$A$1:$F$45"}</definedName>
    <definedName name="____aba2">#REF!</definedName>
    <definedName name="____acs1">#REF!</definedName>
    <definedName name="____acs2">#REF!</definedName>
    <definedName name="____aoc1">#REF!</definedName>
    <definedName name="____aoc2">#REF!</definedName>
    <definedName name="____aoc3">#REF!</definedName>
    <definedName name="____aoc4">#REF!</definedName>
    <definedName name="____axx1">[14]Report!#REF!</definedName>
    <definedName name="____axx2">[17]Report!#REF!</definedName>
    <definedName name="____axx3">[14]Report!#REF!</definedName>
    <definedName name="____AXX4">#REF!</definedName>
    <definedName name="____axx5">#REF!</definedName>
    <definedName name="____axx6">#REF!</definedName>
    <definedName name="____AXX7">#REF!</definedName>
    <definedName name="____axx8">#REF!</definedName>
    <definedName name="____b1">#REF!</definedName>
    <definedName name="____b111121">#REF!</definedName>
    <definedName name="____bhh2">#REF!</definedName>
    <definedName name="____bom1">#REF!</definedName>
    <definedName name="____CAN112">13.42</definedName>
    <definedName name="____CAN113">12.98</definedName>
    <definedName name="____CAN117">12.7</definedName>
    <definedName name="____CAN118">13.27</definedName>
    <definedName name="____CAN120">11.72</definedName>
    <definedName name="____CAN210">10.38</definedName>
    <definedName name="____CAN211">10.58</definedName>
    <definedName name="____CAN213">10.56</definedName>
    <definedName name="____CAN215">10.22</definedName>
    <definedName name="____CAN216">9.61</definedName>
    <definedName name="____CAN217">10.47</definedName>
    <definedName name="____CAN219">10.91</definedName>
    <definedName name="____CAN220">11.09</definedName>
    <definedName name="____CAN221">11.25</definedName>
    <definedName name="____CAN222">10.17</definedName>
    <definedName name="____CAN223">9.89</definedName>
    <definedName name="____CAN230">10.79</definedName>
    <definedName name="____can421">40.2</definedName>
    <definedName name="____can422">41.57</definedName>
    <definedName name="____can423">43.9</definedName>
    <definedName name="____can424">41.19</definedName>
    <definedName name="____can425">42.81</definedName>
    <definedName name="____can426">40.77</definedName>
    <definedName name="____can427">40.92</definedName>
    <definedName name="____can428">39.29</definedName>
    <definedName name="____can429">45.19</definedName>
    <definedName name="____can430">40.73</definedName>
    <definedName name="____can431">42.52</definedName>
    <definedName name="____can432">42.53</definedName>
    <definedName name="____can433">43.69</definedName>
    <definedName name="____can434">40.43</definedName>
    <definedName name="____can435">43.3</definedName>
    <definedName name="____CBR220">#REF!</definedName>
    <definedName name="____CBR500">#REF!</definedName>
    <definedName name="____cdd2">#REF!</definedName>
    <definedName name="____cem124">#REF!</definedName>
    <definedName name="____CFB1">#REF!</definedName>
    <definedName name="____CFB2">#REF!</definedName>
    <definedName name="____CFB3">#REF!</definedName>
    <definedName name="____cff2">#REF!</definedName>
    <definedName name="____cli1">[15]Code!$B$3</definedName>
    <definedName name="____cli2">[15]Code!$B$4</definedName>
    <definedName name="____cli3">[15]Code!$B$5</definedName>
    <definedName name="____cli4">[15]Code!$B$6</definedName>
    <definedName name="____col33">#REF!</definedName>
    <definedName name="____cth2">#REF!</definedName>
    <definedName name="____CTR220">#REF!</definedName>
    <definedName name="____CTR500">#REF!</definedName>
    <definedName name="____CVT220">#REF!</definedName>
    <definedName name="____CVT500">#REF!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c05" hidden="1">{"'Sheet1'!$A$4386:$N$4591"}</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#REF!</definedName>
    <definedName name="____DIS1">[18]CAL!#REF!</definedName>
    <definedName name="____dol12">#REF!</definedName>
    <definedName name="____dol6">#REF!</definedName>
    <definedName name="____drg1">#REF!</definedName>
    <definedName name="____drg2">#REF!</definedName>
    <definedName name="____eth2">#REF!</definedName>
    <definedName name="____f1">#REF!</definedName>
    <definedName name="____FEL1">#REF!</definedName>
    <definedName name="____Fpi1">#REF!</definedName>
    <definedName name="____g1">#REF!</definedName>
    <definedName name="____g2">#REF!</definedName>
    <definedName name="____g2_1">#REF!</definedName>
    <definedName name="____GEL1">#REF!</definedName>
    <definedName name="____HBG10">#REF!</definedName>
    <definedName name="____HBG12">#REF!</definedName>
    <definedName name="____HBG25">#REF!</definedName>
    <definedName name="____HBG40">#REF!</definedName>
    <definedName name="____HBG50">#REF!</definedName>
    <definedName name="____HBG6">#REF!</definedName>
    <definedName name="____HCO2">#REF!</definedName>
    <definedName name="____hfi1">[14]Report!#REF!</definedName>
    <definedName name="____hfi2">#REF!</definedName>
    <definedName name="____hfi3">[17]Report!#REF!</definedName>
    <definedName name="____hfi4">#REF!</definedName>
    <definedName name="____hfi5">#REF!</definedName>
    <definedName name="____hfi6">#REF!</definedName>
    <definedName name="____HFI7">[10]Sheet1!#REF!</definedName>
    <definedName name="____hfi8">#REF!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[18]CAL!#REF!</definedName>
    <definedName name="____IDA1">#REF!</definedName>
    <definedName name="____IDC2">#N/A</definedName>
    <definedName name="____IDC21">#N/A</definedName>
    <definedName name="____IDC22">#N/A</definedName>
    <definedName name="____IDC23">#N/A</definedName>
    <definedName name="____idc3">#N/A</definedName>
    <definedName name="____ifa1">#REF!</definedName>
    <definedName name="____ifa2">#REF!</definedName>
    <definedName name="____in18900">#REF!</definedName>
    <definedName name="____INT1">#REF!</definedName>
    <definedName name="____Ism3">#REF!</definedName>
    <definedName name="____iv19000">#REF!</definedName>
    <definedName name="____kd1">#REF!</definedName>
    <definedName name="____kd2">#REF!</definedName>
    <definedName name="____kd3">#REF!</definedName>
    <definedName name="____Ki1">#REF!</definedName>
    <definedName name="____Ki2">#REF!</definedName>
    <definedName name="____LAR220">#REF!</definedName>
    <definedName name="____LAR500">#REF!</definedName>
    <definedName name="____lb1">#REF!</definedName>
    <definedName name="____lb2">#REF!</definedName>
    <definedName name="____LMH1">#REF!</definedName>
    <definedName name="____LMH2">#REF!</definedName>
    <definedName name="____LTR220">#REF!</definedName>
    <definedName name="____LTR500">#REF!</definedName>
    <definedName name="____m20">#REF!</definedName>
    <definedName name="____m234">#REF!</definedName>
    <definedName name="____m35">#REF!</definedName>
    <definedName name="____mac2">200</definedName>
    <definedName name="____MAN1">#REF!</definedName>
    <definedName name="____mcl132">#REF!</definedName>
    <definedName name="____MG1">#REF!</definedName>
    <definedName name="____mix10">4.5</definedName>
    <definedName name="____mix15">264/50</definedName>
    <definedName name="____MIX1540">#REF!</definedName>
    <definedName name="____MIX2">#REF!</definedName>
    <definedName name="____mix20">330/50</definedName>
    <definedName name="____MIX2020">#REF!</definedName>
    <definedName name="____MIX2040">#REF!</definedName>
    <definedName name="____MIX2540">#REF!</definedName>
    <definedName name="____Mix255">#REF!</definedName>
    <definedName name="____mix30">350/50</definedName>
    <definedName name="____mix40">450/50</definedName>
    <definedName name="____ml3">#REF!</definedName>
    <definedName name="____ml33">#REF!</definedName>
    <definedName name="____mlc33">#REF!</definedName>
    <definedName name="____mm1">#REF!</definedName>
    <definedName name="____mm2">#REF!</definedName>
    <definedName name="____mm3">#REF!</definedName>
    <definedName name="____mnk1">#REF!</definedName>
    <definedName name="____Mzd1">#REF!</definedName>
    <definedName name="____new1">#REF!</definedName>
    <definedName name="____Nov2007" hidden="1">{"'PROFITABILITY'!$A$1:$F$45"}</definedName>
    <definedName name="____np3">#REF!</definedName>
    <definedName name="____OP2">#REF!</definedName>
    <definedName name="____out2">#REF!</definedName>
    <definedName name="____pan1">#REF!</definedName>
    <definedName name="____PAN2">#REF!</definedName>
    <definedName name="____PB1">#REF!</definedName>
    <definedName name="____pep99">#REF!</definedName>
    <definedName name="____pfi1">[18]CAL!#REF!</definedName>
    <definedName name="____PLC220">#REF!</definedName>
    <definedName name="____PM123" hidden="1">{"'Sheet1'!$A$4386:$N$4591"}</definedName>
    <definedName name="____pp1">[18]CAL!#REF!</definedName>
    <definedName name="____pp2">[18]CAL!#REF!</definedName>
    <definedName name="____RAC1">#REF!</definedName>
    <definedName name="____rcu2">#REF!</definedName>
    <definedName name="____Re1">#REF!</definedName>
    <definedName name="____RE220">#REF!</definedName>
    <definedName name="____RE500">#REF!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01">#REF!</definedName>
    <definedName name="____SC02">#REF!</definedName>
    <definedName name="____SC03">#REF!</definedName>
    <definedName name="____SC04">#REF!</definedName>
    <definedName name="____SC05">#REF!</definedName>
    <definedName name="____SC06">#REF!</definedName>
    <definedName name="____SC11">#REF!</definedName>
    <definedName name="____SC12">#REF!</definedName>
    <definedName name="____SC13">#REF!</definedName>
    <definedName name="____SC21">#REF!</definedName>
    <definedName name="____SC22">#REF!</definedName>
    <definedName name="____SC23">#REF!</definedName>
    <definedName name="____SC24">#REF!</definedName>
    <definedName name="____SC25">#REF!</definedName>
    <definedName name="____SC26">#REF!</definedName>
    <definedName name="____sch2">#REF!</definedName>
    <definedName name="____sch9">#REF!</definedName>
    <definedName name="____sdf1">#REF!</definedName>
    <definedName name="____SDF2">#REF!</definedName>
    <definedName name="____sh1">90</definedName>
    <definedName name="____sh2">120</definedName>
    <definedName name="____sh3">150</definedName>
    <definedName name="____sh4">180</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#REF!</definedName>
    <definedName name="____tab2">#REF!</definedName>
    <definedName name="____TB2">#REF!</definedName>
    <definedName name="____tf1">#REF!</definedName>
    <definedName name="____tf2">#REF!</definedName>
    <definedName name="____tf3">#REF!</definedName>
    <definedName name="____tf4">#REF!</definedName>
    <definedName name="____tfd1">#REF!</definedName>
    <definedName name="____tfd2">#REF!</definedName>
    <definedName name="____tfd3">#REF!</definedName>
    <definedName name="____tfd4">#REF!</definedName>
    <definedName name="____Tk1">#REF!</definedName>
    <definedName name="____Tk11">#REF!</definedName>
    <definedName name="____Tk2">#REF!</definedName>
    <definedName name="____Tkl1">#REF!</definedName>
    <definedName name="____tl1">#REF!</definedName>
    <definedName name="____tl2">#REF!</definedName>
    <definedName name="____tr1">#REF!</definedName>
    <definedName name="____tr2">#REF!</definedName>
    <definedName name="____TR220">#REF!</definedName>
    <definedName name="____tr3">#REF!</definedName>
    <definedName name="____TR500">#REF!</definedName>
    <definedName name="____trd1">#REF!</definedName>
    <definedName name="____trd2">#REF!</definedName>
    <definedName name="____trd3">#REF!</definedName>
    <definedName name="____Vf1">#REF!</definedName>
    <definedName name="____Vf2">#REF!</definedName>
    <definedName name="____vr1">#REF!</definedName>
    <definedName name="____VS2004" hidden="1">#REF!</definedName>
    <definedName name="____Wc1">#REF!</definedName>
    <definedName name="____WC3">#REF!</definedName>
    <definedName name="____WD2">#REF!</definedName>
    <definedName name="____wp1">#REF!</definedName>
    <definedName name="____Wr1">#REF!</definedName>
    <definedName name="____Wr3">#REF!</definedName>
    <definedName name="____Xl1">#REF!</definedName>
    <definedName name="____xlcn.WorksheetConnection_InfoEntryA2D32" hidden="1">#REF!</definedName>
    <definedName name="____xlnm._FilterDatabase">#REF!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#REF!</definedName>
    <definedName name="____xlnm.Print_Area_1">#REF!</definedName>
    <definedName name="____xlnm.Print_Area_1_1">"#REF!"</definedName>
    <definedName name="____xlnm.Print_Area_1_2">"#REF!"</definedName>
    <definedName name="____xlnm.Print_Area_10">#REF!</definedName>
    <definedName name="____xlnm.Print_Area_10_1">"#REF!"</definedName>
    <definedName name="____xlnm.Print_Area_11">#REF!</definedName>
    <definedName name="____xlnm.Print_Area_13">#REF!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1">#REF!</definedName>
    <definedName name="____xlnm.Print_Titles_2">(#REF!,#REF!)</definedName>
    <definedName name="____xlnm.Print_Titles_3">(#REF!,#REF!)</definedName>
    <definedName name="____xlnm.Print_Titles_4">#REF!</definedName>
    <definedName name="____xlnm.Print_Titles_7">#REF!</definedName>
    <definedName name="____ZS1">#REF!</definedName>
    <definedName name="____ZS2">#REF!</definedName>
    <definedName name="___1____123Graph_ACHART_1" hidden="1">#REF!</definedName>
    <definedName name="___1__123Graph_ACHART_1" hidden="1">#REF!</definedName>
    <definedName name="___1_3_1_1">#REF!</definedName>
    <definedName name="___10_s_1_1">[19]Vdc5!#REF!</definedName>
    <definedName name="___11_Z_1_1">#REF!</definedName>
    <definedName name="___12Excel_BuiltIn_Print_Area_1_1">#REF!</definedName>
    <definedName name="___13Excel_BuiltIn_Print_Area_1_2">#REF!</definedName>
    <definedName name="___18__123Graph_CCHART_1" hidden="1">#REF!</definedName>
    <definedName name="___2____123Graph_BCHART_1" hidden="1">#REF!</definedName>
    <definedName name="___2__123Graph_BCHART_1" hidden="1">#REF!</definedName>
    <definedName name="___2_4_1_1">#REF!</definedName>
    <definedName name="___3____123Graph_CCHART_1" hidden="1">#REF!</definedName>
    <definedName name="___3__123Graph_CCHART_1" hidden="1">#REF!</definedName>
    <definedName name="___3_A_1_1">#REF!</definedName>
    <definedName name="___4___123Graph_ACHART_1" hidden="1">#REF!</definedName>
    <definedName name="___4_a1_1_1">#REF!</definedName>
    <definedName name="___5___123Graph_BCHART_1" hidden="1">#REF!</definedName>
    <definedName name="___5_a1_1_1_1">#REF!</definedName>
    <definedName name="___6___123Graph_CCHART_1" hidden="1">#REF!</definedName>
    <definedName name="___6_C_1_1">#REF!</definedName>
    <definedName name="___7__123Graph_ACHART_1" hidden="1">#REF!</definedName>
    <definedName name="___7_E_1_1">#REF!</definedName>
    <definedName name="___8__123Graph_BCHART_1" hidden="1">#REF!</definedName>
    <definedName name="___8_F_1_1">#REF!</definedName>
    <definedName name="___9__123Graph_CCHART_1" hidden="1">#REF!</definedName>
    <definedName name="___9_Q_1_1">#REF!</definedName>
    <definedName name="___A1">#REF!</definedName>
    <definedName name="___a1_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71614">#REF!</definedName>
    <definedName name="___A8">#REF!</definedName>
    <definedName name="___A81614">#REF!</definedName>
    <definedName name="___A9">#REF!</definedName>
    <definedName name="___A91614">#REF!</definedName>
    <definedName name="___a999999">#REF!</definedName>
    <definedName name="___aa1" hidden="1">{"'PROFITABILITY'!$A$1:$F$45"}</definedName>
    <definedName name="___aba2">#REF!</definedName>
    <definedName name="___acs1">#REF!</definedName>
    <definedName name="___acs2">#REF!</definedName>
    <definedName name="___aoc1">#REF!</definedName>
    <definedName name="___aoc2">#REF!</definedName>
    <definedName name="___aoc3">#REF!</definedName>
    <definedName name="___aoc4">#REF!</definedName>
    <definedName name="___axx1">[17]Report!#REF!</definedName>
    <definedName name="___axx2">[9]Report!#REF!</definedName>
    <definedName name="___axx3">[17]Report!#REF!</definedName>
    <definedName name="___AXX4">#REF!</definedName>
    <definedName name="___axx5">#REF!</definedName>
    <definedName name="___axx6">#REF!</definedName>
    <definedName name="___AXX7">#REF!</definedName>
    <definedName name="___axx8">#REF!</definedName>
    <definedName name="___b1">#REF!</definedName>
    <definedName name="___b1_1">#REF!</definedName>
    <definedName name="___b111121">#REF!</definedName>
    <definedName name="___bhh2">#REF!</definedName>
    <definedName name="___BLK2">#REF!</definedName>
    <definedName name="___BLK3">#REF!</definedName>
    <definedName name="___bom1">#REF!</definedName>
    <definedName name="___CAN112">13.42</definedName>
    <definedName name="___CAN113">12.98</definedName>
    <definedName name="___CAN117">12.7</definedName>
    <definedName name="___CAN118">13.27</definedName>
    <definedName name="___CAN120">11.72</definedName>
    <definedName name="___CAN210">10.38</definedName>
    <definedName name="___CAN211">10.58</definedName>
    <definedName name="___CAN213">10.56</definedName>
    <definedName name="___CAN215">10.22</definedName>
    <definedName name="___CAN216">9.61</definedName>
    <definedName name="___CAN217">10.47</definedName>
    <definedName name="___CAN219">10.91</definedName>
    <definedName name="___CAN220">11.09</definedName>
    <definedName name="___CAN221">11.25</definedName>
    <definedName name="___CAN222">10.17</definedName>
    <definedName name="___CAN223">9.89</definedName>
    <definedName name="___CAN230">10.79</definedName>
    <definedName name="___can421">40.2</definedName>
    <definedName name="___can422">41.57</definedName>
    <definedName name="___can423">43.9</definedName>
    <definedName name="___can424">41.19</definedName>
    <definedName name="___can425">42.81</definedName>
    <definedName name="___can426">40.77</definedName>
    <definedName name="___can427">40.92</definedName>
    <definedName name="___can428">39.29</definedName>
    <definedName name="___can429">45.19</definedName>
    <definedName name="___can430">40.73</definedName>
    <definedName name="___can431">42.52</definedName>
    <definedName name="___can432">42.53</definedName>
    <definedName name="___can433">43.69</definedName>
    <definedName name="___can434">40.43</definedName>
    <definedName name="___can435">43.3</definedName>
    <definedName name="___CBR220">#REF!</definedName>
    <definedName name="___CBR500">#REF!</definedName>
    <definedName name="___cdd2">#REF!</definedName>
    <definedName name="___cem124">#REF!</definedName>
    <definedName name="___CFB1">#REF!</definedName>
    <definedName name="___CFB2">#REF!</definedName>
    <definedName name="___CFB3">#REF!</definedName>
    <definedName name="___cff2">#REF!</definedName>
    <definedName name="___cli1">[15]Code!$B$3</definedName>
    <definedName name="___cli2">[15]Code!$B$4</definedName>
    <definedName name="___cli3">[15]Code!$B$5</definedName>
    <definedName name="___cli4">[15]Code!$B$6</definedName>
    <definedName name="___cli5">#REF!</definedName>
    <definedName name="___col33">#REF!</definedName>
    <definedName name="___cth2">#REF!</definedName>
    <definedName name="___CTR220">#REF!</definedName>
    <definedName name="___CTR500">#REF!</definedName>
    <definedName name="___CVT220">#REF!</definedName>
    <definedName name="___CVT500">#REF!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c05" hidden="1">{"'Sheet1'!$A$4386:$N$4591"}</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#REF!</definedName>
    <definedName name="___DIS1">[20]Coalmine!#REF!</definedName>
    <definedName name="___dol12">#REF!</definedName>
    <definedName name="___dol6">#REF!</definedName>
    <definedName name="___drg1">#REF!</definedName>
    <definedName name="___drg2">#REF!</definedName>
    <definedName name="___eth2">#REF!</definedName>
    <definedName name="___f1">#REF!</definedName>
    <definedName name="___FEL1">#REF!</definedName>
    <definedName name="___Fpi1">#REF!</definedName>
    <definedName name="___g1">#REF!</definedName>
    <definedName name="___g2">#REF!</definedName>
    <definedName name="___g2_1">#REF!</definedName>
    <definedName name="___GEL1">#REF!</definedName>
    <definedName name="___HBG10">#REF!</definedName>
    <definedName name="___HBG12">#REF!</definedName>
    <definedName name="___HBG25">#REF!</definedName>
    <definedName name="___HBG40">#REF!</definedName>
    <definedName name="___HBG50">#REF!</definedName>
    <definedName name="___HBG6">#REF!</definedName>
    <definedName name="___HCO2">#REF!</definedName>
    <definedName name="___hfi1">[17]Report!#REF!</definedName>
    <definedName name="___hfi2">#REF!</definedName>
    <definedName name="___hfi3">[9]Report!#REF!</definedName>
    <definedName name="___hfi4">#REF!</definedName>
    <definedName name="___hfi5">#REF!</definedName>
    <definedName name="___hfi6">#REF!</definedName>
    <definedName name="___HFI7">#REF!</definedName>
    <definedName name="___hfi8">#REF!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[20]Coalmine!#REF!</definedName>
    <definedName name="___IDA1">#REF!</definedName>
    <definedName name="___ifa1">#REF!</definedName>
    <definedName name="___ifa2">#REF!</definedName>
    <definedName name="___III7">"$C4.$#REF!$#REF!"</definedName>
    <definedName name="___in18900">#REF!</definedName>
    <definedName name="___INT1">#REF!</definedName>
    <definedName name="___Ism3">#REF!</definedName>
    <definedName name="___iv19000">#REF!</definedName>
    <definedName name="___kd1">#REF!</definedName>
    <definedName name="___kd2">#REF!</definedName>
    <definedName name="___kd3">#REF!</definedName>
    <definedName name="___KEY3" hidden="1">'[4]SC Cost FEB 03'!#REF!</definedName>
    <definedName name="___Ki1">#REF!</definedName>
    <definedName name="___Ki2">#REF!</definedName>
    <definedName name="___LAR220">#REF!</definedName>
    <definedName name="___LAR500">#REF!</definedName>
    <definedName name="___lb1">#REF!</definedName>
    <definedName name="___lb2">#REF!</definedName>
    <definedName name="___LMH1">#REF!</definedName>
    <definedName name="___LMH2">#REF!</definedName>
    <definedName name="___LTR220">#REF!</definedName>
    <definedName name="___LTR500">#REF!</definedName>
    <definedName name="___m20">#REF!</definedName>
    <definedName name="___m234">#REF!</definedName>
    <definedName name="___m35">#REF!</definedName>
    <definedName name="___mac2">200</definedName>
    <definedName name="___MAN1">#REF!</definedName>
    <definedName name="___mcl132">#REF!</definedName>
    <definedName name="___MG1">#REF!</definedName>
    <definedName name="___mix10">4.5</definedName>
    <definedName name="___mix15">264/50</definedName>
    <definedName name="___MIX1540">#REF!</definedName>
    <definedName name="___MIX2">#REF!</definedName>
    <definedName name="___mix20">330/50</definedName>
    <definedName name="___MIX2020">#REF!</definedName>
    <definedName name="___MIX2040">#REF!</definedName>
    <definedName name="___MIX2540">#REF!</definedName>
    <definedName name="___Mix255">#REF!</definedName>
    <definedName name="___mix30">350/50</definedName>
    <definedName name="___mix40">450/50</definedName>
    <definedName name="___ml3">#REF!</definedName>
    <definedName name="___ml33">#REF!</definedName>
    <definedName name="___mlc33">#REF!</definedName>
    <definedName name="___mm1">#REF!</definedName>
    <definedName name="___mm2">#REF!</definedName>
    <definedName name="___mm3">#REF!</definedName>
    <definedName name="___mnk1">#REF!</definedName>
    <definedName name="___Mzd1">#REF!</definedName>
    <definedName name="___new1">#REF!</definedName>
    <definedName name="___Nov2007" hidden="1">{"'PROFITABILITY'!$A$1:$F$45"}</definedName>
    <definedName name="___np3">#REF!</definedName>
    <definedName name="___OP2">#REF!</definedName>
    <definedName name="___out2">#REF!</definedName>
    <definedName name="___pan1">#REF!</definedName>
    <definedName name="___PAN2">#REF!</definedName>
    <definedName name="___PB1">#REF!</definedName>
    <definedName name="___pep99">#REF!</definedName>
    <definedName name="___pfi1">[20]Coalmine!#REF!</definedName>
    <definedName name="___PLC220">#REF!</definedName>
    <definedName name="___PM123" hidden="1">{"'Sheet1'!$A$4386:$N$4591"}</definedName>
    <definedName name="___pp1">[20]Coalmine!#REF!</definedName>
    <definedName name="___pp2">[20]Coalmine!#REF!</definedName>
    <definedName name="___RAC1">#REF!</definedName>
    <definedName name="___rcu2">#REF!</definedName>
    <definedName name="___Re1">#REF!</definedName>
    <definedName name="___RE220">#REF!</definedName>
    <definedName name="___RE500">#REF!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01">#REF!</definedName>
    <definedName name="___SC02">#REF!</definedName>
    <definedName name="___SC03">#REF!</definedName>
    <definedName name="___SC04">#REF!</definedName>
    <definedName name="___SC05">#REF!</definedName>
    <definedName name="___SC06">#REF!</definedName>
    <definedName name="___SC11">#REF!</definedName>
    <definedName name="___SC12">#REF!</definedName>
    <definedName name="___SC13">#REF!</definedName>
    <definedName name="___SC21">#REF!</definedName>
    <definedName name="___SC22">#REF!</definedName>
    <definedName name="___SC23">#REF!</definedName>
    <definedName name="___SC24">#REF!</definedName>
    <definedName name="___SC25">#REF!</definedName>
    <definedName name="___SC26">#REF!</definedName>
    <definedName name="___sch2">#REF!</definedName>
    <definedName name="___sch9">#REF!</definedName>
    <definedName name="___sdf1">#REF!</definedName>
    <definedName name="___SDF2">#REF!</definedName>
    <definedName name="___sh1">90</definedName>
    <definedName name="___sh2">120</definedName>
    <definedName name="___sh3">150</definedName>
    <definedName name="___sh4">180</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#REF!</definedName>
    <definedName name="___tab2">#REF!</definedName>
    <definedName name="___TB2">#REF!</definedName>
    <definedName name="___tf1">#REF!</definedName>
    <definedName name="___tf2">#REF!</definedName>
    <definedName name="___tf3">#REF!</definedName>
    <definedName name="___tf4">#REF!</definedName>
    <definedName name="___tfd1">#REF!</definedName>
    <definedName name="___tfd2">#REF!</definedName>
    <definedName name="___tfd3">#REF!</definedName>
    <definedName name="___tfd4">#REF!</definedName>
    <definedName name="___Tk1">#REF!</definedName>
    <definedName name="___Tk11">#REF!</definedName>
    <definedName name="___Tk2">#REF!</definedName>
    <definedName name="___Tkl1">#REF!</definedName>
    <definedName name="___tl1">#REF!</definedName>
    <definedName name="___tl2">#REF!</definedName>
    <definedName name="___tr1">#REF!</definedName>
    <definedName name="___tr2">#REF!</definedName>
    <definedName name="___TR220">#REF!</definedName>
    <definedName name="___tr3">#REF!</definedName>
    <definedName name="___TR500">#REF!</definedName>
    <definedName name="___trd1">#REF!</definedName>
    <definedName name="___trd2">#REF!</definedName>
    <definedName name="___trd3">#REF!</definedName>
    <definedName name="___Vf1">#REF!</definedName>
    <definedName name="___Vf2">#REF!</definedName>
    <definedName name="___vr1">#REF!</definedName>
    <definedName name="___VS2004" hidden="1">#REF!</definedName>
    <definedName name="___Wc1">#REF!</definedName>
    <definedName name="___WC3">#REF!</definedName>
    <definedName name="___WD2">#REF!</definedName>
    <definedName name="___wp1">#REF!</definedName>
    <definedName name="___Wr1">#REF!</definedName>
    <definedName name="___Wr3">#REF!</definedName>
    <definedName name="___Xl1">#REF!</definedName>
    <definedName name="___xlcn.WorksheetConnection_InfoEntryA2D32" hidden="1">#REF!</definedName>
    <definedName name="___xlfn_COUNTIFS">#N/A</definedName>
    <definedName name="___xlfn_SUMIFS">#N/A</definedName>
    <definedName name="___xlnm._FilterDatabase">#REF!</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_1">"#REF!"</definedName>
    <definedName name="___xlnm.Print_Area_1_2">"#REF!"</definedName>
    <definedName name="___xlnm.Print_Area_10">#REF!</definedName>
    <definedName name="___xlnm.Print_Area_10_1">"#REF!"</definedName>
    <definedName name="___xlnm.Print_Area_11">#REF!</definedName>
    <definedName name="___xlnm.Print_Area_13">#REF!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1">#REF!</definedName>
    <definedName name="___xlnm.Print_Titles_2">(#REF!,#REF!)</definedName>
    <definedName name="___xlnm.Print_Titles_3">(#REF!,#REF!)</definedName>
    <definedName name="___xlnm.Print_Titles_4">#REF!</definedName>
    <definedName name="___xlnm.Print_Titles_7">#REF!</definedName>
    <definedName name="___ZS1">#REF!</definedName>
    <definedName name="___ZS2">#REF!</definedName>
    <definedName name="__1_______123Graph_ACHART_1" hidden="1">#REF!</definedName>
    <definedName name="__1____123Graph_ACHART_1" hidden="1">#REF!</definedName>
    <definedName name="__1__123Graph_ACHART_1" hidden="1">#REF!</definedName>
    <definedName name="__1_3_1_1">#REF!</definedName>
    <definedName name="__10____123Graph_ACHART_1" hidden="1">#REF!</definedName>
    <definedName name="__10_a1_1_1_1">#REF!</definedName>
    <definedName name="__10_s_1_1">[19]Vdc5!#REF!</definedName>
    <definedName name="__11____123Graph_BCHART_1" hidden="1">#REF!</definedName>
    <definedName name="__11_Z_1_1">#REF!</definedName>
    <definedName name="__12____123Graph_CCHART_1" hidden="1">#REF!</definedName>
    <definedName name="__12_C_1_1">#REF!</definedName>
    <definedName name="__123">#REF!</definedName>
    <definedName name="__123Graph_A" hidden="1">#REF!</definedName>
    <definedName name="__123Graph_ACURRENT" hidden="1">#REF!</definedName>
    <definedName name="__123Graph_ASTATPROG" hidden="1">#REF!</definedName>
    <definedName name="__123Graph_B" hidden="1">#REF!</definedName>
    <definedName name="__123Graph_C" hidden="1">#REF!</definedName>
    <definedName name="__123Graph_C_1">#N/A</definedName>
    <definedName name="__123Graph_C_1_1">"#N/A"</definedName>
    <definedName name="__123Graph_C_2">#N/A</definedName>
    <definedName name="__123Graph_D" hidden="1">#REF!</definedName>
    <definedName name="__123Graph_E" hidden="1">#REF!</definedName>
    <definedName name="__123Graph_F" hidden="1">#REF!</definedName>
    <definedName name="__123Graph_X" hidden="1">#REF!</definedName>
    <definedName name="__123Graph_XSTATPROG" hidden="1">#REF!</definedName>
    <definedName name="__12Excel_BuiltIn_Print_Area_1_1">#REF!</definedName>
    <definedName name="__13___123Graph_ACHART_1" hidden="1">#REF!</definedName>
    <definedName name="__13Excel_BuiltIn_Print_Area_1_2">#REF!</definedName>
    <definedName name="__14___123Graph_BCHART_1" hidden="1">#REF!</definedName>
    <definedName name="__14_E_1_1">#REF!</definedName>
    <definedName name="__15___123Graph_CCHART_1" hidden="1">#REF!</definedName>
    <definedName name="__16__123Graph_ACHART_1" hidden="1">#REF!</definedName>
    <definedName name="__16_F_1_1">#REF!</definedName>
    <definedName name="__17__123Graph_BCHART_1" hidden="1">#REF!</definedName>
    <definedName name="__18__123Graph_CCHART_1" hidden="1">#REF!</definedName>
    <definedName name="__18_Q_1_1">#REF!</definedName>
    <definedName name="__2">#REF!</definedName>
    <definedName name="__2_______123Graph_BCHART_1" hidden="1">#REF!</definedName>
    <definedName name="__2____123Graph_BCHART_1" hidden="1">#REF!</definedName>
    <definedName name="__2__123Graph_BCHART_1" hidden="1">#REF!</definedName>
    <definedName name="__2_3_1_1">#REF!</definedName>
    <definedName name="__2_4_1_1">#REF!</definedName>
    <definedName name="__20_s_1_1">[19]Vdc5!#REF!</definedName>
    <definedName name="__22_Z_1_1">#REF!</definedName>
    <definedName name="__24Excel_BuiltIn_Print_Area_1_1">#REF!</definedName>
    <definedName name="__25Excel_BuiltIn_Print_Area_1_2">#REF!</definedName>
    <definedName name="__3_______123Graph_CCHART_1" hidden="1">#REF!</definedName>
    <definedName name="__3____123Graph_CCHART_1" hidden="1">#REF!</definedName>
    <definedName name="__3__123Graph_CCHART_1" hidden="1">#REF!</definedName>
    <definedName name="__3_A_1_1">#REF!</definedName>
    <definedName name="__4________s">#REF!</definedName>
    <definedName name="__4______123Graph_ACHART_1" hidden="1">#REF!</definedName>
    <definedName name="__4___123Graph_ACHART_1" hidden="1">#REF!</definedName>
    <definedName name="__4_4_1_1">#REF!</definedName>
    <definedName name="__4_a1_1_1">#REF!</definedName>
    <definedName name="__5______123Graph_BCHART_1" hidden="1">#REF!</definedName>
    <definedName name="__5___123Graph_BCHART_1" hidden="1">#REF!</definedName>
    <definedName name="__5_a1_1_1_1">#REF!</definedName>
    <definedName name="__6______123Graph_CCHART_1" hidden="1">#REF!</definedName>
    <definedName name="__6___123Graph_CCHART_1" hidden="1">#REF!</definedName>
    <definedName name="__6_A_1_1">#REF!</definedName>
    <definedName name="__6_C_1_1">#REF!</definedName>
    <definedName name="__7_____123Graph_ACHART_1" hidden="1">#REF!</definedName>
    <definedName name="__7__123Graph_ACHART_1" hidden="1">#REF!</definedName>
    <definedName name="__7_E_1_1">#REF!</definedName>
    <definedName name="__8_____123Graph_BCHART_1" hidden="1">#REF!</definedName>
    <definedName name="__8__123Graph_BCHART_1" hidden="1">#REF!</definedName>
    <definedName name="__8_a1_1_1">#REF!</definedName>
    <definedName name="__8_F_1_1">#REF!</definedName>
    <definedName name="__9_____123Graph_CCHART_1" hidden="1">#REF!</definedName>
    <definedName name="__9__123Graph_CCHART_1" hidden="1">#REF!</definedName>
    <definedName name="__9_Q_1_1">#REF!</definedName>
    <definedName name="__A1">#REF!</definedName>
    <definedName name="__a1_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#REF!</definedName>
    <definedName name="__a655601">#REF!</definedName>
    <definedName name="__A7">#REF!</definedName>
    <definedName name="__A71614">#REF!</definedName>
    <definedName name="__A8">#REF!</definedName>
    <definedName name="__A81614">#REF!</definedName>
    <definedName name="__A9">#REF!</definedName>
    <definedName name="__A91614">#REF!</definedName>
    <definedName name="__a999999">#REF!</definedName>
    <definedName name="__aa1" hidden="1">{"'PROFITABILITY'!$A$1:$F$45"}</definedName>
    <definedName name="__aba2">#REF!</definedName>
    <definedName name="__acs1">#REF!</definedName>
    <definedName name="__acs2">#REF!</definedName>
    <definedName name="__ahu1">#REF!</definedName>
    <definedName name="__ahu2">#REF!</definedName>
    <definedName name="__aoc1">#REF!</definedName>
    <definedName name="__aoc2">#REF!</definedName>
    <definedName name="__aoc3">#REF!</definedName>
    <definedName name="__aoc4">#REF!</definedName>
    <definedName name="__axx1">[9]Report!#REF!</definedName>
    <definedName name="__axx2">[17]Report!#REF!</definedName>
    <definedName name="__axx3">[9]Report!#REF!</definedName>
    <definedName name="__AXX4">#REF!</definedName>
    <definedName name="__axx5">#REF!</definedName>
    <definedName name="__axx6">#REF!</definedName>
    <definedName name="__AXX7">#REF!</definedName>
    <definedName name="__axx8">#REF!</definedName>
    <definedName name="__b1">#REF!</definedName>
    <definedName name="__b1_1">#REF!</definedName>
    <definedName name="__b111121">#REF!</definedName>
    <definedName name="__BAA1">#REF!</definedName>
    <definedName name="__bct75">#REF!</definedName>
    <definedName name="__bhh2">#REF!</definedName>
    <definedName name="__BLK3">#REF!</definedName>
    <definedName name="__bom1">#REF!</definedName>
    <definedName name="__buh11">#REF!</definedName>
    <definedName name="__CAN112">13.42</definedName>
    <definedName name="__CAN113">12.98</definedName>
    <definedName name="__CAN117">12.7</definedName>
    <definedName name="__CAN118">13.27</definedName>
    <definedName name="__CAN120">11.72</definedName>
    <definedName name="__CAN210">10.38</definedName>
    <definedName name="__CAN211">10.58</definedName>
    <definedName name="__CAN213">10.56</definedName>
    <definedName name="__CAN215">10.22</definedName>
    <definedName name="__CAN216">9.61</definedName>
    <definedName name="__CAN217">10.47</definedName>
    <definedName name="__CAN219">10.91</definedName>
    <definedName name="__CAN220">11.09</definedName>
    <definedName name="__CAN221">11.25</definedName>
    <definedName name="__CAN222">10.17</definedName>
    <definedName name="__CAN223">9.89</definedName>
    <definedName name="__CAN230">10.79</definedName>
    <definedName name="__can421">40.2</definedName>
    <definedName name="__can422">41.57</definedName>
    <definedName name="__can423">43.9</definedName>
    <definedName name="__can424">41.19</definedName>
    <definedName name="__can425">42.81</definedName>
    <definedName name="__can426">40.77</definedName>
    <definedName name="__can427">40.92</definedName>
    <definedName name="__can428">39.29</definedName>
    <definedName name="__can429">45.19</definedName>
    <definedName name="__can430">40.73</definedName>
    <definedName name="__can431">42.52</definedName>
    <definedName name="__can432">42.53</definedName>
    <definedName name="__can433">43.69</definedName>
    <definedName name="__can434">40.43</definedName>
    <definedName name="__can435">43.3</definedName>
    <definedName name="__CBR220">#REF!</definedName>
    <definedName name="__CBR500">#REF!</definedName>
    <definedName name="__CCT220">#REF!</definedName>
    <definedName name="__cdd2">#REF!</definedName>
    <definedName name="__cem124">#REF!</definedName>
    <definedName name="__CFB1">#REF!</definedName>
    <definedName name="__CFB2">#REF!</definedName>
    <definedName name="__CFB3">#REF!</definedName>
    <definedName name="__cff2">#REF!</definedName>
    <definedName name="__cli1">[15]Code!$B$3</definedName>
    <definedName name="__cli2">[15]Code!$B$4</definedName>
    <definedName name="__cli3">[15]Code!$B$5</definedName>
    <definedName name="__cli4">[15]Code!$B$6</definedName>
    <definedName name="__cli5">#REF!</definedName>
    <definedName name="__col33">#REF!</definedName>
    <definedName name="__cth2">#REF!</definedName>
    <definedName name="__CTR220">#REF!</definedName>
    <definedName name="__CTR500">#REF!</definedName>
    <definedName name="__CVT220">#REF!</definedName>
    <definedName name="__CVT50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17">#REF!</definedName>
    <definedName name="__DAT18">#REF!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#REF!</definedName>
    <definedName name="__DIS1">[21]Coalmine!#REF!</definedName>
    <definedName name="__DKT75">#REF!</definedName>
    <definedName name="__dol12">#REF!</definedName>
    <definedName name="__dol6">#REF!</definedName>
    <definedName name="__drg1">#REF!</definedName>
    <definedName name="__drg2">#REF!</definedName>
    <definedName name="__EdFJsKAA">#REF!</definedName>
    <definedName name="__eid1">#REF!</definedName>
    <definedName name="__eth2">#REF!</definedName>
    <definedName name="__f1">#REF!</definedName>
    <definedName name="__FEL1">#REF!</definedName>
    <definedName name="__Fpi1">#REF!</definedName>
    <definedName name="__g1">#REF!</definedName>
    <definedName name="__g2">#REF!</definedName>
    <definedName name="__g2_1">#REF!</definedName>
    <definedName name="__GEL1">#REF!</definedName>
    <definedName name="__HBG10">#REF!</definedName>
    <definedName name="__HBG12">#REF!</definedName>
    <definedName name="__HBG25">#REF!</definedName>
    <definedName name="__HBG40">#REF!</definedName>
    <definedName name="__HBG50">#REF!</definedName>
    <definedName name="__HBG6">#REF!</definedName>
    <definedName name="__HCO2">#REF!</definedName>
    <definedName name="__hfi1">[9]Report!#REF!</definedName>
    <definedName name="__hfi2">#REF!</definedName>
    <definedName name="__hfi3">[17]Report!#REF!</definedName>
    <definedName name="__hfi4">#REF!</definedName>
    <definedName name="__hfi5">#REF!</definedName>
    <definedName name="__hfi6">#REF!</definedName>
    <definedName name="__HFI7">#REF!</definedName>
    <definedName name="__hfi8">#REF!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[21]Coalmine!#REF!</definedName>
    <definedName name="__hxf1">[18]CAL!#REF!</definedName>
    <definedName name="__IDA1">#REF!</definedName>
    <definedName name="__ifa1">#REF!</definedName>
    <definedName name="__ifa2">#REF!</definedName>
    <definedName name="__III7">"$C4.$#REF!$#REF!"</definedName>
    <definedName name="__in18900">#REF!</definedName>
    <definedName name="__INT1">#REF!</definedName>
    <definedName name="__Ism3">#REF!</definedName>
    <definedName name="__ISO220">#REF!</definedName>
    <definedName name="__iv19000">#REF!</definedName>
    <definedName name="__kd1">#REF!</definedName>
    <definedName name="__kd2">#REF!</definedName>
    <definedName name="__kd3">#REF!</definedName>
    <definedName name="__KEY3" hidden="1">'[3]SC Cost FEB 03'!#REF!</definedName>
    <definedName name="__Ki1">#REF!</definedName>
    <definedName name="__Ki2">#REF!</definedName>
    <definedName name="__kvs1" hidden="1">{#N/A,#N/A,FALSE,"COVER1.XLS ";#N/A,#N/A,FALSE,"RACT1.XLS";#N/A,#N/A,FALSE,"RACT2.XLS";#N/A,#N/A,FALSE,"ECCMP";#N/A,#N/A,FALSE,"WELDER.XLS"}</definedName>
    <definedName name="__LAR220">#REF!</definedName>
    <definedName name="__LAR500">#REF!</definedName>
    <definedName name="__lb1">#REF!</definedName>
    <definedName name="__lb2">#REF!</definedName>
    <definedName name="__LMH1">#REF!</definedName>
    <definedName name="__LMH2">#REF!</definedName>
    <definedName name="__ls1">#REF!</definedName>
    <definedName name="__ls2">#REF!</definedName>
    <definedName name="__ls3">#REF!</definedName>
    <definedName name="__ls4">#REF!</definedName>
    <definedName name="__LTR220">#REF!</definedName>
    <definedName name="__LTR500">#REF!</definedName>
    <definedName name="__m20">#REF!</definedName>
    <definedName name="__m234">#REF!</definedName>
    <definedName name="__m35">#REF!</definedName>
    <definedName name="__mac2">200</definedName>
    <definedName name="__MAN1">#REF!</definedName>
    <definedName name="__mcc1">#REF!</definedName>
    <definedName name="__mcc2">#REF!</definedName>
    <definedName name="__mcl132">#REF!</definedName>
    <definedName name="__MG1">#REF!</definedName>
    <definedName name="__mix10">4.5</definedName>
    <definedName name="__mix15">264/50</definedName>
    <definedName name="__MIX1540">#REF!</definedName>
    <definedName name="__MIX2">#REF!</definedName>
    <definedName name="__mix20">330/50</definedName>
    <definedName name="__MIX2020">#REF!</definedName>
    <definedName name="__MIX2040">#REF!</definedName>
    <definedName name="__MIX2540">#REF!</definedName>
    <definedName name="__Mix255">#REF!</definedName>
    <definedName name="__mix30">350/50</definedName>
    <definedName name="__mix40">450/50</definedName>
    <definedName name="__ml3">#REF!</definedName>
    <definedName name="__ml33">#REF!</definedName>
    <definedName name="__mlc33">#REF!</definedName>
    <definedName name="__mm1">#REF!</definedName>
    <definedName name="__mm2">#REF!</definedName>
    <definedName name="__mm3">#REF!</definedName>
    <definedName name="__MMB220">#REF!</definedName>
    <definedName name="__mnk1">#REF!</definedName>
    <definedName name="__mp1">#REF!</definedName>
    <definedName name="__Mzd1">#REF!</definedName>
    <definedName name="__new1">#REF!</definedName>
    <definedName name="__Nov2007" hidden="1">{"'PROFITABILITY'!$A$1:$F$45"}</definedName>
    <definedName name="__np3">#REF!</definedName>
    <definedName name="__ns1" hidden="1">{#N/A,#N/A,FALSE,"COVER1.XLS ";#N/A,#N/A,FALSE,"RACT1.XLS";#N/A,#N/A,FALSE,"RACT2.XLS";#N/A,#N/A,FALSE,"ECCMP";#N/A,#N/A,FALSE,"WELDER.XLS"}</definedName>
    <definedName name="__nt75">#REF!</definedName>
    <definedName name="__OP2">#REF!</definedName>
    <definedName name="__out2">#REF!</definedName>
    <definedName name="__pan1">#REF!</definedName>
    <definedName name="__PAN2">#REF!</definedName>
    <definedName name="__PB1">#REF!</definedName>
    <definedName name="__pdp1">#REF!</definedName>
    <definedName name="__pdp2">#REF!</definedName>
    <definedName name="__pdp3">#REF!</definedName>
    <definedName name="__pep99">#REF!</definedName>
    <definedName name="__pfi1">[21]Coalmine!#REF!</definedName>
    <definedName name="__PLC220">#REF!</definedName>
    <definedName name="__pp1">[21]Coalmine!#REF!</definedName>
    <definedName name="__pp2">[21]Coalmine!#REF!</definedName>
    <definedName name="__Q1">#REF!</definedName>
    <definedName name="__Q1_1">#REF!</definedName>
    <definedName name="__rcu2">#REF!</definedName>
    <definedName name="__Re1">#REF!</definedName>
    <definedName name="__RE220">#REF!</definedName>
    <definedName name="__RE500">#REF!</definedName>
    <definedName name="__Rl1">#REF!</definedName>
    <definedName name="__ROD6">#REF!</definedName>
    <definedName name="__row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df1">#REF!</definedName>
    <definedName name="__SDF2">#REF!</definedName>
    <definedName name="__sel1">#REF!,#REF!,#REF!,#REF!,#REF!,#REF!,#REF!,#REF!,#REF!,#REF!,#REF!,#REF!,#REF!,#REF!,#REF!,#REF!,#REF!,#REF!,#REF!,#REF!</definedName>
    <definedName name="__sh1">90</definedName>
    <definedName name="__sh2">120</definedName>
    <definedName name="__sh3">150</definedName>
    <definedName name="__sh4">180</definedName>
    <definedName name="__sig1">[22]Code!$B$5</definedName>
    <definedName name="__sig2">[22]Code!$B$6</definedName>
    <definedName name="__sig3">[22]Code!$B$7</definedName>
    <definedName name="__sig4">[22]Code!$B$8</definedName>
    <definedName name="__sig5">[22]Code!$B$9</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#REF!</definedName>
    <definedName name="__tab2">#REF!</definedName>
    <definedName name="__TB2">#REF!</definedName>
    <definedName name="__tf1">#REF!</definedName>
    <definedName name="__tf2">#REF!</definedName>
    <definedName name="__tf3">#REF!</definedName>
    <definedName name="__tf4">#REF!</definedName>
    <definedName name="__tfd1">#REF!</definedName>
    <definedName name="__tfd2">#REF!</definedName>
    <definedName name="__tfd3">#REF!</definedName>
    <definedName name="__tfd4">#REF!</definedName>
    <definedName name="__Tk1">#REF!</definedName>
    <definedName name="__Tk11">#REF!</definedName>
    <definedName name="__Tk2">#REF!</definedName>
    <definedName name="__Tkl1">#REF!</definedName>
    <definedName name="__tl1">#REF!</definedName>
    <definedName name="__tl2">#REF!</definedName>
    <definedName name="__tr1">#REF!</definedName>
    <definedName name="__tr2">#REF!</definedName>
    <definedName name="__TR220">#REF!</definedName>
    <definedName name="__tr3">#REF!</definedName>
    <definedName name="__TR500">#REF!</definedName>
    <definedName name="__tr75">#REF!</definedName>
    <definedName name="__trd1">#REF!</definedName>
    <definedName name="__trd2">#REF!</definedName>
    <definedName name="__trd3">#REF!</definedName>
    <definedName name="__trt75">#REF!</definedName>
    <definedName name="__try1">#REF!</definedName>
    <definedName name="__tt75">#REF!</definedName>
    <definedName name="__Vf1">#REF!</definedName>
    <definedName name="__Vf2">#REF!</definedName>
    <definedName name="__vr1">#REF!</definedName>
    <definedName name="__VS2004" hidden="1">#REF!</definedName>
    <definedName name="__Wc1">#REF!</definedName>
    <definedName name="__WC3">#REF!</definedName>
    <definedName name="__WD2">#REF!</definedName>
    <definedName name="__wp1">#REF!</definedName>
    <definedName name="__Wr1">#REF!</definedName>
    <definedName name="__Wr3">#REF!</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cn.WorksheetConnection_InfoEntryA2D32" hidden="1">#REF!</definedName>
    <definedName name="__xlfn_COUNTIFS">#N/A</definedName>
    <definedName name="__xlfn_SUMIFS">#N/A</definedName>
    <definedName name="__xlnm._FilterDatabase">#N/A</definedName>
    <definedName name="__xlnm._FilterDatabase_1">#REF!</definedName>
    <definedName name="__xlnm._FilterDatabase_1_1">"#REF!"</definedName>
    <definedName name="__xlnm._FilterDatabase_2">#REF!</definedName>
    <definedName name="__xlnm._FilterDatabase_2_1">"#REF!"</definedName>
    <definedName name="__xlnm._FilterDatabase_3">#REF!</definedName>
    <definedName name="__xlnm._FilterDatabase_3_1">"#REF!"</definedName>
    <definedName name="__xlnm._FilterDatabase_4">#REF!</definedName>
    <definedName name="__xlnm._FilterDatabase_5">#N/A</definedName>
    <definedName name="__xlnm.Database">"#REF!"</definedName>
    <definedName name="__xlnm.Database_1">"#REF!"</definedName>
    <definedName name="__xlnm.Print_Area">"$#REF!.$A$1:$D$37"</definedName>
    <definedName name="__xlnm.Print_Area_1">"$#REF!.$A$1:$D$37"</definedName>
    <definedName name="__xlnm.Print_Area_1_1">#REF!</definedName>
    <definedName name="__xlnm.Print_Area_1_2">"#REF!"</definedName>
    <definedName name="__xlnm.Print_Area_1_3">"#REF!"</definedName>
    <definedName name="__xlnm.Print_Area_10">#REF!</definedName>
    <definedName name="__xlnm.Print_Area_10_1">"#REF!"</definedName>
    <definedName name="__xlnm.Print_Area_11">#REF!</definedName>
    <definedName name="__xlnm.Print_Area_13">#REF!</definedName>
    <definedName name="__xlnm.Print_Area_2">"$#REF!.$A$1:$Z$38"</definedName>
    <definedName name="__xlnm.Print_Area_3">"$#REF!.$A$1:$E$42"</definedName>
    <definedName name="__xlnm.Print_Area_3_1">#REF!</definedName>
    <definedName name="__xlnm.Print_Area_3_2">"#REF!"</definedName>
    <definedName name="__xlnm.Print_Area_3_3">"#REF!"</definedName>
    <definedName name="__xlnm.Print_Area_4">"$#REF!.$A$1:$D$37"</definedName>
    <definedName name="__xlnm.Print_Area_5">"$#REF!.$A$1:$D$37"</definedName>
    <definedName name="__xlnm.Print_Area_6">"$#REF!.$A$1:$O$46"</definedName>
    <definedName name="__xlnm.Print_Area_7">"$#REF!.$A$1:$O$42"</definedName>
    <definedName name="__xlnm.Print_Area_8">#REF!</definedName>
    <definedName name="__xlnm.Print_Area_9">#REF!</definedName>
    <definedName name="__xlnm.Print_Titles">#REF!</definedName>
    <definedName name="__xlnm.Print_Titles_1">#REF!</definedName>
    <definedName name="__xlnm.Print_Titles_1_1">#REF!</definedName>
    <definedName name="__xlnm.Print_Titles_1_2">"#REF!"</definedName>
    <definedName name="__xlnm.Print_Titles_1_3">"#REF!"</definedName>
    <definedName name="__xlnm.Print_Titles_2">#REF!</definedName>
    <definedName name="__xlnm.Print_Titles_3">#REF!</definedName>
    <definedName name="__xlnm.Print_Titles_3_1">#REF!</definedName>
    <definedName name="__xlnm.Print_Titles_3_2">"#REF!"</definedName>
    <definedName name="__xlnm.Print_Titles_3_3">"#REF!"</definedName>
    <definedName name="__xlnm.Print_Titles_4">#REF!</definedName>
    <definedName name="__xlnm.Print_Titles_7">#REF!</definedName>
    <definedName name="__xlnm.Recorder">"#REF!"</definedName>
    <definedName name="__xlnm.Recorder_1">"#REF!"</definedName>
    <definedName name="__ZS1">#REF!</definedName>
    <definedName name="__ZS2">#REF!</definedName>
    <definedName name="_0">#REF!</definedName>
    <definedName name="_0___0">#REF!</definedName>
    <definedName name="_033">#REF!</definedName>
    <definedName name="_066">#REF!</definedName>
    <definedName name="_0790">#REF!</definedName>
    <definedName name="_1" hidden="1">#REF!</definedName>
    <definedName name="_1____________123Graph_ACHART_1" hidden="1">#REF!</definedName>
    <definedName name="_1_______123Graph_ACHART_1" hidden="1">#REF!</definedName>
    <definedName name="_1____123Graph_ACHART_1" hidden="1">#REF!</definedName>
    <definedName name="_1___123Graph_ACHART_1" hidden="1">#REF!</definedName>
    <definedName name="_1__123Graph_ACHART_1" hidden="1">#REF!</definedName>
    <definedName name="_1__Excavation_completed_of_pit_B">#REF!</definedName>
    <definedName name="_1__Productivity_Reference">'[23](4) Task_Productivty'!$A$1</definedName>
    <definedName name="_1_3_1_1">#REF!</definedName>
    <definedName name="_1_Jan17">#REF!</definedName>
    <definedName name="_10.0mm">#REF!</definedName>
    <definedName name="_10________123Graph_ACHART_1" hidden="1">#REF!</definedName>
    <definedName name="_10____123Graph_ACHART_1" hidden="1">#REF!</definedName>
    <definedName name="_10__123Graph_BCHART_1" hidden="1">#REF!</definedName>
    <definedName name="_10_a1_1_1_1">#REF!</definedName>
    <definedName name="_10_s_1_1">[19]Vdc5!#REF!</definedName>
    <definedName name="_1000A01">#N/A</definedName>
    <definedName name="_10Excel_BuiltIn_Print_Area_18_1">#REF!</definedName>
    <definedName name="_10Excel_BuiltIn_Print_Area_3_1">#REF!</definedName>
    <definedName name="_10Excel_BuiltIn_Print_Area_4_1_1_1_1">#REF!</definedName>
    <definedName name="_10Excel_BuiltIn_Print_Area_4_1_1_1_1_1_1">#REF!</definedName>
    <definedName name="_10Excel_BuiltIn_Print_Area_7">"$#REF!.$A$1:$Z$43"</definedName>
    <definedName name="_10MACRO_SOMMAIRE_.Bouton5_QuandClic">#N/A</definedName>
    <definedName name="_11">#N/A</definedName>
    <definedName name="_11________123Graph_BCHART_1" hidden="1">#REF!</definedName>
    <definedName name="_11____123Graph_BCHART_1" hidden="1">#REF!</definedName>
    <definedName name="_11_3_0Crite">#REF!</definedName>
    <definedName name="_11_Z_1_1">#REF!</definedName>
    <definedName name="_11BS">#REF!</definedName>
    <definedName name="_11Excel_BuiltIn_Print_Area_18_1">#REF!</definedName>
    <definedName name="_11Excel_BuiltIn_Print_Area_2_1">#REF!</definedName>
    <definedName name="_11Excel_BuiltIn_Print_Area_3_1_1">#REF!</definedName>
    <definedName name="_11Excel_BuiltIn_Print_Area_4_1_1_1_1_1">#REF!</definedName>
    <definedName name="_11Excel_BuiltIn_Print_Area_4_1_1_1_1_1_1_1_1_1_1">#REF!</definedName>
    <definedName name="_11Excel_BuiltIn_Print_Area_8">"$#REF!.$A$1:$Z$41"</definedName>
    <definedName name="_11MACRO_SOMMAIRE_.Bouton6_QuandClic">#N/A</definedName>
    <definedName name="_12________123Graph_CCHART_1" hidden="1">#REF!</definedName>
    <definedName name="_12____123Graph_CCHART_1" hidden="1">#REF!</definedName>
    <definedName name="_12__123Graph_BCHART_1" hidden="1">#REF!</definedName>
    <definedName name="_12__123Graph_CCHART_1" hidden="1">#REF!</definedName>
    <definedName name="_12_C_1_1">#REF!</definedName>
    <definedName name="_12BS">#REF!</definedName>
    <definedName name="_12Excel_BuiltIn_Print_Area_1_1">#REF!</definedName>
    <definedName name="_12Excel_BuiltIn_Print_Area_2_1_1_1">#REF!</definedName>
    <definedName name="_12Excel_BuiltIn_Print_Area_3_1_1_1">#REF!</definedName>
    <definedName name="_12Excel_BuiltIn_Print_Area_4_1_1_1_1_1_1">#REF!</definedName>
    <definedName name="_12Excel_BuiltIn_Print_Area_4_1_1_1_1_1_1_1_1_1_1_1">#REF!</definedName>
    <definedName name="_12Excel_BuiltIn_Print_Area_9">"$#REF!.$A$1:$S$38"</definedName>
    <definedName name="_12MACRO_SOMMAIRE_.Bouton7_QuandClic">#N/A</definedName>
    <definedName name="_13.2mm">#REF!</definedName>
    <definedName name="_13____123Graph_ACHART_1" hidden="1">#REF!</definedName>
    <definedName name="_13___123Graph_ACHART_1" hidden="1">#REF!</definedName>
    <definedName name="_13_3_0Criteria">#REF!</definedName>
    <definedName name="_13_ページング_電話関係">#REF!</definedName>
    <definedName name="_132">#REF!</definedName>
    <definedName name="_13BS">#REF!</definedName>
    <definedName name="_13Excel_BuiltIn_Print_Area_1_1">"$#REF!.$A$1:$E$42"</definedName>
    <definedName name="_13Excel_BuiltIn_Print_Area_1_2">#REF!</definedName>
    <definedName name="_13Excel_BuiltIn_Print_Area_2_1">#REF!</definedName>
    <definedName name="_13Excel_BuiltIn_Print_Area_2_1_1_1_1">#REF!</definedName>
    <definedName name="_13Excel_BuiltIn_Print_Area_3_1_1_1_1">#REF!</definedName>
    <definedName name="_13Excel_BuiltIn_Print_Area_4_1_1_1_1_1_1_1_1_1_1">#REF!</definedName>
    <definedName name="_13Excel_BuiltIn_Print_Area_4_1_1_1_1_1_1_1_1_1_1_1_1">#REF!</definedName>
    <definedName name="_13MACRO_SOMMAIRE_.Bouton8_QuandClic">#N/A</definedName>
    <definedName name="_14____123Graph_BCHART_1" hidden="1">#REF!</definedName>
    <definedName name="_14___123Graph_BCHART_1" hidden="1">#REF!</definedName>
    <definedName name="_14_E_1_1">#REF!</definedName>
    <definedName name="_14BS">#REF!</definedName>
    <definedName name="_14Excel_BuiltIn_Print_Area_2_1_1_1_1_1">#REF!</definedName>
    <definedName name="_14Excel_BuiltIn_Print_Area_4_1_1_1_1">#REF!</definedName>
    <definedName name="_14Excel_BuiltIn_Print_Area_4_1_1_1_1_1_1_1_1_1_1_1">#REF!</definedName>
    <definedName name="_14Excel_BuiltIn_Print_Area_5_1_1_1_1">#REF!</definedName>
    <definedName name="_14MACRO_SOMMAIRE_.Bouton9_QuandClic">#N/A</definedName>
    <definedName name="_15____123Graph_CCHART_1" hidden="1">#REF!</definedName>
    <definedName name="_15___123Graph_CCHART_1" hidden="1">#REF!</definedName>
    <definedName name="_15__123Graph_CCHART_1" hidden="1">#REF!</definedName>
    <definedName name="_15_3__Crite">#REF!</definedName>
    <definedName name="_15BS">#REF!</definedName>
    <definedName name="_15Excel_BuiltIn_Print_Area_2_1_1_1">#REF!</definedName>
    <definedName name="_15Excel_BuiltIn_Print_Area_3_1">#REF!</definedName>
    <definedName name="_15Excel_BuiltIn_Print_Area_4_1_1_1_1_1_1_1_1_1_1_1_1">#REF!</definedName>
    <definedName name="_15Excel_BuiltIn_Print_Area_5_1_1_1">#REF!</definedName>
    <definedName name="_15Excel_BuiltIn_Print_Area_5_1_1_1_1_1_1">#REF!</definedName>
    <definedName name="_15MACROS_IMPRESSION_.Choix">#N/A</definedName>
    <definedName name="_16__123Graph_ACHART_1" hidden="1">#REF!</definedName>
    <definedName name="_16_F_1_1">#REF!</definedName>
    <definedName name="_16BS">#REF!</definedName>
    <definedName name="_16Excel_BuiltIn_Print_Area_3_1_1">#REF!</definedName>
    <definedName name="_16Excel_BuiltIn_Print_Area_5_1_1_1_1">#REF!</definedName>
    <definedName name="_16Excel_BuiltIn_Print_Titles_1_1_1">(#REF!,#REF!)</definedName>
    <definedName name="_16Excel_BuiltIn_Print_Titles_4_1">#REF!</definedName>
    <definedName name="_16MACROS_IMPRESSION_.Démare">#N/A</definedName>
    <definedName name="_17__123Graph_BCHART_1" hidden="1">#REF!</definedName>
    <definedName name="_17_3__Criteria">#REF!</definedName>
    <definedName name="_17Excel_BuiltIn_Print_Area_2_1_1_1_1">#REF!</definedName>
    <definedName name="_17Excel_BuiltIn_Print_Area_3_1_1_1">#REF!</definedName>
    <definedName name="_17Excel_BuiltIn_Print_Area_7_1_1_1_1">#REF!</definedName>
    <definedName name="_17Excel_BuiltIn_Print_Titles_4_1">#REF!</definedName>
    <definedName name="_18__123Graph_CCHART_1" hidden="1">#REF!</definedName>
    <definedName name="_18_Q_1_1">#REF!</definedName>
    <definedName name="_18Excel_BuiltIn_Print_Area_3_1_1_1_1">#REF!</definedName>
    <definedName name="_18Excel_BuiltIn_Print_Area_8_1_1_1_1">#REF!</definedName>
    <definedName name="_18Excel_BuiltIn_Print_Titles_5_1_1">#REF!</definedName>
    <definedName name="_19Excel_BuiltIn_Print_Area_2_1_1_1_1_1">#REF!</definedName>
    <definedName name="_19Excel_BuiltIn_Print_Area_4_1_1_1_1">#REF!</definedName>
    <definedName name="_19Excel_BuiltIn_Print_Area_9_1">#REF!</definedName>
    <definedName name="_19G_0Extr">#REF!</definedName>
    <definedName name="_1Excel_BuiltIn_Print_Area_1">"$#REF!.$A$1:$U$39"</definedName>
    <definedName name="_1Excel_BuiltIn_Print_Area_1_1">#REF!</definedName>
    <definedName name="_1Excel_BuiltIn_Print_Area_10_1">#REF!</definedName>
    <definedName name="_1Excel_BuiltIn_Print_Area_3_1">#REF!</definedName>
    <definedName name="_1Excel_BuiltIn_Print_Area_4_1">#REF!</definedName>
    <definedName name="_1F" hidden="1">#REF!</definedName>
    <definedName name="_1MACRO_3___Roof_Plate_.resolution">#N/A</definedName>
    <definedName name="_2">#REF!</definedName>
    <definedName name="_2____________123Graph_BCHART_1" hidden="1">#REF!</definedName>
    <definedName name="_2_______123Graph_BCHART_1" hidden="1">#REF!</definedName>
    <definedName name="_2____123Graph_BCHART_1" hidden="1">#REF!</definedName>
    <definedName name="_2___123Graph_BCHART_1" hidden="1">#REF!</definedName>
    <definedName name="_2___c">#REF!</definedName>
    <definedName name="_2__123Graph_ACHART_1" hidden="1">#REF!</definedName>
    <definedName name="_2__123Graph_BCHART_1" hidden="1">#REF!</definedName>
    <definedName name="_2__a____i">#REF!</definedName>
    <definedName name="_2__a____ii">#REF!</definedName>
    <definedName name="_2__a____iii">#REF!</definedName>
    <definedName name="_2__b">#REF!</definedName>
    <definedName name="_2__c">#REF!</definedName>
    <definedName name="_2_0_0_F" hidden="1">#REF!</definedName>
    <definedName name="_2_3_1_1">#REF!</definedName>
    <definedName name="_2_4_1_1">#REF!</definedName>
    <definedName name="_20_s_1_1">[19]Vdc5!#REF!</definedName>
    <definedName name="_20Excel_BuiltIn_Print_Area_5_1_1_1">#REF!</definedName>
    <definedName name="_20F" hidden="1">#REF!</definedName>
    <definedName name="_21_0_0_F" hidden="1">#REF!</definedName>
    <definedName name="_21Excel_BuiltIn_Print_Area_3_1">#REF!</definedName>
    <definedName name="_21Excel_BuiltIn_Print_Area_5_1_1_1_1">#REF!</definedName>
    <definedName name="_21G_0Extract">#REF!</definedName>
    <definedName name="_22" hidden="1">#REF!</definedName>
    <definedName name="_22_Z_1_1">#REF!</definedName>
    <definedName name="_22Excel_BuiltIn_Print_Area_7_1_1_1_1">#REF!</definedName>
    <definedName name="_23_0_0_F" hidden="1">#REF!</definedName>
    <definedName name="_23Excel_BuiltIn_Print_Area_3_1_1">#REF!</definedName>
    <definedName name="_23Excel_BuiltIn_Print_Area_8_1_1_1_1">#REF!</definedName>
    <definedName name="_23G__Extr">#REF!</definedName>
    <definedName name="_24_0_0_F" hidden="1">#REF!</definedName>
    <definedName name="_24Excel_BuiltIn_Print_Area_1_1">#REF!</definedName>
    <definedName name="_24Excel_BuiltIn_Print_Area_9_1">#REF!</definedName>
    <definedName name="_25Excel_BuiltIn_Print_Area_1_2">#REF!</definedName>
    <definedName name="_25Excel_BuiltIn_Print_Area_3_1_1_1">#REF!</definedName>
    <definedName name="_25G__Extract">#REF!</definedName>
    <definedName name="_27Excel_BuiltIn_Print_Area_3_1_1_1_1">#REF!</definedName>
    <definedName name="_29Excel_BuiltIn_Print_Area_4_1_1_1_1">#REF!</definedName>
    <definedName name="_2A2">#REF!</definedName>
    <definedName name="_2Excel_BuiltIn_Print_Area_10">"$#REF!.$A$1:$V$42"</definedName>
    <definedName name="_2Excel_BuiltIn_Print_Area_12_1_1_1_1">#REF!</definedName>
    <definedName name="_2Excel_BuiltIn_Print_Area_2_1_1_1">#REF!</definedName>
    <definedName name="_2Excel_BuiltIn_Print_Area_3_1">#REF!</definedName>
    <definedName name="_2Excel_BuiltIn_Print_Area_4_1">#REF!</definedName>
    <definedName name="_2MACRO_SOMMAIRE_.Bouton1_QuandClic">#N/A</definedName>
    <definedName name="_3">#REF!</definedName>
    <definedName name="_3_______________aq">#REF!</definedName>
    <definedName name="_3______________b">#REF!</definedName>
    <definedName name="_3____________123Graph_CCHART_1" hidden="1">#REF!</definedName>
    <definedName name="_3___________e">#REF!</definedName>
    <definedName name="_3________e">#REF!</definedName>
    <definedName name="_3_______123Graph_CCHART_1" hidden="1">#REF!</definedName>
    <definedName name="_3____123Graph_CCHART_1" hidden="1">#REF!</definedName>
    <definedName name="_3____c">#REF!</definedName>
    <definedName name="_3___123Graph_CCHART_1" hidden="1">#REF!</definedName>
    <definedName name="_3___f">#REF!</definedName>
    <definedName name="_3__123Graph_ACHART_1" hidden="1">#REF!</definedName>
    <definedName name="_3__123Graph_CCHART_1" hidden="1">#REF!</definedName>
    <definedName name="_3__a">#REF!</definedName>
    <definedName name="_3__b">#REF!</definedName>
    <definedName name="_3__e">#REF!</definedName>
    <definedName name="_3_1">#REF!</definedName>
    <definedName name="_3_1_1">#REF!</definedName>
    <definedName name="_3_3a">#REF!</definedName>
    <definedName name="_3_a">#REF!</definedName>
    <definedName name="_3_A_1_1">#REF!</definedName>
    <definedName name="_31_Mar_02">#REF!</definedName>
    <definedName name="_31Excel_BuiltIn_Print_Area_5_1_1_1">#REF!</definedName>
    <definedName name="_33Excel_BuiltIn_Print_Area_5_1_1_1_1">#REF!</definedName>
    <definedName name="_35Excel_BuiltIn_Print_Area_7_1_1_1_1">#REF!</definedName>
    <definedName name="_37Excel_BuiltIn_Print_Area_8_1_1_1_1">#REF!</definedName>
    <definedName name="_39Excel_BuiltIn_Print_Area_9_1">#REF!</definedName>
    <definedName name="_3B3">#REF!</definedName>
    <definedName name="_3Excel_BuiltIn_Print_Area_10_1">#REF!</definedName>
    <definedName name="_3Excel_BuiltIn_Print_Area_11">"$#REF!.$A$1:$V$46"</definedName>
    <definedName name="_3Excel_BuiltIn_Print_Area_16_1_1_1_1">#REF!</definedName>
    <definedName name="_3Excel_BuiltIn_Print_Area_2_1_1_1_1_1_1_1_1_1_1_1">#REF!</definedName>
    <definedName name="_3Excel_BuiltIn_Print_Area_4_1_1">#REF!</definedName>
    <definedName name="_3Excel_BuiltIn_Print_Titles_3_1">#REF!</definedName>
    <definedName name="_3MACRO_SOMMAIRE_.Bouton10_QuandClic">#N/A</definedName>
    <definedName name="_4">#REF!</definedName>
    <definedName name="_4_">#REF!</definedName>
    <definedName name="_4_____________">#REF!</definedName>
    <definedName name="_4___________123Graph_ACHART_1" hidden="1">#REF!</definedName>
    <definedName name="_4______123Graph_ACHART_1" hidden="1">#REF!</definedName>
    <definedName name="_4______a______ii">#REF!</definedName>
    <definedName name="_4______a_____ii">#REF!</definedName>
    <definedName name="_4______i____">#REF!</definedName>
    <definedName name="_4____b________i">#REF!</definedName>
    <definedName name="_4___123Graph_ACHART_1" hidden="1">#REF!</definedName>
    <definedName name="_4___b">#REF!</definedName>
    <definedName name="_4__123Graph_ACHART_1" hidden="1">#REF!</definedName>
    <definedName name="_4__123Graph_BCHART_1" hidden="1">#REF!</definedName>
    <definedName name="_4__a____i">#REF!</definedName>
    <definedName name="_4__a____ii">#REF!</definedName>
    <definedName name="_4__a____iii">#REF!</definedName>
    <definedName name="_4__b___iv">#REF!</definedName>
    <definedName name="_4_1">#REF!</definedName>
    <definedName name="_4_1_1">#REF!</definedName>
    <definedName name="_4_4_1_1">#REF!</definedName>
    <definedName name="_4_a______________iii">#REF!</definedName>
    <definedName name="_4_a___iv">#REF!</definedName>
    <definedName name="_4_a___v">#REF!</definedName>
    <definedName name="_4_a1_1_1">#REF!</definedName>
    <definedName name="_4_b_________iiiiiii">#REF!</definedName>
    <definedName name="_4_b___i">#REF!</definedName>
    <definedName name="_4_b___ii">#REF!</definedName>
    <definedName name="_4_b___iii">#REF!</definedName>
    <definedName name="_4_b_iv_______">#REF!</definedName>
    <definedName name="_40mm">#REF!</definedName>
    <definedName name="_41aa1_" hidden="1">{#N/A,#N/A,FALSE,"CCTV"}</definedName>
    <definedName name="_4321">#REF!</definedName>
    <definedName name="_4aa1_" hidden="1">{#N/A,#N/A,FALSE,"CCTV"}</definedName>
    <definedName name="_4C_x">#REF!</definedName>
    <definedName name="_4Excel_BuiltIn_Print_Area_12">"$#REF!.$A$1:$P$83"</definedName>
    <definedName name="_4Excel_BuiltIn_Print_Area_17_1_1_1_1">#REF!</definedName>
    <definedName name="_4Excel_BuiltIn_Print_Area_3_1_1_1_1_1_1_1_1_1">#REF!</definedName>
    <definedName name="_4Excel_BuiltIn_Print_Area_4_1_1_1">#REF!</definedName>
    <definedName name="_4MACRO_SOMMAIRE_.Bouton11_QuandClic">#N/A</definedName>
    <definedName name="_5.0_Hire_and_running_charges_of_winch___grab">#REF!</definedName>
    <definedName name="_5.6mm">#REF!</definedName>
    <definedName name="_5___________123Graph_BCHART_1" hidden="1">#REF!</definedName>
    <definedName name="_5______123Graph_BCHART_1" hidden="1">#REF!</definedName>
    <definedName name="_5___123Graph_BCHART_1" hidden="1">#REF!</definedName>
    <definedName name="_5___c">#REF!</definedName>
    <definedName name="_5___ci">#REF!</definedName>
    <definedName name="_5__123Graph_ACHART_1" hidden="1">#REF!</definedName>
    <definedName name="_5__123Graph_BCHART_1" hidden="1">#REF!</definedName>
    <definedName name="_5__a____i">#REF!</definedName>
    <definedName name="_5__a___ii">#REF!</definedName>
    <definedName name="_5__b">#REF!</definedName>
    <definedName name="_5_a1_1_1_1">#REF!</definedName>
    <definedName name="_5Excel_BuiltIn_Print_Area_12_1_1_1_1">#REF!</definedName>
    <definedName name="_5Excel_BuiltIn_Print_Area_18_1">#REF!</definedName>
    <definedName name="_5Excel_BuiltIn_Print_Area_2">"$#REF!.$A$1:$U$38"</definedName>
    <definedName name="_5Excel_BuiltIn_Print_Area_4_1">#REF!</definedName>
    <definedName name="_5Excel_BuiltIn_Print_Area_4_1_1_1_1">#REF!</definedName>
    <definedName name="_5MACRO_SOMMAIRE_.Bouton12_QuandClic">#N/A</definedName>
    <definedName name="_6___________123Graph_CCHART_1" hidden="1">#REF!</definedName>
    <definedName name="_6______123Graph_CCHART_1" hidden="1">#REF!</definedName>
    <definedName name="_6___123Graph_CCHART_1" hidden="1">#REF!</definedName>
    <definedName name="_6___c">#REF!</definedName>
    <definedName name="_6__123Graph_ACHART_1" hidden="1">#REF!</definedName>
    <definedName name="_6__123Graph_BCHART_1" hidden="1">#REF!</definedName>
    <definedName name="_6__123Graph_CCHART_1" hidden="1">#REF!</definedName>
    <definedName name="_6__a">#REF!</definedName>
    <definedName name="_6__b">#REF!</definedName>
    <definedName name="_6__d">#REF!</definedName>
    <definedName name="_6_A_1_1">#REF!</definedName>
    <definedName name="_6_C_1_1">#REF!</definedName>
    <definedName name="_6382">#REF!</definedName>
    <definedName name="_6Excel_BuiltIn_Print_Area_1_1">#REF!</definedName>
    <definedName name="_6Excel_BuiltIn_Print_Area_10_1">#REF!</definedName>
    <definedName name="_6Excel_BuiltIn_Print_Area_2_1">#REF!</definedName>
    <definedName name="_6Excel_BuiltIn_Print_Area_3">"$#REF!.$A$1:$R$38"</definedName>
    <definedName name="_6Excel_BuiltIn_Print_Area_4_1_1">#REF!</definedName>
    <definedName name="_6Excel_BuiltIn_Print_Area_4_1_1_1_1_1">#REF!</definedName>
    <definedName name="_6MACRO_SOMMAIRE_.Bouton13_QuandClic">#N/A</definedName>
    <definedName name="_7__________123Graph_ACHART_1" hidden="1">#REF!</definedName>
    <definedName name="_7_____123Graph_ACHART_1" hidden="1">#REF!</definedName>
    <definedName name="_7__123Graph_ACHART_1" hidden="1">#REF!</definedName>
    <definedName name="_7_a">#REF!</definedName>
    <definedName name="_7_E_1_1">#REF!</definedName>
    <definedName name="_7Excel_BuiltIn_Print_Area_12_1_1_1_1">#REF!</definedName>
    <definedName name="_7Excel_BuiltIn_Print_Area_16_1_1_1_1">#REF!</definedName>
    <definedName name="_7Excel_BuiltIn_Print_Area_2_1_1_1">#REF!</definedName>
    <definedName name="_7Excel_BuiltIn_Print_Area_4_1">#REF!</definedName>
    <definedName name="_7Excel_BuiltIn_Print_Area_4_1_1_1">#REF!</definedName>
    <definedName name="_7Excel_BuiltIn_Print_Titles_4_1">#REF!</definedName>
    <definedName name="_7MACRO_SOMMAIRE_.Bouton2_QuandClic">#N/A</definedName>
    <definedName name="_8__________123Graph_BCHART_1" hidden="1">#REF!</definedName>
    <definedName name="_8_____123Graph_BCHART_1" hidden="1">#REF!</definedName>
    <definedName name="_8__123Graph_BCHART_1" hidden="1">#REF!</definedName>
    <definedName name="_8__a___x">#REF!</definedName>
    <definedName name="_8_a1_1_1">#REF!</definedName>
    <definedName name="_8_F_1_1">#REF!</definedName>
    <definedName name="_8Excel_BuiltIn_Print_Area_16_1_1_1_1">#REF!</definedName>
    <definedName name="_8Excel_BuiltIn_Print_Area_2_1_1_1_1">#REF!</definedName>
    <definedName name="_8Excel_BuiltIn_Print_Area_4_1_1">#REF!</definedName>
    <definedName name="_8Excel_BuiltIn_Print_Area_4_1_1_1_1">#REF!</definedName>
    <definedName name="_8MACRO_SOMMAIRE_.Bouton3_QuandClic">#N/A</definedName>
    <definedName name="_9__________123Graph_CCHART_1" hidden="1">#REF!</definedName>
    <definedName name="_9_____123Graph_CCHART_1" hidden="1">#REF!</definedName>
    <definedName name="_9__123Graph_CCHART_1" hidden="1">#REF!</definedName>
    <definedName name="_9_Q_1_1">#REF!</definedName>
    <definedName name="_9Excel_BuiltIn_Print_Area_17_1_1_1_1">#REF!</definedName>
    <definedName name="_9Excel_BuiltIn_Print_Area_2_1_1_1_1_1">#REF!</definedName>
    <definedName name="_9Excel_BuiltIn_Print_Area_4_1_1_1">#REF!</definedName>
    <definedName name="_9Excel_BuiltIn_Print_Area_4_1_1_1_1_1">#REF!</definedName>
    <definedName name="_9Excel_BuiltIn_Print_Area_6">"$#REF!.$A$1:$K$50"</definedName>
    <definedName name="_9MACRO_SOMMAIRE_.Bouton4_QuandClic">#N/A</definedName>
    <definedName name="_a">"#REF!"</definedName>
    <definedName name="_A___0">#REF!</definedName>
    <definedName name="_A___0___0">#REF!</definedName>
    <definedName name="_A___0___0___0">#REF!</definedName>
    <definedName name="_A___0___0___0___0">#REF!</definedName>
    <definedName name="_A___0___0___0___0___0">#REF!</definedName>
    <definedName name="_A___0___0___0___0___0___0">#REF!</definedName>
    <definedName name="_A_1">#REF!</definedName>
    <definedName name="_A1">#REF!</definedName>
    <definedName name="_a1_1">#REF!</definedName>
    <definedName name="_a1_1_1">#REF!</definedName>
    <definedName name="_a1_1_2">#REF!</definedName>
    <definedName name="_A10">#REF!</definedName>
    <definedName name="_A13">#REF!</definedName>
    <definedName name="_A2">#REF!</definedName>
    <definedName name="_A20000">#REF!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#REF!</definedName>
    <definedName name="_a655601">#REF!</definedName>
    <definedName name="_A7">#REF!</definedName>
    <definedName name="_A71614">#REF!</definedName>
    <definedName name="_A8">#REF!</definedName>
    <definedName name="_A80000">#REF!</definedName>
    <definedName name="_A81613">#REF!</definedName>
    <definedName name="_A81614">#REF!</definedName>
    <definedName name="_A9">#REF!</definedName>
    <definedName name="_A91614">#REF!</definedName>
    <definedName name="_a999999">#REF!</definedName>
    <definedName name="_aa1" hidden="1">{"'PROFITABILITY'!$A$1:$F$45"}</definedName>
    <definedName name="_aba2">#REF!</definedName>
    <definedName name="_acs1">#REF!</definedName>
    <definedName name="_acs2">#REF!</definedName>
    <definedName name="_adj1">#REF!</definedName>
    <definedName name="_ahu1">#REF!</definedName>
    <definedName name="_ahu2">#REF!</definedName>
    <definedName name="_am1">#N/A</definedName>
    <definedName name="_am2">#N/A</definedName>
    <definedName name="_Ann1">#REF!</definedName>
    <definedName name="_aoc1">#REF!</definedName>
    <definedName name="_AOC2">#REF!</definedName>
    <definedName name="_aoc3">#REF!</definedName>
    <definedName name="_aoc4">#REF!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X3">#REF!</definedName>
    <definedName name="_AXX1">#REF!</definedName>
    <definedName name="_axx2">#REF!</definedName>
    <definedName name="_axx3">[17]Report!#REF!</definedName>
    <definedName name="_AXX4">[10]Sheet1!#REF!</definedName>
    <definedName name="_axx5">[10]Sheet1!#REF!</definedName>
    <definedName name="_axx6">[10]Sheet1!#REF!</definedName>
    <definedName name="_AXX7">[10]Sheet1!#REF!</definedName>
    <definedName name="_axx8">[10]Sheet1!#REF!</definedName>
    <definedName name="_B">#REF!</definedName>
    <definedName name="_B1">#REF!</definedName>
    <definedName name="_b1_1">#REF!</definedName>
    <definedName name="_b111121">#REF!</definedName>
    <definedName name="_BAA1">#REF!</definedName>
    <definedName name="_BAS1">#REF!</definedName>
    <definedName name="_bct75">#REF!</definedName>
    <definedName name="_bhh2">#REF!</definedName>
    <definedName name="_bitumen6070">#REF!</definedName>
    <definedName name="_BLK2">#REF!</definedName>
    <definedName name="_BLK3">#REF!</definedName>
    <definedName name="_bom1">#REF!</definedName>
    <definedName name="_BUB1">#REF!</definedName>
    <definedName name="_BUB2">#REF!</definedName>
    <definedName name="_buh11">#REF!</definedName>
    <definedName name="_C">#REF!</definedName>
    <definedName name="_C___0">#REF!</definedName>
    <definedName name="_C___13">#REF!</definedName>
    <definedName name="_C_1">#REF!</definedName>
    <definedName name="_C_1_1">#REF!</definedName>
    <definedName name="_CAN112">13.42</definedName>
    <definedName name="_CAN113">12.98</definedName>
    <definedName name="_CAN117">12.7</definedName>
    <definedName name="_CAN118">13.27</definedName>
    <definedName name="_CAN120">11.72</definedName>
    <definedName name="_CAN210">10.38</definedName>
    <definedName name="_CAN211">10.58</definedName>
    <definedName name="_CAN213">10.56</definedName>
    <definedName name="_CAN215">10.22</definedName>
    <definedName name="_CAN216">9.61</definedName>
    <definedName name="_CAN217">10.47</definedName>
    <definedName name="_CAN219">10.91</definedName>
    <definedName name="_CAN220">11.09</definedName>
    <definedName name="_CAN221">11.25</definedName>
    <definedName name="_CAN222">10.17</definedName>
    <definedName name="_CAN223">9.89</definedName>
    <definedName name="_CAN230">10.79</definedName>
    <definedName name="_can421">40.2</definedName>
    <definedName name="_can422">41.57</definedName>
    <definedName name="_can423">43.9</definedName>
    <definedName name="_can424">41.19</definedName>
    <definedName name="_can425">42.81</definedName>
    <definedName name="_can426">40.77</definedName>
    <definedName name="_can427">40.92</definedName>
    <definedName name="_can428">39.29</definedName>
    <definedName name="_can429">45.19</definedName>
    <definedName name="_can430">40.73</definedName>
    <definedName name="_can431">42.52</definedName>
    <definedName name="_can432">42.53</definedName>
    <definedName name="_can433">43.69</definedName>
    <definedName name="_can434">40.43</definedName>
    <definedName name="_can435">43.3</definedName>
    <definedName name="_CAN458">#REF!</definedName>
    <definedName name="_CAN486">#REF!</definedName>
    <definedName name="_CAN487">#REF!</definedName>
    <definedName name="_CAN488">#REF!</definedName>
    <definedName name="_CAN489">#REF!</definedName>
    <definedName name="_CAN490">#REF!</definedName>
    <definedName name="_CAN491">#REF!</definedName>
    <definedName name="_CAN492">#REF!</definedName>
    <definedName name="_CAN493">#REF!</definedName>
    <definedName name="_CAN494">#REF!</definedName>
    <definedName name="_CAN495">#REF!</definedName>
    <definedName name="_CAN496">#REF!</definedName>
    <definedName name="_CAN497">#REF!</definedName>
    <definedName name="_CAN498">#REF!</definedName>
    <definedName name="_CAN499">#REF!</definedName>
    <definedName name="_CAN500">#REF!</definedName>
    <definedName name="_CBR220">#REF!</definedName>
    <definedName name="_CBR500">#REF!</definedName>
    <definedName name="_CCT220">#REF!</definedName>
    <definedName name="_cdd2">#REF!</definedName>
    <definedName name="_CDT1">#REF!</definedName>
    <definedName name="_cem124">#REF!</definedName>
    <definedName name="_cf2" hidden="1">{#N/A,#N/A,FALSE,"Variables";#N/A,#N/A,FALSE,"NPV Cashflows NZ$";#N/A,#N/A,FALSE,"Cashflows NZ$"}</definedName>
    <definedName name="_CFB1">#REF!</definedName>
    <definedName name="_CFB2">#REF!</definedName>
    <definedName name="_CFB3">#REF!</definedName>
    <definedName name="_cff2">#REF!</definedName>
    <definedName name="_cli1">[15]Code!$B$3</definedName>
    <definedName name="_cli2">[15]Code!$B$4</definedName>
    <definedName name="_cli3">[15]Code!$B$5</definedName>
    <definedName name="_cli4">[15]Code!$B$6</definedName>
    <definedName name="_cli5">#REF!</definedName>
    <definedName name="_COL1">#REF!</definedName>
    <definedName name="_col33">'[8]A1-Continuous'!#REF!</definedName>
    <definedName name="_CRMB">#REF!</definedName>
    <definedName name="_cth2">#REF!</definedName>
    <definedName name="_CTR220">#REF!</definedName>
    <definedName name="_CTR500">#REF!</definedName>
    <definedName name="_CVT220">#REF!</definedName>
    <definedName name="_CVT500">#REF!</definedName>
    <definedName name="_d">"#REF!"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#REF!</definedName>
    <definedName name="_DIS1">[21]Coalmine!#REF!</definedName>
    <definedName name="_Dist_Bin" hidden="1">#REF!</definedName>
    <definedName name="_Dist_Values" hidden="1">#REF!</definedName>
    <definedName name="_DKT75">#REF!</definedName>
    <definedName name="_dol11">#REF!</definedName>
    <definedName name="_dol12">#REF!</definedName>
    <definedName name="_dol13">#REF!</definedName>
    <definedName name="_dol6">#REF!</definedName>
    <definedName name="_drg1">#REF!</definedName>
    <definedName name="_drg2">#REF!</definedName>
    <definedName name="_E">#REF!</definedName>
    <definedName name="_E_1">#REF!</definedName>
    <definedName name="_E_1_1">#REF!</definedName>
    <definedName name="_ELL45">#REF!</definedName>
    <definedName name="_ELL90">#REF!</definedName>
    <definedName name="_eth2">#REF!</definedName>
    <definedName name="_f">"#REF!"</definedName>
    <definedName name="_F_1">#REF!</definedName>
    <definedName name="_F_1_1">#REF!</definedName>
    <definedName name="_F1">#REF!</definedName>
    <definedName name="_F3">#REF!</definedName>
    <definedName name="_fac1">#REF!</definedName>
    <definedName name="_fac2">#REF!</definedName>
    <definedName name="_fac3">#REF!</definedName>
    <definedName name="_FEL1">#REF!</definedName>
    <definedName name="_FF3">#REF!</definedName>
    <definedName name="_Fill" hidden="1">#REF!</definedName>
    <definedName name="_Fill_1">#REF!</definedName>
    <definedName name="_Fill1" hidden="1">#REF!</definedName>
    <definedName name="_xlnm._FilterDatabase" localSheetId="20" hidden="1">'Approved CS J-S Line'!$A$5:$AA$572</definedName>
    <definedName name="_xlnm._FilterDatabase" localSheetId="21" hidden="1">'Approved CS K-S Line'!$A$5:$AA$53</definedName>
    <definedName name="_xlnm._FilterDatabase" localSheetId="42" hidden="1">'Earthing (PKG-F)'!$A$4:$M$209</definedName>
    <definedName name="_xlnm._FilterDatabase" localSheetId="43" hidden="1">'Earthing (PKG-G)'!$A$4:$N$267</definedName>
    <definedName name="_xlnm._FilterDatabase" localSheetId="24" hidden="1">'Erection -Jammu'!$A$6:$N$57</definedName>
    <definedName name="_xlnm._FilterDatabase" localSheetId="25" hidden="1">'Erection -SK'!$A$6:$N$7</definedName>
    <definedName name="_xlnm._FilterDatabase" localSheetId="29" hidden="1">'Erection-Punjab'!$A$6:$N$75</definedName>
    <definedName name="_xlnm._FilterDatabase" localSheetId="54" hidden="1">'Eretion - PKG-F'!$B$4:$N$189</definedName>
    <definedName name="_xlnm._FilterDatabase" localSheetId="53" hidden="1">'Eretion - PKG-G'!$B$4:$J$224</definedName>
    <definedName name="_xlnm._FilterDatabase" localSheetId="2" hidden="1">'Fdn (Pkg -G Section -I)'!$D$4:$D$12</definedName>
    <definedName name="_xlnm._FilterDatabase" localSheetId="31" hidden="1">'Foundation -JS Line- Punjab'!$A$5:$Q$167</definedName>
    <definedName name="_xlnm._FilterDatabase" localSheetId="22" hidden="1">'Foundation JS-Line -Jammu'!$A$6:$T$97</definedName>
    <definedName name="_xlnm._FilterDatabase" localSheetId="34" hidden="1">'Foundation -KS Line'!$A$6:$P$52</definedName>
    <definedName name="_xlnm._FilterDatabase" localSheetId="28" hidden="1">'Foundation -LILO'!$A$6:$P$7</definedName>
    <definedName name="_xlnm._FilterDatabase" localSheetId="36" hidden="1">Hindrance!$A$2:$I$16</definedName>
    <definedName name="_xlnm._FilterDatabase" localSheetId="52" hidden="1">'Painting - PKG-F'!$J$4:$J$78</definedName>
    <definedName name="_xlnm._FilterDatabase" localSheetId="51" hidden="1">'Painting - PKG-G'!$J$4:$J$121</definedName>
    <definedName name="_xlnm._FilterDatabase" localSheetId="38" hidden="1">'Planned Vs Actual -FDN'!$B$10:$P$30</definedName>
    <definedName name="_xlnm._FilterDatabase" localSheetId="7" hidden="1">ROW!$A$6:$G$247</definedName>
    <definedName name="_xlnm._FilterDatabase" localSheetId="23" hidden="1">Sheet10!$C$1:$H$36</definedName>
    <definedName name="_xlnm._FilterDatabase" localSheetId="26" hidden="1">Sheet7!$B$3:$I$59</definedName>
    <definedName name="_xlnm._FilterDatabase" localSheetId="32" hidden="1">Sheet9!$D$2:$I$32</definedName>
    <definedName name="_xlnm._FilterDatabase" localSheetId="16" hidden="1">'Survey-Summary'!$G$27:$L$43</definedName>
    <definedName name="_xlnm._FilterDatabase" localSheetId="50" hidden="1">'Tack Welding - PKG-F'!$J$4:$J$85</definedName>
    <definedName name="_xlnm._FilterDatabase" localSheetId="49" hidden="1">'Tack Welding - PKG-G'!$I$4:$I$135</definedName>
    <definedName name="_xlnm._FilterDatabase" localSheetId="9" hidden="1">'TB-605'!#REF!</definedName>
    <definedName name="_xlnm._FilterDatabase" localSheetId="18" hidden="1">'Vertical Chart -JS Line Jammu '!$A$7:$R$257</definedName>
    <definedName name="_xlnm._FilterDatabase" localSheetId="30" hidden="1">'Vertical Chart -JS Line Punjab'!$A$7:$WPU$489</definedName>
    <definedName name="_xlnm._FilterDatabase" hidden="1">#REF!</definedName>
    <definedName name="_FilterDatabase_0">#REF!</definedName>
    <definedName name="_FilterDatabase_0_0">NA()</definedName>
    <definedName name="_FilterDatabase_0_0_1">NA()</definedName>
    <definedName name="_FilterDatabase_0_1">NA()</definedName>
    <definedName name="_FilterDatabase_0_2">NA()</definedName>
    <definedName name="_FLK1">#REF!</definedName>
    <definedName name="_FND1">#REF!</definedName>
    <definedName name="_FND2">#REF!</definedName>
    <definedName name="_fos1">#REF!</definedName>
    <definedName name="_Fpi1">#REF!</definedName>
    <definedName name="_g1">#REF!</definedName>
    <definedName name="_g2">#REF!</definedName>
    <definedName name="_g2_1">#REF!</definedName>
    <definedName name="_g66666">#REF!</definedName>
    <definedName name="_GEN1">#REF!</definedName>
    <definedName name="_h">#REF!</definedName>
    <definedName name="_HBG10">#REF!</definedName>
    <definedName name="_HBG12">#REF!</definedName>
    <definedName name="_HBG25">#REF!</definedName>
    <definedName name="_HBG40">#REF!</definedName>
    <definedName name="_HBG50">#REF!</definedName>
    <definedName name="_HBG6">#REF!</definedName>
    <definedName name="_hcjksd">#REF!</definedName>
    <definedName name="_HCO2">#REF!</definedName>
    <definedName name="_HE02">#REF!</definedName>
    <definedName name="_HE06">#REF!</definedName>
    <definedName name="_HE07">#REF!</definedName>
    <definedName name="_HE08">#REF!</definedName>
    <definedName name="_HE09">#REF!</definedName>
    <definedName name="_HE1">#REF!</definedName>
    <definedName name="_HE11">#REF!</definedName>
    <definedName name="_HE2">#REF!</definedName>
    <definedName name="_HE21">#REF!</definedName>
    <definedName name="_HE3">#REF!</definedName>
    <definedName name="_HE4">#REF!</definedName>
    <definedName name="_HE5">#REF!</definedName>
    <definedName name="_HE61">#REF!</definedName>
    <definedName name="_HE71">#REF!</definedName>
    <definedName name="_HE81">#REF!</definedName>
    <definedName name="_HE91">#REF!</definedName>
    <definedName name="_hfi04">#REF!</definedName>
    <definedName name="_hfi1">[9]Report!#REF!</definedName>
    <definedName name="_hfi2">[10]Sheet1!#REF!</definedName>
    <definedName name="_hfi3">[9]Report!#REF!</definedName>
    <definedName name="_hfi4">[10]Sheet1!#REF!</definedName>
    <definedName name="_hfi5">[10]Sheet1!#REF!</definedName>
    <definedName name="_hfi6">[10]Sheet1!#REF!</definedName>
    <definedName name="_HFI7">#REF!</definedName>
    <definedName name="_hfi8">[10]Sheet1!#REF!</definedName>
    <definedName name="_HM1">#REF!</definedName>
    <definedName name="_HM10">#REF!</definedName>
    <definedName name="_HM11">#REF!</definedName>
    <definedName name="_HM12">#REF!</definedName>
    <definedName name="_HM2">#REF!</definedName>
    <definedName name="_HM3">#REF!</definedName>
    <definedName name="_HM4">#REF!</definedName>
    <definedName name="_HM5">#REF!</definedName>
    <definedName name="_HM6">#REF!</definedName>
    <definedName name="_HM7">#REF!</definedName>
    <definedName name="_HM8">#REF!</definedName>
    <definedName name="_HM9">#REF!</definedName>
    <definedName name="_Hra2">#REF!</definedName>
    <definedName name="_Hso2">#REF!</definedName>
    <definedName name="_Hso3">#REF!</definedName>
    <definedName name="_HV1">#REF!</definedName>
    <definedName name="_hxa1">#REF!</definedName>
    <definedName name="_hxa2">#REF!</definedName>
    <definedName name="_hxb1">#REF!</definedName>
    <definedName name="_hxb2">#REF!</definedName>
    <definedName name="_hxc1">#REF!</definedName>
    <definedName name="_hxc2">#REF!</definedName>
    <definedName name="_hxd1">[21]Coalmine!#REF!</definedName>
    <definedName name="_hxf1">[18]CAL!#REF!</definedName>
    <definedName name="_i">"#REF!"</definedName>
    <definedName name="_Icc01">#REF!</definedName>
    <definedName name="_IDA1">#REF!</definedName>
    <definedName name="_ifa1">#REF!</definedName>
    <definedName name="_ifa2">#REF!</definedName>
    <definedName name="_III7">"$C4.$#REF!$#REF!"</definedName>
    <definedName name="_in18900">#REF!</definedName>
    <definedName name="_INT1">#REF!</definedName>
    <definedName name="_IPB1">#REF!</definedName>
    <definedName name="_Ism3">#REF!</definedName>
    <definedName name="_ISO220">#REF!</definedName>
    <definedName name="_iv19000">#REF!</definedName>
    <definedName name="_j">"#REF!"</definedName>
    <definedName name="_k">"#REF!"</definedName>
    <definedName name="_kd1">#REF!</definedName>
    <definedName name="_kd2">#REF!</definedName>
    <definedName name="_kd3">#REF!</definedName>
    <definedName name="_Key1" hidden="1">#REF!</definedName>
    <definedName name="_Key2" hidden="1">#REF!</definedName>
    <definedName name="_key3" hidden="1">#REF!</definedName>
    <definedName name="_Ki1">#REF!</definedName>
    <definedName name="_Ki2">#REF!</definedName>
    <definedName name="_klkjlo">#REF!</definedName>
    <definedName name="_KWEY" hidden="1">#REF!</definedName>
    <definedName name="_KWS1">#N/A</definedName>
    <definedName name="_KWS2">#N/A</definedName>
    <definedName name="_KWS3">#N/A</definedName>
    <definedName name="_l">#REF!</definedName>
    <definedName name="_LAR220">#REF!</definedName>
    <definedName name="_LAR500">#REF!</definedName>
    <definedName name="_lb1">#REF!</definedName>
    <definedName name="_lb2">#REF!</definedName>
    <definedName name="_LE1">#REF!</definedName>
    <definedName name="_LE2">#REF!</definedName>
    <definedName name="_LEX1">#REF!</definedName>
    <definedName name="_LEX2">#REF!</definedName>
    <definedName name="_LMH1">#REF!</definedName>
    <definedName name="_LMH2">#REF!</definedName>
    <definedName name="_ls1">#REF!</definedName>
    <definedName name="_ls2">#REF!</definedName>
    <definedName name="_ls3">#REF!</definedName>
    <definedName name="_ls4">#REF!</definedName>
    <definedName name="_LTR220">#REF!</definedName>
    <definedName name="_LTR500">#REF!</definedName>
    <definedName name="_LV1">#REF!</definedName>
    <definedName name="_lvl1">#REF!</definedName>
    <definedName name="_m">"#REF!"</definedName>
    <definedName name="_m20">#REF!</definedName>
    <definedName name="_m234">#REF!</definedName>
    <definedName name="_m35">#REF!</definedName>
    <definedName name="_mac2">200</definedName>
    <definedName name="_MAN1">#REF!</definedName>
    <definedName name="_MatInverse_In" hidden="1">#REF!</definedName>
    <definedName name="_MatInverse_Out" hidden="1">[24]Table!#REF!</definedName>
    <definedName name="_mcc1">#REF!</definedName>
    <definedName name="_mcc2">#REF!</definedName>
    <definedName name="_mcl132">'[8]A1-Continuous'!#REF!</definedName>
    <definedName name="_MG1">#REF!</definedName>
    <definedName name="_mhr1">#REF!</definedName>
    <definedName name="_mhr2">#REF!</definedName>
    <definedName name="_mhr3">#REF!</definedName>
    <definedName name="_mhr4">#REF!</definedName>
    <definedName name="_mix10">4.5</definedName>
    <definedName name="_mix15">264/50</definedName>
    <definedName name="_MIX1540">#REF!</definedName>
    <definedName name="_MIX2">#REF!</definedName>
    <definedName name="_mix20">330/50</definedName>
    <definedName name="_MIX2020">#REF!</definedName>
    <definedName name="_MIX2040">#REF!</definedName>
    <definedName name="_MIX2540">#REF!</definedName>
    <definedName name="_Mix255">#REF!</definedName>
    <definedName name="_mix30">360/50</definedName>
    <definedName name="_mix40">450/50</definedName>
    <definedName name="_ml3">'[8]A1-Continuous'!#REF!</definedName>
    <definedName name="_ml33">'[8]A1-Continuous'!#REF!</definedName>
    <definedName name="_mlc33">'[8]A1-Continuous'!#REF!</definedName>
    <definedName name="_mm1">#REF!</definedName>
    <definedName name="_mm2">#REF!</definedName>
    <definedName name="_mm3">#REF!</definedName>
    <definedName name="_MMB220">#REF!</definedName>
    <definedName name="_mnk1">#REF!</definedName>
    <definedName name="_mp1">#REF!</definedName>
    <definedName name="_Mzd1">#REF!</definedName>
    <definedName name="_N">#REF!</definedName>
    <definedName name="_new1">#REF!</definedName>
    <definedName name="_ngl3">#REF!</definedName>
    <definedName name="_ngl4">#REF!</definedName>
    <definedName name="_Nov2007" hidden="1">{"'PROFITABILITY'!$A$1:$F$45"}</definedName>
    <definedName name="_np3">#REF!</definedName>
    <definedName name="_nt75">#REF!</definedName>
    <definedName name="_OP2">#REF!</definedName>
    <definedName name="_Order1" hidden="1">255</definedName>
    <definedName name="_Order2" hidden="1">255</definedName>
    <definedName name="_out2">#REF!</definedName>
    <definedName name="_p">"#REF!"</definedName>
    <definedName name="_P1">#REF!</definedName>
    <definedName name="_P2">#REF!</definedName>
    <definedName name="_P3">#REF!</definedName>
    <definedName name="_P4">#REF!</definedName>
    <definedName name="_P5">#REF!</definedName>
    <definedName name="_pan1">#REF!</definedName>
    <definedName name="_PAN2">#REF!</definedName>
    <definedName name="_Parse_In" hidden="1">#REF!</definedName>
    <definedName name="_Parse_Out" hidden="1">#REF!</definedName>
    <definedName name="_PB1">#REF!</definedName>
    <definedName name="_pdp1">#REF!</definedName>
    <definedName name="_pdp2">#REF!</definedName>
    <definedName name="_pdp3">#REF!</definedName>
    <definedName name="_pep99">#REF!</definedName>
    <definedName name="_pfi1">[21]Coalmine!#REF!</definedName>
    <definedName name="_PIN1">#REF!</definedName>
    <definedName name="_PLC220">#REF!</definedName>
    <definedName name="_PM123" hidden="1">{"'Sheet1'!$A$4386:$N$4591"}</definedName>
    <definedName name="_PO2">#REF!</definedName>
    <definedName name="_pp" hidden="1">{"'PROFITABILITY'!$A$1:$F$45"}</definedName>
    <definedName name="_pp1">[21]Coalmine!#REF!</definedName>
    <definedName name="_pp2">[21]Coalmine!#REF!</definedName>
    <definedName name="_ps1">#REF!</definedName>
    <definedName name="_Q">#REF!</definedName>
    <definedName name="_Q___0">#REF!</definedName>
    <definedName name="_Q___0___0">#REF!</definedName>
    <definedName name="_Q___0___0___0">#REF!</definedName>
    <definedName name="_Q___0___0___0___0">#REF!</definedName>
    <definedName name="_Q___0___0___0___0___0">#REF!</definedName>
    <definedName name="_Q___0___0___0___0___0___0">#REF!</definedName>
    <definedName name="_Q_1">#REF!</definedName>
    <definedName name="_Q1">#REF!</definedName>
    <definedName name="_Q1_1">#REF!</definedName>
    <definedName name="_qqq1">#N/A</definedName>
    <definedName name="_QTY1">#REF!</definedName>
    <definedName name="_qty2">#REF!</definedName>
    <definedName name="_qty3">#REF!</definedName>
    <definedName name="_qty4">#REF!</definedName>
    <definedName name="_r">"#REF!"</definedName>
    <definedName name="_R1">#REF!</definedName>
    <definedName name="_RAC1">#REF!</definedName>
    <definedName name="_RBS1">#REF!</definedName>
    <definedName name="_rc">#REF!</definedName>
    <definedName name="_rcu2">#REF!</definedName>
    <definedName name="_Re1">#REF!</definedName>
    <definedName name="_RE100">#REF!</definedName>
    <definedName name="_RE104">#REF!</definedName>
    <definedName name="_RE112">#REF!</definedName>
    <definedName name="_RE220">#REF!</definedName>
    <definedName name="_RE26">#REF!</definedName>
    <definedName name="_RE28">#REF!</definedName>
    <definedName name="_RE30">#REF!</definedName>
    <definedName name="_RE32">#REF!</definedName>
    <definedName name="_RE34">#REF!</definedName>
    <definedName name="_RE36">#REF!</definedName>
    <definedName name="_RE38">#REF!</definedName>
    <definedName name="_RE40">#REF!</definedName>
    <definedName name="_RE42">#REF!</definedName>
    <definedName name="_RE44">#REF!</definedName>
    <definedName name="_RE48">#REF!</definedName>
    <definedName name="_RE500">#REF!</definedName>
    <definedName name="_RE52">#REF!</definedName>
    <definedName name="_RE56">#REF!</definedName>
    <definedName name="_RE60">#REF!</definedName>
    <definedName name="_RE64">#REF!</definedName>
    <definedName name="_RE68">#REF!</definedName>
    <definedName name="_RE72">#REF!</definedName>
    <definedName name="_RE76">#REF!</definedName>
    <definedName name="_RE80">#REF!</definedName>
    <definedName name="_RE88">#REF!</definedName>
    <definedName name="_RE92">#REF!</definedName>
    <definedName name="_RE96">#REF!</definedName>
    <definedName name="_Regression_Int">1</definedName>
    <definedName name="_Regression_Out" hidden="1">#REF!</definedName>
    <definedName name="_Regression_X" hidden="1">#REF!</definedName>
    <definedName name="_Regression_Y" hidden="1">#REF!</definedName>
    <definedName name="_Rl1">#REF!</definedName>
    <definedName name="_ROD6">#REF!</definedName>
    <definedName name="_row1">#REF!</definedName>
    <definedName name="_rs1">#REF!</definedName>
    <definedName name="_rt1">#REF!</definedName>
    <definedName name="_rt2">#REF!</definedName>
    <definedName name="_rt3">#REF!</definedName>
    <definedName name="_run1">#REF!</definedName>
    <definedName name="_run2">#REF!</definedName>
    <definedName name="_run3">#REF!</definedName>
    <definedName name="_S">#REF!</definedName>
    <definedName name="_S___0">#REF!</definedName>
    <definedName name="_S___0___0">#REF!</definedName>
    <definedName name="_S___0___0___0">#REF!</definedName>
    <definedName name="_S___0___0___0___0">#REF!</definedName>
    <definedName name="_S___0___0___0___0___0">#REF!</definedName>
    <definedName name="_S___0___0___0___0___0___0">#REF!</definedName>
    <definedName name="_S___0___0___0___0___0___0_1">#REF!</definedName>
    <definedName name="_s_1">[19]Vdc5!#REF!</definedName>
    <definedName name="_s_1_1">[19]Vdc5!#REF!</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01">#REF!</definedName>
    <definedName name="_SC02">#REF!</definedName>
    <definedName name="_SC03">#REF!</definedName>
    <definedName name="_SC04">#REF!</definedName>
    <definedName name="_SC05">#REF!</definedName>
    <definedName name="_SC06">#REF!</definedName>
    <definedName name="_SC11">#REF!</definedName>
    <definedName name="_SC12">#REF!</definedName>
    <definedName name="_SC13">#REF!</definedName>
    <definedName name="_SC21">#REF!</definedName>
    <definedName name="_SC22">#REF!</definedName>
    <definedName name="_SC23">#REF!</definedName>
    <definedName name="_SC24">#REF!</definedName>
    <definedName name="_SC25">#REF!</definedName>
    <definedName name="_SC26">#REF!</definedName>
    <definedName name="_SC7025">#REF!</definedName>
    <definedName name="_SC7042">#REF!</definedName>
    <definedName name="_SC7043">#REF!</definedName>
    <definedName name="_SC7045">#REF!</definedName>
    <definedName name="_SC7048">#REF!</definedName>
    <definedName name="_SCH11">#N/A</definedName>
    <definedName name="_sch2">#REF!</definedName>
    <definedName name="_sch9">#REF!</definedName>
    <definedName name="_sdf1">#REF!</definedName>
    <definedName name="_SDF2">#REF!</definedName>
    <definedName name="_SG1">#REF!</definedName>
    <definedName name="_SG2">#REF!</definedName>
    <definedName name="_sh1">90</definedName>
    <definedName name="_sh2">120</definedName>
    <definedName name="_sh3">150</definedName>
    <definedName name="_sh4">180</definedName>
    <definedName name="_sig1">[22]Code!$B$5</definedName>
    <definedName name="_sig2">[22]Code!$B$6</definedName>
    <definedName name="_sig3">[22]Code!$B$7</definedName>
    <definedName name="_sig4">[22]Code!$B$8</definedName>
    <definedName name="_sig5">[22]Code!$B$9</definedName>
    <definedName name="_sit75">#REF!</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SSF1">#REF!</definedName>
    <definedName name="_SSF2">#REF!</definedName>
    <definedName name="_SSF3">#REF!</definedName>
    <definedName name="_SUN1">#N/A</definedName>
    <definedName name="_SUN2">#N/A</definedName>
    <definedName name="_SV7025">#REF!</definedName>
    <definedName name="_SV7042">#REF!</definedName>
    <definedName name="_SV7043">#REF!</definedName>
    <definedName name="_SV7045">#REF!</definedName>
    <definedName name="_SV7048">#REF!</definedName>
    <definedName name="_t">"#REF!"</definedName>
    <definedName name="_T141000">#REF!</definedName>
    <definedName name="_T142000">#REF!</definedName>
    <definedName name="_T143100">#REF!</definedName>
    <definedName name="_T143300">#REF!</definedName>
    <definedName name="_T143400">#REF!</definedName>
    <definedName name="_T143600">#REF!</definedName>
    <definedName name="_T143800">#REF!</definedName>
    <definedName name="_T143820">#REF!</definedName>
    <definedName name="_T144100">#REF!</definedName>
    <definedName name="_T144300">#REF!</definedName>
    <definedName name="_T144400">#REF!</definedName>
    <definedName name="_T144500">#REF!</definedName>
    <definedName name="_T144600">#REF!</definedName>
    <definedName name="_T144700">#REF!</definedName>
    <definedName name="_T144800">#REF!</definedName>
    <definedName name="_T145000">#REF!</definedName>
    <definedName name="_T146000">#REF!</definedName>
    <definedName name="_T147000">#REF!</definedName>
    <definedName name="_T147100">#REF!</definedName>
    <definedName name="_T147200">#REF!</definedName>
    <definedName name="_TAB1">#REF!</definedName>
    <definedName name="_TAB2">#REF!</definedName>
    <definedName name="_TB2">#REF!</definedName>
    <definedName name="_te1">#REF!</definedName>
    <definedName name="_tf2">#REF!</definedName>
    <definedName name="_tf3">#REF!</definedName>
    <definedName name="_tf4">#REF!</definedName>
    <definedName name="_tfd1">#REF!</definedName>
    <definedName name="_tfd2">#REF!</definedName>
    <definedName name="_tfd3">#REF!</definedName>
    <definedName name="_tfd4">#REF!</definedName>
    <definedName name="_Tk1">#REF!</definedName>
    <definedName name="_Tk11">#REF!</definedName>
    <definedName name="_Tk2">#REF!</definedName>
    <definedName name="_Tkl1">#REF!</definedName>
    <definedName name="_tl1">#REF!</definedName>
    <definedName name="_tl2">#REF!</definedName>
    <definedName name="_Tm2">#REF!</definedName>
    <definedName name="_tr1">#REF!</definedName>
    <definedName name="_TR100">#REF!</definedName>
    <definedName name="_tr2">#REF!</definedName>
    <definedName name="_TR220">#REF!</definedName>
    <definedName name="_tr3">#REF!</definedName>
    <definedName name="_TR315">#REF!</definedName>
    <definedName name="_TR33">#REF!</definedName>
    <definedName name="_TR500">#REF!</definedName>
    <definedName name="_tr75">#REF!</definedName>
    <definedName name="_trd1">#REF!</definedName>
    <definedName name="_trd2">#REF!</definedName>
    <definedName name="_trd3">#REF!</definedName>
    <definedName name="_trt75">#REF!</definedName>
    <definedName name="_try1">#REF!</definedName>
    <definedName name="_tt75">#REF!</definedName>
    <definedName name="_U">#REF!</definedName>
    <definedName name="_V">#REF!</definedName>
    <definedName name="_V1">#REF!</definedName>
    <definedName name="_V2">#REF!</definedName>
    <definedName name="_VC12">#REF!</definedName>
    <definedName name="_Vf1">#REF!</definedName>
    <definedName name="_Vf2">#REF!</definedName>
    <definedName name="_VisualChart" hidden="1">#REF!</definedName>
    <definedName name="_vr1">#REF!</definedName>
    <definedName name="_VS2004" hidden="1">#REF!</definedName>
    <definedName name="_Wc1">#REF!</definedName>
    <definedName name="_WC3">#REF!</definedName>
    <definedName name="_WD2">#REF!</definedName>
    <definedName name="_WP1">#REF!</definedName>
    <definedName name="_Wr1">#REF!</definedName>
    <definedName name="_Wr3">#REF!</definedName>
    <definedName name="_Xl1">#REF!</definedName>
    <definedName name="_xlcn.WorksheetConnection_InfoEntryA2D32" hidden="1">#REF!</definedName>
    <definedName name="_Z">#REF!</definedName>
    <definedName name="_Z_1">#REF!</definedName>
    <definedName name="_Z_1_1">#REF!</definedName>
    <definedName name="_ZS1">#REF!</definedName>
    <definedName name="_ZS2">#REF!</definedName>
    <definedName name="¿uº°¿μ¾÷">#REF!</definedName>
    <definedName name="√">"SQRT"</definedName>
    <definedName name="a">#REF!</definedName>
    <definedName name="a._Trimmer">#REF!</definedName>
    <definedName name="A.T.RAJAN">#REF!</definedName>
    <definedName name="a____________">#REF!</definedName>
    <definedName name="a___0">#REF!</definedName>
    <definedName name="a___13">#REF!</definedName>
    <definedName name="a__Labour_charges_for_cutting_bending__welding_including_materials.">#REF!</definedName>
    <definedName name="A_1">"#REF!"</definedName>
    <definedName name="A_A">#REF!</definedName>
    <definedName name="A_B">#REF!</definedName>
    <definedName name="A_D">INDEX(#REF!,MATCH(#REF!,#REF!,0))</definedName>
    <definedName name="a_dash">#REF!</definedName>
    <definedName name="A_sp">#REF!</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a">#REF!</definedName>
    <definedName name="A2_">#REF!</definedName>
    <definedName name="A2____0">#REF!</definedName>
    <definedName name="A2____13">#REF!</definedName>
    <definedName name="a2a">#REF!</definedName>
    <definedName name="A3_">#REF!</definedName>
    <definedName name="A3____0">#REF!</definedName>
    <definedName name="A3____13">#REF!</definedName>
    <definedName name="A4_">#REF!</definedName>
    <definedName name="A4____0">#REF!</definedName>
    <definedName name="A4____13">#REF!</definedName>
    <definedName name="a45b45">#REF!</definedName>
    <definedName name="A5_">#REF!</definedName>
    <definedName name="A5____0">#REF!</definedName>
    <definedName name="A5____13">#REF!</definedName>
    <definedName name="A6_">#REF!</definedName>
    <definedName name="A6____0">#REF!</definedName>
    <definedName name="A6____13">#REF!</definedName>
    <definedName name="A65379A10">#REF!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#REF!</definedName>
    <definedName name="aa_1">#REF!</definedName>
    <definedName name="AAA" hidden="1">{#N/A,#N/A,FALSE,"COVER1.XLS ";#N/A,#N/A,FALSE,"RACT1.XLS";#N/A,#N/A,FALSE,"RACT2.XLS";#N/A,#N/A,FALSE,"ECCMP";#N/A,#N/A,FALSE,"WELDER.XLS"}</definedName>
    <definedName name="aaaa">#REF!</definedName>
    <definedName name="AAAA_1">NA()</definedName>
    <definedName name="aaaaa">#REF!</definedName>
    <definedName name="AAAAAA" hidden="1">#REF!</definedName>
    <definedName name="AAAAAAA">#REF!</definedName>
    <definedName name="AAAAAAAAA">#REF!</definedName>
    <definedName name="aaaaaaaaaaa">#REF!</definedName>
    <definedName name="AAAAAAAAAAAAA" hidden="1">#REF!</definedName>
    <definedName name="AAAAAAAAAAAAAAAAAAAAAAAAAAAAAAAAAAAAAAAAA">#REF!</definedName>
    <definedName name="aaassd">#REF!</definedName>
    <definedName name="aab" hidden="1">{"form-D1",#N/A,FALSE,"FORM-D1";"form-D1_amt",#N/A,FALSE,"FORM-D1"}</definedName>
    <definedName name="aab_1">NA()</definedName>
    <definedName name="aac" hidden="1">{"'PROFITABILITY'!$A$1:$F$45"}</definedName>
    <definedName name="aadf" hidden="1">#REF!</definedName>
    <definedName name="aaffa" hidden="1">{#N/A,#N/A,FALSE,"COVER.XLS";#N/A,#N/A,FALSE,"RACT1.XLS";#N/A,#N/A,FALSE,"RACT2.XLS";#N/A,#N/A,FALSE,"ECCMP";#N/A,#N/A,FALSE,"WELDER.XLS"}</definedName>
    <definedName name="aamin">#REF!</definedName>
    <definedName name="aas">#REF!</definedName>
    <definedName name="aasdad">[25]GWC!#REF!</definedName>
    <definedName name="AASDF">#REF!</definedName>
    <definedName name="aav" hidden="1">{"'PROFITABILITY'!$A$1:$F$45"}</definedName>
    <definedName name="aAXX1">#REF!</definedName>
    <definedName name="ab">#REF!</definedName>
    <definedName name="aba" hidden="1">{#N/A,#N/A,FALSE,"COVER1.XLS ";#N/A,#N/A,FALSE,"RACT1.XLS";#N/A,#N/A,FALSE,"RACT2.XLS";#N/A,#N/A,FALSE,"ECCMP";#N/A,#N/A,FALSE,"WELDER.XLS"}</definedName>
    <definedName name="abab">#REF!</definedName>
    <definedName name="ABACUS">#REF!</definedName>
    <definedName name="abb">#REF!</definedName>
    <definedName name="abc" hidden="1">{"'PROFITABILITY'!$A$1:$F$45"}</definedName>
    <definedName name="aBC_1">#REF!</definedName>
    <definedName name="ABCD">#REF!</definedName>
    <definedName name="abcde">#REF!</definedName>
    <definedName name="abcdefg" hidden="1">{"'PROFITABILITY'!$A$1:$F$45"}</definedName>
    <definedName name="abg">#REF!</definedName>
    <definedName name="ABoltDia">#REF!</definedName>
    <definedName name="ABoltLength">#REF!</definedName>
    <definedName name="ABoltProjection">#REF!</definedName>
    <definedName name="ABS">#REF!</definedName>
    <definedName name="abstract">#REF!</definedName>
    <definedName name="ABTemplateOD">#REF!</definedName>
    <definedName name="AC">#REF!</definedName>
    <definedName name="AC_DESIGN">#REF!</definedName>
    <definedName name="AC_disc">#REF!</definedName>
    <definedName name="AC170CM">#REF!</definedName>
    <definedName name="ACARRAY">#REF!</definedName>
    <definedName name="acb">#REF!</definedName>
    <definedName name="ACCESS">#REF!</definedName>
    <definedName name="ACCESS220">#REF!</definedName>
    <definedName name="AccessDatabase" hidden="1">"C:\WIN95\Desktop\Ramesh\AIC\Aic.mdb"</definedName>
    <definedName name="Accessories">#REF!</definedName>
    <definedName name="accp">#REF!</definedName>
    <definedName name="ACDC">#REF!</definedName>
    <definedName name="ACDC220">#REF!</definedName>
    <definedName name="ACER" comment="Self loader 03">#REF!</definedName>
    <definedName name="ACK">[26]Basis!$I$5</definedName>
    <definedName name="ACT">#REF!</definedName>
    <definedName name="ACTIVITY_5">#REF!</definedName>
    <definedName name="ACTIVITY_6">#REF!</definedName>
    <definedName name="ACTN">#REF!</definedName>
    <definedName name="ACTN2">#REF!</definedName>
    <definedName name="actp" hidden="1">{"Total Indirect Manpower",#N/A,FALSE,"J";"Total Direct Manpower",#N/A,FALSE,"J";"Direct Structural Manpower",#N/A,FALSE,"J";"Direct Mechanical Manpower",#N/A,FALSE,"J";"Direct Piping Manpower",#N/A,FALSE,"J";"Direct Tanks Manpower",#N/A,FALSE,"J";"Direct ElecInstrSS Manpower",#N/A,FALSE,"J"}</definedName>
    <definedName name="Actual">(PeriodInActual*(#REF!&gt;0))*PeriodInPlan</definedName>
    <definedName name="ActualBeyond">PeriodInActual*(#REF!&gt;0)</definedName>
    <definedName name="AD" hidden="1">{"'Sheet1'!$A$4386:$N$4591"}</definedName>
    <definedName name="ada" hidden="1">{#N/A,#N/A,FALSE,"str_title";#N/A,#N/A,FALSE,"SUM";#N/A,#N/A,FALSE,"Scope";#N/A,#N/A,FALSE,"PIE-Jn";#N/A,#N/A,FALSE,"PIE-Jn_Hz";#N/A,#N/A,FALSE,"Liq_Plan";#N/A,#N/A,FALSE,"S_Curve";#N/A,#N/A,FALSE,"Liq_Prof";#N/A,#N/A,FALSE,"Man_Pwr";#N/A,#N/A,FALSE,"Man_Prof"}</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ADADAD" hidden="1">#REF!</definedName>
    <definedName name="adadd" hidden="1">{#N/A,#N/A,FALSE,"COVER1.XLS ";#N/A,#N/A,FALSE,"RACT1.XLS";#N/A,#N/A,FALSE,"RACT2.XLS";#N/A,#N/A,FALSE,"ECCMP";#N/A,#N/A,FALSE,"WELDER.XLS"}</definedName>
    <definedName name="adas">[27]CLAY!#REF!</definedName>
    <definedName name="adasdas">#REF!</definedName>
    <definedName name="adcbef" hidden="1">{"'PROFITABILITY'!$A$1:$F$45"}</definedName>
    <definedName name="ADD">#REF!</definedName>
    <definedName name="addf">#REF!</definedName>
    <definedName name="ADF">#REF!</definedName>
    <definedName name="adfa">#REF!</definedName>
    <definedName name="adfad">[25]GWC!#REF!</definedName>
    <definedName name="ADFFG">#REF!</definedName>
    <definedName name="ADFGFG">#REF!</definedName>
    <definedName name="ADFS">#REF!</definedName>
    <definedName name="adfsgdfv">#REF!</definedName>
    <definedName name="ADG">#REF!</definedName>
    <definedName name="adgh">[10]Sheet1!#REF!</definedName>
    <definedName name="ADITION" hidden="1">{"'장비'!$A$3:$M$12"}</definedName>
    <definedName name="adj">#REF!</definedName>
    <definedName name="admixPC">#REF!</definedName>
    <definedName name="admixpolymer">#REF!</definedName>
    <definedName name="Admixture">#REF!</definedName>
    <definedName name="adrgdrafg">#REF!</definedName>
    <definedName name="ads" hidden="1">{#N/A,#N/A,FALSE,"COVER1.XLS ";#N/A,#N/A,FALSE,"RACT1.XLS";#N/A,#N/A,FALSE,"RACT2.XLS";#N/A,#N/A,FALSE,"ECCMP";#N/A,#N/A,FALSE,"WELDER.XLS"}</definedName>
    <definedName name="aDSgdsfgds">#REF!</definedName>
    <definedName name="ADUMP">#REF!</definedName>
    <definedName name="ADVIK">#REF!</definedName>
    <definedName name="adwea">#REF!</definedName>
    <definedName name="ae">#REF!</definedName>
    <definedName name="AEA">#REF!</definedName>
    <definedName name="AED">#REF!</definedName>
    <definedName name="AEDproEUR">1/#REF!</definedName>
    <definedName name="aerawrwaraaa">[25]GWC!#REF!</definedName>
    <definedName name="aesrdgdrg">#REF!</definedName>
    <definedName name="aeyae">#REF!</definedName>
    <definedName name="aeyrq">#REF!</definedName>
    <definedName name="aeyt">#REF!</definedName>
    <definedName name="af">#REF!</definedName>
    <definedName name="AF_00">#REF!</definedName>
    <definedName name="AF_01">#REF!</definedName>
    <definedName name="AF_02">#REF!</definedName>
    <definedName name="AF_98">#REF!</definedName>
    <definedName name="AF_99">#REF!</definedName>
    <definedName name="AF_M_98">#REF!</definedName>
    <definedName name="AF_M_99">#REF!</definedName>
    <definedName name="afafa" hidden="1">[28]MAINBS1!#REF!</definedName>
    <definedName name="afdad" hidden="1">{"form-D1",#N/A,FALSE,"FORM-D1";"form-D1_amt",#N/A,FALSE,"FORM-D1"}</definedName>
    <definedName name="afdad_1">NA()</definedName>
    <definedName name="AFF">#REF!</definedName>
    <definedName name="afit">#REF!</definedName>
    <definedName name="afsgs">[27]CLAY!#REF!</definedName>
    <definedName name="Ag">#REF!</definedName>
    <definedName name="Ag___0">#REF!</definedName>
    <definedName name="Ag___13">#REF!</definedName>
    <definedName name="agdump">#REF!</definedName>
    <definedName name="agedump">#REF!</definedName>
    <definedName name="agencydump">#REF!</definedName>
    <definedName name="AGENCYLY">#REF!</definedName>
    <definedName name="AGENCYPLAN">#REF!</definedName>
    <definedName name="agg">#REF!</definedName>
    <definedName name="Agg40mm">#REF!</definedName>
    <definedName name="AggMT">#REF!</definedName>
    <definedName name="aggregates20mm">#REF!</definedName>
    <definedName name="Agr12mm">#REF!</definedName>
    <definedName name="Agr20mm">#REF!</definedName>
    <definedName name="Agr40mm">#REF!</definedName>
    <definedName name="Agr53mm">#REF!</definedName>
    <definedName name="Agr6mm">#REF!</definedName>
    <definedName name="agrP">#REF!</definedName>
    <definedName name="AH" hidden="1">{#N/A,#N/A,FALSE,"CCTV"}</definedName>
    <definedName name="AHAHAHAHAH" hidden="1">#REF!</definedName>
    <definedName name="AI">#REF!</definedName>
    <definedName name="Aic_Instrumentation_List">#REF!</definedName>
    <definedName name="AICC_Serv">#REF!</definedName>
    <definedName name="AIR_COOLER_CODES">#REF!</definedName>
    <definedName name="air_trap">#REF!</definedName>
    <definedName name="AirConditioning">#REF!</definedName>
    <definedName name="aiv">#REF!</definedName>
    <definedName name="AJ">INDEX(#REF!,MATCH(#REF!,#REF!,0))</definedName>
    <definedName name="ajslk" hidden="1">{"form-D1",#N/A,FALSE,"FORM-D1";"form-D1_amt",#N/A,FALSE,"FORM-D1"}</definedName>
    <definedName name="AK">INDEX(#REF!,MATCH(#REF!,#REF!,0))</definedName>
    <definedName name="aks">#REF!</definedName>
    <definedName name="aksj" hidden="1">{"form-D1",#N/A,FALSE,"FORM-D1";"form-D1_amt",#N/A,FALSE,"FORM-D1"}</definedName>
    <definedName name="AL">INDEX(#REF!,MATCH(#REF!,#REF!,0))</definedName>
    <definedName name="ALarea">#REF!</definedName>
    <definedName name="alarms">#REF!</definedName>
    <definedName name="ALIM">#REF!</definedName>
    <definedName name="all">#REF!</definedName>
    <definedName name="All_Item">#REF!</definedName>
    <definedName name="alpha">#REF!</definedName>
    <definedName name="alpha_disc">#REF!</definedName>
    <definedName name="alpha_ed">#REF!</definedName>
    <definedName name="alphaa">#REF!</definedName>
    <definedName name="alphab">#REF!</definedName>
    <definedName name="ALPIN">#N/A</definedName>
    <definedName name="ALPJYOU">#N/A</definedName>
    <definedName name="ALPTOI">#N/A</definedName>
    <definedName name="Alt">#REF!</definedName>
    <definedName name="Aluminium">#REF!</definedName>
    <definedName name="Alw">#REF!</definedName>
    <definedName name="alwarsump">#REF!</definedName>
    <definedName name="AM">INDEX(#REF!,MATCH(#REF!,#REF!,0))</definedName>
    <definedName name="ama">'[29]YTD-March''10'!#REF!</definedName>
    <definedName name="amin">#REF!</definedName>
    <definedName name="amin1">#REF!</definedName>
    <definedName name="amin2">#REF!</definedName>
    <definedName name="amol">#REF!</definedName>
    <definedName name="amritsar">#REF!</definedName>
    <definedName name="Analysis">#REF!</definedName>
    <definedName name="Analysis_1">"#REF!"</definedName>
    <definedName name="anb">#REF!</definedName>
    <definedName name="anchor">#REF!</definedName>
    <definedName name="Anfang">#REF!</definedName>
    <definedName name="Angeb">#REF!</definedName>
    <definedName name="angle">#REF!</definedName>
    <definedName name="ANNEX2">#REF!</definedName>
    <definedName name="ANNEX2A">#REF!</definedName>
    <definedName name="ANNEX4">#REF!</definedName>
    <definedName name="annex4.1">#REF!</definedName>
    <definedName name="annex4.1a">#REF!</definedName>
    <definedName name="ANNEX4A">#REF!</definedName>
    <definedName name="annex6">#REF!</definedName>
    <definedName name="annex6_9">#REF!</definedName>
    <definedName name="annexure_A">#REF!</definedName>
    <definedName name="ANNEXURE_FOR_BILL_NO.EUS_632_FDN_001">#REF!</definedName>
    <definedName name="ANNEXURE_FOR_BILL_NO.EUS_632_FDN_002">#REF!</definedName>
    <definedName name="ANNEXURE4A">#REF!</definedName>
    <definedName name="anscount" hidden="1">1</definedName>
    <definedName name="anticorrosive">#REF!</definedName>
    <definedName name="Ao">#REF!</definedName>
    <definedName name="Aone">#REF!</definedName>
    <definedName name="AP">#REF!</definedName>
    <definedName name="app">#REF!</definedName>
    <definedName name="APPR">#REF!</definedName>
    <definedName name="Approach">#REF!</definedName>
    <definedName name="APR" hidden="1">{"form-D1",#N/A,FALSE,"FORM-D1";"form-D1_amt",#N/A,FALSE,"FORM-D1"}</definedName>
    <definedName name="APR_1">NA()</definedName>
    <definedName name="APRIL">#REF!</definedName>
    <definedName name="april_qty">#REF!</definedName>
    <definedName name="APRIL14"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pty" hidden="1">{#N/A,#N/A,FALSE,"WRSUMMARY";#N/A,#N/A,FALSE,"ANNEX-1";#N/A,#N/A,FALSE,"ANNEX-2";#N/A,#N/A,FALSE,"ANNEX-3";#N/A,#N/A,FALSE,"WORKING"}</definedName>
    <definedName name="aq">#REF!</definedName>
    <definedName name="ar">#REF!</definedName>
    <definedName name="arb" hidden="1">#REF!</definedName>
    <definedName name="arctanz">#REF!</definedName>
    <definedName name="Area">#REF!</definedName>
    <definedName name="AREA_000">#REF!</definedName>
    <definedName name="AREA_001">#REF!</definedName>
    <definedName name="AreaA1">#REF!,#REF!,#REF!</definedName>
    <definedName name="AreaA3">#REF!,#REF!,#REF!</definedName>
    <definedName name="aredsgdrgaer">#REF!</definedName>
    <definedName name="arrotonda">#REF!</definedName>
    <definedName name="arwrw">#REF!</definedName>
    <definedName name="as">#REF!</definedName>
    <definedName name="as_1">[30]Vdc5!#REF!</definedName>
    <definedName name="AS_disc">#REF!</definedName>
    <definedName name="AS2DocOpenMode" hidden="1">"AS2DocumentEdit"</definedName>
    <definedName name="asa">#REF!</definedName>
    <definedName name="asd">#REF!</definedName>
    <definedName name="asda">#REF!</definedName>
    <definedName name="asdcasd"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asddfr">#REF!</definedName>
    <definedName name="asdff">#REF!</definedName>
    <definedName name="asdfgf">#REF!</definedName>
    <definedName name="ASDFGH" hidden="1">#REF!</definedName>
    <definedName name="ASDGSG" hidden="1">{"'PROFITABILITY'!$A$1:$F$45"}</definedName>
    <definedName name="asdsad">#REF!</definedName>
    <definedName name="ASF">#REF!</definedName>
    <definedName name="asfaff">#REF!</definedName>
    <definedName name="asfdasdf">#REF!</definedName>
    <definedName name="asfdasfas">#N/A</definedName>
    <definedName name="ASFFFF">#REF!</definedName>
    <definedName name="asfgeruu">#REF!</definedName>
    <definedName name="asfsd">#REF!</definedName>
    <definedName name="ASHOKA">#REF!</definedName>
    <definedName name="asjk" hidden="1">{"form-D1",#N/A,FALSE,"FORM-D1";"form-D1_amt",#N/A,FALSE,"FORM-D1"}</definedName>
    <definedName name="ass" hidden="1">#REF!</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SAASA" hidden="1">#REF!</definedName>
    <definedName name="assets">#REF!</definedName>
    <definedName name="ASSSSSS" hidden="1">#REF!</definedName>
    <definedName name="ASSSSSSSSSSSSSSSSSSSSSSSS">#REF!</definedName>
    <definedName name="asw">#REF!</definedName>
    <definedName name="At">#REF!</definedName>
    <definedName name="Athree">#REF!</definedName>
    <definedName name="Attachment_C_3">#REF!</definedName>
    <definedName name="Atwo">#REF!</definedName>
    <definedName name="atype3.0">#REF!</definedName>
    <definedName name="AUD">#REF!</definedName>
    <definedName name="August">#REF!</definedName>
    <definedName name="Auto">#REF!</definedName>
    <definedName name="autofill_data">#REF!</definedName>
    <definedName name="aux">#REF!</definedName>
    <definedName name="Aux.items">#REF!</definedName>
    <definedName name="AuxRelay">#REF!</definedName>
    <definedName name="Available_Labour">#REF!</definedName>
    <definedName name="AVIBRA">#REF!</definedName>
    <definedName name="aw">#REF!</definedName>
    <definedName name="awsegfSAeFG">#REF!</definedName>
    <definedName name="AWW">#REF!</definedName>
    <definedName name="ax">#REF!</definedName>
    <definedName name="AXXX2">[18]CAL!#REF!</definedName>
    <definedName name="AXXX3">[18]CAL!#REF!</definedName>
    <definedName name="AXXX3d">[18]CAL!#REF!</definedName>
    <definedName name="AXXXX2">[18]CAL!#REF!</definedName>
    <definedName name="AXXXX3">[18]CAL!#REF!</definedName>
    <definedName name="ay">#REF!</definedName>
    <definedName name="azdfrgg">#REF!</definedName>
    <definedName name="aziz">#REF!</definedName>
    <definedName name="azsa" hidden="1">{"'PROFITABILITY'!$A$1:$F$45"}</definedName>
    <definedName name="B">#REF!</definedName>
    <definedName name="B___0">#REF!</definedName>
    <definedName name="B___13">#REF!</definedName>
    <definedName name="b_1">#REF!</definedName>
    <definedName name="b_dash">#REF!</definedName>
    <definedName name="B_FLG">#REF!</definedName>
    <definedName name="b1x">#REF!</definedName>
    <definedName name="b1xx">#REF!</definedName>
    <definedName name="b2x">#REF!</definedName>
    <definedName name="b2xx">#REF!</definedName>
    <definedName name="Ba">#REF!</definedName>
    <definedName name="back_pressure">#REF!</definedName>
    <definedName name="BAL">#REF!</definedName>
    <definedName name="ball">#REF!</definedName>
    <definedName name="ballies">#REF!</definedName>
    <definedName name="bas" hidden="1">{"'PROFITABILITY'!$A$1:$F$45"}</definedName>
    <definedName name="BASE_PLATE">#REF!</definedName>
    <definedName name="BaseCement">[31]Indices!$F$7</definedName>
    <definedName name="BaseClayProducts">[31]Indices!$G$7</definedName>
    <definedName name="BaseDiesel">[31]Indices!$C$7</definedName>
    <definedName name="BaseI1">#REF!</definedName>
    <definedName name="BaseI2">#REF!</definedName>
    <definedName name="BaseI3">#REF!</definedName>
    <definedName name="BaseI4">#REF!</definedName>
    <definedName name="BaseIronSteel">[31]Indices!$E$7</definedName>
    <definedName name="BasekV1">#REF!</definedName>
    <definedName name="BasekV2">#REF!</definedName>
    <definedName name="BasekV3">#REF!</definedName>
    <definedName name="BasekV4">#REF!</definedName>
    <definedName name="BaseLabour">[31]Indices!$D$7</definedName>
    <definedName name="BaseMVA">#REF!</definedName>
    <definedName name="basetrav">#REF!</definedName>
    <definedName name="BASHA">#REF!</definedName>
    <definedName name="Basic_Material_List">#REF!</definedName>
    <definedName name="basic_rtu">#REF!</definedName>
    <definedName name="bat">#REF!</definedName>
    <definedName name="bat_det">#REF!</definedName>
    <definedName name="Batching_hot_mix_plant">#REF!</definedName>
    <definedName name="BAUfaktor">#REF!</definedName>
    <definedName name="bawerffg">#REF!</definedName>
    <definedName name="bb" hidden="1">{"'PROFITABILITY'!$A$1:$F$45"}</definedName>
    <definedName name="bbb" hidden="1">{"'PROFITABILITY'!$A$1:$F$45"}</definedName>
    <definedName name="bbbb">#REF!</definedName>
    <definedName name="BBH">#REF!</definedName>
    <definedName name="bc">#REF!</definedName>
    <definedName name="bcd">#REF!</definedName>
    <definedName name="bcgf">[27]CLAY!#REF!</definedName>
    <definedName name="bcs">#REF!</definedName>
    <definedName name="bct">#REF!</definedName>
    <definedName name="bcv" hidden="1">{"'PROFITABILITY'!$A$1:$F$45"}</definedName>
    <definedName name="BD">INDEX(#REF!,MATCH(#REF!,#REF!,0))</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INDEX(#REF!,MATCH(#REF!,#REF!,0))</definedName>
    <definedName name="bearings">#REF!</definedName>
    <definedName name="Beg_Bal">#REF!</definedName>
    <definedName name="Beldar">#REF!</definedName>
    <definedName name="BEN">#REF!</definedName>
    <definedName name="BEND">#REF!</definedName>
    <definedName name="Benefits">#REF!</definedName>
    <definedName name="BENJ">#REF!</definedName>
    <definedName name="Bentonite">#REF!</definedName>
    <definedName name="beta">#REF!</definedName>
    <definedName name="BF">INDEX(#REF!,MATCH(#REF!,#REF!,0))</definedName>
    <definedName name="BG">#REF!</definedName>
    <definedName name="BG_CHGS">#REF!</definedName>
    <definedName name="BG_RATE">#REF!</definedName>
    <definedName name="BGrP">#REF!</definedName>
    <definedName name="BGT3_WORKING">#REF!</definedName>
    <definedName name="BH">INDEX(#REF!,MATCH(#REF!,#REF!,0))</definedName>
    <definedName name="bhaska1">#REF!</definedName>
    <definedName name="bhaskar">#REF!</definedName>
    <definedName name="Bhisti">#REF!</definedName>
    <definedName name="bhs">[32]strain!#REF!</definedName>
    <definedName name="BI">INDEX(#REF!,MATCH(#REF!,#REF!,0))</definedName>
    <definedName name="BID_CURR">#REF!</definedName>
    <definedName name="Bidder_Quote_Ref_No">#REF!</definedName>
    <definedName name="biddername">#N/A</definedName>
    <definedName name="BILLNOWISE">#REF!</definedName>
    <definedName name="Bilu">#REF!</definedName>
    <definedName name="Bilu2">#REF!</definedName>
    <definedName name="Bilu3">#REF!</definedName>
    <definedName name="bina">#REF!</definedName>
    <definedName name="Bindingwire">#REF!</definedName>
    <definedName name="bitpressuredis">#REF!</definedName>
    <definedName name="BJ">INDEX(#REF!,MATCH(#REF!,#REF!,0))</definedName>
    <definedName name="BK">INDEX(#REF!,MATCH(#REF!,#REF!,0))</definedName>
    <definedName name="BKS">#REF!</definedName>
    <definedName name="BL">INDEX(#REF!,MATCH(#REF!,#REF!,0))</definedName>
    <definedName name="BL2A">#N/A</definedName>
    <definedName name="BL2A2">#N/A</definedName>
    <definedName name="BL2AA">#N/A</definedName>
    <definedName name="BL2AAA">#N/A</definedName>
    <definedName name="BL2B">#N/A</definedName>
    <definedName name="BL2BB">#N/A</definedName>
    <definedName name="BL2BBB">#N/A</definedName>
    <definedName name="BL2C">#N/A</definedName>
    <definedName name="BL2CC">#N/A</definedName>
    <definedName name="BL2CCC">#N/A</definedName>
    <definedName name="BL3A">#N/A</definedName>
    <definedName name="BL3AA">#N/A</definedName>
    <definedName name="BL3AAA">#N/A</definedName>
    <definedName name="BL3B">#N/A</definedName>
    <definedName name="BL3BB">#N/A</definedName>
    <definedName name="BL3BBB">#N/A</definedName>
    <definedName name="BL3C">#N/A</definedName>
    <definedName name="BL3CC">#N/A</definedName>
    <definedName name="BL3CCC">#N/A</definedName>
    <definedName name="BL4A">#N/A</definedName>
    <definedName name="BL4AA">#N/A</definedName>
    <definedName name="BL4AAA">#N/A</definedName>
    <definedName name="BL4B">#N/A</definedName>
    <definedName name="BL4BB">#N/A</definedName>
    <definedName name="BL4BBB">#N/A</definedName>
    <definedName name="BL4C">#N/A</definedName>
    <definedName name="BL4CC">#N/A</definedName>
    <definedName name="BL4CCC">#N/A</definedName>
    <definedName name="BL5A">#N/A</definedName>
    <definedName name="BL5AA">#N/A</definedName>
    <definedName name="BL5AAA">#N/A</definedName>
    <definedName name="BL5B">#N/A</definedName>
    <definedName name="BL5BB">#N/A</definedName>
    <definedName name="BL5BBB">#N/A</definedName>
    <definedName name="BL5C">#N/A</definedName>
    <definedName name="BL5CC">#N/A</definedName>
    <definedName name="BL5CCC">#N/A</definedName>
    <definedName name="blhvhb" hidden="1">#REF!</definedName>
    <definedName name="BlkS">#REF!</definedName>
    <definedName name="BM">#REF!</definedName>
    <definedName name="Bn">#REF!</definedName>
    <definedName name="BODY1">#REF!</definedName>
    <definedName name="BODY2">#REF!</definedName>
    <definedName name="boisar">#REF!</definedName>
    <definedName name="BOISAR_BAYWISE">#REF!</definedName>
    <definedName name="bol">#REF!</definedName>
    <definedName name="BOLT">#REF!</definedName>
    <definedName name="BoltCircle">#REF!</definedName>
    <definedName name="BoltCircleOrPoleOD">#REF!</definedName>
    <definedName name="bom">#REF!</definedName>
    <definedName name="BOM_PR">#REF!</definedName>
    <definedName name="BOM_PR_TOT">#REF!</definedName>
    <definedName name="boml">#REF!</definedName>
    <definedName name="bondstone">#REF!</definedName>
    <definedName name="BONPSCHE">#REF!</definedName>
    <definedName name="BOQ">#REF!</definedName>
    <definedName name="BOQ_1">"#REF!"</definedName>
    <definedName name="boq_type">#REF!</definedName>
    <definedName name="boq_version">#REF!</definedName>
    <definedName name="BOSS">#REF!</definedName>
    <definedName name="botl">#REF!</definedName>
    <definedName name="botn">#REF!</definedName>
    <definedName name="BOX">#REF!</definedName>
    <definedName name="bp">#REF!</definedName>
    <definedName name="bpf">#REF!</definedName>
    <definedName name="bps">#REF!</definedName>
    <definedName name="BQ">#REF!</definedName>
    <definedName name="BR_Resou">#REF!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#REF!</definedName>
    <definedName name="Bridge" hidden="1">{"form-D1",#N/A,FALSE,"FORM-D1";"form-D1_amt",#N/A,FALSE,"FORM-D1"}</definedName>
    <definedName name="brk">#REF!</definedName>
    <definedName name="brk___0">#REF!</definedName>
    <definedName name="bs">#REF!</definedName>
    <definedName name="BS_9A">#REF!</definedName>
    <definedName name="BS_9B">#REF!</definedName>
    <definedName name="bt80.100">#REF!</definedName>
    <definedName name="btb_musd">#REF!</definedName>
    <definedName name="bua">#REF!</definedName>
    <definedName name="bUB">#REF!</definedName>
    <definedName name="BUDDHA">#REF!</definedName>
    <definedName name="budgets">#REF!</definedName>
    <definedName name="building">#REF!</definedName>
    <definedName name="building___0">#REF!</definedName>
    <definedName name="building___11">#REF!</definedName>
    <definedName name="building___12">#REF!</definedName>
    <definedName name="BuiltIn_AutoFilter___1">#REF!</definedName>
    <definedName name="BuiltIn_AutoFilter___17">#REF!</definedName>
    <definedName name="BuiltIn_AutoFilter___19">#REF!</definedName>
    <definedName name="BuiltIn_AutoFilter___6_2">"#REF!"</definedName>
    <definedName name="BuiltIn_AutoFilter___6_3">"#REF!"</definedName>
    <definedName name="BuiltIn_AutoFilter___6_4">"#REF!"</definedName>
    <definedName name="BuiltIn_Consolidate_Area___2">NA()</definedName>
    <definedName name="BuiltIn_Consolidate_Area___3">NA()</definedName>
    <definedName name="BuiltIn_Consolidate_Area___4">NA()</definedName>
    <definedName name="BuiltIn_Consolidate_Area___5">NA()</definedName>
    <definedName name="BuiltIn_Consolidate_Area___6">NA()</definedName>
    <definedName name="BuiltIn_Consolidate_Area___7">NA()</definedName>
    <definedName name="BuiltIn_Consolidate_Area___9">NA()</definedName>
    <definedName name="BuiltIn_Print_Area">#REF!</definedName>
    <definedName name="BuiltIn_Print_Area___0">#REF!</definedName>
    <definedName name="BuiltIn_Print_Area___0___0">#REF!</definedName>
    <definedName name="BuiltIn_Print_Area___0___0___0">#REF!</definedName>
    <definedName name="BuiltIn_Print_Area___0___0___0___0">#REF!</definedName>
    <definedName name="BuiltIn_Print_Area___0___0___0___0___0">#REF!</definedName>
    <definedName name="BuiltIn_Print_Area___0___0___0___0___0___0">#REF!</definedName>
    <definedName name="BuiltIn_Print_Area___0___0___0___0___0___0___0">#REF!</definedName>
    <definedName name="BuiltIn_Print_Area___0___0___0___0___0___0___0___0">#REF!</definedName>
    <definedName name="BuiltIn_Print_Area___0___0___0___0___0___0___0___0___0">#REF!</definedName>
    <definedName name="BuiltIn_Print_Area___0___0___0___0___0___0___0___0___0___0">#REF!</definedName>
    <definedName name="BuiltIn_Print_Area___0___0___0___0___0___0___0___0___0___0___0">#REF!</definedName>
    <definedName name="BuiltIn_Print_Area___0___0___0___0___0___0___0___0___0___0___0___0">#REF!</definedName>
    <definedName name="BuiltIn_Print_Area___0___0___0___0___0___0___0___0___0___0___0___0___0">#REF!</definedName>
    <definedName name="BuiltIn_Print_Area___0___0___0___0___0___0___0___0___0___0___0___0___0___0">#REF!</definedName>
    <definedName name="BuiltIn_Print_Area___0___0___0___0___0___0___0___0___0_1">#REF!</definedName>
    <definedName name="BuiltIn_Print_Area___0___0___0___0___0___0___0___0_1">#REF!</definedName>
    <definedName name="BuiltIn_Print_Area___0___0___0___0___0___0___0_1">[33]Raipur!#REF!</definedName>
    <definedName name="BuiltIn_Print_Area___0___0___0___0___0___0_1">#REF!</definedName>
    <definedName name="BuiltIn_Print_Area___0___0___0___0___0_1">[33]Raipur!#REF!</definedName>
    <definedName name="BuiltIn_Print_Area___0___0___0___0_1">#REF!</definedName>
    <definedName name="BuiltIn_Print_Area___0___0___0_1">[33]Raipur!#REF!</definedName>
    <definedName name="BuiltIn_Print_Area___0___0_1">#REF!</definedName>
    <definedName name="BuiltIn_Print_Area___0_1">#REF!</definedName>
    <definedName name="BuiltIn_Print_Area_1">#REF!</definedName>
    <definedName name="BuiltIn_Print_Titles">#REF!</definedName>
    <definedName name="BuiltIn_Print_Titles___0">#REF!</definedName>
    <definedName name="BuiltIn_Print_Titles___0___0">#REF!</definedName>
    <definedName name="BuiltIn_Print_Titles___0___0___0">#REF!</definedName>
    <definedName name="BuiltIn_Print_Titles___0___0___0___0">#REF!</definedName>
    <definedName name="BuiltIn_Print_Titles___0___0___0___0___0">#REF!</definedName>
    <definedName name="BuiltIn_Print_Titles___0___0___0___0___0___0">#REF!</definedName>
    <definedName name="BuiltIn_Print_Titles___0___0___0___0___0___0___0">#REF!</definedName>
    <definedName name="BuiltIn_Print_Titles___0___0___0___0___0___0___0___0">#REF!</definedName>
    <definedName name="BuiltIn_Print_Titles___0___0___0___0___0___0___0___0___0">#REF!</definedName>
    <definedName name="BuiltIn_Print_Titles___0___0___0___0___0___0___0___0___0___0">#REF!</definedName>
    <definedName name="BuiltIn_Print_Titles___0___0___0___0___0___0___0___0___0___0___0">#REF!</definedName>
    <definedName name="BuiltIn_Print_Titles___0___0___0___0___0___0___0___0___0___0___0___0">#REF!</definedName>
    <definedName name="BuiltIn_Print_Titles___0___0___0___0___0___0___0___0___0___0___0___0___0">#REF!</definedName>
    <definedName name="BuiltIn_Print_Titles___0___0___0___0___0___0___0___0___0___0___0___0___0___0">#REF!</definedName>
    <definedName name="BuiltIn_Print_Titles___0___0___0___0___0___0___0___0___0___0___0___0___0___0___0">#REF!</definedName>
    <definedName name="BuiltIn_Print_Titles___0___0___0___0___0___0___0___0___0___0___0___0___0___0___0___0">#REF!</definedName>
    <definedName name="BuiltIn_Print_Titles___0___0___0___0___0___0___0___0___0___0___0___0___0___0___0___0___0">#REF!</definedName>
    <definedName name="BuiltIn_Print_Titles___0___0___0___0___0___0___0___0___0___0___0___0___0___0___0___0___0___0">#REF!</definedName>
    <definedName name="BuiltIn_Print_Titles___0___0___0___0___0___0___0___0___0___0___0___0___0___0___0___0___0___0___0">#REF!</definedName>
    <definedName name="BuiltIn_Print_Titles___0___0___0___0___0___0___0___0___0___0___0___0___0___0___0___0___0___0___0___0">#REF!</definedName>
    <definedName name="BuiltIn_Print_Titles___0___0___0___0___0___0___0___0___0___0___0___0___0___0___0___0___0___0___0___0___0">#REF!</definedName>
    <definedName name="BuiltIn_Print_Titles___0___0___0___0___0___0___0___0___0___0___0___0___0___0___0___0___0___0___0___0___0___0">#REF!</definedName>
    <definedName name="BuiltIn_Print_Titles___0___0___0___0___0___0___0___0___0___0___0___0___0___0___0___0___0___0___0___0___0___0___0">#REF!</definedName>
    <definedName name="BuiltIn_Print_Titles___0___0___0___0___0___0___0___0___0___0___0___0___0___0___0___0___0___0___0___0___0___0___0___0">#REF!</definedName>
    <definedName name="BuiltIn_Print_Titles___0___0___0___0___0___0___0___0___0___0___0___0___0___0___0___0___0___0___0___0___0___0___0___0___0">#REF!</definedName>
    <definedName name="BuiltIn_Print_Titles___0___0___0___0___0___0___0___0___0___0___0___0___0___0___0___0___0___0___0___0___0___0___0___0___0___0">#REF!</definedName>
    <definedName name="BuiltIn_Print_Titles___0___0___0___0___0___0___0___0___0___0___0___0___0___0___0___0___0___0___0___0___0___0___0___0___0___0___0">#REF!</definedName>
    <definedName name="BuiltIn_Print_Titles___0___0___0___0___0___0___0___0___0___0___0___0___0___0___0___0___0___0___0___0___0___0___0___0___0___0___0___0">#REF!</definedName>
    <definedName name="BuiltIn_Print_Titles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1">#REF!</definedName>
    <definedName name="BuiltIn_Print_Titles___0___0___0___0___0___0___0___0___0___0___0___0___0___0___0___0___0___0___0___0___0___0___0___0___0___0___0_1">#REF!</definedName>
    <definedName name="BuiltIn_Print_Titles___0___0___0___0___0___0___0___0___0___0___0___0___0___0___0___0___0___0___0___0___0___0___0___0___0___0_1">#REF!</definedName>
    <definedName name="BuiltIn_Print_Titles___0___0___0___0___0___0___0___0___0___0___0___0___0___0___0___0___0___0___0___0___0___0___0___0___0_1">#REF!</definedName>
    <definedName name="BuiltIn_Print_Titles___0___0___0___0___0___0___0___0___0___0___0___0___0___0___0___0___0___0___0___0___0___0___0___0_1">#REF!</definedName>
    <definedName name="BuiltIn_Print_Titles___0___0___0___0___0___0___0___0___0___0___0___0___0___0___0___0___0___0___0___0___0___0___0_1">#REF!</definedName>
    <definedName name="BuiltIn_Print_Titles___0___0___0___0___0___0___0___0___0___0___0___0___0___0___0___0___0___0___0___0___0___0_1">#REF!</definedName>
    <definedName name="BuiltIn_Print_Titles___0___0___0___0___0___0___0___0___0___0___0___0___0___0___0___0___0___0___0___0___0_1">#REF!</definedName>
    <definedName name="BuiltIn_Print_Titles___0___0___0___0___0___0___0___0___0___0___0___0___0___0___0___0___0___0___0___0_1">#REF!</definedName>
    <definedName name="BuiltIn_Print_Titles___0___0___0___0___0___0___0___0___0___0___0___0___0___0___0___0___0___0___0_1">#REF!</definedName>
    <definedName name="BuiltIn_Print_Titles___0___0___0___0___0___0___0___0___0___0___0___0___0___0___0___0___0___0_1">#REF!</definedName>
    <definedName name="BuiltIn_Print_Titles___0___0___0___0___0___0___0___0___0___0___0___0___0___0___0___0___0_1">#REF!</definedName>
    <definedName name="BuiltIn_Print_Titles___0___0___0___0___0___0___0___0___0___0___0___0___0___0___0___0_1">#REF!</definedName>
    <definedName name="BuiltIn_Print_Titles___0___0___0___0___0___0___0___0___0___0___0___0___0___0___0_1">#REF!</definedName>
    <definedName name="BuiltIn_Print_Titles___0___0___0___0___0___0___0___0___0___0___0___0___0___0_1">#REF!</definedName>
    <definedName name="BuiltIn_Print_Titles___0___0___0___0___0___0___0___0___0___0___0___0___0_1">#REF!</definedName>
    <definedName name="BuiltIn_Print_Titles___0___0___0___0___0___0___0___0___0___0___0___0_1">#REF!</definedName>
    <definedName name="BuiltIn_Print_Titles___0___0___0___0___0___0___0___0___0___0___0_1">#REF!</definedName>
    <definedName name="BuiltIn_Print_Titles___0___0___0___0___0___0___0___0___0___0_1">#REF!</definedName>
    <definedName name="BuiltIn_Print_Titles___0___0___0___0___0___0___0___0___0_1">#REF!</definedName>
    <definedName name="BuiltIn_Print_Titles___0___0___0___0___0___0___0___0_1">#REF!</definedName>
    <definedName name="BuiltIn_Print_Titles___0___0___0___0___0___0___0_1">#REF!</definedName>
    <definedName name="BuiltIn_Print_Titles___0___0___0___0___0_1">#REF!</definedName>
    <definedName name="BuiltIn_Print_Titles___0___0___0___0_1">[33]Raipur!#REF!</definedName>
    <definedName name="BuiltIn_Print_Titles___0___0___0_1">#REF!</definedName>
    <definedName name="BuiltIn_Print_Titles___0___0_1">[33]Raipur!#REF!</definedName>
    <definedName name="BuiltIn_Print_Titles___0_1">#REF!</definedName>
    <definedName name="BuiltIn_Print_Titles_1">#REF!</definedName>
    <definedName name="butterfly">#REF!</definedName>
    <definedName name="Button_5">"AS_PER_TALLY_31_09_04_ONYX_List"</definedName>
    <definedName name="Button_7">"AS_PER_TALLY_31_09_04_ONYX_List1"</definedName>
    <definedName name="Button_8">"AS_PER_TALLY_31_09_04_ONYX_List1"</definedName>
    <definedName name="BVJIOJ8FYEMF8">#REF!</definedName>
    <definedName name="BW">#REF!</definedName>
    <definedName name="Bx">#REF!</definedName>
    <definedName name="Bx___0">#REF!</definedName>
    <definedName name="Bx___13">#REF!</definedName>
    <definedName name="Bxx">#REF!</definedName>
    <definedName name="by_weld">#REF!</definedName>
    <definedName name="C_">#REF!</definedName>
    <definedName name="c_1">#REF!</definedName>
    <definedName name="c_10">#REF!</definedName>
    <definedName name="c_11">#REF!</definedName>
    <definedName name="c_12">#REF!</definedName>
    <definedName name="c_2">#REF!</definedName>
    <definedName name="c_3">#REF!</definedName>
    <definedName name="c_4">#REF!</definedName>
    <definedName name="c_5">#REF!</definedName>
    <definedName name="c_5a">#REF!</definedName>
    <definedName name="c_6">#REF!</definedName>
    <definedName name="c_6a">#REF!</definedName>
    <definedName name="c_7">#REF!</definedName>
    <definedName name="c_8">#REF!</definedName>
    <definedName name="c_9">#REF!</definedName>
    <definedName name="c_c">#REF!</definedName>
    <definedName name="c_margin">#REF!</definedName>
    <definedName name="C_VALUE">#REF!</definedName>
    <definedName name="C0">#REF!</definedName>
    <definedName name="Ca">#REF!</definedName>
    <definedName name="caa" hidden="1">{"'PROFITABILITY'!$A$1:$F$45"}</definedName>
    <definedName name="CABLE">#REF!</definedName>
    <definedName name="CABLE_A">#REF!</definedName>
    <definedName name="CABLE_G">#REF!</definedName>
    <definedName name="Cable_Size">#REF!</definedName>
    <definedName name="CABLE1">#REF!</definedName>
    <definedName name="cal">#REF!</definedName>
    <definedName name="CalcAgencyPrice">#REF!</definedName>
    <definedName name="can">#REF!</definedName>
    <definedName name="cant">#REF!</definedName>
    <definedName name="cap">#REF!</definedName>
    <definedName name="CAPA1">#N/A</definedName>
    <definedName name="CAPA11">#N/A</definedName>
    <definedName name="CAPA111">#N/A</definedName>
    <definedName name="CAPA2">#N/A</definedName>
    <definedName name="CAPA22">#N/A</definedName>
    <definedName name="CAPA222">#N/A</definedName>
    <definedName name="CAPA3">#N/A</definedName>
    <definedName name="CAPA33">#N/A</definedName>
    <definedName name="CAPA333">#N/A</definedName>
    <definedName name="CAPA4">#N/A</definedName>
    <definedName name="CAPA44">#N/A</definedName>
    <definedName name="CAPA444">#N/A</definedName>
    <definedName name="CAPA7">#N/A</definedName>
    <definedName name="CAPA77">#N/A</definedName>
    <definedName name="CAPA777">#N/A</definedName>
    <definedName name="CAPAPR">#REF!</definedName>
    <definedName name="CAPAUG">#REF!</definedName>
    <definedName name="CAPDEC">#REF!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RPI">#REF!</definedName>
    <definedName name="cash">#REF!</definedName>
    <definedName name="cashfloaa">#REF!</definedName>
    <definedName name="cashflow">#REF!</definedName>
    <definedName name="Category_All">#REF!</definedName>
    <definedName name="CATIN">#N/A</definedName>
    <definedName name="CATJYOU">#N/A</definedName>
    <definedName name="CATREC">#N/A</definedName>
    <definedName name="CATSYU">#N/A</definedName>
    <definedName name="CAUSE">#REF!</definedName>
    <definedName name="CB">INDEX(#REF!,MATCH(#REF!,#REF!,0))</definedName>
    <definedName name="CBISO">#REF!</definedName>
    <definedName name="CBISO145">#REF!</definedName>
    <definedName name="CBISO245">#REF!</definedName>
    <definedName name="CBR220CTL">#REF!</definedName>
    <definedName name="CBR500CTL">#REF!</definedName>
    <definedName name="cc" hidden="1">{"form-D1",#N/A,FALSE,"FORM-D1";"form-D1_amt",#N/A,FALSE,"FORM-D1"}</definedName>
    <definedName name="CCB">#REF!</definedName>
    <definedName name="CCC" hidden="1">{#N/A,#N/A,FALSE,"str_title";#N/A,#N/A,FALSE,"SUM";#N/A,#N/A,FALSE,"Scope";#N/A,#N/A,FALSE,"PIE-Jn";#N/A,#N/A,FALSE,"PIE-Jn_Hz";#N/A,#N/A,FALSE,"Liq_Plan";#N/A,#N/A,FALSE,"S_Curve";#N/A,#N/A,FALSE,"Liq_Prof";#N/A,#N/A,FALSE,"Man_Pwr";#N/A,#N/A,FALSE,"Man_Prof"}</definedName>
    <definedName name="cccc">#REF!</definedName>
    <definedName name="cd">#REF!</definedName>
    <definedName name="CD_HW">#REF!</definedName>
    <definedName name="CD_SPLADL">#REF!</definedName>
    <definedName name="CD_SW">#REF!</definedName>
    <definedName name="cdays">#REF!</definedName>
    <definedName name="cdds">#REF!</definedName>
    <definedName name="cdfgdf">#REF!</definedName>
    <definedName name="Cdi">'[34]220 11  BS '!#REF!</definedName>
    <definedName name="CDT">#REF!</definedName>
    <definedName name="CE">INDEX(#REF!,MATCH(#REF!,#REF!,0))</definedName>
    <definedName name="ced">#REF!</definedName>
    <definedName name="CED_BOHW">#REF!</definedName>
    <definedName name="CED_BOSW">#REF!</definedName>
    <definedName name="CED_IDTOHW">#REF!</definedName>
    <definedName name="CED_IDTOSW">#REF!</definedName>
    <definedName name="ced_own">#REF!</definedName>
    <definedName name="CED_OWNHW">#REF!</definedName>
    <definedName name="CED_OWNSW">#REF!</definedName>
    <definedName name="CED_pc">#REF!</definedName>
    <definedName name="CED_SW">#REF!</definedName>
    <definedName name="ced_tr">#REF!</definedName>
    <definedName name="CED_TRHW">#REF!</definedName>
    <definedName name="CED_TRSW">#REF!</definedName>
    <definedName name="cee">#REF!</definedName>
    <definedName name="cell">#REF!</definedName>
    <definedName name="cem">190</definedName>
    <definedName name="cement">#REF!</definedName>
    <definedName name="Cement_124">#REF!</definedName>
    <definedName name="cent">#REF!</definedName>
    <definedName name="CeramicFloorTiles">#REF!</definedName>
    <definedName name="CF">#REF!</definedName>
    <definedName name="cf_musd">#REF!</definedName>
    <definedName name="cfre">#REF!</definedName>
    <definedName name="CG">INDEX(#REF!,MATCH(#REF!,#REF!,0))</definedName>
    <definedName name="cgxcf">#REF!</definedName>
    <definedName name="CH">INDEX(#REF!,MATCH(#REF!,#REF!,0))</definedName>
    <definedName name="ch_area1">#REF!</definedName>
    <definedName name="ch_area2">#REF!</definedName>
    <definedName name="ch_area3">#REF!</definedName>
    <definedName name="ch_area4">#REF!</definedName>
    <definedName name="chand">#REF!</definedName>
    <definedName name="chandra">#REF!</definedName>
    <definedName name="Charges_of_road_roller">#REF!</definedName>
    <definedName name="CHART">#REF!</definedName>
    <definedName name="ChartData_Monthly">#REF!</definedName>
    <definedName name="ChartData_Weekly">#REF!</definedName>
    <definedName name="check">#REF!</definedName>
    <definedName name="checked">#REF!</definedName>
    <definedName name="CHF">#REF!</definedName>
    <definedName name="chk">#REF!</definedName>
    <definedName name="chmap1">#N/A</definedName>
    <definedName name="CHW">#REF!</definedName>
    <definedName name="CI">INDEX(#REF!,MATCH(#REF!,#REF!,0))</definedName>
    <definedName name="CIF_ABB_Imp">#REF!</definedName>
    <definedName name="CIF_ABB_local">#REF!</definedName>
    <definedName name="CIF_ABB_peenya">#REF!</definedName>
    <definedName name="CIF_AIC_Imp">#REF!</definedName>
    <definedName name="CIF_AIC_local">#REF!</definedName>
    <definedName name="CIF_NonABB_Imp">#REF!</definedName>
    <definedName name="CIF_NonABB_local">#REF!</definedName>
    <definedName name="City">#NAME?</definedName>
    <definedName name="civ">#REF!</definedName>
    <definedName name="civil">#REF!</definedName>
    <definedName name="CJ">INDEX(#REF!,MATCH(#REF!,#REF!,0))</definedName>
    <definedName name="CK">INDEX(#REF!,MATCH(#REF!,#REF!,0))</definedName>
    <definedName name="Cl">#REF!</definedName>
    <definedName name="Cl.Preforma" hidden="1">{"Execavation",#N/A,FALSE,"furniture (employer)"}</definedName>
    <definedName name="cl33kv">#REF!</definedName>
    <definedName name="CLAIMB" hidden="1">{"Execavation",#N/A,FALSE,"furniture (employer)"}</definedName>
    <definedName name="CLAIMSB" hidden="1">{"Execavation",#N/A,FALSE,"furniture (employer)"}</definedName>
    <definedName name="CLASS">#REF!</definedName>
    <definedName name="clbs">#REF!</definedName>
    <definedName name="cld">#REF!</definedName>
    <definedName name="Clearance">#REF!</definedName>
    <definedName name="cli">#REF!</definedName>
    <definedName name="CLIENT">#REF!</definedName>
    <definedName name="Client_Markup">#REF!</definedName>
    <definedName name="cll">#REF!</definedName>
    <definedName name="cllf">#REF!</definedName>
    <definedName name="CLM" hidden="1">{"Execavation",#N/A,FALSE,"furniture (employer)"}</definedName>
    <definedName name="clobs">#REF!</definedName>
    <definedName name="clod">#REF!</definedName>
    <definedName name="clol">#REF!</definedName>
    <definedName name="clot">#REF!</definedName>
    <definedName name="clt">#REF!</definedName>
    <definedName name="cltf">#REF!</definedName>
    <definedName name="CM">INDEX(#REF!,MATCH(#REF!,#REF!,0))</definedName>
    <definedName name="CM_14">#REF!</definedName>
    <definedName name="cM_143">#REF!</definedName>
    <definedName name="cmort3">#REF!</definedName>
    <definedName name="co">#REF!</definedName>
    <definedName name="Coarsesand">#REF!</definedName>
    <definedName name="coat">#REF!</definedName>
    <definedName name="Code" hidden="1">#REF!</definedName>
    <definedName name="CODES_AND_COSTS">#REF!</definedName>
    <definedName name="COE">#REF!</definedName>
    <definedName name="CoeftMatIDR">#REF!</definedName>
    <definedName name="col">#REF!</definedName>
    <definedName name="col___0">#REF!</definedName>
    <definedName name="col___11">#REF!</definedName>
    <definedName name="col___12">#REF!</definedName>
    <definedName name="col_I">#REF!</definedName>
    <definedName name="collection">#REF!</definedName>
    <definedName name="Collie">#REF!</definedName>
    <definedName name="COLLSTATUS">#REF!</definedName>
    <definedName name="collstatuspage1">#REF!</definedName>
    <definedName name="collstatuspage2">#REF!</definedName>
    <definedName name="colors">#REF!</definedName>
    <definedName name="colortubets">#REF!</definedName>
    <definedName name="Columns">#REF!</definedName>
    <definedName name="COM">#REF!</definedName>
    <definedName name="Commission">#REF!</definedName>
    <definedName name="commn">#REF!</definedName>
    <definedName name="Common">#REF!</definedName>
    <definedName name="COMP">#REF!</definedName>
    <definedName name="company">#REF!</definedName>
    <definedName name="Company_Name">#REF!</definedName>
    <definedName name="compressor">#REF!</definedName>
    <definedName name="con">#REF!</definedName>
    <definedName name="CONCABLES">#REF!</definedName>
    <definedName name="CONCABLES220">#REF!</definedName>
    <definedName name="Concpaver">#REF!</definedName>
    <definedName name="cONCRETE" hidden="1">{"form-D1",#N/A,FALSE,"FORM-D1";"form-D1_amt",#N/A,FALSE,"FORM-D1"}</definedName>
    <definedName name="COND">#REF!</definedName>
    <definedName name="cond.span">#REF!</definedName>
    <definedName name="conductor">#REF!</definedName>
    <definedName name="ConductorType">OFFSET(#REF!,0,0,COUNTA(#REF!),1)</definedName>
    <definedName name="CONDUIT">#REF!</definedName>
    <definedName name="config">#REF!</definedName>
    <definedName name="CONS">#REF!</definedName>
    <definedName name="cons.smm">#REF!</definedName>
    <definedName name="const" hidden="1">{"'PROFITABILITY'!$A$1:$F$45"}</definedName>
    <definedName name="ConstEqt_Cost_002FC">#REF!</definedName>
    <definedName name="ConstEqt_Cost_002LC">#REF!</definedName>
    <definedName name="CONSUMABLE">#REF!</definedName>
    <definedName name="CONT">#REF!</definedName>
    <definedName name="Cont.Amt.">#REF!</definedName>
    <definedName name="CONT_BGT4_I_">#REF!</definedName>
    <definedName name="CONT_BGT4_II_">#REF!</definedName>
    <definedName name="CONT_M4">#REF!</definedName>
    <definedName name="CONT1">#REF!</definedName>
    <definedName name="CONTENTS">#REF!</definedName>
    <definedName name="CONTRACT_NO">#REF!</definedName>
    <definedName name="Contract_weight">'[23](2) CWBS'!$B$1</definedName>
    <definedName name="control132">#REF!</definedName>
    <definedName name="conversion_type">#REF!</definedName>
    <definedName name="COO">#N/A</definedName>
    <definedName name="cookie">#REF!</definedName>
    <definedName name="cookie1">#REF!</definedName>
    <definedName name="Copyright" hidden="1">"© 1995 Worley Limited"</definedName>
    <definedName name="cord">#REF!</definedName>
    <definedName name="COS">#REF!</definedName>
    <definedName name="cosq">#REF!</definedName>
    <definedName name="cost">#REF!</definedName>
    <definedName name="Cost__Ex_Works">#REF!</definedName>
    <definedName name="Cost_code">#REF!</definedName>
    <definedName name="Cost_curve">#REF!</definedName>
    <definedName name="Cost_for_10_Hp_Hr.">#REF!</definedName>
    <definedName name="Cost_of_water_including_filling_the_tanker">#REF!</definedName>
    <definedName name="Cost_Per_Manday">#REF!</definedName>
    <definedName name="COST_PSCH">#REF!</definedName>
    <definedName name="COST_PSCH1">#REF!</definedName>
    <definedName name="COSTING">#REF!</definedName>
    <definedName name="COU">#REF!</definedName>
    <definedName name="COU___0">#REF!</definedName>
    <definedName name="COU___13">#REF!</definedName>
    <definedName name="cover">#REF!</definedName>
    <definedName name="Cover_blocks">#REF!</definedName>
    <definedName name="Cover1" hidden="1">{"Total Indirect Manpower",#N/A,FALSE,"J";"Total Direct Manpower",#N/A,FALSE,"J";"Direct Structural Manpower",#N/A,FALSE,"J";"Direct Mechanical Manpower",#N/A,FALSE,"J";"Direct Piping Manpower",#N/A,FALSE,"J";"Direct Tanks Manpower",#N/A,FALSE,"J";"Direct ElecInstrSS Manpower",#N/A,FALSE,"J"}</definedName>
    <definedName name="COVVV" hidden="1">{#N/A,#N/A,FALSE,"str_title";#N/A,#N/A,FALSE,"SUM";#N/A,#N/A,FALSE,"Scope";#N/A,#N/A,FALSE,"PIE-Jn";#N/A,#N/A,FALSE,"PIE-Jn_Hz";#N/A,#N/A,FALSE,"Liq_Plan";#N/A,#N/A,FALSE,"S_Curve";#N/A,#N/A,FALSE,"Liq_Prof";#N/A,#N/A,FALSE,"Man_Pwr";#N/A,#N/A,FALSE,"Man_Prof"}</definedName>
    <definedName name="cp">#REF!</definedName>
    <definedName name="CPLG">#REF!</definedName>
    <definedName name="CPM">#REF!</definedName>
    <definedName name="CPRP">#REF!</definedName>
    <definedName name="cprp_lucknow">#REF!</definedName>
    <definedName name="cprp_mandola">#REF!</definedName>
    <definedName name="CP새단가">#REF!</definedName>
    <definedName name="cr">#REF!</definedName>
    <definedName name="cr_monthly_interim_application_no__01_revised__payment_certificate">#REF!</definedName>
    <definedName name="CRB">#REF!</definedName>
    <definedName name="_xlnm.Criteria">#REF!</definedName>
    <definedName name="CRMB60">#REF!</definedName>
    <definedName name="CRP_Barelliey">#REF!</definedName>
    <definedName name="CRP_Unnao">#REF!</definedName>
    <definedName name="CRPANEL">#REF!</definedName>
    <definedName name="CRRSEP">#REF!</definedName>
    <definedName name="crush_s">#REF!</definedName>
    <definedName name="CS">#REF!</definedName>
    <definedName name="Cs___0">#REF!</definedName>
    <definedName name="Cs___13">#REF!</definedName>
    <definedName name="csd">#REF!</definedName>
    <definedName name="cst">#REF!</definedName>
    <definedName name="CST_BO">#REF!</definedName>
    <definedName name="CST_IDTO">#REF!</definedName>
    <definedName name="CST_OWN">#REF!</definedName>
    <definedName name="CST_TR">#REF!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#REF!</definedName>
    <definedName name="CURR_FCT">#REF!</definedName>
    <definedName name="CURR_LIST">#REF!</definedName>
    <definedName name="Currency">#REF!</definedName>
    <definedName name="currency_lookup">#REF!</definedName>
    <definedName name="currency_name">#REF!</definedName>
    <definedName name="Currency_Rates">#REF!</definedName>
    <definedName name="CurrencyPhrase">#REF!</definedName>
    <definedName name="current1">#REF!</definedName>
    <definedName name="current2">#REF!</definedName>
    <definedName name="current3">#REF!</definedName>
    <definedName name="current4">#REF!</definedName>
    <definedName name="current5">#REF!</definedName>
    <definedName name="cust">#REF!</definedName>
    <definedName name="Customs_clearance">#REF!</definedName>
    <definedName name="cutback">#REF!</definedName>
    <definedName name="CV" hidden="1">#NAME?</definedName>
    <definedName name="cvd">#REF!</definedName>
    <definedName name="CVD_HW">#REF!</definedName>
    <definedName name="CVD_SW">#REF!</definedName>
    <definedName name="cvdcess">#REF!</definedName>
    <definedName name="CVT">#REF!</definedName>
    <definedName name="cw">20</definedName>
    <definedName name="cx">#REF!</definedName>
    <definedName name="D">#REF!</definedName>
    <definedName name="d._Staging_to_keep_deflactometer___hire_charges_of_deflectometer">#REF!</definedName>
    <definedName name="D_">#REF!</definedName>
    <definedName name="d___0">#REF!</definedName>
    <definedName name="d___13">#REF!</definedName>
    <definedName name="D_D">INDEX(#REF!,MATCH(#REF!,#REF!,0))</definedName>
    <definedName name="d_jp" hidden="1">{"'Sheet1'!$A$4386:$N$4591"}</definedName>
    <definedName name="D_L_SAVANT">#REF!</definedName>
    <definedName name="D_L_SAVANT___0">#REF!</definedName>
    <definedName name="D_L_SAVANT___0_1">#REF!</definedName>
    <definedName name="D_L_SAVANT_1">#REF!</definedName>
    <definedName name="D65536A1">#REF!</definedName>
    <definedName name="D8Data">#REF!</definedName>
    <definedName name="Da">#REF!</definedName>
    <definedName name="DAdsaD" hidden="1">#REF!</definedName>
    <definedName name="dam">#REF!</definedName>
    <definedName name="Dampers" hidden="1">{"'PROFITABILITY'!$A$1:$F$45"}</definedName>
    <definedName name="DANGA">#REF!,#REF!</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S">#REF!</definedName>
    <definedName name="DASD">#REF!</definedName>
    <definedName name="dasdfds">#REF!</definedName>
    <definedName name="data">#REF!</definedName>
    <definedName name="DATA_13">#REF!</definedName>
    <definedName name="DATA_14">#REF!</definedName>
    <definedName name="DATA_15">#REF!</definedName>
    <definedName name="DATA_16">#REF!</definedName>
    <definedName name="DATA_17">#REF!</definedName>
    <definedName name="DATA_18">#REF!</definedName>
    <definedName name="DATA_19">#REF!</definedName>
    <definedName name="DATA_20">#REF!</definedName>
    <definedName name="DATA_21">#REF!</definedName>
    <definedName name="DATA_22">#REF!</definedName>
    <definedName name="DATA_23">#REF!</definedName>
    <definedName name="DATA_24">#REF!</definedName>
    <definedName name="DATA_25">#REF!</definedName>
    <definedName name="data1" hidden="1">#REF!</definedName>
    <definedName name="DATA15">#REF!</definedName>
    <definedName name="DATA16">#REF!</definedName>
    <definedName name="DATA17">#REF!</definedName>
    <definedName name="DATA18">#REF!</definedName>
    <definedName name="DATA19">#REF!</definedName>
    <definedName name="data2" hidden="1">#REF!</definedName>
    <definedName name="data3" hidden="1">#REF!</definedName>
    <definedName name="_xlnm.Database">#REF!</definedName>
    <definedName name="datb">#REF!</definedName>
    <definedName name="datc">#REF!</definedName>
    <definedName name="Date">#REF!</definedName>
    <definedName name="Date_of_Data">#REF!</definedName>
    <definedName name="Date2">#REF!</definedName>
    <definedName name="DATTA">#REF!</definedName>
    <definedName name="DaWk7">#REF!</definedName>
    <definedName name="DAY_ENGR">#REF!</definedName>
    <definedName name="DAY_TCHN">#REF!</definedName>
    <definedName name="DAYS">#REF!</definedName>
    <definedName name="db">#REF!</definedName>
    <definedName name="db___0">#REF!</definedName>
    <definedName name="db___13">#REF!</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c">#REF!</definedName>
    <definedName name="DCARRAY">#REF!</definedName>
    <definedName name="DCARRAY_1">#REF!</definedName>
    <definedName name="dceff">#REF!</definedName>
    <definedName name="DCF">#REF!</definedName>
    <definedName name="DCLAY">#REF!</definedName>
    <definedName name="dcrw">#REF!</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cvolt">#REF!</definedName>
    <definedName name="dcvrdrv">#REF!</definedName>
    <definedName name="dd" hidden="1">{"'PROFITABILITY'!$A$1:$F$45"}</definedName>
    <definedName name="DD_1">NA()</definedName>
    <definedName name="ddash">#REF!</definedName>
    <definedName name="DDD">#REF!</definedName>
    <definedName name="dddd">#REF!</definedName>
    <definedName name="DDDD_1">NA()</definedName>
    <definedName name="ddddd">#REF!</definedName>
    <definedName name="ddf">#REF!</definedName>
    <definedName name="ddfd">#REF!</definedName>
    <definedName name="DDK">#REF!</definedName>
    <definedName name="dds">#REF!</definedName>
    <definedName name="DE">INDEX(#REF!,MATCH(#REF!,#REF!,0))</definedName>
    <definedName name="de_cost">#REF!</definedName>
    <definedName name="DEBTORS">#REF!</definedName>
    <definedName name="DEC.GH">#REF!</definedName>
    <definedName name="DEED">#REF!</definedName>
    <definedName name="deep">#REF!</definedName>
    <definedName name="DEF">#REF!</definedName>
    <definedName name="DEHRI">#REF!</definedName>
    <definedName name="DelDC">#REF!</definedName>
    <definedName name="DelDm">#REF!</definedName>
    <definedName name="Delivery">#REF!</definedName>
    <definedName name="delk">#REF!</definedName>
    <definedName name="delm">#REF!</definedName>
    <definedName name="delm2">#REF!</definedName>
    <definedName name="DELTA" hidden="1">{"'PROFITABILITY'!$A$1:$F$45"}</definedName>
    <definedName name="DELTA1" hidden="1">{"'PROFITABILITY'!$A$1:$F$45"}</definedName>
    <definedName name="DELTA20">#REF!</definedName>
    <definedName name="DELTA20___0">#REF!</definedName>
    <definedName name="DELTA20___13">#REF!</definedName>
    <definedName name="DelType">#REF!</definedName>
    <definedName name="delyw">#REF!</definedName>
    <definedName name="DEM">#REF!</definedName>
    <definedName name="den">#REF!</definedName>
    <definedName name="DepartmentRange">[35]Listing!$C$1:$C$33</definedName>
    <definedName name="DEPTH">#REF!</definedName>
    <definedName name="Depth_above_FGL">#REF!</definedName>
    <definedName name="Depth_below_ground_level">#REF!</definedName>
    <definedName name="Depth_of_the_section">#REF!</definedName>
    <definedName name="deptLookup">#REF!</definedName>
    <definedName name="Descipline">#REF!</definedName>
    <definedName name="Description">#REF!</definedName>
    <definedName name="design">#REF!</definedName>
    <definedName name="designed">#REF!</definedName>
    <definedName name="DesignYears">#REF!</definedName>
    <definedName name="DESILTING" hidden="1">{#N/A,#N/A,FALSE,"abs";#N/A,#N/A,FALSE,"Annex-I";#N/A,#N/A,FALSE,"Annex-II";#N/A,#N/A,FALSE,"Annex-III";#N/A,#N/A,FALSE,"Annex-IV";#N/A,#N/A,FALSE,"Annex-V";#N/A,#N/A,FALSE,"Annex-VI"}</definedName>
    <definedName name="Dest_Price">#REF!</definedName>
    <definedName name="det_act_plan">#REF!</definedName>
    <definedName name="Detailed">#REF!</definedName>
    <definedName name="Details">#REF!</definedName>
    <definedName name="dev">#REF!</definedName>
    <definedName name="df" hidden="1">#REF!</definedName>
    <definedName name="dfadf">(#REF!,#REF!)</definedName>
    <definedName name="dfadvdsv">#REF!</definedName>
    <definedName name="dfaf" hidden="1">{"'장비'!$A$3:$M$12"}</definedName>
    <definedName name="DFD" hidden="1">{"'PROFITABILITY'!$A$1:$F$45"}</definedName>
    <definedName name="dfd_1">#REF!</definedName>
    <definedName name="dfdf">[36]Report!#REF!</definedName>
    <definedName name="dfdfdfd" hidden="1">{"'PROFITABILITY'!$A$1:$F$45"}</definedName>
    <definedName name="dfdfs" hidden="1">{"'Sheet1'!$A$4386:$N$4591"}</definedName>
    <definedName name="DFDSF" hidden="1">#REF!</definedName>
    <definedName name="DFF">#REF!</definedName>
    <definedName name="DFHGFKLJHG">#N/A</definedName>
    <definedName name="DFINE">#REF!</definedName>
    <definedName name="DFR">#REF!</definedName>
    <definedName name="dfrads">#REF!</definedName>
    <definedName name="dfsdf">#REF!</definedName>
    <definedName name="dfsga">#REF!</definedName>
    <definedName name="DG">#REF!</definedName>
    <definedName name="DG_Total">#REF!</definedName>
    <definedName name="dg125kva">#REF!</definedName>
    <definedName name="dg250KVA">#REF!</definedName>
    <definedName name="dgfgfd" hidden="1">{#N/A,#N/A,FALSE,"COVER.XLS";#N/A,#N/A,FALSE,"RACT1.XLS";#N/A,#N/A,FALSE,"RACT2.XLS";#N/A,#N/A,FALSE,"ECCMP";#N/A,#N/A,FALSE,"WELDER.XLS"}</definedName>
    <definedName name="dgn">#REF!</definedName>
    <definedName name="dgp">#REF!</definedName>
    <definedName name="dgv">#REF!</definedName>
    <definedName name="DH">INDEX(#REF!,MATCH(#REF!,#REF!,0))</definedName>
    <definedName name="dhgh">#REF!</definedName>
    <definedName name="DHTML" hidden="1">{"'Sheet1'!$A$4386:$N$4591"}</definedName>
    <definedName name="Di">#REF!</definedName>
    <definedName name="diacab">#REF!</definedName>
    <definedName name="Dialog5">#N/A</definedName>
    <definedName name="diameter">#REF!</definedName>
    <definedName name="diaphragm">#REF!</definedName>
    <definedName name="diatubal">#REF!</definedName>
    <definedName name="Diesel">#REF!</definedName>
    <definedName name="diff">#REF!</definedName>
    <definedName name="diff1">#REF!</definedName>
    <definedName name="DIns">#REF!</definedName>
    <definedName name="Dis" hidden="1">{"'PROFITABILITY'!$A$1:$F$45"}</definedName>
    <definedName name="DIS_UNIT">#REF!</definedName>
    <definedName name="disc">#REF!</definedName>
    <definedName name="Discount" hidden="1">#REF!</definedName>
    <definedName name="Discount1">#REF!</definedName>
    <definedName name="disdir">#REF!</definedName>
    <definedName name="display_area_2" hidden="1">#REF!</definedName>
    <definedName name="DIST1">[20]Coalmine!#REF!</definedName>
    <definedName name="Distrib">#REF!</definedName>
    <definedName name="DIV">1000000</definedName>
    <definedName name="diz">#REF!</definedName>
    <definedName name="DJ">INDEX(#REF!,MATCH(#REF!,#REF!,0))</definedName>
    <definedName name="DJH">#REF!</definedName>
    <definedName name="DK">INDEX(#REF!,MATCH(#REF!,#REF!,0))</definedName>
    <definedName name="dkd">#REF!</definedName>
    <definedName name="DKG" hidden="1">{"'PROFITABILITY'!$A$1:$F$45"}</definedName>
    <definedName name="dks">#REF!</definedName>
    <definedName name="dkt">#REF!</definedName>
    <definedName name="dl">#REF!</definedName>
    <definedName name="dl___0">#REF!</definedName>
    <definedName name="dl___13">#REF!</definedName>
    <definedName name="DL_Ave">#REF!</definedName>
    <definedName name="DL_Mobi_Mth">#REF!</definedName>
    <definedName name="DL_Mth">#REF!</definedName>
    <definedName name="DL_Total_002MHs">#REF!</definedName>
    <definedName name="DL_Total_Cost_002FC">#REF!</definedName>
    <definedName name="DL_Total_Cost_002LC">#REF!</definedName>
    <definedName name="DL_Total_Peak">#REF!</definedName>
    <definedName name="DLF">#N/A</definedName>
    <definedName name="DM">#REF!</definedName>
    <definedName name="dms">#REF!</definedName>
    <definedName name="dmt">#REF!</definedName>
    <definedName name="DMUCK">#REF!</definedName>
    <definedName name="DMUSD">#REF!</definedName>
    <definedName name="dn" hidden="1">{#N/A,#N/A,FALSE,"COVER1.XLS ";#N/A,#N/A,FALSE,"RACT1.XLS";#N/A,#N/A,FALSE,"RACT2.XLS";#N/A,#N/A,FALSE,"ECCMP";#N/A,#N/A,FALSE,"WELDER.XLS"}</definedName>
    <definedName name="Do">#REF!</definedName>
    <definedName name="DOC">#REF!</definedName>
    <definedName name="docu">#REF!</definedName>
    <definedName name="dol">#REF!</definedName>
    <definedName name="dol7.5">#REF!</definedName>
    <definedName name="DOLLARS1">#REF!</definedName>
    <definedName name="DOLLARS2">#REF!</definedName>
    <definedName name="Dome1">'[37]Data Sheet'!$B$3:$B$51</definedName>
    <definedName name="domestic_global">#REF!</definedName>
    <definedName name="Double">#REF!</definedName>
    <definedName name="Doz">#REF!</definedName>
    <definedName name="DPN" hidden="1">{#N/A,#N/A,FALSE,"WRSUMMARY";#N/A,#N/A,FALSE,"ANNEX-1";#N/A,#N/A,FALSE,"ANNEX-2";#N/A,#N/A,FALSE,"ANNEX-3";#N/A,#N/A,FALSE,"WORKING"}</definedName>
    <definedName name="DPR">#REF!&amp;#REF!&amp;#REF!&amp;#REF!&amp;#REF!&amp;#REF!&amp;#REF!&amp;#REF!&amp;#REF!&amp;#REF!</definedName>
    <definedName name="dq">#REF!</definedName>
    <definedName name="DR.33">#REF!</definedName>
    <definedName name="DR.46">#REF!</definedName>
    <definedName name="DR.56">#REF!</definedName>
    <definedName name="drain_trap">#REF!</definedName>
    <definedName name="DRAWING">#REF!</definedName>
    <definedName name="DRBA3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RIP">#REF!</definedName>
    <definedName name="DS">#REF!</definedName>
    <definedName name="Ds___0">#REF!</definedName>
    <definedName name="Ds___13">#REF!</definedName>
    <definedName name="dsad" hidden="1">{"form-D1",#N/A,FALSE,"FORM-D1";"form-D1_amt",#N/A,FALSE,"FORM-D1"}</definedName>
    <definedName name="dsad_1">NA()</definedName>
    <definedName name="dsada">#REF!</definedName>
    <definedName name="dsargfdg">#REF!</definedName>
    <definedName name="dsat">#REF!</definedName>
    <definedName name="dsdf" hidden="1">#REF!</definedName>
    <definedName name="dsds" hidden="1">#REF!</definedName>
    <definedName name="dsdsdls">#REF!</definedName>
    <definedName name="DSF">#REF!</definedName>
    <definedName name="dsfadsf">#REF!</definedName>
    <definedName name="dsgtgx">#REF!</definedName>
    <definedName name="DSSWEE" hidden="1">{"form-D1",#N/A,FALSE,"FORM-D1";"form-D1_amt",#N/A,FALSE,"FORM-D1"}</definedName>
    <definedName name="Dt">[38]Codes!$C$8</definedName>
    <definedName name="dtnps">#REF!</definedName>
    <definedName name="dtyr">#REF!</definedName>
    <definedName name="dual_plate_check">#REF!</definedName>
    <definedName name="dukhan">#REF!</definedName>
    <definedName name="dumppr">#REF!</definedName>
    <definedName name="duplex_strainer">#REF!</definedName>
    <definedName name="Dust">#REF!</definedName>
    <definedName name="Dv">#REF!</definedName>
    <definedName name="dvv">#REF!</definedName>
    <definedName name="dx_shape">#REF!</definedName>
    <definedName name="e">#REF!</definedName>
    <definedName name="e_1">#REF!</definedName>
    <definedName name="E_45E">#REF!</definedName>
    <definedName name="E_90LE">#REF!</definedName>
    <definedName name="E_90SE">#REF!</definedName>
    <definedName name="E_BV">#REF!</definedName>
    <definedName name="E_GV">#REF!</definedName>
    <definedName name="e_margin">#REF!</definedName>
    <definedName name="E_SC">#REF!</definedName>
    <definedName name="E_T">#REF!</definedName>
    <definedName name="EA">INDEX(#REF!,MATCH(#REF!,#REF!,0))</definedName>
    <definedName name="Eair">#REF!</definedName>
    <definedName name="EARTH">#REF!</definedName>
    <definedName name="EARTH1">#REF!</definedName>
    <definedName name="Earthing">[39]Earthing!$A$3:$I$855</definedName>
    <definedName name="Earthwork">#REF!</definedName>
    <definedName name="eawerawea">[25]NWC!#REF!</definedName>
    <definedName name="EB">INDEX(#REF!,MATCH(#REF!,#REF!,0))</definedName>
    <definedName name="EB_Total">#REF!</definedName>
    <definedName name="EC">INDEX(#REF!,MATCH(#REF!,#REF!,0))</definedName>
    <definedName name="ec_charges">#REF!</definedName>
    <definedName name="ecfact">#REF!</definedName>
    <definedName name="Econd">#REF!</definedName>
    <definedName name="ecs">#REF!</definedName>
    <definedName name="ED">#REF!</definedName>
    <definedName name="ED_list">#REF!</definedName>
    <definedName name="ED_list1">#REF!</definedName>
    <definedName name="ED_RTU">#REF!</definedName>
    <definedName name="ED_TRDR">#REF!</definedName>
    <definedName name="edd">#REF!</definedName>
    <definedName name="edd_1">#REF!</definedName>
    <definedName name="ee">#REF!</definedName>
    <definedName name="eeds">#REF!</definedName>
    <definedName name="eee" hidden="1">{"'PROFITABILITY'!$A$1:$F$45"}</definedName>
    <definedName name="EEEE" hidden="1">{"form-D1",#N/A,FALSE,"FORM-D1";"form-D1_amt",#N/A,FALSE,"FORM-D1"}</definedName>
    <definedName name="EEEE_1">NA()</definedName>
    <definedName name="eehr">#REF!</definedName>
    <definedName name="eehrw">#REF!</definedName>
    <definedName name="Eela">#REF!</definedName>
    <definedName name="eela2">#REF!</definedName>
    <definedName name="eelat">[32]strain!#REF!</definedName>
    <definedName name="EEpi">#REF!</definedName>
    <definedName name="EEst">#REF!</definedName>
    <definedName name="EF">INDEX(#REF!,MATCH(#REF!,#REF!,0))</definedName>
    <definedName name="EFFECT">#REF!</definedName>
    <definedName name="EFFICIENCY">#REF!</definedName>
    <definedName name="EFINE">#REF!</definedName>
    <definedName name="EG">INDEX(#REF!,MATCH(#REF!,#REF!,0))</definedName>
    <definedName name="EH">INDEX(#REF!,MATCH(#REF!,#REF!,0))</definedName>
    <definedName name="EH_001_1">#REF!</definedName>
    <definedName name="EH_001_10">#REF!</definedName>
    <definedName name="EH_001_11">#REF!</definedName>
    <definedName name="EH_001_12">#REF!</definedName>
    <definedName name="EH_001_13">#REF!</definedName>
    <definedName name="EH_001_14">#REF!</definedName>
    <definedName name="EH_001_15">#REF!</definedName>
    <definedName name="EH_001_16">#REF!</definedName>
    <definedName name="EH_001_17">#REF!</definedName>
    <definedName name="EH_001_18">#REF!</definedName>
    <definedName name="EH_001_2">#REF!</definedName>
    <definedName name="EH_001_3">#REF!</definedName>
    <definedName name="EH_001_4">#REF!</definedName>
    <definedName name="EH_001_5">#REF!</definedName>
    <definedName name="EH_001_6">#REF!</definedName>
    <definedName name="EH_001_7">#REF!</definedName>
    <definedName name="EH_001_8">#REF!</definedName>
    <definedName name="EH_001_9">#REF!</definedName>
    <definedName name="EH_002_1">#REF!</definedName>
    <definedName name="EH_002_10">#REF!</definedName>
    <definedName name="EH_002_11">#REF!</definedName>
    <definedName name="EH_002_12">#REF!</definedName>
    <definedName name="EH_002_13">#REF!</definedName>
    <definedName name="EH_002_14">#REF!</definedName>
    <definedName name="EH_002_15">#REF!</definedName>
    <definedName name="EH_002_16">#REF!</definedName>
    <definedName name="EH_002_17">#REF!</definedName>
    <definedName name="EH_002_18">#REF!</definedName>
    <definedName name="EH_002_2">#REF!</definedName>
    <definedName name="EH_002_3">#REF!</definedName>
    <definedName name="EH_002_4">#REF!</definedName>
    <definedName name="EH_002_5">#REF!</definedName>
    <definedName name="EH_002_6">#REF!</definedName>
    <definedName name="EH_002_7">#REF!</definedName>
    <definedName name="EH_002_8">#REF!</definedName>
    <definedName name="EH_002_9">#REF!</definedName>
    <definedName name="EI">INDEX(#REF!,MATCH(#REF!,#REF!,0))</definedName>
    <definedName name="eid">#REF!</definedName>
    <definedName name="EJ">INDEX(#REF!,MATCH(#REF!,#REF!,0))</definedName>
    <definedName name="EK">INDEX(#REF!,MATCH(#REF!,#REF!,0))</definedName>
    <definedName name="EL">INDEX(#REF!,MATCH(#REF!,#REF!,0))</definedName>
    <definedName name="elb">#REF!</definedName>
    <definedName name="elec">#REF!</definedName>
    <definedName name="elt">#REF!</definedName>
    <definedName name="Em">#REF!</definedName>
    <definedName name="Em___0">#REF!</definedName>
    <definedName name="Em___13">#REF!</definedName>
    <definedName name="EM_001_1">#REF!</definedName>
    <definedName name="EM_001_10">#REF!</definedName>
    <definedName name="EM_001_11">#REF!</definedName>
    <definedName name="EM_001_12">#REF!</definedName>
    <definedName name="EM_001_13">#REF!</definedName>
    <definedName name="EM_001_14">#REF!</definedName>
    <definedName name="EM_001_15">#REF!</definedName>
    <definedName name="EM_001_16">#REF!</definedName>
    <definedName name="EM_001_17">#REF!</definedName>
    <definedName name="EM_001_18">#REF!</definedName>
    <definedName name="EM_001_2">#REF!</definedName>
    <definedName name="EM_001_3">#REF!</definedName>
    <definedName name="EM_001_4">#REF!</definedName>
    <definedName name="EM_001_5">#REF!</definedName>
    <definedName name="EM_001_6">#REF!</definedName>
    <definedName name="EM_001_7">#REF!</definedName>
    <definedName name="EM_001_8">#REF!</definedName>
    <definedName name="EM_001_9">#REF!</definedName>
    <definedName name="EM_002_1">#REF!</definedName>
    <definedName name="EM_002_10">#REF!</definedName>
    <definedName name="EM_002_11">#REF!</definedName>
    <definedName name="EM_002_12">#REF!</definedName>
    <definedName name="EM_002_13">#REF!</definedName>
    <definedName name="EM_002_14">#REF!</definedName>
    <definedName name="EM_002_15">#REF!</definedName>
    <definedName name="EM_002_16">#REF!</definedName>
    <definedName name="EM_002_17">#REF!</definedName>
    <definedName name="EM_002_18">#REF!</definedName>
    <definedName name="EM_002_2">#REF!</definedName>
    <definedName name="EM_002_3">#REF!</definedName>
    <definedName name="EM_002_4">#REF!</definedName>
    <definedName name="EM_002_5">#REF!</definedName>
    <definedName name="EM_002_6">#REF!</definedName>
    <definedName name="EM_002_7">#REF!</definedName>
    <definedName name="EM_002_8">#REF!</definedName>
    <definedName name="EM_002_9">#REF!</definedName>
    <definedName name="EM_003_1">#REF!</definedName>
    <definedName name="EM_003_10">#REF!</definedName>
    <definedName name="EM_003_11">#REF!</definedName>
    <definedName name="EM_003_12">#REF!</definedName>
    <definedName name="EM_003_13">#REF!</definedName>
    <definedName name="EM_003_14">#REF!</definedName>
    <definedName name="EM_003_15">#REF!</definedName>
    <definedName name="EM_003_16">#REF!</definedName>
    <definedName name="EM_003_17">#REF!</definedName>
    <definedName name="EM_003_18">#REF!</definedName>
    <definedName name="EM_003_2">#REF!</definedName>
    <definedName name="EM_003_3">#REF!</definedName>
    <definedName name="EM_003_4">#REF!</definedName>
    <definedName name="EM_003_5">#REF!</definedName>
    <definedName name="EM_003_6">#REF!</definedName>
    <definedName name="EM_003_7">#REF!</definedName>
    <definedName name="EM_003_8">#REF!</definedName>
    <definedName name="EM_003_9">#REF!</definedName>
    <definedName name="EM_004_1">#REF!</definedName>
    <definedName name="EM_004_10">#REF!</definedName>
    <definedName name="EM_004_11">#REF!</definedName>
    <definedName name="EM_004_12">#REF!</definedName>
    <definedName name="EM_004_13">#REF!</definedName>
    <definedName name="EM_004_14">#REF!</definedName>
    <definedName name="EM_004_15">#REF!</definedName>
    <definedName name="EM_004_16">#REF!</definedName>
    <definedName name="EM_004_17">#REF!</definedName>
    <definedName name="EM_004_18">#REF!</definedName>
    <definedName name="EM_004_2">#REF!</definedName>
    <definedName name="EM_004_3">#REF!</definedName>
    <definedName name="EM_004_4">#REF!</definedName>
    <definedName name="EM_004_5">#REF!</definedName>
    <definedName name="EM_004_6">#REF!</definedName>
    <definedName name="EM_004_7">#REF!</definedName>
    <definedName name="EM_004_8">#REF!</definedName>
    <definedName name="EM_004_9">#REF!</definedName>
    <definedName name="EM_005_1">#REF!</definedName>
    <definedName name="EM_005_10">#REF!</definedName>
    <definedName name="EM_005_11">#REF!</definedName>
    <definedName name="EM_005_12">#REF!</definedName>
    <definedName name="EM_005_13">#REF!</definedName>
    <definedName name="EM_005_14">#REF!</definedName>
    <definedName name="EM_005_15">#REF!</definedName>
    <definedName name="EM_005_16">#REF!</definedName>
    <definedName name="EM_005_17">#REF!</definedName>
    <definedName name="EM_005_18">#REF!</definedName>
    <definedName name="EM_005_2">#REF!</definedName>
    <definedName name="EM_005_3">#REF!</definedName>
    <definedName name="EM_005_4">#REF!</definedName>
    <definedName name="EM_005_5">#REF!</definedName>
    <definedName name="EM_005_6">#REF!</definedName>
    <definedName name="EM_005_7">#REF!</definedName>
    <definedName name="EM_005_8">#REF!</definedName>
    <definedName name="EM_005_9">#REF!</definedName>
    <definedName name="EM_006_1">#REF!</definedName>
    <definedName name="EM_006_10">#REF!</definedName>
    <definedName name="EM_006_11">#REF!</definedName>
    <definedName name="EM_006_12">#REF!</definedName>
    <definedName name="EM_006_13">#REF!</definedName>
    <definedName name="EM_006_14">#REF!</definedName>
    <definedName name="EM_006_15">#REF!</definedName>
    <definedName name="EM_006_16">#REF!</definedName>
    <definedName name="EM_006_17">#REF!</definedName>
    <definedName name="EM_006_18">#REF!</definedName>
    <definedName name="EM_006_2">#REF!</definedName>
    <definedName name="EM_006_3">#REF!</definedName>
    <definedName name="EM_006_4">#REF!</definedName>
    <definedName name="EM_006_5">#REF!</definedName>
    <definedName name="EM_006_6">#REF!</definedName>
    <definedName name="EM_006_7">#REF!</definedName>
    <definedName name="EM_006_8">#REF!</definedName>
    <definedName name="EM_006_9">#REF!</definedName>
    <definedName name="EM_007_1">#REF!</definedName>
    <definedName name="EM_007_10">#REF!</definedName>
    <definedName name="EM_007_11">#REF!</definedName>
    <definedName name="EM_007_12">#REF!</definedName>
    <definedName name="EM_007_13">#REF!</definedName>
    <definedName name="EM_007_14">#REF!</definedName>
    <definedName name="EM_007_15">#REF!</definedName>
    <definedName name="EM_007_16">#REF!</definedName>
    <definedName name="EM_007_17">#REF!</definedName>
    <definedName name="EM_007_18">#REF!</definedName>
    <definedName name="EM_007_2">#REF!</definedName>
    <definedName name="EM_007_3">#REF!</definedName>
    <definedName name="EM_007_4">#REF!</definedName>
    <definedName name="EM_007_5">#REF!</definedName>
    <definedName name="EM_007_6">#REF!</definedName>
    <definedName name="EM_007_7">#REF!</definedName>
    <definedName name="EM_007_8">#REF!</definedName>
    <definedName name="EM_007_9">#REF!</definedName>
    <definedName name="EM_008_1">#REF!</definedName>
    <definedName name="EM_008_10">#REF!</definedName>
    <definedName name="EM_008_11">#REF!</definedName>
    <definedName name="EM_008_12">#REF!</definedName>
    <definedName name="EM_008_13">#REF!</definedName>
    <definedName name="EM_008_14">#REF!</definedName>
    <definedName name="EM_008_15">#REF!</definedName>
    <definedName name="EM_008_16">#REF!</definedName>
    <definedName name="EM_008_17">#REF!</definedName>
    <definedName name="EM_008_18">#REF!</definedName>
    <definedName name="EM_008_2">#REF!</definedName>
    <definedName name="EM_008_3">#REF!</definedName>
    <definedName name="EM_008_4">#REF!</definedName>
    <definedName name="EM_008_5">#REF!</definedName>
    <definedName name="EM_008_6">#REF!</definedName>
    <definedName name="EM_008_7">#REF!</definedName>
    <definedName name="EM_008_8">#REF!</definedName>
    <definedName name="EM_008_9">#REF!</definedName>
    <definedName name="EM_009_1">#REF!</definedName>
    <definedName name="EM_009_10">#REF!</definedName>
    <definedName name="EM_009_11">#REF!</definedName>
    <definedName name="EM_009_12">#REF!</definedName>
    <definedName name="EM_009_13">#REF!</definedName>
    <definedName name="EM_009_14">#REF!</definedName>
    <definedName name="EM_009_15">#REF!</definedName>
    <definedName name="EM_009_16">#REF!</definedName>
    <definedName name="EM_009_17">#REF!</definedName>
    <definedName name="EM_009_18">#REF!</definedName>
    <definedName name="EM_009_2">#REF!</definedName>
    <definedName name="EM_009_3">#REF!</definedName>
    <definedName name="EM_009_4">#REF!</definedName>
    <definedName name="EM_009_5">#REF!</definedName>
    <definedName name="EM_009_6">#REF!</definedName>
    <definedName name="EM_009_7">#REF!</definedName>
    <definedName name="EM_009_8">#REF!</definedName>
    <definedName name="EM_009_9">#REF!</definedName>
    <definedName name="EM_010_1">#REF!</definedName>
    <definedName name="EM_010_10">#REF!</definedName>
    <definedName name="EM_010_11">#REF!</definedName>
    <definedName name="EM_010_12">#REF!</definedName>
    <definedName name="EM_010_13">#REF!</definedName>
    <definedName name="EM_010_14">#REF!</definedName>
    <definedName name="EM_010_15">#REF!</definedName>
    <definedName name="EM_010_16">#REF!</definedName>
    <definedName name="EM_010_17">#REF!</definedName>
    <definedName name="EM_010_18">#REF!</definedName>
    <definedName name="EM_010_2">#REF!</definedName>
    <definedName name="EM_010_3">#REF!</definedName>
    <definedName name="EM_010_4">#REF!</definedName>
    <definedName name="EM_010_5">#REF!</definedName>
    <definedName name="EM_010_6">#REF!</definedName>
    <definedName name="EM_010_7">#REF!</definedName>
    <definedName name="EM_010_8">#REF!</definedName>
    <definedName name="EM_010_9">#REF!</definedName>
    <definedName name="EM_011_1">#REF!</definedName>
    <definedName name="EM_011_10">#REF!</definedName>
    <definedName name="EM_011_11">#REF!</definedName>
    <definedName name="EM_011_12">#REF!</definedName>
    <definedName name="EM_011_13">#REF!</definedName>
    <definedName name="EM_011_14">#REF!</definedName>
    <definedName name="EM_011_15">#REF!</definedName>
    <definedName name="EM_011_16">#REF!</definedName>
    <definedName name="EM_011_17">#REF!</definedName>
    <definedName name="EM_011_18">#REF!</definedName>
    <definedName name="EM_011_2">#REF!</definedName>
    <definedName name="EM_011_3">#REF!</definedName>
    <definedName name="EM_011_4">#REF!</definedName>
    <definedName name="EM_011_5">#REF!</definedName>
    <definedName name="EM_011_6">#REF!</definedName>
    <definedName name="EM_011_7">#REF!</definedName>
    <definedName name="EM_011_8">#REF!</definedName>
    <definedName name="EM_011_9">#REF!</definedName>
    <definedName name="EM_012_1">#REF!</definedName>
    <definedName name="EM_012_10">#REF!</definedName>
    <definedName name="EM_012_11">#REF!</definedName>
    <definedName name="EM_012_12">#REF!</definedName>
    <definedName name="EM_012_13">#REF!</definedName>
    <definedName name="EM_012_14">#REF!</definedName>
    <definedName name="EM_012_15">#REF!</definedName>
    <definedName name="EM_012_16">#REF!</definedName>
    <definedName name="EM_012_17">#REF!</definedName>
    <definedName name="EM_012_18">#REF!</definedName>
    <definedName name="EM_012_2">#REF!</definedName>
    <definedName name="EM_012_3">#REF!</definedName>
    <definedName name="EM_012_4">#REF!</definedName>
    <definedName name="EM_012_5">#REF!</definedName>
    <definedName name="EM_012_6">#REF!</definedName>
    <definedName name="EM_012_7">#REF!</definedName>
    <definedName name="EM_012_8">#REF!</definedName>
    <definedName name="EM_012_9">#REF!</definedName>
    <definedName name="EM_013_1">#REF!</definedName>
    <definedName name="EM_013_10">#REF!</definedName>
    <definedName name="EM_013_11">#REF!</definedName>
    <definedName name="EM_013_12">#REF!</definedName>
    <definedName name="EM_013_13">#REF!</definedName>
    <definedName name="EM_013_14">#REF!</definedName>
    <definedName name="EM_013_15">#REF!</definedName>
    <definedName name="EM_013_16">#REF!</definedName>
    <definedName name="EM_013_17">#REF!</definedName>
    <definedName name="EM_013_18">#REF!</definedName>
    <definedName name="EM_013_2">#REF!</definedName>
    <definedName name="EM_013_3">#REF!</definedName>
    <definedName name="EM_013_4">#REF!</definedName>
    <definedName name="EM_013_5">#REF!</definedName>
    <definedName name="EM_013_6">#REF!</definedName>
    <definedName name="EM_013_7">#REF!</definedName>
    <definedName name="EM_013_8">#REF!</definedName>
    <definedName name="EM_013_9">#REF!</definedName>
    <definedName name="EM_014_1">#REF!</definedName>
    <definedName name="EM_014_10">#REF!</definedName>
    <definedName name="EM_014_11">#REF!</definedName>
    <definedName name="EM_014_12">#REF!</definedName>
    <definedName name="EM_014_13">#REF!</definedName>
    <definedName name="EM_014_14">#REF!</definedName>
    <definedName name="EM_014_15">#REF!</definedName>
    <definedName name="EM_014_16">#REF!</definedName>
    <definedName name="EM_014_17">#REF!</definedName>
    <definedName name="EM_014_18">#REF!</definedName>
    <definedName name="EM_014_2">#REF!</definedName>
    <definedName name="EM_014_3">#REF!</definedName>
    <definedName name="EM_014_4">#REF!</definedName>
    <definedName name="EM_014_5">#REF!</definedName>
    <definedName name="EM_014_6">#REF!</definedName>
    <definedName name="EM_014_7">#REF!</definedName>
    <definedName name="EM_014_8">#REF!</definedName>
    <definedName name="EM_014_9">#REF!</definedName>
    <definedName name="EM_015_1">#REF!</definedName>
    <definedName name="EM_015_10">#REF!</definedName>
    <definedName name="EM_015_11">#REF!</definedName>
    <definedName name="EM_015_12">#REF!</definedName>
    <definedName name="EM_015_13">#REF!</definedName>
    <definedName name="EM_015_14">#REF!</definedName>
    <definedName name="EM_015_15">#REF!</definedName>
    <definedName name="EM_015_16">#REF!</definedName>
    <definedName name="EM_015_17">#REF!</definedName>
    <definedName name="EM_015_18">#REF!</definedName>
    <definedName name="EM_015_2">#REF!</definedName>
    <definedName name="EM_015_3">#REF!</definedName>
    <definedName name="EM_015_4">#REF!</definedName>
    <definedName name="EM_015_5">#REF!</definedName>
    <definedName name="EM_015_6">#REF!</definedName>
    <definedName name="EM_015_7">#REF!</definedName>
    <definedName name="EM_015_8">#REF!</definedName>
    <definedName name="EM_015_9">#REF!</definedName>
    <definedName name="EM_016_1">#REF!</definedName>
    <definedName name="EM_016_10">#REF!</definedName>
    <definedName name="EM_016_11">#REF!</definedName>
    <definedName name="EM_016_12">#REF!</definedName>
    <definedName name="EM_016_13">#REF!</definedName>
    <definedName name="EM_016_14">#REF!</definedName>
    <definedName name="EM_016_15">#REF!</definedName>
    <definedName name="EM_016_16">#REF!</definedName>
    <definedName name="EM_016_17">#REF!</definedName>
    <definedName name="EM_016_18">#REF!</definedName>
    <definedName name="EM_016_2">#REF!</definedName>
    <definedName name="EM_016_3">#REF!</definedName>
    <definedName name="EM_016_4">#REF!</definedName>
    <definedName name="EM_016_5">#REF!</definedName>
    <definedName name="EM_016_6">#REF!</definedName>
    <definedName name="EM_016_7">#REF!</definedName>
    <definedName name="EM_016_8">#REF!</definedName>
    <definedName name="EM_016_9">#REF!</definedName>
    <definedName name="EM_017_1">#REF!</definedName>
    <definedName name="EM_017_10">#REF!</definedName>
    <definedName name="EM_017_11">#REF!</definedName>
    <definedName name="EM_017_12">#REF!</definedName>
    <definedName name="EM_017_13">#REF!</definedName>
    <definedName name="EM_017_14">#REF!</definedName>
    <definedName name="EM_017_15">#REF!</definedName>
    <definedName name="EM_017_16">#REF!</definedName>
    <definedName name="EM_017_17">#REF!</definedName>
    <definedName name="EM_017_18">#REF!</definedName>
    <definedName name="EM_017_2">#REF!</definedName>
    <definedName name="EM_017_3">#REF!</definedName>
    <definedName name="EM_017_4">#REF!</definedName>
    <definedName name="EM_017_5">#REF!</definedName>
    <definedName name="EM_017_6">#REF!</definedName>
    <definedName name="EM_017_7">#REF!</definedName>
    <definedName name="EM_017_8">#REF!</definedName>
    <definedName name="EM_017_9">#REF!</definedName>
    <definedName name="EM_018_1">#REF!</definedName>
    <definedName name="EM_018_10">#REF!</definedName>
    <definedName name="EM_018_11">#REF!</definedName>
    <definedName name="EM_018_12">#REF!</definedName>
    <definedName name="EM_018_13">#REF!</definedName>
    <definedName name="EM_018_14">#REF!</definedName>
    <definedName name="EM_018_15">#REF!</definedName>
    <definedName name="EM_018_16">#REF!</definedName>
    <definedName name="EM_018_17">#REF!</definedName>
    <definedName name="EM_018_18">#REF!</definedName>
    <definedName name="EM_018_2">#REF!</definedName>
    <definedName name="EM_018_3">#REF!</definedName>
    <definedName name="EM_018_4">#REF!</definedName>
    <definedName name="EM_018_5">#REF!</definedName>
    <definedName name="EM_018_6">#REF!</definedName>
    <definedName name="EM_018_7">#REF!</definedName>
    <definedName name="EM_018_8">#REF!</definedName>
    <definedName name="EM_018_9">#REF!</definedName>
    <definedName name="EM_019_1">#REF!</definedName>
    <definedName name="EM_019_10">#REF!</definedName>
    <definedName name="EM_019_11">#REF!</definedName>
    <definedName name="EM_019_12">#REF!</definedName>
    <definedName name="EM_019_13">#REF!</definedName>
    <definedName name="EM_019_14">#REF!</definedName>
    <definedName name="EM_019_15">#REF!</definedName>
    <definedName name="EM_019_16">#REF!</definedName>
    <definedName name="EM_019_17">#REF!</definedName>
    <definedName name="EM_019_18">#REF!</definedName>
    <definedName name="EM_019_2">#REF!</definedName>
    <definedName name="EM_019_3">#REF!</definedName>
    <definedName name="EM_019_4">#REF!</definedName>
    <definedName name="EM_019_5">#REF!</definedName>
    <definedName name="EM_019_6">#REF!</definedName>
    <definedName name="EM_019_7">#REF!</definedName>
    <definedName name="EM_019_8">#REF!</definedName>
    <definedName name="EM_019_9">#REF!</definedName>
    <definedName name="EM_020_1">#REF!</definedName>
    <definedName name="EM_020_10">#REF!</definedName>
    <definedName name="EM_020_11">#REF!</definedName>
    <definedName name="EM_020_12">#REF!</definedName>
    <definedName name="EM_020_13">#REF!</definedName>
    <definedName name="EM_020_14">#REF!</definedName>
    <definedName name="EM_020_15">#REF!</definedName>
    <definedName name="EM_020_16">#REF!</definedName>
    <definedName name="EM_020_17">#REF!</definedName>
    <definedName name="EM_020_18">#REF!</definedName>
    <definedName name="EM_020_2">#REF!</definedName>
    <definedName name="EM_020_3">#REF!</definedName>
    <definedName name="EM_020_4">#REF!</definedName>
    <definedName name="EM_020_5">#REF!</definedName>
    <definedName name="EM_020_6">#REF!</definedName>
    <definedName name="EM_020_7">#REF!</definedName>
    <definedName name="EM_020_8">#REF!</definedName>
    <definedName name="EM_020_9">#REF!</definedName>
    <definedName name="EM_021_1">#REF!</definedName>
    <definedName name="EM_021_10">#REF!</definedName>
    <definedName name="EM_021_11">#REF!</definedName>
    <definedName name="EM_021_12">#REF!</definedName>
    <definedName name="EM_021_13">#REF!</definedName>
    <definedName name="EM_021_14">#REF!</definedName>
    <definedName name="EM_021_15">#REF!</definedName>
    <definedName name="EM_021_16">#REF!</definedName>
    <definedName name="EM_021_17">#REF!</definedName>
    <definedName name="EM_021_18">#REF!</definedName>
    <definedName name="EM_021_2">#REF!</definedName>
    <definedName name="EM_021_3">#REF!</definedName>
    <definedName name="EM_021_4">#REF!</definedName>
    <definedName name="EM_021_5">#REF!</definedName>
    <definedName name="EM_021_6">#REF!</definedName>
    <definedName name="EM_021_7">#REF!</definedName>
    <definedName name="EM_021_8">#REF!</definedName>
    <definedName name="EM_021_9">#REF!</definedName>
    <definedName name="EM_022_1">#REF!</definedName>
    <definedName name="EM_022_10">#REF!</definedName>
    <definedName name="EM_022_11">#REF!</definedName>
    <definedName name="EM_022_12">#REF!</definedName>
    <definedName name="EM_022_13">#REF!</definedName>
    <definedName name="EM_022_14">#REF!</definedName>
    <definedName name="EM_022_15">#REF!</definedName>
    <definedName name="EM_022_16">#REF!</definedName>
    <definedName name="EM_022_17">#REF!</definedName>
    <definedName name="EM_022_18">#REF!</definedName>
    <definedName name="EM_022_2">#REF!</definedName>
    <definedName name="EM_022_3">#REF!</definedName>
    <definedName name="EM_022_4">#REF!</definedName>
    <definedName name="EM_022_5">#REF!</definedName>
    <definedName name="EM_022_6">#REF!</definedName>
    <definedName name="EM_022_7">#REF!</definedName>
    <definedName name="EM_022_8">#REF!</definedName>
    <definedName name="EM_022_9">#REF!</definedName>
    <definedName name="EM_023_1">#REF!</definedName>
    <definedName name="EM_023_10">#REF!</definedName>
    <definedName name="EM_023_11">#REF!</definedName>
    <definedName name="EM_023_12">#REF!</definedName>
    <definedName name="EM_023_13">#REF!</definedName>
    <definedName name="EM_023_14">#REF!</definedName>
    <definedName name="EM_023_15">#REF!</definedName>
    <definedName name="EM_023_16">#REF!</definedName>
    <definedName name="EM_023_17">#REF!</definedName>
    <definedName name="EM_023_18">#REF!</definedName>
    <definedName name="EM_023_2">#REF!</definedName>
    <definedName name="EM_023_3">#REF!</definedName>
    <definedName name="EM_023_4">#REF!</definedName>
    <definedName name="EM_023_5">#REF!</definedName>
    <definedName name="EM_023_6">#REF!</definedName>
    <definedName name="EM_023_7">#REF!</definedName>
    <definedName name="EM_023_8">#REF!</definedName>
    <definedName name="EM_023_9">#REF!</definedName>
    <definedName name="EM_024_1">#REF!</definedName>
    <definedName name="EM_024_10">#REF!</definedName>
    <definedName name="EM_024_11">#REF!</definedName>
    <definedName name="EM_024_12">#REF!</definedName>
    <definedName name="EM_024_13">#REF!</definedName>
    <definedName name="EM_024_14">#REF!</definedName>
    <definedName name="EM_024_15">#REF!</definedName>
    <definedName name="EM_024_16">#REF!</definedName>
    <definedName name="EM_024_17">#REF!</definedName>
    <definedName name="EM_024_18">#REF!</definedName>
    <definedName name="EM_024_2">#REF!</definedName>
    <definedName name="EM_024_3">#REF!</definedName>
    <definedName name="EM_024_4">#REF!</definedName>
    <definedName name="EM_024_5">#REF!</definedName>
    <definedName name="EM_024_6">#REF!</definedName>
    <definedName name="EM_024_7">#REF!</definedName>
    <definedName name="EM_024_8">#REF!</definedName>
    <definedName name="EM_024_9">#REF!</definedName>
    <definedName name="EM_025_1">#REF!</definedName>
    <definedName name="EM_025_10">#REF!</definedName>
    <definedName name="EM_025_11">#REF!</definedName>
    <definedName name="EM_025_12">#REF!</definedName>
    <definedName name="EM_025_13">#REF!</definedName>
    <definedName name="EM_025_14">#REF!</definedName>
    <definedName name="EM_025_15">#REF!</definedName>
    <definedName name="EM_025_16">#REF!</definedName>
    <definedName name="EM_025_17">#REF!</definedName>
    <definedName name="EM_025_18">#REF!</definedName>
    <definedName name="EM_025_2">#REF!</definedName>
    <definedName name="EM_025_3">#REF!</definedName>
    <definedName name="EM_025_4">#REF!</definedName>
    <definedName name="EM_025_5">#REF!</definedName>
    <definedName name="EM_025_6">#REF!</definedName>
    <definedName name="EM_025_7">#REF!</definedName>
    <definedName name="EM_025_8">#REF!</definedName>
    <definedName name="EM_025_9">#REF!</definedName>
    <definedName name="EM_026_1">#REF!</definedName>
    <definedName name="EM_026_10">#REF!</definedName>
    <definedName name="EM_026_11">#REF!</definedName>
    <definedName name="EM_026_12">#REF!</definedName>
    <definedName name="EM_026_13">#REF!</definedName>
    <definedName name="EM_026_14">#REF!</definedName>
    <definedName name="EM_026_15">#REF!</definedName>
    <definedName name="EM_026_16">#REF!</definedName>
    <definedName name="EM_026_17">#REF!</definedName>
    <definedName name="EM_026_18">#REF!</definedName>
    <definedName name="EM_026_2">#REF!</definedName>
    <definedName name="EM_026_3">#REF!</definedName>
    <definedName name="EM_026_4">#REF!</definedName>
    <definedName name="EM_026_5">#REF!</definedName>
    <definedName name="EM_026_6">#REF!</definedName>
    <definedName name="EM_026_7">#REF!</definedName>
    <definedName name="EM_026_8">#REF!</definedName>
    <definedName name="EM_026_9">#REF!</definedName>
    <definedName name="EM_027_1">#REF!</definedName>
    <definedName name="EM_027_10">#REF!</definedName>
    <definedName name="EM_027_11">#REF!</definedName>
    <definedName name="EM_027_12">#REF!</definedName>
    <definedName name="EM_027_13">#REF!</definedName>
    <definedName name="EM_027_14">#REF!</definedName>
    <definedName name="EM_027_15">#REF!</definedName>
    <definedName name="EM_027_16">#REF!</definedName>
    <definedName name="EM_027_17">#REF!</definedName>
    <definedName name="EM_027_18">#REF!</definedName>
    <definedName name="EM_027_2">#REF!</definedName>
    <definedName name="EM_027_3">#REF!</definedName>
    <definedName name="EM_027_4">#REF!</definedName>
    <definedName name="EM_027_5">#REF!</definedName>
    <definedName name="EM_027_6">#REF!</definedName>
    <definedName name="EM_027_7">#REF!</definedName>
    <definedName name="EM_027_8">#REF!</definedName>
    <definedName name="EM_027_9">#REF!</definedName>
    <definedName name="EM_028_1">#REF!</definedName>
    <definedName name="EM_028_10">#REF!</definedName>
    <definedName name="EM_028_11">#REF!</definedName>
    <definedName name="EM_028_12">#REF!</definedName>
    <definedName name="EM_028_13">#REF!</definedName>
    <definedName name="EM_028_14">#REF!</definedName>
    <definedName name="EM_028_15">#REF!</definedName>
    <definedName name="EM_028_16">#REF!</definedName>
    <definedName name="EM_028_17">#REF!</definedName>
    <definedName name="EM_028_18">#REF!</definedName>
    <definedName name="EM_028_2">#REF!</definedName>
    <definedName name="EM_028_3">#REF!</definedName>
    <definedName name="EM_028_4">#REF!</definedName>
    <definedName name="EM_028_5">#REF!</definedName>
    <definedName name="EM_028_6">#REF!</definedName>
    <definedName name="EM_028_7">#REF!</definedName>
    <definedName name="EM_028_8">#REF!</definedName>
    <definedName name="EM_028_9">#REF!</definedName>
    <definedName name="EM_029_1">#REF!</definedName>
    <definedName name="EM_029_10">#REF!</definedName>
    <definedName name="EM_029_11">#REF!</definedName>
    <definedName name="EM_029_12">#REF!</definedName>
    <definedName name="EM_029_13">#REF!</definedName>
    <definedName name="EM_029_14">#REF!</definedName>
    <definedName name="EM_029_15">#REF!</definedName>
    <definedName name="EM_029_16">#REF!</definedName>
    <definedName name="EM_029_17">#REF!</definedName>
    <definedName name="EM_029_18">#REF!</definedName>
    <definedName name="EM_029_2">#REF!</definedName>
    <definedName name="EM_029_3">#REF!</definedName>
    <definedName name="EM_029_4">#REF!</definedName>
    <definedName name="EM_029_5">#REF!</definedName>
    <definedName name="EM_029_6">#REF!</definedName>
    <definedName name="EM_029_7">#REF!</definedName>
    <definedName name="EM_029_8">#REF!</definedName>
    <definedName name="EM_029_9">#REF!</definedName>
    <definedName name="EM_030_1">#REF!</definedName>
    <definedName name="EM_030_10">#REF!</definedName>
    <definedName name="EM_030_11">#REF!</definedName>
    <definedName name="EM_030_12">#REF!</definedName>
    <definedName name="EM_030_13">#REF!</definedName>
    <definedName name="EM_030_14">#REF!</definedName>
    <definedName name="EM_030_15">#REF!</definedName>
    <definedName name="EM_030_16">#REF!</definedName>
    <definedName name="EM_030_17">#REF!</definedName>
    <definedName name="EM_030_18">#REF!</definedName>
    <definedName name="EM_030_2">#REF!</definedName>
    <definedName name="EM_030_3">#REF!</definedName>
    <definedName name="EM_030_4">#REF!</definedName>
    <definedName name="EM_030_5">#REF!</definedName>
    <definedName name="EM_030_6">#REF!</definedName>
    <definedName name="EM_030_7">#REF!</definedName>
    <definedName name="EM_030_8">#REF!</definedName>
    <definedName name="EM_030_9">#REF!</definedName>
    <definedName name="EM_031_1">#REF!</definedName>
    <definedName name="EM_031_10">#REF!</definedName>
    <definedName name="EM_031_11">#REF!</definedName>
    <definedName name="EM_031_12">#REF!</definedName>
    <definedName name="EM_031_13">#REF!</definedName>
    <definedName name="EM_031_14">#REF!</definedName>
    <definedName name="EM_031_15">#REF!</definedName>
    <definedName name="EM_031_16">#REF!</definedName>
    <definedName name="EM_031_17">#REF!</definedName>
    <definedName name="EM_031_18">#REF!</definedName>
    <definedName name="EM_031_2">#REF!</definedName>
    <definedName name="EM_031_3">#REF!</definedName>
    <definedName name="EM_031_4">#REF!</definedName>
    <definedName name="EM_031_5">#REF!</definedName>
    <definedName name="EM_031_6">#REF!</definedName>
    <definedName name="EM_031_7">#REF!</definedName>
    <definedName name="EM_031_8">#REF!</definedName>
    <definedName name="EM_031_9">#REF!</definedName>
    <definedName name="EM_032_1">#REF!</definedName>
    <definedName name="EM_032_10">#REF!</definedName>
    <definedName name="EM_032_11">#REF!</definedName>
    <definedName name="EM_032_12">#REF!</definedName>
    <definedName name="EM_032_13">#REF!</definedName>
    <definedName name="EM_032_14">#REF!</definedName>
    <definedName name="EM_032_15">#REF!</definedName>
    <definedName name="EM_032_16">#REF!</definedName>
    <definedName name="EM_032_17">#REF!</definedName>
    <definedName name="EM_032_18">#REF!</definedName>
    <definedName name="EM_032_2">#REF!</definedName>
    <definedName name="EM_032_3">#REF!</definedName>
    <definedName name="EM_032_4">#REF!</definedName>
    <definedName name="EM_032_5">#REF!</definedName>
    <definedName name="EM_032_6">#REF!</definedName>
    <definedName name="EM_032_7">#REF!</definedName>
    <definedName name="EM_032_8">#REF!</definedName>
    <definedName name="EM_032_9">#REF!</definedName>
    <definedName name="EM_033_1">#REF!</definedName>
    <definedName name="EM_033_10">#REF!</definedName>
    <definedName name="EM_033_11">#REF!</definedName>
    <definedName name="EM_033_12">#REF!</definedName>
    <definedName name="EM_033_13">#REF!</definedName>
    <definedName name="EM_033_14">#REF!</definedName>
    <definedName name="EM_033_15">#REF!</definedName>
    <definedName name="EM_033_16">#REF!</definedName>
    <definedName name="EM_033_17">#REF!</definedName>
    <definedName name="EM_033_18">#REF!</definedName>
    <definedName name="EM_033_2">#REF!</definedName>
    <definedName name="EM_033_3">#REF!</definedName>
    <definedName name="EM_033_4">#REF!</definedName>
    <definedName name="EM_033_5">#REF!</definedName>
    <definedName name="EM_033_6">#REF!</definedName>
    <definedName name="EM_033_7">#REF!</definedName>
    <definedName name="EM_033_8">#REF!</definedName>
    <definedName name="EM_033_9">#REF!</definedName>
    <definedName name="EM_034_1">#REF!</definedName>
    <definedName name="EM_034_10">#REF!</definedName>
    <definedName name="EM_034_11">#REF!</definedName>
    <definedName name="EM_034_12">#REF!</definedName>
    <definedName name="EM_034_13">#REF!</definedName>
    <definedName name="EM_034_14">#REF!</definedName>
    <definedName name="EM_034_15">#REF!</definedName>
    <definedName name="EM_034_16">#REF!</definedName>
    <definedName name="EM_034_17">#REF!</definedName>
    <definedName name="EM_034_18">#REF!</definedName>
    <definedName name="EM_034_2">#REF!</definedName>
    <definedName name="EM_034_3">#REF!</definedName>
    <definedName name="EM_034_4">#REF!</definedName>
    <definedName name="EM_034_5">#REF!</definedName>
    <definedName name="EM_034_6">#REF!</definedName>
    <definedName name="EM_034_7">#REF!</definedName>
    <definedName name="EM_034_8">#REF!</definedName>
    <definedName name="EM_034_9">#REF!</definedName>
    <definedName name="EM_035_1">#REF!</definedName>
    <definedName name="EM_035_10">#REF!</definedName>
    <definedName name="EM_035_11">#REF!</definedName>
    <definedName name="EM_035_12">#REF!</definedName>
    <definedName name="EM_035_13">#REF!</definedName>
    <definedName name="EM_035_14">#REF!</definedName>
    <definedName name="EM_035_15">#REF!</definedName>
    <definedName name="EM_035_16">#REF!</definedName>
    <definedName name="EM_035_17">#REF!</definedName>
    <definedName name="EM_035_18">#REF!</definedName>
    <definedName name="EM_035_2">#REF!</definedName>
    <definedName name="EM_035_3">#REF!</definedName>
    <definedName name="EM_035_4">#REF!</definedName>
    <definedName name="EM_035_5">#REF!</definedName>
    <definedName name="EM_035_6">#REF!</definedName>
    <definedName name="EM_035_7">#REF!</definedName>
    <definedName name="EM_035_8">#REF!</definedName>
    <definedName name="EM_035_9">#REF!</definedName>
    <definedName name="EM_036_1">#REF!</definedName>
    <definedName name="EM_036_10">#REF!</definedName>
    <definedName name="EM_036_11">#REF!</definedName>
    <definedName name="EM_036_12">#REF!</definedName>
    <definedName name="EM_036_13">#REF!</definedName>
    <definedName name="EM_036_14">#REF!</definedName>
    <definedName name="EM_036_15">#REF!</definedName>
    <definedName name="EM_036_16">#REF!</definedName>
    <definedName name="EM_036_17">#REF!</definedName>
    <definedName name="EM_036_18">#REF!</definedName>
    <definedName name="EM_036_2">#REF!</definedName>
    <definedName name="EM_036_3">#REF!</definedName>
    <definedName name="EM_036_4">#REF!</definedName>
    <definedName name="EM_036_5">#REF!</definedName>
    <definedName name="EM_036_6">#REF!</definedName>
    <definedName name="EM_036_7">#REF!</definedName>
    <definedName name="EM_036_8">#REF!</definedName>
    <definedName name="EM_036_9">#REF!</definedName>
    <definedName name="EM_037_1">#REF!</definedName>
    <definedName name="EM_037_10">#REF!</definedName>
    <definedName name="EM_037_11">#REF!</definedName>
    <definedName name="EM_037_12">#REF!</definedName>
    <definedName name="EM_037_13">#REF!</definedName>
    <definedName name="EM_037_14">#REF!</definedName>
    <definedName name="EM_037_15">#REF!</definedName>
    <definedName name="EM_037_16">#REF!</definedName>
    <definedName name="EM_037_17">#REF!</definedName>
    <definedName name="EM_037_18">#REF!</definedName>
    <definedName name="EM_037_2">#REF!</definedName>
    <definedName name="EM_037_3">#REF!</definedName>
    <definedName name="EM_037_4">#REF!</definedName>
    <definedName name="EM_037_5">#REF!</definedName>
    <definedName name="EM_037_6">#REF!</definedName>
    <definedName name="EM_037_7">#REF!</definedName>
    <definedName name="EM_037_8">#REF!</definedName>
    <definedName name="EM_037_9">#REF!</definedName>
    <definedName name="EM_038_1">#REF!</definedName>
    <definedName name="EM_038_10">#REF!</definedName>
    <definedName name="EM_038_11">#REF!</definedName>
    <definedName name="EM_038_12">#REF!</definedName>
    <definedName name="EM_038_13">#REF!</definedName>
    <definedName name="EM_038_14">#REF!</definedName>
    <definedName name="EM_038_15">#REF!</definedName>
    <definedName name="EM_038_16">#REF!</definedName>
    <definedName name="EM_038_17">#REF!</definedName>
    <definedName name="EM_038_18">#REF!</definedName>
    <definedName name="EM_038_2">#REF!</definedName>
    <definedName name="EM_038_3">#REF!</definedName>
    <definedName name="EM_038_4">#REF!</definedName>
    <definedName name="EM_038_5">#REF!</definedName>
    <definedName name="EM_038_6">#REF!</definedName>
    <definedName name="EM_038_7">#REF!</definedName>
    <definedName name="EM_038_8">#REF!</definedName>
    <definedName name="EM_038_9">#REF!</definedName>
    <definedName name="EM_039_1">#REF!</definedName>
    <definedName name="EM_039_10">#REF!</definedName>
    <definedName name="EM_039_11">#REF!</definedName>
    <definedName name="EM_039_12">#REF!</definedName>
    <definedName name="EM_039_13">#REF!</definedName>
    <definedName name="EM_039_14">#REF!</definedName>
    <definedName name="EM_039_15">#REF!</definedName>
    <definedName name="EM_039_16">#REF!</definedName>
    <definedName name="EM_039_17">#REF!</definedName>
    <definedName name="EM_039_18">#REF!</definedName>
    <definedName name="EM_039_2">#REF!</definedName>
    <definedName name="EM_039_3">#REF!</definedName>
    <definedName name="EM_039_4">#REF!</definedName>
    <definedName name="EM_039_5">#REF!</definedName>
    <definedName name="EM_039_6">#REF!</definedName>
    <definedName name="EM_039_7">#REF!</definedName>
    <definedName name="EM_039_8">#REF!</definedName>
    <definedName name="EM_039_9">#REF!</definedName>
    <definedName name="EM_051_14">#REF!</definedName>
    <definedName name="EM_051_15">#REF!</definedName>
    <definedName name="EM_051_16">#REF!</definedName>
    <definedName name="EM_051_17">#REF!</definedName>
    <definedName name="EM_051_18">#REF!</definedName>
    <definedName name="EM_052_14">#REF!</definedName>
    <definedName name="EM_052_15">#REF!</definedName>
    <definedName name="EM_052_16">#REF!</definedName>
    <definedName name="EM_052_17">#REF!</definedName>
    <definedName name="EM_052_18">#REF!</definedName>
    <definedName name="EM_053_14">#REF!</definedName>
    <definedName name="EM_053_15">#REF!</definedName>
    <definedName name="EM_053_16">#REF!</definedName>
    <definedName name="EM_053_17">#REF!</definedName>
    <definedName name="EM_053_18">#REF!</definedName>
    <definedName name="EM_054_14">#REF!</definedName>
    <definedName name="EM_054_15">#REF!</definedName>
    <definedName name="EM_054_16">#REF!</definedName>
    <definedName name="EM_054_17">#REF!</definedName>
    <definedName name="EM_054_18">#REF!</definedName>
    <definedName name="EM_055_14">#REF!</definedName>
    <definedName name="EM_055_15">#REF!</definedName>
    <definedName name="EM_055_16">#REF!</definedName>
    <definedName name="EM_055_17">#REF!</definedName>
    <definedName name="EM_055_18">#REF!</definedName>
    <definedName name="EM_056_14">#REF!</definedName>
    <definedName name="EM_056_15">#REF!</definedName>
    <definedName name="EM_056_16">#REF!</definedName>
    <definedName name="EM_056_17">#REF!</definedName>
    <definedName name="EM_056_18">#REF!</definedName>
    <definedName name="EM_057_14">#REF!</definedName>
    <definedName name="EM_057_15">#REF!</definedName>
    <definedName name="EM_057_16">#REF!</definedName>
    <definedName name="EM_057_17">#REF!</definedName>
    <definedName name="EM_057_18">#REF!</definedName>
    <definedName name="EM_058_14">#REF!</definedName>
    <definedName name="EM_058_15">#REF!</definedName>
    <definedName name="EM_058_16">#REF!</definedName>
    <definedName name="EM_058_17">#REF!</definedName>
    <definedName name="EM_058_18">#REF!</definedName>
    <definedName name="EM_059_14">#REF!</definedName>
    <definedName name="EM_059_15">#REF!</definedName>
    <definedName name="EM_059_16">#REF!</definedName>
    <definedName name="EM_059_17">#REF!</definedName>
    <definedName name="EM_059_18">#REF!</definedName>
    <definedName name="EM_060_14">#REF!</definedName>
    <definedName name="EM_060_15">#REF!</definedName>
    <definedName name="EM_060_16">#REF!</definedName>
    <definedName name="EM_060_17">#REF!</definedName>
    <definedName name="EM_060_18">#REF!</definedName>
    <definedName name="EM_061_14">#REF!</definedName>
    <definedName name="EM_061_15">#REF!</definedName>
    <definedName name="EM_061_16">#REF!</definedName>
    <definedName name="EM_061_17">#REF!</definedName>
    <definedName name="EM_061_18">#REF!</definedName>
    <definedName name="EM_062_14">#REF!</definedName>
    <definedName name="EM_062_15">#REF!</definedName>
    <definedName name="EM_062_16">#REF!</definedName>
    <definedName name="EM_062_17">#REF!</definedName>
    <definedName name="EM_062_18">#REF!</definedName>
    <definedName name="EM_063_14">#REF!</definedName>
    <definedName name="EM_063_15">#REF!</definedName>
    <definedName name="EM_063_16">#REF!</definedName>
    <definedName name="EM_063_17">#REF!</definedName>
    <definedName name="EM_063_18">#REF!</definedName>
    <definedName name="EM_064_14">#REF!</definedName>
    <definedName name="EM_064_15">#REF!</definedName>
    <definedName name="EM_064_16">#REF!</definedName>
    <definedName name="EM_064_17">#REF!</definedName>
    <definedName name="EM_064_18">#REF!</definedName>
    <definedName name="EM_065_14">#REF!</definedName>
    <definedName name="EM_065_15">#REF!</definedName>
    <definedName name="EM_065_16">#REF!</definedName>
    <definedName name="EM_065_17">#REF!</definedName>
    <definedName name="EM_065_18">#REF!</definedName>
    <definedName name="EM_066_14">#REF!</definedName>
    <definedName name="EM_066_15">#REF!</definedName>
    <definedName name="EM_066_16">#REF!</definedName>
    <definedName name="EM_066_17">#REF!</definedName>
    <definedName name="EM_066_18">#REF!</definedName>
    <definedName name="EM_067_14">#REF!</definedName>
    <definedName name="EM_067_15">#REF!</definedName>
    <definedName name="EM_067_16">#REF!</definedName>
    <definedName name="EM_067_17">#REF!</definedName>
    <definedName name="EM_067_18">#REF!</definedName>
    <definedName name="EM_068_14">#REF!</definedName>
    <definedName name="EM_068_15">#REF!</definedName>
    <definedName name="EM_068_16">#REF!</definedName>
    <definedName name="EM_068_17">#REF!</definedName>
    <definedName name="EM_068_18">#REF!</definedName>
    <definedName name="EM_069_14">#REF!</definedName>
    <definedName name="EM_069_15">#REF!</definedName>
    <definedName name="EM_069_16">#REF!</definedName>
    <definedName name="EM_069_17">#REF!</definedName>
    <definedName name="EM_069_18">#REF!</definedName>
    <definedName name="EM_070_14">#REF!</definedName>
    <definedName name="EM_070_15">#REF!</definedName>
    <definedName name="EM_070_16">#REF!</definedName>
    <definedName name="EM_070_17">#REF!</definedName>
    <definedName name="EM_070_18">#REF!</definedName>
    <definedName name="EM_071_14">#REF!</definedName>
    <definedName name="EM_071_15">#REF!</definedName>
    <definedName name="EM_071_16">#REF!</definedName>
    <definedName name="EM_071_17">#REF!</definedName>
    <definedName name="EM_071_18">#REF!</definedName>
    <definedName name="EM_072_14">#REF!</definedName>
    <definedName name="EM_072_15">#REF!</definedName>
    <definedName name="EM_072_16">#REF!</definedName>
    <definedName name="EM_072_17">#REF!</definedName>
    <definedName name="EM_072_18">#REF!</definedName>
    <definedName name="EM_073_14">#REF!</definedName>
    <definedName name="EM_073_15">#REF!</definedName>
    <definedName name="EM_073_16">#REF!</definedName>
    <definedName name="EM_073_17">#REF!</definedName>
    <definedName name="EM_073_18">#REF!</definedName>
    <definedName name="EM_074_14">#REF!</definedName>
    <definedName name="EM_074_15">#REF!</definedName>
    <definedName name="EM_074_16">#REF!</definedName>
    <definedName name="EM_074_17">#REF!</definedName>
    <definedName name="EM_074_18">#REF!</definedName>
    <definedName name="EMATWKG">#REF!</definedName>
    <definedName name="EMATWKG___0">#REF!</definedName>
    <definedName name="EMATWKG___0___0">#REF!</definedName>
    <definedName name="EMATWKG___0___0___0">#REF!</definedName>
    <definedName name="EMATWKG___0___0___0___0">#REF!</definedName>
    <definedName name="EMATWKG___0___0___0___0_1">#REF!</definedName>
    <definedName name="EMATWKG___0___0___0_1">#REF!</definedName>
    <definedName name="EMATWKG___0___0_1">#REF!</definedName>
    <definedName name="EMATWKG___0_1">#REF!</definedName>
    <definedName name="EMATWKG_1">#REF!</definedName>
    <definedName name="emb" hidden="1">{"Execavation",#N/A,FALSE,"furniture (employer)"}</definedName>
    <definedName name="EMET">#REF!</definedName>
    <definedName name="EMET___0">#REF!</definedName>
    <definedName name="EMET___0___0">#REF!</definedName>
    <definedName name="EMET___0___0___0">#REF!</definedName>
    <definedName name="EMET___0___0___0___0">#REF!</definedName>
    <definedName name="eml">#REF!</definedName>
    <definedName name="empl_area1">#REF!</definedName>
    <definedName name="empl_area2">#REF!</definedName>
    <definedName name="empl_area3">#REF!</definedName>
    <definedName name="empl_area4">#REF!</definedName>
    <definedName name="empl_area5">#REF!</definedName>
    <definedName name="empl_bdeg1">#REF!</definedName>
    <definedName name="empl_bdeg2">#REF!</definedName>
    <definedName name="empl_birth_dt">#REF!</definedName>
    <definedName name="empl_bpp1">#REF!</definedName>
    <definedName name="empl_bpp2">#REF!</definedName>
    <definedName name="empl_btgt1">#REF!</definedName>
    <definedName name="empl_btgt2">#REF!</definedName>
    <definedName name="empl_bwt1">#REF!</definedName>
    <definedName name="empl_bwt2">#REF!</definedName>
    <definedName name="empl_carr_comp">#REF!</definedName>
    <definedName name="empl_carr_own">#REF!</definedName>
    <definedName name="empl_imp1">#REF!</definedName>
    <definedName name="empl_imp2">#REF!</definedName>
    <definedName name="empl_imp3">#REF!</definedName>
    <definedName name="empl_imp4">#REF!</definedName>
    <definedName name="empl_imp5">#REF!</definedName>
    <definedName name="empl_job_title">#REF!</definedName>
    <definedName name="empl_join_dt">#REF!</definedName>
    <definedName name="empl_loc">#REF!</definedName>
    <definedName name="empl_name">#REF!</definedName>
    <definedName name="empl_no">#REF!</definedName>
    <definedName name="empl_pdeg1">#REF!</definedName>
    <definedName name="empl_pdeg2">#REF!</definedName>
    <definedName name="empl_pdeg3">#REF!</definedName>
    <definedName name="empl_pdeg4">#REF!</definedName>
    <definedName name="empl_pdeg5">#REF!</definedName>
    <definedName name="empl_period">#REF!</definedName>
    <definedName name="empl_pp_dt">#REF!</definedName>
    <definedName name="empl_ppp1">#REF!</definedName>
    <definedName name="empl_ppp2">#REF!</definedName>
    <definedName name="empl_ppp3">#REF!</definedName>
    <definedName name="empl_ppp4">#REF!</definedName>
    <definedName name="empl_ppp5">#REF!</definedName>
    <definedName name="empl_prog1">#REF!</definedName>
    <definedName name="empl_prog2">#REF!</definedName>
    <definedName name="empl_prog3">#REF!</definedName>
    <definedName name="empl_prog4">#REF!</definedName>
    <definedName name="empl_prog5">#REF!</definedName>
    <definedName name="empl_ptgt1">#REF!</definedName>
    <definedName name="empl_ptgt2">#REF!</definedName>
    <definedName name="empl_ptgt3">#REF!</definedName>
    <definedName name="empl_ptgt4">#REF!</definedName>
    <definedName name="empl_ptgt5">#REF!</definedName>
    <definedName name="empl_pwt1">#REF!</definedName>
    <definedName name="empl_pwt2">#REF!</definedName>
    <definedName name="empl_pwt3">#REF!</definedName>
    <definedName name="empl_pwt4">#REF!</definedName>
    <definedName name="empl_pwt5">#REF!</definedName>
    <definedName name="empl_revw_id">#REF!</definedName>
    <definedName name="empl_summ">#REF!</definedName>
    <definedName name="empl_wl">#REF!</definedName>
    <definedName name="Employees">#REF!</definedName>
    <definedName name="EMUCK">#REF!</definedName>
    <definedName name="En">#REF!</definedName>
    <definedName name="End_Bal">#REF!</definedName>
    <definedName name="Ende">#REF!</definedName>
    <definedName name="ENG">#REF!</definedName>
    <definedName name="ENGG">#REF!</definedName>
    <definedName name="Engg_charges">#REF!</definedName>
    <definedName name="ENICL">#REF!</definedName>
    <definedName name="Enot">#REF!</definedName>
    <definedName name="EOL">#REF!</definedName>
    <definedName name="EP_AGWC">'[40]EP 13-14'!#REF!</definedName>
    <definedName name="EP_AM">'[40]EP 13-14'!#REF!</definedName>
    <definedName name="EP_ANFA">'[40]EP 13-14'!#REF!</definedName>
    <definedName name="EP_ANFE">'[40]EP 13-14'!#REF!</definedName>
    <definedName name="EP_ANFEBG">'[40]EP 13-14'!#REF!</definedName>
    <definedName name="EP_ANWC">'[40]EP 13-14'!#REF!</definedName>
    <definedName name="EP_Apr">'[40]EP 13-14'!$AN:$AN</definedName>
    <definedName name="EP_Aug">'[40]EP 13-14'!$AR:$AR</definedName>
    <definedName name="EP_Avg_Adv">'[40]EP 13-14'!#REF!</definedName>
    <definedName name="EP_Avg_COI">'[40]EP 13-14'!#REF!</definedName>
    <definedName name="EP_Avg_OCA">'[40]EP 13-14'!#REF!</definedName>
    <definedName name="EP_Avg_OCL">'[40]EP 13-14'!#REF!</definedName>
    <definedName name="EP_Avg_OS">'[40]EP 13-14'!#REF!</definedName>
    <definedName name="EP_Avg_Stk">'[40]EP 13-14'!#REF!</definedName>
    <definedName name="EP_Avg_VC">'[40]EP 13-14'!#REF!</definedName>
    <definedName name="EP_Avg_WC_Key">#REF!</definedName>
    <definedName name="EP_COI">'[40]EP 13-14'!#REF!</definedName>
    <definedName name="EP_Dec">'[40]EP 13-14'!$AV:$AV</definedName>
    <definedName name="EP_Deprn">'[40]EP 13-14'!#REF!</definedName>
    <definedName name="EP_Feb">'[40]EP 13-14'!$AX:$AX</definedName>
    <definedName name="EP_GM">'[40]EP 13-14'!#REF!</definedName>
    <definedName name="EP_Jan">'[40]EP 13-14'!$AW:$AW</definedName>
    <definedName name="EP_Jul">'[40]EP 13-14'!$AQ:$AQ</definedName>
    <definedName name="EP_Jun">'[40]EP 13-14'!$AP:$AP</definedName>
    <definedName name="EP_Key">'[40]EP 13-14'!#REF!</definedName>
    <definedName name="EP_Mar">'[40]EP 13-14'!$AY:$AY</definedName>
    <definedName name="EP_MAT_Sales">'[40]EP 13-14'!#REF!</definedName>
    <definedName name="EP_May">'[40]EP 13-14'!$AO:$AO</definedName>
    <definedName name="EP_Nov">'[40]EP 13-14'!$AU:$AU</definedName>
    <definedName name="EP_NWC">'[40]EP 13-14'!#REF!</definedName>
    <definedName name="EP_OB_Cust">'[40]EP 13-14'!#REF!</definedName>
    <definedName name="EP_OB_IU">'[40]EP 13-14'!#REF!</definedName>
    <definedName name="EP_OCA">'[40]EP 13-14'!#REF!</definedName>
    <definedName name="EP_OCL">'[40]EP 13-14'!#REF!</definedName>
    <definedName name="EP_Oct">'[40]EP 13-14'!$AT:$AT</definedName>
    <definedName name="EP_OD_Common">'[40]EP 13-14'!#REF!</definedName>
    <definedName name="EP_OI_Cust">'[40]EP 13-14'!#REF!</definedName>
    <definedName name="EP_OI_IU">'[40]EP 13-14'!#REF!</definedName>
    <definedName name="EP_OS">'[40]EP 13-14'!#REF!</definedName>
    <definedName name="EP_PBDIT">'[40]EP 13-14'!#REF!</definedName>
    <definedName name="EP_PBIT">'[40]EP 13-14'!#REF!</definedName>
    <definedName name="EP_Per_Key">#REF!</definedName>
    <definedName name="EP_Res_Key">#REF!</definedName>
    <definedName name="EP_Sales_Cust">'[40]EP 13-14'!#REF!</definedName>
    <definedName name="EP_Sales_IU">'[40]EP 13-14'!#REF!</definedName>
    <definedName name="EP_Sep">'[40]EP 13-14'!$AS:$AS</definedName>
    <definedName name="EP_Stk">'[40]EP 13-14'!#REF!</definedName>
    <definedName name="EP_Top_Key">#REF!</definedName>
    <definedName name="EP_VC">'[40]EP 13-14'!#REF!</definedName>
    <definedName name="EP_WC_Key">#REF!</definedName>
    <definedName name="Epa">#REF!</definedName>
    <definedName name="Epi">#REF!</definedName>
    <definedName name="eq_index">#REF!</definedName>
    <definedName name="EQMOB">#REF!</definedName>
    <definedName name="EQUIPCOM">#REF!</definedName>
    <definedName name="EquipmentType">#REF!</definedName>
    <definedName name="er">#REF!</definedName>
    <definedName name="ErCost">#REF!</definedName>
    <definedName name="ere">#REF!</definedName>
    <definedName name="ERE_RATE">IF([41]EREC_BAL!$G1&gt;=44242,_xlfn.XLOOKUP([41]EREC_BAL!$C1,[41]RATE!$A$3:$A$36,[41]RATE!$B$3:$B$36),0)</definedName>
    <definedName name="EREBOQ132">#REF!</definedName>
    <definedName name="EREBOQ400">#REF!</definedName>
    <definedName name="erec">#REF!</definedName>
    <definedName name="erecps">#REF!</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ctionTool">OFFSET(#REF!,0,0,COUNTA(#REF!),1)</definedName>
    <definedName name="erer">#REF!</definedName>
    <definedName name="ERIP">#REF!</definedName>
    <definedName name="ERT">IFERROR(LEFT(INDEX(#REF!,MATCH(#REF!,#REF!,0)),3),"")</definedName>
    <definedName name="ERTYYWWS" hidden="1">{"form-D1",#N/A,FALSE,"FORM-D1";"form-D1_amt",#N/A,FALSE,"FORM-D1"}</definedName>
    <definedName name="ERV">#REF!</definedName>
    <definedName name="eryq43y7">#REF!</definedName>
    <definedName name="Es">#REF!</definedName>
    <definedName name="Es___0">#REF!</definedName>
    <definedName name="Es___13">#REF!</definedName>
    <definedName name="esc_1">#REF!</definedName>
    <definedName name="ESC_2">#REF!</definedName>
    <definedName name="ESC_BOHW">#REF!</definedName>
    <definedName name="ESC_BOSW">#REF!</definedName>
    <definedName name="ESC_IDTOHW">#REF!</definedName>
    <definedName name="ESC_IDTOSW">#REF!</definedName>
    <definedName name="ESC_IMPHW">#REF!</definedName>
    <definedName name="ESC_IMPSW">#REF!</definedName>
    <definedName name="ESC_SER">#REF!</definedName>
    <definedName name="ESC_TRHW">#REF!</definedName>
    <definedName name="ESC_TRSW">#REF!</definedName>
    <definedName name="ESCALATION1" hidden="1">#REF!</definedName>
    <definedName name="ESCPRD_BOHW">#REF!</definedName>
    <definedName name="ESCPRD_BOSW">#REF!</definedName>
    <definedName name="ESCPRD_IDTOHW">#REF!</definedName>
    <definedName name="ESCPRD_IDTOSW">#REF!</definedName>
    <definedName name="ESCPRD_IMPHW">#REF!</definedName>
    <definedName name="ESCPRD_IMPSW">#REF!</definedName>
    <definedName name="ESCPRD_TRHW">#REF!</definedName>
    <definedName name="ESCPRD_TRSW">#REF!</definedName>
    <definedName name="eskal">#REF!</definedName>
    <definedName name="ESo">#REF!</definedName>
    <definedName name="Ess">#REF!</definedName>
    <definedName name="Est">#REF!</definedName>
    <definedName name="Estep">#REF!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touch">INDIRECT(VLOOKUP(#REF!,#REF!,1,0))</definedName>
    <definedName name="etu">#REF!</definedName>
    <definedName name="ETUDEBT">#REF!</definedName>
    <definedName name="etwet">#REF!</definedName>
    <definedName name="eun">#REF!</definedName>
    <definedName name="EUR">#REF!</definedName>
    <definedName name="EURO">#REF!</definedName>
    <definedName name="EVA">#REF!</definedName>
    <definedName name="EVM_COST">#REF!</definedName>
    <definedName name="ew">#REF!,#REF!,#REF!,#REF!,#REF!,#REF!,#REF!,#REF!,#REF!,#REF!,#REF!,#REF!,#REF!</definedName>
    <definedName name="EWEQEWE">[25]GWC!#REF!</definedName>
    <definedName name="ewer" hidden="1">{"'PROFITABILITY'!$A$1:$F$45"}</definedName>
    <definedName name="ewre" hidden="1">#REF!</definedName>
    <definedName name="EWWW" hidden="1">{"form-D1",#N/A,FALSE,"FORM-D1";"form-D1_amt",#N/A,FALSE,"FORM-D1"}</definedName>
    <definedName name="ex">#REF!</definedName>
    <definedName name="ex_joint">#REF!</definedName>
    <definedName name="Ex_Rate_LC_per_FC">#REF!</definedName>
    <definedName name="ExcavatorPOL">#REF!</definedName>
    <definedName name="excavcl">#REF!</definedName>
    <definedName name="excavtion_offset">#REF!</definedName>
    <definedName name="Excel_BuiltIn__FilterDatabase_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#REF!</definedName>
    <definedName name="Excel_BuiltIn__FilterDatabase_14_16_16">#REF!</definedName>
    <definedName name="Excel_BuiltIn__FilterDatabase_14_16_2">#REF!</definedName>
    <definedName name="Excel_BuiltIn__FilterDatabase_14_16_27">#REF!</definedName>
    <definedName name="Excel_BuiltIn__FilterDatabase_14_16_4">#REF!</definedName>
    <definedName name="Excel_BuiltIn__FilterDatabase_14_16_5">#REF!</definedName>
    <definedName name="Excel_BuiltIn__FilterDatabase_23">#REF!</definedName>
    <definedName name="Excel_BuiltIn__FilterDatabase_26">#REF!</definedName>
    <definedName name="Excel_BuiltIn__FilterDatabase_26_16">#REF!</definedName>
    <definedName name="Excel_BuiltIn__FilterDatabase_26_2">#REF!</definedName>
    <definedName name="Excel_BuiltIn__FilterDatabase_26_27">#REF!</definedName>
    <definedName name="Excel_BuiltIn__FilterDatabase_26_4">#REF!</definedName>
    <definedName name="Excel_BuiltIn__FilterDatabase_28">#REF!</definedName>
    <definedName name="Excel_BuiltIn__FilterDatabase_28_16">#REF!</definedName>
    <definedName name="Excel_BuiltIn__FilterDatabase_28_2">#REF!</definedName>
    <definedName name="Excel_BuiltIn__FilterDatabase_28_27">#REF!</definedName>
    <definedName name="Excel_BuiltIn__FilterDatabase_28_4">#REF!</definedName>
    <definedName name="Excel_BuiltIn__FilterDatabase_3">NA()</definedName>
    <definedName name="Excel_BuiltIn__FilterDatabase_31">#REF!</definedName>
    <definedName name="Excel_BuiltIn__FilterDatabase_31_1">#REF!</definedName>
    <definedName name="Excel_BuiltIn__FilterDatabase_31_16">#REF!</definedName>
    <definedName name="Excel_BuiltIn__FilterDatabase_31_2">#REF!</definedName>
    <definedName name="Excel_BuiltIn__FilterDatabase_31_27">#REF!</definedName>
    <definedName name="Excel_BuiltIn__FilterDatabase_31_4">#REF!</definedName>
    <definedName name="Excel_BuiltIn__FilterDatabase_4">#REF!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6">#REF!</definedName>
    <definedName name="Excel_BuiltIn__FilterDatabase_7">#REF!</definedName>
    <definedName name="Excel_BuiltIn__FilterDatabase_7_8">#REF!</definedName>
    <definedName name="Excel_BuiltIn__FilterDatabase_7_8_16">#REF!</definedName>
    <definedName name="Excel_BuiltIn__FilterDatabase_7_8_2">#REF!</definedName>
    <definedName name="Excel_BuiltIn__FilterDatabase_7_8_27">#REF!</definedName>
    <definedName name="Excel_BuiltIn__FilterDatabase_7_8_4">#REF!</definedName>
    <definedName name="Excel_BuiltIn__FilterDatabase_7_8_5">#REF!</definedName>
    <definedName name="Excel_BuiltIn_Database">#REF!</definedName>
    <definedName name="Excel_BuiltIn_Database_0">"$#REF!.$A$1:$N$4078"</definedName>
    <definedName name="Excel_BuiltIn_Print_Area">"$#REF!.$A$1:$Z$38"</definedName>
    <definedName name="Excel_BuiltIn_Print_Area_1">#REF!</definedName>
    <definedName name="Excel_BuiltIn_Print_Area_1_1">#REF!</definedName>
    <definedName name="Excel_BuiltIn_Print_Area_1_1_1">#REF!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#REF!</definedName>
    <definedName name="Excel_BuiltIn_Print_Area_10_1">#REF!</definedName>
    <definedName name="Excel_BuiltIn_Print_Area_10_1_1">#REF!</definedName>
    <definedName name="Excel_BuiltIn_Print_Area_10_1_1_1">#REF!</definedName>
    <definedName name="Excel_BuiltIn_Print_Area_10_1_1_1_1">#REF!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#REF!</definedName>
    <definedName name="Excel_BuiltIn_Print_Area_10_1_1_16_1">#REF!</definedName>
    <definedName name="Excel_BuiltIn_Print_Area_10_1_1_2">#REF!</definedName>
    <definedName name="Excel_BuiltIn_Print_Area_10_1_1_2_1">#REF!</definedName>
    <definedName name="Excel_BuiltIn_Print_Area_10_1_1_27">#REF!</definedName>
    <definedName name="Excel_BuiltIn_Print_Area_10_1_1_27_1">#REF!</definedName>
    <definedName name="Excel_BuiltIn_Print_Area_10_1_1_4">#REF!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#REF!</definedName>
    <definedName name="Excel_BuiltIn_Print_Area_10_1_16_1">#REF!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#REF!</definedName>
    <definedName name="Excel_BuiltIn_Print_Area_10_1_2_1">#REF!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#REF!</definedName>
    <definedName name="Excel_BuiltIn_Print_Area_10_1_4_1">#REF!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#REF!</definedName>
    <definedName name="Excel_BuiltIn_Print_Area_10_2">#REF!</definedName>
    <definedName name="Excel_BuiltIn_Print_Area_10_27">#REF!</definedName>
    <definedName name="Excel_BuiltIn_Print_Area_10_4">#REF!</definedName>
    <definedName name="Excel_BuiltIn_Print_Area_10_8">#REF!</definedName>
    <definedName name="Excel_BuiltIn_Print_Area_10_8_16">#REF!</definedName>
    <definedName name="Excel_BuiltIn_Print_Area_10_8_2">#REF!</definedName>
    <definedName name="Excel_BuiltIn_Print_Area_10_8_27">#REF!</definedName>
    <definedName name="Excel_BuiltIn_Print_Area_10_8_4">#REF!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"$#REF!.$A$1:$O$42"</definedName>
    <definedName name="Excel_BuiltIn_Print_Area_2_1">#REF!</definedName>
    <definedName name="Excel_BuiltIn_Print_Area_2_1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5">#REF!</definedName>
    <definedName name="Excel_BuiltIn_Print_Area_28">#REF!</definedName>
    <definedName name="Excel_BuiltIn_Print_Area_28_1">#REF!</definedName>
    <definedName name="Excel_BuiltIn_Print_Area_28_1_1">#REF!</definedName>
    <definedName name="Excel_BuiltIn_Print_Area_28_1_16">#REF!</definedName>
    <definedName name="Excel_BuiltIn_Print_Area_28_1_2">#REF!</definedName>
    <definedName name="Excel_BuiltIn_Print_Area_28_1_27">#REF!</definedName>
    <definedName name="Excel_BuiltIn_Print_Area_28_1_4">#REF!</definedName>
    <definedName name="Excel_BuiltIn_Print_Area_28_10">#REF!</definedName>
    <definedName name="Excel_BuiltIn_Print_Area_28_10_16">#REF!</definedName>
    <definedName name="Excel_BuiltIn_Print_Area_28_10_2">#REF!</definedName>
    <definedName name="Excel_BuiltIn_Print_Area_28_10_27">#REF!</definedName>
    <definedName name="Excel_BuiltIn_Print_Area_28_10_4">#REF!</definedName>
    <definedName name="Excel_BuiltIn_Print_Area_28_11">#REF!</definedName>
    <definedName name="Excel_BuiltIn_Print_Area_28_11_16">#REF!</definedName>
    <definedName name="Excel_BuiltIn_Print_Area_28_11_2">#REF!</definedName>
    <definedName name="Excel_BuiltIn_Print_Area_28_11_27">#REF!</definedName>
    <definedName name="Excel_BuiltIn_Print_Area_28_11_4">#REF!</definedName>
    <definedName name="Excel_BuiltIn_Print_Area_28_12">#REF!</definedName>
    <definedName name="Excel_BuiltIn_Print_Area_28_12_16">#REF!</definedName>
    <definedName name="Excel_BuiltIn_Print_Area_28_12_2">#REF!</definedName>
    <definedName name="Excel_BuiltIn_Print_Area_28_12_27">#REF!</definedName>
    <definedName name="Excel_BuiltIn_Print_Area_28_12_4">#REF!</definedName>
    <definedName name="Excel_BuiltIn_Print_Area_28_13">#REF!</definedName>
    <definedName name="Excel_BuiltIn_Print_Area_28_13_16">#REF!</definedName>
    <definedName name="Excel_BuiltIn_Print_Area_28_13_2">#REF!</definedName>
    <definedName name="Excel_BuiltIn_Print_Area_28_13_27">#REF!</definedName>
    <definedName name="Excel_BuiltIn_Print_Area_28_13_4">#REF!</definedName>
    <definedName name="Excel_BuiltIn_Print_Area_28_14">#REF!</definedName>
    <definedName name="Excel_BuiltIn_Print_Area_28_14_16">#REF!</definedName>
    <definedName name="Excel_BuiltIn_Print_Area_28_14_2">#REF!</definedName>
    <definedName name="Excel_BuiltIn_Print_Area_28_14_27">#REF!</definedName>
    <definedName name="Excel_BuiltIn_Print_Area_28_14_4">#REF!</definedName>
    <definedName name="Excel_BuiltIn_Print_Area_28_15">#REF!</definedName>
    <definedName name="Excel_BuiltIn_Print_Area_28_15_16">#REF!</definedName>
    <definedName name="Excel_BuiltIn_Print_Area_28_15_2">#REF!</definedName>
    <definedName name="Excel_BuiltIn_Print_Area_28_15_27">#REF!</definedName>
    <definedName name="Excel_BuiltIn_Print_Area_28_15_4">#REF!</definedName>
    <definedName name="Excel_BuiltIn_Print_Area_28_16">#REF!</definedName>
    <definedName name="Excel_BuiltIn_Print_Area_28_16_1">#REF!</definedName>
    <definedName name="Excel_BuiltIn_Print_Area_28_16_16">#REF!</definedName>
    <definedName name="Excel_BuiltIn_Print_Area_28_16_2">#REF!</definedName>
    <definedName name="Excel_BuiltIn_Print_Area_28_16_27">#REF!</definedName>
    <definedName name="Excel_BuiltIn_Print_Area_28_16_4">#REF!</definedName>
    <definedName name="Excel_BuiltIn_Print_Area_28_17">#REF!</definedName>
    <definedName name="Excel_BuiltIn_Print_Area_28_17_16">#REF!</definedName>
    <definedName name="Excel_BuiltIn_Print_Area_28_17_2">#REF!</definedName>
    <definedName name="Excel_BuiltIn_Print_Area_28_17_27">#REF!</definedName>
    <definedName name="Excel_BuiltIn_Print_Area_28_17_4">#REF!</definedName>
    <definedName name="Excel_BuiltIn_Print_Area_28_2">#REF!</definedName>
    <definedName name="Excel_BuiltIn_Print_Area_28_2_1">#REF!</definedName>
    <definedName name="Excel_BuiltIn_Print_Area_28_2_16">#REF!</definedName>
    <definedName name="Excel_BuiltIn_Print_Area_28_2_2">#REF!</definedName>
    <definedName name="Excel_BuiltIn_Print_Area_28_2_27">#REF!</definedName>
    <definedName name="Excel_BuiltIn_Print_Area_28_2_4">#REF!</definedName>
    <definedName name="Excel_BuiltIn_Print_Area_28_20">#REF!</definedName>
    <definedName name="Excel_BuiltIn_Print_Area_28_20_16">#REF!</definedName>
    <definedName name="Excel_BuiltIn_Print_Area_28_20_2">#REF!</definedName>
    <definedName name="Excel_BuiltIn_Print_Area_28_20_27">#REF!</definedName>
    <definedName name="Excel_BuiltIn_Print_Area_28_20_4">#REF!</definedName>
    <definedName name="Excel_BuiltIn_Print_Area_28_27">#REF!</definedName>
    <definedName name="Excel_BuiltIn_Print_Area_28_3">#REF!</definedName>
    <definedName name="Excel_BuiltIn_Print_Area_28_3_16">#REF!</definedName>
    <definedName name="Excel_BuiltIn_Print_Area_28_3_2">#REF!</definedName>
    <definedName name="Excel_BuiltIn_Print_Area_28_3_27">#REF!</definedName>
    <definedName name="Excel_BuiltIn_Print_Area_28_3_4">#REF!</definedName>
    <definedName name="Excel_BuiltIn_Print_Area_28_4">#REF!</definedName>
    <definedName name="Excel_BuiltIn_Print_Area_28_5">#REF!</definedName>
    <definedName name="Excel_BuiltIn_Print_Area_28_5_16">#REF!</definedName>
    <definedName name="Excel_BuiltIn_Print_Area_28_5_2">#REF!</definedName>
    <definedName name="Excel_BuiltIn_Print_Area_28_5_27">#REF!</definedName>
    <definedName name="Excel_BuiltIn_Print_Area_28_5_4">#REF!</definedName>
    <definedName name="Excel_BuiltIn_Print_Area_28_6">#REF!</definedName>
    <definedName name="Excel_BuiltIn_Print_Area_28_6_16">#REF!</definedName>
    <definedName name="Excel_BuiltIn_Print_Area_28_6_2">#REF!</definedName>
    <definedName name="Excel_BuiltIn_Print_Area_28_6_27">#REF!</definedName>
    <definedName name="Excel_BuiltIn_Print_Area_28_6_4">#REF!</definedName>
    <definedName name="Excel_BuiltIn_Print_Area_28_7">#REF!</definedName>
    <definedName name="Excel_BuiltIn_Print_Area_28_7_16">#REF!</definedName>
    <definedName name="Excel_BuiltIn_Print_Area_28_7_2">#REF!</definedName>
    <definedName name="Excel_BuiltIn_Print_Area_28_7_27">#REF!</definedName>
    <definedName name="Excel_BuiltIn_Print_Area_28_7_4">#REF!</definedName>
    <definedName name="Excel_BuiltIn_Print_Area_28_8">#REF!</definedName>
    <definedName name="Excel_BuiltIn_Print_Area_28_8_16">#REF!</definedName>
    <definedName name="Excel_BuiltIn_Print_Area_28_8_2">#REF!</definedName>
    <definedName name="Excel_BuiltIn_Print_Area_28_8_27">#REF!</definedName>
    <definedName name="Excel_BuiltIn_Print_Area_28_8_4">#REF!</definedName>
    <definedName name="Excel_BuiltIn_Print_Area_28_9">#REF!</definedName>
    <definedName name="Excel_BuiltIn_Print_Area_28_9_16">#REF!</definedName>
    <definedName name="Excel_BuiltIn_Print_Area_28_9_2">#REF!</definedName>
    <definedName name="Excel_BuiltIn_Print_Area_28_9_27">#REF!</definedName>
    <definedName name="Excel_BuiltIn_Print_Area_28_9_4">#REF!</definedName>
    <definedName name="Excel_BuiltIn_Print_Area_29">#REF!</definedName>
    <definedName name="Excel_BuiltIn_Print_Area_29_1">#REF!</definedName>
    <definedName name="Excel_BuiltIn_Print_Area_29_1_1">#REF!</definedName>
    <definedName name="Excel_BuiltIn_Print_Area_29_1_16">#REF!</definedName>
    <definedName name="Excel_BuiltIn_Print_Area_29_1_2">#REF!</definedName>
    <definedName name="Excel_BuiltIn_Print_Area_29_1_27">#REF!</definedName>
    <definedName name="Excel_BuiltIn_Print_Area_29_1_4">#REF!</definedName>
    <definedName name="Excel_BuiltIn_Print_Area_29_10">#REF!</definedName>
    <definedName name="Excel_BuiltIn_Print_Area_29_10_16">#REF!</definedName>
    <definedName name="Excel_BuiltIn_Print_Area_29_10_2">#REF!</definedName>
    <definedName name="Excel_BuiltIn_Print_Area_29_10_27">#REF!</definedName>
    <definedName name="Excel_BuiltIn_Print_Area_29_10_4">#REF!</definedName>
    <definedName name="Excel_BuiltIn_Print_Area_29_11">#REF!</definedName>
    <definedName name="Excel_BuiltIn_Print_Area_29_11_16">#REF!</definedName>
    <definedName name="Excel_BuiltIn_Print_Area_29_11_2">#REF!</definedName>
    <definedName name="Excel_BuiltIn_Print_Area_29_11_27">#REF!</definedName>
    <definedName name="Excel_BuiltIn_Print_Area_29_11_4">#REF!</definedName>
    <definedName name="Excel_BuiltIn_Print_Area_29_12">#REF!</definedName>
    <definedName name="Excel_BuiltIn_Print_Area_29_12_16">#REF!</definedName>
    <definedName name="Excel_BuiltIn_Print_Area_29_12_2">#REF!</definedName>
    <definedName name="Excel_BuiltIn_Print_Area_29_12_27">#REF!</definedName>
    <definedName name="Excel_BuiltIn_Print_Area_29_12_4">#REF!</definedName>
    <definedName name="Excel_BuiltIn_Print_Area_29_13">#REF!</definedName>
    <definedName name="Excel_BuiltIn_Print_Area_29_13_16">#REF!</definedName>
    <definedName name="Excel_BuiltIn_Print_Area_29_13_2">#REF!</definedName>
    <definedName name="Excel_BuiltIn_Print_Area_29_13_27">#REF!</definedName>
    <definedName name="Excel_BuiltIn_Print_Area_29_13_4">#REF!</definedName>
    <definedName name="Excel_BuiltIn_Print_Area_29_14">#REF!</definedName>
    <definedName name="Excel_BuiltIn_Print_Area_29_14_16">#REF!</definedName>
    <definedName name="Excel_BuiltIn_Print_Area_29_14_2">#REF!</definedName>
    <definedName name="Excel_BuiltIn_Print_Area_29_14_27">#REF!</definedName>
    <definedName name="Excel_BuiltIn_Print_Area_29_14_4">#REF!</definedName>
    <definedName name="Excel_BuiltIn_Print_Area_29_15">#REF!</definedName>
    <definedName name="Excel_BuiltIn_Print_Area_29_15_16">#REF!</definedName>
    <definedName name="Excel_BuiltIn_Print_Area_29_15_2">#REF!</definedName>
    <definedName name="Excel_BuiltIn_Print_Area_29_15_27">#REF!</definedName>
    <definedName name="Excel_BuiltIn_Print_Area_29_15_4">#REF!</definedName>
    <definedName name="Excel_BuiltIn_Print_Area_29_16">#REF!</definedName>
    <definedName name="Excel_BuiltIn_Print_Area_29_16_1">#REF!</definedName>
    <definedName name="Excel_BuiltIn_Print_Area_29_16_16">#REF!</definedName>
    <definedName name="Excel_BuiltIn_Print_Area_29_16_2">#REF!</definedName>
    <definedName name="Excel_BuiltIn_Print_Area_29_16_27">#REF!</definedName>
    <definedName name="Excel_BuiltIn_Print_Area_29_16_4">#REF!</definedName>
    <definedName name="Excel_BuiltIn_Print_Area_29_17">#REF!</definedName>
    <definedName name="Excel_BuiltIn_Print_Area_29_17_16">#REF!</definedName>
    <definedName name="Excel_BuiltIn_Print_Area_29_17_2">#REF!</definedName>
    <definedName name="Excel_BuiltIn_Print_Area_29_17_27">#REF!</definedName>
    <definedName name="Excel_BuiltIn_Print_Area_29_17_4">#REF!</definedName>
    <definedName name="Excel_BuiltIn_Print_Area_29_2">#REF!</definedName>
    <definedName name="Excel_BuiltIn_Print_Area_29_2_1">#REF!</definedName>
    <definedName name="Excel_BuiltIn_Print_Area_29_2_16">#REF!</definedName>
    <definedName name="Excel_BuiltIn_Print_Area_29_2_2">#REF!</definedName>
    <definedName name="Excel_BuiltIn_Print_Area_29_2_27">#REF!</definedName>
    <definedName name="Excel_BuiltIn_Print_Area_29_2_4">#REF!</definedName>
    <definedName name="Excel_BuiltIn_Print_Area_29_20">#REF!</definedName>
    <definedName name="Excel_BuiltIn_Print_Area_29_20_16">#REF!</definedName>
    <definedName name="Excel_BuiltIn_Print_Area_29_20_2">#REF!</definedName>
    <definedName name="Excel_BuiltIn_Print_Area_29_20_27">#REF!</definedName>
    <definedName name="Excel_BuiltIn_Print_Area_29_20_4">#REF!</definedName>
    <definedName name="Excel_BuiltIn_Print_Area_29_27">#REF!</definedName>
    <definedName name="Excel_BuiltIn_Print_Area_29_3">#REF!</definedName>
    <definedName name="Excel_BuiltIn_Print_Area_29_3_16">#REF!</definedName>
    <definedName name="Excel_BuiltIn_Print_Area_29_3_2">#REF!</definedName>
    <definedName name="Excel_BuiltIn_Print_Area_29_3_27">#REF!</definedName>
    <definedName name="Excel_BuiltIn_Print_Area_29_3_4">#REF!</definedName>
    <definedName name="Excel_BuiltIn_Print_Area_29_4">#REF!</definedName>
    <definedName name="Excel_BuiltIn_Print_Area_29_5">#REF!</definedName>
    <definedName name="Excel_BuiltIn_Print_Area_29_5_16">#REF!</definedName>
    <definedName name="Excel_BuiltIn_Print_Area_29_5_2">#REF!</definedName>
    <definedName name="Excel_BuiltIn_Print_Area_29_5_27">#REF!</definedName>
    <definedName name="Excel_BuiltIn_Print_Area_29_5_4">#REF!</definedName>
    <definedName name="Excel_BuiltIn_Print_Area_29_6">#REF!</definedName>
    <definedName name="Excel_BuiltIn_Print_Area_29_6_16">#REF!</definedName>
    <definedName name="Excel_BuiltIn_Print_Area_29_6_2">#REF!</definedName>
    <definedName name="Excel_BuiltIn_Print_Area_29_6_27">#REF!</definedName>
    <definedName name="Excel_BuiltIn_Print_Area_29_6_4">#REF!</definedName>
    <definedName name="Excel_BuiltIn_Print_Area_29_7">#REF!</definedName>
    <definedName name="Excel_BuiltIn_Print_Area_29_7_16">#REF!</definedName>
    <definedName name="Excel_BuiltIn_Print_Area_29_7_2">#REF!</definedName>
    <definedName name="Excel_BuiltIn_Print_Area_29_7_27">#REF!</definedName>
    <definedName name="Excel_BuiltIn_Print_Area_29_7_4">#REF!</definedName>
    <definedName name="Excel_BuiltIn_Print_Area_29_8">#REF!</definedName>
    <definedName name="Excel_BuiltIn_Print_Area_29_8_16">#REF!</definedName>
    <definedName name="Excel_BuiltIn_Print_Area_29_8_2">#REF!</definedName>
    <definedName name="Excel_BuiltIn_Print_Area_29_8_27">#REF!</definedName>
    <definedName name="Excel_BuiltIn_Print_Area_29_8_4">#REF!</definedName>
    <definedName name="Excel_BuiltIn_Print_Area_29_9">#REF!</definedName>
    <definedName name="Excel_BuiltIn_Print_Area_29_9_16">#REF!</definedName>
    <definedName name="Excel_BuiltIn_Print_Area_29_9_2">#REF!</definedName>
    <definedName name="Excel_BuiltIn_Print_Area_29_9_27">#REF!</definedName>
    <definedName name="Excel_BuiltIn_Print_Area_29_9_4">#REF!</definedName>
    <definedName name="Excel_BuiltIn_Print_Area_3">#REF!</definedName>
    <definedName name="Excel_BuiltIn_Print_Area_3_1">#REF!</definedName>
    <definedName name="Excel_BuiltIn_Print_Area_3_1_1">#REF!</definedName>
    <definedName name="Excel_BuiltIn_Print_Area_3_1_1_1">"$#REF!.$A$1:$G$149"</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4_2">"$#REF!.#REF!$#REF!"</definedName>
    <definedName name="Excel_BuiltIn_Print_Area_4_4">"$#REF!.#REF!$#REF!"</definedName>
    <definedName name="Excel_BuiltIn_Print_Area_4_6">"$#REF!.$#REF!$#REF!"</definedName>
    <definedName name="Excel_BuiltIn_Print_Area_5">#REF!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#REF!</definedName>
    <definedName name="Excel_BuiltIn_Print_Area_6_1">#REF!</definedName>
    <definedName name="Excel_BuiltIn_Print_Area_6_1_1">#REF!</definedName>
    <definedName name="Excel_BuiltIn_Print_Area_6_1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#REF!,#REF!</definedName>
    <definedName name="Excel_BuiltIn_Print_Titles_1">#REF!</definedName>
    <definedName name="Excel_BuiltIn_Print_Titles_1_1">#REF!</definedName>
    <definedName name="Excel_BuiltIn_Print_Titles_1_1_1">"$#REF!.$A$1:$IU$6"</definedName>
    <definedName name="Excel_BuiltIn_Print_Titles_1_4">#REF!</definedName>
    <definedName name="Excel_BuiltIn_Print_Titles_10">#REF!</definedName>
    <definedName name="Excel_BuiltIn_Print_Titles_11">#REF!</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definedName>
    <definedName name="Excel_BuiltIn_Print_Titles_17">#REF!,#REF!</definedName>
    <definedName name="Excel_BuiltIn_Print_Titles_18">#REF!</definedName>
    <definedName name="Excel_BuiltIn_Print_Titles_19">#REF!</definedName>
    <definedName name="Excel_BuiltIn_Print_Titles_2">#REF!</definedName>
    <definedName name="Excel_BuiltIn_Print_Titles_2_1">#REF!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#REF!</definedName>
    <definedName name="Excel_BuiltIn_Print_Titles_3_1_1">#REF!</definedName>
    <definedName name="Excel_BuiltIn_Print_Titles_4_1">#REF!</definedName>
    <definedName name="Excel_BuiltIn_Print_Titles_4_1_1">#REF!</definedName>
    <definedName name="Excel_BuiltIn_Print_Titles_4_1_1_16">#REF!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#REF!</definedName>
    <definedName name="Excel_BuiltIn_Print_Titles_5_1">#REF!</definedName>
    <definedName name="Excel_BuiltIn_Print_Titles_5_1_1">#REF!</definedName>
    <definedName name="Excel_BuiltIn_Print_Titles_5_1_1_1">#REF!,#REF!</definedName>
    <definedName name="Excel_BuiltIn_Print_Titles_6">#REF!</definedName>
    <definedName name="Excel_BuiltIn_Print_Titles_6_1">#REF!</definedName>
    <definedName name="Excel_BuiltIn_Print_Titles_6_1_1">#REF!</definedName>
    <definedName name="Excel_BuiltIn_Print_Titles_6_1_1_1">#REF!</definedName>
    <definedName name="Excel_BuiltIn_Print_Titles_7">#REF!</definedName>
    <definedName name="Excel_BuiltIn_Print_Titles_7_1">#REF!</definedName>
    <definedName name="Excel_BuiltIn_Print_Titles_7_1_1">#REF!</definedName>
    <definedName name="Excel_BuiltIn_Print_Titles_8">#REF!</definedName>
    <definedName name="Excel_BuiltIn_Print_Titles_9">#REF!</definedName>
    <definedName name="Excel_BuiltIn_Print_Titles_9_1">#REF!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#REF!</definedName>
    <definedName name="Excise">#REF!</definedName>
    <definedName name="Excise_Duty">#REF!</definedName>
    <definedName name="Excised">#REF!</definedName>
    <definedName name="ExciseDuty">#REF!</definedName>
    <definedName name="EXF" hidden="1">{"'PROFITABILITY'!$A$1:$F$45"}</definedName>
    <definedName name="exist">#REF!</definedName>
    <definedName name="EXIT">#REF!</definedName>
    <definedName name="exp">#REF!</definedName>
    <definedName name="exp_1">#REF!</definedName>
    <definedName name="exp_ch">#REF!</definedName>
    <definedName name="expense">#REF!</definedName>
    <definedName name="EXPHEADS">#REF!</definedName>
    <definedName name="Exrate">#REF!</definedName>
    <definedName name="EXST" hidden="1">{"'PROFITABILITY'!$A$1:$F$45"}</definedName>
    <definedName name="external">#REF!</definedName>
    <definedName name="Extra_Pay">#REF!</definedName>
    <definedName name="ExtraCredit">#REF!</definedName>
    <definedName name="_xlnm.Extract">#REF!</definedName>
    <definedName name="exwks">#REF!</definedName>
    <definedName name="f">#REF!</definedName>
    <definedName name="F___0">#REF!</definedName>
    <definedName name="f_1" hidden="1">{"'PROFITABILITY'!$A$1:$F$45"}</definedName>
    <definedName name="f_shape">#REF!</definedName>
    <definedName name="FA">INDEX(#REF!,MATCH(#REF!,#REF!,0))</definedName>
    <definedName name="FabricatedTMT">#REF!</definedName>
    <definedName name="fac">0.825</definedName>
    <definedName name="faciastone">#REF!</definedName>
    <definedName name="facom">#REF!</definedName>
    <definedName name="facplc">#REF!</definedName>
    <definedName name="Factor">#REF!</definedName>
    <definedName name="Factora">#REF!/#REF!</definedName>
    <definedName name="fafas">#REF!</definedName>
    <definedName name="fafur">#REF!</definedName>
    <definedName name="FAH">#REF!</definedName>
    <definedName name="faplm">#REF!</definedName>
    <definedName name="fapms">#REF!</definedName>
    <definedName name="fasdfasdf">#REF!</definedName>
    <definedName name="FASDFSD">#REF!</definedName>
    <definedName name="fasf">#REF!</definedName>
    <definedName name="fasfa" hidden="1">{"'PROFITABILITY'!$A$1:$F$45"}</definedName>
    <definedName name="faultMVA">#REF!</definedName>
    <definedName name="faveh">#REF!</definedName>
    <definedName name="Fb">#REF!</definedName>
    <definedName name="FC">#REF!</definedName>
    <definedName name="fcgc">#REF!</definedName>
    <definedName name="FCL">#REF!</definedName>
    <definedName name="FCode" hidden="1">#REF!</definedName>
    <definedName name="FCR">#REF!</definedName>
    <definedName name="FD">INDEX(#REF!,MATCH(#REF!,#REF!,0))</definedName>
    <definedName name="fda">#REF!</definedName>
    <definedName name="fdb">#REF!</definedName>
    <definedName name="FDF">#REF!</definedName>
    <definedName name="fdfds">#REF!</definedName>
    <definedName name="FDGSDFG" hidden="1">{#N/A,#N/A,TRUE,"STEEL";#N/A,#N/A,TRUE,"OUTSIDE FAB.";#N/A,#N/A,TRUE,"WIP";#N/A,#N/A,TRUE,"FINISHED GOODS";#N/A,#N/A,TRUE,"SCRAP"}</definedName>
    <definedName name="fdhd">#REF!</definedName>
    <definedName name="Fdl">#REF!</definedName>
    <definedName name="FDN">#REF!</definedName>
    <definedName name="FDN_Conc">IFERROR(IF(#REF!&gt;=44242,(_xlfn.XLOOKUP(#REF!&amp;#REF!,#REF!,#REF!)),0),"")</definedName>
    <definedName name="FDN_Data">'[42]foundation counsumption'!$A$4:$AN$497</definedName>
    <definedName name="fdn_no">#REF!</definedName>
    <definedName name="FDN_Rate">IFERROR(_xlfn.XLOOKUP(#REF!&amp;#REF!,#REF!,#REF!),"")</definedName>
    <definedName name="FDN_Revenue">IFERROR(IF(#REF!&gt;=44242,(_xlfn.XLOOKUP(#REF!&amp;#REF!,#REF!,#REF!)),0),"")</definedName>
    <definedName name="FDNBOQ132">#REF!</definedName>
    <definedName name="FDNBOQ400">#REF!</definedName>
    <definedName name="FDNtare">VLOOKUP(#REF!&amp;" "&amp;#REF!,#REF!,2,0)/10^7</definedName>
    <definedName name="FdnWet">'[43]FDn Wet'!$C$5:$H$27</definedName>
    <definedName name="Fdr">'[34]220 11  BS '!#REF!</definedName>
    <definedName name="Fdr_name">#REF!</definedName>
    <definedName name="fdsdafas" hidden="1">{"'TP-SUMMARY'!$I$11:$K$11"}</definedName>
    <definedName name="fdsdf">#REF!</definedName>
    <definedName name="fdytf">#REF!</definedName>
    <definedName name="FE">#REF!</definedName>
    <definedName name="feb_qty_rev_3">#REF!</definedName>
    <definedName name="feb_rev4_qty">#REF!</definedName>
    <definedName name="FEC">#REF!</definedName>
    <definedName name="fEQAvz">#REF!</definedName>
    <definedName name="FF">#REF!</definedName>
    <definedName name="FFB">#REF!</definedName>
    <definedName name="fff">#REF!</definedName>
    <definedName name="ffff">#REF!</definedName>
    <definedName name="ffffff">#REF!</definedName>
    <definedName name="fffffffff">[25]GWC!#REF!</definedName>
    <definedName name="fffffffffff">'[44]UNP-NCW '!#REF!</definedName>
    <definedName name="fffffg" hidden="1">{"form-D1",#N/A,FALSE,"FORM-D1";"form-D1_amt",#N/A,FALSE,"FORM-D1"}</definedName>
    <definedName name="ffhfhf">#REF!</definedName>
    <definedName name="FFR">#REF!</definedName>
    <definedName name="ffvvv">[25]GWC!#REF!</definedName>
    <definedName name="fg" hidden="1">{"'PROFITABILITY'!$A$1:$F$45"}</definedName>
    <definedName name="FG46TBTB4RTDKDK">#REF!</definedName>
    <definedName name="fgdfgg">#REF!</definedName>
    <definedName name="fgf">#REF!</definedName>
    <definedName name="FGNFN">#REF!</definedName>
    <definedName name="fgRKRKRKRKRKRKRKRKRKRKRKTBTBSPD">#REF!</definedName>
    <definedName name="Fh">#REF!</definedName>
    <definedName name="Fha">#REF!</definedName>
    <definedName name="FHH">#REF!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#REF!</definedName>
    <definedName name="FI_AIRHW">#REF!</definedName>
    <definedName name="FI_AIRSW">#REF!</definedName>
    <definedName name="FI_BOHW">#REF!</definedName>
    <definedName name="FI_BOSW">#REF!</definedName>
    <definedName name="FI_IDTOHW">#REF!</definedName>
    <definedName name="FI_IDTOSW">#REF!</definedName>
    <definedName name="FI_SITEHW">#REF!</definedName>
    <definedName name="FI_SITESW">#REF!</definedName>
    <definedName name="fibres">#REF!</definedName>
    <definedName name="fill" hidden="1">#REF!</definedName>
    <definedName name="fill2" hidden="1">#REF!</definedName>
    <definedName name="FIM">#REF!</definedName>
    <definedName name="FIN_CHARGE">#REF!</definedName>
    <definedName name="Fin_charges">#REF!</definedName>
    <definedName name="FIN_MAN">#REF!</definedName>
    <definedName name="FIN_MAT">#REF!</definedName>
    <definedName name="FIN_SC">#REF!</definedName>
    <definedName name="FINC2">#REF!</definedName>
    <definedName name="finesand">#REF!</definedName>
    <definedName name="FIrate">#REF!</definedName>
    <definedName name="FIratye">#REF!</definedName>
    <definedName name="FIRE_AREA">#REF!</definedName>
    <definedName name="FireFighting">#REF!</definedName>
    <definedName name="FIT">#REF!</definedName>
    <definedName name="FIT___0">#REF!</definedName>
    <definedName name="FIT___13">#REF!</definedName>
    <definedName name="FJ">INDEX(#REF!,MATCH(#REF!,#REF!,0))</definedName>
    <definedName name="fjhgfd" hidden="1">{"'Sheet1'!$A$4386:$N$4591"}</definedName>
    <definedName name="FK">INDEX(#REF!,MATCH(#REF!,#REF!,0))</definedName>
    <definedName name="FL">INDEX(#REF!,MATCH(#REF!,#REF!,0))</definedName>
    <definedName name="FLG">#REF!</definedName>
    <definedName name="FLG_Orifice">#REF!</definedName>
    <definedName name="FLK">#REF!</definedName>
    <definedName name="Floor">#REF!</definedName>
    <definedName name="flow">#REF!</definedName>
    <definedName name="FM">INDEX(#REF!,MATCH(#REF!,#REF!,0))</definedName>
    <definedName name="fme">#REF!</definedName>
    <definedName name="Fmg">#REF!</definedName>
    <definedName name="Fml">#REF!</definedName>
    <definedName name="Fmr">#REF!</definedName>
    <definedName name="fmw">#REF!</definedName>
    <definedName name="fn">#REF!</definedName>
    <definedName name="FND">#REF!</definedName>
    <definedName name="fo">#REF!</definedName>
    <definedName name="foa">#REF!</definedName>
    <definedName name="for_item">#REF!</definedName>
    <definedName name="Forecast">#REF!</definedName>
    <definedName name="Forecast_Receivables">#REF!</definedName>
    <definedName name="foren" hidden="1">{"Execavation",#N/A,FALSE,"furniture (employer)"}</definedName>
    <definedName name="foreststatus">#REF!</definedName>
    <definedName name="formu">#REF!</definedName>
    <definedName name="Formula">'[45]except wiring'!#REF!</definedName>
    <definedName name="Formwork">#REF!</definedName>
    <definedName name="forpor">#REF!</definedName>
    <definedName name="forthemonth">#REF!</definedName>
    <definedName name="FOS">#REF!</definedName>
    <definedName name="FOS.NLC">#REF!</definedName>
    <definedName name="FOS.SCF">#REF!</definedName>
    <definedName name="Foundation">[39]Foundation!$A$3:$AT$857</definedName>
    <definedName name="FoundationTool">OFFSET(#REF!,0,0,COUNTA(#REF!),1)</definedName>
    <definedName name="fourhundred">'[42]FOUND CUNSUMTION'!$E$6:$W$534</definedName>
    <definedName name="fourty">#REF!</definedName>
    <definedName name="Fp">#REF!</definedName>
    <definedName name="Fpi">#REF!</definedName>
    <definedName name="Fpi0">#REF!</definedName>
    <definedName name="Fr" hidden="1">{"'PROFITABILITY'!$A$1:$F$45"}</definedName>
    <definedName name="Fr_charges">#REF!</definedName>
    <definedName name="FRANCS">#REF!</definedName>
    <definedName name="free">[13]Design!#REF!</definedName>
    <definedName name="Freight_forwarding">#REF!</definedName>
    <definedName name="frght">[46]SIN!$A$1:$K$123</definedName>
    <definedName name="fri">#REF!</definedName>
    <definedName name="frierect">#REF!</definedName>
    <definedName name="Frl">#REF!</definedName>
    <definedName name="frnorms">#REF!</definedName>
    <definedName name="FRONTPAGE">#REF!</definedName>
    <definedName name="Frr">'[34]220 11  BS '!#REF!</definedName>
    <definedName name="FRRRRR">#REF!</definedName>
    <definedName name="Fruit">#REF!</definedName>
    <definedName name="Fs">#REF!</definedName>
    <definedName name="fsadfds">#REF!</definedName>
    <definedName name="fsdd" hidden="1">#REF!</definedName>
    <definedName name="fsdg">[47]Sum!$J$10</definedName>
    <definedName name="fsg">#REF!</definedName>
    <definedName name="Fst">#REF!</definedName>
    <definedName name="FT">#REF!</definedName>
    <definedName name="FT0">#REF!</definedName>
    <definedName name="fto">#REF!</definedName>
    <definedName name="Fuel_Type">#REF!</definedName>
    <definedName name="Full_Print">#REF!</definedName>
    <definedName name="fullview">#REF!</definedName>
    <definedName name="FUND_M8_A_B">#REF!</definedName>
    <definedName name="FUNDFLOW_B8A">#REF!</definedName>
    <definedName name="FUNDFLOW_B8B">#REF!</definedName>
    <definedName name="funds" hidden="1">{"'Sheet1'!$A$4386:$N$4591"}</definedName>
    <definedName name="Fv">#REF!</definedName>
    <definedName name="Fvl">#REF!</definedName>
    <definedName name="Fvr">'[34]220 11  BS '!#REF!</definedName>
    <definedName name="fw">#REF!</definedName>
    <definedName name="fwi">#REF!</definedName>
    <definedName name="fwii">#REF!</definedName>
    <definedName name="fwio">#REF!</definedName>
    <definedName name="fww">#REF!</definedName>
    <definedName name="fytyfhjyguky">#REF!</definedName>
    <definedName name="g">#REF!</definedName>
    <definedName name="G083BAAN1">#REF!</definedName>
    <definedName name="G0a">#REF!</definedName>
    <definedName name="g2_1">#REF!</definedName>
    <definedName name="GA">INDEX(#REF!,MATCH(#REF!,#REF!,0))</definedName>
    <definedName name="gama">#REF!</definedName>
    <definedName name="gamah">#REF!</definedName>
    <definedName name="gamma">#REF!</definedName>
    <definedName name="GangStructure">#REF!</definedName>
    <definedName name="GAS">#REF!</definedName>
    <definedName name="gate">#REF!</definedName>
    <definedName name="GB">INDEX(#REF!,MATCH(#REF!,#REF!,0))</definedName>
    <definedName name="GBDFG">#REF!</definedName>
    <definedName name="GC">INDEX(#REF!,MATCH(#REF!,#REF!,0))</definedName>
    <definedName name="Gci">'[34]220 11  BS '!#REF!</definedName>
    <definedName name="gcr">#REF!</definedName>
    <definedName name="gd">#REF!</definedName>
    <definedName name="GDGSDGG">#REF!</definedName>
    <definedName name="GE">INDEX(#REF!,MATCH(#REF!,#REF!,0))</definedName>
    <definedName name="ge_1">#REF!</definedName>
    <definedName name="GEN">#REF!</definedName>
    <definedName name="Gender">#REF!</definedName>
    <definedName name="GenSet125">#REF!</definedName>
    <definedName name="Gera">#REF!</definedName>
    <definedName name="GF">INDEX(#REF!,MATCH(#REF!,#REF!,0))</definedName>
    <definedName name="GFA">#REF!</definedName>
    <definedName name="GFA_1">"#REF!"</definedName>
    <definedName name="GFGFG" hidden="1">#REF!</definedName>
    <definedName name="gfiopbhg">#REF!</definedName>
    <definedName name="GFJR">#REF!</definedName>
    <definedName name="gg">#REF!</definedName>
    <definedName name="GGF">#REF!</definedName>
    <definedName name="ggg" hidden="1">{"'PROFITABILITY'!$A$1:$F$45"}</definedName>
    <definedName name="GGGG">#REF!</definedName>
    <definedName name="ggt">#REF!</definedName>
    <definedName name="GH">INDEX(#REF!,MATCH(#REF!,#REF!,0))</definedName>
    <definedName name="ghmgm" hidden="1">{"'PROFITABILITY'!$A$1:$F$45"}</definedName>
    <definedName name="GI">INDEX(#REF!,MATCH(#REF!,#REF!,0))</definedName>
    <definedName name="girder.span">#REF!</definedName>
    <definedName name="GIUI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GIULIO"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J">INDEX(#REF!,MATCH(#REF!,#REF!,0))</definedName>
    <definedName name="gk">#REF!</definedName>
    <definedName name="GL">INDEX(#REF!,MATCH(#REF!,#REF!,0))</definedName>
    <definedName name="GlazedCeramicTiles">#REF!</definedName>
    <definedName name="globe">#REF!</definedName>
    <definedName name="GM">INDEX(#REF!,MATCH(#REF!,#REF!,0))</definedName>
    <definedName name="Gma">#REF!</definedName>
    <definedName name="Gml">#REF!</definedName>
    <definedName name="GMR">#REF!</definedName>
    <definedName name="gn">#REF!</definedName>
    <definedName name="GND">#REF!</definedName>
    <definedName name="gngn">#REF!</definedName>
    <definedName name="Godavari">#REF!</definedName>
    <definedName name="Gol">#REF!</definedName>
    <definedName name="GP">#REF!</definedName>
    <definedName name="GPR">#REF!</definedName>
    <definedName name="GPs">#REF!</definedName>
    <definedName name="GPTL">#REF!</definedName>
    <definedName name="Gravel_incl_transport">#REF!</definedName>
    <definedName name="grconc">#REF!</definedName>
    <definedName name="GrdLineMr">#REF!</definedName>
    <definedName name="GrdLineShear">#REF!</definedName>
    <definedName name="GRGRREG">#REF!</definedName>
    <definedName name="grid">#REF!</definedName>
    <definedName name="GRLvl">#REF!</definedName>
    <definedName name="gross">#REF!</definedName>
    <definedName name="GROUND">#REF!</definedName>
    <definedName name="GROUND220">#REF!</definedName>
    <definedName name="Groundinga" hidden="1">{"'PROFITABILITY'!$A$1:$F$45"}</definedName>
    <definedName name="Group">#REF!</definedName>
    <definedName name="Group_Mth">#REF!</definedName>
    <definedName name="Group_PM">#REF!</definedName>
    <definedName name="Group_PM1">#REF!</definedName>
    <definedName name="Group_PY">#REF!</definedName>
    <definedName name="Group_PY1">#REF!</definedName>
    <definedName name="Group_YTD">#REF!</definedName>
    <definedName name="Group1">#REF!</definedName>
    <definedName name="Group2">#REF!</definedName>
    <definedName name="Group3">#REF!</definedName>
    <definedName name="Group4">#REF!</definedName>
    <definedName name="GROUPIIE">#REF!</definedName>
    <definedName name="GROUPIIP">#REF!</definedName>
    <definedName name="GROUPX">#REF!</definedName>
    <definedName name="GROUPXI">#REF!</definedName>
    <definedName name="GROUT">#REF!</definedName>
    <definedName name="grout_type">#REF!</definedName>
    <definedName name="GrphActSales">#REF!</definedName>
    <definedName name="GrphActStk">#REF!</definedName>
    <definedName name="GrphPlanSales">#REF!</definedName>
    <definedName name="GrphTgtStk">#REF!</definedName>
    <definedName name="gs">#REF!</definedName>
    <definedName name="GSDFGFHGH">#REF!</definedName>
    <definedName name="GSDGG">#REF!</definedName>
    <definedName name="gtst">#REF!</definedName>
    <definedName name="GTTA">#REF!</definedName>
    <definedName name="GTTB">#REF!</definedName>
    <definedName name="GTTPL">#REF!</definedName>
    <definedName name="GUPTAVP">#REF!</definedName>
    <definedName name="GV" hidden="1">{#N/A,#N/A,FALSE,"CCTV"}</definedName>
    <definedName name="gvgv">#REF!</definedName>
    <definedName name="gvhgvkj">#REF!</definedName>
    <definedName name="GW">#REF!</definedName>
    <definedName name="h" hidden="1">#REF!</definedName>
    <definedName name="H___0">#REF!</definedName>
    <definedName name="H___13">#REF!</definedName>
    <definedName name="h_1">#REF!</definedName>
    <definedName name="h_af">#REF!</definedName>
    <definedName name="h_bf">#REF!</definedName>
    <definedName name="H0">#REF!</definedName>
    <definedName name="H0___0">#REF!</definedName>
    <definedName name="H0___13">#REF!</definedName>
    <definedName name="HA">INDEX(#REF!,MATCH(#REF!,#REF!,0))</definedName>
    <definedName name="haba">#REF!</definedName>
    <definedName name="hai">#REF!</definedName>
    <definedName name="haj">#REF!</definedName>
    <definedName name="HANDL">#REF!</definedName>
    <definedName name="hardrock">#REF!</definedName>
    <definedName name="HARI">#REF!</definedName>
    <definedName name="HaulWMM">#REF!</definedName>
    <definedName name="HB">INDEX(#REF!,MATCH(#REF!,#REF!,0))</definedName>
    <definedName name="HBGDust">#REF!</definedName>
    <definedName name="HC">INDEX(#REF!,MATCH(#REF!,#REF!,0))</definedName>
    <definedName name="Hcbdw">#REF!</definedName>
    <definedName name="Hcw">#REF!</definedName>
    <definedName name="HD">INDEX(#REF!,MATCH(#REF!,#REF!,0))</definedName>
    <definedName name="hdffghh">#REF!</definedName>
    <definedName name="HE">#REF!</definedName>
    <definedName name="head1">[15]Code!$B$1</definedName>
    <definedName name="head2">[11]Code!#REF!</definedName>
    <definedName name="head3">[11]Code!#REF!</definedName>
    <definedName name="Header">#REF!</definedName>
    <definedName name="Header_Row">ROW(#REF!)</definedName>
    <definedName name="HEATER_DATA">#REF!</definedName>
    <definedName name="hed">#REF!</definedName>
    <definedName name="HEDGING">#REF!</definedName>
    <definedName name="her">'[34]220 11  BS '!#REF!</definedName>
    <definedName name="Herstellerangaben">#REF!</definedName>
    <definedName name="hf">#REF!</definedName>
    <definedName name="hfh" hidden="1">{"'PROFITABILITY'!$A$1:$F$45"}</definedName>
    <definedName name="hfi">#REF!</definedName>
    <definedName name="hfjtyu" hidden="1">{"'PROFITABILITY'!$A$1:$F$45"}</definedName>
    <definedName name="HG">INDEX(#REF!,MATCH(#REF!,#REF!,0))</definedName>
    <definedName name="HGDFGD"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hgdfhfjkg">[48]Timesheet!#REF!</definedName>
    <definedName name="HGGDF"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hgr">#REF!</definedName>
    <definedName name="hgvgv">#REF!</definedName>
    <definedName name="hh">#REF!</definedName>
    <definedName name="hh___0">#REF!</definedName>
    <definedName name="hh___13">#REF!</definedName>
    <definedName name="hhgfhbfghj">#REF!</definedName>
    <definedName name="hhgg">[25]GWC!#REF!</definedName>
    <definedName name="hhh">#REF!</definedName>
    <definedName name="hhh_1">#REF!</definedName>
    <definedName name="hhhh">#REF!</definedName>
    <definedName name="hhhhhhh">#REF!</definedName>
    <definedName name="hhhhhhhh">'[44]UNP-NCW '!#REF!</definedName>
    <definedName name="hhhhhhhhh">'[44]UNP-NCW '!#REF!</definedName>
    <definedName name="hhhkh" hidden="1">#REF!</definedName>
    <definedName name="hhmm">#REF!</definedName>
    <definedName name="Hhpc">#REF!</definedName>
    <definedName name="hhs">#REF!</definedName>
    <definedName name="hhss">#REF!</definedName>
    <definedName name="hi">#REF!</definedName>
    <definedName name="HiddenRows" hidden="1">#REF!</definedName>
    <definedName name="hijkl" hidden="1">{"'PROFITABILITY'!$A$1:$F$45"}</definedName>
    <definedName name="HINDHUSTAN">#REF!</definedName>
    <definedName name="HINDI">#REF!</definedName>
    <definedName name="HIns">#REF!</definedName>
    <definedName name="Hipc">#REF!</definedName>
    <definedName name="Hire_Amortize">#REF!</definedName>
    <definedName name="His"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hiuhiuhpoho">#REF!</definedName>
    <definedName name="Hiway">#REF!</definedName>
    <definedName name="HJ">INDEX(#REF!,MATCH(#REF!,#REF!,0))</definedName>
    <definedName name="hjbghb">#REF!</definedName>
    <definedName name="hjjjjjj" hidden="1">{"form-D1",#N/A,FALSE,"FORM-D1";"form-D1_amt",#N/A,FALSE,"FORM-D1"}</definedName>
    <definedName name="HK">INDEX(#REF!,MATCH(#REF!,#REF!,0))</definedName>
    <definedName name="hkg">#REF!</definedName>
    <definedName name="HL">INDEX(#REF!,MATCH(#REF!,#REF!,0))</definedName>
    <definedName name="hleft">#REF!</definedName>
    <definedName name="Hlp">#REF!</definedName>
    <definedName name="HM">#REF!</definedName>
    <definedName name="ＨＭ_ＨＥ_合__計">#REF!</definedName>
    <definedName name="HMD">#REF!</definedName>
    <definedName name="HN">#REF!</definedName>
    <definedName name="HNDCLR_CHGS">#REF!</definedName>
    <definedName name="ho" hidden="1">#REF!</definedName>
    <definedName name="ho___0">#REF!</definedName>
    <definedName name="ho___13">#REF!</definedName>
    <definedName name="hoi">#REF!</definedName>
    <definedName name="hone">#REF!</definedName>
    <definedName name="hoo">#REF!</definedName>
    <definedName name="hotwo">#REF!</definedName>
    <definedName name="HP" hidden="1">{"form-D1",#N/A,FALSE,"FORM-D1";"form-D1_amt",#N/A,FALSE,"FORM-D1"}</definedName>
    <definedName name="HR">#REF!</definedName>
    <definedName name="hright">#REF!</definedName>
    <definedName name="hS">#REF!</definedName>
    <definedName name="hS___0">#REF!</definedName>
    <definedName name="hS___13">#REF!</definedName>
    <definedName name="Hs_atm">#REF!</definedName>
    <definedName name="HSn">#REF!</definedName>
    <definedName name="HSS">#REF!</definedName>
    <definedName name="ht">[20]Coalmine!#REF!</definedName>
    <definedName name="HTd">#REF!</definedName>
    <definedName name="hthree">#REF!</definedName>
    <definedName name="html" hidden="1">{"'PROFITABILITY'!$A$1:$F$45"}</definedName>
    <definedName name="HTML_CodePage" hidden="1">1252</definedName>
    <definedName name="HTML_Control" hidden="1">{"'PROFITABILITY'!$A$1:$F$45"}</definedName>
    <definedName name="HTML_Control_1"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html2" hidden="1">{"'PROFITABILITY'!$A$1:$F$45"}</definedName>
    <definedName name="HTn">#REF!</definedName>
    <definedName name="htwo">#REF!</definedName>
    <definedName name="Hu">#REF!</definedName>
    <definedName name="Hu___0">#REF!</definedName>
    <definedName name="Hu___13">#REF!</definedName>
    <definedName name="humepipe1200">#REF!</definedName>
    <definedName name="humepipenp3">#REF!</definedName>
    <definedName name="HV">#REF!</definedName>
    <definedName name="Hw">#REF!</definedName>
    <definedName name="Hw_atm">#REF!</definedName>
    <definedName name="HX">#REF!</definedName>
    <definedName name="hxa">#REF!</definedName>
    <definedName name="hxb">#REF!</definedName>
    <definedName name="hxc">#REF!</definedName>
    <definedName name="hxd">#REF!</definedName>
    <definedName name="hxdd">[18]CAL!#REF!</definedName>
    <definedName name="hxe">#REF!</definedName>
    <definedName name="hxee">[18]CAL!#REF!</definedName>
    <definedName name="hxf">#REF!</definedName>
    <definedName name="Hxg">'[49]220Kv'!#REF!</definedName>
    <definedName name="hxi">#REF!</definedName>
    <definedName name="hy">#REF!</definedName>
    <definedName name="hyio">#REF!</definedName>
    <definedName name="HYSD">#REF!</definedName>
    <definedName name="HYSD_Steel">#REF!</definedName>
    <definedName name="hysdqrate">#REF!</definedName>
    <definedName name="Hz">#REF!</definedName>
    <definedName name="I">#REF!</definedName>
    <definedName name="I___0">#REF!</definedName>
    <definedName name="I___13">#REF!</definedName>
    <definedName name="i_1">#REF!</definedName>
    <definedName name="I00.48">#REF!</definedName>
    <definedName name="I0138.0">#REF!</definedName>
    <definedName name="I04.16">#REF!</definedName>
    <definedName name="I2m">#REF!</definedName>
    <definedName name="i3phf">#REF!</definedName>
    <definedName name="IA">INDEX(#REF!,MATCH(#REF!,#REF!,0))</definedName>
    <definedName name="IAH">#REF!</definedName>
    <definedName name="IAM" hidden="1">{"'Sheet1'!$A$4386:$N$4591"}</definedName>
    <definedName name="IB">INDEX(#REF!,MATCH(#REF!,#REF!,0))</definedName>
    <definedName name="IC">INDEX(#REF!,MATCH(#REF!,#REF!,0))</definedName>
    <definedName name="icb">[50]Codes!$C$9</definedName>
    <definedName name="Icc">#REF!*#REF!</definedName>
    <definedName name="Icc0">#REF!</definedName>
    <definedName name="IceThickness">#REF!</definedName>
    <definedName name="icfai">#REF!</definedName>
    <definedName name="ICS_DISCUSSION_C_ISSUES_List">#REF!</definedName>
    <definedName name="ID">#REF!</definedName>
    <definedName name="IDA">#REF!</definedName>
    <definedName name="idb">#REF!</definedName>
    <definedName name="IDIOT">#REF!</definedName>
    <definedName name="IDLandS_Peak_MP">#REF!</definedName>
    <definedName name="idt">#REF!</definedName>
    <definedName name="idto">#REF!</definedName>
    <definedName name="idyn">#REF!</definedName>
    <definedName name="ie">#REF!</definedName>
    <definedName name="IE_Adv">'[40]IE 13-14'!#REF!</definedName>
    <definedName name="IE_AGWC">'[40]IE 13-14'!#REF!</definedName>
    <definedName name="IE_AM">'[40]IE 13-14'!#REF!</definedName>
    <definedName name="IE_ANFA">'[40]IE 13-14'!#REF!</definedName>
    <definedName name="IE_ANFE">'[40]IE 13-14'!#REF!</definedName>
    <definedName name="IE_ANFEBG">'[40]IE 13-14'!#REF!</definedName>
    <definedName name="IE_ANWC">'[40]IE 13-14'!#REF!</definedName>
    <definedName name="IE_Apr">'[40]IE 13-14'!$AN:$AN</definedName>
    <definedName name="IE_Aug">'[40]IE 13-14'!$AR:$AR</definedName>
    <definedName name="IE_Avg_Adv">'[40]IE 13-14'!#REF!</definedName>
    <definedName name="IE_Avg_COI">'[40]IE 13-14'!#REF!</definedName>
    <definedName name="IE_Avg_OCA">'[40]IE 13-14'!#REF!</definedName>
    <definedName name="IE_Avg_OCL">'[40]IE 13-14'!#REF!</definedName>
    <definedName name="IE_Avg_OS">'[40]IE 13-14'!#REF!</definedName>
    <definedName name="IE_Avg_Stk">'[40]IE 13-14'!#REF!</definedName>
    <definedName name="IE_Avg_VC">'[40]IE 13-14'!#REF!</definedName>
    <definedName name="IE_Avg_WC_Key">#REF!</definedName>
    <definedName name="IE_COI">'[40]IE 13-14'!#REF!</definedName>
    <definedName name="IE_Dec">'[40]IE 13-14'!$AV:$AV</definedName>
    <definedName name="IE_Deprn">'[40]IE 13-14'!#REF!</definedName>
    <definedName name="IE_Feb">'[40]IE 13-14'!$AX:$AX</definedName>
    <definedName name="IE_GM">'[40]IE 13-14'!#REF!</definedName>
    <definedName name="IE_Jan">'[40]IE 13-14'!$AW:$AW</definedName>
    <definedName name="IE_Jul">'[40]IE 13-14'!$AQ:$AQ</definedName>
    <definedName name="IE_Jun">'[40]IE 13-14'!$AP:$AP</definedName>
    <definedName name="IE_Key">'[40]IE 13-14'!#REF!</definedName>
    <definedName name="IE_Mar">'[40]IE 13-14'!$AY:$AY</definedName>
    <definedName name="IE_MAT_Sales">'[40]IE 13-14'!#REF!</definedName>
    <definedName name="IE_May">'[40]IE 13-14'!$AO:$AO</definedName>
    <definedName name="IE_Nov">'[40]IE 13-14'!$AU:$AU</definedName>
    <definedName name="IE_NWC">'[40]IE 13-14'!#REF!</definedName>
    <definedName name="IE_OB_Cust">'[40]IE 13-14'!#REF!</definedName>
    <definedName name="IE_OB_IU">'[40]IE 13-14'!#REF!</definedName>
    <definedName name="IE_OCA">'[40]IE 13-14'!#REF!</definedName>
    <definedName name="IE_OCL">'[40]IE 13-14'!#REF!</definedName>
    <definedName name="IE_Oct">'[40]IE 13-14'!$AT:$AT</definedName>
    <definedName name="IE_OD_Common">'[40]IE 13-14'!#REF!</definedName>
    <definedName name="IE_OI_Cust">'[40]IE 13-14'!#REF!</definedName>
    <definedName name="IE_OI_IU">'[40]IE 13-14'!#REF!</definedName>
    <definedName name="IE_OS">'[40]IE 13-14'!#REF!</definedName>
    <definedName name="IE_PBDIT">'[40]IE 13-14'!#REF!</definedName>
    <definedName name="IE_PBIT">'[40]IE 13-14'!#REF!</definedName>
    <definedName name="IE_Per_Key">#REF!</definedName>
    <definedName name="IE_Res_Key">#REF!</definedName>
    <definedName name="IE_Sales_Cust">'[40]IE 13-14'!#REF!</definedName>
    <definedName name="IE_Sales_IU">'[40]IE 13-14'!#REF!</definedName>
    <definedName name="IE_Sep">'[40]IE 13-14'!$AS:$AS</definedName>
    <definedName name="IE_Stk">'[40]IE 13-14'!#REF!</definedName>
    <definedName name="IE_Top_Key">#REF!</definedName>
    <definedName name="IE_VC">'[40]IE 13-14'!#REF!</definedName>
    <definedName name="IE_WC_Key">#REF!</definedName>
    <definedName name="IELWSALES">#REF!</definedName>
    <definedName name="IELYSALES">#REF!</definedName>
    <definedName name="IEPLANSALES">#REF!</definedName>
    <definedName name="IESP">#REF!</definedName>
    <definedName name="If">#REF!</definedName>
    <definedName name="If_1">#REF!</definedName>
    <definedName name="IF_J_1_RUN__PROG1">#REF!</definedName>
    <definedName name="IFB">#REF!</definedName>
    <definedName name="Ig">#REF!</definedName>
    <definedName name="Ig___0">#REF!</definedName>
    <definedName name="Ig___13">#REF!</definedName>
    <definedName name="IG0.48">#REF!</definedName>
    <definedName name="IG138.0">#REF!</definedName>
    <definedName name="IGP_M">#REF!</definedName>
    <definedName name="IH">INDEX(#REF!,MATCH(#REF!,#REF!,0))</definedName>
    <definedName name="II">#REF!</definedName>
    <definedName name="iii">#N/A</definedName>
    <definedName name="IJ">INDEX(#REF!,MATCH(#REF!,#REF!,0))</definedName>
    <definedName name="ijui">#REF!</definedName>
    <definedName name="Ik">#REF!</definedName>
    <definedName name="ikmax">#REF!</definedName>
    <definedName name="IL">INDEX(#REF!,MATCH(#REF!,#REF!,0))</definedName>
    <definedName name="ilgf">#REF!</definedName>
    <definedName name="illgf">#REF!</definedName>
    <definedName name="Illumination">#REF!</definedName>
    <definedName name="IM">INDEX(#REF!,MATCH(#REF!,#REF!,0))</definedName>
    <definedName name="IMADO">#REF!</definedName>
    <definedName name="IMADOKH">#REF!</definedName>
    <definedName name="IMo">#REF!</definedName>
    <definedName name="in"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INCOME_BGT2">#REF!</definedName>
    <definedName name="INCOME_M2">#REF!</definedName>
    <definedName name="INDEX">#REF!</definedName>
    <definedName name="Index_Sheet_Kutools">#REF!</definedName>
    <definedName name="IndicesRange">[51]FdN!$B$1:$G$65536</definedName>
    <definedName name="Individual_Mth">#REF!</definedName>
    <definedName name="Individual_PM">#REF!</definedName>
    <definedName name="Individual_PY">#REF!</definedName>
    <definedName name="Individual_YTD">#REF!</definedName>
    <definedName name="Indra">#REF!</definedName>
    <definedName name="INFEUR1">#REF!</definedName>
    <definedName name="INFEUR2">#REF!</definedName>
    <definedName name="INFR2">#REF!</definedName>
    <definedName name="INFRASTRUCTURE_ENTRY">#REF!</definedName>
    <definedName name="INFRP">#REF!</definedName>
    <definedName name="INFRP1">#REF!</definedName>
    <definedName name="INFRP2">#REF!</definedName>
    <definedName name="INFRP3">#REF!</definedName>
    <definedName name="INFSPL">#REF!</definedName>
    <definedName name="INFUSD1">#REF!</definedName>
    <definedName name="INFUSD2">#REF!</definedName>
    <definedName name="InputFile">#REF!</definedName>
    <definedName name="inr">#REF!</definedName>
    <definedName name="INS">#REF!</definedName>
    <definedName name="inserplate_joint_1">#REF!</definedName>
    <definedName name="insertplate_and_exp_joint">#REF!</definedName>
    <definedName name="inspol">#REF!</definedName>
    <definedName name="Inst.">#REF!</definedName>
    <definedName name="INSTR">#REF!</definedName>
    <definedName name="Instrument_Index">#REF!</definedName>
    <definedName name="Insurance">#REF!</definedName>
    <definedName name="INT">#REF!</definedName>
    <definedName name="Int_CFsheet">#REF!</definedName>
    <definedName name="INT_CHGS">#REF!</definedName>
    <definedName name="Int_Topsheet">#REF!</definedName>
    <definedName name="inter">#REF!</definedName>
    <definedName name="Interest_Rate">#REF!</definedName>
    <definedName name="Interior">#REF!</definedName>
    <definedName name="InterlockingBlocks">#REF!</definedName>
    <definedName name="internaluse">#REF!</definedName>
    <definedName name="IntFreeCred">#REF!</definedName>
    <definedName name="IntroParagraph">#REF!</definedName>
    <definedName name="INV">#REF!</definedName>
    <definedName name="invoice">#REF!</definedName>
    <definedName name="io">#REF!</definedName>
    <definedName name="iojio">#REF!</definedName>
    <definedName name="ip">#REF!</definedName>
    <definedName name="IP_EQPT_FRGT">#REF!</definedName>
    <definedName name="IP_SPRS">#REF!</definedName>
    <definedName name="IP_SUP">#REF!</definedName>
    <definedName name="IP_TTC">#REF!</definedName>
    <definedName name="IPB">#REF!</definedName>
    <definedName name="ipc">#REF!</definedName>
    <definedName name="ipn">#REF!</definedName>
    <definedName name="IPT">#N/A</definedName>
    <definedName name="ipu">#REF!</definedName>
    <definedName name="ipu___0">#REF!</definedName>
    <definedName name="ipu___13">#REF!</definedName>
    <definedName name="ir">#REF!</definedName>
    <definedName name="Irated">#REF!</definedName>
    <definedName name="IRR">#REF!</definedName>
    <definedName name="IRRPH">#REF!</definedName>
    <definedName name="IRUSD">#REF!</definedName>
    <definedName name="Is">#REF!</definedName>
    <definedName name="Isc">#REF!</definedName>
    <definedName name="ISLG4.16">#REF!</definedName>
    <definedName name="ismb">#REF!</definedName>
    <definedName name="isn">#REF!</definedName>
    <definedName name="ISo">#REF!</definedName>
    <definedName name="ISO1E220">#REF!</definedName>
    <definedName name="ISO1E500">#REF!</definedName>
    <definedName name="ISO2E220">#REF!</definedName>
    <definedName name="ISO2E500">#REF!</definedName>
    <definedName name="issue_summ">#REF!</definedName>
    <definedName name="It">#REF!</definedName>
    <definedName name="Item">#REF!</definedName>
    <definedName name="Item_List">#REF!</definedName>
    <definedName name="Item_Type">#REF!</definedName>
    <definedName name="ItemReference">#REF!</definedName>
    <definedName name="Items">#REF!</definedName>
    <definedName name="ItemTotalPrice">#REF!</definedName>
    <definedName name="iteration">#N/A</definedName>
    <definedName name="itmax">#REF!</definedName>
    <definedName name="ITRY">#REF!</definedName>
    <definedName name="ITRY1">#REF!</definedName>
    <definedName name="j">#REF!</definedName>
    <definedName name="j_filler">#REF!</definedName>
    <definedName name="JA">INDEX(#REF!,MATCH(#REF!,#REF!,0))</definedName>
    <definedName name="Jabalpur">#REF!</definedName>
    <definedName name="JACK">#REF!</definedName>
    <definedName name="JAHSGFRE" hidden="1">#REF!</definedName>
    <definedName name="jawed">#REF!</definedName>
    <definedName name="JB">INDEX(#REF!,MATCH(#REF!,#REF!,0))</definedName>
    <definedName name="JC">INDEX(#REF!,MATCH(#REF!,#REF!,0))</definedName>
    <definedName name="JCBPOL">#REF!</definedName>
    <definedName name="JD">INDEX(#REF!,MATCH(#REF!,#REF!,0))</definedName>
    <definedName name="jddd" hidden="1">{"form-D1",#N/A,FALSE,"FORM-D1";"form-D1_amt",#N/A,FALSE,"FORM-D1"}</definedName>
    <definedName name="JDKSK" hidden="1">#REF!</definedName>
    <definedName name="JE">INDEX(#REF!,MATCH(#REF!,#REF!,0))</definedName>
    <definedName name="JEERATE">#REF!</definedName>
    <definedName name="JEJS">#REF!</definedName>
    <definedName name="JEJS___0">#REF!</definedName>
    <definedName name="JEJS___11">#REF!</definedName>
    <definedName name="JEJS___12">#REF!</definedName>
    <definedName name="JEJS___13">#REF!</definedName>
    <definedName name="JEJS___4">#REF!</definedName>
    <definedName name="JF">INDEX(#REF!,MATCH(#REF!,#REF!,0))</definedName>
    <definedName name="JFHGDT" hidden="1">#REF!</definedName>
    <definedName name="jfjfj">[25]GWC!#REF!</definedName>
    <definedName name="JG">INDEX(#REF!,MATCH(#REF!,#REF!,0))</definedName>
    <definedName name="JGGJKGKGJK">#REF!</definedName>
    <definedName name="jgjg" hidden="1">{"'PROFITABILITY'!$A$1:$F$45"}</definedName>
    <definedName name="JH">INDEX(#REF!,MATCH(#REF!,#REF!,0))</definedName>
    <definedName name="JHA">#REF!</definedName>
    <definedName name="jhbhb">#REF!</definedName>
    <definedName name="jhdfjhfkhkzfsqsqs">#REF!</definedName>
    <definedName name="JHKDJRFIA">#REF!</definedName>
    <definedName name="JI">INDEX(#REF!,MATCH(#REF!,#REF!,0))</definedName>
    <definedName name="jj" hidden="1">#REF!</definedName>
    <definedName name="jjdzjjklb6f6e8f7f">#REF!</definedName>
    <definedName name="jjj">#REF!</definedName>
    <definedName name="jjjj" hidden="1">{"form-D1",#N/A,FALSE,"FORM-D1";"form-D1_amt",#N/A,FALSE,"FORM-D1"}</definedName>
    <definedName name="jjjjjj" hidden="1">{"form-D1",#N/A,FALSE,"FORM-D1";"form-D1_amt",#N/A,FALSE,"FORM-D1"}</definedName>
    <definedName name="jjjjjjjjj" hidden="1">{"form-D1",#N/A,FALSE,"FORM-D1";"form-D1_amt",#N/A,FALSE,"FORM-D1"}</definedName>
    <definedName name="jjjjjjjjjjjj" hidden="1">{"form-D1",#N/A,FALSE,"FORM-D1";"form-D1_amt",#N/A,FALSE,"FORM-D1"}</definedName>
    <definedName name="JK">INDEX(#REF!,MATCH(#REF!,#REF!,0))</definedName>
    <definedName name="jkjj">#REF!</definedName>
    <definedName name="jkl">[52]ESIC_DEDN_!#REF!</definedName>
    <definedName name="jkyu">#REF!</definedName>
    <definedName name="JL">INDEX(#REF!,MATCH(#REF!,#REF!,0))</definedName>
    <definedName name="JM">INDEX(#REF!,MATCH(#REF!,#REF!,0))</definedName>
    <definedName name="job">#REF!</definedName>
    <definedName name="job___0">#REF!</definedName>
    <definedName name="job___11">#REF!</definedName>
    <definedName name="job___12">#REF!</definedName>
    <definedName name="JobID">#REF!</definedName>
    <definedName name="Jobtypes">#REF!</definedName>
    <definedName name="Jobtypes_3">#REF!</definedName>
    <definedName name="JOINT">#REF!</definedName>
    <definedName name="Jointcutting">#REF!</definedName>
    <definedName name="JR_Line">#REF!</definedName>
    <definedName name="ju">#REF!</definedName>
    <definedName name="July">#REF!</definedName>
    <definedName name="JULY1">#REF!</definedName>
    <definedName name="JUMBO">#REF!</definedName>
    <definedName name="june">#REF!</definedName>
    <definedName name="jv">#REF!</definedName>
    <definedName name="k" hidden="1">{"'PROFITABILITY'!$A$1:$F$45"}</definedName>
    <definedName name="K___0">#REF!</definedName>
    <definedName name="K___13">#REF!</definedName>
    <definedName name="k_1">NA()</definedName>
    <definedName name="K_a">#REF!</definedName>
    <definedName name="K_b">#REF!</definedName>
    <definedName name="k0">#REF!</definedName>
    <definedName name="k1_table">#REF!</definedName>
    <definedName name="k1l">#REF!</definedName>
    <definedName name="k1s">#REF!</definedName>
    <definedName name="K1V">#REF!</definedName>
    <definedName name="k1x">#REF!</definedName>
    <definedName name="k1y">#REF!</definedName>
    <definedName name="k2s">#REF!</definedName>
    <definedName name="K2v">#REF!</definedName>
    <definedName name="k2x">#REF!</definedName>
    <definedName name="k2y">#REF!</definedName>
    <definedName name="K3V">#REF!</definedName>
    <definedName name="KA">#REF!</definedName>
    <definedName name="kailash">#REF!</definedName>
    <definedName name="KALPAN">#REF!</definedName>
    <definedName name="KAMAL" hidden="1">{"form-D1",#N/A,FALSE,"FORM-D1";"form-D1_amt",#N/A,FALSE,"FORM-D1"}</definedName>
    <definedName name="kaml" hidden="1">{"form-D1",#N/A,FALSE,"FORM-D1";"form-D1_amt",#N/A,FALSE,"FORM-D1"}</definedName>
    <definedName name="KAMREM">#REF!</definedName>
    <definedName name="kar">#REF!</definedName>
    <definedName name="KARAM">#REF!</definedName>
    <definedName name="KARNA">#REF!</definedName>
    <definedName name="kb">#REF!</definedName>
    <definedName name="kc">#REF!</definedName>
    <definedName name="KD">INDEX(#REF!,MATCH(#REF!,#REF!,0))</definedName>
    <definedName name="KE">#REF!</definedName>
    <definedName name="KEC">#REF!</definedName>
    <definedName name="KEC_TopManagement">OFFSET(#REF!,0,0,COUNTA(#REF!),1)</definedName>
    <definedName name="KECStaff">#REF!</definedName>
    <definedName name="KEPL">#REF!</definedName>
    <definedName name="kerbchhfdpi">#REF!</definedName>
    <definedName name="kerbchpi">#REF!</definedName>
    <definedName name="kerbfdpi">#REF!</definedName>
    <definedName name="kerbpi">#REF!</definedName>
    <definedName name="KET">#REF!</definedName>
    <definedName name="key" hidden="1">#REF!</definedName>
    <definedName name="Key_EP">'[40]EP 13-14'!#REF!</definedName>
    <definedName name="Key_IE">'[40]IE 13-14'!#REF!</definedName>
    <definedName name="Key_SS">'[40]SS 13-14'!#REF!</definedName>
    <definedName name="Key_TL">'[40]TL 13-14'!#REF!</definedName>
    <definedName name="KF">INDEX(#REF!,MATCH(#REF!,#REF!,0))</definedName>
    <definedName name="KG">INDEX(#REF!,MATCH(#REF!,#REF!,0))</definedName>
    <definedName name="Kh">#REF!</definedName>
    <definedName name="Kh___0">#REF!</definedName>
    <definedName name="Kh___13">#REF!</definedName>
    <definedName name="KHA">#REF!</definedName>
    <definedName name="KHALILO">#REF!</definedName>
    <definedName name="KHJKHKHJK">#REF!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b">#REF!</definedName>
    <definedName name="Kii">#REF!</definedName>
    <definedName name="Kii___0">#REF!</definedName>
    <definedName name="Kii___13">#REF!</definedName>
    <definedName name="kililil">#REF!</definedName>
    <definedName name="kir">#REF!</definedName>
    <definedName name="KISHOR">#REF!</definedName>
    <definedName name="KJ">INDEX(#REF!,MATCH(#REF!,#REF!,0))</definedName>
    <definedName name="kjbk">#REF!</definedName>
    <definedName name="KJGDFLKHGKJDFHG" hidden="1">{#N/A,#N/A,FALSE,"WRSUMMARY";#N/A,#N/A,FALSE,"ANNEX-1";#N/A,#N/A,FALSE,"ANNEX-2";#N/A,#N/A,FALSE,"ANNEX-3";#N/A,#N/A,FALSE,"WORKING"}</definedName>
    <definedName name="kjh">#REF!</definedName>
    <definedName name="kjlk">#REF!</definedName>
    <definedName name="kjn">#REF!</definedName>
    <definedName name="kjnkuh">#REF!</definedName>
    <definedName name="kjnol">#REF!</definedName>
    <definedName name="KJU">#REF!</definedName>
    <definedName name="kk">#REF!</definedName>
    <definedName name="kkkk" hidden="1">{"'PROFITABILITY'!$A$1:$F$45"}</definedName>
    <definedName name="kkkkk">#REF!</definedName>
    <definedName name="kklhl" hidden="1">{"'PROFITABILITY'!$A$1:$F$45"}</definedName>
    <definedName name="KL">INDEX(#REF!,MATCH(#REF!,#REF!,0))</definedName>
    <definedName name="klkml">#REF!</definedName>
    <definedName name="klmkl">#REF!</definedName>
    <definedName name="klsasK">#REF!</definedName>
    <definedName name="kltp" hidden="1">{"'PROFITABILITY'!$A$1:$F$45"}</definedName>
    <definedName name="Km">#REF!</definedName>
    <definedName name="Km___0">#REF!</definedName>
    <definedName name="Km___13">#REF!</definedName>
    <definedName name="kmrc"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ko">#REF!</definedName>
    <definedName name="Kone">#REF!</definedName>
    <definedName name="KPI_BGT3">#REF!</definedName>
    <definedName name="KPI_M3">#REF!</definedName>
    <definedName name="KPIBRB">#REF!</definedName>
    <definedName name="kptl">#REF!</definedName>
    <definedName name="KR">#REF!</definedName>
    <definedName name="Ks">#REF!</definedName>
    <definedName name="Ks___0">#REF!</definedName>
    <definedName name="Ks___13">#REF!</definedName>
    <definedName name="kscc">#REF!</definedName>
    <definedName name="KSK">#REF!</definedName>
    <definedName name="kskk" hidden="1">{#N/A,#N/A,FALSE,"COVER.XLS";#N/A,#N/A,FALSE,"RACT1.XLS";#N/A,#N/A,FALSE,"RACT2.XLS";#N/A,#N/A,FALSE,"ECCMP";#N/A,#N/A,FALSE,"WELDER.XLS"}</definedName>
    <definedName name="KSN">#REF!</definedName>
    <definedName name="KST">#REF!</definedName>
    <definedName name="kst_4.20">#REF!</definedName>
    <definedName name="KT">#REF!</definedName>
    <definedName name="KTA">#REF!</definedName>
    <definedName name="KTB">#REF!</definedName>
    <definedName name="ktd">#REF!</definedName>
    <definedName name="KTL">#REF!</definedName>
    <definedName name="KTX">#REF!</definedName>
    <definedName name="KU">#REF!</definedName>
    <definedName name="KUKULE_GANGA_HYDROPOWER_PROJECT">#REF!,#REF!,#REF!,#REF!,#REF!,#REF!,#REF!,#REF!,#REF!</definedName>
    <definedName name="kususdd" hidden="1">{"'PROFITABILITY'!$A$1:$F$45"}</definedName>
    <definedName name="kvs" hidden="1">{#N/A,#N/A,FALSE,"COVER1.XLS ";#N/A,#N/A,FALSE,"RACT1.XLS";#N/A,#N/A,FALSE,"RACT2.XLS";#N/A,#N/A,FALSE,"ECCMP";#N/A,#N/A,FALSE,"WELDER.XLS"}</definedName>
    <definedName name="Kw">#REF!</definedName>
    <definedName name="Kw__50_kg">#REF!</definedName>
    <definedName name="Kw__70_kg">#REF!</definedName>
    <definedName name="kweys" hidden="1">#REF!</definedName>
    <definedName name="Kwfa">#REF!</definedName>
    <definedName name="Kwoe">#REF!</definedName>
    <definedName name="Kwsa">#REF!</definedName>
    <definedName name="Kwto">#REF!</definedName>
    <definedName name="L" hidden="1">#REF!</definedName>
    <definedName name="L_">#REF!</definedName>
    <definedName name="L___0">#REF!</definedName>
    <definedName name="L___13">#REF!</definedName>
    <definedName name="l_10">#REF!</definedName>
    <definedName name="l_2">#REF!</definedName>
    <definedName name="l_20">#REF!</definedName>
    <definedName name="l_30">#REF!</definedName>
    <definedName name="l_40">#REF!</definedName>
    <definedName name="L_BitumenSprayer">#REF!</definedName>
    <definedName name="L_Blacksmith">#REF!</definedName>
    <definedName name="L_conc">#REF!</definedName>
    <definedName name="L_Mate">#REF!</definedName>
    <definedName name="L_Mazdoor">#REF!</definedName>
    <definedName name="L_Mazdoor_Semi">#REF!</definedName>
    <definedName name="L_Mazdoor_Skilled">#REF!</definedName>
    <definedName name="L_T_PY_RSTL_RB_55">#REF!</definedName>
    <definedName name="l1x">#REF!</definedName>
    <definedName name="l1xx">#REF!</definedName>
    <definedName name="l2x">#REF!</definedName>
    <definedName name="l2xx">#REF!</definedName>
    <definedName name="LA">INDEX(#REF!,MATCH(#REF!,#REF!,0))</definedName>
    <definedName name="Lab">#REF!</definedName>
    <definedName name="LabConc">#REF!</definedName>
    <definedName name="LabConcrete">#REF!</definedName>
    <definedName name="Labexcavation">#REF!</definedName>
    <definedName name="Labfilling">#REF!</definedName>
    <definedName name="LabGsbWMMLaying">#REF!</definedName>
    <definedName name="LabGsbWMMProduction">#REF!</definedName>
    <definedName name="LabLaying">#REF!</definedName>
    <definedName name="Labourers">OFFSET(#REF!,0,0,COUNTA(#REF!),1)</definedName>
    <definedName name="Labpilecap">#REF!</definedName>
    <definedName name="Labpiling">#REF!</definedName>
    <definedName name="labplacingviaduct">#REF!</definedName>
    <definedName name="LABPOL">#REF!</definedName>
    <definedName name="labreinf">#REF!</definedName>
    <definedName name="LAC">#REF!</definedName>
    <definedName name="LACS">#REF!</definedName>
    <definedName name="LAK">'[53]Seoni to Lakhnadon Line'!$C$1:$C$65536</definedName>
    <definedName name="lakh">#REF!</definedName>
    <definedName name="lamda">#REF!</definedName>
    <definedName name="LAMP">#REF!</definedName>
    <definedName name="LAMP___0">#REF!</definedName>
    <definedName name="LAMP___13">#REF!</definedName>
    <definedName name="LAND">#REF!</definedName>
    <definedName name="LanguageComment">#REF!</definedName>
    <definedName name="Lap_length_for_side_wall_reiforcemnt">#REF!</definedName>
    <definedName name="LAS">#REF!</definedName>
    <definedName name="Last_Row">#N/A</definedName>
    <definedName name="Layerno">#REF!</definedName>
    <definedName name="LB">INDEX(#REF!,MATCH(#REF!,#REF!,0))</definedName>
    <definedName name="LBA">#REF!</definedName>
    <definedName name="LBA_1">#REF!</definedName>
    <definedName name="LC">#REF!</definedName>
    <definedName name="Lc___0">#REF!</definedName>
    <definedName name="Lc___13">#REF!</definedName>
    <definedName name="LC_CHGS">#REF!</definedName>
    <definedName name="lc1i4f">#REF!</definedName>
    <definedName name="lc1i5f">#REF!</definedName>
    <definedName name="lc2i1bc8f">#REF!</definedName>
    <definedName name="lc350mcbc">#REF!</definedName>
    <definedName name="lc350mcfdr">#REF!</definedName>
    <definedName name="lc350mcic">#REF!</definedName>
    <definedName name="lc350pcfdr">#REF!</definedName>
    <definedName name="lc350pcic">#REF!</definedName>
    <definedName name="lc500mcbc">#REF!</definedName>
    <definedName name="lc500mcfdr">#REF!</definedName>
    <definedName name="lc500mcic">#REF!</definedName>
    <definedName name="lcabbbc">#REF!</definedName>
    <definedName name="lcabbfdr">#REF!</definedName>
    <definedName name="lcabbic">#REF!</definedName>
    <definedName name="lcs">#REF!</definedName>
    <definedName name="Ld">#REF!</definedName>
    <definedName name="LD_Analysis">#REF!</definedName>
    <definedName name="ldlen1">#REF!</definedName>
    <definedName name="ldlen2">#REF!</definedName>
    <definedName name="LE">INDEX(#REF!,MATCH(#REF!,#REF!,0))</definedName>
    <definedName name="lean">#REF!</definedName>
    <definedName name="leave">#REF!</definedName>
    <definedName name="lef">#REF!</definedName>
    <definedName name="LEGEND">#REF!</definedName>
    <definedName name="lel">#REF!</definedName>
    <definedName name="len">#REF!</definedName>
    <definedName name="Length_of_cable_tray">#REF!</definedName>
    <definedName name="Lf">#REF!</definedName>
    <definedName name="Lg">#REF!</definedName>
    <definedName name="LH">INDEX(#REF!,MATCH(#REF!,#REF!,0))</definedName>
    <definedName name="li">#REF!</definedName>
    <definedName name="light">#REF!</definedName>
    <definedName name="LIK">#REF!</definedName>
    <definedName name="lime">#REF!</definedName>
    <definedName name="line">#REF!</definedName>
    <definedName name="Line_1">#REF!</definedName>
    <definedName name="Line_2">#REF!</definedName>
    <definedName name="Line_3">#REF!</definedName>
    <definedName name="Line_4">#REF!</definedName>
    <definedName name="Line_type">#REF!</definedName>
    <definedName name="LINE1">#REF!</definedName>
    <definedName name="Liner">#REF!</definedName>
    <definedName name="LineType">OFFSET(#REF!,0,0,COUNTA(#REF!),1)</definedName>
    <definedName name="LineVoltage">OFFSET(#REF!,0,0,COUNTA(#REF!),1)</definedName>
    <definedName name="LIRA">#REF!</definedName>
    <definedName name="LJ">INDEX(#REF!,MATCH(#REF!,#REF!,0))</definedName>
    <definedName name="lk" hidden="1">{#N/A,#N/A,FALSE,"CCTV"}</definedName>
    <definedName name="lkalgk">#REF!</definedName>
    <definedName name="lkdsndsfddf">#REF!</definedName>
    <definedName name="LKJ">#REF!</definedName>
    <definedName name="LKJHG">#REF!</definedName>
    <definedName name="lkjnjkln">#REF!</definedName>
    <definedName name="LKR">#REF!</definedName>
    <definedName name="lku">#REF!</definedName>
    <definedName name="LL">#REF!</definedName>
    <definedName name="LLL">#REF!</definedName>
    <definedName name="LLLL" hidden="1">{"form-D1",#N/A,FALSE,"FORM-D1";"form-D1_amt",#N/A,FALSE,"FORM-D1"}</definedName>
    <definedName name="LM">INDEX(#REF!,MATCH(#REF!,#REF!,0))</definedName>
    <definedName name="lmcaccp">#REF!</definedName>
    <definedName name="lmcecp">#REF!</definedName>
    <definedName name="lmcmcc.1">#REF!</definedName>
    <definedName name="lmcmcc.2">#REF!</definedName>
    <definedName name="lmcmcc.3">#REF!</definedName>
    <definedName name="lmcmltsb">#REF!</definedName>
    <definedName name="lmcmsb.ups">#REF!</definedName>
    <definedName name="lmcsmsb.1">#REF!</definedName>
    <definedName name="lmcsmsb.2">#REF!</definedName>
    <definedName name="lmcsmsb.3">#REF!</definedName>
    <definedName name="lmcsmsb.b">#REF!</definedName>
    <definedName name="lmcsmsb.g">#REF!</definedName>
    <definedName name="lmcsmsb.lab">#REF!</definedName>
    <definedName name="lmcsmsb.main">#REF!</definedName>
    <definedName name="lmcsmsb.t">#REF!</definedName>
    <definedName name="lmcsmsb.ups">#REF!</definedName>
    <definedName name="lmcup.1">#REF!</definedName>
    <definedName name="lmcup.2">#REF!</definedName>
    <definedName name="LMG">#REF!</definedName>
    <definedName name="LMO">#REF!</definedName>
    <definedName name="LMO_1">#REF!</definedName>
    <definedName name="LN">#N/A</definedName>
    <definedName name="LND_CHGS">#REF!</definedName>
    <definedName name="Lo">#REF!</definedName>
    <definedName name="LOA">#REF!</definedName>
    <definedName name="Load">#REF!</definedName>
    <definedName name="LoaderPOL">#REF!</definedName>
    <definedName name="Loads">#REF!</definedName>
    <definedName name="Loan_Amount">#REF!</definedName>
    <definedName name="Loan_Start">#REF!</definedName>
    <definedName name="Loan_Years">#REF!</definedName>
    <definedName name="LOCAL_STAFF_ENTRY">#REF!</definedName>
    <definedName name="Location" localSheetId="25">[0]!City&amp;" "&amp;State</definedName>
    <definedName name="Location" localSheetId="29">[0]!City&amp;" "&amp;State</definedName>
    <definedName name="Location" localSheetId="7">[0]!City&amp;" "&amp;State</definedName>
    <definedName name="Location" localSheetId="8">[0]!City&amp;" "&amp;State</definedName>
    <definedName name="Location">City&amp;" "&amp;State</definedName>
    <definedName name="Location___10">#N/A</definedName>
    <definedName name="Location___11">#N/A</definedName>
    <definedName name="Location___16">#N/A</definedName>
    <definedName name="Location___17">#N/A</definedName>
    <definedName name="Location___20">#N/A</definedName>
    <definedName name="Location___22">#N/A</definedName>
    <definedName name="Location___23">#N/A</definedName>
    <definedName name="Location___24">#N/A</definedName>
    <definedName name="Location___25">#N/A</definedName>
    <definedName name="Location___31">#N/A</definedName>
    <definedName name="Location___6">#N/A</definedName>
    <definedName name="LOCO">#REF!</definedName>
    <definedName name="logo1">"Picture 7"</definedName>
    <definedName name="logoa">#REF!</definedName>
    <definedName name="lohari" hidden="1">{"form-D1",#N/A,FALSE,"FORM-D1";"form-D1_amt",#N/A,FALSE,"FORM-D1"}</definedName>
    <definedName name="loi">#REF!</definedName>
    <definedName name="look">#REF!</definedName>
    <definedName name="Lot" hidden="1">{"'PROFITABILITY'!$A$1:$F$45"}</definedName>
    <definedName name="lp">#REF!</definedName>
    <definedName name="LPROT220">#REF!</definedName>
    <definedName name="LPROT500">#REF!</definedName>
    <definedName name="Lr">#REF!</definedName>
    <definedName name="Lr___0">#REF!</definedName>
    <definedName name="Lr___13">#REF!</definedName>
    <definedName name="ls">#REF!</definedName>
    <definedName name="lso">#REF!</definedName>
    <definedName name="LTCG">#REF!</definedName>
    <definedName name="lte">#REF!</definedName>
    <definedName name="LTErate">#REF!</definedName>
    <definedName name="LTK">#REF!</definedName>
    <definedName name="LTR">#REF!</definedName>
    <definedName name="LTR_1">#REF!</definedName>
    <definedName name="LTswitchgear">#REF!</definedName>
    <definedName name="LTTrafo">#REF!</definedName>
    <definedName name="Ltwo400">'[42]L2 400 Obra'!$B$9:$AB$37</definedName>
    <definedName name="Ltwo765">'[42]L2 765 LILO Anpara '!$B$9:$W$38</definedName>
    <definedName name="lub">#REF!</definedName>
    <definedName name="luckt">#REF!</definedName>
    <definedName name="LUMEN">#REF!</definedName>
    <definedName name="LUMEN___0">#REF!</definedName>
    <definedName name="LUMEN___13">#REF!</definedName>
    <definedName name="LUX">#REF!</definedName>
    <definedName name="LUX___0">#REF!</definedName>
    <definedName name="LUX___13">#REF!</definedName>
    <definedName name="LV">#REF!</definedName>
    <definedName name="LWSALES">#REF!</definedName>
    <definedName name="lx">#REF!</definedName>
    <definedName name="Lx___0">#REF!</definedName>
    <definedName name="Lx___13">#REF!</definedName>
    <definedName name="Lxx">#REF!</definedName>
    <definedName name="ly">#REF!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M">#REF!</definedName>
    <definedName name="m___0">#REF!</definedName>
    <definedName name="m___13">#REF!</definedName>
    <definedName name="M_01">#REF!</definedName>
    <definedName name="M_25_box_Culvert">#REF!</definedName>
    <definedName name="M_25_box_Culvert_1">"#REF!"</definedName>
    <definedName name="M_A">#REF!</definedName>
    <definedName name="M_Aggregate_Crushable_GradeII">#REF!</definedName>
    <definedName name="M_Aggregate_GradeII_63_45mm">#REF!</definedName>
    <definedName name="M_B">#REF!</definedName>
    <definedName name="M_BindingWire">#REF!</definedName>
    <definedName name="M_Bitumen_S65">#REF!</definedName>
    <definedName name="M_BitumenEmulsion_RS1">#REF!</definedName>
    <definedName name="M_BitumenEmulsion_SS1">#REF!</definedName>
    <definedName name="M_CompensationForEarthTakenFromPrivateLand">#REF!</definedName>
    <definedName name="M_CrowBars_40mm">#REF!</definedName>
    <definedName name="M_CrushedStoneChipping_132">#REF!</definedName>
    <definedName name="M_CrushedStoneChipping_67mm_100Passing_112mm">#REF!</definedName>
    <definedName name="M_F">INDEX(#REF!,MATCH(#REF!,#REF!,0))</definedName>
    <definedName name="M_GranularMaterial">#REF!</definedName>
    <definedName name="M_QuarriedStone_150_200mm">#REF!</definedName>
    <definedName name="M_RCCPipeNP3_1200mm">#REF!</definedName>
    <definedName name="M_s.MAMTHA_CONTRACTORS">#REF!</definedName>
    <definedName name="M_SteelReinforcement_HYSDBars">#REF!</definedName>
    <definedName name="M_StoneBoulder_150mm_below">#REF!</definedName>
    <definedName name="M_StoneForCoarseRubbleMasonry_1stSort">#REF!</definedName>
    <definedName name="M_StoneSpalls">#REF!</definedName>
    <definedName name="M_Water">#REF!</definedName>
    <definedName name="M_WellGradedGranularBaseMaterial_GradeA_236mm">#REF!</definedName>
    <definedName name="M_WellGradedGranularBaseMaterial_GradeA_265_475mm">#REF!</definedName>
    <definedName name="M_WellGradedGranularBaseMaterial_GradeA_53_265mm">#REF!</definedName>
    <definedName name="M_WoodenSleepers">#REF!</definedName>
    <definedName name="M0">#REF!</definedName>
    <definedName name="M1_">#N/A</definedName>
    <definedName name="M10cement">#REF!</definedName>
    <definedName name="M10L">#REF!</definedName>
    <definedName name="M10M">#REF!</definedName>
    <definedName name="M10P">#REF!</definedName>
    <definedName name="M15_Cement">#REF!</definedName>
    <definedName name="M15_Metal20mm">#REF!</definedName>
    <definedName name="M15_Sand">#REF!</definedName>
    <definedName name="m15cem">#REF!</definedName>
    <definedName name="M15cement">#REF!</definedName>
    <definedName name="M1x">#REF!</definedName>
    <definedName name="M1y">#REF!</definedName>
    <definedName name="M2_">#N/A</definedName>
    <definedName name="m2_bop_f">#REF!</definedName>
    <definedName name="m2_bop_v">#REF!</definedName>
    <definedName name="m2_bop_w">#REF!</definedName>
    <definedName name="m2_civ_f">#REF!</definedName>
    <definedName name="m2_civ_v">#REF!</definedName>
    <definedName name="m2_civ_w">#REF!</definedName>
    <definedName name="m2_cond_f">#REF!</definedName>
    <definedName name="m2_cond_v">#REF!</definedName>
    <definedName name="m2_cond_w">#REF!</definedName>
    <definedName name="m2_ct_f">#REF!</definedName>
    <definedName name="m2_ct_v">#REF!</definedName>
    <definedName name="m2_ct_w">#REF!</definedName>
    <definedName name="m2_e_f">#REF!</definedName>
    <definedName name="m2_e_v">#REF!</definedName>
    <definedName name="m2_e_w">#REF!</definedName>
    <definedName name="m2_ec_f">#REF!</definedName>
    <definedName name="m2_ec_v">#REF!</definedName>
    <definedName name="m2_ec_w">#REF!</definedName>
    <definedName name="m2_fuel_f">#REF!</definedName>
    <definedName name="m2_fuel_v">#REF!</definedName>
    <definedName name="m2_fuel_w">#REF!</definedName>
    <definedName name="m2_geno_f">#REF!</definedName>
    <definedName name="m2_geno_v">#REF!</definedName>
    <definedName name="m2_geno_w">#REF!</definedName>
    <definedName name="m2_gt_f">#REF!</definedName>
    <definedName name="m2_gt_v">#REF!</definedName>
    <definedName name="m2_gt_w">#REF!</definedName>
    <definedName name="m2_gtax_f">#REF!</definedName>
    <definedName name="m2_gtax_v">#REF!</definedName>
    <definedName name="m2_gtax_w">#REF!</definedName>
    <definedName name="m2_hrsg_f">#REF!</definedName>
    <definedName name="m2_hrsg_v">#REF!</definedName>
    <definedName name="m2_hrsg_w">#REF!</definedName>
    <definedName name="m2_ic_f">#REF!</definedName>
    <definedName name="m2_ic_v">#REF!</definedName>
    <definedName name="m2_ic_w">#REF!</definedName>
    <definedName name="m2_st_f">#REF!</definedName>
    <definedName name="m2_st_v">#REF!</definedName>
    <definedName name="m2_st_w">#REF!</definedName>
    <definedName name="M20_cement">#REF!</definedName>
    <definedName name="M20_Metal20mm">#REF!</definedName>
    <definedName name="M20_sand">#REF!</definedName>
    <definedName name="m20cement">#REF!</definedName>
    <definedName name="M20L">#REF!</definedName>
    <definedName name="M20M">#REF!</definedName>
    <definedName name="m20metal20">#REF!</definedName>
    <definedName name="M20P">#REF!</definedName>
    <definedName name="M20PCCcement">#REF!</definedName>
    <definedName name="M20RCCcement">#REF!</definedName>
    <definedName name="m20sand">#REF!</definedName>
    <definedName name="M25_cement">#REF!</definedName>
    <definedName name="M25_Metal20mm">#REF!</definedName>
    <definedName name="M25_sand">#REF!</definedName>
    <definedName name="M25L">#REF!</definedName>
    <definedName name="M25M">#REF!</definedName>
    <definedName name="M25P">#REF!</definedName>
    <definedName name="M25PCCcement">#REF!</definedName>
    <definedName name="M25RCCcement">#REF!</definedName>
    <definedName name="M2A_KPI">#REF!</definedName>
    <definedName name="M2A_KPI2">#REF!</definedName>
    <definedName name="M2x">#REF!</definedName>
    <definedName name="M2y">#REF!</definedName>
    <definedName name="M30cement">#REF!</definedName>
    <definedName name="M30L">#REF!</definedName>
    <definedName name="M30M">#REF!</definedName>
    <definedName name="M30P">#REF!</definedName>
    <definedName name="M35cement">#REF!</definedName>
    <definedName name="M40cement">#REF!</definedName>
    <definedName name="M50cement">#REF!</definedName>
    <definedName name="M65L">#REF!</definedName>
    <definedName name="M65P">#REF!</definedName>
    <definedName name="M7.5L">#REF!</definedName>
    <definedName name="M7.5M">#REF!</definedName>
    <definedName name="M7.5P">#REF!</definedName>
    <definedName name="m8_bop_f">#REF!</definedName>
    <definedName name="m8_bop_v">#REF!</definedName>
    <definedName name="m8_bop_w">#REF!</definedName>
    <definedName name="m8_civ_f">#REF!</definedName>
    <definedName name="m8_civ_v">#REF!</definedName>
    <definedName name="m8_civ_w">#REF!</definedName>
    <definedName name="m8_cond_f">#REF!</definedName>
    <definedName name="m8_cond_v">#REF!</definedName>
    <definedName name="m8_cond_w">#REF!</definedName>
    <definedName name="m8_ct_f">#REF!</definedName>
    <definedName name="m8_ct_v">#REF!</definedName>
    <definedName name="m8_ct_w">#REF!</definedName>
    <definedName name="m8_e_f">#REF!</definedName>
    <definedName name="m8_e_v">#REF!</definedName>
    <definedName name="m8_e_w">#REF!</definedName>
    <definedName name="m8_ec_f">#REF!</definedName>
    <definedName name="m8_ec_v">#REF!</definedName>
    <definedName name="m8_ec_w">#REF!</definedName>
    <definedName name="m8_fuel_f">#REF!</definedName>
    <definedName name="m8_fuel_v">#REF!</definedName>
    <definedName name="m8_fuel_w">#REF!</definedName>
    <definedName name="m8_geno_f">#REF!</definedName>
    <definedName name="m8_geno_v">#REF!</definedName>
    <definedName name="m8_geno_w">#REF!</definedName>
    <definedName name="m8_gt_f">#REF!</definedName>
    <definedName name="m8_gt_v">#REF!</definedName>
    <definedName name="m8_gt_w">#REF!</definedName>
    <definedName name="m8_gtax_f">#REF!</definedName>
    <definedName name="m8_gtax_v">#REF!</definedName>
    <definedName name="m8_gtax_w">#REF!</definedName>
    <definedName name="m8_hrsg_f">#REF!</definedName>
    <definedName name="m8_hrsg_v">#REF!</definedName>
    <definedName name="m8_hrsg_w">#REF!</definedName>
    <definedName name="m8_ic_f">#REF!</definedName>
    <definedName name="m8_ic_v">#REF!</definedName>
    <definedName name="m8_ic_w">#REF!</definedName>
    <definedName name="m8_st_f">#REF!</definedName>
    <definedName name="m8_st_v">#REF!</definedName>
    <definedName name="m8_st_w">#REF!</definedName>
    <definedName name="M9A_BS">#REF!</definedName>
    <definedName name="M9B_BS">#REF!</definedName>
    <definedName name="Ma">#REF!</definedName>
    <definedName name="ma_3">"#REF!"</definedName>
    <definedName name="ma_4">"#REF!"</definedName>
    <definedName name="Ma_v">#REF!</definedName>
    <definedName name="MAACONSTN">#REF!</definedName>
    <definedName name="mac">75</definedName>
    <definedName name="MACHINE_EQUIPMENT">#REF!</definedName>
    <definedName name="MACHINE_EQUIPMENT_ENTRY">#REF!</definedName>
    <definedName name="machinery">#REF!</definedName>
    <definedName name="MADHU">#REF!</definedName>
    <definedName name="madhu218">#REF!</definedName>
    <definedName name="mahan">#REF!</definedName>
    <definedName name="main">#REF!</definedName>
    <definedName name="MainRelay">#REF!</definedName>
    <definedName name="majord">#REF!</definedName>
    <definedName name="majororders">#REF!</definedName>
    <definedName name="man">#REF!</definedName>
    <definedName name="man___0">#REF!</definedName>
    <definedName name="man___11">#REF!</definedName>
    <definedName name="man___12">#REF!</definedName>
    <definedName name="MAN_SALE">#REF!</definedName>
    <definedName name="MAN_SALE_FACT">#REF!</definedName>
    <definedName name="manas">#REF!</definedName>
    <definedName name="Manday_Rate">#REF!</definedName>
    <definedName name="manday1">#REF!</definedName>
    <definedName name="manday1___0">#REF!</definedName>
    <definedName name="manday1___11">#REF!</definedName>
    <definedName name="manday1___12">#REF!</definedName>
    <definedName name="MANHOUR">#REF!</definedName>
    <definedName name="mani" hidden="1">{"form-D1",#N/A,FALSE,"FORM-D1";"form-D1_amt",#N/A,FALSE,"FORM-D1"}</definedName>
    <definedName name="Manish" hidden="1">{"form-D1",#N/A,FALSE,"FORM-D1";"form-D1_amt",#N/A,FALSE,"FORM-D1"}</definedName>
    <definedName name="manpower">#REF!</definedName>
    <definedName name="MANU1">#N/A</definedName>
    <definedName name="MANU11">#N/A</definedName>
    <definedName name="MANU111">#N/A</definedName>
    <definedName name="MANU2">#N/A</definedName>
    <definedName name="MANU22">#N/A</definedName>
    <definedName name="MANU222">#N/A</definedName>
    <definedName name="MANU3">#N/A</definedName>
    <definedName name="MANU33">#N/A</definedName>
    <definedName name="MANU333">#N/A</definedName>
    <definedName name="MANU4">#N/A</definedName>
    <definedName name="MANU44">#N/A</definedName>
    <definedName name="MANU444">#N/A</definedName>
    <definedName name="MANU5">#N/A</definedName>
    <definedName name="MANU55">#N/A</definedName>
    <definedName name="MANU555">#N/A</definedName>
    <definedName name="MARAN">#REF!</definedName>
    <definedName name="march_qty">#REF!</definedName>
    <definedName name="Margin">#REF!</definedName>
    <definedName name="MARGIN_MAN">#REF!</definedName>
    <definedName name="MARGIN_MAT">#REF!</definedName>
    <definedName name="MARGIN_MISC">#REF!</definedName>
    <definedName name="MARGIN_SC">#REF!</definedName>
    <definedName name="MARGINPLAN">#REF!</definedName>
    <definedName name="MARGINPROJ">#REF!</definedName>
    <definedName name="markuprate">#REF!</definedName>
    <definedName name="mason">#REF!</definedName>
    <definedName name="mason1">#REF!</definedName>
    <definedName name="mason2">#REF!</definedName>
    <definedName name="MASTER">#REF!</definedName>
    <definedName name="Mat_Percentage">#REF!</definedName>
    <definedName name="MAT_RATE_ENTRY">#REF!</definedName>
    <definedName name="MAT_SALE">#REF!</definedName>
    <definedName name="MAT_SALE_FAC">#REF!</definedName>
    <definedName name="Mat_Sales">#REF!</definedName>
    <definedName name="Match4">#REF!</definedName>
    <definedName name="mate">#REF!</definedName>
    <definedName name="Material">#REF!</definedName>
    <definedName name="MatGSB">#REF!</definedName>
    <definedName name="MATHS">#REF!</definedName>
    <definedName name="MatM20">#REF!</definedName>
    <definedName name="MatM25">#REF!</definedName>
    <definedName name="MatM35">#REF!</definedName>
    <definedName name="MatM35Piling">#REF!</definedName>
    <definedName name="MatM40">#REF!</definedName>
    <definedName name="MatM50">#REF!</definedName>
    <definedName name="MatM60">#REF!</definedName>
    <definedName name="Matpilecap">#REF!</definedName>
    <definedName name="MatPiling">#REF!</definedName>
    <definedName name="MatWMM">#REF!</definedName>
    <definedName name="MaxLegDownWard">#REF!</definedName>
    <definedName name="MaxLegShear">#REF!</definedName>
    <definedName name="MaxLegUplift">#REF!</definedName>
    <definedName name="MaxSNo">#REF!</definedName>
    <definedName name="mazdoor">#REF!</definedName>
    <definedName name="MAZI">#REF!</definedName>
    <definedName name="Mb">#REF!</definedName>
    <definedName name="Mb_v">#REF!</definedName>
    <definedName name="mbn">'[44]UNP-NCW '!$F$17</definedName>
    <definedName name="Mc">#REF!</definedName>
    <definedName name="MC_ABB_Imp">#REF!</definedName>
    <definedName name="MC_ABB_local">#REF!</definedName>
    <definedName name="MC_ABB_peenya">#REF!</definedName>
    <definedName name="MC_AIC_Imp">#REF!</definedName>
    <definedName name="MC_AIC_local">#REF!</definedName>
    <definedName name="MC_DEMHW">#REF!</definedName>
    <definedName name="MC_DEMSW">#REF!</definedName>
    <definedName name="MC_FFRHW">#REF!</definedName>
    <definedName name="MC_FFRSW">#REF!</definedName>
    <definedName name="MC_FIMHW">#REF!</definedName>
    <definedName name="MC_FIMSW">#REF!</definedName>
    <definedName name="MC_NOKHW">#REF!</definedName>
    <definedName name="MC_NOKSW">#REF!</definedName>
    <definedName name="MC_NonABB_Imp">#REF!</definedName>
    <definedName name="MC_NonABB_local">#REF!</definedName>
    <definedName name="MC_SEKHW">#REF!</definedName>
    <definedName name="MC_SEKSW">#REF!</definedName>
    <definedName name="MC_SFRHW">#REF!</definedName>
    <definedName name="MC_SFRSW">#REF!</definedName>
    <definedName name="MC_UKPHW">#REF!</definedName>
    <definedName name="MC_UKPSW">#REF!</definedName>
    <definedName name="MC_USDHW">#REF!</definedName>
    <definedName name="MC_USDSW">#REF!</definedName>
    <definedName name="Mc_v">#REF!</definedName>
    <definedName name="MC_YENHW">#REF!</definedName>
    <definedName name="MC_YENSW">#REF!</definedName>
    <definedName name="mcabb3501i5f">#REF!</definedName>
    <definedName name="mcabb3502i1bc8f">#REF!</definedName>
    <definedName name="mcabb5002i1bc8f">#REF!</definedName>
    <definedName name="MCAR">#REF!</definedName>
    <definedName name="Mcbdo">#REF!</definedName>
    <definedName name="MCi">#REF!</definedName>
    <definedName name="mcl">#REF!</definedName>
    <definedName name="mcl33b1">#REF!</definedName>
    <definedName name="mcl33b2">#REF!</definedName>
    <definedName name="mcl33b3">#REF!</definedName>
    <definedName name="mclo">#REF!</definedName>
    <definedName name="mcmc1i5f">#REF!</definedName>
    <definedName name="mcmc3502i1bc8f">#REF!</definedName>
    <definedName name="mcmc5002i1bc8f">#REF!</definedName>
    <definedName name="mcpc1i4f">#REF!</definedName>
    <definedName name="Mcwc">#REF!</definedName>
    <definedName name="Mcws">#REF!</definedName>
    <definedName name="Md">#REF!</definedName>
    <definedName name="Md_v">#REF!</definedName>
    <definedName name="mdp">#REF!</definedName>
    <definedName name="MDVT_ABSP">#REF!</definedName>
    <definedName name="ME">#REF!</definedName>
    <definedName name="Me_v">#REF!</definedName>
    <definedName name="MeanDepth_Inclusive_of_cover_sl._thk.">#REF!</definedName>
    <definedName name="Meat">#REF!</definedName>
    <definedName name="MENU">#REF!</definedName>
    <definedName name="MET">#REF!</definedName>
    <definedName name="Metal_124">#REF!</definedName>
    <definedName name="Metal12mm">188*1.5</definedName>
    <definedName name="Metal20mm">#REF!</definedName>
    <definedName name="Metal40mm">#REF!</definedName>
    <definedName name="Metal6mm">#REF!</definedName>
    <definedName name="METTL">#REF!</definedName>
    <definedName name="mf" hidden="1">{"'PROFITABILITY'!$A$1:$F$45"}</definedName>
    <definedName name="MF___0">#REF!</definedName>
    <definedName name="MF___13">#REF!</definedName>
    <definedName name="MF_ABB_local">#REF!</definedName>
    <definedName name="MF_ABB_peenya">#REF!</definedName>
    <definedName name="MF_AIC_Imp">#REF!</definedName>
    <definedName name="MF_AIC_local">#REF!</definedName>
    <definedName name="MF_AUTImp_ABB">#REF!</definedName>
    <definedName name="MF_AUTImp_NonABB">#REF!</definedName>
    <definedName name="MF_NonABB_local">#REF!</definedName>
    <definedName name="Mf_v">#REF!</definedName>
    <definedName name="mff">#REF!</definedName>
    <definedName name="MFit">#REF!</definedName>
    <definedName name="Mfour">#REF!</definedName>
    <definedName name="MG">INDEX(#REF!,MATCH(#REF!,#REF!,0))</definedName>
    <definedName name="Mg_v">#REF!</definedName>
    <definedName name="MH">INDEX(#REF!,MATCH(#REF!,#REF!,0))</definedName>
    <definedName name="Mh_v">#REF!</definedName>
    <definedName name="Mhpc">#REF!:#REF!</definedName>
    <definedName name="Mhpipd">#REF!</definedName>
    <definedName name="Mhps">#REF!</definedName>
    <definedName name="MHR">#REF!</definedName>
    <definedName name="MHs_per_MM">#REF!</definedName>
    <definedName name="MI">INDEX(#REF!,MATCH(#REF!,#REF!,0))</definedName>
    <definedName name="microsilica">#REF!</definedName>
    <definedName name="Mild_steel">#REF!</definedName>
    <definedName name="mile">#REF!</definedName>
    <definedName name="mille">#REF!</definedName>
    <definedName name="MinSM">#REF!</definedName>
    <definedName name="MinSNo">#REF!</definedName>
    <definedName name="Mipc">#REF!:#REF!</definedName>
    <definedName name="Mips">#REF!</definedName>
    <definedName name="misc">#REF!</definedName>
    <definedName name="Misc_charges">#REF!</definedName>
    <definedName name="Misc_Sales">#REF!</definedName>
    <definedName name="Mix_15">#REF!</definedName>
    <definedName name="Mix_30">#REF!</definedName>
    <definedName name="MJ">INDEX(#REF!,MATCH(#REF!,#REF!,0))</definedName>
    <definedName name="MK">INDEX(#REF!,MATCH(#REF!,#REF!,0))</definedName>
    <definedName name="MKP">#REF!</definedName>
    <definedName name="ML">INDEX(#REF!,MATCH(#REF!,#REF!,0))</definedName>
    <definedName name="ml33b1">#REF!</definedName>
    <definedName name="ml33b2">#REF!</definedName>
    <definedName name="ml33b3">#REF!</definedName>
    <definedName name="ml33kv">#REF!</definedName>
    <definedName name="mlbs">#REF!</definedName>
    <definedName name="mlc33b1">#REF!</definedName>
    <definedName name="mlc33b2">#REF!</definedName>
    <definedName name="mlc33b3">#REF!</definedName>
    <definedName name="mlclf">#REF!</definedName>
    <definedName name="mld">#REF!</definedName>
    <definedName name="mll">#REF!</definedName>
    <definedName name="mllf">#REF!</definedName>
    <definedName name="Mlpc">#REF!</definedName>
    <definedName name="Mlpd">#REF!</definedName>
    <definedName name="Mlps">#REF!</definedName>
    <definedName name="mlt">#REF!</definedName>
    <definedName name="mltf">#REF!</definedName>
    <definedName name="MM">#REF!</definedName>
    <definedName name="MM3_to_M3">0.000001</definedName>
    <definedName name="mmm">#REF!</definedName>
    <definedName name="mmmmmmmmmm">#REF!</definedName>
    <definedName name="MN">#REF!</definedName>
    <definedName name="mnk">#REF!</definedName>
    <definedName name="mo">#REF!</definedName>
    <definedName name="modassar">#REF!</definedName>
    <definedName name="mode_list">#REF!</definedName>
    <definedName name="ModelNo">#REF!</definedName>
    <definedName name="modified">'[54]Load Details-220kV'!#REF!</definedName>
    <definedName name="modvat">#REF!</definedName>
    <definedName name="Mone">#REF!</definedName>
    <definedName name="MONEY">#REF!,#REF!</definedName>
    <definedName name="monomode">#REF!</definedName>
    <definedName name="Montagesatz">#REF!</definedName>
    <definedName name="Month">#REF!</definedName>
    <definedName name="Monthly">#REF!</definedName>
    <definedName name="monthprogress">'[55]Progress Graphs'!$A$4:$K$23</definedName>
    <definedName name="months">#REF!</definedName>
    <definedName name="MonthYear">'[37]Data Sheet'!$A$2:$A$50</definedName>
    <definedName name="MOO">#REF!</definedName>
    <definedName name="MoreFruit">#REF!</definedName>
    <definedName name="MoreItem">#REF!</definedName>
    <definedName name="MoreItems">#REF!</definedName>
    <definedName name="mortar12">#REF!</definedName>
    <definedName name="MP" hidden="1">{#N/A,#N/A,FALSE,"CCTV"}</definedName>
    <definedName name="MPbackup">#REF!</definedName>
    <definedName name="MPMOB">#REF!</definedName>
    <definedName name="MPwr_Percent">#REF!</definedName>
    <definedName name="Mpwr_Sales">#REF!</definedName>
    <definedName name="ms">125</definedName>
    <definedName name="MS.NO">#REF!</definedName>
    <definedName name="MS_Royalty">#REF!</definedName>
    <definedName name="MS200202rev2">#REF!</definedName>
    <definedName name="ms2002may1706">#REF!</definedName>
    <definedName name="Msbdo">#REF!</definedName>
    <definedName name="msc">#REF!</definedName>
    <definedName name="msj">#REF!</definedName>
    <definedName name="msjune1807">#REF!</definedName>
    <definedName name="MSL">#REF!</definedName>
    <definedName name="mss">#REF!</definedName>
    <definedName name="Mthree">#REF!</definedName>
    <definedName name="MTR">#REF!</definedName>
    <definedName name="mu">#REF!</definedName>
    <definedName name="mue">#REF!</definedName>
    <definedName name="mugab">#REF!</definedName>
    <definedName name="mullootubnomtau">#REF!</definedName>
    <definedName name="mullootubnumcol">#REF!</definedName>
    <definedName name="MultipleSets">#REF!</definedName>
    <definedName name="MultipleSetsArea">#REF!</definedName>
    <definedName name="MultipleSetsLabel">#REF!</definedName>
    <definedName name="MultipleSetsPrice">#REF!</definedName>
    <definedName name="MUNION">#REF!</definedName>
    <definedName name="MUNON">#REF!</definedName>
    <definedName name="MUTP">#REF!</definedName>
    <definedName name="MVAR50">#REF!</definedName>
    <definedName name="MVAR63">#REF!</definedName>
    <definedName name="MVAR80">#REF!</definedName>
    <definedName name="MVP_Total">#REF!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INDEX(#REF!,MATCH(#REF!,#REF!,0))</definedName>
    <definedName name="NAAC">#REF!</definedName>
    <definedName name="NAAR">#REF!</definedName>
    <definedName name="name">#REF!</definedName>
    <definedName name="Name_Company">#REF!</definedName>
    <definedName name="Name_Project">#REF!</definedName>
    <definedName name="nameofbags">#REF!</definedName>
    <definedName name="Nature">#REF!</definedName>
    <definedName name="NB">INDEX(#REF!,MATCH(#REF!,#REF!,0))</definedName>
    <definedName name="NC">INDEX(#REF!,MATCH(#REF!,#REF!,0))</definedName>
    <definedName name="ncfnvo">'[56]purpose&amp;input'!#REF!</definedName>
    <definedName name="ND">INDEX(#REF!,MATCH(#REF!,#REF!,0))</definedName>
    <definedName name="NE">INDEX(#REF!,MATCH(#REF!,#REF!,0))</definedName>
    <definedName name="needle">#REF!</definedName>
    <definedName name="Neg_Margin">#REF!</definedName>
    <definedName name="NEng">#REF!</definedName>
    <definedName name="NERSS">#REF!</definedName>
    <definedName name="NET">#REF!</definedName>
    <definedName name="New">#REF!</definedName>
    <definedName name="new_1">#REF!</definedName>
    <definedName name="NEWNAME" hidden="1">{#N/A,#N/A,FALSE,"CCTV"}</definedName>
    <definedName name="NF">INDEX(#REF!,MATCH(#REF!,#REF!,0))</definedName>
    <definedName name="NG">INDEX(#REF!,MATCH(#REF!,#REF!,0))</definedName>
    <definedName name="ngl4tank">#REF!</definedName>
    <definedName name="NH">INDEX(#REF!,MATCH(#REF!,#REF!,0))</definedName>
    <definedName name="NHGG">#REF!</definedName>
    <definedName name="NHJK">#REF!</definedName>
    <definedName name="NHP">#REF!</definedName>
    <definedName name="NI">INDEX(#REF!,MATCH(#REF!,#REF!,0))</definedName>
    <definedName name="nikhil">#REF!</definedName>
    <definedName name="NIL">#REF!</definedName>
    <definedName name="NIPP">#REF!</definedName>
    <definedName name="nitin">#REF!</definedName>
    <definedName name="NJ">INDEX(#REF!,MATCH(#REF!,#REF!,0))</definedName>
    <definedName name="njn">#REF!</definedName>
    <definedName name="NJPE">#REF!</definedName>
    <definedName name="njspsche">#REF!</definedName>
    <definedName name="NK">INDEX(#REF!,MATCH(#REF!,#REF!,0))</definedName>
    <definedName name="NL">INDEX(#REF!,MATCH(#REF!,#REF!,0))</definedName>
    <definedName name="nlg_cd">#REF!</definedName>
    <definedName name="nlg_er">#REF!</definedName>
    <definedName name="nlg_fi">#REF!</definedName>
    <definedName name="nlllk" hidden="1">{"'PROFITABILITY'!$A$1:$F$45"}</definedName>
    <definedName name="NM">INDEX(#REF!,MATCH(#REF!,#REF!,0))</definedName>
    <definedName name="nm_1">#REF!</definedName>
    <definedName name="nmk">#REF!</definedName>
    <definedName name="NMPA">#REF!</definedName>
    <definedName name="NN">#REF!</definedName>
    <definedName name="NN___0">#REF!</definedName>
    <definedName name="NN___13">#REF!</definedName>
    <definedName name="NNN">#REF!</definedName>
    <definedName name="nnn_1">#REF!</definedName>
    <definedName name="NNNN" hidden="1">{"'PROFITABILITY'!$A$1:$F$45"}</definedName>
    <definedName name="no_name">#REF!</definedName>
    <definedName name="NoABolts">#REF!</definedName>
    <definedName name="NOK">#REF!</definedName>
    <definedName name="NOMDEVIS">#REF!</definedName>
    <definedName name="non">#REF!</definedName>
    <definedName name="NONSOR">#REF!</definedName>
    <definedName name="Nos">#REF!</definedName>
    <definedName name="NOZZLE_PRESS">#REF!</definedName>
    <definedName name="NProject">#REF!</definedName>
    <definedName name="NPS">#REF!</definedName>
    <definedName name="NRegion">#REF!</definedName>
    <definedName name="NS">#REF!</definedName>
    <definedName name="nsdf">#REF!</definedName>
    <definedName name="NSS">#REF!</definedName>
    <definedName name="Nst">#REF!</definedName>
    <definedName name="Nsu">#REF!</definedName>
    <definedName name="nt0">#REF!</definedName>
    <definedName name="NTPC">#REF!</definedName>
    <definedName name="nuclisopgw">#REF!</definedName>
    <definedName name="num">#REF!</definedName>
    <definedName name="Num_Pmt_Per_Year">#REF!</definedName>
    <definedName name="num2text">#REF!</definedName>
    <definedName name="Number">#REF!</definedName>
    <definedName name="Number_of_Payments">#N/A</definedName>
    <definedName name="numfib">#REF!</definedName>
    <definedName name="NW">#REF!</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nzc">#REF!</definedName>
    <definedName name="nzc_1">#REF!</definedName>
    <definedName name="o">#REF!</definedName>
    <definedName name="O.">#REF!</definedName>
    <definedName name="OA">INDEX(#REF!,MATCH(#REF!,#REF!,0))</definedName>
    <definedName name="OB">INDEX(#REF!,MATCH(#REF!,#REF!,0))</definedName>
    <definedName name="OBJ">#REF!</definedName>
    <definedName name="OC">INDEX(#REF!,MATCH(#REF!,#REF!,0))</definedName>
    <definedName name="oct">'[57]site fab&amp;ernstr'!$A$4:$R$4</definedName>
    <definedName name="OCTROI">#REF!</definedName>
    <definedName name="OCTROI_HW">#REF!</definedName>
    <definedName name="OCTROI_SW">#REF!</definedName>
    <definedName name="OD">INDEX(#REF!,MATCH(#REF!,#REF!,0))</definedName>
    <definedName name="ODH" hidden="1">#REF!</definedName>
    <definedName name="OE">INDEX(#REF!,MATCH(#REF!,#REF!,0))</definedName>
    <definedName name="OF">INDEX(#REF!,MATCH(#REF!,#REF!,0))</definedName>
    <definedName name="off">#REF!</definedName>
    <definedName name="OFFICE_LIGHTING">#REF!</definedName>
    <definedName name="OG">INDEX(#REF!,MATCH(#REF!,#REF!,0))</definedName>
    <definedName name="OGPTL">#REF!</definedName>
    <definedName name="oh">#REF!</definedName>
    <definedName name="OH_Markup">#REF!</definedName>
    <definedName name="oh_work_sept">#REF!</definedName>
    <definedName name="OH_workings_sept">#REF!</definedName>
    <definedName name="ohe">#REF!</definedName>
    <definedName name="OI">INDEX(#REF!,MATCH(#REF!,#REF!,0))</definedName>
    <definedName name="Oilpit">#REF!</definedName>
    <definedName name="oirr">#REF!</definedName>
    <definedName name="OJ">INDEX(#REF!,MATCH(#REF!,#REF!,0))</definedName>
    <definedName name="ok">#REF!</definedName>
    <definedName name="OL">INDEX(#REF!,MATCH(#REF!,#REF!,0))</definedName>
    <definedName name="OLE_LINK1">"$boq.$"</definedName>
    <definedName name="OLE_LINK1___0">[58]ESIC_CONTBN!#REF!</definedName>
    <definedName name="OLE_LINK2">"$boq.$"</definedName>
    <definedName name="OM">INDEX(#REF!,MATCH(#REF!,#REF!,0))</definedName>
    <definedName name="OO">#REF!</definedName>
    <definedName name="oper">#REF!</definedName>
    <definedName name="oper.">#REF!</definedName>
    <definedName name="operator">#REF!</definedName>
    <definedName name="OPEX_BGT7">#REF!</definedName>
    <definedName name="OPEX_M7">#REF!</definedName>
    <definedName name="OPGW">#REF!</definedName>
    <definedName name="Opt">#REF!</definedName>
    <definedName name="optio_2">#REF!</definedName>
    <definedName name="optio_22">#REF!</definedName>
    <definedName name="option">#REF!</definedName>
    <definedName name="option_">#REF!</definedName>
    <definedName name="OPTION4">#N/A</definedName>
    <definedName name="OPTION5">#N/A</definedName>
    <definedName name="OPTION6">#N/A</definedName>
    <definedName name="OPTION7">#N/A</definedName>
    <definedName name="OPTION8">#N/A</definedName>
    <definedName name="option9">#REF!</definedName>
    <definedName name="Options">#REF!</definedName>
    <definedName name="Options2">#REF!</definedName>
    <definedName name="ord_musd">#REF!</definedName>
    <definedName name="order">#REF!</definedName>
    <definedName name="orderbacklog">#REF!</definedName>
    <definedName name="orderbooked98">#REF!</definedName>
    <definedName name="ORDERSTATUS">#REF!</definedName>
    <definedName name="OrderTable" hidden="1">#REF!</definedName>
    <definedName name="ORDREVCOLL">#REF!</definedName>
    <definedName name="Origin">#REF!</definedName>
    <definedName name="OSF">#REF!</definedName>
    <definedName name="osm">#REF!</definedName>
    <definedName name="OT">#REF!</definedName>
    <definedName name="OTH">#REF!</definedName>
    <definedName name="other_boq">#REF!</definedName>
    <definedName name="OTHERS">#REF!</definedName>
    <definedName name="OTHR_CST_HD">#REF!</definedName>
    <definedName name="OTRY">#REF!</definedName>
    <definedName name="OTRY1">#REF!</definedName>
    <definedName name="OVER_HEADS_ENTRY">#REF!</definedName>
    <definedName name="Overall">#REF!</definedName>
    <definedName name="Overall_Mobi_Mth">#REF!</definedName>
    <definedName name="Overall_Mth">#REF!</definedName>
    <definedName name="OVERHEADS">#REF!</definedName>
    <definedName name="p">#REF!</definedName>
    <definedName name="p.s">#REF!</definedName>
    <definedName name="p____2___m____p___l_______ln__4___l___d____1___2___K1____l___SQRT_A_____SQRT_m__1__2">"ki1"</definedName>
    <definedName name="p___0">#REF!</definedName>
    <definedName name="p___13">#REF!</definedName>
    <definedName name="P_1">#REF!</definedName>
    <definedName name="P_3">#REF!</definedName>
    <definedName name="P_4">#REF!</definedName>
    <definedName name="P_5">#REF!</definedName>
    <definedName name="P_6DSO">#REF!</definedName>
    <definedName name="P_7DPO">#REF!</definedName>
    <definedName name="P_A">#REF!</definedName>
    <definedName name="P_B">#REF!</definedName>
    <definedName name="P_M">[55]REL!$W$172</definedName>
    <definedName name="p_shape">#REF!</definedName>
    <definedName name="p11i4f">#REF!</definedName>
    <definedName name="p11i5f">#REF!</definedName>
    <definedName name="p12i1bc8f">#REF!</definedName>
    <definedName name="p1350mcbc">#REF!</definedName>
    <definedName name="p1350mcfdr">#REF!</definedName>
    <definedName name="p1350mcic">#REF!</definedName>
    <definedName name="p1350pcfdr">#REF!</definedName>
    <definedName name="p1350pcic">#REF!</definedName>
    <definedName name="p1500mcbc">#REF!</definedName>
    <definedName name="p1500mcfdr">#REF!</definedName>
    <definedName name="p1500mcic">#REF!</definedName>
    <definedName name="p1abbbc">#REF!</definedName>
    <definedName name="p1abbfdr">#REF!</definedName>
    <definedName name="p1abbic">#REF!</definedName>
    <definedName name="p1accp">#REF!</definedName>
    <definedName name="p1acdb1">#REF!</definedName>
    <definedName name="p1acdb2">#REF!</definedName>
    <definedName name="p1acdb3">#REF!</definedName>
    <definedName name="p1amf">#REF!</definedName>
    <definedName name="p1apcc1">#REF!</definedName>
    <definedName name="p1apcc2">#REF!</definedName>
    <definedName name="p1apcc3">#REF!</definedName>
    <definedName name="p1clp">#REF!</definedName>
    <definedName name="p1csp">#REF!</definedName>
    <definedName name="p1db">#REF!</definedName>
    <definedName name="p1ht">#REF!</definedName>
    <definedName name="p1ksk">#REF!</definedName>
    <definedName name="p1ldb">#REF!</definedName>
    <definedName name="p1lift">#REF!</definedName>
    <definedName name="p1ltsba1">#REF!</definedName>
    <definedName name="p1ltsba2">#REF!</definedName>
    <definedName name="p1ltsbb1">#REF!</definedName>
    <definedName name="p1ltsbb2">#REF!</definedName>
    <definedName name="p1mcc1">#REF!</definedName>
    <definedName name="p1mcc10">#REF!</definedName>
    <definedName name="p1mcc11">#REF!</definedName>
    <definedName name="p1mcc12">#REF!</definedName>
    <definedName name="p1mcc13">#REF!</definedName>
    <definedName name="p1mcc14">#REF!</definedName>
    <definedName name="p1mcc15">#REF!</definedName>
    <definedName name="p1mcc17">#REF!</definedName>
    <definedName name="p1mcc2">#REF!</definedName>
    <definedName name="p1mcc3">#REF!</definedName>
    <definedName name="p1mcc4">#REF!</definedName>
    <definedName name="p1mcc5">#REF!</definedName>
    <definedName name="p1mcc6">#REF!</definedName>
    <definedName name="p1mcc7">#REF!</definedName>
    <definedName name="p1mcc8">#REF!</definedName>
    <definedName name="p1mcc9">#REF!</definedName>
    <definedName name="p1mldb">#REF!</definedName>
    <definedName name="p1mlp">#REF!</definedName>
    <definedName name="p1mltp">#REF!</definedName>
    <definedName name="p1mpcc">#REF!</definedName>
    <definedName name="p1mpdb">#REF!</definedName>
    <definedName name="p1mpdp">#REF!</definedName>
    <definedName name="p1mrlp">#REF!</definedName>
    <definedName name="p1pcc">#REF!</definedName>
    <definedName name="p1pccm">#REF!</definedName>
    <definedName name="p1pdb">#REF!</definedName>
    <definedName name="P1R">#REF!</definedName>
    <definedName name="p1ssb1">#REF!</definedName>
    <definedName name="p1ssb2">#REF!</definedName>
    <definedName name="p1upsdb">#REF!</definedName>
    <definedName name="p1upsip">#REF!</definedName>
    <definedName name="p1upsmdb">#REF!</definedName>
    <definedName name="p1upsop">#REF!</definedName>
    <definedName name="P2R">#REF!</definedName>
    <definedName name="P3R">#REF!</definedName>
    <definedName name="P4R">#REF!</definedName>
    <definedName name="P5R">#REF!</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#REF!</definedName>
    <definedName name="pad_baywise">#REF!</definedName>
    <definedName name="Page1">#REF!</definedName>
    <definedName name="PAGE1_1">"#REF!"</definedName>
    <definedName name="PAGE1_2">"#REF!"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GEA">#REF!</definedName>
    <definedName name="PAGEB">#REF!</definedName>
    <definedName name="PAGEC">#REF!</definedName>
    <definedName name="PAGED">#REF!</definedName>
    <definedName name="painter1">#REF!</definedName>
    <definedName name="Pal_Workbook_GUID" hidden="1">"E9TT7WTUL973YIQMHP4L53VJ"</definedName>
    <definedName name="PAN">#REF!</definedName>
    <definedName name="panch">#REF!</definedName>
    <definedName name="panch___0">#REF!</definedName>
    <definedName name="panch___0_1">#REF!</definedName>
    <definedName name="panch_1">#REF!</definedName>
    <definedName name="Pancham">#REF!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R" hidden="1">#REF!</definedName>
    <definedName name="pare" hidden="1">{"form-D1",#N/A,FALSE,"FORM-D1";"form-D1_amt",#N/A,FALSE,"FORM-D1"}</definedName>
    <definedName name="part">#REF!</definedName>
    <definedName name="part2">0.91</definedName>
    <definedName name="PAT_A">#REF!</definedName>
    <definedName name="PAT_B">#REF!</definedName>
    <definedName name="PATH1">#N/A</definedName>
    <definedName name="PATH11">#N/A</definedName>
    <definedName name="PATH111">#N/A</definedName>
    <definedName name="PATH2">#N/A</definedName>
    <definedName name="PATH22">#N/A</definedName>
    <definedName name="PATH222">#N/A</definedName>
    <definedName name="PATH3">#N/A</definedName>
    <definedName name="PATH33">#N/A</definedName>
    <definedName name="PATH333">#N/A</definedName>
    <definedName name="PATH4">#N/A</definedName>
    <definedName name="PATH44">#N/A</definedName>
    <definedName name="PATH444">#N/A</definedName>
    <definedName name="PATH5">#N/A</definedName>
    <definedName name="PATH55">#N/A</definedName>
    <definedName name="PATH555">#N/A</definedName>
    <definedName name="PATHAR1">#N/A</definedName>
    <definedName name="PATHAR2">#N/A</definedName>
    <definedName name="PATHAR3">#N/A</definedName>
    <definedName name="PATHJV1">#N/A</definedName>
    <definedName name="PATHJV11">#N/A</definedName>
    <definedName name="PATHJV111">#N/A</definedName>
    <definedName name="PATHJV2">#N/A</definedName>
    <definedName name="PATHJV22">#N/A</definedName>
    <definedName name="PATHJV222">#N/A</definedName>
    <definedName name="PATHJV3">#N/A</definedName>
    <definedName name="PATHJV33">#N/A</definedName>
    <definedName name="PATHJV333">#N/A</definedName>
    <definedName name="PATHJVPR1">#N/A</definedName>
    <definedName name="PATHJVPR11">#N/A</definedName>
    <definedName name="PATHJVPR111">#N/A</definedName>
    <definedName name="PATHJVPR2">#N/A</definedName>
    <definedName name="PATHJVPR22">#N/A</definedName>
    <definedName name="PATHJVPR222">#N/A</definedName>
    <definedName name="PATHLA1">#N/A</definedName>
    <definedName name="PATHLA2">#N/A</definedName>
    <definedName name="PATHLA3">#N/A</definedName>
    <definedName name="PATHLP1">#N/A</definedName>
    <definedName name="PATHLP2">#N/A</definedName>
    <definedName name="PATHLP3">#N/A</definedName>
    <definedName name="PATHPR1">#N/A</definedName>
    <definedName name="PATHPR2">#N/A</definedName>
    <definedName name="paverfinisher">#REF!</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L">#REF!</definedName>
    <definedName name="Pbx">#REF!</definedName>
    <definedName name="Pby">#REF!</definedName>
    <definedName name="pc">#REF!</definedName>
    <definedName name="PC_ED">#REF!</definedName>
    <definedName name="pcc">#REF!</definedName>
    <definedName name="PCC_Offset">#REF!</definedName>
    <definedName name="pccp">#REF!</definedName>
    <definedName name="pccproj">#REF!</definedName>
    <definedName name="pcct">#REF!</definedName>
    <definedName name="pccthk">#REF!</definedName>
    <definedName name="PCD">#REF!</definedName>
    <definedName name="PD" hidden="1">#REF!</definedName>
    <definedName name="PDP">#REF!</definedName>
    <definedName name="PE">INDEX(#REF!,MATCH(#REF!,#REF!,0))</definedName>
    <definedName name="ped_no">#REF!</definedName>
    <definedName name="PER">#REF!</definedName>
    <definedName name="PERC">#REF!</definedName>
    <definedName name="PERCENT">#REF!</definedName>
    <definedName name="PERCENT_1">"#REF!"</definedName>
    <definedName name="Percent_Text">#REF!</definedName>
    <definedName name="Percent_Value">#REF!</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ersonal">#REF!</definedName>
    <definedName name="PERSONAL_TRANSPORT">#REF!</definedName>
    <definedName name="PERSONNEL">#REF!</definedName>
    <definedName name="PF">INDEX(#REF!,MATCH(#REF!,#REF!,0))</definedName>
    <definedName name="PG">INDEX(#REF!,MATCH(#REF!,#REF!,0))</definedName>
    <definedName name="pH">#REF!</definedName>
    <definedName name="pH___0">#REF!</definedName>
    <definedName name="pH___13">#REF!</definedName>
    <definedName name="Phase">#REF!</definedName>
    <definedName name="PhaseCode">#REF!</definedName>
    <definedName name="phi">#REF!</definedName>
    <definedName name="phis">#REF!</definedName>
    <definedName name="phit">#REF!</definedName>
    <definedName name="PI">INDEX(#REF!,MATCH(#REF!,#REF!,0))</definedName>
    <definedName name="pIaccp">#REF!</definedName>
    <definedName name="picture_1">"Picture 1"</definedName>
    <definedName name="pIecp">#REF!</definedName>
    <definedName name="Pilduration">#REF!</definedName>
    <definedName name="Pile">#REF!</definedName>
    <definedName name="pile_no">#REF!</definedName>
    <definedName name="Piling">#REF!</definedName>
    <definedName name="pImcc.1">#REF!</definedName>
    <definedName name="pImcc.2">#REF!</definedName>
    <definedName name="pImcc.3">#REF!</definedName>
    <definedName name="pImltsb">#REF!</definedName>
    <definedName name="pImsb.ups">#REF!</definedName>
    <definedName name="PIN">#REF!</definedName>
    <definedName name="PIO">#REF!</definedName>
    <definedName name="PIPE">#REF!</definedName>
    <definedName name="PIPE_ID">#REF!</definedName>
    <definedName name="PIPE_SIZE">#REF!</definedName>
    <definedName name="pipe150">#REF!</definedName>
    <definedName name="pipe600">#REF!</definedName>
    <definedName name="PIPELENGTH">#REF!</definedName>
    <definedName name="pIsmsb.1">#REF!</definedName>
    <definedName name="pIsmsb.2">#REF!</definedName>
    <definedName name="pIsmsb.3">#REF!</definedName>
    <definedName name="pIsmsb.b">#REF!</definedName>
    <definedName name="pIsmsb.g">#REF!</definedName>
    <definedName name="pIsmsb.lab">#REF!</definedName>
    <definedName name="pIsmsb.main">#REF!</definedName>
    <definedName name="pIsmsb.t">#REF!</definedName>
    <definedName name="pIsmsb.ups">#REF!</definedName>
    <definedName name="pIup.1">#REF!</definedName>
    <definedName name="pIup.2">#REF!</definedName>
    <definedName name="PJ">INDEX(#REF!,MATCH(#REF!,#REF!,0))</definedName>
    <definedName name="PK">INDEX(#REF!,MATCH(#REF!,#REF!,0))</definedName>
    <definedName name="PKG_NO">#REF!</definedName>
    <definedName name="PKGFRD_HW">#REF!</definedName>
    <definedName name="PKGFRD_SW">#REF!</definedName>
    <definedName name="PL">INDEX(#REF!,MATCH(#REF!,#REF!,0))</definedName>
    <definedName name="place">#REF!</definedName>
    <definedName name="plan">#REF!</definedName>
    <definedName name="PLAST">#REF!</definedName>
    <definedName name="PLASTER">#REF!</definedName>
    <definedName name="PLC">#REF!</definedName>
    <definedName name="PLCC">#REF!</definedName>
    <definedName name="PLCUM">#REF!</definedName>
    <definedName name="PLMON">#REF!</definedName>
    <definedName name="PLO">#REF!</definedName>
    <definedName name="PLR">#REF!</definedName>
    <definedName name="plsdata">#REF!</definedName>
    <definedName name="PLUG">#REF!</definedName>
    <definedName name="pm">#REF!</definedName>
    <definedName name="PM_AirCompressor_210cfm">#REF!</definedName>
    <definedName name="PM_BitumenBoilerOilFired_1000">#REF!</definedName>
    <definedName name="PM_BitumenBoilerOilFired_200">#REF!</definedName>
    <definedName name="PM_BitumenEmulsionPressureDistributor">#REF!</definedName>
    <definedName name="PM_Crane">#REF!</definedName>
    <definedName name="PM_Dozer_D50">#REF!</definedName>
    <definedName name="PM_FrontEndLoader_1cum">#REF!</definedName>
    <definedName name="PM_HydraulicBroom">#REF!</definedName>
    <definedName name="PM_HydraulicExcavator_09cum">#REF!</definedName>
    <definedName name="PM_Mixall_6_10t">#REF!</definedName>
    <definedName name="PM_MotorGrader">#REF!</definedName>
    <definedName name="PM_StoneCrusher_200TPH">#REF!</definedName>
    <definedName name="PM_ThreeWheeled_80_100kN_StaticRoller">#REF!</definedName>
    <definedName name="PM_Tipper_55">#REF!</definedName>
    <definedName name="PM_Tractor_Rotavator">#REF!</definedName>
    <definedName name="PM_Tractor_Trolley">#REF!</definedName>
    <definedName name="PM_Truck">#REF!</definedName>
    <definedName name="PM_WaterTanker_6kl">#REF!</definedName>
    <definedName name="PMS">'[23](7) Updated_Quantities'!$A$1</definedName>
    <definedName name="PmtFreq_TL">#REF!</definedName>
    <definedName name="pn">[59]REL!$W$172</definedName>
    <definedName name="PNum">#REF!</definedName>
    <definedName name="PO">#REF!</definedName>
    <definedName name="POL10HPPump">#REF!</definedName>
    <definedName name="POL125KVA">#REF!</definedName>
    <definedName name="POLConc">#REF!</definedName>
    <definedName name="POLConcPump">#REF!</definedName>
    <definedName name="POLConcrete">#REF!</definedName>
    <definedName name="polconcreteproductionyard">#REF!</definedName>
    <definedName name="polconcreteprodviaduct">#REF!</definedName>
    <definedName name="POLEmptyTM">#REF!</definedName>
    <definedName name="POLExcavation">#REF!</definedName>
    <definedName name="POLfilling">#REF!</definedName>
    <definedName name="POLGsbWMMPlacing">#REF!</definedName>
    <definedName name="POLGsbWMMProduction">#REF!</definedName>
    <definedName name="pollaying">#REF!</definedName>
    <definedName name="POLLoadedTM">#REF!</definedName>
    <definedName name="POLPil">#REF!</definedName>
    <definedName name="POLpilecap">#REF!</definedName>
    <definedName name="POLPiling">#REF!</definedName>
    <definedName name="POLpilingSC">#REF!</definedName>
    <definedName name="POLPLACINGVIADUCT">#REF!</definedName>
    <definedName name="polsteel">#REF!</definedName>
    <definedName name="POLSteelPil">#REF!</definedName>
    <definedName name="POLTowerHoist">#REF!</definedName>
    <definedName name="POLU">#REF!</definedName>
    <definedName name="PONDA">#REF!</definedName>
    <definedName name="POOJA">[60]CLAY!#REF!</definedName>
    <definedName name="popop" hidden="1">#REF!</definedName>
    <definedName name="POR">#N/A</definedName>
    <definedName name="POST">#REF!</definedName>
    <definedName name="pound">#REF!</definedName>
    <definedName name="POUNDS">#REF!</definedName>
    <definedName name="pp">#REF!</definedName>
    <definedName name="ppo">#REF!</definedName>
    <definedName name="ppp">#REF!</definedName>
    <definedName name="pppp">#REF!</definedName>
    <definedName name="pppp2">#REF!</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_BO">#REF!</definedName>
    <definedName name="PR_IDTO">#REF!</definedName>
    <definedName name="PR_IMP">#REF!</definedName>
    <definedName name="PR_TR">#REF!</definedName>
    <definedName name="PRA_DETAILSMAR01">#REF!</definedName>
    <definedName name="pradeep">#REF!</definedName>
    <definedName name="PRADETAILS">#REF!</definedName>
    <definedName name="PRASAD"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ashant">#REF!</definedName>
    <definedName name="pratap" hidden="1">{"'Sheet1'!$A$4386:$N$4591"}</definedName>
    <definedName name="PRDump">#REF!</definedName>
    <definedName name="PREHE">#REF!</definedName>
    <definedName name="PREHP">#REF!</definedName>
    <definedName name="PREHS">#REF!</definedName>
    <definedName name="PREHT">#REF!</definedName>
    <definedName name="PREP">#REF!</definedName>
    <definedName name="PrevYears">#REF!</definedName>
    <definedName name="PRICE">#REF!</definedName>
    <definedName name="priced_end">#REF!</definedName>
    <definedName name="PriceEach">#REF!</definedName>
    <definedName name="primer">#REF!</definedName>
    <definedName name="Princ">#REF!</definedName>
    <definedName name="_xlnm.Print_Area" localSheetId="35">Manpower!$B$1:$CK$29</definedName>
    <definedName name="_xlnm.Print_Area" localSheetId="7">ROW!$A$6:$E$131</definedName>
    <definedName name="_xlnm.Print_Area" localSheetId="16">'Survey-Summary'!$A$1:$M$22</definedName>
    <definedName name="_xlnm.Print_Area" localSheetId="9">'TB-605'!$A$1:$P$21</definedName>
    <definedName name="_xlnm.Print_Area" localSheetId="18">'Vertical Chart -JS Line Jammu '!$A$6:$R$256</definedName>
    <definedName name="_xlnm.Print_Area" localSheetId="30">'Vertical Chart -JS Line Punjab'!$A$6:$R$256</definedName>
    <definedName name="_xlnm.Print_Area">#REF!</definedName>
    <definedName name="Print_Area_0">NA()</definedName>
    <definedName name="Print_Area_0_0">NA()</definedName>
    <definedName name="Print_Area_0_0_0">NA()</definedName>
    <definedName name="Print_Area_0_0_0_0">NA()</definedName>
    <definedName name="Print_Area_0_0_0_0_1">NA()</definedName>
    <definedName name="Print_Area_0_0_0_1">NA()</definedName>
    <definedName name="Print_Area_0_0_1">NA()</definedName>
    <definedName name="Print_Area_0_1">NA()</definedName>
    <definedName name="Print_Area_1">#REF!</definedName>
    <definedName name="Print_Area_2">#REF!</definedName>
    <definedName name="Print_Area_3">#REF!</definedName>
    <definedName name="PRINT_AREA_MI">#REF!</definedName>
    <definedName name="PRINT_AREA_MI___0">#REF!</definedName>
    <definedName name="Print_Area_MI_1">"#REF!"</definedName>
    <definedName name="Print_Area_MI_17">#REF!</definedName>
    <definedName name="Print_Area_MI1">#REF!</definedName>
    <definedName name="Print_Area_Reset">#N/A</definedName>
    <definedName name="PRINT_AREA1">#REF!</definedName>
    <definedName name="PRINT_AREA2">#REF!</definedName>
    <definedName name="Print_Range">#REF!</definedName>
    <definedName name="print_title">#REF!</definedName>
    <definedName name="_xlnm.Print_Titles" localSheetId="7">ROW!$6:$6</definedName>
    <definedName name="_xlnm.Print_Titles" localSheetId="18">'Vertical Chart -JS Line Jammu '!$6:$7</definedName>
    <definedName name="_xlnm.Print_Titles" localSheetId="30">'Vertical Chart -JS Line Punjab'!$6:$7</definedName>
    <definedName name="_xlnm.Print_Titles">#REF!</definedName>
    <definedName name="Print_Titles_0">NA()</definedName>
    <definedName name="Print_Titles_0_0">NA()</definedName>
    <definedName name="Print_Titles_0_0_0">NA()</definedName>
    <definedName name="Print_Titles_0_0_0_0">NA()</definedName>
    <definedName name="Print_Titles_0_0_0_0_1">NA()</definedName>
    <definedName name="Print_Titles_0_0_0_1">NA()</definedName>
    <definedName name="Print_Titles_0_0_1">NA()</definedName>
    <definedName name="Print_Titles_0_1">NA()</definedName>
    <definedName name="Print_Titles_1">#REF!,#REF!</definedName>
    <definedName name="Print_Titles_2">#REF!</definedName>
    <definedName name="PRINT_TITLES_MI">#REF!</definedName>
    <definedName name="print1">#REF!</definedName>
    <definedName name="printarea">#REF!</definedName>
    <definedName name="printedname">#N/A</definedName>
    <definedName name="printn">#REF!</definedName>
    <definedName name="PRMIL_HW">#REF!</definedName>
    <definedName name="PRMIL_SW">#REF!</definedName>
    <definedName name="pro" hidden="1">#REF!</definedName>
    <definedName name="ProdForm" hidden="1">#REF!</definedName>
    <definedName name="Product" hidden="1">#REF!</definedName>
    <definedName name="Professional___Audit_Fees">#REF!</definedName>
    <definedName name="Proffees">#REF!</definedName>
    <definedName name="Progress">'[55]Progress Sheet - OPTL'!$A$7:$AC$786</definedName>
    <definedName name="Progress_data">[42]Progress!$A$4:$Y$497</definedName>
    <definedName name="progress01">#REF!</definedName>
    <definedName name="progress1">'[61]Survey Details'!#REF!</definedName>
    <definedName name="progress11">#REF!</definedName>
    <definedName name="progress12">#REF!</definedName>
    <definedName name="progress13">#REF!</definedName>
    <definedName name="progress2">'[61]Survey Details'!#REF!</definedName>
    <definedName name="Progress20">#REF!</definedName>
    <definedName name="progress24">#REF!</definedName>
    <definedName name="progress3">'[61]Survey Details'!#REF!</definedName>
    <definedName name="progress4">'[61]Survey Details'!#REF!</definedName>
    <definedName name="proj">#REF!</definedName>
    <definedName name="PROJECT">#REF!</definedName>
    <definedName name="Project_Budget">'[62](6) Project_Budget'!$C$5</definedName>
    <definedName name="project_lookup">#REF!</definedName>
    <definedName name="ProjectLocation">#REF!</definedName>
    <definedName name="ProjectNumber">#REF!</definedName>
    <definedName name="Projects">#REF!</definedName>
    <definedName name="ProjectSubtitle">#REF!</definedName>
    <definedName name="ProjectTitle">#REF!</definedName>
    <definedName name="PROPFLOW">#REF!</definedName>
    <definedName name="PROPS">#REF!</definedName>
    <definedName name="Proto">#REF!</definedName>
    <definedName name="Proto_1">#REF!</definedName>
    <definedName name="PROVISIONS">#REF!</definedName>
    <definedName name="ps">#N/A</definedName>
    <definedName name="PS___0">#REF!</definedName>
    <definedName name="PS___13">#REF!</definedName>
    <definedName name="psi">#REF!</definedName>
    <definedName name="PSIX">#REF!</definedName>
    <definedName name="pt">#REF!</definedName>
    <definedName name="pti">#REF!</definedName>
    <definedName name="PublicDocuments">#REF!</definedName>
    <definedName name="PUMP">#REF!</definedName>
    <definedName name="PUMPS_DATA">#REF!</definedName>
    <definedName name="putty">#REF!</definedName>
    <definedName name="Puz">#REF!</definedName>
    <definedName name="PW">'[34]220 11  BS '!#REF!</definedName>
    <definedName name="Pwl">#REF!</definedName>
    <definedName name="PWr">'[34]220 11  BS '!#REF!</definedName>
    <definedName name="q">#REF!</definedName>
    <definedName name="QA">INDEX(#REF!,MATCH(#REF!,#REF!,0))</definedName>
    <definedName name="QB">INDEX(#REF!,MATCH(#REF!,#REF!,0))</definedName>
    <definedName name="Qc">#REF!</definedName>
    <definedName name="Qc___0">#REF!</definedName>
    <definedName name="Qc___13">#REF!</definedName>
    <definedName name="QD">INDEX(#REF!,MATCH(#REF!,#REF!,0))</definedName>
    <definedName name="QE">INDEX(#REF!,MATCH(#REF!,#REF!,0))</definedName>
    <definedName name="qegweng">#REF!</definedName>
    <definedName name="Qf">#REF!</definedName>
    <definedName name="Qf___0">#REF!</definedName>
    <definedName name="Qf___13">#REF!</definedName>
    <definedName name="qfc">#REF!</definedName>
    <definedName name="QFC_AUDh">#REF!</definedName>
    <definedName name="QFC_AUDs">#REF!</definedName>
    <definedName name="QFC_AUDspa">#REF!</definedName>
    <definedName name="QFC_BO">#REF!</definedName>
    <definedName name="QFC_DEMh">#REF!</definedName>
    <definedName name="QFC_DEMs">#REF!</definedName>
    <definedName name="QFC_DEMspa">#REF!</definedName>
    <definedName name="QFC_FIMh">#REF!</definedName>
    <definedName name="QFC_FIMs">#REF!</definedName>
    <definedName name="QFC_FIMspa">#REF!</definedName>
    <definedName name="QFC_FIs">#REF!</definedName>
    <definedName name="QFC_NOKh">#REF!</definedName>
    <definedName name="QFC_NOKs">#REF!</definedName>
    <definedName name="QFC_NOKspa">#REF!</definedName>
    <definedName name="QFC_OWN">#REF!</definedName>
    <definedName name="qfc_s00">#REF!</definedName>
    <definedName name="QFC_S01">#REF!</definedName>
    <definedName name="QFC_S02">#REF!</definedName>
    <definedName name="QFC_S03">#REF!</definedName>
    <definedName name="qfc_s98">#REF!</definedName>
    <definedName name="qfc_s99">#REF!</definedName>
    <definedName name="QFC_SEKh">#REF!</definedName>
    <definedName name="QFC_SEKs">#REF!</definedName>
    <definedName name="QFC_SFRh">#REF!</definedName>
    <definedName name="QFC_SFRs">#REF!</definedName>
    <definedName name="QFC_SPC">#REF!</definedName>
    <definedName name="QFC_TR">#REF!</definedName>
    <definedName name="QFC_UKPh">#REF!</definedName>
    <definedName name="QFC_UKPs">#REF!</definedName>
    <definedName name="QFC_USDh">#REF!</definedName>
    <definedName name="QFC_USDs">#REF!</definedName>
    <definedName name="QFC_USDspa">#REF!</definedName>
    <definedName name="QG">INDEX(#REF!,MATCH(#REF!,#REF!,0))</definedName>
    <definedName name="QH">INDEX(#REF!,MATCH(#REF!,#REF!,0))</definedName>
    <definedName name="Qi">#REF!</definedName>
    <definedName name="Qi___0">#REF!</definedName>
    <definedName name="Qi___13">#REF!</definedName>
    <definedName name="QJ">INDEX(#REF!,MATCH(#REF!,#REF!,0))</definedName>
    <definedName name="QK">INDEX(#REF!,MATCH(#REF!,#REF!,0))</definedName>
    <definedName name="Ql">#REF!</definedName>
    <definedName name="Ql___0">#REF!</definedName>
    <definedName name="Ql___13">#REF!</definedName>
    <definedName name="QM">INDEX(#REF!,MATCH(#REF!,#REF!,0))</definedName>
    <definedName name="qq">#REF!</definedName>
    <definedName name="QQ_1">NA()</definedName>
    <definedName name="qqq">#N/A</definedName>
    <definedName name="QQQQ" hidden="1">{"form-D1",#N/A,FALSE,"FORM-D1";"form-D1_amt",#N/A,FALSE,"FORM-D1"}</definedName>
    <definedName name="QQQQ_1">NA()</definedName>
    <definedName name="QQQQQQQQQQ" hidden="1">#REF!</definedName>
    <definedName name="Qr">#REF!</definedName>
    <definedName name="qryEqptOrdDelyETAProfile_byConstrMgr">#REF!</definedName>
    <definedName name="qryEqptOrdPODelProfile_ByConstrMgr">#REF!</definedName>
    <definedName name="Qspan">#REF!</definedName>
    <definedName name="Qt">#REF!</definedName>
    <definedName name="QTY">#REF!</definedName>
    <definedName name="QTY_1">"#REF!"</definedName>
    <definedName name="QTY_2">"#REF!"</definedName>
    <definedName name="Qty_as_on_apr">#REF!</definedName>
    <definedName name="QTY_AS_ON_APR_1">#REF!</definedName>
    <definedName name="quadFdnWet" comment="400 D/C QUAD VSTL">#REF!</definedName>
    <definedName name="quadTowererection">#REF!</definedName>
    <definedName name="Quantity">#REF!</definedName>
    <definedName name="Quote_Rev_No">#REF!</definedName>
    <definedName name="Qv">#REF!</definedName>
    <definedName name="QV_A">#REF!</definedName>
    <definedName name="QV_K">#REF!</definedName>
    <definedName name="QV_M">#REF!</definedName>
    <definedName name="QV_P">#REF!</definedName>
    <definedName name="QV_PAT">#REF!</definedName>
    <definedName name="qw" hidden="1">{"'PROFITABILITY'!$A$1:$F$45"}</definedName>
    <definedName name="qwer">#REF!</definedName>
    <definedName name="qwerty">#REF!</definedName>
    <definedName name="QWEWEQ">[25]NWC!#REF!</definedName>
    <definedName name="qwrqrqwrq">[25]GWC!#REF!</definedName>
    <definedName name="qwwwee">[25]GWC!#REF!</definedName>
    <definedName name="r_">#REF!</definedName>
    <definedName name="R___variation_factor_in_capacity_per_degree_Celcius">#REF!</definedName>
    <definedName name="RA">#REF!</definedName>
    <definedName name="raaa" hidden="1">{"'Sheet1'!$A$4386:$N$4591"}</definedName>
    <definedName name="RAB_GI_Mranggen">#REF!</definedName>
    <definedName name="Rac">#REF!</definedName>
    <definedName name="RAD">#REF!</definedName>
    <definedName name="Radio" hidden="1">{"'PROFITABILITY'!$A$1:$F$45"}</definedName>
    <definedName name="RaftD">#REF!</definedName>
    <definedName name="RaftSlbThk">#REF!</definedName>
    <definedName name="raghu">#REF!</definedName>
    <definedName name="rahee" hidden="1">{#N/A,#N/A,FALSE,"CCTV"}</definedName>
    <definedName name="rahee2" hidden="1">{#N/A,#N/A,FALSE,"CCTV"}</definedName>
    <definedName name="Rahul">#REF!</definedName>
    <definedName name="Rahul1">#REF!</definedName>
    <definedName name="RAIL">#REF!</definedName>
    <definedName name="Raj" hidden="1">{"'Sheet1'!$A$4386:$N$4591"}</definedName>
    <definedName name="raja">#REF!</definedName>
    <definedName name="RAJEEV_ERECTORS">#REF!</definedName>
    <definedName name="rakesh">#REF!</definedName>
    <definedName name="RAM">#REF!</definedName>
    <definedName name="Rango_a_imprimir">#REF!</definedName>
    <definedName name="rani">[10]Sheet1!#REF!</definedName>
    <definedName name="RAPS">#REF!</definedName>
    <definedName name="rara">#REF!</definedName>
    <definedName name="RATE">#REF!</definedName>
    <definedName name="RATE___0">#REF!</definedName>
    <definedName name="rate0">#REF!</definedName>
    <definedName name="rate1">#REF!</definedName>
    <definedName name="RATEST">#REF!</definedName>
    <definedName name="raverage">#REF!</definedName>
    <definedName name="RawAgencyPrice">#REF!</definedName>
    <definedName name="RawData">#REF!</definedName>
    <definedName name="RAWRAR">#REF!</definedName>
    <definedName name="RB">INDEX(#REF!,MATCH(#REF!,#REF!,0))</definedName>
    <definedName name="RBData">#REF!</definedName>
    <definedName name="RC_">INDEX(#REF!,MATCH(#REF!,#REF!,0))</definedName>
    <definedName name="RCArea" hidden="1">#REF!</definedName>
    <definedName name="RCC">#REF!</definedName>
    <definedName name="RCC_Offset">#REF!</definedName>
    <definedName name="RCCpipe300">#REF!</definedName>
    <definedName name="RCCpipe600">#REF!</definedName>
    <definedName name="RCD">#REF!</definedName>
    <definedName name="RCS">#REF!</definedName>
    <definedName name="RCT">#REF!</definedName>
    <definedName name="RD">INDEX(#REF!,MATCH(#REF!,#REF!,0))</definedName>
    <definedName name="rdc">#REF!</definedName>
    <definedName name="re">#REF!</definedName>
    <definedName name="Re___0">#REF!</definedName>
    <definedName name="Re___13">#REF!</definedName>
    <definedName name="re_bar">#REF!</definedName>
    <definedName name="RE_SIZE">#REF!</definedName>
    <definedName name="REACT220CTL">#REF!</definedName>
    <definedName name="REACT220FIRE">#REF!</definedName>
    <definedName name="REACT500">#REF!</definedName>
    <definedName name="REACT500CTL">#REF!</definedName>
    <definedName name="REACT500FIRE">#REF!</definedName>
    <definedName name="REACTOR">#REF!</definedName>
    <definedName name="REBAR">#REF!</definedName>
    <definedName name="REC6RD">#REF!</definedName>
    <definedName name="RECAPITUL">#REF!</definedName>
    <definedName name="Receivables_yearwise">#REF!</definedName>
    <definedName name="RECON" hidden="1">{"form-D1",#N/A,FALSE,"FORM-D1";"form-D1_amt",#N/A,FALSE,"FORM-D1"}</definedName>
    <definedName name="RECORD">#REF!</definedName>
    <definedName name="_xlnm.Recorder">#REF!</definedName>
    <definedName name="RECOUT">#N/A</definedName>
    <definedName name="rect_4_415">#REF!</definedName>
    <definedName name="RED">#REF!</definedName>
    <definedName name="REE">#REF!</definedName>
    <definedName name="ref">#REF!</definedName>
    <definedName name="Ref__EUS_632_FDN_001">#REF!</definedName>
    <definedName name="Ref__EUS_632_FDN_002">#REF!</definedName>
    <definedName name="region">#REF!</definedName>
    <definedName name="regionnames">#REF!</definedName>
    <definedName name="regions">#REF!</definedName>
    <definedName name="REGULAR_STAFF_ENTRY">#REF!</definedName>
    <definedName name="rel">#REF!</definedName>
    <definedName name="Rel.per">#REF!</definedName>
    <definedName name="Rel.perm">#REF!</definedName>
    <definedName name="REN">#REF!</definedName>
    <definedName name="RENT">#REF!</definedName>
    <definedName name="REP">#REF!</definedName>
    <definedName name="Repairs">#REF!</definedName>
    <definedName name="req">#REF!</definedName>
    <definedName name="requi">#REF!</definedName>
    <definedName name="rer">[25]GWC!#REF!</definedName>
    <definedName name="RERE">#REF!</definedName>
    <definedName name="rerere">#REF!</definedName>
    <definedName name="res_sum" hidden="1">{#N/A,#N/A,FALSE,"COVER1.XLS ";#N/A,#N/A,FALSE,"RACT1.XLS";#N/A,#N/A,FALSE,"RACT2.XLS";#N/A,#N/A,FALSE,"ECCMP";#N/A,#N/A,FALSE,"WELDER.XLS"}</definedName>
    <definedName name="Reselects">#REF!</definedName>
    <definedName name="resistivite">#REF!</definedName>
    <definedName name="Result33">#REF!</definedName>
    <definedName name="Result51">#REF!</definedName>
    <definedName name="Result61">#REF!</definedName>
    <definedName name="Rev">#REF!</definedName>
    <definedName name="revconstn" hidden="1">#REF!</definedName>
    <definedName name="REVISION">#REF!</definedName>
    <definedName name="REVSTATUS">#REF!</definedName>
    <definedName name="revstatuspage1">#REF!</definedName>
    <definedName name="revstatuspage2">#REF!</definedName>
    <definedName name="RevTable">#REF!</definedName>
    <definedName name="rewre" hidden="1">[63]BHANDUP!#REF!</definedName>
    <definedName name="rewrewwre" hidden="1">#REF!</definedName>
    <definedName name="rewrwewe" hidden="1">#REF!</definedName>
    <definedName name="RF" hidden="1">{#N/A,#N/A,FALSE,"CCTV"}</definedName>
    <definedName name="RFGF">#REF!</definedName>
    <definedName name="RFP003A">#REF!</definedName>
    <definedName name="RFP003B">#REF!</definedName>
    <definedName name="RFP003C">#REF!</definedName>
    <definedName name="RFP003D">#REF!</definedName>
    <definedName name="RFP003E">#REF!</definedName>
    <definedName name="RFP003F">#REF!</definedName>
    <definedName name="RFP004Material_Total_LC">#REF!</definedName>
    <definedName name="RFP004Materiall_Total_FC">#REF!</definedName>
    <definedName name="RFP012DL_Total_MM">#REF!</definedName>
    <definedName name="rfsaf" hidden="1">{"'PROFITABILITY'!$A$1:$F$45"}</definedName>
    <definedName name="Rg">#REF!</definedName>
    <definedName name="rgns">#REF!</definedName>
    <definedName name="rgs">#REF!</definedName>
    <definedName name="RH">INDEX(#REF!,MATCH(#REF!,#REF!,0))</definedName>
    <definedName name="rho">#REF!</definedName>
    <definedName name="RI">INDEX(#REF!,MATCH(#REF!,#REF!,0))</definedName>
    <definedName name="ric">#REF!</definedName>
    <definedName name="rig">#REF!</definedName>
    <definedName name="rishraetc">#REF!</definedName>
    <definedName name="Rising_CI">#REF!</definedName>
    <definedName name="Rising_Design">#REF!</definedName>
    <definedName name="risk">#REF!</definedName>
    <definedName name="risk1">#REF!</definedName>
    <definedName name="risk3">#REF!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500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FALSE</definedName>
    <definedName name="RiverGodavari">#REF!</definedName>
    <definedName name="RJ">INDEX(#REF!,MATCH(#REF!,#REF!,0))</definedName>
    <definedName name="rjrj" hidden="1">{"'PROFITABILITY'!$A$1:$F$45"}</definedName>
    <definedName name="rjrjj" hidden="1">{"'PROFITABILITY'!$A$1:$F$45"}</definedName>
    <definedName name="RK">INDEX(#REF!,MATCH(#REF!,#REF!,0))</definedName>
    <definedName name="Rl">#REF!</definedName>
    <definedName name="Rl___0">#REF!</definedName>
    <definedName name="Rl___13">#REF!</definedName>
    <definedName name="rldif">#REF!</definedName>
    <definedName name="rldis">#REF!</definedName>
    <definedName name="Rlead">#REF!</definedName>
    <definedName name="RLPS">#REF!</definedName>
    <definedName name="RM">INDEX(#REF!,MATCH(#REF!,#REF!,0))</definedName>
    <definedName name="rmcaccp">#REF!</definedName>
    <definedName name="rmcecp">#REF!</definedName>
    <definedName name="rmcmcc.1">#REF!</definedName>
    <definedName name="rmcmcc.2">#REF!</definedName>
    <definedName name="rmcmcc.3">#REF!</definedName>
    <definedName name="rmcmltsb">#REF!</definedName>
    <definedName name="rmcmsb.ups">#REF!</definedName>
    <definedName name="rmcsmsb.1">#REF!</definedName>
    <definedName name="rmcsmsb.2">#REF!</definedName>
    <definedName name="rmcsmsb.3">#REF!</definedName>
    <definedName name="rmcsmsb.b">#REF!</definedName>
    <definedName name="rmcsmsb.g">#REF!</definedName>
    <definedName name="rmcsmsb.lab">#REF!</definedName>
    <definedName name="rmcsmsb.main">#REF!</definedName>
    <definedName name="rmcsmsb.t">#REF!</definedName>
    <definedName name="rmcsmsb.ups">#REF!</definedName>
    <definedName name="rmcup.1">#REF!</definedName>
    <definedName name="rmcup.2">#REF!</definedName>
    <definedName name="robot">#REF!</definedName>
    <definedName name="ROCE.R">#REF!</definedName>
    <definedName name="rockexcavation">#REF!</definedName>
    <definedName name="RODS">#REF!</definedName>
    <definedName name="roller8MT">#REF!</definedName>
    <definedName name="ROLLFCCASHFLOW">#REF!</definedName>
    <definedName name="ROLLFCWKGS">#REF!</definedName>
    <definedName name="ROLLGFC">#REF!</definedName>
    <definedName name="root1">#REF!</definedName>
    <definedName name="root2">#REF!</definedName>
    <definedName name="root3">#REF!</definedName>
    <definedName name="rorp">#REF!</definedName>
    <definedName name="rosid">#REF!</definedName>
    <definedName name="ROTARY">#REF!</definedName>
    <definedName name="rousd">#REF!</definedName>
    <definedName name="rout_t">#REF!</definedName>
    <definedName name="ROW">#REF!</definedName>
    <definedName name="Roxy">#REF!</definedName>
    <definedName name="rp">#REF!</definedName>
    <definedName name="RPROT220">#REF!</definedName>
    <definedName name="RPROT500">#REF!</definedName>
    <definedName name="RPRTO500">#REF!</definedName>
    <definedName name="RPRTOT500">#REF!</definedName>
    <definedName name="rr">#REF!</definedName>
    <definedName name="rrammv">#REF!</definedName>
    <definedName name="RRecorderecorder">#REF!</definedName>
    <definedName name="Rrelay">#REF!</definedName>
    <definedName name="RRR" hidden="1">#REF!</definedName>
    <definedName name="rrrr">#REF!</definedName>
    <definedName name="RRRRRRRRRRRRRRRRRRRRRR">#REF!</definedName>
    <definedName name="rrrrtrt">#REF!</definedName>
    <definedName name="RRstones">#REF!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#REF!</definedName>
    <definedName name="Rt">#REF!</definedName>
    <definedName name="rtferty">#REF!</definedName>
    <definedName name="rtfr">#REF!</definedName>
    <definedName name="rts">#REF!</definedName>
    <definedName name="rttj" hidden="1">{"'PROFITABILITY'!$A$1:$F$45"}</definedName>
    <definedName name="rttrt" hidden="1">{"form-D1",#N/A,FALSE,"FORM-D1";"form-D1_amt",#N/A,FALSE,"FORM-D1"}</definedName>
    <definedName name="RTU1_AI">#REF!</definedName>
    <definedName name="RTU1_DI">#REF!</definedName>
    <definedName name="RTU1_DO">#REF!</definedName>
    <definedName name="RTU1_PC">#REF!</definedName>
    <definedName name="RTU2_AI">#REF!</definedName>
    <definedName name="RTU2_DI">#REF!</definedName>
    <definedName name="RTU2_DO">#REF!</definedName>
    <definedName name="RTU2_PC">#REF!</definedName>
    <definedName name="RUPEES">#REF!</definedName>
    <definedName name="RUPEES_1">#REF!</definedName>
    <definedName name="rvfdd">#REF!</definedName>
    <definedName name="rwere" hidden="1">{#N/A,#N/A,FALSE,"COVER1.XLS ";#N/A,#N/A,FALSE,"RACT1.XLS";#N/A,#N/A,FALSE,"RACT2.XLS";#N/A,#N/A,FALSE,"ECCMP";#N/A,#N/A,FALSE,"WELDER.XLS"}</definedName>
    <definedName name="rwerewre" hidden="1">#REF!</definedName>
    <definedName name="rwrqwr">[25]GWC!#REF!</definedName>
    <definedName name="rx">#REF!</definedName>
    <definedName name="rxearthing">#REF!</definedName>
    <definedName name="ry">#REF!</definedName>
    <definedName name="rzgymj">#REF!</definedName>
    <definedName name="s">#REF!</definedName>
    <definedName name="s.f">#REF!</definedName>
    <definedName name="s_1" hidden="1">{"'PROFITABILITY'!$A$1:$F$45"}</definedName>
    <definedName name="S_41" hidden="1">{0,0,0,0;0,#N/A,FALSE,0}</definedName>
    <definedName name="S_S_Name">#REF!</definedName>
    <definedName name="S_T_Q_E_MI">#REF!</definedName>
    <definedName name="S0">#REF!</definedName>
    <definedName name="s0ne">#REF!</definedName>
    <definedName name="SA">#REF!</definedName>
    <definedName name="saa" hidden="1">{"form-D1",#N/A,FALSE,"FORM-D1";"form-D1_amt",#N/A,FALSE,"FORM-D1"}</definedName>
    <definedName name="sadafas">#REF!</definedName>
    <definedName name="sadgasdg">#REF!</definedName>
    <definedName name="Sagar">#REF!</definedName>
    <definedName name="sak">#REF!</definedName>
    <definedName name="sal">#REF!</definedName>
    <definedName name="salar">#REF!</definedName>
    <definedName name="SALARIES___WAGES">#REF!</definedName>
    <definedName name="salary">#REF!</definedName>
    <definedName name="SALEFACT">#REF!</definedName>
    <definedName name="sales">#REF!</definedName>
    <definedName name="Sales_Per_Manday">#REF!</definedName>
    <definedName name="SALESPLAN">#REF!</definedName>
    <definedName name="same">#REF!</definedName>
    <definedName name="san">#REF!</definedName>
    <definedName name="san_1">#REF!</definedName>
    <definedName name="Sand_124">#REF!</definedName>
    <definedName name="sand124">#REF!</definedName>
    <definedName name="Sandeep">#REF!</definedName>
    <definedName name="SandI_Mobi_Mth">#REF!</definedName>
    <definedName name="SandI_Mth">#REF!</definedName>
    <definedName name="SandMT">#REF!</definedName>
    <definedName name="Sanitary">#REF!</definedName>
    <definedName name="sanjuuu">#REF!</definedName>
    <definedName name="SAP_SUMM">#REF!</definedName>
    <definedName name="sarava">#N/A</definedName>
    <definedName name="sarita">#REF!</definedName>
    <definedName name="sary">#REF!</definedName>
    <definedName name="sasi">#REF!</definedName>
    <definedName name="sastry">#REF!</definedName>
    <definedName name="SATYA">#REF!</definedName>
    <definedName name="SAUMAJIT">#REF!</definedName>
    <definedName name="SAUN">#REF!</definedName>
    <definedName name="SB">INDEX(#REF!,MATCH(#REF!,#REF!,0))</definedName>
    <definedName name="SC">INDEX(#REF!,MATCH(#REF!,#REF!,0))</definedName>
    <definedName name="SC_Ave">#REF!</definedName>
    <definedName name="SC_Mobi_Mth">#REF!</definedName>
    <definedName name="SC_MP_Peak">#REF!</definedName>
    <definedName name="SC_Mth">#REF!</definedName>
    <definedName name="SC_percentage">#REF!</definedName>
    <definedName name="SC_SALE_FACT">#REF!</definedName>
    <definedName name="SC_Sales">#REF!</definedName>
    <definedName name="SCADA">#REF!</definedName>
    <definedName name="SCADA220">#REF!</definedName>
    <definedName name="SCADA220SS">#REF!</definedName>
    <definedName name="scale">#REF!</definedName>
    <definedName name="scbwo">#REF!</definedName>
    <definedName name="scf">#REF!</definedName>
    <definedName name="SCH">#REF!</definedName>
    <definedName name="sch.40">#REF!</definedName>
    <definedName name="sCHE4">#REF!</definedName>
    <definedName name="Sched_Pay">#REF!</definedName>
    <definedName name="schedule" hidden="1">{"form-D1",#N/A,FALSE,"FORM-D1";"form-D1_amt",#N/A,FALSE,"FORM-D1"}</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Area">#REF!</definedName>
    <definedName name="Scheduled_Extra_Payments">#REF!</definedName>
    <definedName name="Scheduled_Interest_Rate">#REF!</definedName>
    <definedName name="Scheduled_Monthly_Payment">#REF!</definedName>
    <definedName name="ScheduleName">#REF!</definedName>
    <definedName name="ScheduleReference">#REF!</definedName>
    <definedName name="SchList">#REF!</definedName>
    <definedName name="schools">#REF!</definedName>
    <definedName name="SCIENCE">#REF!</definedName>
    <definedName name="Scope">#REF!</definedName>
    <definedName name="scrb">#REF!</definedName>
    <definedName name="Sd">#REF!</definedName>
    <definedName name="sd_1">#REF!</definedName>
    <definedName name="sda" hidden="1">{"form-D1",#N/A,FALSE,"FORM-D1";"form-D1_amt",#N/A,FALSE,"FORM-D1"}</definedName>
    <definedName name="sdaa">[25]GWC!#REF!</definedName>
    <definedName name="Sdate">#REF!</definedName>
    <definedName name="sdezrfgfg">#REF!</definedName>
    <definedName name="sdf">#REF!</definedName>
    <definedName name="SDF2A">#REF!</definedName>
    <definedName name="sdfds" hidden="1">{"'PROFITABILITY'!$A$1:$F$45"}</definedName>
    <definedName name="sdfgdfg">#REF!</definedName>
    <definedName name="sdfgdsafg">#REF!</definedName>
    <definedName name="sdfghdf">#REF!</definedName>
    <definedName name="sdfgsfdgh">#REF!</definedName>
    <definedName name="sdfgsfg">#REF!</definedName>
    <definedName name="sdfgtd">#REF!</definedName>
    <definedName name="sdfhsdfhg">#REF!</definedName>
    <definedName name="sdfhsdhds">#REF!</definedName>
    <definedName name="sdfhszdfh">#REF!</definedName>
    <definedName name="sdfsdf">#REF!</definedName>
    <definedName name="SDGDSHGD" hidden="1">{"'PROFITABILITY'!$A$1:$F$45"}</definedName>
    <definedName name="SDGSDG" hidden="1">{"'PROFITABILITY'!$A$1:$F$45"}</definedName>
    <definedName name="SDGSG" hidden="1">{"'PROFITABILITY'!$A$1:$F$45"}</definedName>
    <definedName name="sdif">#REF!</definedName>
    <definedName name="sdjghkkjhg" hidden="1">#REF!</definedName>
    <definedName name="sdr">#REF!</definedName>
    <definedName name="sdrfg">#REF!</definedName>
    <definedName name="sdrfgsdfg">#REF!</definedName>
    <definedName name="sdrfgsdfghb">#REF!</definedName>
    <definedName name="sdrgsdrgs">#REF!</definedName>
    <definedName name="sds">#REF!</definedName>
    <definedName name="sdsdsd">#REF!</definedName>
    <definedName name="sdthsdhgs">#REF!</definedName>
    <definedName name="sdzrfg">#REF!</definedName>
    <definedName name="se">#REF!</definedName>
    <definedName name="se_">#REF!</definedName>
    <definedName name="SEAL">#REF!</definedName>
    <definedName name="SEAL1">#REF!</definedName>
    <definedName name="sect_table">#REF!:#REF!</definedName>
    <definedName name="SECTAB">#REF!:#REF!</definedName>
    <definedName name="SECTION">#REF!</definedName>
    <definedName name="sedf" hidden="1">{"Cost Summary",#N/A,FALSE,"B";"Cost Detail 1",#N/A,FALSE,"C";"Cost Detail 2",#N/A,FALSE,"C"}</definedName>
    <definedName name="sedrfgtsre">#REF!</definedName>
    <definedName name="see">#REF!</definedName>
    <definedName name="sek">#REF!</definedName>
    <definedName name="SEK_C">#REF!</definedName>
    <definedName name="Sel_Choice_Rail_OHE">#REF!</definedName>
    <definedName name="Sel_SiteInfra_Rail_OHE">#REF!</definedName>
    <definedName name="Select">#REF!</definedName>
    <definedName name="SelectD1OrC1">#REF!</definedName>
    <definedName name="SelectLessOrExcess">#REF!</definedName>
    <definedName name="semiskill">#REF!</definedName>
    <definedName name="SEPT">#REF!</definedName>
    <definedName name="SER_TAX">#REF!</definedName>
    <definedName name="serdgdafg">#REF!</definedName>
    <definedName name="sergsdrgsde">#REF!</definedName>
    <definedName name="Service">#REF!</definedName>
    <definedName name="ServiceTax">#REF!</definedName>
    <definedName name="SESHA_SAI_CONSTRUCTION">#REF!</definedName>
    <definedName name="sf">#REF!</definedName>
    <definedName name="sfcon_idr">#REF!</definedName>
    <definedName name="sfcon_usd">#REF!</definedName>
    <definedName name="sfd">#REF!</definedName>
    <definedName name="sfdf">#REF!</definedName>
    <definedName name="sfdg">#REF!</definedName>
    <definedName name="sfdism">#REF!</definedName>
    <definedName name="sfdism_idr">#REF!</definedName>
    <definedName name="sfdism_usd">#REF!</definedName>
    <definedName name="sfearthing_idr">#REF!</definedName>
    <definedName name="sfearthing_usd">#REF!</definedName>
    <definedName name="sfew_idr">#REF!</definedName>
    <definedName name="sfew_usd">#REF!</definedName>
    <definedName name="sffew_idr">#REF!</definedName>
    <definedName name="sffg">#REF!</definedName>
    <definedName name="sffitting_idr">#REF!</definedName>
    <definedName name="sffitting_usd">#REF!</definedName>
    <definedName name="sffound_idr">#REF!</definedName>
    <definedName name="sffound_usd">#REF!</definedName>
    <definedName name="sfinstall">#REF!</definedName>
    <definedName name="sfinsul_idr">#REF!</definedName>
    <definedName name="sfinsul_usd">#REF!</definedName>
    <definedName name="sfjk">#REF!</definedName>
    <definedName name="sfmisc">#REF!</definedName>
    <definedName name="sfmisc_idr">#REF!</definedName>
    <definedName name="sfmisc_usd">#REF!</definedName>
    <definedName name="sfmisce_idr">#REF!</definedName>
    <definedName name="sfnumplate_idr">#REF!</definedName>
    <definedName name="sfnumplate_usd">#REF!</definedName>
    <definedName name="SFR">#REF!</definedName>
    <definedName name="sfrdhgsdfhg">#REF!</definedName>
    <definedName name="sfsurvey_idr">#REF!</definedName>
    <definedName name="sfsurvey_usd">#REF!</definedName>
    <definedName name="sftest_idr">#REF!</definedName>
    <definedName name="sftest_usd">#REF!</definedName>
    <definedName name="sftower_idr">#REF!</definedName>
    <definedName name="sftower_usd">#REF!</definedName>
    <definedName name="sftransport">#REF!</definedName>
    <definedName name="SG">#REF!</definedName>
    <definedName name="sg_304L">7.945</definedName>
    <definedName name="sg_316L">7.945</definedName>
    <definedName name="sg_317L">7.945</definedName>
    <definedName name="sg_70_30">8.921</definedName>
    <definedName name="sg_90_10">8.927</definedName>
    <definedName name="sg_brass">8.41</definedName>
    <definedName name="sg_bronze">7.78</definedName>
    <definedName name="sg_titanium">4.51</definedName>
    <definedName name="SH">#REF!</definedName>
    <definedName name="SHAB">#REF!</definedName>
    <definedName name="shaeff">#REF!</definedName>
    <definedName name="shajee" hidden="1">#REF!</definedName>
    <definedName name="Shakti">#REF!</definedName>
    <definedName name="sharad">#REF!</definedName>
    <definedName name="sharad.">#REF!</definedName>
    <definedName name="sharada">185</definedName>
    <definedName name="SHEET">#N/A</definedName>
    <definedName name="sheet1">#REF!</definedName>
    <definedName name="sheet1___0">#REF!</definedName>
    <definedName name="sheet1___13">#REF!</definedName>
    <definedName name="SHEET2">#REF!</definedName>
    <definedName name="sheet3">#REF!</definedName>
    <definedName name="SHEET8">#N/A</definedName>
    <definedName name="SHELL___TUBE_DATA">#REF!</definedName>
    <definedName name="Shipping" hidden="1">{"Total Indirect Manpower",#N/A,FALSE,"J";"Total Direct Manpower",#N/A,FALSE,"J";"Direct Structural Manpower",#N/A,FALSE,"J";"Direct Mechanical Manpower",#N/A,FALSE,"J";"Direct Piping Manpower",#N/A,FALSE,"J";"Direct Tanks Manpower",#N/A,FALSE,"J";"Direct ElecInstrSS Manpower",#N/A,FALSE,"J"}</definedName>
    <definedName name="shis">[64]dummy!$A$51:$G$74</definedName>
    <definedName name="shit1">#REF!</definedName>
    <definedName name="SHOT">#REF!</definedName>
    <definedName name="shpe">#REF!</definedName>
    <definedName name="Shri1">#REF!</definedName>
    <definedName name="SHS">#REF!</definedName>
    <definedName name="shsadfhg">#REF!</definedName>
    <definedName name="SHTA">#REF!</definedName>
    <definedName name="Shuttering">#REF!</definedName>
    <definedName name="SHV">#REF!</definedName>
    <definedName name="si">#REF!</definedName>
    <definedName name="Side">#REF!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C2">#REF!</definedName>
    <definedName name="sinq">#REF!</definedName>
    <definedName name="sis">#REF!</definedName>
    <definedName name="sit">#REF!</definedName>
    <definedName name="sit0">#REF!</definedName>
    <definedName name="SITE">#REF!</definedName>
    <definedName name="Site_est">#REF!</definedName>
    <definedName name="Site_office_rev_24.05.2005">#N/A</definedName>
    <definedName name="SIZE">#REF!</definedName>
    <definedName name="SIZEC">#REF!</definedName>
    <definedName name="SJ">INDEX(#REF!,MATCH(#REF!,#REF!,0))</definedName>
    <definedName name="SK">INDEX(#REF!,MATCH(#REF!,#REF!,0))</definedName>
    <definedName name="Skill">#REF!</definedName>
    <definedName name="skilled">#REF!</definedName>
    <definedName name="skirting">#REF!</definedName>
    <definedName name="SL">INDEX(#REF!,MATCH(#REF!,#REF!,0))</definedName>
    <definedName name="slab" hidden="1">{"form-D1",#N/A,FALSE,"FORM-D1";"form-D1_amt",#N/A,FALSE,"FORM-D1"}</definedName>
    <definedName name="slab_p" hidden="1">{"form-D1",#N/A,FALSE,"FORM-D1";"form-D1_amt",#N/A,FALSE,"FORM-D1"}</definedName>
    <definedName name="slab_p_1">NA()</definedName>
    <definedName name="SlabD">#REF!</definedName>
    <definedName name="slope">#REF!</definedName>
    <definedName name="SlopeAreaQ">#REF!</definedName>
    <definedName name="SlopeAreaQ___0">#REF!</definedName>
    <definedName name="SM">INDEX(#REF!,MATCH(#REF!,#REF!,0))</definedName>
    <definedName name="SMP">INDEX(#REF!,MATCH(#REF!,#REF!,0))</definedName>
    <definedName name="SMPL">INDEX(#REF!,MATCH(#REF!,#REF!,0))</definedName>
    <definedName name="smsb">#REF!</definedName>
    <definedName name="snlkjhsljbhdsjbkj">#REF!</definedName>
    <definedName name="SNS">"Picture 2"</definedName>
    <definedName name="soh">0%</definedName>
    <definedName name="Soil">#REF!</definedName>
    <definedName name="SoilClass">#REF!</definedName>
    <definedName name="SOL">#REF!</definedName>
    <definedName name="son">#REF!</definedName>
    <definedName name="son_1">#REF!</definedName>
    <definedName name="sone">[14]Report!#REF!</definedName>
    <definedName name="SOR">#REF!</definedName>
    <definedName name="sort1" hidden="1">#REF!</definedName>
    <definedName name="SortAREA">#REF!</definedName>
    <definedName name="Source_Price">#REF!</definedName>
    <definedName name="sourceF">#REF!</definedName>
    <definedName name="SourceV">#REF!</definedName>
    <definedName name="sp">4%</definedName>
    <definedName name="SpacerDamper" hidden="1">{"'PROFITABILITY'!$A$1:$F$45"}</definedName>
    <definedName name="Spalls">#REF!</definedName>
    <definedName name="SPAN">VLOOKUP(#REF!&amp;#REF!,#REF!,4,FALSE)</definedName>
    <definedName name="Spanner_Auto_File">"C:\Documents and Settings\pcsai\My Documents\DRAIN_De.x2a"</definedName>
    <definedName name="SPAR">#REF!</definedName>
    <definedName name="Spare" hidden="1">{"'PROFITABILITY'!$A$1:$F$45"}</definedName>
    <definedName name="SPAVER">#REF!</definedName>
    <definedName name="SPEC_13">#REF!</definedName>
    <definedName name="SPEC_14">#REF!</definedName>
    <definedName name="SPEC_15">#REF!</definedName>
    <definedName name="SPEC_16">#REF!</definedName>
    <definedName name="SPEC_17">#REF!</definedName>
    <definedName name="SPEC_18">#REF!</definedName>
    <definedName name="SPEC_19">#REF!</definedName>
    <definedName name="SPEC_20">#REF!</definedName>
    <definedName name="SPEC_21">#REF!</definedName>
    <definedName name="SPEC_22">#REF!</definedName>
    <definedName name="SPEC_23">#REF!</definedName>
    <definedName name="SPEC_24">#REF!</definedName>
    <definedName name="SPEC_25">#REF!</definedName>
    <definedName name="SPEC2">#REF!</definedName>
    <definedName name="SpecialPrice" hidden="1">#REF!</definedName>
    <definedName name="spfactor">#REF!</definedName>
    <definedName name="Spl">#REF!</definedName>
    <definedName name="spp">#REF!</definedName>
    <definedName name="SPRINK">#REF!</definedName>
    <definedName name="SPTNP">#REF!</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cem">#REF!</definedName>
    <definedName name="sri">#REF!</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#REF!</definedName>
    <definedName name="SS_Adv">'[40]SS 13-14'!#REF!</definedName>
    <definedName name="SS_AGWC">'[40]SS 13-14'!#REF!</definedName>
    <definedName name="SS_AM">'[40]SS 13-14'!#REF!</definedName>
    <definedName name="SS_ANFA">'[40]SS 13-14'!#REF!</definedName>
    <definedName name="SS_ANFE">'[40]SS 13-14'!#REF!</definedName>
    <definedName name="SS_ANFEBG">'[40]SS 13-14'!#REF!</definedName>
    <definedName name="SS_ANWC">'[40]SS 13-14'!#REF!</definedName>
    <definedName name="SS_Apr">'[40]SS 13-14'!$AN:$AN</definedName>
    <definedName name="SS_Aug">'[40]SS 13-14'!$AR:$AR</definedName>
    <definedName name="SS_Avg_Adv">'[40]SS 13-14'!#REF!</definedName>
    <definedName name="SS_Avg_COI">'[40]SS 13-14'!#REF!</definedName>
    <definedName name="SS_Avg_OCA">'[40]SS 13-14'!#REF!</definedName>
    <definedName name="SS_Avg_OCL">'[40]SS 13-14'!#REF!</definedName>
    <definedName name="SS_Avg_OS">'[40]SS 13-14'!#REF!</definedName>
    <definedName name="SS_Avg_Stk">'[40]SS 13-14'!#REF!</definedName>
    <definedName name="SS_Avg_VC">'[40]SS 13-14'!#REF!</definedName>
    <definedName name="SS_Avg_WC_Key">#REF!</definedName>
    <definedName name="ss_coi">'[40]SS 13-14'!#REF!</definedName>
    <definedName name="SS_COU">'[40]SS 13-14'!#REF!</definedName>
    <definedName name="SS_Dec">'[40]SS 13-14'!$AV:$AV</definedName>
    <definedName name="SS_Deprn">'[40]SS 13-14'!#REF!</definedName>
    <definedName name="SS_Feb">'[40]SS 13-14'!$AX:$AX</definedName>
    <definedName name="SS_GM">'[40]SS 13-14'!#REF!</definedName>
    <definedName name="SS_Jan">'[40]SS 13-14'!$AW:$AW</definedName>
    <definedName name="SS_Jul">'[40]SS 13-14'!$AQ:$AQ</definedName>
    <definedName name="SS_Jun">'[40]SS 13-14'!$AP:$AP</definedName>
    <definedName name="SS_Key">'[40]SS 13-14'!#REF!</definedName>
    <definedName name="SS_Mar">'[40]SS 13-14'!$AY:$AY</definedName>
    <definedName name="SS_MAT_Sales">'[40]SS 13-14'!#REF!</definedName>
    <definedName name="SS_May">'[40]SS 13-14'!$AO:$AO</definedName>
    <definedName name="SS_Nov">'[40]SS 13-14'!$AU:$AU</definedName>
    <definedName name="SS_NWC">'[40]SS 13-14'!#REF!</definedName>
    <definedName name="SS_OB_Cust">'[40]SS 13-14'!#REF!</definedName>
    <definedName name="SS_OB_IU">'[40]SS 13-14'!#REF!</definedName>
    <definedName name="SS_OCA">'[40]SS 13-14'!#REF!</definedName>
    <definedName name="SS_OCL">'[40]SS 13-14'!#REF!</definedName>
    <definedName name="SS_Oct">'[40]SS 13-14'!$AT:$AT</definedName>
    <definedName name="SS_OD_Common">'[40]SS 13-14'!#REF!</definedName>
    <definedName name="SS_OI_Cust">'[40]SS 13-14'!#REF!</definedName>
    <definedName name="SS_OI_IU">'[40]SS 13-14'!#REF!</definedName>
    <definedName name="SS_OS">'[40]SS 13-14'!#REF!</definedName>
    <definedName name="SS_PBDIT">'[40]SS 13-14'!#REF!</definedName>
    <definedName name="SS_PBIT">'[40]SS 13-14'!#REF!</definedName>
    <definedName name="SS_Per_Key">#REF!</definedName>
    <definedName name="SS_Res_Key">#REF!</definedName>
    <definedName name="SS_Sales_Cust">'[40]SS 13-14'!#REF!</definedName>
    <definedName name="SS_Sales_IU">'[40]SS 13-14'!#REF!</definedName>
    <definedName name="SS_Sep">'[40]SS 13-14'!$AS:$AS</definedName>
    <definedName name="SS_Stk">'[40]SS 13-14'!#REF!</definedName>
    <definedName name="SS_Top_Key">#REF!</definedName>
    <definedName name="SS_VC">'[40]SS 13-14'!#REF!</definedName>
    <definedName name="SS_WC_Key">#REF!</definedName>
    <definedName name="SS400_401">#REF!</definedName>
    <definedName name="ss401_404">#REF!</definedName>
    <definedName name="ss405_408">#REF!</definedName>
    <definedName name="SS421_422">#REF!</definedName>
    <definedName name="ss421_424">#REF!</definedName>
    <definedName name="ss6_bop_f">#REF!</definedName>
    <definedName name="ss6_bop_v">#REF!</definedName>
    <definedName name="ss6_bop_w">#REF!</definedName>
    <definedName name="ss6_civ_f">#REF!</definedName>
    <definedName name="ss6_civ_v">#REF!</definedName>
    <definedName name="ss6_civ_w">#REF!</definedName>
    <definedName name="ss6_cond_f">#REF!</definedName>
    <definedName name="ss6_cond_v">#REF!</definedName>
    <definedName name="ss6_cond_w">#REF!</definedName>
    <definedName name="ss6_ct_f">#REF!</definedName>
    <definedName name="ss6_ct_v">#REF!</definedName>
    <definedName name="ss6_ct_w">#REF!</definedName>
    <definedName name="ss6_e_f">#REF!</definedName>
    <definedName name="ss6_e_v">#REF!</definedName>
    <definedName name="ss6_e_w">#REF!</definedName>
    <definedName name="ss6_ec_f">#REF!</definedName>
    <definedName name="ss6_ec_v">#REF!</definedName>
    <definedName name="ss6_ec_w">#REF!</definedName>
    <definedName name="ss6_fuel_f">#REF!</definedName>
    <definedName name="ss6_fuel_v">#REF!</definedName>
    <definedName name="ss6_fuel_w">#REF!</definedName>
    <definedName name="ss6_geno_f">#REF!</definedName>
    <definedName name="ss6_geno_v">#REF!</definedName>
    <definedName name="ss6_geno_w">#REF!</definedName>
    <definedName name="ss6_gt_f">#REF!</definedName>
    <definedName name="ss6_gt_v">#REF!</definedName>
    <definedName name="ss6_gt_w">#REF!</definedName>
    <definedName name="ss6_gtax_f">#REF!</definedName>
    <definedName name="ss6_gtax_v">#REF!</definedName>
    <definedName name="ss6_gtax_w">#REF!</definedName>
    <definedName name="ss6_hrsg_f">#REF!</definedName>
    <definedName name="ss6_hrsg_v">#REF!</definedName>
    <definedName name="ss6_hrsg_w">#REF!</definedName>
    <definedName name="ss6_ic_f">#REF!</definedName>
    <definedName name="ss6_ic_v">#REF!</definedName>
    <definedName name="ss6_ic_w">#REF!</definedName>
    <definedName name="ss6_st_f">#REF!</definedName>
    <definedName name="ss6_st_v">#REF!</definedName>
    <definedName name="ss6_st_w">#REF!</definedName>
    <definedName name="ss8_bop_f">#REF!</definedName>
    <definedName name="ss8_bop_v">#REF!</definedName>
    <definedName name="ss8_bop_w">#REF!</definedName>
    <definedName name="ss8_civ_f">#REF!</definedName>
    <definedName name="ss8_civ_v">#REF!</definedName>
    <definedName name="ss8_civ_w">#REF!</definedName>
    <definedName name="ss8_cond_f">#REF!</definedName>
    <definedName name="ss8_cond_v">#REF!</definedName>
    <definedName name="ss8_cond_w">#REF!</definedName>
    <definedName name="ss8_ct_f">#REF!</definedName>
    <definedName name="ss8_ct_v">#REF!</definedName>
    <definedName name="ss8_ct_w">#REF!</definedName>
    <definedName name="ss8_e_f">#REF!</definedName>
    <definedName name="ss8_e_v">#REF!</definedName>
    <definedName name="ss8_e_w">#REF!</definedName>
    <definedName name="ss8_ec_f">#REF!</definedName>
    <definedName name="ss8_ec_v">#REF!</definedName>
    <definedName name="ss8_ec_w">#REF!</definedName>
    <definedName name="ss8_fuel_f">#REF!</definedName>
    <definedName name="ss8_fuel_v">#REF!</definedName>
    <definedName name="ss8_fuel_w">#REF!</definedName>
    <definedName name="ss8_geno_f">#REF!</definedName>
    <definedName name="ss8_geno_v">#REF!</definedName>
    <definedName name="ss8_geno_w">#REF!</definedName>
    <definedName name="ss8_gt_f">#REF!</definedName>
    <definedName name="ss8_gt_v">#REF!</definedName>
    <definedName name="ss8_gt_w">#REF!</definedName>
    <definedName name="ss8_gtax_f">#REF!</definedName>
    <definedName name="ss8_gtax_v">#REF!</definedName>
    <definedName name="ss8_gtax_w">#REF!</definedName>
    <definedName name="ss8_hrsg_f">#REF!</definedName>
    <definedName name="ss8_hrsg_v">#REF!</definedName>
    <definedName name="ss8_hrsg_w">#REF!</definedName>
    <definedName name="ss8_ic_f">#REF!</definedName>
    <definedName name="ss8_ic_v">#REF!</definedName>
    <definedName name="ss8_ic_w">#REF!</definedName>
    <definedName name="ss8_st_f">#REF!</definedName>
    <definedName name="ss8_st_v">#REF!</definedName>
    <definedName name="ss8_st_w">#REF!</definedName>
    <definedName name="ss9_bop_f">#REF!</definedName>
    <definedName name="ss9_bop_v">#REF!</definedName>
    <definedName name="ss9_bop_w">#REF!</definedName>
    <definedName name="ss9_civ_f">#REF!</definedName>
    <definedName name="ss9_civ_v">#REF!</definedName>
    <definedName name="ss9_civ_w">#REF!</definedName>
    <definedName name="ss9_cond_f">#REF!</definedName>
    <definedName name="ss9_cond_v">#REF!</definedName>
    <definedName name="ss9_cond_w">#REF!</definedName>
    <definedName name="ss9_ct_f">#REF!</definedName>
    <definedName name="ss9_ct_v">#REF!</definedName>
    <definedName name="ss9_ct_w">#REF!</definedName>
    <definedName name="ss9_e_f">#REF!</definedName>
    <definedName name="ss9_e_v">#REF!</definedName>
    <definedName name="ss9_e_w">#REF!</definedName>
    <definedName name="ss9_ec_f">#REF!</definedName>
    <definedName name="ss9_ec_v">#REF!</definedName>
    <definedName name="ss9_ec_w">#REF!</definedName>
    <definedName name="ss9_fuel_f">#REF!</definedName>
    <definedName name="ss9_fuel_v">#REF!</definedName>
    <definedName name="ss9_fuel_w">#REF!</definedName>
    <definedName name="ss9_geno_f">#REF!</definedName>
    <definedName name="ss9_geno_v">#REF!</definedName>
    <definedName name="ss9_geno_w">#REF!</definedName>
    <definedName name="ss9_gt_f">#REF!</definedName>
    <definedName name="ss9_gt_v">#REF!</definedName>
    <definedName name="ss9_gt_w">#REF!</definedName>
    <definedName name="ss9_gtax_f">#REF!</definedName>
    <definedName name="ss9_gtax_v">#REF!</definedName>
    <definedName name="ss9_gtax_w">#REF!</definedName>
    <definedName name="ss9_hrsg_f">#REF!</definedName>
    <definedName name="ss9_hrsg_v">#REF!</definedName>
    <definedName name="ss9_hrsg_w">#REF!</definedName>
    <definedName name="ss9_ic_f">#REF!</definedName>
    <definedName name="ss9_ic_v">#REF!</definedName>
    <definedName name="ss9_ic_w">#REF!</definedName>
    <definedName name="ss9_st_f">#REF!</definedName>
    <definedName name="ss9_st_v">#REF!</definedName>
    <definedName name="ss9_st_w">#REF!</definedName>
    <definedName name="ssa">[20]Coalmine!#REF!</definedName>
    <definedName name="ssb">[20]Coalmine!#REF!</definedName>
    <definedName name="SSDFF">#REF!</definedName>
    <definedName name="ssf">#REF!</definedName>
    <definedName name="ssfsd">#REF!</definedName>
    <definedName name="ssl">#REF!</definedName>
    <definedName name="Ssm">#REF!</definedName>
    <definedName name="sss">#REF!</definedName>
    <definedName name="sss_1">#REF!</definedName>
    <definedName name="ssss">#REF!</definedName>
    <definedName name="sssss">#REF!</definedName>
    <definedName name="SSSSSS">#REF!</definedName>
    <definedName name="sssssssss">#REF!</definedName>
    <definedName name="SSSSSSSSSSSS" hidden="1">#REF!</definedName>
    <definedName name="sssssssssssss" hidden="1">{"form-D1",#N/A,FALSE,"FORM-D1";"form-D1_amt",#N/A,FALSE,"FORM-D1"}</definedName>
    <definedName name="sssssssssssssas" hidden="1">{"form-D1",#N/A,FALSE,"FORM-D1";"form-D1_amt",#N/A,FALSE,"FORM-D1"}</definedName>
    <definedName name="ST">#REF!</definedName>
    <definedName name="st_list">#REF!</definedName>
    <definedName name="ST220CTL">#REF!</definedName>
    <definedName name="STA">#REF!</definedName>
    <definedName name="STA22SCADA">#REF!</definedName>
    <definedName name="STA2SCADA">#REF!</definedName>
    <definedName name="STA2STCTL">#REF!</definedName>
    <definedName name="STAFF">#REF!</definedName>
    <definedName name="Staff_and_IDL_Ave">#REF!</definedName>
    <definedName name="StaffGrades">#REF!</definedName>
    <definedName name="Stage">#REF!</definedName>
    <definedName name="Staircase">#REF!</definedName>
    <definedName name="Staircase2">#REF!</definedName>
    <definedName name="StartLine">#REF!</definedName>
    <definedName name="STATEMENT_1">#REF!</definedName>
    <definedName name="STATEMENT_2">#REF!</definedName>
    <definedName name="STATEMENT_3">#REF!</definedName>
    <definedName name="STATEMENT_4">#REF!</definedName>
    <definedName name="Status">#REF!</definedName>
    <definedName name="Statutory" hidden="1">{"'Sheet1'!$A$4386:$N$4591"}</definedName>
    <definedName name="STCTL">#REF!</definedName>
    <definedName name="STCTL2">#REF!</definedName>
    <definedName name="STCTL220">#REF!</definedName>
    <definedName name="STD">#REF!</definedName>
    <definedName name="ste">#REF!</definedName>
    <definedName name="steam_props">#REF!</definedName>
    <definedName name="steam_trap">#REF!</definedName>
    <definedName name="STEEL">#REF!</definedName>
    <definedName name="STEEL220">#REF!</definedName>
    <definedName name="stfr">#REF!</definedName>
    <definedName name="Stg_Sub">#REF!</definedName>
    <definedName name="Stg_Super">#REF!</definedName>
    <definedName name="stock">#REF!</definedName>
    <definedName name="STR">IFERROR(LEFT(INDEX(#REF!,MATCH(#REF!,#REF!,0)),3),"")</definedName>
    <definedName name="Str.1" hidden="1">{"form-D1",#N/A,FALSE,"FORM-D1";"form-D1_amt",#N/A,FALSE,"FORM-D1"}</definedName>
    <definedName name="Stretch">#REF!</definedName>
    <definedName name="StrID">#REF!</definedName>
    <definedName name="StringingTool">OFFSET(#REF!,0,0,COUNTA(#REF!),1)</definedName>
    <definedName name="stru_det">#REF!</definedName>
    <definedName name="Structure">#REF!</definedName>
    <definedName name="StructureType">#REF!</definedName>
    <definedName name="stub400">'[42]Tower &amp; Stub Master'!$B$77:$I$124</definedName>
    <definedName name="stubtype">'[42]Tower &amp; Stub Master'!$B$129:$C$146</definedName>
    <definedName name="stubtype1">'[42]Tower &amp; Stub Master'!$C$129:$C$146</definedName>
    <definedName name="su">#REF!</definedName>
    <definedName name="Subcontract">#REF!</definedName>
    <definedName name="Subject">#REF!</definedName>
    <definedName name="substation">#REF!</definedName>
    <definedName name="SUBSTN_LST">#REF!</definedName>
    <definedName name="SubTotalArea">#REF!</definedName>
    <definedName name="SubTotalPrice">#REF!</definedName>
    <definedName name="sum">#REF!</definedName>
    <definedName name="sumana">#REF!</definedName>
    <definedName name="SUMExtraCredit">#REF!</definedName>
    <definedName name="SUMIF">#REF!</definedName>
    <definedName name="SUMIFExtraCredit">#REF!</definedName>
    <definedName name="SUMM">#REF!</definedName>
    <definedName name="SUMMARY">#REF!</definedName>
    <definedName name="summary_1">#REF!</definedName>
    <definedName name="SUMMARY_OTHER_EXPS">#REF!</definedName>
    <definedName name="SummaryNew" hidden="1">#REF!</definedName>
    <definedName name="SUMMARYR">#REF!</definedName>
    <definedName name="Summaryy">#REF!</definedName>
    <definedName name="sump">#REF!</definedName>
    <definedName name="sumtotal">#REF!</definedName>
    <definedName name="sun">#REF!</definedName>
    <definedName name="sUNDR">#REF!</definedName>
    <definedName name="sunjay">#REF!</definedName>
    <definedName name="sunjay_1">#REF!</definedName>
    <definedName name="supb">#REF!</definedName>
    <definedName name="supc">#REF!</definedName>
    <definedName name="supervisor">#REF!</definedName>
    <definedName name="Supervisors">#REF!</definedName>
    <definedName name="supht">#REF!</definedName>
    <definedName name="Supplies">#REF!</definedName>
    <definedName name="supply">#REF!</definedName>
    <definedName name="Supplykalpaka160714">#REF!</definedName>
    <definedName name="supplysch">#REF!</definedName>
    <definedName name="suproject">#REF!</definedName>
    <definedName name="suresh123">#REF!</definedName>
    <definedName name="SurveyTool">OFFSET(#REF!,0,0,COUNTA(#REF!),1)</definedName>
    <definedName name="Sv">#REF!</definedName>
    <definedName name="sw">'[34]220 11  BS '!#REF!</definedName>
    <definedName name="swd_Adl_dis">#REF!</definedName>
    <definedName name="swd_cd">#REF!</definedName>
    <definedName name="swd_er">#REF!</definedName>
    <definedName name="swd_fi">#REF!</definedName>
    <definedName name="SWGR12">#REF!</definedName>
    <definedName name="SWGR345">#REF!</definedName>
    <definedName name="SWH">#REF!</definedName>
    <definedName name="SWH_">#REF!</definedName>
    <definedName name="swi">#REF!</definedName>
    <definedName name="sws">#REF!</definedName>
    <definedName name="swt">#REF!</definedName>
    <definedName name="sxfghnsfdhs">#REF!</definedName>
    <definedName name="szdczsxf">#REF!</definedName>
    <definedName name="szdfszfgvzxdc">#REF!</definedName>
    <definedName name="szdrfgfd">#REF!</definedName>
    <definedName name="szdrfgzdf">#REF!</definedName>
    <definedName name="t">#REF!</definedName>
    <definedName name="t___0">#REF!</definedName>
    <definedName name="t___13">#REF!</definedName>
    <definedName name="T_Type">IFERROR(VLOOKUP(#REF!,#REF!,2,FALSE)," ")</definedName>
    <definedName name="T0">#REF!</definedName>
    <definedName name="T1_">#N/A</definedName>
    <definedName name="T2_">#N/A</definedName>
    <definedName name="T3_">#N/A</definedName>
    <definedName name="T4_">#N/A</definedName>
    <definedName name="Ta">#REF!</definedName>
    <definedName name="taa">[25]GWC!#REF!</definedName>
    <definedName name="TAB">#REF!</definedName>
    <definedName name="Table">#REF!</definedName>
    <definedName name="TABLE_4">#REF!</definedName>
    <definedName name="Table1">#REF!</definedName>
    <definedName name="TABLE2">#REF!</definedName>
    <definedName name="tableau1">#REF!</definedName>
    <definedName name="TableRange">#REF!</definedName>
    <definedName name="tables">#REF!</definedName>
    <definedName name="Taf">#REF!</definedName>
    <definedName name="tala" hidden="1">#REF!</definedName>
    <definedName name="tala_1">#N/A</definedName>
    <definedName name="tala_1_1">"#N/A"</definedName>
    <definedName name="tala_2">#N/A</definedName>
    <definedName name="tamil">#REF!</definedName>
    <definedName name="Target">#REF!</definedName>
    <definedName name="Target_Fuction">#REF!</definedName>
    <definedName name="TASK">#REF!</definedName>
    <definedName name="Task_Code">#REF!</definedName>
    <definedName name="Tav">#REF!</definedName>
    <definedName name="Tax">#REF!</definedName>
    <definedName name="TaxTV">10%</definedName>
    <definedName name="TaxXL">5%</definedName>
    <definedName name="TB">#REF!</definedName>
    <definedName name="Tbf">[13]Design!#REF!</definedName>
    <definedName name="TBL">#REF!</definedName>
    <definedName name="tbl_ProdInfo" hidden="1">#REF!</definedName>
    <definedName name="TBo">#REF!</definedName>
    <definedName name="tc">#REF!</definedName>
    <definedName name="tcap">#REF!</definedName>
    <definedName name="tcr">#REF!</definedName>
    <definedName name="TD">INDEX('[65] '!$B$1:$B$18,MATCH('[65]  '!$L$507,'[65] '!$A$1:$A$18,0))</definedName>
    <definedName name="te">#REF!</definedName>
    <definedName name="TE_Rate">IFERROR(_xlfn.XLOOKUP(#REF!,#REF!,#REF!),"")</definedName>
    <definedName name="TEC_Inquiry_No">#REF!</definedName>
    <definedName name="TEE">#REF!</definedName>
    <definedName name="teesta">#REF!,#REF!,#REF!,#REF!,#REF!,#REF!,#REF!,#REF!,#REF!</definedName>
    <definedName name="tel">#REF!</definedName>
    <definedName name="temp">#REF!</definedName>
    <definedName name="temp_strainer">#REF!</definedName>
    <definedName name="temp1">#REF!</definedName>
    <definedName name="tempcoeff">#REF!</definedName>
    <definedName name="Ten">#REF!</definedName>
    <definedName name="TenderNumberPS">#REF!</definedName>
    <definedName name="ter_vapi">#REF!</definedName>
    <definedName name="TERM">#REF!</definedName>
    <definedName name="TEs">#REF!</definedName>
    <definedName name="TEs___0">#REF!</definedName>
    <definedName name="TEs___13">#REF!</definedName>
    <definedName name="test">#REF!</definedName>
    <definedName name="TEST_1">"#REF!"</definedName>
    <definedName name="TEST0">#REF!</definedName>
    <definedName name="TEST1">#REF!</definedName>
    <definedName name="TEST10">#REF!</definedName>
    <definedName name="TEST11">#REF!</definedName>
    <definedName name="TEST12">#REF!</definedName>
    <definedName name="TEST13">#REF!</definedName>
    <definedName name="TEST14">#REF!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Test">#REF!</definedName>
    <definedName name="TESTVKEY">#REF!</definedName>
    <definedName name="TEt">#REF!</definedName>
    <definedName name="TEt___0">#REF!</definedName>
    <definedName name="TEt___13">#REF!</definedName>
    <definedName name="textmach">#REF!</definedName>
    <definedName name="TextRefCopyRangeCount" hidden="1">1</definedName>
    <definedName name="TF">#REF!</definedName>
    <definedName name="tfbf">#REF!</definedName>
    <definedName name="Tfc">#REF!</definedName>
    <definedName name="Tfd">#REF!</definedName>
    <definedName name="tfvtf">#REF!</definedName>
    <definedName name="TG">#REF!</definedName>
    <definedName name="TH">INDEX('[65] '!$B$1:$B$18,MATCH('[65]  '!$L$515,'[65] '!$A$1:$A$18,0))</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HK">#REF!</definedName>
    <definedName name="ThreeD">#REF!</definedName>
    <definedName name="ThreeTd">#REF!</definedName>
    <definedName name="ThreeTn">#REF!</definedName>
    <definedName name="TI">INDEX('[65] '!$B$1:$B$18,MATCH('[65]  '!$L$517,'[65] '!$A$1:$A$18,0))</definedName>
    <definedName name="TIL">#REF!</definedName>
    <definedName name="timber">#REF!</definedName>
    <definedName name="Tip">#REF!</definedName>
    <definedName name="TipHr">#REF!</definedName>
    <definedName name="Tipper10MTPOL">#REF!</definedName>
    <definedName name="Tipper14MTPOL">#REF!</definedName>
    <definedName name="TipperDiesel">#REF!</definedName>
    <definedName name="tippertkm">#REF!</definedName>
    <definedName name="TITL">#REF!</definedName>
    <definedName name="TITLE">#REF!</definedName>
    <definedName name="Title1">#REF!</definedName>
    <definedName name="Title2">#REF!</definedName>
    <definedName name="TJ">INDEX('[65] '!$B$1:$B$18,MATCH('[65]  '!$L$519,'[65] '!$A$1:$A$18,0))</definedName>
    <definedName name="Tk">#REF!</definedName>
    <definedName name="Tkl">#REF!</definedName>
    <definedName name="TL">INDEX('[65] '!$B$1:$B$18,MATCH('[65]  '!$L$523,'[65] '!$A$1:$A$18,0))</definedName>
    <definedName name="TL_Adv">'[40]TL 13-14'!#REF!</definedName>
    <definedName name="TL_AGWC">'[40]TL 13-14'!#REF!</definedName>
    <definedName name="TL_AM">'[40]TL 13-14'!#REF!</definedName>
    <definedName name="TL_ANFA">'[40]TL 13-14'!#REF!</definedName>
    <definedName name="TL_ANFE">'[40]TL 13-14'!#REF!</definedName>
    <definedName name="TL_ANFEBG">'[40]TL 13-14'!#REF!</definedName>
    <definedName name="TL_ANWC">'[40]TL 13-14'!#REF!</definedName>
    <definedName name="TL_APr">'[40]TL 13-14'!$AN:$AN</definedName>
    <definedName name="TL_Aug">'[40]TL 13-14'!$AR:$AR</definedName>
    <definedName name="TL_Avg_Adv">'[40]TL 13-14'!#REF!</definedName>
    <definedName name="TL_Avg_COI">'[40]TL 13-14'!#REF!</definedName>
    <definedName name="TL_Avg_OCA">'[40]TL 13-14'!#REF!</definedName>
    <definedName name="TL_Avg_OCL">'[40]TL 13-14'!#REF!</definedName>
    <definedName name="TL_Avg_OS">'[40]TL 13-14'!#REF!</definedName>
    <definedName name="TL_Avg_Stk">'[40]TL 13-14'!#REF!</definedName>
    <definedName name="TL_Avg_VC">'[40]TL 13-14'!#REF!</definedName>
    <definedName name="TL_Avg_WC_Key">#REF!</definedName>
    <definedName name="TL_COI">'[40]TL 13-14'!#REF!</definedName>
    <definedName name="TL_Dec">'[40]TL 13-14'!$AV:$AV</definedName>
    <definedName name="TL_Deprn">'[40]TL 13-14'!#REF!</definedName>
    <definedName name="TL_Feb">'[40]TL 13-14'!$AX:$AX</definedName>
    <definedName name="TL_GM">'[40]TL 13-14'!#REF!</definedName>
    <definedName name="TL_Jan">'[40]TL 13-14'!$AW:$AW</definedName>
    <definedName name="TL_Jul">'[40]TL 13-14'!$AQ:$AQ</definedName>
    <definedName name="TL_Jun">'[40]TL 13-14'!$AP:$AP</definedName>
    <definedName name="TL_Key">'[40]TL 13-14'!#REF!</definedName>
    <definedName name="TL_Mar">'[40]TL 13-14'!$AY:$AY</definedName>
    <definedName name="TL_MAT_Sales">'[40]TL 13-14'!#REF!</definedName>
    <definedName name="TL_May">'[40]TL 13-14'!$AO:$AO</definedName>
    <definedName name="TL_Nov">'[40]TL 13-14'!$AU:$AU</definedName>
    <definedName name="TL_NWC">'[40]TL 13-14'!#REF!</definedName>
    <definedName name="TL_OB_Cust">'[40]TL 13-14'!#REF!</definedName>
    <definedName name="TL_OB_IU">'[40]TL 13-14'!#REF!</definedName>
    <definedName name="TL_OCA">'[40]TL 13-14'!#REF!</definedName>
    <definedName name="TL_OCL">'[40]TL 13-14'!#REF!</definedName>
    <definedName name="TL_Oct">'[40]TL 13-14'!$AT:$AT</definedName>
    <definedName name="TL_OD_Common">'[40]TL 13-14'!#REF!</definedName>
    <definedName name="TL_OI_Cust">'[40]TL 13-14'!#REF!</definedName>
    <definedName name="TL_OI_IU">'[40]TL 13-14'!#REF!</definedName>
    <definedName name="TL_OS">'[40]TL 13-14'!#REF!</definedName>
    <definedName name="TL_PBDIT">'[40]TL 13-14'!#REF!</definedName>
    <definedName name="TL_PBIT">'[40]TL 13-14'!#REF!</definedName>
    <definedName name="TL_Per_Key">#REF!</definedName>
    <definedName name="TL_Res_Key">#REF!</definedName>
    <definedName name="TL_Sales_Cust">'[40]TL 13-14'!#REF!</definedName>
    <definedName name="TL_Sales_IU">'[40]TL 13-14'!#REF!</definedName>
    <definedName name="TL_Sep">'[40]TL 13-14'!$AS:$AS</definedName>
    <definedName name="TL_Stk">'[40]TL 13-14'!#REF!</definedName>
    <definedName name="TL_Top_Key">#REF!</definedName>
    <definedName name="TL_VC">'[40]TL 13-14'!#REF!</definedName>
    <definedName name="TL_WC_Key">#REF!</definedName>
    <definedName name="Tm">#REF!</definedName>
    <definedName name="TMBPLA">#REF!</definedName>
    <definedName name="TMBSCA">#REF!</definedName>
    <definedName name="TMD">'[45]except wiring'!#REF!</definedName>
    <definedName name="TMTbars">#REF!</definedName>
    <definedName name="TNEBJSR">#REF!</definedName>
    <definedName name="tnr">#REF!</definedName>
    <definedName name="TnSWindSpeed">#REF!</definedName>
    <definedName name="ToE_MATRIX">#REF!</definedName>
    <definedName name="TOL">#REF!</definedName>
    <definedName name="TOOL">#REF!</definedName>
    <definedName name="top">#REF!</definedName>
    <definedName name="top_ser">#REF!</definedName>
    <definedName name="TOP_SUP">#REF!</definedName>
    <definedName name="topl">#REF!</definedName>
    <definedName name="TopMgmtGrades">#REF!</definedName>
    <definedName name="topn">#REF!</definedName>
    <definedName name="TopSlbThk">#REF!</definedName>
    <definedName name="TOT">#REF!,#REF!,#REF!,#REF!,#REF!,#REF!,#REF!,#REF!,#REF!,#REF!,#REF!</definedName>
    <definedName name="TOT_ST">#REF!</definedName>
    <definedName name="total">#REF!</definedName>
    <definedName name="TOTAL_1">"#REF!"</definedName>
    <definedName name="Total_EB">#REF!</definedName>
    <definedName name="Total_Interest">#REF!</definedName>
    <definedName name="Total_Mandays">#REF!</definedName>
    <definedName name="Total_MP_Peak">#REF!</definedName>
    <definedName name="Total_Mth">#REF!</definedName>
    <definedName name="Total_Pay">#REF!</definedName>
    <definedName name="Total_YTD">#REF!</definedName>
    <definedName name="TOTAL1RP">#REF!</definedName>
    <definedName name="TOTAL2RP">#REF!</definedName>
    <definedName name="totalmc">#REF!</definedName>
    <definedName name="totalmc1">#REF!</definedName>
    <definedName name="TotalValueForOffer">#REF!</definedName>
    <definedName name="totwd">#REF!</definedName>
    <definedName name="tower" hidden="1">{"'PROFITABILITY'!$A$1:$F$45"}</definedName>
    <definedName name="tower400">'[42]Tower &amp; Stub Master'!$B$46:$I$71</definedName>
    <definedName name="TowerBaseShear">#REF!</definedName>
    <definedName name="TowerBaseWeight">#REF!</definedName>
    <definedName name="TowerBottomFaceWidth">#REF!</definedName>
    <definedName name="towercosting" hidden="1">{"'PROFITABILITY'!$A$1:$F$45"}</definedName>
    <definedName name="Towererection">'[43]Tower Erection'!$C$5:$D$23</definedName>
    <definedName name="TowerOverturningMoment">#REF!</definedName>
    <definedName name="towerschedule">#REF!</definedName>
    <definedName name="TOWERTYPE">#REF!</definedName>
    <definedName name="TPROT220">#REF!</definedName>
    <definedName name="TPROT500">#REF!</definedName>
    <definedName name="TR">#REF!</definedName>
    <definedName name="tr0">#REF!</definedName>
    <definedName name="TR220CTL">#REF!</definedName>
    <definedName name="TR220FIRE">#REF!</definedName>
    <definedName name="TR500CTL">#REF!</definedName>
    <definedName name="TR500FIRE">#REF!</definedName>
    <definedName name="TRAD">#REF!</definedName>
    <definedName name="TRANS">#REF!</definedName>
    <definedName name="Transport">#REF!</definedName>
    <definedName name="TransportCharge">#REF!</definedName>
    <definedName name="TransportTypeName">#REF!</definedName>
    <definedName name="TRAV">#REF!</definedName>
    <definedName name="TRAY_DATA">#REF!</definedName>
    <definedName name="tree" hidden="1">{"'TP-SUMMARY'!$I$11:$K$11"}</definedName>
    <definedName name="Tres">#REF!</definedName>
    <definedName name="tres4">#REF!</definedName>
    <definedName name="trolley">#REF!</definedName>
    <definedName name="trrrrrrrrrrrrr" hidden="1">{"form-D1",#N/A,FALSE,"FORM-D1";"form-D1_amt",#N/A,FALSE,"FORM-D1"}</definedName>
    <definedName name="Trs">#REF!</definedName>
    <definedName name="Trt">#REF!</definedName>
    <definedName name="trt0">#REF!</definedName>
    <definedName name="trttt">'[44]UNP-NCW '!$F$17</definedName>
    <definedName name="try">#REF!</definedName>
    <definedName name="ts">#REF!</definedName>
    <definedName name="tS___0">#REF!</definedName>
    <definedName name="tS___13">#REF!</definedName>
    <definedName name="TSD">#REF!</definedName>
    <definedName name="TSK">#REF!</definedName>
    <definedName name="TSS">#REF!</definedName>
    <definedName name="tst">'[66]REGIONWISE POPULATION'!$C$1:$I$1</definedName>
    <definedName name="tt">#REF!</definedName>
    <definedName name="TTA">#REF!</definedName>
    <definedName name="TTB">#REF!</definedName>
    <definedName name="TTDI">#REF!</definedName>
    <definedName name="TTE">IFERROR(VLOOKUP(#REF!,#REF!,2,FALSE)," ")</definedName>
    <definedName name="TTMH">#REF!</definedName>
    <definedName name="TTMT">#REF!</definedName>
    <definedName name="ttp">#REF!</definedName>
    <definedName name="ttrrr">'[44]UNP-NCW '!#REF!</definedName>
    <definedName name="ttt">#REF!</definedName>
    <definedName name="ttttrrrrrrrr">'[44]UNP-NCW '!#REF!</definedName>
    <definedName name="TTWT">#REF!</definedName>
    <definedName name="TTX">#REF!</definedName>
    <definedName name="tube_test_press1_12">#REF!</definedName>
    <definedName name="TUES1">#REF!</definedName>
    <definedName name="tvr">#REF!</definedName>
    <definedName name="tvtv">#REF!</definedName>
    <definedName name="tw">'[55]tower wt.'!$B$3:$C$52</definedName>
    <definedName name="twelve">#REF!</definedName>
    <definedName name="twenty">#REF!</definedName>
    <definedName name="twer">#REF!</definedName>
    <definedName name="Twr">#REF!</definedName>
    <definedName name="TWR_WT">IFERROR(VLOOKUP(#REF!,#REF!,2,FALSE),"")</definedName>
    <definedName name="TWRNO">#REF!</definedName>
    <definedName name="TWRNO1">#REF!</definedName>
    <definedName name="TWRNO2">#REF!</definedName>
    <definedName name="TWRTYPE">#REF!</definedName>
    <definedName name="TY" hidden="1">#REF!</definedName>
    <definedName name="tyjyj" hidden="1">{"'PROFITABILITY'!$A$1:$F$45"}</definedName>
    <definedName name="type">#REF!</definedName>
    <definedName name="TYPE_OF_LINE">#REF!</definedName>
    <definedName name="TYPE1">#REF!</definedName>
    <definedName name="TYPE2">#REF!</definedName>
    <definedName name="Type3">#REF!</definedName>
    <definedName name="typeofbidder">#N/A</definedName>
    <definedName name="Typerate">#REF!</definedName>
    <definedName name="TYPICALARRAY">#REF!</definedName>
    <definedName name="u">#REF!</definedName>
    <definedName name="UA">INDEX('[65] '!$B$1:$B$18,MATCH('[65]  '!$L$527,'[65] '!$A$1:$A$18,0))</definedName>
    <definedName name="UÀ1576">#REF!</definedName>
    <definedName name="UB">INDEX('[65] '!$B$1:$B$18,MATCH('[65]  '!$L$529,'[65] '!$A$1:$A$18,0))</definedName>
    <definedName name="UBAI">#REF!</definedName>
    <definedName name="UC">INDEX('[65] '!$B$1:$B$18,MATCH('[65]  '!$L$531,'[65] '!$A$1:$A$18,0))</definedName>
    <definedName name="UD">INDEX('[65] '!$B$1:$B$18,MATCH('[65]  '!$L$533,'[65] '!$A$1:$A$18,0))</definedName>
    <definedName name="UE">INDEX('[65] '!$B$1:$B$18,MATCH('[65]  '!$L$535,'[65] '!$A$1:$A$18,0))</definedName>
    <definedName name="ueber">#REF!</definedName>
    <definedName name="UF">INDEX('[65] '!$B$1:$B$18,MATCH('[65]  '!$L$537,'[65] '!$A$1:$A$18,0))</definedName>
    <definedName name="UG">INDEX('[65] '!$B$1:$B$18,MATCH('[65]  '!$L$539,'[65] '!$A$1:$A$18,0))</definedName>
    <definedName name="ughhuj">#REF!</definedName>
    <definedName name="UH">INDEX('[65] '!$B$1:$B$18,MATCH('[65]  '!$L$541,'[65] '!$A$1:$A$18,0))</definedName>
    <definedName name="UI" hidden="1">#REF!</definedName>
    <definedName name="uifsyi">#REF!</definedName>
    <definedName name="UJ">INDEX('[65] '!$B$1:$B$18,MATCH('[65]  '!$L$545,'[65] '!$A$1:$A$18,0))</definedName>
    <definedName name="ujj">#REF!</definedName>
    <definedName name="UKP">#REF!</definedName>
    <definedName name="UMD">'[45]except wiring'!#REF!</definedName>
    <definedName name="un">#REF!</definedName>
    <definedName name="UNION">#REF!</definedName>
    <definedName name="Unit">"D1"</definedName>
    <definedName name="UNIT_PRICE_SCHEDULE">#REF!</definedName>
    <definedName name="Unit_Rate">"E1"</definedName>
    <definedName name="UNITA">#REF!</definedName>
    <definedName name="UNITB">#REF!</definedName>
    <definedName name="UNITC">#REF!</definedName>
    <definedName name="unitD">#REF!</definedName>
    <definedName name="unitdisc">#REF!</definedName>
    <definedName name="UNITS">#REF!</definedName>
    <definedName name="unnamed">#REF!</definedName>
    <definedName name="unnamed_1">#REF!</definedName>
    <definedName name="unnamed_2">#N/A</definedName>
    <definedName name="unnamed_3">#N/A</definedName>
    <definedName name="unnamed_4">#N/A</definedName>
    <definedName name="Unskilledmazdoor">#REF!</definedName>
    <definedName name="Uo">#REF!</definedName>
    <definedName name="UP">#REF!</definedName>
    <definedName name="UPS">#REF!</definedName>
    <definedName name="us_cd">#REF!</definedName>
    <definedName name="us_er">#REF!</definedName>
    <definedName name="us_fi">#REF!</definedName>
    <definedName name="us_n">#REF!</definedName>
    <definedName name="USD">#REF!</definedName>
    <definedName name="USD_EUR">#REF!</definedName>
    <definedName name="USDproEUR">#REF!</definedName>
    <definedName name="usn">#REF!</definedName>
    <definedName name="Ut">#REF!</definedName>
    <definedName name="uu">#REF!</definedName>
    <definedName name="uuu">#N/A</definedName>
    <definedName name="v">#REF!</definedName>
    <definedName name="va">#REF!</definedName>
    <definedName name="va___0">#REF!</definedName>
    <definedName name="va___13">#REF!</definedName>
    <definedName name="vaa">#REF!</definedName>
    <definedName name="vaib">#REF!</definedName>
    <definedName name="Valn_File">#REF!</definedName>
    <definedName name="Valuation_Date">#REF!</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cp">#REF!</definedName>
    <definedName name="vct">INDEX(#REF!,MATCH(#REF!,#REF!,0))</definedName>
    <definedName name="VD">#REF!</definedName>
    <definedName name="Vdes">#REF!</definedName>
    <definedName name="vea">'[67]As per PCA'!#REF!</definedName>
    <definedName name="VehicleList">OFFSET(#REF!,0,0,COUNTA(#REF!),1)</definedName>
    <definedName name="VehicleLookUp">OFFSET(#REF!,0,0,COUNTA(#REF!),8)</definedName>
    <definedName name="VELOKAL">#REF!</definedName>
    <definedName name="Vend">#REF!</definedName>
    <definedName name="venu">150</definedName>
    <definedName name="vertical_col_and_corner_walls">#REF!</definedName>
    <definedName name="VertPltWt">#REF!</definedName>
    <definedName name="VESWH">#REF!</definedName>
    <definedName name="VETRI">#REF!</definedName>
    <definedName name="Vf">#REF!</definedName>
    <definedName name="vfdzx">#REF!</definedName>
    <definedName name="VFG">#REF!</definedName>
    <definedName name="Vfour">#REF!</definedName>
    <definedName name="vfourc">#REF!</definedName>
    <definedName name="vgchjgiulhviguihij">#REF!</definedName>
    <definedName name="vggfd" hidden="1">{"'Sheet1'!$A$4386:$N$4591"}</definedName>
    <definedName name="vgwer">#REF!</definedName>
    <definedName name="vibroroller">#REF!</definedName>
    <definedName name="view" hidden="1">{"'PROFITABILITY'!$A$1:$F$45"}</definedName>
    <definedName name="vij">#REF!</definedName>
    <definedName name="vis">#REF!</definedName>
    <definedName name="VITRIFIED">#REF!</definedName>
    <definedName name="VitrifiedTiles">#REF!</definedName>
    <definedName name="VIVEKANANDA">#REF!</definedName>
    <definedName name="viz">#REF!</definedName>
    <definedName name="vk">[40]FORM7!$R$3:$S$7</definedName>
    <definedName name="VKTLBoltNut" comment="Tackwelding B&amp;N for 765 KV D/C Tower">'[43]Tower Erection'!$K$6:$M$23</definedName>
    <definedName name="Vl">#REF!</definedName>
    <definedName name="Vm">#REF!</definedName>
    <definedName name="Vmax">[13]Design!#REF!</definedName>
    <definedName name="Vmin">[13]Design!#REF!</definedName>
    <definedName name="vo">#REF!</definedName>
    <definedName name="Vone">#REF!</definedName>
    <definedName name="VPer">#REF!</definedName>
    <definedName name="VPN">#REF!</definedName>
    <definedName name="vr">#REF!</definedName>
    <definedName name="VR10T">#REF!</definedName>
    <definedName name="Vref">#REF!</definedName>
    <definedName name="vrr">#REF!</definedName>
    <definedName name="vs" hidden="1">{"'PROFITABILITY'!$A$1:$F$45"}</definedName>
    <definedName name="Vsigma">#REF!</definedName>
    <definedName name="Vsigma1">#REF!</definedName>
    <definedName name="vsp">#REF!</definedName>
    <definedName name="vspatelkvp">#REF!</definedName>
    <definedName name="vspatreeee">#REF!</definedName>
    <definedName name="vspkvp">#REF!</definedName>
    <definedName name="VSTLBoltNut">#REF!</definedName>
    <definedName name="VSTLKARAMTARAWEIGHT" comment="KARAMTARA TOWER WEIGHT ">#REF!</definedName>
    <definedName name="vthree">#REF!</definedName>
    <definedName name="vtw">#REF!</definedName>
    <definedName name="Vtwo">#REF!</definedName>
    <definedName name="Vtwo1">#REF!</definedName>
    <definedName name="VUTP">#REF!</definedName>
    <definedName name="vv">#REF!</definedName>
    <definedName name="vvv">#REF!</definedName>
    <definedName name="VVVV">[25]GWC!#REF!</definedName>
    <definedName name="vwo">#REF!</definedName>
    <definedName name="Vz">#REF!</definedName>
    <definedName name="w">#REF!</definedName>
    <definedName name="w1_w2">#REF!</definedName>
    <definedName name="WAG">#REF!</definedName>
    <definedName name="WAHAB_ALI">#REF!</definedName>
    <definedName name="Waiting">"Picture 1"</definedName>
    <definedName name="wallht">#REF!</definedName>
    <definedName name="wallthk">#REF!</definedName>
    <definedName name="wat">#REF!</definedName>
    <definedName name="water">#REF!</definedName>
    <definedName name="water_funds" hidden="1">{"'Sheet1'!$A$4386:$N$4591"}</definedName>
    <definedName name="Wc">#REF!</definedName>
    <definedName name="wcl">#REF!</definedName>
    <definedName name="WCT">#REF!</definedName>
    <definedName name="wds" hidden="1">{"Cost Summary",#N/A,FALSE,"B";"Cost Detail 1",#N/A,FALSE,"C";"Cost Detail 2",#N/A,FALSE,"C"}</definedName>
    <definedName name="wdwewe">#REF!</definedName>
    <definedName name="WE" hidden="1">{#N/A,#N/A,FALSE,"CCTV"}</definedName>
    <definedName name="WEIGHT_FACTORS_drums">#REF!</definedName>
    <definedName name="WeightRange">[51]Tower!$A$1:$B$65536</definedName>
    <definedName name="WELDERS">#REF!</definedName>
    <definedName name="well">#REF!</definedName>
    <definedName name="wem">#REF!</definedName>
    <definedName name="weqweqw">#REF!</definedName>
    <definedName name="weqwerw">#REF!</definedName>
    <definedName name="wer">#REF!</definedName>
    <definedName name="wertt" hidden="1">{#N/A,#N/A,FALSE,"COVER1.XLS ";#N/A,#N/A,FALSE,"RACT1.XLS";#N/A,#N/A,FALSE,"RACT2.XLS";#N/A,#N/A,FALSE,"ECCMP";#N/A,#N/A,FALSE,"WELDER.XLS"}</definedName>
    <definedName name="werw">#REF!</definedName>
    <definedName name="werwer">#REF!</definedName>
    <definedName name="werwere" hidden="1">#REF!</definedName>
    <definedName name="wewe">[25]GWC!#REF!</definedName>
    <definedName name="WFR">#REF!</definedName>
    <definedName name="Wg">#REF!</definedName>
    <definedName name="wid">#REF!</definedName>
    <definedName name="width_of_cover_slab">#REF!</definedName>
    <definedName name="Width_of_projection_of_cover_slab">#REF!</definedName>
    <definedName name="wil">#REF!</definedName>
    <definedName name="wind.m">#REF!</definedName>
    <definedName name="wind_pressure">#REF!</definedName>
    <definedName name="Winform">#REF!</definedName>
    <definedName name="wkarea">#REF!</definedName>
    <definedName name="WKS">#REF!</definedName>
    <definedName name="wktable">#REF!</definedName>
    <definedName name="WLP">#REF!</definedName>
    <definedName name="Wm_50_kg">#REF!</definedName>
    <definedName name="Wm_70_kg">#REF!</definedName>
    <definedName name="wmm75tph">#REF!</definedName>
    <definedName name="WMP60T">#REF!</definedName>
    <definedName name="wndf">#REF!</definedName>
    <definedName name="WOL">#REF!</definedName>
    <definedName name="women">#REF!</definedName>
    <definedName name="word">#REF!</definedName>
    <definedName name="wordings">#REF!</definedName>
    <definedName name="work">#REF!</definedName>
    <definedName name="WORKCAPTAL_BGT2">#REF!</definedName>
    <definedName name="workeq">#REF!</definedName>
    <definedName name="WORKING_BGT2">#REF!</definedName>
    <definedName name="WorkingDays">#REF!</definedName>
    <definedName name="WP">#REF!</definedName>
    <definedName name="WPR">#REF!</definedName>
    <definedName name="WQEW">#REF!</definedName>
    <definedName name="wqewe">[25]GWC!#REF!</definedName>
    <definedName name="wqwqe">#REF!</definedName>
    <definedName name="wqwrwrqwrqr">[25]GWC!#REF!</definedName>
    <definedName name="wr" hidden="1">{#N/A,#N/A,FALSE,"COVER1.XLS ";#N/A,#N/A,FALSE,"RACT1.XLS";#N/A,#N/A,FALSE,"RACT2.XLS";#N/A,#N/A,FALSE,"ECCMP";#N/A,#N/A,FALSE,"WELDER.XLS"}</definedName>
    <definedName name="wrd" hidden="1">{#N/A,#N/A,FALSE,"WRSUMMARY";#N/A,#N/A,FALSE,"ANNEX-1";#N/A,#N/A,FALSE,"ANNEX-2";#N/A,#N/A,FALSE,"ANNEX-3";#N/A,#N/A,FALSE,"WORKING"}</definedName>
    <definedName name="WRITE" hidden="1">{#N/A,#N/A,FALSE,"CCTV"}</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hidden="1">{#N/A,#N/A,FALSE,"17MAY";#N/A,#N/A,FALSE,"24MAY"}</definedName>
    <definedName name="wrn.abc." hidden="1">{"Execavation",#N/A,FALSE,"furniture (employer)"}</definedName>
    <definedName name="wrn.BM." hidden="1">{#N/A,#N/A,FALSE,"CCTV"}</definedName>
    <definedName name="wrn.budget." hidden="1">{"form-D1",#N/A,FALSE,"FORM-D1";"form-D1_amt",#N/A,FALSE,"FORM-D1"}</definedName>
    <definedName name="wrn.budget._1">NA()</definedName>
    <definedName name="wrn.Co." hidden="1">{#N/A,#N/A,TRUE,"GW-Cond";#N/A,#N/A,TRUE,"HW"}</definedName>
    <definedName name="wrn.Complete._.Cost._.Sheet."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nsumable." hidden="1">{#N/A,#N/A,FALSE,"consu_cover";#N/A,#N/A,FALSE,"consu_strategy";#N/A,#N/A,FALSE,"consu_flow";#N/A,#N/A,FALSE,"Summary_reqmt";#N/A,#N/A,FALSE,"field_ppg";#N/A,#N/A,FALSE,"ppg_shop";#N/A,#N/A,FALSE,"strl";#N/A,#N/A,FALSE,"tankages";#N/A,#N/A,FALSE,"gases"}</definedName>
    <definedName name="wrn.cost." hidden="1">{#N/A,#N/A,FALSE,"abs";#N/A,#N/A,FALSE,"Annex-I";#N/A,#N/A,FALSE,"Annex-II";#N/A,#N/A,FALSE,"Annex-III";#N/A,#N/A,FALSE,"Annex-IV";#N/A,#N/A,FALSE,"Annex-V";#N/A,#N/A,FALSE,"Annex-VI"}</definedName>
    <definedName name="wrn.Cost._.Summary." hidden="1">{"Cost Summary",#N/A,FALSE,"B";"Cost Detail 1",#N/A,FALSE,"C";"Cost Detail 2",#N/A,FALSE,"C"}</definedName>
    <definedName name="wrn.costprint." hidden="1">{"cost",#N/A,FALSE,"B";"Sum",#N/A,FALSE,"C";"Sal1",#N/A,FALSE,"D";"Sal2",#N/A,FALSE,"D";"Mob",#N/A,FALSE,"E";"Eqpcst1",#N/A,FALSE,"F";"Eqpcst2",#N/A,FALSE,"F";"Eqpcst3",#N/A,FALSE,"F";"Est1",#N/A,FALSE,"G";"Est2",#N/A,FALSE,"G";"Fin",#N/A,FALSE,"H";"EqpCal",#N/A,FALSE,"I";"ManCal1",#N/A,FALSE,"J";"ManCal2",#N/A,FALSE,"J";"Consm",#N/A,FALSE,"L";"B O",#N/A,FALSE,"M";"S C",#N/A,FALSE,"N"}</definedName>
    <definedName name="wrn.cp" hidden="1">{"cost",#N/A,FALSE,"B";"Sum",#N/A,FALSE,"C";"Sal1",#N/A,FALSE,"D";"Sal2",#N/A,FALSE,"D";"Mob",#N/A,FALSE,"E";"Eqpcst1",#N/A,FALSE,"F";"Eqpcst2",#N/A,FALSE,"F";"Eqpcst3",#N/A,FALSE,"F";"Est1",#N/A,FALSE,"G";"Est2",#N/A,FALSE,"G";"Fin",#N/A,FALSE,"H";"EqpCal",#N/A,FALSE,"I";"ManCal1",#N/A,FALSE,"J";"ManCal2",#N/A,FALSE,"J";"Consm",#N/A,FALSE,"L";"B O",#N/A,FALSE,"M";"S C",#N/A,FALSE,"N"}</definedName>
    <definedName name="wrn.DRB._.CLAIMS._.FOR._.BILL._.A3._.SIZE."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4._.SIZE."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 hidden="1">{"b",#N/A,FALSE,"B";"C 1",#N/A,FALSE,"C";"C 2",#N/A,FALSE,"C";"D 1",#N/A,FALSE,"D";"d 2",#N/A,FALSE,"D";"D 3",#N/A,FALSE,"D";"E",#N/A,FALSE,"E";"F 1",#N/A,FALSE,"F";"F 2",#N/A,FALSE,"F";"F 3",#N/A,FALSE,"F";"G 1",#N/A,FALSE,"G";"G 2",#N/A,FALSE,"G";"I 1",#N/A,FALSE,"I";"J 1",#N/A,FALSE,"J";"J 2",#N/A,FALSE,"J";"L",#N/A,FALSE,"L";"M 1",#N/A,FALSE,"M";"N",#N/A,FALSE,"N"}</definedName>
    <definedName name="wrn.Full._.Report." hidden="1">{#N/A,#N/A,TRUE,"Front";#N/A,#N/A,TRUE,"Simple Letter";#N/A,#N/A,TRUE,"Inside";#N/A,#N/A,TRUE,"Contents";#N/A,#N/A,TRUE,"Basis";#N/A,#N/A,TRUE,"Inclusions";#N/A,#N/A,TRUE,"Exclusions";#N/A,#N/A,TRUE,"Areas";#N/A,#N/A,TRUE,"Summary";#N/A,#N/A,TRUE,"Detail"}</definedName>
    <definedName name="wrn.item1." hidden="1">{#N/A,#N/A,FALSE,"Wadhal";#N/A,#N/A,FALSE,"Manglad U-S";#N/A,#N/A,FALSE,"Manglad D-S";#N/A,#N/A,FALSE,"Ratanpur U-S";#N/A,#N/A,FALSE,"Ratanpur D-S";#N/A,#N/A,FALSE,"VI Face"}</definedName>
    <definedName name="wrn.Manpower._.Details." hidden="1">{"Total Indirect Manpower",#N/A,FALSE,"J";"Total Direct Manpower",#N/A,FALSE,"J";"Direct Structural Manpower",#N/A,FALSE,"J";"Direct Mechanical Manpower",#N/A,FALSE,"J";"Direct Piping Manpower",#N/A,FALSE,"J";"Direct Tanks Manpower",#N/A,FALSE,"J";"Direct ElecInstrSS Manpower",#N/A,FALSE,"J"}</definedName>
    <definedName name="wrn.Monthly._.Report." hidden="1">{#N/A,#N/A,TRUE,"STEEL";#N/A,#N/A,TRUE,"OUTSIDE FAB.";#N/A,#N/A,TRUE,"WIP";#N/A,#N/A,TRUE,"FINISHED GOODS";#N/A,#N/A,TRUE,"SCRAP"}</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LANNING." hidden="1">{"PLANNING",#N/A,FALSE,"A"}</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 name="wrn.test." hidden="1">{#N/A,#N/A,FALSE,"Motor List"}</definedName>
    <definedName name="wrn.Test._.Report." hidden="1">{#N/A,#N/A,FALSE,"DATA D.I.";#N/A,#N/A,FALSE,"DATA C.I."}</definedName>
    <definedName name="wrn.WEEKLY." hidden="1">{#N/A,#N/A,FALSE,"WRSUMMARY";#N/A,#N/A,FALSE,"ANNEX-1";#N/A,#N/A,FALSE,"ANNEX-2";#N/A,#N/A,FALSE,"ANNEX-3";#N/A,#N/A,FALSE,"WORKING"}</definedName>
    <definedName name="WT">#REF!</definedName>
    <definedName name="wt.m">#REF!</definedName>
    <definedName name="Wtan1">#REF!</definedName>
    <definedName name="wu">#REF!</definedName>
    <definedName name="ww">#REF!</definedName>
    <definedName name="www">#REF!</definedName>
    <definedName name="wwww" hidden="1">#REF!</definedName>
    <definedName name="x">#REF!</definedName>
    <definedName name="X_1">"#REF!"</definedName>
    <definedName name="X_2">"#REF!"</definedName>
    <definedName name="X0G">#REF!</definedName>
    <definedName name="x1byr1">#REF!</definedName>
    <definedName name="x1x">#REF!</definedName>
    <definedName name="X2G">#REF!</definedName>
    <definedName name="x2x">#REF!</definedName>
    <definedName name="x3x">#REF!</definedName>
    <definedName name="xas">#REF!</definedName>
    <definedName name="xbyr">#REF!</definedName>
    <definedName name="xc" hidden="1">{"form-D1",#N/A,FALSE,"FORM-D1";"form-D1_amt",#N/A,FALSE,"FORM-D1"}</definedName>
    <definedName name="xd">#REF!</definedName>
    <definedName name="xdfgzx">#REF!</definedName>
    <definedName name="Xl">#REF!</definedName>
    <definedName name="Xl___0">#REF!</definedName>
    <definedName name="Xl___13">#REF!</definedName>
    <definedName name="Xm">#REF!</definedName>
    <definedName name="xon">#REF!</definedName>
    <definedName name="xon_1">#REF!</definedName>
    <definedName name="xp">#REF!</definedName>
    <definedName name="xp_1">#REF!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1yyyyyyyy" hidden="1">#REF!</definedName>
    <definedName name="XREF_COLUMN_2" hidden="1">#REF!</definedName>
    <definedName name="XREF_COLUMN_20" hidden="1">#REF!</definedName>
    <definedName name="XREF_COLUMN_21" hidden="1">#REF!</definedName>
    <definedName name="XREF_COLUMN_22"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20</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8"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hidden="1">#REF!</definedName>
    <definedName name="XRefCopy70Row"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56</definedName>
    <definedName name="XRefPaste10" hidden="1">#REF!</definedName>
    <definedName name="XRefPaste10Row" hidden="1">#REF!</definedName>
    <definedName name="XRefPaste11" hidden="1">#REF!</definedName>
    <definedName name="XRefPaste11Row" hidden="1">#REF!</definedName>
    <definedName name="XRefPaste12" hidden="1">#REF!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2" hidden="1">#REF!</definedName>
    <definedName name="XRefPaste42Row" hidden="1">#REF!</definedName>
    <definedName name="XRefPaste43" hidden="1">#REF!</definedName>
    <definedName name="XRefPaste43Row" hidden="1">#REF!</definedName>
    <definedName name="XRefPaste44Row" hidden="1">#REF!</definedName>
    <definedName name="XRefPaste45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Row" hidden="1">#REF!</definedName>
    <definedName name="XRefPaste6" hidden="1">#REF!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hidden="1">45</definedName>
    <definedName name="xs">#REF!</definedName>
    <definedName name="Xso">#REF!</definedName>
    <definedName name="xt">#REF!</definedName>
    <definedName name="XX">#REF!</definedName>
    <definedName name="xxh02">[18]CAL!#REF!</definedName>
    <definedName name="xxh03">[18]CAL!#REF!</definedName>
    <definedName name="xxx">#REF!</definedName>
    <definedName name="XXXX">#REF!</definedName>
    <definedName name="XXXXX">#REF!</definedName>
    <definedName name="XYZ">#REF!</definedName>
    <definedName name="xyz_1">#REF!</definedName>
    <definedName name="xzq">#REF!</definedName>
    <definedName name="XZZ">#REF!</definedName>
    <definedName name="y" hidden="1">#REF!</definedName>
    <definedName name="y_strainer">#REF!</definedName>
    <definedName name="Y0">#REF!</definedName>
    <definedName name="Yen">#REF!</definedName>
    <definedName name="yes">#REF!</definedName>
    <definedName name="YG">#REF!</definedName>
    <definedName name="ygk"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ygnjg">#REF!</definedName>
    <definedName name="yhh">#REF!</definedName>
    <definedName name="yit">#REF!</definedName>
    <definedName name="yry">#REF!</definedName>
    <definedName name="ys">#REF!</definedName>
    <definedName name="ysat">#REF!</definedName>
    <definedName name="ysub">#REF!</definedName>
    <definedName name="yt5ft">#REF!</definedName>
    <definedName name="ytfytfvg">#REF!</definedName>
    <definedName name="yy">#REF!</definedName>
    <definedName name="yyy" hidden="1">{"'PROFITABILITY'!$A$1:$F$45"}</definedName>
    <definedName name="yyy1" hidden="1">{"'PROFITABILITY'!$A$1:$F$45"}</definedName>
    <definedName name="yyyyyyyyyyy">#REF!</definedName>
    <definedName name="z" hidden="1">{"'PROFITABILITY'!$A$1:$F$45"}</definedName>
    <definedName name="z_1">#REF!</definedName>
    <definedName name="z0at">#REF!</definedName>
    <definedName name="Z0eq138">#REF!</definedName>
    <definedName name="Z0eq4.16">#REF!</definedName>
    <definedName name="Z0G">#REF!</definedName>
    <definedName name="Z0p">#REF!</definedName>
    <definedName name="Z0ps">#REF!</definedName>
    <definedName name="Z0s">#REF!</definedName>
    <definedName name="Z0So">#REF!</definedName>
    <definedName name="Z0t">#REF!</definedName>
    <definedName name="Z1A">#REF!</definedName>
    <definedName name="z1at">#REF!</definedName>
    <definedName name="Z1eq138">#REF!</definedName>
    <definedName name="Z1eq4.16">#REF!</definedName>
    <definedName name="Z1G">#REF!</definedName>
    <definedName name="Z1p">#REF!</definedName>
    <definedName name="Z1ps">#REF!</definedName>
    <definedName name="Z1s">#REF!</definedName>
    <definedName name="Z1so">#REF!</definedName>
    <definedName name="Z1t">#REF!</definedName>
    <definedName name="Z1x">#REF!</definedName>
    <definedName name="Z1y">#REF!</definedName>
    <definedName name="Z2A">#REF!</definedName>
    <definedName name="z2at">#REF!</definedName>
    <definedName name="Z2eq138">#REF!</definedName>
    <definedName name="Z2eq4.16">#REF!</definedName>
    <definedName name="Z2G">#REF!</definedName>
    <definedName name="Z2p">#REF!</definedName>
    <definedName name="Z2ps">#REF!</definedName>
    <definedName name="Z2s">#REF!</definedName>
    <definedName name="Z2So">#REF!</definedName>
    <definedName name="Z2t">#REF!</definedName>
    <definedName name="Z2x">#REF!</definedName>
    <definedName name="z2y">#REF!</definedName>
    <definedName name="za">#REF!</definedName>
    <definedName name="ZAA">#REF!</definedName>
    <definedName name="zae">#REF!</definedName>
    <definedName name="Zbat">#REF!</definedName>
    <definedName name="Zch">#REF!</definedName>
    <definedName name="zcvnsfgf">#REF!</definedName>
    <definedName name="zdr">#REF!</definedName>
    <definedName name="Ze">#REF!</definedName>
    <definedName name="zed">#REF!</definedName>
    <definedName name="zed_1">#REF!</definedName>
    <definedName name="Zeq00.48">#REF!</definedName>
    <definedName name="zeq10.48">#REF!</definedName>
    <definedName name="Zeq20.48">#REF!</definedName>
    <definedName name="zes">#REF!</definedName>
    <definedName name="zet0">#REF!</definedName>
    <definedName name="zet75">#REF!</definedName>
    <definedName name="zeta">#REF!</definedName>
    <definedName name="ZG">#REF!</definedName>
    <definedName name="Zh">#REF!</definedName>
    <definedName name="zl">#REF!</definedName>
    <definedName name="zl___0">#REF!</definedName>
    <definedName name="zl___13">#REF!</definedName>
    <definedName name="zlpu">#REF!</definedName>
    <definedName name="zlpu___0">#REF!</definedName>
    <definedName name="zlpu___13">#REF!</definedName>
    <definedName name="Zm">#REF!</definedName>
    <definedName name="znDonnéesRelais">#REF!</definedName>
    <definedName name="zngr">#REF!</definedName>
    <definedName name="znTypesRelais">#REF!</definedName>
    <definedName name="Zone_impres_MI">#REF!</definedName>
    <definedName name="zp">#REF!</definedName>
    <definedName name="Zps">#REF!</definedName>
    <definedName name="zpsb">#REF!</definedName>
    <definedName name="Zpt">#REF!</definedName>
    <definedName name="zptb">#REF!</definedName>
    <definedName name="ZR">#REF!</definedName>
    <definedName name="zs">#REF!</definedName>
    <definedName name="zs___0">#REF!</definedName>
    <definedName name="zs___13">#REF!</definedName>
    <definedName name="ZS0">#REF!</definedName>
    <definedName name="zsdfgzsd">#REF!</definedName>
    <definedName name="zsdfs">#REF!</definedName>
    <definedName name="zsdfzds">#REF!</definedName>
    <definedName name="zsdrfsdz">#REF!</definedName>
    <definedName name="zsdvz">#REF!</definedName>
    <definedName name="zsdzsd">#REF!</definedName>
    <definedName name="ZSo">#REF!</definedName>
    <definedName name="Zspan">#REF!</definedName>
    <definedName name="zspu">#REF!</definedName>
    <definedName name="zspu___0">#REF!</definedName>
    <definedName name="zspu___13">#REF!</definedName>
    <definedName name="ZSS">#REF!</definedName>
    <definedName name="ZSS___0">#REF!</definedName>
    <definedName name="ZSS___13">#REF!</definedName>
    <definedName name="zssderr">#REF!</definedName>
    <definedName name="Zst">#REF!</definedName>
    <definedName name="zstb">#REF!</definedName>
    <definedName name="zsxfdfg">#REF!</definedName>
    <definedName name="Zt">#REF!</definedName>
    <definedName name="ztpu">#REF!</definedName>
    <definedName name="ztpu___0">#REF!</definedName>
    <definedName name="ztpu___13">#REF!</definedName>
    <definedName name="zUI228">#REF!</definedName>
    <definedName name="Zusammenfassung">#REF!</definedName>
    <definedName name="zxdfgzd">#REF!</definedName>
    <definedName name="ZY">#REF!</definedName>
    <definedName name="ZY___0">#REF!</definedName>
    <definedName name="ZY___13">#REF!</definedName>
    <definedName name="zz">#REF!</definedName>
    <definedName name="ZZZ" hidden="1">{"'PROFITABILITY'!$A$1:$F$45"}</definedName>
    <definedName name="ZZZZ">#REF!</definedName>
    <definedName name="zzzzzz">#REF!</definedName>
    <definedName name="π">PI()</definedName>
    <definedName name="ガス_灯油混焼">#REF!</definedName>
    <definedName name="صص">#N/A</definedName>
    <definedName name="قغغغ">#N/A</definedName>
    <definedName name="كبرببح">#N/A</definedName>
    <definedName name="محكنج">#N/A</definedName>
    <definedName name="نتمهحت">#N/A</definedName>
    <definedName name="يثظثتكنم">#N/A</definedName>
    <definedName name="ينتثيمنثي">#N/A</definedName>
    <definedName name="ينمتاستا">#N/A</definedName>
    <definedName name="간경1">#REF!</definedName>
    <definedName name="간경2">#REF!</definedName>
    <definedName name="간경3">#REF!</definedName>
    <definedName name="간경4">#REF!</definedName>
    <definedName name="간노1">#REF!</definedName>
    <definedName name="간노2">#REF!</definedName>
    <definedName name="간재">#REF!</definedName>
    <definedName name="감가">#REF!</definedName>
    <definedName name="건축">#REF!</definedName>
    <definedName name="견적비교">#REF!</definedName>
    <definedName name="결산정리">#REF!</definedName>
    <definedName name="결산조정계정">#REF!</definedName>
    <definedName name="계정">#REF!</definedName>
    <definedName name="공">#REF!</definedName>
    <definedName name="공장">#REF!</definedName>
    <definedName name="공종">#REF!</definedName>
    <definedName name="관급">#REF!,#REF!,#REF!</definedName>
    <definedName name="구분">#REF!</definedName>
    <definedName name="기계">#REF!</definedName>
    <definedName name="기타">#REF!</definedName>
    <definedName name="ㄷ1">#REF!</definedName>
    <definedName name="단가비교">#N/A</definedName>
    <definedName name="단가비교표">#REF!,#REF!</definedName>
    <definedName name="도면외주" hidden="1">#REF!</definedName>
    <definedName name="도면용역비" hidden="1">#REF!</definedName>
    <definedName name="리리리">#REF!,#REF!,#REF!</definedName>
    <definedName name="ㅁ1">#REF!</definedName>
    <definedName name="버티">#N/A</definedName>
    <definedName name="부대공사" hidden="1">#REF!</definedName>
    <definedName name="사외">#REF!</definedName>
    <definedName name="사진">#REF!</definedName>
    <definedName name="소모비">#REF!</definedName>
    <definedName name="ㅇ191">#REF!</definedName>
    <definedName name="약수">#N/A</definedName>
    <definedName name="원가">#REF!</definedName>
    <definedName name="월별영업">#REF!</definedName>
    <definedName name="인원">#REF!</definedName>
    <definedName name="일위">#REF!,#REF!</definedName>
    <definedName name="임용태">#N/A</definedName>
    <definedName name="작업계획">#REF!</definedName>
    <definedName name="전">#REF!</definedName>
    <definedName name="전계장금액" hidden="1">#REF!</definedName>
    <definedName name="전기계장">#REF!</definedName>
    <definedName name="전체">#REF!</definedName>
    <definedName name="조직">#REF!</definedName>
    <definedName name="조직1">#REF!</definedName>
    <definedName name="주택사업본부">#REF!</definedName>
    <definedName name="중기">#REF!</definedName>
    <definedName name="직노">#REF!</definedName>
    <definedName name="철구사업본부">#REF!</definedName>
    <definedName name="추가분" hidden="1">{"'장비'!$A$3:$M$12"}</definedName>
    <definedName name="토목">#REF!</definedName>
    <definedName name="토목1">#REF!</definedName>
    <definedName name="토목변경" hidden="1">{"'장비'!$A$3:$M$12"}</definedName>
    <definedName name="토목실행예산" hidden="1">{"'장비'!$A$3:$M$12"}</definedName>
    <definedName name="토목조정분" hidden="1">{"'장비'!$A$3:$M$12"}</definedName>
    <definedName name="표지1">#REF!</definedName>
    <definedName name="한강진">#N/A</definedName>
    <definedName name="후_담당간사에게_제출한다.">#REF!</definedName>
    <definedName name="ㅣ814">#REF!</definedName>
    <definedName name="ㅣ833">#REF!</definedName>
    <definedName name="中操ｹｰﾌﾞﾙ処理室">#REF!</definedName>
    <definedName name="合計">#REF!</definedName>
    <definedName name="小計">#REF!</definedName>
    <definedName name="材料費">#REF!</definedName>
    <definedName name="直接経費">#REF!</definedName>
    <definedName name="間接費">#REF!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9" i="69" l="1"/>
  <c r="A58" i="69"/>
  <c r="C6" i="84"/>
  <c r="C5" i="84"/>
  <c r="C4" i="84"/>
  <c r="A40" i="49" l="1"/>
  <c r="K29" i="52"/>
  <c r="H16" i="52"/>
  <c r="G29" i="52"/>
  <c r="A56" i="60"/>
  <c r="A55" i="60"/>
  <c r="A54" i="60"/>
  <c r="D49" i="42"/>
  <c r="E39" i="49"/>
  <c r="A39" i="49"/>
  <c r="A9" i="76"/>
  <c r="T6" i="42" l="1"/>
  <c r="G11" i="83" l="1"/>
  <c r="E11" i="83"/>
  <c r="D11" i="83"/>
  <c r="B5" i="83"/>
  <c r="B6" i="83" s="1"/>
  <c r="B7" i="83" s="1"/>
  <c r="B8" i="83" s="1"/>
  <c r="B9" i="83" s="1"/>
  <c r="B10" i="83" s="1"/>
  <c r="F10" i="83"/>
  <c r="F9" i="83"/>
  <c r="F8" i="83"/>
  <c r="F11" i="83" s="1"/>
  <c r="F7" i="83"/>
  <c r="F6" i="83"/>
  <c r="F5" i="83"/>
  <c r="F4" i="83"/>
  <c r="M19" i="79" l="1"/>
  <c r="J4" i="79"/>
  <c r="J3" i="79"/>
  <c r="A53" i="60" l="1"/>
  <c r="D47" i="75"/>
  <c r="D40" i="75" l="1"/>
  <c r="D41" i="75"/>
  <c r="D42" i="75"/>
  <c r="D43" i="75"/>
  <c r="D44" i="75"/>
  <c r="D45" i="75"/>
  <c r="D46" i="75"/>
  <c r="D39" i="75"/>
  <c r="J12" i="82"/>
  <c r="F12" i="82"/>
  <c r="F16" i="82"/>
  <c r="G12" i="82"/>
  <c r="G16" i="82" s="1"/>
  <c r="G13" i="82"/>
  <c r="G14" i="82"/>
  <c r="G15" i="82"/>
  <c r="F11" i="82"/>
  <c r="E16" i="82"/>
  <c r="C15" i="82"/>
  <c r="C14" i="82"/>
  <c r="C13" i="82"/>
  <c r="C12" i="82"/>
  <c r="E7" i="82"/>
  <c r="F6" i="82"/>
  <c r="G6" i="82" s="1"/>
  <c r="F5" i="82"/>
  <c r="G5" i="82" s="1"/>
  <c r="F7" i="82"/>
  <c r="G4" i="82" l="1"/>
  <c r="G7" i="82" s="1"/>
  <c r="G11" i="82"/>
  <c r="E4" i="81" l="1"/>
  <c r="D4" i="81"/>
  <c r="E4" i="80"/>
  <c r="D4" i="80"/>
  <c r="N22" i="79" l="1"/>
  <c r="N21" i="79"/>
  <c r="L21" i="79"/>
  <c r="N20" i="79"/>
  <c r="L20" i="79"/>
  <c r="L19" i="79"/>
  <c r="J42" i="79"/>
  <c r="J41" i="79"/>
  <c r="L16" i="79"/>
  <c r="L15" i="79"/>
  <c r="J30" i="79"/>
  <c r="J29" i="79"/>
  <c r="N17" i="79"/>
  <c r="M16" i="79"/>
  <c r="N16" i="79" s="1"/>
  <c r="M15" i="79"/>
  <c r="N15" i="79" s="1"/>
  <c r="M14" i="79"/>
  <c r="L14" i="79"/>
  <c r="N12" i="79"/>
  <c r="M11" i="79"/>
  <c r="N11" i="79" s="1"/>
  <c r="L11" i="79"/>
  <c r="L10" i="79"/>
  <c r="M10" i="79"/>
  <c r="N10" i="79" s="1"/>
  <c r="M9" i="79"/>
  <c r="N9" i="79" s="1"/>
  <c r="L9" i="79"/>
  <c r="D17" i="78" l="1"/>
  <c r="D16" i="78"/>
  <c r="E10" i="78"/>
  <c r="J18" i="42" l="1"/>
  <c r="M4" i="65"/>
  <c r="A8" i="76"/>
  <c r="D8" i="52"/>
  <c r="M32" i="77"/>
  <c r="M30" i="77"/>
  <c r="O19" i="77"/>
  <c r="O18" i="77"/>
  <c r="O17" i="77"/>
  <c r="H36" i="77"/>
  <c r="G36" i="77"/>
  <c r="G24" i="77"/>
  <c r="H24" i="77"/>
  <c r="H19" i="77"/>
  <c r="G19" i="77"/>
  <c r="H15" i="77"/>
  <c r="G15" i="77"/>
  <c r="C3" i="77"/>
  <c r="C4" i="77" s="1"/>
  <c r="C5" i="77" s="1"/>
  <c r="C6" i="77" s="1"/>
  <c r="C7" i="77" s="1"/>
  <c r="C8" i="77" s="1"/>
  <c r="C9" i="77" s="1"/>
  <c r="C10" i="77" s="1"/>
  <c r="C11" i="77" s="1"/>
  <c r="C12" i="77" s="1"/>
  <c r="C13" i="77" s="1"/>
  <c r="C14" i="77" s="1"/>
  <c r="C15" i="77" s="1"/>
  <c r="C16" i="77" s="1"/>
  <c r="C17" i="77" s="1"/>
  <c r="C18" i="77" s="1"/>
  <c r="C19" i="77" s="1"/>
  <c r="C20" i="77" s="1"/>
  <c r="C21" i="77" s="1"/>
  <c r="C22" i="77" s="1"/>
  <c r="C23" i="77" s="1"/>
  <c r="C24" i="77" s="1"/>
  <c r="C25" i="77" s="1"/>
  <c r="C26" i="77" s="1"/>
  <c r="C27" i="77" s="1"/>
  <c r="C28" i="77" s="1"/>
  <c r="C29" i="77" s="1"/>
  <c r="C30" i="77" s="1"/>
  <c r="C31" i="77" s="1"/>
  <c r="C32" i="77" s="1"/>
  <c r="C33" i="77" s="1"/>
  <c r="C34" i="77" s="1"/>
  <c r="C35" i="77" s="1"/>
  <c r="O4" i="64" l="1"/>
  <c r="J1" i="76" l="1"/>
  <c r="J19" i="49" l="1"/>
  <c r="J19" i="66"/>
  <c r="A38" i="49"/>
  <c r="L8" i="42"/>
  <c r="M8" i="42"/>
  <c r="L9" i="42"/>
  <c r="M9" i="42"/>
  <c r="L10" i="42"/>
  <c r="M10" i="42"/>
  <c r="L11" i="42"/>
  <c r="M11" i="42"/>
  <c r="L12" i="42"/>
  <c r="M12" i="42"/>
  <c r="M7" i="42"/>
  <c r="L7" i="42"/>
  <c r="G8" i="42"/>
  <c r="H8" i="42"/>
  <c r="G9" i="42"/>
  <c r="H9" i="42"/>
  <c r="G10" i="42"/>
  <c r="H10" i="42"/>
  <c r="G11" i="42"/>
  <c r="H11" i="42"/>
  <c r="G12" i="42"/>
  <c r="H12" i="42"/>
  <c r="H7" i="42"/>
  <c r="G7" i="42"/>
  <c r="B8" i="42"/>
  <c r="C8" i="42"/>
  <c r="D8" i="42"/>
  <c r="E8" i="42"/>
  <c r="F8" i="42"/>
  <c r="B9" i="42"/>
  <c r="C9" i="42"/>
  <c r="D9" i="42"/>
  <c r="E9" i="42"/>
  <c r="F9" i="42"/>
  <c r="B10" i="42"/>
  <c r="C10" i="42"/>
  <c r="D10" i="42"/>
  <c r="E10" i="42"/>
  <c r="F10" i="42"/>
  <c r="B11" i="42"/>
  <c r="C11" i="42"/>
  <c r="D11" i="42"/>
  <c r="E11" i="42"/>
  <c r="F11" i="42"/>
  <c r="B12" i="42"/>
  <c r="C12" i="42"/>
  <c r="D12" i="42"/>
  <c r="E12" i="42"/>
  <c r="F12" i="42"/>
  <c r="C7" i="42"/>
  <c r="D7" i="42"/>
  <c r="E7" i="42"/>
  <c r="F7" i="42"/>
  <c r="B7" i="42"/>
  <c r="C48" i="42"/>
  <c r="J4" i="75"/>
  <c r="J5" i="75" s="1"/>
  <c r="J6" i="75" s="1"/>
  <c r="J7" i="75" s="1"/>
  <c r="J8" i="75" s="1"/>
  <c r="J9" i="75" s="1"/>
  <c r="J10" i="75" s="1"/>
  <c r="J11" i="75" s="1"/>
  <c r="J12" i="75" s="1"/>
  <c r="J13" i="75" s="1"/>
  <c r="J14" i="75" s="1"/>
  <c r="J15" i="75" s="1"/>
  <c r="J16" i="75" s="1"/>
  <c r="J17" i="75" s="1"/>
  <c r="J18" i="75" s="1"/>
  <c r="J19" i="75" s="1"/>
  <c r="J20" i="75" s="1"/>
  <c r="J21" i="75" s="1"/>
  <c r="J22" i="75" s="1"/>
  <c r="J23" i="75" s="1"/>
  <c r="J24" i="75" s="1"/>
  <c r="J25" i="75" s="1"/>
  <c r="J26" i="75" s="1"/>
  <c r="J27" i="75" s="1"/>
  <c r="J28" i="75" s="1"/>
  <c r="J29" i="75" s="1"/>
  <c r="J30" i="75" s="1"/>
  <c r="J31" i="75" s="1"/>
  <c r="J32" i="75" s="1"/>
  <c r="P11" i="75"/>
  <c r="D4" i="75"/>
  <c r="D37" i="66"/>
  <c r="D37" i="49"/>
  <c r="I11" i="42" l="1"/>
  <c r="I10" i="42"/>
  <c r="I8" i="42"/>
  <c r="J12" i="42"/>
  <c r="K12" i="42" s="1"/>
  <c r="J7" i="42"/>
  <c r="J11" i="42"/>
  <c r="K11" i="42" s="1"/>
  <c r="J8" i="42"/>
  <c r="J9" i="42"/>
  <c r="K9" i="42" s="1"/>
  <c r="J10" i="42"/>
  <c r="K10" i="42" s="1"/>
  <c r="K8" i="42"/>
  <c r="I7" i="42"/>
  <c r="I9" i="42"/>
  <c r="I12" i="42"/>
  <c r="O5" i="64" l="1"/>
  <c r="F5" i="74"/>
  <c r="E5" i="74"/>
  <c r="F4" i="74"/>
  <c r="E4" i="74"/>
  <c r="A8" i="74" l="1"/>
  <c r="A9" i="74" s="1"/>
  <c r="A10" i="74" s="1"/>
  <c r="A11" i="74" s="1"/>
  <c r="A12" i="74" s="1"/>
  <c r="A13" i="74" s="1"/>
  <c r="A14" i="74" s="1"/>
  <c r="A15" i="74" s="1"/>
  <c r="A16" i="74" s="1"/>
  <c r="A17" i="74" s="1"/>
  <c r="A18" i="74" s="1"/>
  <c r="A19" i="74" s="1"/>
  <c r="A20" i="74" s="1"/>
  <c r="A21" i="74" s="1"/>
  <c r="A22" i="74" s="1"/>
  <c r="A23" i="74" s="1"/>
  <c r="A24" i="74" s="1"/>
  <c r="A25" i="74" s="1"/>
  <c r="A26" i="74" s="1"/>
  <c r="A27" i="74" s="1"/>
  <c r="A28" i="74" s="1"/>
  <c r="A29" i="74" s="1"/>
  <c r="A30" i="74" s="1"/>
  <c r="A31" i="74" s="1"/>
  <c r="A32" i="74" s="1"/>
  <c r="A33" i="74" s="1"/>
  <c r="A34" i="74" s="1"/>
  <c r="A35" i="74" s="1"/>
  <c r="A36" i="74" s="1"/>
  <c r="A37" i="74" s="1"/>
  <c r="A38" i="74" s="1"/>
  <c r="A39" i="74" s="1"/>
  <c r="A40" i="74" s="1"/>
  <c r="A41" i="74" s="1"/>
  <c r="A42" i="74" s="1"/>
  <c r="A43" i="74" s="1"/>
  <c r="A44" i="74" s="1"/>
  <c r="A45" i="74" s="1"/>
  <c r="A46" i="74" s="1"/>
  <c r="A47" i="74" s="1"/>
  <c r="A48" i="74" s="1"/>
  <c r="A49" i="74" s="1"/>
  <c r="A50" i="74" s="1"/>
  <c r="A51" i="74" s="1"/>
  <c r="A52" i="74" s="1"/>
  <c r="A53" i="74" s="1"/>
  <c r="A54" i="74" s="1"/>
  <c r="A55" i="74" s="1"/>
  <c r="A56" i="74" s="1"/>
  <c r="A57" i="74" s="1"/>
  <c r="A58" i="74" s="1"/>
  <c r="A59" i="74" s="1"/>
  <c r="A60" i="74" s="1"/>
  <c r="A61" i="74" s="1"/>
  <c r="A62" i="74" s="1"/>
  <c r="A63" i="74" s="1"/>
  <c r="A64" i="74" s="1"/>
  <c r="A65" i="74" s="1"/>
  <c r="A66" i="74" s="1"/>
  <c r="A67" i="74" s="1"/>
  <c r="A68" i="74" s="1"/>
  <c r="A69" i="74" s="1"/>
  <c r="A70" i="74" s="1"/>
  <c r="A71" i="74" s="1"/>
  <c r="A72" i="74" s="1"/>
  <c r="A73" i="74" s="1"/>
  <c r="A74" i="74" s="1"/>
  <c r="A75" i="74" s="1"/>
  <c r="A76" i="74" s="1"/>
  <c r="A77" i="74" s="1"/>
  <c r="A78" i="74" s="1"/>
  <c r="A79" i="74" s="1"/>
  <c r="A80" i="74" s="1"/>
  <c r="A81" i="74" s="1"/>
  <c r="A82" i="74" s="1"/>
  <c r="A83" i="74" s="1"/>
  <c r="A84" i="74" s="1"/>
  <c r="A85" i="74" s="1"/>
  <c r="A86" i="74" s="1"/>
  <c r="A87" i="74" s="1"/>
  <c r="A88" i="74" s="1"/>
  <c r="A89" i="74" s="1"/>
  <c r="A90" i="74" s="1"/>
  <c r="A91" i="74" s="1"/>
  <c r="A92" i="74" s="1"/>
  <c r="A93" i="74" s="1"/>
  <c r="A94" i="74" s="1"/>
  <c r="A95" i="74" s="1"/>
  <c r="A96" i="74" s="1"/>
  <c r="A97" i="74" s="1"/>
  <c r="A98" i="74" s="1"/>
  <c r="A99" i="74" s="1"/>
  <c r="A100" i="74" s="1"/>
  <c r="A101" i="74" s="1"/>
  <c r="A102" i="74" s="1"/>
  <c r="A103" i="74" s="1"/>
  <c r="A104" i="74" s="1"/>
  <c r="A105" i="74" s="1"/>
  <c r="A106" i="74" s="1"/>
  <c r="A107" i="74" s="1"/>
  <c r="A108" i="74" s="1"/>
  <c r="A109" i="74" s="1"/>
  <c r="A110" i="74" s="1"/>
  <c r="A111" i="74" s="1"/>
  <c r="A112" i="74" s="1"/>
  <c r="A113" i="74" s="1"/>
  <c r="A114" i="74" s="1"/>
  <c r="A115" i="74" s="1"/>
  <c r="A116" i="74" s="1"/>
  <c r="A117" i="74" s="1"/>
  <c r="A118" i="74" s="1"/>
  <c r="A119" i="74" s="1"/>
  <c r="A120" i="74" s="1"/>
  <c r="A121" i="74" s="1"/>
  <c r="A122" i="74" s="1"/>
  <c r="A123" i="74" s="1"/>
  <c r="A124" i="74" s="1"/>
  <c r="A125" i="74" s="1"/>
  <c r="A126" i="74" s="1"/>
  <c r="A127" i="74" s="1"/>
  <c r="A128" i="74" s="1"/>
  <c r="A129" i="74" s="1"/>
  <c r="A130" i="74" s="1"/>
  <c r="A131" i="74" s="1"/>
  <c r="A132" i="74" s="1"/>
  <c r="A133" i="74" s="1"/>
  <c r="A134" i="74" s="1"/>
  <c r="A135" i="74" s="1"/>
  <c r="A136" i="74" s="1"/>
  <c r="A137" i="74" s="1"/>
  <c r="A138" i="74" s="1"/>
  <c r="A139" i="74" s="1"/>
  <c r="A140" i="74" s="1"/>
  <c r="A141" i="74" s="1"/>
  <c r="A142" i="74" s="1"/>
  <c r="A143" i="74" s="1"/>
  <c r="A144" i="74" s="1"/>
  <c r="A145" i="74" s="1"/>
  <c r="A146" i="74" s="1"/>
  <c r="A147" i="74" s="1"/>
  <c r="A148" i="74" s="1"/>
  <c r="A149" i="74" s="1"/>
  <c r="A150" i="74" s="1"/>
  <c r="A151" i="74" s="1"/>
  <c r="A152" i="74" s="1"/>
  <c r="A153" i="74" s="1"/>
  <c r="A154" i="74" s="1"/>
  <c r="A155" i="74" s="1"/>
  <c r="A156" i="74" s="1"/>
  <c r="A157" i="74" s="1"/>
  <c r="A158" i="74" s="1"/>
  <c r="A159" i="74" s="1"/>
  <c r="A160" i="74" s="1"/>
  <c r="A161" i="74" s="1"/>
  <c r="A162" i="74" s="1"/>
  <c r="A163" i="74" s="1"/>
  <c r="A164" i="74" s="1"/>
  <c r="A165" i="74" s="1"/>
  <c r="A166" i="74" s="1"/>
  <c r="A167" i="74" s="1"/>
  <c r="A168" i="74" s="1"/>
  <c r="A169" i="74" s="1"/>
  <c r="A170" i="74" s="1"/>
  <c r="A171" i="74" s="1"/>
  <c r="A172" i="74" s="1"/>
  <c r="A173" i="74" s="1"/>
  <c r="A174" i="74" s="1"/>
  <c r="A175" i="74" s="1"/>
  <c r="A176" i="74" s="1"/>
  <c r="A177" i="74" s="1"/>
  <c r="A178" i="74" s="1"/>
  <c r="A179" i="74" s="1"/>
  <c r="A180" i="74" s="1"/>
  <c r="A181" i="74" s="1"/>
  <c r="A182" i="74" s="1"/>
  <c r="A183" i="74" s="1"/>
  <c r="A184" i="74" s="1"/>
  <c r="A185" i="74" s="1"/>
  <c r="A186" i="74" s="1"/>
  <c r="A187" i="74" s="1"/>
  <c r="A188" i="74" s="1"/>
  <c r="A189" i="74" s="1"/>
  <c r="A190" i="74" s="1"/>
  <c r="A191" i="74" s="1"/>
  <c r="A192" i="74" s="1"/>
  <c r="A193" i="74" s="1"/>
  <c r="A194" i="74" s="1"/>
  <c r="A195" i="74" s="1"/>
  <c r="A196" i="74" s="1"/>
  <c r="A197" i="74" s="1"/>
  <c r="A198" i="74" s="1"/>
  <c r="A199" i="74" s="1"/>
  <c r="A200" i="74" s="1"/>
  <c r="A201" i="74" s="1"/>
  <c r="A202" i="74" s="1"/>
  <c r="A203" i="74" s="1"/>
  <c r="A204" i="74" s="1"/>
  <c r="A205" i="74" s="1"/>
  <c r="A206" i="74" s="1"/>
  <c r="A207" i="74" s="1"/>
  <c r="A208" i="74" s="1"/>
  <c r="A209" i="74" s="1"/>
  <c r="A210" i="74" s="1"/>
  <c r="A211" i="74" s="1"/>
  <c r="A212" i="74" s="1"/>
  <c r="A213" i="74" s="1"/>
  <c r="A214" i="74" s="1"/>
  <c r="A215" i="74" s="1"/>
  <c r="A216" i="74" s="1"/>
  <c r="A217" i="74" s="1"/>
  <c r="A218" i="74" s="1"/>
  <c r="A219" i="74" s="1"/>
  <c r="A220" i="74" s="1"/>
  <c r="A221" i="74" s="1"/>
  <c r="A222" i="74" s="1"/>
  <c r="A223" i="74" s="1"/>
  <c r="A224" i="74" s="1"/>
  <c r="A225" i="74" s="1"/>
  <c r="A226" i="74" s="1"/>
  <c r="A227" i="74" s="1"/>
  <c r="A228" i="74" s="1"/>
  <c r="A229" i="74" s="1"/>
  <c r="A230" i="74" s="1"/>
  <c r="A231" i="74" s="1"/>
  <c r="A232" i="74" s="1"/>
  <c r="A233" i="74" s="1"/>
  <c r="A234" i="74" s="1"/>
  <c r="A235" i="74" s="1"/>
  <c r="A236" i="74" s="1"/>
  <c r="A237" i="74" s="1"/>
  <c r="A238" i="74" s="1"/>
  <c r="A239" i="74" s="1"/>
  <c r="A240" i="74" s="1"/>
  <c r="A241" i="74" s="1"/>
  <c r="A242" i="74" s="1"/>
  <c r="A243" i="74" s="1"/>
  <c r="A244" i="74" s="1"/>
  <c r="A245" i="74" s="1"/>
  <c r="A246" i="74" s="1"/>
  <c r="A247" i="74" s="1"/>
  <c r="R28" i="42"/>
  <c r="S28" i="42" s="1"/>
  <c r="S29" i="42" s="1"/>
  <c r="Q28" i="42"/>
  <c r="S51" i="45"/>
  <c r="S15" i="45"/>
  <c r="R57" i="45" l="1"/>
  <c r="N57" i="45"/>
  <c r="M57" i="45"/>
  <c r="O57" i="45" s="1"/>
  <c r="L57" i="45"/>
  <c r="I57" i="45"/>
  <c r="F57" i="45"/>
  <c r="R56" i="45"/>
  <c r="N56" i="45"/>
  <c r="M56" i="45"/>
  <c r="O56" i="45" s="1"/>
  <c r="L56" i="45"/>
  <c r="I56" i="45"/>
  <c r="F56" i="45"/>
  <c r="R55" i="45"/>
  <c r="N55" i="45"/>
  <c r="M55" i="45"/>
  <c r="O55" i="45" s="1"/>
  <c r="L55" i="45"/>
  <c r="I55" i="45"/>
  <c r="F55" i="45"/>
  <c r="R54" i="45"/>
  <c r="N54" i="45"/>
  <c r="M54" i="45"/>
  <c r="O54" i="45" s="1"/>
  <c r="L54" i="45"/>
  <c r="I54" i="45"/>
  <c r="F54" i="45"/>
  <c r="R53" i="45"/>
  <c r="N53" i="45"/>
  <c r="M53" i="45"/>
  <c r="O53" i="45" s="1"/>
  <c r="L53" i="45"/>
  <c r="I53" i="45"/>
  <c r="F53" i="45"/>
  <c r="R52" i="45"/>
  <c r="N52" i="45"/>
  <c r="M52" i="45"/>
  <c r="O52" i="45" s="1"/>
  <c r="L52" i="45"/>
  <c r="L51" i="45" s="1"/>
  <c r="I52" i="45"/>
  <c r="F52" i="45"/>
  <c r="P51" i="45"/>
  <c r="R51" i="45" s="1"/>
  <c r="J51" i="45"/>
  <c r="E51" i="45"/>
  <c r="N51" i="45" s="1"/>
  <c r="D51" i="45"/>
  <c r="R49" i="45"/>
  <c r="N49" i="45"/>
  <c r="M49" i="45"/>
  <c r="L49" i="45"/>
  <c r="I49" i="45"/>
  <c r="F49" i="45"/>
  <c r="R48" i="45"/>
  <c r="N48" i="45"/>
  <c r="M48" i="45"/>
  <c r="O48" i="45" s="1"/>
  <c r="L48" i="45"/>
  <c r="I48" i="45"/>
  <c r="F48" i="45"/>
  <c r="J29" i="69"/>
  <c r="O49" i="45" l="1"/>
  <c r="S49" i="45" s="1"/>
  <c r="I51" i="45"/>
  <c r="F51" i="45"/>
  <c r="M51" i="45"/>
  <c r="O51" i="45" s="1"/>
  <c r="S15" i="54"/>
  <c r="S14" i="54"/>
  <c r="P16" i="54"/>
  <c r="P17" i="54"/>
  <c r="P18" i="54"/>
  <c r="P19" i="54"/>
  <c r="P20" i="54"/>
  <c r="P21" i="54"/>
  <c r="P22" i="54"/>
  <c r="P23" i="54"/>
  <c r="P15" i="54"/>
  <c r="D25" i="69"/>
  <c r="H6" i="52" l="1"/>
  <c r="H7" i="52" s="1"/>
  <c r="H8" i="52" s="1"/>
  <c r="H9" i="52" s="1"/>
  <c r="H10" i="52" s="1"/>
  <c r="H11" i="52" s="1"/>
  <c r="H12" i="52" s="1"/>
  <c r="E34" i="49"/>
  <c r="H13" i="52" l="1"/>
  <c r="H14" i="52" s="1"/>
  <c r="H15" i="52" s="1"/>
  <c r="K29" i="73"/>
  <c r="J29" i="73"/>
  <c r="L22" i="73"/>
  <c r="L23" i="73"/>
  <c r="L24" i="73"/>
  <c r="L25" i="73"/>
  <c r="L26" i="73"/>
  <c r="L27" i="73"/>
  <c r="L28" i="73"/>
  <c r="L21" i="73"/>
  <c r="L16" i="73"/>
  <c r="L17" i="73"/>
  <c r="L18" i="73"/>
  <c r="L19" i="73"/>
  <c r="L15" i="73"/>
  <c r="L10" i="73"/>
  <c r="L11" i="73"/>
  <c r="L12" i="73"/>
  <c r="L13" i="73"/>
  <c r="L9" i="73"/>
  <c r="L4" i="73"/>
  <c r="L5" i="73"/>
  <c r="L6" i="73"/>
  <c r="L7" i="73"/>
  <c r="L3" i="73"/>
  <c r="F21" i="73"/>
  <c r="L29" i="73" l="1"/>
  <c r="E9" i="73" l="1"/>
  <c r="E4" i="73"/>
  <c r="E3" i="73"/>
  <c r="F29" i="73"/>
  <c r="G22" i="73"/>
  <c r="G23" i="73"/>
  <c r="G24" i="73"/>
  <c r="G25" i="73"/>
  <c r="G21" i="73"/>
  <c r="G16" i="73"/>
  <c r="G17" i="73"/>
  <c r="G18" i="73"/>
  <c r="G15" i="73"/>
  <c r="G10" i="73"/>
  <c r="G11" i="73"/>
  <c r="G12" i="73"/>
  <c r="G13" i="73"/>
  <c r="G9" i="73"/>
  <c r="G4" i="73"/>
  <c r="G5" i="73"/>
  <c r="G6" i="73"/>
  <c r="G7" i="73"/>
  <c r="G3" i="73"/>
  <c r="E29" i="73" l="1"/>
  <c r="G29" i="73"/>
  <c r="E4" i="66" l="1"/>
  <c r="D48" i="42"/>
  <c r="J1" i="72"/>
  <c r="J17" i="42" l="1"/>
  <c r="E33" i="49"/>
  <c r="L7" i="66"/>
  <c r="J19" i="42"/>
  <c r="E32" i="49"/>
  <c r="E31" i="49"/>
  <c r="N4" i="64"/>
  <c r="L4" i="64"/>
  <c r="I25" i="42"/>
  <c r="E7" i="63"/>
  <c r="A11" i="69"/>
  <c r="A12" i="69" s="1"/>
  <c r="A13" i="69" s="1"/>
  <c r="A14" i="69" s="1"/>
  <c r="A15" i="69" s="1"/>
  <c r="A16" i="69" s="1"/>
  <c r="A17" i="69" s="1"/>
  <c r="A18" i="69" s="1"/>
  <c r="A19" i="69" s="1"/>
  <c r="A20" i="69" s="1"/>
  <c r="A21" i="69" s="1"/>
  <c r="A22" i="69" s="1"/>
  <c r="A23" i="69" s="1"/>
  <c r="A24" i="69" s="1"/>
  <c r="A25" i="69" s="1"/>
  <c r="A26" i="69" s="1"/>
  <c r="A27" i="69" s="1"/>
  <c r="A28" i="69" s="1"/>
  <c r="A29" i="69" s="1"/>
  <c r="A30" i="69" s="1"/>
  <c r="A31" i="69" s="1"/>
  <c r="A32" i="69" s="1"/>
  <c r="A33" i="69" s="1"/>
  <c r="A34" i="69" s="1"/>
  <c r="M4" i="52"/>
  <c r="G6" i="63"/>
  <c r="G5" i="63"/>
  <c r="B15" i="71"/>
  <c r="B5" i="71"/>
  <c r="B6" i="71" s="1"/>
  <c r="B7" i="71" s="1"/>
  <c r="B8" i="71" s="1"/>
  <c r="B9" i="71" s="1"/>
  <c r="B10" i="71" s="1"/>
  <c r="B11" i="71" s="1"/>
  <c r="B12" i="71" s="1"/>
  <c r="B13" i="71" s="1"/>
  <c r="B14" i="71" s="1"/>
  <c r="G3" i="63"/>
  <c r="M4" i="64"/>
  <c r="M5" i="64"/>
  <c r="E27" i="49"/>
  <c r="E26" i="49"/>
  <c r="E7" i="70"/>
  <c r="O1" i="70"/>
  <c r="A8" i="69"/>
  <c r="A9" i="69" s="1"/>
  <c r="J1" i="69"/>
  <c r="J489" i="64"/>
  <c r="M10" i="52"/>
  <c r="M5" i="52"/>
  <c r="F7" i="63"/>
  <c r="D7" i="63"/>
  <c r="B6" i="63"/>
  <c r="A35" i="69" l="1"/>
  <c r="A36" i="69" s="1"/>
  <c r="A37" i="69" s="1"/>
  <c r="A38" i="69" s="1"/>
  <c r="A39" i="69" s="1"/>
  <c r="A40" i="69" s="1"/>
  <c r="A41" i="69" s="1"/>
  <c r="A42" i="69" s="1"/>
  <c r="B16" i="71"/>
  <c r="B17" i="71" s="1"/>
  <c r="B18" i="71" s="1"/>
  <c r="B19" i="71" s="1"/>
  <c r="B20" i="71" s="1"/>
  <c r="B21" i="71" s="1"/>
  <c r="B22" i="71" s="1"/>
  <c r="B23" i="71" s="1"/>
  <c r="B24" i="71" s="1"/>
  <c r="B25" i="71" s="1"/>
  <c r="B26" i="71" s="1"/>
  <c r="B27" i="71" s="1"/>
  <c r="B28" i="71" s="1"/>
  <c r="B29" i="71" s="1"/>
  <c r="B30" i="71" s="1"/>
  <c r="B31" i="71" s="1"/>
  <c r="B32" i="71" s="1"/>
  <c r="B33" i="71" s="1"/>
  <c r="B34" i="71" s="1"/>
  <c r="B35" i="71" s="1"/>
  <c r="B36" i="71" s="1"/>
  <c r="B37" i="71" s="1"/>
  <c r="B38" i="71" s="1"/>
  <c r="B39" i="71" s="1"/>
  <c r="B40" i="71" s="1"/>
  <c r="B41" i="71" s="1"/>
  <c r="B42" i="71" s="1"/>
  <c r="B43" i="71" s="1"/>
  <c r="B44" i="71" s="1"/>
  <c r="B45" i="71" s="1"/>
  <c r="B46" i="71" s="1"/>
  <c r="B47" i="71" s="1"/>
  <c r="B48" i="71" s="1"/>
  <c r="B49" i="71" s="1"/>
  <c r="B50" i="71" s="1"/>
  <c r="B51" i="71" s="1"/>
  <c r="B52" i="71" s="1"/>
  <c r="B53" i="71" s="1"/>
  <c r="B54" i="71" s="1"/>
  <c r="B55" i="71" s="1"/>
  <c r="B56" i="71" s="1"/>
  <c r="B57" i="71" s="1"/>
  <c r="B58" i="71" s="1"/>
  <c r="B59" i="71" s="1"/>
  <c r="G46" i="66"/>
  <c r="A43" i="69" l="1"/>
  <c r="A44" i="69" s="1"/>
  <c r="A45" i="69" s="1"/>
  <c r="A46" i="69" s="1"/>
  <c r="A47" i="69" s="1"/>
  <c r="A48" i="69" s="1"/>
  <c r="A49" i="69" s="1"/>
  <c r="A50" i="69" s="1"/>
  <c r="A51" i="69" s="1"/>
  <c r="A52" i="69" s="1"/>
  <c r="A53" i="69" s="1"/>
  <c r="A54" i="69" s="1"/>
  <c r="A55" i="69" s="1"/>
  <c r="A56" i="69" s="1"/>
  <c r="A57" i="69" s="1"/>
  <c r="H10" i="43"/>
  <c r="J53" i="43"/>
  <c r="G52" i="43"/>
  <c r="I40" i="42"/>
  <c r="A17" i="60"/>
  <c r="A18" i="60" s="1"/>
  <c r="A19" i="60" s="1"/>
  <c r="A20" i="60" s="1"/>
  <c r="A21" i="60" s="1"/>
  <c r="A22" i="60" s="1"/>
  <c r="A23" i="60" s="1"/>
  <c r="A24" i="60" s="1"/>
  <c r="A25" i="60" s="1"/>
  <c r="A26" i="60" s="1"/>
  <c r="A27" i="60" s="1"/>
  <c r="A28" i="60" s="1"/>
  <c r="A29" i="60" s="1"/>
  <c r="A30" i="60" s="1"/>
  <c r="A31" i="60" s="1"/>
  <c r="A32" i="60" s="1"/>
  <c r="A33" i="60" s="1"/>
  <c r="A34" i="60" s="1"/>
  <c r="A35" i="60" s="1"/>
  <c r="A36" i="60" s="1"/>
  <c r="A37" i="60" s="1"/>
  <c r="A38" i="60" s="1"/>
  <c r="A39" i="60" s="1"/>
  <c r="A40" i="60" s="1"/>
  <c r="A41" i="60" s="1"/>
  <c r="A42" i="60" s="1"/>
  <c r="A43" i="60" s="1"/>
  <c r="A44" i="60" s="1"/>
  <c r="A45" i="60" s="1"/>
  <c r="A46" i="60" s="1"/>
  <c r="A47" i="60" s="1"/>
  <c r="A48" i="60" s="1"/>
  <c r="A49" i="60" s="1"/>
  <c r="A50" i="60" s="1"/>
  <c r="A51" i="60" s="1"/>
  <c r="A52" i="60" s="1"/>
  <c r="A8" i="59"/>
  <c r="A9" i="59" s="1"/>
  <c r="I8" i="67"/>
  <c r="H8" i="67"/>
  <c r="J16" i="67"/>
  <c r="G8" i="67"/>
  <c r="F8" i="67"/>
  <c r="K214" i="64" l="1"/>
  <c r="K204" i="64"/>
  <c r="A10" i="59"/>
  <c r="A11" i="59" s="1"/>
  <c r="A12" i="59" s="1"/>
  <c r="A13" i="59" s="1"/>
  <c r="A14" i="59" s="1"/>
  <c r="A15" i="59" s="1"/>
  <c r="A16" i="59" s="1"/>
  <c r="A17" i="59" s="1"/>
  <c r="A18" i="59" s="1"/>
  <c r="A19" i="59" s="1"/>
  <c r="A20" i="59" s="1"/>
  <c r="A21" i="59" s="1"/>
  <c r="A22" i="59" s="1"/>
  <c r="A23" i="59" s="1"/>
  <c r="A24" i="59" s="1"/>
  <c r="A25" i="59" s="1"/>
  <c r="I17" i="42"/>
  <c r="O46" i="66"/>
  <c r="N46" i="66"/>
  <c r="M46" i="66"/>
  <c r="L46" i="66"/>
  <c r="F46" i="66"/>
  <c r="D46" i="66"/>
  <c r="J27" i="66"/>
  <c r="J35" i="66" s="1"/>
  <c r="B19" i="66"/>
  <c r="B27" i="66" s="1"/>
  <c r="B35" i="66" s="1"/>
  <c r="U14" i="66"/>
  <c r="T14" i="66"/>
  <c r="E13" i="66"/>
  <c r="E46" i="66" s="1"/>
  <c r="N8" i="66"/>
  <c r="L8" i="66"/>
  <c r="F8" i="66"/>
  <c r="D8" i="66"/>
  <c r="V5" i="66"/>
  <c r="U5" i="66"/>
  <c r="T5" i="66"/>
  <c r="J5" i="66"/>
  <c r="J6" i="66" s="1"/>
  <c r="J7" i="66" s="1"/>
  <c r="B5" i="66"/>
  <c r="B6" i="66" s="1"/>
  <c r="B7" i="66" s="1"/>
  <c r="M8" i="66"/>
  <c r="E8" i="66"/>
  <c r="J257" i="65" l="1"/>
  <c r="K256" i="65"/>
  <c r="K234" i="65"/>
  <c r="K232" i="65"/>
  <c r="K230" i="65"/>
  <c r="K228" i="65"/>
  <c r="K220" i="65"/>
  <c r="K208" i="65"/>
  <c r="K202" i="65"/>
  <c r="K194" i="65"/>
  <c r="K184" i="65"/>
  <c r="K176" i="65"/>
  <c r="K174" i="65"/>
  <c r="K166" i="65"/>
  <c r="K160" i="65"/>
  <c r="K156" i="65"/>
  <c r="K150" i="65"/>
  <c r="K148" i="65"/>
  <c r="K144" i="65"/>
  <c r="K140" i="65"/>
  <c r="K134" i="65"/>
  <c r="K130" i="65"/>
  <c r="K118" i="65"/>
  <c r="K106" i="65"/>
  <c r="K92" i="65"/>
  <c r="K90" i="65"/>
  <c r="K86" i="65"/>
  <c r="K84" i="65"/>
  <c r="K78" i="65"/>
  <c r="K76" i="65"/>
  <c r="K64" i="65"/>
  <c r="K58" i="65"/>
  <c r="K54" i="65"/>
  <c r="K52" i="65"/>
  <c r="K46" i="65"/>
  <c r="K40" i="65"/>
  <c r="K38" i="65"/>
  <c r="K36" i="65"/>
  <c r="K28" i="65"/>
  <c r="K26" i="65"/>
  <c r="K24" i="65"/>
  <c r="K22" i="65"/>
  <c r="K20" i="65"/>
  <c r="K18" i="65"/>
  <c r="K16" i="65"/>
  <c r="K14" i="65"/>
  <c r="K12" i="65"/>
  <c r="K10" i="65"/>
  <c r="A10" i="65"/>
  <c r="A12" i="65" s="1"/>
  <c r="A14" i="65" s="1"/>
  <c r="A16" i="65" s="1"/>
  <c r="A18" i="65" s="1"/>
  <c r="A20" i="65" s="1"/>
  <c r="A22" i="65" s="1"/>
  <c r="A24" i="65" s="1"/>
  <c r="A26" i="65" s="1"/>
  <c r="A28" i="65" s="1"/>
  <c r="A30" i="65" s="1"/>
  <c r="A32" i="65" s="1"/>
  <c r="A34" i="65" s="1"/>
  <c r="A36" i="65" s="1"/>
  <c r="A38" i="65" s="1"/>
  <c r="A40" i="65" s="1"/>
  <c r="A42" i="65" s="1"/>
  <c r="A44" i="65" s="1"/>
  <c r="A46" i="65" s="1"/>
  <c r="A48" i="65" s="1"/>
  <c r="A50" i="65" s="1"/>
  <c r="A52" i="65" s="1"/>
  <c r="A54" i="65" s="1"/>
  <c r="A56" i="65" s="1"/>
  <c r="A58" i="65" s="1"/>
  <c r="A60" i="65" s="1"/>
  <c r="P5" i="65"/>
  <c r="O5" i="65"/>
  <c r="N5" i="65"/>
  <c r="M5" i="65"/>
  <c r="P4" i="65"/>
  <c r="O4" i="65"/>
  <c r="N4" i="65"/>
  <c r="L4" i="65"/>
  <c r="K256" i="64" l="1"/>
  <c r="K234" i="64"/>
  <c r="K232" i="64"/>
  <c r="K230" i="64"/>
  <c r="K228" i="64"/>
  <c r="K220" i="64"/>
  <c r="K208" i="64"/>
  <c r="K202" i="64"/>
  <c r="K194" i="64"/>
  <c r="K184" i="64"/>
  <c r="K176" i="64"/>
  <c r="K174" i="64"/>
  <c r="K166" i="64"/>
  <c r="K160" i="64"/>
  <c r="K156" i="64"/>
  <c r="K150" i="64"/>
  <c r="K148" i="64"/>
  <c r="K140" i="64"/>
  <c r="K134" i="64"/>
  <c r="K130" i="64"/>
  <c r="K118" i="64"/>
  <c r="K106" i="64"/>
  <c r="K92" i="64"/>
  <c r="K86" i="64"/>
  <c r="K84" i="64"/>
  <c r="K78" i="64"/>
  <c r="K76" i="64"/>
  <c r="K64" i="64"/>
  <c r="K58" i="64"/>
  <c r="K54" i="64"/>
  <c r="K52" i="64"/>
  <c r="K46" i="64"/>
  <c r="K40" i="64"/>
  <c r="K38" i="64"/>
  <c r="K36" i="64"/>
  <c r="K28" i="64"/>
  <c r="K26" i="64"/>
  <c r="K24" i="64"/>
  <c r="K22" i="64"/>
  <c r="K20" i="64"/>
  <c r="K18" i="64"/>
  <c r="K16" i="64"/>
  <c r="K14" i="64"/>
  <c r="K12" i="64"/>
  <c r="K10" i="64"/>
  <c r="A10" i="64"/>
  <c r="A12" i="64" s="1"/>
  <c r="A14" i="64" s="1"/>
  <c r="A16" i="64" s="1"/>
  <c r="A18" i="64" s="1"/>
  <c r="A20" i="64" s="1"/>
  <c r="A22" i="64" s="1"/>
  <c r="A24" i="64" s="1"/>
  <c r="A26" i="64" s="1"/>
  <c r="A28" i="64" s="1"/>
  <c r="A30" i="64" s="1"/>
  <c r="A32" i="64" s="1"/>
  <c r="A34" i="64" s="1"/>
  <c r="A36" i="64" s="1"/>
  <c r="A38" i="64" s="1"/>
  <c r="A40" i="64" s="1"/>
  <c r="A42" i="64" s="1"/>
  <c r="A44" i="64" s="1"/>
  <c r="A46" i="64" s="1"/>
  <c r="A48" i="64" s="1"/>
  <c r="A50" i="64" s="1"/>
  <c r="A52" i="64" s="1"/>
  <c r="A54" i="64" s="1"/>
  <c r="A56" i="64" s="1"/>
  <c r="A58" i="64" s="1"/>
  <c r="A60" i="64" s="1"/>
  <c r="A62" i="64" s="1"/>
  <c r="A64" i="64" s="1"/>
  <c r="A66" i="64" s="1"/>
  <c r="A68" i="64" s="1"/>
  <c r="A70" i="64" s="1"/>
  <c r="A72" i="64" s="1"/>
  <c r="A74" i="64" s="1"/>
  <c r="A76" i="64" s="1"/>
  <c r="A78" i="64" s="1"/>
  <c r="A80" i="64" s="1"/>
  <c r="A82" i="64" s="1"/>
  <c r="A84" i="64" s="1"/>
  <c r="A86" i="64" s="1"/>
  <c r="A88" i="64" s="1"/>
  <c r="A90" i="64" s="1"/>
  <c r="A92" i="64" s="1"/>
  <c r="A94" i="64" s="1"/>
  <c r="A96" i="64" s="1"/>
  <c r="A98" i="64" s="1"/>
  <c r="A100" i="64" s="1"/>
  <c r="A102" i="64" s="1"/>
  <c r="A104" i="64" s="1"/>
  <c r="A106" i="64" s="1"/>
  <c r="A108" i="64" s="1"/>
  <c r="A110" i="64" s="1"/>
  <c r="A112" i="64" s="1"/>
  <c r="A114" i="64" s="1"/>
  <c r="A116" i="64" s="1"/>
  <c r="A118" i="64" s="1"/>
  <c r="A120" i="64" s="1"/>
  <c r="A122" i="64" s="1"/>
  <c r="A124" i="64" s="1"/>
  <c r="A126" i="64" s="1"/>
  <c r="A128" i="64" s="1"/>
  <c r="A130" i="64" s="1"/>
  <c r="A132" i="64" s="1"/>
  <c r="A134" i="64" s="1"/>
  <c r="A136" i="64" s="1"/>
  <c r="A138" i="64" s="1"/>
  <c r="A140" i="64" s="1"/>
  <c r="A142" i="64" s="1"/>
  <c r="A144" i="64" s="1"/>
  <c r="A146" i="64" s="1"/>
  <c r="A148" i="64" s="1"/>
  <c r="A150" i="64" s="1"/>
  <c r="A152" i="64" s="1"/>
  <c r="A154" i="64" s="1"/>
  <c r="A156" i="64" s="1"/>
  <c r="A158" i="64" s="1"/>
  <c r="A160" i="64" s="1"/>
  <c r="A162" i="64" s="1"/>
  <c r="A164" i="64" s="1"/>
  <c r="A166" i="64" s="1"/>
  <c r="A168" i="64" s="1"/>
  <c r="A170" i="64" s="1"/>
  <c r="A172" i="64" s="1"/>
  <c r="A174" i="64" s="1"/>
  <c r="A176" i="64" s="1"/>
  <c r="A178" i="64" s="1"/>
  <c r="A180" i="64" s="1"/>
  <c r="A182" i="64" s="1"/>
  <c r="A184" i="64" s="1"/>
  <c r="A186" i="64" s="1"/>
  <c r="P5" i="64"/>
  <c r="N5" i="64"/>
  <c r="P4" i="64"/>
  <c r="A188" i="64" l="1"/>
  <c r="A190" i="64" s="1"/>
  <c r="A192" i="64" s="1"/>
  <c r="A194" i="64" s="1"/>
  <c r="A196" i="64" s="1"/>
  <c r="A198" i="64" s="1"/>
  <c r="A200" i="64" s="1"/>
  <c r="A202" i="64" s="1"/>
  <c r="A204" i="64" s="1"/>
  <c r="A206" i="64" s="1"/>
  <c r="A208" i="64" s="1"/>
  <c r="A210" i="64" s="1"/>
  <c r="A212" i="64" s="1"/>
  <c r="A214" i="64" s="1"/>
  <c r="A216" i="64" s="1"/>
  <c r="A218" i="64" s="1"/>
  <c r="A220" i="64" s="1"/>
  <c r="A222" i="64" s="1"/>
  <c r="A224" i="64" s="1"/>
  <c r="A226" i="64" s="1"/>
  <c r="A228" i="64" s="1"/>
  <c r="A230" i="64" s="1"/>
  <c r="A232" i="64" s="1"/>
  <c r="A234" i="64" s="1"/>
  <c r="A236" i="64" s="1"/>
  <c r="A238" i="64" s="1"/>
  <c r="A240" i="64" s="1"/>
  <c r="A242" i="64" s="1"/>
  <c r="A244" i="64" s="1"/>
  <c r="A246" i="64" s="1"/>
  <c r="A248" i="64" s="1"/>
  <c r="A250" i="64" s="1"/>
  <c r="A252" i="64" s="1"/>
  <c r="A254" i="64" s="1"/>
  <c r="A256" i="64" s="1"/>
  <c r="A258" i="64" s="1"/>
  <c r="A260" i="64" s="1"/>
  <c r="A262" i="64" s="1"/>
  <c r="A264" i="64" s="1"/>
  <c r="A266" i="64" s="1"/>
  <c r="A268" i="64" s="1"/>
  <c r="A270" i="64" s="1"/>
  <c r="A272" i="64" s="1"/>
  <c r="A274" i="64" s="1"/>
  <c r="A276" i="64" s="1"/>
  <c r="A278" i="64" s="1"/>
  <c r="A280" i="64" s="1"/>
  <c r="A282" i="64" s="1"/>
  <c r="A284" i="64" s="1"/>
  <c r="A286" i="64" s="1"/>
  <c r="A288" i="64" s="1"/>
  <c r="A290" i="64" s="1"/>
  <c r="A292" i="64" s="1"/>
  <c r="A294" i="64" s="1"/>
  <c r="A296" i="64" s="1"/>
  <c r="A298" i="64" s="1"/>
  <c r="A300" i="64" s="1"/>
  <c r="A302" i="64" s="1"/>
  <c r="A304" i="64" s="1"/>
  <c r="A306" i="64" s="1"/>
  <c r="A308" i="64" s="1"/>
  <c r="A310" i="64" s="1"/>
  <c r="A312" i="64" s="1"/>
  <c r="A314" i="64" s="1"/>
  <c r="A316" i="64" s="1"/>
  <c r="A318" i="64" s="1"/>
  <c r="A320" i="64" s="1"/>
  <c r="A322" i="64" s="1"/>
  <c r="A324" i="64" s="1"/>
  <c r="A326" i="64" s="1"/>
  <c r="A328" i="64" s="1"/>
  <c r="A330" i="64" s="1"/>
  <c r="A332" i="64" s="1"/>
  <c r="A334" i="64" s="1"/>
  <c r="A336" i="64" s="1"/>
  <c r="A338" i="64" s="1"/>
  <c r="A340" i="64" s="1"/>
  <c r="A342" i="64" s="1"/>
  <c r="A344" i="64" s="1"/>
  <c r="A346" i="64" s="1"/>
  <c r="A348" i="64" s="1"/>
  <c r="A350" i="64" s="1"/>
  <c r="A352" i="64" s="1"/>
  <c r="A354" i="64" s="1"/>
  <c r="A356" i="64" s="1"/>
  <c r="A358" i="64" s="1"/>
  <c r="A360" i="64" s="1"/>
  <c r="A362" i="64" s="1"/>
  <c r="A364" i="64" s="1"/>
  <c r="A366" i="64" s="1"/>
  <c r="A368" i="64" s="1"/>
  <c r="A370" i="64" s="1"/>
  <c r="A372" i="64" s="1"/>
  <c r="A374" i="64" s="1"/>
  <c r="A376" i="64" s="1"/>
  <c r="A378" i="64" s="1"/>
  <c r="A380" i="64" s="1"/>
  <c r="A382" i="64" s="1"/>
  <c r="A384" i="64" s="1"/>
  <c r="A386" i="64" s="1"/>
  <c r="A388" i="64" s="1"/>
  <c r="A390" i="64" s="1"/>
  <c r="A392" i="64" s="1"/>
  <c r="A394" i="64" s="1"/>
  <c r="A396" i="64" s="1"/>
  <c r="A398" i="64" s="1"/>
  <c r="A400" i="64" s="1"/>
  <c r="A402" i="64" s="1"/>
  <c r="A404" i="64" s="1"/>
  <c r="A406" i="64" s="1"/>
  <c r="A408" i="64" s="1"/>
  <c r="A410" i="64" s="1"/>
  <c r="A412" i="64" s="1"/>
  <c r="A414" i="64" s="1"/>
  <c r="A416" i="64" s="1"/>
  <c r="A418" i="64" s="1"/>
  <c r="A420" i="64" s="1"/>
  <c r="A422" i="64" s="1"/>
  <c r="A424" i="64" s="1"/>
  <c r="A426" i="64" s="1"/>
  <c r="A428" i="64" s="1"/>
  <c r="A430" i="64" s="1"/>
  <c r="A432" i="64" s="1"/>
  <c r="A434" i="64" s="1"/>
  <c r="A436" i="64" s="1"/>
  <c r="A438" i="64" s="1"/>
  <c r="A440" i="64" s="1"/>
  <c r="A442" i="64" s="1"/>
  <c r="A444" i="64" s="1"/>
  <c r="A446" i="64" s="1"/>
  <c r="A448" i="64" s="1"/>
  <c r="A450" i="64" s="1"/>
  <c r="A452" i="64" s="1"/>
  <c r="A454" i="64" s="1"/>
  <c r="A456" i="64" s="1"/>
  <c r="A458" i="64" s="1"/>
  <c r="A460" i="64" s="1"/>
  <c r="A462" i="64" s="1"/>
  <c r="A464" i="64" s="1"/>
  <c r="A466" i="64" s="1"/>
  <c r="A468" i="64" s="1"/>
  <c r="A470" i="64" s="1"/>
  <c r="A472" i="64" s="1"/>
  <c r="A474" i="64" s="1"/>
  <c r="A476" i="64" s="1"/>
  <c r="A478" i="64" s="1"/>
  <c r="A480" i="64" s="1"/>
  <c r="A482" i="64" s="1"/>
  <c r="A484" i="64" s="1"/>
  <c r="A486" i="64" s="1"/>
  <c r="A488" i="64" s="1"/>
  <c r="D11" i="62"/>
  <c r="C29" i="52"/>
  <c r="M8" i="52"/>
  <c r="M29" i="52" s="1"/>
  <c r="AB12" i="52"/>
  <c r="AB11" i="52"/>
  <c r="AB10" i="52"/>
  <c r="AB9" i="52"/>
  <c r="AB8" i="52"/>
  <c r="AB7" i="52"/>
  <c r="AB6" i="52"/>
  <c r="AB5" i="52"/>
  <c r="AB4" i="52"/>
  <c r="Z577" i="48" l="1"/>
  <c r="Z576" i="48"/>
  <c r="E24" i="49"/>
  <c r="L27" i="45"/>
  <c r="L26" i="45"/>
  <c r="L25" i="45"/>
  <c r="J8" i="46" l="1"/>
  <c r="I26" i="62" l="1"/>
  <c r="I25" i="62"/>
  <c r="I24" i="62"/>
  <c r="G25" i="62"/>
  <c r="G24" i="62"/>
  <c r="G23" i="62"/>
  <c r="K13" i="43"/>
  <c r="D27" i="45"/>
  <c r="D26" i="45"/>
  <c r="D25" i="45"/>
  <c r="R36" i="45"/>
  <c r="R35" i="45"/>
  <c r="R34" i="45"/>
  <c r="R33" i="45"/>
  <c r="R32" i="45"/>
  <c r="R31" i="45"/>
  <c r="O31" i="45"/>
  <c r="M36" i="45"/>
  <c r="O36" i="45" s="1"/>
  <c r="M35" i="45"/>
  <c r="O35" i="45" s="1"/>
  <c r="M34" i="45"/>
  <c r="O34" i="45" s="1"/>
  <c r="S34" i="45" s="1"/>
  <c r="M33" i="45"/>
  <c r="O33" i="45" s="1"/>
  <c r="S33" i="45" s="1"/>
  <c r="M32" i="45"/>
  <c r="O32" i="45" s="1"/>
  <c r="S32" i="45" s="1"/>
  <c r="M31" i="45"/>
  <c r="F33" i="45"/>
  <c r="F34" i="45"/>
  <c r="F35" i="45"/>
  <c r="F36" i="45"/>
  <c r="F32" i="45"/>
  <c r="F31" i="45"/>
  <c r="A22" i="15"/>
  <c r="A23" i="15" s="1"/>
  <c r="A24" i="15" s="1"/>
  <c r="A25" i="15" s="1"/>
  <c r="P16" i="59"/>
  <c r="B4" i="63"/>
  <c r="B5" i="63" s="1"/>
  <c r="S35" i="45" l="1"/>
  <c r="S36" i="45"/>
  <c r="S31" i="45"/>
  <c r="A26" i="15"/>
  <c r="A27" i="15" s="1"/>
  <c r="A28" i="15" s="1"/>
  <c r="A29" i="15" s="1"/>
  <c r="A30" i="15" s="1"/>
  <c r="A31" i="15" s="1"/>
  <c r="A32" i="15" s="1"/>
  <c r="A33" i="15" s="1"/>
  <c r="A34" i="15" s="1"/>
  <c r="A35" i="15" s="1"/>
  <c r="A36" i="15" s="1"/>
  <c r="A37" i="15" s="1"/>
  <c r="A38" i="15" s="1"/>
  <c r="A39" i="15" s="1"/>
  <c r="A40" i="15" s="1"/>
  <c r="A41" i="15" s="1"/>
  <c r="A42" i="15" s="1"/>
  <c r="A43" i="15" s="1"/>
  <c r="A44" i="15" s="1"/>
  <c r="A45" i="15" s="1"/>
  <c r="A46" i="15" s="1"/>
  <c r="A47" i="15" s="1"/>
  <c r="A48" i="15" s="1"/>
  <c r="A49" i="15" s="1"/>
  <c r="A50" i="15" s="1"/>
  <c r="A51" i="15" s="1"/>
  <c r="A52" i="15" s="1"/>
  <c r="A53" i="15" s="1"/>
  <c r="A54" i="15" s="1"/>
  <c r="A55" i="15" s="1"/>
  <c r="A56" i="15" s="1"/>
  <c r="A57" i="15" s="1"/>
  <c r="A58" i="15" s="1"/>
  <c r="A59" i="15" s="1"/>
  <c r="A60" i="15" s="1"/>
  <c r="A61" i="15" s="1"/>
  <c r="A62" i="15" s="1"/>
  <c r="A63" i="15" s="1"/>
  <c r="A64" i="15" s="1"/>
  <c r="A65" i="15" s="1"/>
  <c r="A66" i="15" s="1"/>
  <c r="A67" i="15" s="1"/>
  <c r="A68" i="15" s="1"/>
  <c r="A69" i="15" s="1"/>
  <c r="A70" i="15" s="1"/>
  <c r="A71" i="15" s="1"/>
  <c r="A72" i="15" s="1"/>
  <c r="A73" i="15" s="1"/>
  <c r="A74" i="15" s="1"/>
  <c r="A75" i="15" s="1"/>
  <c r="A76" i="15" s="1"/>
  <c r="A77" i="15" s="1"/>
  <c r="A78" i="15" s="1"/>
  <c r="A79" i="15" s="1"/>
  <c r="A80" i="15" s="1"/>
  <c r="A81" i="15" s="1"/>
  <c r="A82" i="15" s="1"/>
  <c r="A83" i="15" s="1"/>
  <c r="A84" i="15" s="1"/>
  <c r="A85" i="15" s="1"/>
  <c r="A86" i="15" s="1"/>
  <c r="A87" i="15" s="1"/>
  <c r="A88" i="15" s="1"/>
  <c r="A89" i="15" s="1"/>
  <c r="A90" i="15" s="1"/>
  <c r="A91" i="15" s="1"/>
  <c r="G4" i="63"/>
  <c r="G7" i="63" s="1"/>
  <c r="A4" i="49"/>
  <c r="A5" i="49" s="1"/>
  <c r="A6" i="49" s="1"/>
  <c r="A7" i="49" s="1"/>
  <c r="A8" i="49" s="1"/>
  <c r="A9" i="49" s="1"/>
  <c r="A10" i="49" s="1"/>
  <c r="A11" i="49" s="1"/>
  <c r="A12" i="49" s="1"/>
  <c r="A13" i="49" s="1"/>
  <c r="A14" i="49" s="1"/>
  <c r="A15" i="49" s="1"/>
  <c r="A16" i="49" s="1"/>
  <c r="A17" i="49" s="1"/>
  <c r="A18" i="49" s="1"/>
  <c r="A19" i="49" s="1"/>
  <c r="A20" i="49" s="1"/>
  <c r="A21" i="49" s="1"/>
  <c r="A22" i="49" s="1"/>
  <c r="A23" i="49" s="1"/>
  <c r="A24" i="49" s="1"/>
  <c r="A25" i="49" s="1"/>
  <c r="A26" i="49" s="1"/>
  <c r="A27" i="49" s="1"/>
  <c r="A28" i="49" s="1"/>
  <c r="A29" i="49" s="1"/>
  <c r="A30" i="49" s="1"/>
  <c r="A31" i="49" s="1"/>
  <c r="A32" i="49" s="1"/>
  <c r="A33" i="49" s="1"/>
  <c r="A34" i="49" s="1"/>
  <c r="A35" i="49" s="1"/>
  <c r="A36" i="49" s="1"/>
  <c r="A37" i="49" s="1"/>
  <c r="F29" i="62"/>
  <c r="G20" i="62"/>
  <c r="G17" i="62"/>
  <c r="G15" i="62"/>
  <c r="A92" i="15" l="1"/>
  <c r="A93" i="15" s="1"/>
  <c r="A94" i="15" s="1"/>
  <c r="A95" i="15" s="1"/>
  <c r="A96" i="15" s="1"/>
  <c r="A97" i="15" s="1"/>
  <c r="H17" i="43"/>
  <c r="R30" i="45"/>
  <c r="N30" i="45"/>
  <c r="L30" i="45"/>
  <c r="I30" i="45"/>
  <c r="M30" i="45"/>
  <c r="O30" i="45" s="1"/>
  <c r="R29" i="45"/>
  <c r="N29" i="45"/>
  <c r="M29" i="45"/>
  <c r="O29" i="45" s="1"/>
  <c r="S29" i="45" s="1"/>
  <c r="L29" i="45"/>
  <c r="I29" i="45"/>
  <c r="F29" i="45"/>
  <c r="R23" i="62"/>
  <c r="R24" i="62"/>
  <c r="R25" i="62"/>
  <c r="O5" i="52"/>
  <c r="O6" i="52"/>
  <c r="O7" i="52"/>
  <c r="O8" i="52"/>
  <c r="O9" i="52"/>
  <c r="O10" i="52"/>
  <c r="O11" i="52"/>
  <c r="E20" i="49"/>
  <c r="A26" i="59" l="1"/>
  <c r="A27" i="59" s="1"/>
  <c r="A28" i="59" s="1"/>
  <c r="A29" i="59" s="1"/>
  <c r="A30" i="59" s="1"/>
  <c r="A31" i="59" s="1"/>
  <c r="A32" i="59" s="1"/>
  <c r="A33" i="59" s="1"/>
  <c r="A34" i="59" s="1"/>
  <c r="A35" i="59" s="1"/>
  <c r="A36" i="59" s="1"/>
  <c r="A37" i="59" s="1"/>
  <c r="A38" i="59" s="1"/>
  <c r="A39" i="59" s="1"/>
  <c r="A40" i="59" s="1"/>
  <c r="A41" i="59" s="1"/>
  <c r="A42" i="59" s="1"/>
  <c r="A43" i="59" s="1"/>
  <c r="A44" i="59" s="1"/>
  <c r="A45" i="59" s="1"/>
  <c r="A46" i="59" s="1"/>
  <c r="A47" i="59" s="1"/>
  <c r="A48" i="59" s="1"/>
  <c r="A49" i="59" s="1"/>
  <c r="A50" i="59" s="1"/>
  <c r="A51" i="59" s="1"/>
  <c r="A52" i="59" s="1"/>
  <c r="A53" i="59" s="1"/>
  <c r="A54" i="59" s="1"/>
  <c r="A55" i="59" s="1"/>
  <c r="A56" i="59" s="1"/>
  <c r="A57" i="59" s="1"/>
  <c r="A58" i="59" s="1"/>
  <c r="A59" i="59" s="1"/>
  <c r="A60" i="59" s="1"/>
  <c r="A61" i="59" s="1"/>
  <c r="A62" i="59" s="1"/>
  <c r="A63" i="59" s="1"/>
  <c r="A64" i="59" s="1"/>
  <c r="A65" i="59" s="1"/>
  <c r="A66" i="59" s="1"/>
  <c r="A67" i="59" s="1"/>
  <c r="A68" i="59" s="1"/>
  <c r="A69" i="59" s="1"/>
  <c r="A70" i="59" s="1"/>
  <c r="A71" i="59" s="1"/>
  <c r="A72" i="59" s="1"/>
  <c r="A73" i="59" s="1"/>
  <c r="A74" i="59" s="1"/>
  <c r="A75" i="59" s="1"/>
  <c r="A76" i="59" s="1"/>
  <c r="A77" i="59" s="1"/>
  <c r="A78" i="59" s="1"/>
  <c r="A79" i="59" s="1"/>
  <c r="A80" i="59" s="1"/>
  <c r="A81" i="59" s="1"/>
  <c r="A82" i="59" s="1"/>
  <c r="A83" i="59" s="1"/>
  <c r="A84" i="59" s="1"/>
  <c r="A85" i="59" s="1"/>
  <c r="A86" i="59" s="1"/>
  <c r="A87" i="59" s="1"/>
  <c r="A88" i="59" s="1"/>
  <c r="A89" i="59" s="1"/>
  <c r="A90" i="59" s="1"/>
  <c r="A91" i="59" s="1"/>
  <c r="A92" i="59" s="1"/>
  <c r="A93" i="59" s="1"/>
  <c r="A94" i="59" s="1"/>
  <c r="A95" i="59" s="1"/>
  <c r="A96" i="59" s="1"/>
  <c r="A97" i="59" s="1"/>
  <c r="A98" i="59" s="1"/>
  <c r="A99" i="59" s="1"/>
  <c r="A100" i="59" s="1"/>
  <c r="A101" i="59" s="1"/>
  <c r="A102" i="59" s="1"/>
  <c r="A103" i="59" s="1"/>
  <c r="A104" i="59" s="1"/>
  <c r="A105" i="59" s="1"/>
  <c r="A106" i="59" s="1"/>
  <c r="A107" i="59" s="1"/>
  <c r="A108" i="59" s="1"/>
  <c r="A109" i="59" s="1"/>
  <c r="A110" i="59" s="1"/>
  <c r="A111" i="59" s="1"/>
  <c r="A112" i="59" s="1"/>
  <c r="A113" i="59" s="1"/>
  <c r="A114" i="59" s="1"/>
  <c r="A115" i="59" s="1"/>
  <c r="A116" i="59" s="1"/>
  <c r="S30" i="45"/>
  <c r="F30" i="45"/>
  <c r="E14" i="62"/>
  <c r="G14" i="62"/>
  <c r="H14" i="62"/>
  <c r="J14" i="62"/>
  <c r="K14" i="62"/>
  <c r="N14" i="62"/>
  <c r="P14" i="62"/>
  <c r="Q14" i="62"/>
  <c r="D14" i="62"/>
  <c r="I19" i="62"/>
  <c r="M20" i="62"/>
  <c r="O20" i="62" s="1"/>
  <c r="I15" i="62"/>
  <c r="L30" i="62"/>
  <c r="R30" i="62"/>
  <c r="N30" i="62"/>
  <c r="M30" i="62"/>
  <c r="O30" i="62" s="1"/>
  <c r="S30" i="62" s="1"/>
  <c r="I30" i="62"/>
  <c r="F30" i="62"/>
  <c r="R29" i="62"/>
  <c r="N29" i="62"/>
  <c r="M29" i="62"/>
  <c r="L29" i="62"/>
  <c r="I29" i="62"/>
  <c r="R28" i="62"/>
  <c r="N28" i="62"/>
  <c r="M28" i="62"/>
  <c r="O28" i="62" s="1"/>
  <c r="S28" i="62" s="1"/>
  <c r="L28" i="62"/>
  <c r="I28" i="62"/>
  <c r="F28" i="62"/>
  <c r="R27" i="62"/>
  <c r="N27" i="62"/>
  <c r="M27" i="62"/>
  <c r="O27" i="62" s="1"/>
  <c r="S27" i="62" s="1"/>
  <c r="L27" i="62"/>
  <c r="I27" i="62"/>
  <c r="F27" i="62"/>
  <c r="R26" i="62"/>
  <c r="M26" i="62"/>
  <c r="O26" i="62" s="1"/>
  <c r="S26" i="62" s="1"/>
  <c r="F26" i="62"/>
  <c r="M25" i="62"/>
  <c r="O25" i="62" s="1"/>
  <c r="S25" i="62" s="1"/>
  <c r="F25" i="62"/>
  <c r="M24" i="62"/>
  <c r="O24" i="62" s="1"/>
  <c r="S24" i="62" s="1"/>
  <c r="F24" i="62"/>
  <c r="N23" i="62"/>
  <c r="L23" i="62"/>
  <c r="I23" i="62"/>
  <c r="M23" i="62"/>
  <c r="O23" i="62" s="1"/>
  <c r="S23" i="62" s="1"/>
  <c r="R22" i="62"/>
  <c r="N22" i="62"/>
  <c r="M22" i="62"/>
  <c r="L22" i="62"/>
  <c r="I22" i="62"/>
  <c r="F22" i="62"/>
  <c r="R20" i="62"/>
  <c r="N20" i="62"/>
  <c r="L20" i="62"/>
  <c r="L14" i="62" s="1"/>
  <c r="F20" i="62"/>
  <c r="R19" i="62"/>
  <c r="N19" i="62"/>
  <c r="L19" i="62"/>
  <c r="F19" i="62"/>
  <c r="R18" i="62"/>
  <c r="N18" i="62"/>
  <c r="L18" i="62"/>
  <c r="I18" i="62"/>
  <c r="M18" i="62"/>
  <c r="O18" i="62" s="1"/>
  <c r="S18" i="62" s="1"/>
  <c r="R17" i="62"/>
  <c r="N17" i="62"/>
  <c r="M17" i="62"/>
  <c r="O17" i="62" s="1"/>
  <c r="L17" i="62"/>
  <c r="I17" i="62"/>
  <c r="F17" i="62"/>
  <c r="R16" i="62"/>
  <c r="N16" i="62"/>
  <c r="M16" i="62"/>
  <c r="O16" i="62" s="1"/>
  <c r="L16" i="62"/>
  <c r="I16" i="62"/>
  <c r="F16" i="62"/>
  <c r="R15" i="62"/>
  <c r="N15" i="62"/>
  <c r="L15" i="62"/>
  <c r="F15" i="62"/>
  <c r="R12" i="62"/>
  <c r="O12" i="62"/>
  <c r="S12" i="62" s="1"/>
  <c r="N12" i="62"/>
  <c r="M12" i="62"/>
  <c r="L12" i="62"/>
  <c r="I12" i="62"/>
  <c r="F12" i="62"/>
  <c r="R11" i="62"/>
  <c r="N11" i="62"/>
  <c r="M11" i="62"/>
  <c r="L11" i="62"/>
  <c r="I11" i="62"/>
  <c r="F11" i="62"/>
  <c r="F4" i="62"/>
  <c r="A117" i="59" l="1"/>
  <c r="A118" i="59" s="1"/>
  <c r="A119" i="59" s="1"/>
  <c r="A120" i="59" s="1"/>
  <c r="A121" i="59" s="1"/>
  <c r="A122" i="59" s="1"/>
  <c r="A123" i="59" s="1"/>
  <c r="A124" i="59" s="1"/>
  <c r="A125" i="59" s="1"/>
  <c r="A126" i="59" s="1"/>
  <c r="A127" i="59" s="1"/>
  <c r="A128" i="59" s="1"/>
  <c r="A129" i="59" s="1"/>
  <c r="A130" i="59" s="1"/>
  <c r="A131" i="59" s="1"/>
  <c r="A132" i="59" s="1"/>
  <c r="A133" i="59" s="1"/>
  <c r="A134" i="59" s="1"/>
  <c r="A135" i="59" s="1"/>
  <c r="A136" i="59" s="1"/>
  <c r="A137" i="59" s="1"/>
  <c r="A138" i="59" s="1"/>
  <c r="A139" i="59" s="1"/>
  <c r="A140" i="59" s="1"/>
  <c r="A141" i="59" s="1"/>
  <c r="A142" i="59" s="1"/>
  <c r="A143" i="59" s="1"/>
  <c r="A144" i="59" s="1"/>
  <c r="A145" i="59" s="1"/>
  <c r="A146" i="59" s="1"/>
  <c r="A147" i="59" s="1"/>
  <c r="A148" i="59" s="1"/>
  <c r="A149" i="59" s="1"/>
  <c r="A150" i="59" s="1"/>
  <c r="A151" i="59" s="1"/>
  <c r="A152" i="59" s="1"/>
  <c r="A153" i="59" s="1"/>
  <c r="A154" i="59" s="1"/>
  <c r="A155" i="59" s="1"/>
  <c r="A156" i="59" s="1"/>
  <c r="S16" i="62"/>
  <c r="O11" i="62"/>
  <c r="S11" i="62" s="1"/>
  <c r="O22" i="62"/>
  <c r="S22" i="62" s="1"/>
  <c r="R14" i="62"/>
  <c r="S20" i="62"/>
  <c r="S17" i="62"/>
  <c r="M19" i="62"/>
  <c r="I20" i="62"/>
  <c r="I14" i="62" s="1"/>
  <c r="M15" i="62"/>
  <c r="O15" i="62" s="1"/>
  <c r="S15" i="62" s="1"/>
  <c r="O29" i="62"/>
  <c r="S29" i="62" s="1"/>
  <c r="F23" i="62"/>
  <c r="F18" i="62"/>
  <c r="F14" i="62" s="1"/>
  <c r="J29" i="42"/>
  <c r="K29" i="42" s="1"/>
  <c r="I29" i="42"/>
  <c r="J28" i="42"/>
  <c r="K28" i="42" s="1"/>
  <c r="I28" i="42"/>
  <c r="J27" i="42"/>
  <c r="K27" i="42" s="1"/>
  <c r="I27" i="42"/>
  <c r="J26" i="42"/>
  <c r="K26" i="42" s="1"/>
  <c r="I26" i="42"/>
  <c r="J25" i="42"/>
  <c r="K25" i="42" s="1"/>
  <c r="K24" i="42"/>
  <c r="O1" i="60"/>
  <c r="J25" i="53"/>
  <c r="A25" i="53"/>
  <c r="V8" i="53"/>
  <c r="V10" i="53" s="1"/>
  <c r="V12" i="53" s="1"/>
  <c r="V14" i="53" s="1"/>
  <c r="V16" i="53" s="1"/>
  <c r="V18" i="53" s="1"/>
  <c r="V20" i="53" s="1"/>
  <c r="V22" i="53" s="1"/>
  <c r="E8" i="53"/>
  <c r="E10" i="53" s="1"/>
  <c r="E12" i="53" s="1"/>
  <c r="E14" i="53" s="1"/>
  <c r="E16" i="53" s="1"/>
  <c r="E18" i="53" s="1"/>
  <c r="E20" i="53" s="1"/>
  <c r="E22" i="53" s="1"/>
  <c r="A157" i="59" l="1"/>
  <c r="A158" i="59" s="1"/>
  <c r="A159" i="59" s="1"/>
  <c r="A160" i="59" s="1"/>
  <c r="A161" i="59" s="1"/>
  <c r="A162" i="59" s="1"/>
  <c r="A163" i="59" s="1"/>
  <c r="A164" i="59" s="1"/>
  <c r="A165" i="59" s="1"/>
  <c r="A166" i="59" s="1"/>
  <c r="A167" i="59" s="1"/>
  <c r="O19" i="62"/>
  <c r="M14" i="62"/>
  <c r="I24" i="42"/>
  <c r="J8" i="48"/>
  <c r="J10" i="48" s="1"/>
  <c r="J12" i="48" s="1"/>
  <c r="J14" i="48" s="1"/>
  <c r="J16" i="48" s="1"/>
  <c r="J18" i="48" s="1"/>
  <c r="J20" i="48" s="1"/>
  <c r="J22" i="48" s="1"/>
  <c r="J24" i="48" s="1"/>
  <c r="J26" i="48" s="1"/>
  <c r="J28" i="48" s="1"/>
  <c r="A8" i="48"/>
  <c r="A10" i="48" s="1"/>
  <c r="A12" i="48" s="1"/>
  <c r="A14" i="48" s="1"/>
  <c r="A16" i="48" s="1"/>
  <c r="A18" i="48" s="1"/>
  <c r="A20" i="48" s="1"/>
  <c r="A22" i="48" s="1"/>
  <c r="A24" i="48" s="1"/>
  <c r="A26" i="48" s="1"/>
  <c r="A28" i="48" s="1"/>
  <c r="V8" i="48"/>
  <c r="V10" i="48" s="1"/>
  <c r="V12" i="48" s="1"/>
  <c r="V14" i="48" s="1"/>
  <c r="V16" i="48" s="1"/>
  <c r="V18" i="48" s="1"/>
  <c r="V20" i="48" s="1"/>
  <c r="V22" i="48" s="1"/>
  <c r="V24" i="48" s="1"/>
  <c r="V26" i="48" s="1"/>
  <c r="E8" i="48"/>
  <c r="E10" i="48" s="1"/>
  <c r="E12" i="48" s="1"/>
  <c r="E14" i="48" s="1"/>
  <c r="E16" i="48" s="1"/>
  <c r="E18" i="48" s="1"/>
  <c r="E20" i="48" s="1"/>
  <c r="E22" i="48" s="1"/>
  <c r="E24" i="48" s="1"/>
  <c r="E26" i="48" s="1"/>
  <c r="D14" i="46"/>
  <c r="D13" i="46"/>
  <c r="D12" i="46"/>
  <c r="D11" i="46"/>
  <c r="D10" i="46"/>
  <c r="D9" i="46"/>
  <c r="D8" i="46"/>
  <c r="D7" i="46"/>
  <c r="D6" i="46"/>
  <c r="A6" i="46"/>
  <c r="A7" i="46" s="1"/>
  <c r="A8" i="46" s="1"/>
  <c r="A9" i="46" s="1"/>
  <c r="A10" i="46" s="1"/>
  <c r="A11" i="46" s="1"/>
  <c r="A12" i="46" s="1"/>
  <c r="A13" i="46" s="1"/>
  <c r="A14" i="46" s="1"/>
  <c r="A15" i="46" s="1"/>
  <c r="D5" i="46"/>
  <c r="S19" i="62" l="1"/>
  <c r="S14" i="62" s="1"/>
  <c r="O14" i="62"/>
  <c r="E7" i="59"/>
  <c r="P1" i="59"/>
  <c r="A8" i="15"/>
  <c r="A9" i="15" s="1"/>
  <c r="A10" i="15" s="1"/>
  <c r="A11" i="15" s="1"/>
  <c r="A12" i="15" s="1"/>
  <c r="A13" i="15" s="1"/>
  <c r="A14" i="15" s="1"/>
  <c r="A15" i="15" s="1"/>
  <c r="A16" i="15" s="1"/>
  <c r="J43" i="43"/>
  <c r="G49" i="43"/>
  <c r="G50" i="43" s="1"/>
  <c r="G51" i="43" s="1"/>
  <c r="J59" i="43"/>
  <c r="J32" i="42" l="1"/>
  <c r="E17" i="49"/>
  <c r="J9" i="43"/>
  <c r="E11" i="55" l="1"/>
  <c r="G11" i="55"/>
  <c r="I11" i="55"/>
  <c r="L11" i="55"/>
  <c r="J12" i="55"/>
  <c r="J11" i="55"/>
  <c r="H12" i="55"/>
  <c r="H11" i="55"/>
  <c r="F12" i="55"/>
  <c r="F11" i="55"/>
  <c r="K11" i="55"/>
  <c r="L9" i="55"/>
  <c r="L7" i="55"/>
  <c r="K9" i="55"/>
  <c r="K7" i="55"/>
  <c r="L3" i="55"/>
  <c r="K3" i="55"/>
  <c r="L10" i="54"/>
  <c r="L9" i="54"/>
  <c r="K10" i="54"/>
  <c r="K9" i="54"/>
  <c r="I10" i="54"/>
  <c r="I9" i="54"/>
  <c r="J9" i="54" s="1"/>
  <c r="H10" i="54"/>
  <c r="H9" i="54"/>
  <c r="G10" i="54"/>
  <c r="G9" i="54"/>
  <c r="J8" i="54"/>
  <c r="J7" i="54"/>
  <c r="J6" i="54"/>
  <c r="J5" i="54"/>
  <c r="J3" i="54"/>
  <c r="J4" i="54"/>
  <c r="J10" i="54" l="1"/>
  <c r="V27" i="53" l="1"/>
  <c r="V29" i="53" s="1"/>
  <c r="V31" i="53" s="1"/>
  <c r="V33" i="53" s="1"/>
  <c r="V35" i="53" s="1"/>
  <c r="V37" i="53" s="1"/>
  <c r="V39" i="53" s="1"/>
  <c r="V41" i="53" s="1"/>
  <c r="V43" i="53" s="1"/>
  <c r="V45" i="53" s="1"/>
  <c r="V47" i="53" s="1"/>
  <c r="V49" i="53" s="1"/>
  <c r="V51" i="53" s="1"/>
  <c r="V53" i="53" s="1"/>
  <c r="E27" i="53"/>
  <c r="E29" i="53" s="1"/>
  <c r="E31" i="53" s="1"/>
  <c r="E33" i="53" s="1"/>
  <c r="E35" i="53" s="1"/>
  <c r="E37" i="53" s="1"/>
  <c r="E39" i="53" s="1"/>
  <c r="E41" i="53" s="1"/>
  <c r="E43" i="53" s="1"/>
  <c r="E45" i="53" s="1"/>
  <c r="E47" i="53" s="1"/>
  <c r="E49" i="53" s="1"/>
  <c r="E51" i="53" s="1"/>
  <c r="E53" i="53" s="1"/>
  <c r="J27" i="53" l="1"/>
  <c r="J29" i="53" s="1"/>
  <c r="J31" i="53" s="1"/>
  <c r="J33" i="53" s="1"/>
  <c r="J35" i="53" s="1"/>
  <c r="J37" i="53" s="1"/>
  <c r="J39" i="53" s="1"/>
  <c r="J41" i="53" s="1"/>
  <c r="J43" i="53" s="1"/>
  <c r="J45" i="53" s="1"/>
  <c r="J47" i="53" s="1"/>
  <c r="J49" i="53" s="1"/>
  <c r="J51" i="53" s="1"/>
  <c r="J53" i="53" s="1"/>
  <c r="A27" i="53"/>
  <c r="A29" i="53" s="1"/>
  <c r="A31" i="53" s="1"/>
  <c r="A33" i="53" s="1"/>
  <c r="A35" i="53" s="1"/>
  <c r="A37" i="53" s="1"/>
  <c r="A39" i="53" s="1"/>
  <c r="A41" i="53" s="1"/>
  <c r="A43" i="53" s="1"/>
  <c r="A45" i="53" s="1"/>
  <c r="A47" i="53" s="1"/>
  <c r="A49" i="53" s="1"/>
  <c r="A51" i="53" s="1"/>
  <c r="A53" i="53" s="1"/>
  <c r="E12" i="15"/>
  <c r="D108" i="46" l="1"/>
  <c r="D109" i="46"/>
  <c r="D110" i="46"/>
  <c r="D111" i="46"/>
  <c r="D112" i="46"/>
  <c r="D113" i="46"/>
  <c r="D114" i="46"/>
  <c r="D115" i="46"/>
  <c r="D107" i="46"/>
  <c r="D106" i="46"/>
  <c r="D105" i="46"/>
  <c r="D104" i="46"/>
  <c r="D103" i="46"/>
  <c r="D102" i="46"/>
  <c r="D101" i="46"/>
  <c r="D100" i="46"/>
  <c r="D99" i="46"/>
  <c r="D91" i="46"/>
  <c r="D92" i="46"/>
  <c r="D93" i="46"/>
  <c r="D94" i="46"/>
  <c r="D95" i="46"/>
  <c r="D96" i="46"/>
  <c r="D97" i="46"/>
  <c r="D98" i="46"/>
  <c r="D19" i="46"/>
  <c r="D18" i="46"/>
  <c r="D17" i="46"/>
  <c r="D16" i="46"/>
  <c r="D15" i="46"/>
  <c r="A16" i="46"/>
  <c r="A17" i="46" s="1"/>
  <c r="A18" i="46" s="1"/>
  <c r="A19" i="46" s="1"/>
  <c r="A20" i="46" s="1"/>
  <c r="V563" i="48"/>
  <c r="V557" i="48"/>
  <c r="V551" i="48"/>
  <c r="V549" i="48"/>
  <c r="V547" i="48"/>
  <c r="V545" i="48"/>
  <c r="V543" i="48"/>
  <c r="V536" i="48"/>
  <c r="E563" i="48"/>
  <c r="E557" i="48"/>
  <c r="E551" i="48"/>
  <c r="E549" i="48"/>
  <c r="E547" i="48"/>
  <c r="E545" i="48"/>
  <c r="E543" i="48"/>
  <c r="E536" i="48"/>
  <c r="V530" i="48" l="1"/>
  <c r="V524" i="48"/>
  <c r="V519" i="48"/>
  <c r="V509" i="48"/>
  <c r="V503" i="48"/>
  <c r="V501" i="48"/>
  <c r="V499" i="48"/>
  <c r="E524" i="48"/>
  <c r="E530" i="48"/>
  <c r="E518" i="48"/>
  <c r="E502" i="48"/>
  <c r="E500" i="48"/>
  <c r="E498" i="48"/>
  <c r="V480" i="48"/>
  <c r="E480" i="48"/>
  <c r="V474" i="48"/>
  <c r="V468" i="48"/>
  <c r="V462" i="48"/>
  <c r="V458" i="48"/>
  <c r="V454" i="48"/>
  <c r="V447" i="48"/>
  <c r="V442" i="48"/>
  <c r="V438" i="48"/>
  <c r="J30" i="48" l="1"/>
  <c r="J32" i="48" s="1"/>
  <c r="J34" i="48" s="1"/>
  <c r="J36" i="48" s="1"/>
  <c r="J38" i="48" s="1"/>
  <c r="J40" i="48" s="1"/>
  <c r="J42" i="48" s="1"/>
  <c r="J44" i="48" s="1"/>
  <c r="J46" i="48" s="1"/>
  <c r="J48" i="48" s="1"/>
  <c r="J50" i="48" s="1"/>
  <c r="A30" i="48"/>
  <c r="A32" i="48" s="1"/>
  <c r="A34" i="48" s="1"/>
  <c r="A36" i="48" s="1"/>
  <c r="A38" i="48" s="1"/>
  <c r="A40" i="48" s="1"/>
  <c r="A42" i="48" s="1"/>
  <c r="A44" i="48" s="1"/>
  <c r="A46" i="48" s="1"/>
  <c r="A48" i="48" s="1"/>
  <c r="A50" i="48" s="1"/>
  <c r="E44" i="48"/>
  <c r="E38" i="48"/>
  <c r="E36" i="48"/>
  <c r="E34" i="48"/>
  <c r="V44" i="48"/>
  <c r="V38" i="48"/>
  <c r="V36" i="48"/>
  <c r="V34" i="48"/>
  <c r="G7" i="51" l="1"/>
  <c r="H9" i="43"/>
  <c r="I9" i="43" s="1"/>
  <c r="R25" i="45" l="1"/>
  <c r="R26" i="45"/>
  <c r="R27" i="45"/>
  <c r="R28" i="45"/>
  <c r="M27" i="45"/>
  <c r="O27" i="45" s="1"/>
  <c r="S27" i="45" s="1"/>
  <c r="F27" i="45"/>
  <c r="D24" i="45"/>
  <c r="M26" i="45" l="1"/>
  <c r="O26" i="45" s="1"/>
  <c r="S26" i="45" s="1"/>
  <c r="M25" i="45"/>
  <c r="O25" i="45" s="1"/>
  <c r="S25" i="45" s="1"/>
  <c r="F26" i="45"/>
  <c r="F25" i="45"/>
  <c r="E10" i="15"/>
  <c r="H49" i="51" l="1"/>
  <c r="J43" i="51"/>
  <c r="K43" i="51" s="1"/>
  <c r="J42" i="51"/>
  <c r="L42" i="51" s="1"/>
  <c r="M42" i="51" s="1"/>
  <c r="C42" i="51"/>
  <c r="C43" i="51" s="1"/>
  <c r="K42" i="51" l="1"/>
  <c r="L43" i="51"/>
  <c r="M43" i="51" s="1"/>
  <c r="H37" i="51" l="1"/>
  <c r="H36" i="51"/>
  <c r="J30" i="51"/>
  <c r="L30" i="51" s="1"/>
  <c r="M30" i="51" s="1"/>
  <c r="I30" i="51"/>
  <c r="J29" i="51"/>
  <c r="L29" i="51" s="1"/>
  <c r="M29" i="51" s="1"/>
  <c r="I29" i="51"/>
  <c r="J28" i="51"/>
  <c r="L28" i="51" s="1"/>
  <c r="M28" i="51" s="1"/>
  <c r="I28" i="51"/>
  <c r="M25" i="51"/>
  <c r="K25" i="51"/>
  <c r="I25" i="51"/>
  <c r="J21" i="51"/>
  <c r="K21" i="51" s="1"/>
  <c r="I21" i="51"/>
  <c r="J20" i="51"/>
  <c r="L20" i="51" s="1"/>
  <c r="M20" i="51" s="1"/>
  <c r="I20" i="51"/>
  <c r="J19" i="51"/>
  <c r="L19" i="51" s="1"/>
  <c r="M19" i="51" s="1"/>
  <c r="I19" i="51"/>
  <c r="J18" i="51"/>
  <c r="L18" i="51" s="1"/>
  <c r="M18" i="51" s="1"/>
  <c r="I18" i="51"/>
  <c r="J17" i="51"/>
  <c r="L17" i="51" s="1"/>
  <c r="M17" i="51" s="1"/>
  <c r="I17" i="51"/>
  <c r="J16" i="51"/>
  <c r="L16" i="51" s="1"/>
  <c r="M16" i="51" s="1"/>
  <c r="I16" i="51"/>
  <c r="J14" i="51"/>
  <c r="L14" i="51" s="1"/>
  <c r="M14" i="51" s="1"/>
  <c r="I14" i="51"/>
  <c r="J13" i="51"/>
  <c r="K13" i="51" s="1"/>
  <c r="I13" i="51"/>
  <c r="B13" i="51"/>
  <c r="B14" i="51" s="1"/>
  <c r="B15" i="51" s="1"/>
  <c r="B16" i="51" s="1"/>
  <c r="B17" i="51" s="1"/>
  <c r="B18" i="51" s="1"/>
  <c r="B19" i="51" s="1"/>
  <c r="B20" i="51" s="1"/>
  <c r="B21" i="51" s="1"/>
  <c r="B22" i="51" s="1"/>
  <c r="B23" i="51" s="1"/>
  <c r="B24" i="51" s="1"/>
  <c r="B25" i="51" s="1"/>
  <c r="B26" i="51" s="1"/>
  <c r="B27" i="51" s="1"/>
  <c r="B28" i="51" s="1"/>
  <c r="B29" i="51" s="1"/>
  <c r="B30" i="51" s="1"/>
  <c r="K16" i="51" l="1"/>
  <c r="K20" i="51"/>
  <c r="K28" i="51"/>
  <c r="K29" i="51"/>
  <c r="L21" i="51"/>
  <c r="M21" i="51" s="1"/>
  <c r="L13" i="51"/>
  <c r="M13" i="51" s="1"/>
  <c r="K18" i="51"/>
  <c r="K30" i="51"/>
  <c r="K14" i="51"/>
  <c r="K17" i="51"/>
  <c r="K19" i="51"/>
  <c r="D90" i="46" l="1"/>
  <c r="D89" i="46"/>
  <c r="D88" i="46"/>
  <c r="D87" i="46"/>
  <c r="D86" i="46"/>
  <c r="D85" i="46"/>
  <c r="D84" i="46"/>
  <c r="D83" i="46"/>
  <c r="D82" i="46"/>
  <c r="D81" i="46"/>
  <c r="D80" i="46"/>
  <c r="D79" i="46"/>
  <c r="D78" i="46"/>
  <c r="D77" i="46"/>
  <c r="D76" i="46"/>
  <c r="D75" i="46"/>
  <c r="D74" i="46"/>
  <c r="D73" i="46"/>
  <c r="D72" i="46"/>
  <c r="D71" i="46"/>
  <c r="D70" i="46"/>
  <c r="D69" i="46"/>
  <c r="D68" i="46"/>
  <c r="D67" i="46"/>
  <c r="D66" i="46"/>
  <c r="D65" i="46"/>
  <c r="V381" i="48"/>
  <c r="V427" i="48"/>
  <c r="V425" i="48"/>
  <c r="V418" i="48"/>
  <c r="V411" i="48"/>
  <c r="V409" i="48"/>
  <c r="V403" i="48"/>
  <c r="V399" i="48"/>
  <c r="V397" i="48"/>
  <c r="V391" i="48"/>
  <c r="V386" i="48"/>
  <c r="V383" i="48"/>
  <c r="E427" i="48"/>
  <c r="E418" i="48"/>
  <c r="E411" i="48"/>
  <c r="E403" i="48"/>
  <c r="E399" i="48"/>
  <c r="E391" i="48"/>
  <c r="E386" i="48"/>
  <c r="E383" i="48"/>
  <c r="V379" i="48" l="1"/>
  <c r="V372" i="48"/>
  <c r="V366" i="48"/>
  <c r="V355" i="48"/>
  <c r="V346" i="48"/>
  <c r="V340" i="48"/>
  <c r="V336" i="48"/>
  <c r="V328" i="48"/>
  <c r="V320" i="48"/>
  <c r="E373" i="48"/>
  <c r="E368" i="48"/>
  <c r="E355" i="48"/>
  <c r="E347" i="48"/>
  <c r="E340" i="48"/>
  <c r="E337" i="48"/>
  <c r="E329" i="48"/>
  <c r="E320" i="48"/>
  <c r="P1" i="15" l="1"/>
  <c r="N1" i="52" s="1"/>
  <c r="O4" i="52"/>
  <c r="O29" i="52" s="1"/>
  <c r="G6" i="51"/>
  <c r="J52" i="48" l="1"/>
  <c r="J54" i="48" s="1"/>
  <c r="J56" i="48" s="1"/>
  <c r="J58" i="48" s="1"/>
  <c r="J60" i="48" s="1"/>
  <c r="J62" i="48" s="1"/>
  <c r="J64" i="48" s="1"/>
  <c r="J66" i="48" s="1"/>
  <c r="J68" i="48" s="1"/>
  <c r="J70" i="48" s="1"/>
  <c r="J72" i="48" s="1"/>
  <c r="J74" i="48" s="1"/>
  <c r="J76" i="48" s="1"/>
  <c r="J78" i="48" s="1"/>
  <c r="J80" i="48" s="1"/>
  <c r="J82" i="48" s="1"/>
  <c r="J84" i="48" s="1"/>
  <c r="J86" i="48" s="1"/>
  <c r="J88" i="48" s="1"/>
  <c r="J90" i="48" s="1"/>
  <c r="J92" i="48" s="1"/>
  <c r="J94" i="48" s="1"/>
  <c r="J96" i="48" s="1"/>
  <c r="J98" i="48" s="1"/>
  <c r="J100" i="48" s="1"/>
  <c r="J102" i="48" s="1"/>
  <c r="J104" i="48" s="1"/>
  <c r="J106" i="48" s="1"/>
  <c r="J108" i="48" s="1"/>
  <c r="J110" i="48" s="1"/>
  <c r="J112" i="48" s="1"/>
  <c r="J114" i="48" s="1"/>
  <c r="J116" i="48" s="1"/>
  <c r="J118" i="48" s="1"/>
  <c r="J120" i="48" s="1"/>
  <c r="J122" i="48" s="1"/>
  <c r="J124" i="48" s="1"/>
  <c r="J126" i="48" s="1"/>
  <c r="J128" i="48" s="1"/>
  <c r="J130" i="48" s="1"/>
  <c r="J132" i="48" s="1"/>
  <c r="J134" i="48" s="1"/>
  <c r="J136" i="48" s="1"/>
  <c r="J138" i="48" s="1"/>
  <c r="J140" i="48" s="1"/>
  <c r="J142" i="48" s="1"/>
  <c r="J144" i="48" s="1"/>
  <c r="J146" i="48" s="1"/>
  <c r="J148" i="48" s="1"/>
  <c r="J150" i="48" s="1"/>
  <c r="J152" i="48" s="1"/>
  <c r="J154" i="48" s="1"/>
  <c r="J156" i="48" s="1"/>
  <c r="J158" i="48" s="1"/>
  <c r="J160" i="48" s="1"/>
  <c r="J162" i="48" s="1"/>
  <c r="J164" i="48" s="1"/>
  <c r="J166" i="48" s="1"/>
  <c r="J168" i="48" s="1"/>
  <c r="J170" i="48" s="1"/>
  <c r="J172" i="48" s="1"/>
  <c r="J174" i="48" s="1"/>
  <c r="J176" i="48" s="1"/>
  <c r="J178" i="48" s="1"/>
  <c r="J180" i="48" s="1"/>
  <c r="J182" i="48" s="1"/>
  <c r="J184" i="48" s="1"/>
  <c r="J186" i="48" s="1"/>
  <c r="J188" i="48" s="1"/>
  <c r="J190" i="48" s="1"/>
  <c r="J192" i="48" s="1"/>
  <c r="J194" i="48" s="1"/>
  <c r="J196" i="48" s="1"/>
  <c r="J198" i="48" s="1"/>
  <c r="J200" i="48" s="1"/>
  <c r="J202" i="48" s="1"/>
  <c r="J204" i="48" s="1"/>
  <c r="J206" i="48" s="1"/>
  <c r="J208" i="48" s="1"/>
  <c r="J210" i="48" s="1"/>
  <c r="J212" i="48" s="1"/>
  <c r="J214" i="48" s="1"/>
  <c r="J216" i="48" s="1"/>
  <c r="J218" i="48" s="1"/>
  <c r="J220" i="48" s="1"/>
  <c r="J222" i="48" s="1"/>
  <c r="J224" i="48" s="1"/>
  <c r="J226" i="48" s="1"/>
  <c r="J228" i="48" s="1"/>
  <c r="J230" i="48" s="1"/>
  <c r="J232" i="48" s="1"/>
  <c r="J234" i="48" s="1"/>
  <c r="J236" i="48" s="1"/>
  <c r="J238" i="48" s="1"/>
  <c r="J240" i="48" s="1"/>
  <c r="J242" i="48" s="1"/>
  <c r="J244" i="48" s="1"/>
  <c r="J246" i="48" s="1"/>
  <c r="J248" i="48" s="1"/>
  <c r="J250" i="48" s="1"/>
  <c r="J252" i="48" s="1"/>
  <c r="J254" i="48" s="1"/>
  <c r="J256" i="48" s="1"/>
  <c r="J258" i="48" s="1"/>
  <c r="J260" i="48" s="1"/>
  <c r="J262" i="48" s="1"/>
  <c r="J264" i="48" s="1"/>
  <c r="J266" i="48" s="1"/>
  <c r="J268" i="48" s="1"/>
  <c r="J270" i="48" s="1"/>
  <c r="J272" i="48" s="1"/>
  <c r="J274" i="48" s="1"/>
  <c r="J276" i="48" s="1"/>
  <c r="J278" i="48" s="1"/>
  <c r="J280" i="48" s="1"/>
  <c r="J282" i="48" s="1"/>
  <c r="J284" i="48" s="1"/>
  <c r="J286" i="48" s="1"/>
  <c r="J288" i="48" s="1"/>
  <c r="J290" i="48" s="1"/>
  <c r="J292" i="48" s="1"/>
  <c r="J294" i="48" s="1"/>
  <c r="J296" i="48" s="1"/>
  <c r="J298" i="48" s="1"/>
  <c r="J300" i="48" s="1"/>
  <c r="J302" i="48" s="1"/>
  <c r="J304" i="48" s="1"/>
  <c r="J306" i="48" s="1"/>
  <c r="J308" i="48" s="1"/>
  <c r="J310" i="48" s="1"/>
  <c r="J312" i="48" s="1"/>
  <c r="J314" i="48" s="1"/>
  <c r="J316" i="48" s="1"/>
  <c r="J318" i="48" s="1"/>
  <c r="J320" i="48" s="1"/>
  <c r="J322" i="48" s="1"/>
  <c r="J324" i="48" s="1"/>
  <c r="J326" i="48" s="1"/>
  <c r="J328" i="48" s="1"/>
  <c r="J330" i="48" s="1"/>
  <c r="J332" i="48" s="1"/>
  <c r="J334" i="48" s="1"/>
  <c r="J336" i="48" s="1"/>
  <c r="J338" i="48" s="1"/>
  <c r="J340" i="48" s="1"/>
  <c r="J342" i="48" s="1"/>
  <c r="J344" i="48" s="1"/>
  <c r="J346" i="48" s="1"/>
  <c r="J348" i="48" s="1"/>
  <c r="J350" i="48" s="1"/>
  <c r="J352" i="48" s="1"/>
  <c r="J354" i="48" s="1"/>
  <c r="J356" i="48" s="1"/>
  <c r="J358" i="48" s="1"/>
  <c r="J360" i="48" s="1"/>
  <c r="J362" i="48" s="1"/>
  <c r="J364" i="48" s="1"/>
  <c r="J366" i="48" s="1"/>
  <c r="J368" i="48" s="1"/>
  <c r="J370" i="48" s="1"/>
  <c r="J372" i="48" s="1"/>
  <c r="J374" i="48" s="1"/>
  <c r="J376" i="48" s="1"/>
  <c r="J378" i="48" s="1"/>
  <c r="J380" i="48" s="1"/>
  <c r="J382" i="48" s="1"/>
  <c r="J384" i="48" s="1"/>
  <c r="J386" i="48" s="1"/>
  <c r="J388" i="48" s="1"/>
  <c r="J390" i="48" s="1"/>
  <c r="J392" i="48" s="1"/>
  <c r="J394" i="48" s="1"/>
  <c r="J396" i="48" s="1"/>
  <c r="J398" i="48" s="1"/>
  <c r="J400" i="48" s="1"/>
  <c r="J402" i="48" s="1"/>
  <c r="J404" i="48" s="1"/>
  <c r="J406" i="48" s="1"/>
  <c r="J408" i="48" s="1"/>
  <c r="J410" i="48" s="1"/>
  <c r="J412" i="48" s="1"/>
  <c r="J414" i="48" s="1"/>
  <c r="J416" i="48" s="1"/>
  <c r="J418" i="48" s="1"/>
  <c r="J420" i="48" s="1"/>
  <c r="J422" i="48" s="1"/>
  <c r="J424" i="48" s="1"/>
  <c r="J426" i="48" s="1"/>
  <c r="J428" i="48" s="1"/>
  <c r="J430" i="48" s="1"/>
  <c r="J432" i="48" s="1"/>
  <c r="J434" i="48" s="1"/>
  <c r="J436" i="48" s="1"/>
  <c r="J438" i="48" s="1"/>
  <c r="J440" i="48" s="1"/>
  <c r="J442" i="48" s="1"/>
  <c r="J444" i="48" s="1"/>
  <c r="J446" i="48" s="1"/>
  <c r="J448" i="48" s="1"/>
  <c r="J450" i="48" s="1"/>
  <c r="J452" i="48" s="1"/>
  <c r="J454" i="48" s="1"/>
  <c r="J456" i="48" s="1"/>
  <c r="J458" i="48" s="1"/>
  <c r="J460" i="48" s="1"/>
  <c r="J462" i="48" s="1"/>
  <c r="J464" i="48" s="1"/>
  <c r="J466" i="48" s="1"/>
  <c r="J468" i="48" s="1"/>
  <c r="J470" i="48" s="1"/>
  <c r="J472" i="48" s="1"/>
  <c r="J474" i="48" s="1"/>
  <c r="J476" i="48" s="1"/>
  <c r="J478" i="48" s="1"/>
  <c r="J480" i="48" s="1"/>
  <c r="J482" i="48" s="1"/>
  <c r="J484" i="48" s="1"/>
  <c r="J486" i="48" s="1"/>
  <c r="J488" i="48" s="1"/>
  <c r="J490" i="48" s="1"/>
  <c r="J492" i="48" s="1"/>
  <c r="J494" i="48" s="1"/>
  <c r="J496" i="48" s="1"/>
  <c r="J498" i="48" s="1"/>
  <c r="J500" i="48" s="1"/>
  <c r="J502" i="48" s="1"/>
  <c r="J504" i="48" s="1"/>
  <c r="J506" i="48" s="1"/>
  <c r="J508" i="48" s="1"/>
  <c r="J510" i="48" s="1"/>
  <c r="J512" i="48" s="1"/>
  <c r="J514" i="48" s="1"/>
  <c r="J516" i="48" s="1"/>
  <c r="J518" i="48" s="1"/>
  <c r="J520" i="48" s="1"/>
  <c r="J522" i="48" s="1"/>
  <c r="J524" i="48" s="1"/>
  <c r="J526" i="48" s="1"/>
  <c r="J528" i="48" s="1"/>
  <c r="J530" i="48" s="1"/>
  <c r="J532" i="48" s="1"/>
  <c r="J534" i="48" s="1"/>
  <c r="J536" i="48" s="1"/>
  <c r="J538" i="48" s="1"/>
  <c r="J540" i="48" s="1"/>
  <c r="J542" i="48" s="1"/>
  <c r="J544" i="48" s="1"/>
  <c r="J546" i="48" s="1"/>
  <c r="J548" i="48" s="1"/>
  <c r="J550" i="48" s="1"/>
  <c r="J552" i="48" s="1"/>
  <c r="J554" i="48" s="1"/>
  <c r="J556" i="48" s="1"/>
  <c r="J558" i="48" s="1"/>
  <c r="J560" i="48" s="1"/>
  <c r="J562" i="48" s="1"/>
  <c r="J564" i="48" s="1"/>
  <c r="J566" i="48" s="1"/>
  <c r="J568" i="48" s="1"/>
  <c r="J570" i="48" s="1"/>
  <c r="J572" i="48" s="1"/>
  <c r="V307" i="48"/>
  <c r="V303" i="48"/>
  <c r="V294" i="48"/>
  <c r="V290" i="48"/>
  <c r="V286" i="48"/>
  <c r="V283" i="48"/>
  <c r="V274" i="48"/>
  <c r="V265" i="48"/>
  <c r="V260" i="48"/>
  <c r="E307" i="48"/>
  <c r="E303" i="48"/>
  <c r="E294" i="48"/>
  <c r="E290" i="48"/>
  <c r="E286" i="48"/>
  <c r="E283" i="48"/>
  <c r="E274" i="48"/>
  <c r="E265" i="48"/>
  <c r="E260" i="48"/>
  <c r="A52" i="48"/>
  <c r="A54" i="48" s="1"/>
  <c r="A56" i="48" s="1"/>
  <c r="A58" i="48" s="1"/>
  <c r="A60" i="48" s="1"/>
  <c r="A62" i="48" s="1"/>
  <c r="A64" i="48" s="1"/>
  <c r="A66" i="48" s="1"/>
  <c r="A68" i="48" s="1"/>
  <c r="A70" i="48" s="1"/>
  <c r="A72" i="48" s="1"/>
  <c r="A74" i="48" s="1"/>
  <c r="A76" i="48" s="1"/>
  <c r="A78" i="48" s="1"/>
  <c r="A80" i="48" s="1"/>
  <c r="A82" i="48" s="1"/>
  <c r="A84" i="48" s="1"/>
  <c r="A86" i="48" s="1"/>
  <c r="A88" i="48" s="1"/>
  <c r="A90" i="48" s="1"/>
  <c r="A92" i="48" s="1"/>
  <c r="A94" i="48" s="1"/>
  <c r="A96" i="48" s="1"/>
  <c r="A98" i="48" s="1"/>
  <c r="A100" i="48" s="1"/>
  <c r="A102" i="48" s="1"/>
  <c r="A104" i="48" s="1"/>
  <c r="A106" i="48" s="1"/>
  <c r="A108" i="48" s="1"/>
  <c r="A110" i="48" s="1"/>
  <c r="A112" i="48" s="1"/>
  <c r="A114" i="48" s="1"/>
  <c r="A116" i="48" s="1"/>
  <c r="A118" i="48" s="1"/>
  <c r="A120" i="48" s="1"/>
  <c r="A122" i="48" s="1"/>
  <c r="A124" i="48" s="1"/>
  <c r="A126" i="48" s="1"/>
  <c r="A128" i="48" s="1"/>
  <c r="A130" i="48" s="1"/>
  <c r="A132" i="48" s="1"/>
  <c r="A134" i="48" s="1"/>
  <c r="A136" i="48" s="1"/>
  <c r="A138" i="48" s="1"/>
  <c r="A140" i="48" s="1"/>
  <c r="A142" i="48" s="1"/>
  <c r="A144" i="48" s="1"/>
  <c r="A146" i="48" s="1"/>
  <c r="A148" i="48" s="1"/>
  <c r="A150" i="48" s="1"/>
  <c r="A152" i="48" s="1"/>
  <c r="A154" i="48" s="1"/>
  <c r="A156" i="48" s="1"/>
  <c r="A158" i="48" s="1"/>
  <c r="A160" i="48" s="1"/>
  <c r="A162" i="48" s="1"/>
  <c r="A164" i="48" s="1"/>
  <c r="A166" i="48" s="1"/>
  <c r="A168" i="48" s="1"/>
  <c r="A170" i="48" s="1"/>
  <c r="A172" i="48" s="1"/>
  <c r="A174" i="48" s="1"/>
  <c r="A176" i="48" s="1"/>
  <c r="A178" i="48" s="1"/>
  <c r="A180" i="48" s="1"/>
  <c r="A182" i="48" s="1"/>
  <c r="A184" i="48" s="1"/>
  <c r="A186" i="48" s="1"/>
  <c r="A188" i="48" s="1"/>
  <c r="A190" i="48" s="1"/>
  <c r="A192" i="48" s="1"/>
  <c r="A194" i="48" s="1"/>
  <c r="A196" i="48" s="1"/>
  <c r="A198" i="48" s="1"/>
  <c r="A200" i="48" s="1"/>
  <c r="A202" i="48" s="1"/>
  <c r="A204" i="48" s="1"/>
  <c r="A206" i="48" s="1"/>
  <c r="A208" i="48" s="1"/>
  <c r="A210" i="48" s="1"/>
  <c r="A212" i="48" s="1"/>
  <c r="A214" i="48" s="1"/>
  <c r="A216" i="48" s="1"/>
  <c r="A218" i="48" s="1"/>
  <c r="A220" i="48" s="1"/>
  <c r="A222" i="48" s="1"/>
  <c r="A224" i="48" s="1"/>
  <c r="A226" i="48" s="1"/>
  <c r="A228" i="48" s="1"/>
  <c r="A230" i="48" s="1"/>
  <c r="A232" i="48" s="1"/>
  <c r="A234" i="48" s="1"/>
  <c r="A236" i="48" s="1"/>
  <c r="A238" i="48" s="1"/>
  <c r="A240" i="48" s="1"/>
  <c r="A242" i="48" s="1"/>
  <c r="A244" i="48" s="1"/>
  <c r="A246" i="48" s="1"/>
  <c r="A248" i="48" s="1"/>
  <c r="A250" i="48" s="1"/>
  <c r="A252" i="48" s="1"/>
  <c r="A254" i="48" s="1"/>
  <c r="A256" i="48" s="1"/>
  <c r="A258" i="48" s="1"/>
  <c r="A260" i="48" s="1"/>
  <c r="A262" i="48" s="1"/>
  <c r="A264" i="48" s="1"/>
  <c r="A266" i="48" s="1"/>
  <c r="A268" i="48" s="1"/>
  <c r="A270" i="48" s="1"/>
  <c r="A272" i="48" s="1"/>
  <c r="A274" i="48" s="1"/>
  <c r="A276" i="48" s="1"/>
  <c r="A278" i="48" s="1"/>
  <c r="A280" i="48" s="1"/>
  <c r="A282" i="48" s="1"/>
  <c r="A284" i="48" s="1"/>
  <c r="A286" i="48" s="1"/>
  <c r="A288" i="48" s="1"/>
  <c r="A290" i="48" s="1"/>
  <c r="A292" i="48" s="1"/>
  <c r="A294" i="48" s="1"/>
  <c r="A296" i="48" s="1"/>
  <c r="A298" i="48" s="1"/>
  <c r="A300" i="48" s="1"/>
  <c r="A302" i="48" s="1"/>
  <c r="A304" i="48" s="1"/>
  <c r="A306" i="48" s="1"/>
  <c r="A308" i="48" s="1"/>
  <c r="A310" i="48" s="1"/>
  <c r="A312" i="48" s="1"/>
  <c r="A314" i="48" s="1"/>
  <c r="A316" i="48" s="1"/>
  <c r="A318" i="48" s="1"/>
  <c r="A320" i="48" s="1"/>
  <c r="A322" i="48" s="1"/>
  <c r="A324" i="48" s="1"/>
  <c r="A326" i="48" s="1"/>
  <c r="A328" i="48" s="1"/>
  <c r="A330" i="48" s="1"/>
  <c r="A332" i="48" s="1"/>
  <c r="A334" i="48" s="1"/>
  <c r="A336" i="48" s="1"/>
  <c r="A338" i="48" s="1"/>
  <c r="A340" i="48" s="1"/>
  <c r="A342" i="48" s="1"/>
  <c r="A344" i="48" s="1"/>
  <c r="A346" i="48" s="1"/>
  <c r="A348" i="48" s="1"/>
  <c r="A350" i="48" s="1"/>
  <c r="A352" i="48" s="1"/>
  <c r="A354" i="48" s="1"/>
  <c r="A356" i="48" s="1"/>
  <c r="A358" i="48" s="1"/>
  <c r="A360" i="48" s="1"/>
  <c r="A362" i="48" s="1"/>
  <c r="A364" i="48" s="1"/>
  <c r="A366" i="48" s="1"/>
  <c r="A368" i="48" s="1"/>
  <c r="A370" i="48" s="1"/>
  <c r="A372" i="48" s="1"/>
  <c r="A374" i="48" s="1"/>
  <c r="A376" i="48" s="1"/>
  <c r="A378" i="48" s="1"/>
  <c r="A380" i="48" s="1"/>
  <c r="A382" i="48" s="1"/>
  <c r="A384" i="48" s="1"/>
  <c r="A386" i="48" s="1"/>
  <c r="A388" i="48" s="1"/>
  <c r="A390" i="48" s="1"/>
  <c r="A392" i="48" s="1"/>
  <c r="A394" i="48" s="1"/>
  <c r="A396" i="48" s="1"/>
  <c r="A398" i="48" s="1"/>
  <c r="A400" i="48" s="1"/>
  <c r="A402" i="48" s="1"/>
  <c r="A404" i="48" s="1"/>
  <c r="A406" i="48" s="1"/>
  <c r="A408" i="48" s="1"/>
  <c r="A410" i="48" s="1"/>
  <c r="A412" i="48" s="1"/>
  <c r="A414" i="48" s="1"/>
  <c r="A416" i="48" s="1"/>
  <c r="A418" i="48" s="1"/>
  <c r="A420" i="48" s="1"/>
  <c r="A422" i="48" s="1"/>
  <c r="A424" i="48" s="1"/>
  <c r="A426" i="48" s="1"/>
  <c r="A428" i="48" s="1"/>
  <c r="A430" i="48" s="1"/>
  <c r="A432" i="48" s="1"/>
  <c r="A434" i="48" s="1"/>
  <c r="A436" i="48" s="1"/>
  <c r="A438" i="48" s="1"/>
  <c r="A440" i="48" s="1"/>
  <c r="A442" i="48" s="1"/>
  <c r="A444" i="48" s="1"/>
  <c r="A446" i="48" s="1"/>
  <c r="A448" i="48" s="1"/>
  <c r="A450" i="48" s="1"/>
  <c r="A452" i="48" s="1"/>
  <c r="A454" i="48" s="1"/>
  <c r="A456" i="48" s="1"/>
  <c r="A458" i="48" s="1"/>
  <c r="A460" i="48" s="1"/>
  <c r="A462" i="48" s="1"/>
  <c r="A464" i="48" s="1"/>
  <c r="A466" i="48" s="1"/>
  <c r="A468" i="48" s="1"/>
  <c r="A470" i="48" s="1"/>
  <c r="A472" i="48" s="1"/>
  <c r="A474" i="48" s="1"/>
  <c r="A476" i="48" s="1"/>
  <c r="A478" i="48" s="1"/>
  <c r="A480" i="48" s="1"/>
  <c r="A482" i="48" s="1"/>
  <c r="A484" i="48" s="1"/>
  <c r="A486" i="48" s="1"/>
  <c r="A488" i="48" s="1"/>
  <c r="A490" i="48" s="1"/>
  <c r="A492" i="48" s="1"/>
  <c r="A494" i="48" s="1"/>
  <c r="A496" i="48" s="1"/>
  <c r="A498" i="48" s="1"/>
  <c r="A500" i="48" s="1"/>
  <c r="A502" i="48" s="1"/>
  <c r="A504" i="48" s="1"/>
  <c r="A506" i="48" s="1"/>
  <c r="A508" i="48" s="1"/>
  <c r="A510" i="48" s="1"/>
  <c r="A512" i="48" s="1"/>
  <c r="A514" i="48" s="1"/>
  <c r="A516" i="48" s="1"/>
  <c r="A518" i="48" s="1"/>
  <c r="A520" i="48" s="1"/>
  <c r="A522" i="48" s="1"/>
  <c r="A524" i="48" s="1"/>
  <c r="A526" i="48" s="1"/>
  <c r="A528" i="48" s="1"/>
  <c r="A530" i="48" s="1"/>
  <c r="A532" i="48" s="1"/>
  <c r="A534" i="48" s="1"/>
  <c r="A536" i="48" s="1"/>
  <c r="A538" i="48" s="1"/>
  <c r="A540" i="48" s="1"/>
  <c r="A542" i="48" s="1"/>
  <c r="A544" i="48" s="1"/>
  <c r="A546" i="48" s="1"/>
  <c r="A548" i="48" s="1"/>
  <c r="A550" i="48" s="1"/>
  <c r="A552" i="48" s="1"/>
  <c r="A554" i="48" s="1"/>
  <c r="A556" i="48" s="1"/>
  <c r="A558" i="48" s="1"/>
  <c r="A560" i="48" s="1"/>
  <c r="A562" i="48" s="1"/>
  <c r="A564" i="48" s="1"/>
  <c r="A566" i="48" s="1"/>
  <c r="A568" i="48" s="1"/>
  <c r="A570" i="48" s="1"/>
  <c r="A572" i="48" s="1"/>
  <c r="V254" i="48"/>
  <c r="V232" i="48"/>
  <c r="V230" i="48"/>
  <c r="V228" i="48"/>
  <c r="V226" i="48"/>
  <c r="V218" i="48"/>
  <c r="V206" i="48"/>
  <c r="V200" i="48"/>
  <c r="V192" i="48"/>
  <c r="V182" i="48"/>
  <c r="V174" i="48"/>
  <c r="E254" i="48"/>
  <c r="E236" i="48"/>
  <c r="E232" i="48"/>
  <c r="E230" i="48"/>
  <c r="E218" i="48"/>
  <c r="E206" i="48"/>
  <c r="E200" i="48"/>
  <c r="E182" i="48"/>
  <c r="V164" i="48" l="1"/>
  <c r="V158" i="48"/>
  <c r="V154" i="48"/>
  <c r="V148" i="48"/>
  <c r="V146" i="48"/>
  <c r="V142" i="48"/>
  <c r="V138" i="48"/>
  <c r="V132" i="48"/>
  <c r="V128" i="48"/>
  <c r="V116" i="48"/>
  <c r="E172" i="48"/>
  <c r="E164" i="48"/>
  <c r="E158" i="48"/>
  <c r="E154" i="48"/>
  <c r="E146" i="48"/>
  <c r="E142" i="48"/>
  <c r="E138" i="48"/>
  <c r="E132" i="48"/>
  <c r="E128" i="48"/>
  <c r="E116" i="48"/>
  <c r="V90" i="48" l="1"/>
  <c r="V88" i="48"/>
  <c r="V84" i="48"/>
  <c r="V82" i="48"/>
  <c r="V76" i="48"/>
  <c r="V74" i="48"/>
  <c r="V62" i="48"/>
  <c r="V56" i="48"/>
  <c r="V52" i="48"/>
  <c r="E90" i="48"/>
  <c r="E88" i="48"/>
  <c r="E84" i="48"/>
  <c r="E82" i="48"/>
  <c r="E76" i="48"/>
  <c r="E74" i="48"/>
  <c r="E62" i="48"/>
  <c r="E56" i="48"/>
  <c r="E52" i="48"/>
  <c r="G21" i="43" l="1"/>
  <c r="D64" i="46"/>
  <c r="D63" i="46"/>
  <c r="D62" i="46"/>
  <c r="D61" i="46"/>
  <c r="D60" i="46"/>
  <c r="D59" i="46"/>
  <c r="D58" i="46"/>
  <c r="D57" i="46"/>
  <c r="D56" i="46"/>
  <c r="D55" i="46"/>
  <c r="D54" i="46"/>
  <c r="D53" i="46"/>
  <c r="D52" i="46"/>
  <c r="D51" i="46"/>
  <c r="D50" i="46"/>
  <c r="D49" i="46"/>
  <c r="D48" i="46"/>
  <c r="D47" i="46"/>
  <c r="D46" i="46"/>
  <c r="D45" i="46"/>
  <c r="D44" i="46"/>
  <c r="D43" i="46"/>
  <c r="D42" i="46"/>
  <c r="D41" i="46"/>
  <c r="A21" i="46"/>
  <c r="A22" i="46" s="1"/>
  <c r="A23" i="46" s="1"/>
  <c r="A24" i="46" s="1"/>
  <c r="A25" i="46" s="1"/>
  <c r="A26" i="46" s="1"/>
  <c r="A27" i="46" s="1"/>
  <c r="A28" i="46" s="1"/>
  <c r="A29" i="46" s="1"/>
  <c r="A30" i="46" s="1"/>
  <c r="A31" i="46" s="1"/>
  <c r="A32" i="46" s="1"/>
  <c r="A33" i="46" s="1"/>
  <c r="A34" i="46" s="1"/>
  <c r="A35" i="46" s="1"/>
  <c r="A36" i="46" s="1"/>
  <c r="A37" i="46" s="1"/>
  <c r="A38" i="46" s="1"/>
  <c r="A39" i="46" s="1"/>
  <c r="A40" i="46" s="1"/>
  <c r="A41" i="46" s="1"/>
  <c r="A42" i="46" s="1"/>
  <c r="A43" i="46" s="1"/>
  <c r="A44" i="46" s="1"/>
  <c r="A45" i="46" s="1"/>
  <c r="A46" i="46" s="1"/>
  <c r="A47" i="46" s="1"/>
  <c r="A48" i="46" s="1"/>
  <c r="A49" i="46" s="1"/>
  <c r="A50" i="46" s="1"/>
  <c r="A51" i="46" s="1"/>
  <c r="A52" i="46" s="1"/>
  <c r="A53" i="46" s="1"/>
  <c r="A54" i="46" s="1"/>
  <c r="A55" i="46" s="1"/>
  <c r="A56" i="46" s="1"/>
  <c r="A57" i="46" s="1"/>
  <c r="A58" i="46" s="1"/>
  <c r="A59" i="46" s="1"/>
  <c r="A60" i="46" s="1"/>
  <c r="A61" i="46" s="1"/>
  <c r="A62" i="46" s="1"/>
  <c r="A63" i="46" s="1"/>
  <c r="A64" i="46" s="1"/>
  <c r="A65" i="46" s="1"/>
  <c r="A66" i="46" s="1"/>
  <c r="A67" i="46" s="1"/>
  <c r="A68" i="46" s="1"/>
  <c r="A69" i="46" s="1"/>
  <c r="A70" i="46" s="1"/>
  <c r="A71" i="46" s="1"/>
  <c r="A72" i="46" s="1"/>
  <c r="A73" i="46" s="1"/>
  <c r="A74" i="46" s="1"/>
  <c r="A75" i="46" s="1"/>
  <c r="A76" i="46" s="1"/>
  <c r="A77" i="46" s="1"/>
  <c r="A78" i="46" s="1"/>
  <c r="A79" i="46" s="1"/>
  <c r="A80" i="46" s="1"/>
  <c r="A81" i="46" s="1"/>
  <c r="A82" i="46" s="1"/>
  <c r="A83" i="46" s="1"/>
  <c r="A84" i="46" s="1"/>
  <c r="A85" i="46" s="1"/>
  <c r="A86" i="46" s="1"/>
  <c r="A87" i="46" s="1"/>
  <c r="A88" i="46" s="1"/>
  <c r="A89" i="46" s="1"/>
  <c r="A90" i="46" s="1"/>
  <c r="A91" i="46" s="1"/>
  <c r="A92" i="46" s="1"/>
  <c r="A93" i="46" s="1"/>
  <c r="A94" i="46" s="1"/>
  <c r="A95" i="46" s="1"/>
  <c r="A96" i="46" s="1"/>
  <c r="A97" i="46" s="1"/>
  <c r="A98" i="46" s="1"/>
  <c r="A99" i="46" s="1"/>
  <c r="A100" i="46" s="1"/>
  <c r="A101" i="46" s="1"/>
  <c r="A102" i="46" s="1"/>
  <c r="A103" i="46" s="1"/>
  <c r="A104" i="46" s="1"/>
  <c r="A105" i="46" s="1"/>
  <c r="A106" i="46" s="1"/>
  <c r="A107" i="46" s="1"/>
  <c r="A108" i="46" s="1"/>
  <c r="A109" i="46" s="1"/>
  <c r="A110" i="46" s="1"/>
  <c r="A111" i="46" s="1"/>
  <c r="A112" i="46" s="1"/>
  <c r="A113" i="46" s="1"/>
  <c r="A114" i="46" s="1"/>
  <c r="A115" i="46" s="1"/>
  <c r="D40" i="46"/>
  <c r="D39" i="46"/>
  <c r="D38" i="46"/>
  <c r="D37" i="46"/>
  <c r="D36" i="46"/>
  <c r="D35" i="46"/>
  <c r="D34" i="46"/>
  <c r="D33" i="46"/>
  <c r="D32" i="46"/>
  <c r="D31" i="46"/>
  <c r="D30" i="46"/>
  <c r="D29" i="46"/>
  <c r="D28" i="46"/>
  <c r="D27" i="46"/>
  <c r="D26" i="46"/>
  <c r="D25" i="46"/>
  <c r="D24" i="46"/>
  <c r="D23" i="46"/>
  <c r="D22" i="46"/>
  <c r="D21" i="46"/>
  <c r="D20" i="46"/>
  <c r="D116" i="46" l="1"/>
  <c r="F4" i="45"/>
  <c r="R39" i="45"/>
  <c r="N39" i="45"/>
  <c r="M39" i="45"/>
  <c r="I39" i="45"/>
  <c r="F39" i="45"/>
  <c r="R38" i="45"/>
  <c r="N38" i="45"/>
  <c r="M38" i="45"/>
  <c r="L38" i="45"/>
  <c r="I38" i="45"/>
  <c r="F38" i="45"/>
  <c r="R37" i="45"/>
  <c r="N37" i="45"/>
  <c r="M37" i="45"/>
  <c r="L37" i="45"/>
  <c r="I37" i="45"/>
  <c r="F37" i="45"/>
  <c r="N28" i="45"/>
  <c r="M28" i="45"/>
  <c r="L28" i="45"/>
  <c r="I28" i="45"/>
  <c r="F28" i="45"/>
  <c r="R24" i="45"/>
  <c r="N24" i="45"/>
  <c r="M24" i="45"/>
  <c r="O24" i="45" s="1"/>
  <c r="L24" i="45"/>
  <c r="I24" i="45"/>
  <c r="F24" i="45"/>
  <c r="R23" i="45"/>
  <c r="N23" i="45"/>
  <c r="M23" i="45"/>
  <c r="L23" i="45"/>
  <c r="I23" i="45"/>
  <c r="F23" i="45"/>
  <c r="R21" i="45"/>
  <c r="N21" i="45"/>
  <c r="M21" i="45"/>
  <c r="O21" i="45" s="1"/>
  <c r="L21" i="45"/>
  <c r="I21" i="45"/>
  <c r="F21" i="45"/>
  <c r="R20" i="45"/>
  <c r="N20" i="45"/>
  <c r="M20" i="45"/>
  <c r="L20" i="45"/>
  <c r="I20" i="45"/>
  <c r="F20" i="45"/>
  <c r="R19" i="45"/>
  <c r="N19" i="45"/>
  <c r="M19" i="45"/>
  <c r="O19" i="45" s="1"/>
  <c r="L19" i="45"/>
  <c r="I19" i="45"/>
  <c r="F19" i="45"/>
  <c r="R18" i="45"/>
  <c r="N18" i="45"/>
  <c r="M18" i="45"/>
  <c r="L18" i="45"/>
  <c r="I18" i="45"/>
  <c r="F18" i="45"/>
  <c r="R17" i="45"/>
  <c r="N17" i="45"/>
  <c r="M17" i="45"/>
  <c r="O17" i="45" s="1"/>
  <c r="L17" i="45"/>
  <c r="I17" i="45"/>
  <c r="F17" i="45"/>
  <c r="R16" i="45"/>
  <c r="N16" i="45"/>
  <c r="M16" i="45"/>
  <c r="L16" i="45"/>
  <c r="I16" i="45"/>
  <c r="F16" i="45"/>
  <c r="P15" i="45"/>
  <c r="R15" i="45" s="1"/>
  <c r="J15" i="45"/>
  <c r="E15" i="45"/>
  <c r="N15" i="45" s="1"/>
  <c r="D15" i="45"/>
  <c r="R13" i="45"/>
  <c r="N13" i="45"/>
  <c r="M13" i="45"/>
  <c r="O13" i="45" s="1"/>
  <c r="S13" i="45" s="1"/>
  <c r="L13" i="45"/>
  <c r="I13" i="45"/>
  <c r="F13" i="45"/>
  <c r="R12" i="45"/>
  <c r="N12" i="45"/>
  <c r="M12" i="45"/>
  <c r="L12" i="45"/>
  <c r="I12" i="45"/>
  <c r="F12" i="45"/>
  <c r="M21" i="43"/>
  <c r="H21" i="43"/>
  <c r="L20" i="43"/>
  <c r="I20" i="43"/>
  <c r="L19" i="43"/>
  <c r="I19" i="43"/>
  <c r="L18" i="43"/>
  <c r="I18" i="43"/>
  <c r="L17" i="43"/>
  <c r="I17" i="43"/>
  <c r="L16" i="43"/>
  <c r="L15" i="43"/>
  <c r="I15" i="43"/>
  <c r="L14" i="43"/>
  <c r="I14" i="43"/>
  <c r="J21" i="43"/>
  <c r="I13" i="43"/>
  <c r="L12" i="43"/>
  <c r="I12" i="43"/>
  <c r="L11" i="43"/>
  <c r="I11" i="43"/>
  <c r="L10" i="43"/>
  <c r="I10" i="43"/>
  <c r="L9" i="43"/>
  <c r="O39" i="45" l="1"/>
  <c r="S39" i="45" s="1"/>
  <c r="O38" i="45"/>
  <c r="S38" i="45" s="1"/>
  <c r="O37" i="45"/>
  <c r="S37" i="45" s="1"/>
  <c r="O12" i="45"/>
  <c r="I21" i="43"/>
  <c r="S24" i="45"/>
  <c r="L39" i="45"/>
  <c r="F15" i="45"/>
  <c r="I15" i="45"/>
  <c r="L15" i="45"/>
  <c r="M15" i="45"/>
  <c r="O15" i="45" s="1"/>
  <c r="O18" i="45"/>
  <c r="O20" i="45"/>
  <c r="O23" i="45"/>
  <c r="S23" i="45" s="1"/>
  <c r="O28" i="45"/>
  <c r="S28" i="45" s="1"/>
  <c r="O16" i="45"/>
  <c r="K21" i="43"/>
  <c r="L13" i="43"/>
  <c r="L21" i="43" s="1"/>
  <c r="J45" i="42" l="1"/>
  <c r="K45" i="42" s="1"/>
  <c r="I45" i="42"/>
  <c r="J44" i="42"/>
  <c r="K44" i="42" s="1"/>
  <c r="I44" i="42"/>
  <c r="J43" i="42"/>
  <c r="K43" i="42" s="1"/>
  <c r="I43" i="42"/>
  <c r="J42" i="42"/>
  <c r="K42" i="42" s="1"/>
  <c r="I42" i="42"/>
  <c r="J41" i="42"/>
  <c r="K41" i="42" s="1"/>
  <c r="I41" i="42"/>
  <c r="J40" i="42"/>
  <c r="K40" i="42" s="1"/>
  <c r="J37" i="42"/>
  <c r="K37" i="42" s="1"/>
  <c r="I37" i="42"/>
  <c r="J36" i="42"/>
  <c r="K36" i="42" s="1"/>
  <c r="I36" i="42"/>
  <c r="J35" i="42"/>
  <c r="K35" i="42" s="1"/>
  <c r="I35" i="42"/>
  <c r="J34" i="42"/>
  <c r="K34" i="42" s="1"/>
  <c r="I34" i="42"/>
  <c r="K32" i="42"/>
  <c r="I32" i="42"/>
  <c r="J21" i="42"/>
  <c r="K21" i="42" s="1"/>
  <c r="J20" i="42"/>
  <c r="K20" i="42" s="1"/>
  <c r="K19" i="42"/>
  <c r="K18" i="42"/>
  <c r="J16" i="42"/>
  <c r="I21" i="42"/>
  <c r="I20" i="42"/>
  <c r="I19" i="42"/>
  <c r="I18" i="42"/>
  <c r="I16" i="42"/>
  <c r="J33" i="42"/>
  <c r="K33" i="42" s="1"/>
  <c r="I33" i="42"/>
  <c r="K16" i="42" l="1"/>
  <c r="K17" i="42"/>
  <c r="O182" i="22" l="1"/>
  <c r="O170" i="22"/>
  <c r="O158" i="22"/>
  <c r="O146" i="22"/>
  <c r="O138" i="22"/>
  <c r="O119" i="22"/>
  <c r="O103" i="22"/>
  <c r="O95" i="22"/>
  <c r="O92" i="22"/>
  <c r="O89" i="22"/>
  <c r="O85" i="22"/>
  <c r="O70" i="22"/>
  <c r="O50" i="22"/>
  <c r="O29" i="22"/>
  <c r="L220" i="4"/>
  <c r="L211" i="4"/>
  <c r="L201" i="4"/>
  <c r="L188" i="4"/>
  <c r="L170" i="4"/>
  <c r="L157" i="4"/>
  <c r="L142" i="4"/>
  <c r="L124" i="4"/>
  <c r="L118" i="4"/>
  <c r="L113" i="4"/>
  <c r="L104" i="4"/>
  <c r="L82" i="4"/>
  <c r="L54" i="4"/>
  <c r="L31" i="4"/>
  <c r="L10" i="4"/>
  <c r="E18" i="34" l="1"/>
  <c r="E17" i="34"/>
  <c r="L26" i="13" l="1"/>
  <c r="M153" i="4" l="1"/>
  <c r="D14" i="41" l="1"/>
  <c r="A7" i="41"/>
  <c r="A8" i="41"/>
  <c r="A9" i="41"/>
  <c r="A10" i="41"/>
  <c r="A11" i="41"/>
  <c r="A6" i="41"/>
  <c r="E14" i="41"/>
  <c r="E15" i="41" s="1"/>
  <c r="D15" i="41"/>
  <c r="M12" i="38" l="1"/>
  <c r="E15" i="39"/>
  <c r="D15" i="39"/>
  <c r="E14" i="39"/>
  <c r="D14" i="39"/>
  <c r="A12" i="39"/>
  <c r="A11" i="39"/>
  <c r="A10" i="39"/>
  <c r="A9" i="39"/>
  <c r="A8" i="39"/>
  <c r="A7" i="39"/>
  <c r="A6" i="39"/>
  <c r="E7" i="34"/>
  <c r="E8" i="34" s="1"/>
  <c r="E9" i="34" s="1"/>
  <c r="E10" i="34" s="1"/>
  <c r="E11" i="34" s="1"/>
  <c r="E12" i="34" s="1"/>
  <c r="E13" i="34" s="1"/>
  <c r="E14" i="34" s="1"/>
  <c r="E15" i="34" s="1"/>
  <c r="E16" i="34" s="1"/>
  <c r="O15" i="8"/>
  <c r="M172" i="4"/>
  <c r="O67" i="24"/>
  <c r="M95" i="11"/>
  <c r="M94" i="11"/>
  <c r="M96" i="11" s="1"/>
  <c r="L129" i="18"/>
  <c r="M129" i="18" s="1"/>
  <c r="L88" i="18"/>
  <c r="L172" i="7"/>
  <c r="A8" i="7"/>
  <c r="A9" i="7" s="1"/>
  <c r="A10" i="7" s="1"/>
  <c r="A11" i="7" s="1"/>
  <c r="A12" i="7" s="1"/>
  <c r="A13" i="7" s="1"/>
  <c r="A14" i="7" s="1"/>
  <c r="A15" i="7" s="1"/>
  <c r="A16" i="7" s="1"/>
  <c r="A17" i="7" s="1"/>
  <c r="A18" i="7" s="1"/>
  <c r="A19" i="7" s="1"/>
  <c r="A20" i="7" s="1"/>
  <c r="A21" i="7" s="1"/>
  <c r="A22" i="7" s="1"/>
  <c r="A23" i="7" s="1"/>
  <c r="A24" i="7" s="1"/>
  <c r="A25" i="7" s="1"/>
  <c r="A26" i="7" s="1"/>
  <c r="A27" i="7" s="1"/>
  <c r="A28" i="7" s="1"/>
  <c r="A30" i="7" s="1"/>
  <c r="A31" i="7" s="1"/>
  <c r="A32" i="7" s="1"/>
  <c r="A33" i="7" s="1"/>
  <c r="A34" i="7" s="1"/>
  <c r="A35" i="7" s="1"/>
  <c r="A36" i="7" s="1"/>
  <c r="A37" i="7" s="1"/>
  <c r="A38" i="7" s="1"/>
  <c r="A39" i="7" s="1"/>
  <c r="A40" i="7" s="1"/>
  <c r="A41" i="7" s="1"/>
  <c r="A42" i="7" s="1"/>
  <c r="A43" i="7" s="1"/>
  <c r="A44" i="7" s="1"/>
  <c r="A45" i="7" s="1"/>
  <c r="A46" i="7" s="1"/>
  <c r="A47" i="7" s="1"/>
  <c r="A48" i="7" s="1"/>
  <c r="A49" i="7" s="1"/>
  <c r="A50" i="7" s="1"/>
  <c r="A51" i="7" s="1"/>
  <c r="A52" i="7" s="1"/>
  <c r="A53" i="7" s="1"/>
  <c r="A54" i="7" s="1"/>
  <c r="A55" i="7" s="1"/>
  <c r="A56" i="7" s="1"/>
  <c r="A57" i="7" s="1"/>
  <c r="A58" i="7" s="1"/>
  <c r="A59" i="7" s="1"/>
  <c r="A188" i="26"/>
  <c r="A187" i="26"/>
  <c r="A186" i="26"/>
  <c r="A185" i="26"/>
  <c r="A184" i="26"/>
  <c r="A183" i="26"/>
  <c r="A182" i="26"/>
  <c r="A181" i="26"/>
  <c r="A180" i="26"/>
  <c r="A179" i="26"/>
  <c r="A178" i="26"/>
  <c r="A177" i="26"/>
  <c r="A176" i="26"/>
  <c r="A175" i="26"/>
  <c r="A174" i="26"/>
  <c r="A173" i="26"/>
  <c r="A172" i="26"/>
  <c r="A171" i="26"/>
  <c r="A170" i="26"/>
  <c r="A169" i="26"/>
  <c r="A168" i="26"/>
  <c r="A167" i="26"/>
  <c r="A166" i="26"/>
  <c r="A165" i="26"/>
  <c r="A164" i="26"/>
  <c r="A163" i="26"/>
  <c r="A162" i="26"/>
  <c r="A161" i="26"/>
  <c r="A160" i="26"/>
  <c r="A159" i="26"/>
  <c r="A158" i="26"/>
  <c r="A157" i="26"/>
  <c r="A156" i="26"/>
  <c r="A155" i="26"/>
  <c r="A154" i="26"/>
  <c r="A153" i="26"/>
  <c r="A152" i="26"/>
  <c r="A151" i="26"/>
  <c r="A150" i="26"/>
  <c r="A149" i="26"/>
  <c r="A148" i="26"/>
  <c r="A147" i="26"/>
  <c r="A146" i="26"/>
  <c r="A145" i="26"/>
  <c r="A144" i="26"/>
  <c r="A143" i="26"/>
  <c r="A142" i="26"/>
  <c r="A141" i="26"/>
  <c r="A140" i="26"/>
  <c r="A139" i="26"/>
  <c r="A138" i="26"/>
  <c r="A137" i="26"/>
  <c r="A136" i="26"/>
  <c r="A135" i="26"/>
  <c r="A134" i="26"/>
  <c r="A133" i="26"/>
  <c r="A132" i="26"/>
  <c r="A131" i="26"/>
  <c r="A130" i="26"/>
  <c r="A129" i="26"/>
  <c r="A128" i="26"/>
  <c r="A127" i="26"/>
  <c r="A126" i="26"/>
  <c r="A125" i="26"/>
  <c r="A124" i="26"/>
  <c r="A123" i="26"/>
  <c r="A122" i="26"/>
  <c r="A121" i="26"/>
  <c r="A120" i="26"/>
  <c r="A119" i="26"/>
  <c r="A118" i="26"/>
  <c r="A117" i="26"/>
  <c r="A116" i="26"/>
  <c r="A115" i="26"/>
  <c r="A114" i="26"/>
  <c r="A113" i="26"/>
  <c r="A112" i="26"/>
  <c r="A111" i="26"/>
  <c r="A110" i="26"/>
  <c r="A109" i="26"/>
  <c r="A108" i="26"/>
  <c r="A107" i="26"/>
  <c r="A106" i="26"/>
  <c r="A105" i="26"/>
  <c r="A104" i="26"/>
  <c r="A103" i="26"/>
  <c r="A102" i="26"/>
  <c r="A101" i="26"/>
  <c r="A100" i="26"/>
  <c r="A99" i="26"/>
  <c r="A98" i="26"/>
  <c r="A97" i="26"/>
  <c r="A96" i="26"/>
  <c r="A95" i="26"/>
  <c r="A94" i="26"/>
  <c r="A93" i="26"/>
  <c r="A92" i="26"/>
  <c r="A91" i="26"/>
  <c r="A90" i="26"/>
  <c r="A89" i="26"/>
  <c r="A88" i="26"/>
  <c r="A87" i="26"/>
  <c r="A86" i="26"/>
  <c r="A85" i="26"/>
  <c r="A84" i="26"/>
  <c r="A83" i="26"/>
  <c r="A82" i="26"/>
  <c r="A81" i="26"/>
  <c r="A80" i="26"/>
  <c r="A79" i="26"/>
  <c r="A78" i="26"/>
  <c r="A77" i="26"/>
  <c r="A76" i="26"/>
  <c r="A75" i="26"/>
  <c r="A74" i="26"/>
  <c r="A73" i="26"/>
  <c r="A72" i="26"/>
  <c r="A71" i="26"/>
  <c r="A70" i="26"/>
  <c r="A69" i="26"/>
  <c r="A68" i="26"/>
  <c r="A67" i="26"/>
  <c r="A66" i="26"/>
  <c r="A65" i="26"/>
  <c r="A64" i="26"/>
  <c r="A63" i="26"/>
  <c r="A62" i="26"/>
  <c r="A61" i="26"/>
  <c r="A60" i="26"/>
  <c r="A59" i="26"/>
  <c r="A58" i="26"/>
  <c r="A57" i="26"/>
  <c r="A56" i="26"/>
  <c r="A55" i="26"/>
  <c r="A54" i="26"/>
  <c r="A53" i="26"/>
  <c r="A52" i="26"/>
  <c r="A51" i="26"/>
  <c r="A50" i="26"/>
  <c r="A49" i="26"/>
  <c r="A48" i="26"/>
  <c r="A47" i="26"/>
  <c r="A46" i="26"/>
  <c r="A45" i="26"/>
  <c r="A44" i="26"/>
  <c r="A43" i="26"/>
  <c r="A42" i="26"/>
  <c r="A41" i="26"/>
  <c r="A40" i="26"/>
  <c r="A39" i="26"/>
  <c r="A38" i="26"/>
  <c r="A37" i="26"/>
  <c r="A36" i="26"/>
  <c r="A35" i="26"/>
  <c r="A34" i="26"/>
  <c r="A33" i="26"/>
  <c r="A32" i="26"/>
  <c r="A31" i="26"/>
  <c r="A30" i="26"/>
  <c r="A29" i="26"/>
  <c r="A28" i="26"/>
  <c r="A27" i="26"/>
  <c r="A26" i="26"/>
  <c r="A25" i="26"/>
  <c r="A24" i="26"/>
  <c r="A23" i="26"/>
  <c r="A22" i="26"/>
  <c r="A21" i="26"/>
  <c r="A20" i="26"/>
  <c r="A19" i="26"/>
  <c r="A18" i="26"/>
  <c r="A17" i="26"/>
  <c r="A16" i="26"/>
  <c r="A15" i="26"/>
  <c r="A14" i="26"/>
  <c r="A13" i="26"/>
  <c r="A12" i="26"/>
  <c r="A11" i="26"/>
  <c r="A10" i="26"/>
  <c r="A9" i="26"/>
  <c r="A8" i="26"/>
  <c r="A7" i="26"/>
  <c r="A6" i="26"/>
  <c r="M5" i="26"/>
  <c r="K5" i="26"/>
  <c r="M5" i="33"/>
  <c r="K5" i="33"/>
  <c r="K13" i="37"/>
  <c r="J13" i="37"/>
  <c r="I13" i="37"/>
  <c r="G13" i="37"/>
  <c r="M1" i="14"/>
  <c r="AA14" i="1"/>
  <c r="AD13" i="1"/>
  <c r="AA13" i="1"/>
  <c r="O13" i="1"/>
  <c r="N13" i="1"/>
  <c r="F13" i="1"/>
  <c r="AA12" i="1"/>
  <c r="O12" i="1"/>
  <c r="N12" i="1"/>
  <c r="F12" i="1"/>
  <c r="AA11" i="1"/>
  <c r="O11" i="1"/>
  <c r="N11" i="1"/>
  <c r="F11" i="1"/>
  <c r="AA10" i="1"/>
  <c r="O10" i="1"/>
  <c r="N10" i="1"/>
  <c r="F10" i="1"/>
  <c r="AF9" i="1"/>
  <c r="AE9" i="1"/>
  <c r="AD9" i="1"/>
  <c r="AC9" i="1"/>
  <c r="AA9" i="1"/>
  <c r="O9" i="1"/>
  <c r="N9" i="1"/>
  <c r="F9" i="1"/>
  <c r="O8" i="1"/>
  <c r="N8" i="1"/>
  <c r="F8" i="1"/>
  <c r="O7" i="1"/>
  <c r="N7" i="1"/>
  <c r="F7" i="1"/>
  <c r="O6" i="1"/>
  <c r="N6" i="1"/>
  <c r="F6" i="1"/>
  <c r="H1" i="1"/>
  <c r="J27" i="13"/>
  <c r="F27" i="13"/>
  <c r="J26" i="13"/>
  <c r="J25" i="13" s="1"/>
  <c r="F26" i="13"/>
  <c r="O25" i="13"/>
  <c r="N25" i="13"/>
  <c r="M25" i="13"/>
  <c r="L25" i="13"/>
  <c r="K25" i="13"/>
  <c r="I25" i="13"/>
  <c r="H25" i="13"/>
  <c r="G25" i="13"/>
  <c r="E25" i="13"/>
  <c r="D25" i="13"/>
  <c r="C25" i="13"/>
  <c r="J23" i="13"/>
  <c r="F23" i="13"/>
  <c r="J22" i="13"/>
  <c r="F22" i="13"/>
  <c r="O21" i="13"/>
  <c r="N21" i="13"/>
  <c r="M21" i="13"/>
  <c r="L21" i="13"/>
  <c r="K21" i="13"/>
  <c r="I21" i="13"/>
  <c r="H21" i="13"/>
  <c r="G21" i="13"/>
  <c r="E21" i="13"/>
  <c r="D21" i="13"/>
  <c r="C21" i="13"/>
  <c r="J19" i="13"/>
  <c r="F19" i="13"/>
  <c r="J18" i="13"/>
  <c r="F18" i="13"/>
  <c r="P17" i="13"/>
  <c r="O17" i="13"/>
  <c r="N17" i="13"/>
  <c r="M17" i="13"/>
  <c r="L17" i="13"/>
  <c r="K17" i="13"/>
  <c r="I17" i="13"/>
  <c r="H17" i="13"/>
  <c r="G17" i="13"/>
  <c r="E17" i="13"/>
  <c r="D17" i="13"/>
  <c r="C17" i="13"/>
  <c r="J15" i="13"/>
  <c r="F15" i="13"/>
  <c r="J14" i="13"/>
  <c r="F14" i="13"/>
  <c r="P13" i="13"/>
  <c r="O13" i="13"/>
  <c r="N13" i="13"/>
  <c r="L13" i="13"/>
  <c r="K13" i="13"/>
  <c r="I13" i="13"/>
  <c r="H13" i="13"/>
  <c r="G13" i="13"/>
  <c r="E13" i="13"/>
  <c r="D13" i="13"/>
  <c r="C13" i="13"/>
  <c r="J12" i="13"/>
  <c r="G12" i="13"/>
  <c r="F12" i="13"/>
  <c r="E12" i="13"/>
  <c r="J11" i="13"/>
  <c r="J10" i="13" s="1"/>
  <c r="F11" i="13"/>
  <c r="F10" i="13" s="1"/>
  <c r="E11" i="13"/>
  <c r="O10" i="13"/>
  <c r="N10" i="13"/>
  <c r="L10" i="13"/>
  <c r="K10" i="13"/>
  <c r="I10" i="13"/>
  <c r="H10" i="13"/>
  <c r="G10" i="13"/>
  <c r="E10" i="13"/>
  <c r="D10" i="13"/>
  <c r="C10" i="13"/>
  <c r="E9" i="13"/>
  <c r="E7" i="13" s="1"/>
  <c r="E8" i="13"/>
  <c r="G7" i="13"/>
  <c r="F7" i="13"/>
  <c r="C7" i="13"/>
  <c r="R2" i="13"/>
  <c r="F25" i="13" l="1"/>
  <c r="F17" i="13"/>
  <c r="F21" i="13"/>
  <c r="J21" i="13"/>
  <c r="J13" i="13"/>
  <c r="F13" i="13"/>
  <c r="J17" i="13"/>
  <c r="A8" i="72"/>
  <c r="A9" i="72" s="1"/>
  <c r="A10" i="72" s="1"/>
  <c r="A11" i="72" s="1"/>
  <c r="A12" i="72" s="1"/>
  <c r="A13" i="72" s="1"/>
  <c r="A14" i="72" s="1"/>
  <c r="A15" i="72" s="1"/>
  <c r="A16" i="72" s="1"/>
  <c r="A17" i="72" s="1"/>
  <c r="A18" i="72" s="1"/>
  <c r="A19" i="72" s="1"/>
  <c r="A20" i="72" s="1"/>
  <c r="A21" i="72" s="1"/>
  <c r="A22" i="72" s="1"/>
  <c r="A23" i="72" s="1"/>
  <c r="A24" i="72" s="1"/>
  <c r="A25" i="72" s="1"/>
  <c r="A26" i="72" s="1"/>
  <c r="A27" i="72" s="1"/>
  <c r="A28" i="72" s="1"/>
  <c r="A29" i="72" s="1"/>
  <c r="A30" i="72" s="1"/>
  <c r="A31" i="72" s="1"/>
  <c r="A32" i="72" s="1"/>
  <c r="A33" i="72" s="1"/>
  <c r="A34" i="72" s="1"/>
  <c r="A35" i="72" s="1"/>
  <c r="A36" i="72" s="1"/>
  <c r="A37" i="72" s="1"/>
  <c r="A38" i="72" s="1"/>
  <c r="A39" i="72" s="1"/>
  <c r="A40" i="72" s="1"/>
  <c r="A41" i="72" s="1"/>
  <c r="A42" i="72" s="1"/>
  <c r="A43" i="72" s="1"/>
  <c r="A44" i="72" s="1"/>
  <c r="A45" i="72" s="1"/>
  <c r="A46" i="72" s="1"/>
  <c r="A47" i="72" s="1"/>
  <c r="A48" i="72" s="1"/>
  <c r="A49" i="72" s="1"/>
  <c r="A50" i="72" s="1"/>
  <c r="A51" i="72" s="1"/>
  <c r="A52" i="72" s="1"/>
  <c r="A53" i="72" s="1"/>
  <c r="A54" i="72" s="1"/>
  <c r="A55" i="72" s="1"/>
  <c r="A56" i="72" s="1"/>
  <c r="A57" i="72" s="1"/>
  <c r="A58" i="72" s="1"/>
  <c r="A59" i="72" s="1"/>
  <c r="A60" i="72" s="1"/>
  <c r="A61" i="72" s="1"/>
  <c r="A62" i="72" s="1"/>
  <c r="A63" i="72" s="1"/>
  <c r="A64" i="72" s="1"/>
  <c r="A65" i="72" s="1"/>
  <c r="A66" i="72" s="1"/>
  <c r="A67" i="72" s="1"/>
  <c r="A68" i="72" s="1"/>
  <c r="A69" i="72" s="1"/>
  <c r="A70" i="72" s="1"/>
  <c r="A71" i="72" s="1"/>
  <c r="A72" i="72" s="1"/>
  <c r="A73" i="72" s="1"/>
  <c r="A74" i="72" s="1"/>
  <c r="A75" i="72" s="1"/>
  <c r="D5" i="75" l="1"/>
  <c r="D6" i="75"/>
  <c r="D7" i="75" s="1"/>
  <c r="D8" i="75" s="1"/>
  <c r="D9" i="75" s="1"/>
  <c r="D10" i="75" s="1"/>
  <c r="D11" i="75" s="1"/>
  <c r="D12" i="75" s="1"/>
  <c r="D13" i="75" s="1"/>
  <c r="D14" i="75" s="1"/>
  <c r="D15" i="75" s="1"/>
  <c r="D16" i="75" s="1"/>
  <c r="D17" i="75" s="1"/>
  <c r="D18" i="75" s="1"/>
  <c r="D19" i="75" s="1"/>
  <c r="D20" i="75" s="1"/>
  <c r="D21" i="75" s="1"/>
  <c r="D22" i="75" s="1"/>
  <c r="D23" i="75" s="1"/>
  <c r="D24" i="75" s="1"/>
  <c r="D25" i="75" s="1"/>
  <c r="D26" i="75" s="1"/>
  <c r="D27" i="75" s="1"/>
  <c r="D28" i="75" s="1"/>
  <c r="D29" i="75" s="1"/>
  <c r="D30" i="75" s="1"/>
  <c r="D31" i="75" s="1"/>
  <c r="D32" i="75" s="1"/>
  <c r="D33" i="75" s="1"/>
  <c r="D34" i="75" s="1"/>
</calcChain>
</file>

<file path=xl/sharedStrings.xml><?xml version="1.0" encoding="utf-8"?>
<sst xmlns="http://schemas.openxmlformats.org/spreadsheetml/2006/main" count="21310" uniqueCount="3519">
  <si>
    <t>Project Progress for TB-401/408,Section-II</t>
  </si>
  <si>
    <t>765KV D/C Fategarh-III Beawar Transmission Line</t>
  </si>
  <si>
    <t>TB-401</t>
  </si>
  <si>
    <t>LOA Date</t>
  </si>
  <si>
    <t>Pkg-G -26.04.23</t>
  </si>
  <si>
    <t>Completion
Period</t>
  </si>
  <si>
    <t xml:space="preserve">Date: </t>
  </si>
  <si>
    <t>TB-408</t>
  </si>
  <si>
    <t xml:space="preserve"> Pkg-F - 11.09.23</t>
  </si>
  <si>
    <t>.</t>
  </si>
  <si>
    <t>Activity</t>
  </si>
  <si>
    <t xml:space="preserve"> Qty as per LOA</t>
  </si>
  <si>
    <t>Qty 
Received</t>
  </si>
  <si>
    <t xml:space="preserve">L2 </t>
  </si>
  <si>
    <t xml:space="preserve">Overall Progress </t>
  </si>
  <si>
    <t>Jan'25</t>
  </si>
  <si>
    <t xml:space="preserve">Balance </t>
  </si>
  <si>
    <t>Feb'25</t>
  </si>
  <si>
    <t>Plan</t>
  </si>
  <si>
    <t>Remarks</t>
  </si>
  <si>
    <t>As on date</t>
  </si>
  <si>
    <t>Actual</t>
  </si>
  <si>
    <t>WIP</t>
  </si>
  <si>
    <t>Today comp</t>
  </si>
  <si>
    <t>Details Survey</t>
  </si>
  <si>
    <t>Pkg-G (Section-II)</t>
  </si>
  <si>
    <t>Pkg-F (Section-II)</t>
  </si>
  <si>
    <t>Check Survey</t>
  </si>
  <si>
    <t>Foundation</t>
  </si>
  <si>
    <t>D S Jangid</t>
  </si>
  <si>
    <t>jangid</t>
  </si>
  <si>
    <t>Gang / Worker</t>
  </si>
  <si>
    <t>10/180</t>
  </si>
  <si>
    <t>Erection</t>
  </si>
  <si>
    <t>7/240</t>
  </si>
  <si>
    <t>Stringing Payout</t>
  </si>
  <si>
    <t>Stringing Final sag</t>
  </si>
  <si>
    <t>KEC INTERNATIONAL LIMITED</t>
  </si>
  <si>
    <t>Date:</t>
  </si>
  <si>
    <t>LILO of 765 Kv DV Fatehgarh 3 Beawar TL</t>
  </si>
  <si>
    <t>Sl. No.</t>
  </si>
  <si>
    <t>Month Sl. No.</t>
  </si>
  <si>
    <t>JMC No.</t>
  </si>
  <si>
    <t>Location No.</t>
  </si>
  <si>
    <t>Tower Type</t>
  </si>
  <si>
    <t>Classification</t>
  </si>
  <si>
    <t xml:space="preserve">Excavation Start </t>
  </si>
  <si>
    <t>Dt. of Start</t>
  </si>
  <si>
    <t>Dt. of Concrete</t>
  </si>
  <si>
    <t>Name of Sub-Contractor</t>
  </si>
  <si>
    <t>KEC representative</t>
  </si>
  <si>
    <t>KEC Section In-Charge</t>
  </si>
  <si>
    <t>61/3</t>
  </si>
  <si>
    <t>DA+6</t>
  </si>
  <si>
    <t>DRY</t>
  </si>
  <si>
    <t>11.12.23</t>
  </si>
  <si>
    <t>13.12.23</t>
  </si>
  <si>
    <t>14.12.23</t>
  </si>
  <si>
    <t>Manoj Sharma</t>
  </si>
  <si>
    <t>Dipesh</t>
  </si>
  <si>
    <t>Complete</t>
  </si>
  <si>
    <t>62/6</t>
  </si>
  <si>
    <t>DA+3</t>
  </si>
  <si>
    <t>08.12.23</t>
  </si>
  <si>
    <t>16.12.23</t>
  </si>
  <si>
    <t>18.12.23</t>
  </si>
  <si>
    <t>59/14</t>
  </si>
  <si>
    <t>17.12.23</t>
  </si>
  <si>
    <t>62/7</t>
  </si>
  <si>
    <t>19.12.23</t>
  </si>
  <si>
    <t>21.12.23</t>
  </si>
  <si>
    <t>59/13</t>
  </si>
  <si>
    <t>63/8</t>
  </si>
  <si>
    <t>24.12.23</t>
  </si>
  <si>
    <t>Mahadev Eng</t>
  </si>
  <si>
    <t>59/10</t>
  </si>
  <si>
    <t>DA+0</t>
  </si>
  <si>
    <t>20.12.23</t>
  </si>
  <si>
    <t>23.12.23</t>
  </si>
  <si>
    <t>62/5</t>
  </si>
  <si>
    <t>25.12.23</t>
  </si>
  <si>
    <t>59/9</t>
  </si>
  <si>
    <t>26.12.23</t>
  </si>
  <si>
    <t>60/9</t>
  </si>
  <si>
    <t>27.12.23</t>
  </si>
  <si>
    <t xml:space="preserve">Imran </t>
  </si>
  <si>
    <t>Ganesh</t>
  </si>
  <si>
    <t>62/4</t>
  </si>
  <si>
    <t>28.12.23</t>
  </si>
  <si>
    <t>59/8</t>
  </si>
  <si>
    <t>DB+3</t>
  </si>
  <si>
    <t>59/6</t>
  </si>
  <si>
    <t>DFR</t>
  </si>
  <si>
    <t>29.12.23</t>
  </si>
  <si>
    <t>63/6</t>
  </si>
  <si>
    <t>60/8</t>
  </si>
  <si>
    <t>59/7</t>
  </si>
  <si>
    <t>30.12.23</t>
  </si>
  <si>
    <t>59/5</t>
  </si>
  <si>
    <t>15.12.23</t>
  </si>
  <si>
    <t>31.12.23</t>
  </si>
  <si>
    <t>62/3</t>
  </si>
  <si>
    <t>59/12</t>
  </si>
  <si>
    <t>04.01.24</t>
  </si>
  <si>
    <t>05.01.24</t>
  </si>
  <si>
    <t>60/7</t>
  </si>
  <si>
    <t>62/2</t>
  </si>
  <si>
    <t>DA+3(RC)</t>
  </si>
  <si>
    <t>02.01.24</t>
  </si>
  <si>
    <t>59/3</t>
  </si>
  <si>
    <t>03.01.24</t>
  </si>
  <si>
    <t>64/0</t>
  </si>
  <si>
    <t>DB2+0</t>
  </si>
  <si>
    <t>08.01.24</t>
  </si>
  <si>
    <t>57/3</t>
  </si>
  <si>
    <t>06.01.24</t>
  </si>
  <si>
    <t>60/5</t>
  </si>
  <si>
    <t>09.01.24</t>
  </si>
  <si>
    <t>65/2</t>
  </si>
  <si>
    <t>10.01.24</t>
  </si>
  <si>
    <t>Veerteja Enterprises</t>
  </si>
  <si>
    <t>62/11</t>
  </si>
  <si>
    <t>65/11</t>
  </si>
  <si>
    <t>60/6</t>
  </si>
  <si>
    <t>11.01.24</t>
  </si>
  <si>
    <t>57/2</t>
  </si>
  <si>
    <t>07.01.24</t>
  </si>
  <si>
    <t>62/10</t>
  </si>
  <si>
    <t>13.01.24</t>
  </si>
  <si>
    <t>65/9</t>
  </si>
  <si>
    <t>57/4</t>
  </si>
  <si>
    <t>SANDY</t>
  </si>
  <si>
    <t>12.01.24</t>
  </si>
  <si>
    <t>64/4</t>
  </si>
  <si>
    <t>65/3</t>
  </si>
  <si>
    <t>55/3</t>
  </si>
  <si>
    <t>60/10</t>
  </si>
  <si>
    <t>62/8</t>
  </si>
  <si>
    <t>16.01.2024</t>
  </si>
  <si>
    <t>55/4</t>
  </si>
  <si>
    <t>DA+0(RC)</t>
  </si>
  <si>
    <t>17.01.2024</t>
  </si>
  <si>
    <t>57/5</t>
  </si>
  <si>
    <t>DA+3 RC</t>
  </si>
  <si>
    <t>64/1</t>
  </si>
  <si>
    <t>18.01.24</t>
  </si>
  <si>
    <t>64/5</t>
  </si>
  <si>
    <t>65/6</t>
  </si>
  <si>
    <t>61/0</t>
  </si>
  <si>
    <t>19.01.24</t>
  </si>
  <si>
    <t>62/9</t>
  </si>
  <si>
    <t>65/5</t>
  </si>
  <si>
    <t>17.01.24</t>
  </si>
  <si>
    <t>20.01.24</t>
  </si>
  <si>
    <t>64/2</t>
  </si>
  <si>
    <t>57/6</t>
  </si>
  <si>
    <t>63/1</t>
  </si>
  <si>
    <t>21.01.24</t>
  </si>
  <si>
    <t>23.01.24</t>
  </si>
  <si>
    <t>64/9</t>
  </si>
  <si>
    <t>22.01.24</t>
  </si>
  <si>
    <t>24.01.24</t>
  </si>
  <si>
    <t>60/11</t>
  </si>
  <si>
    <t>65/4</t>
  </si>
  <si>
    <t>63/7</t>
  </si>
  <si>
    <t>25.01.24</t>
  </si>
  <si>
    <t>55/5</t>
  </si>
  <si>
    <t>DA+0 RC</t>
  </si>
  <si>
    <t>55/6</t>
  </si>
  <si>
    <t>63/2</t>
  </si>
  <si>
    <t>61/1</t>
  </si>
  <si>
    <t>27.01.24</t>
  </si>
  <si>
    <t>28.01.24</t>
  </si>
  <si>
    <t>55/7</t>
  </si>
  <si>
    <t>29.01.24</t>
  </si>
  <si>
    <t>64/3</t>
  </si>
  <si>
    <t>30.01.24</t>
  </si>
  <si>
    <t>63/3</t>
  </si>
  <si>
    <t>64/8</t>
  </si>
  <si>
    <t>31.01.24</t>
  </si>
  <si>
    <t>61/2</t>
  </si>
  <si>
    <t>Feb-24</t>
  </si>
  <si>
    <t>64/7</t>
  </si>
  <si>
    <t>01.02.24</t>
  </si>
  <si>
    <t>02.02.24</t>
  </si>
  <si>
    <t>52/5</t>
  </si>
  <si>
    <t>DA+9 RC</t>
  </si>
  <si>
    <t>63/4</t>
  </si>
  <si>
    <t>67/2</t>
  </si>
  <si>
    <t>03.02.24</t>
  </si>
  <si>
    <t>04.02.24</t>
  </si>
  <si>
    <t>52/6</t>
  </si>
  <si>
    <t>06.02.24</t>
  </si>
  <si>
    <t>64/6</t>
  </si>
  <si>
    <t>07.02.24</t>
  </si>
  <si>
    <t>63/5</t>
  </si>
  <si>
    <t>59/15</t>
  </si>
  <si>
    <t>05.02.24</t>
  </si>
  <si>
    <t>61/5</t>
  </si>
  <si>
    <t>09.02.24</t>
  </si>
  <si>
    <t>67/1</t>
  </si>
  <si>
    <t>64/10</t>
  </si>
  <si>
    <t>08.02.24</t>
  </si>
  <si>
    <t>10.02.24</t>
  </si>
  <si>
    <t>61/6</t>
  </si>
  <si>
    <t>11.02.24</t>
  </si>
  <si>
    <t>52/7</t>
  </si>
  <si>
    <t>12.02.24</t>
  </si>
  <si>
    <t>59/16</t>
  </si>
  <si>
    <t xml:space="preserve">DA+9 </t>
  </si>
  <si>
    <t>Dry</t>
  </si>
  <si>
    <t>63/0</t>
  </si>
  <si>
    <t>DC1+0</t>
  </si>
  <si>
    <t>13.02.24</t>
  </si>
  <si>
    <t>52/8</t>
  </si>
  <si>
    <t>61/7</t>
  </si>
  <si>
    <t>61/9</t>
  </si>
  <si>
    <t>14.02.24</t>
  </si>
  <si>
    <t>16.02.24</t>
  </si>
  <si>
    <t>60/1</t>
  </si>
  <si>
    <t>52/10</t>
  </si>
  <si>
    <t>17.02.24</t>
  </si>
  <si>
    <t>49/2</t>
  </si>
  <si>
    <t>18.02.24</t>
  </si>
  <si>
    <t>52/9</t>
  </si>
  <si>
    <t>19.02.24</t>
  </si>
  <si>
    <t>61/8</t>
  </si>
  <si>
    <t>DA+6 RC</t>
  </si>
  <si>
    <t>20.02.24</t>
  </si>
  <si>
    <t>62/1</t>
  </si>
  <si>
    <t>15.02.24</t>
  </si>
  <si>
    <t>21.02.24</t>
  </si>
  <si>
    <t>53/5</t>
  </si>
  <si>
    <t>22.02.24</t>
  </si>
  <si>
    <t>64/11</t>
  </si>
  <si>
    <t>23.02.24</t>
  </si>
  <si>
    <t>24.02.24</t>
  </si>
  <si>
    <t>Bhati Const.</t>
  </si>
  <si>
    <t>60/2</t>
  </si>
  <si>
    <t>60/3</t>
  </si>
  <si>
    <t>25.02.24</t>
  </si>
  <si>
    <t>28.02.24</t>
  </si>
  <si>
    <t>65/0</t>
  </si>
  <si>
    <t>DB1+0</t>
  </si>
  <si>
    <t>29.02.24</t>
  </si>
  <si>
    <t>60/4</t>
  </si>
  <si>
    <t>27.02.24</t>
  </si>
  <si>
    <t>March'24</t>
  </si>
  <si>
    <t>61/10</t>
  </si>
  <si>
    <t>DA+9</t>
  </si>
  <si>
    <t>04.03.24</t>
  </si>
  <si>
    <t>65/1</t>
  </si>
  <si>
    <t>03.03.24</t>
  </si>
  <si>
    <t>05.03.24</t>
  </si>
  <si>
    <t>62/0</t>
  </si>
  <si>
    <t>06.03.24</t>
  </si>
  <si>
    <t>10.03.24</t>
  </si>
  <si>
    <t>61/4</t>
  </si>
  <si>
    <t>13.03.24</t>
  </si>
  <si>
    <t>14.03.24</t>
  </si>
  <si>
    <t>49/3</t>
  </si>
  <si>
    <t>11.03.24</t>
  </si>
  <si>
    <t>15.03.24</t>
  </si>
  <si>
    <t>49/6</t>
  </si>
  <si>
    <t>17.03.24</t>
  </si>
  <si>
    <t>60/0</t>
  </si>
  <si>
    <t>19.03.24</t>
  </si>
  <si>
    <t>49/4</t>
  </si>
  <si>
    <t>49/5</t>
  </si>
  <si>
    <t>18.03.24</t>
  </si>
  <si>
    <t>20.03.24</t>
  </si>
  <si>
    <t>47/10</t>
  </si>
  <si>
    <t>16.03.24</t>
  </si>
  <si>
    <t>47/9</t>
  </si>
  <si>
    <t>21.03.24</t>
  </si>
  <si>
    <t>23.03.24</t>
  </si>
  <si>
    <t>47/8</t>
  </si>
  <si>
    <t>22.03.24</t>
  </si>
  <si>
    <t>26.03.24</t>
  </si>
  <si>
    <t>29.03.24</t>
  </si>
  <si>
    <t>47/7</t>
  </si>
  <si>
    <t>30.03.24</t>
  </si>
  <si>
    <t>31.03.24</t>
  </si>
  <si>
    <t>Apr'24</t>
  </si>
  <si>
    <t>50/9</t>
  </si>
  <si>
    <t>01.04.24</t>
  </si>
  <si>
    <t>48/0</t>
  </si>
  <si>
    <t>DC2+0</t>
  </si>
  <si>
    <t>03.04.24</t>
  </si>
  <si>
    <t>07.04.24</t>
  </si>
  <si>
    <t>50/10</t>
  </si>
  <si>
    <t>08.04.24</t>
  </si>
  <si>
    <t>51/1</t>
  </si>
  <si>
    <t>13.04.24</t>
  </si>
  <si>
    <t>48/1</t>
  </si>
  <si>
    <t>04.04.24</t>
  </si>
  <si>
    <t>15.04.24</t>
  </si>
  <si>
    <t>50/8</t>
  </si>
  <si>
    <t>14.04.24</t>
  </si>
  <si>
    <t>19.04.24</t>
  </si>
  <si>
    <t>49/1</t>
  </si>
  <si>
    <t>16.04.24</t>
  </si>
  <si>
    <t>20.04.24</t>
  </si>
  <si>
    <t>May'24</t>
  </si>
  <si>
    <t>49/0</t>
  </si>
  <si>
    <t>DD45+0</t>
  </si>
  <si>
    <t>21.04.24</t>
  </si>
  <si>
    <t>22.04.24</t>
  </si>
  <si>
    <t>03.05.24</t>
  </si>
  <si>
    <t>50/7</t>
  </si>
  <si>
    <t>04.05.24</t>
  </si>
  <si>
    <t>05.05.24</t>
  </si>
  <si>
    <t>10.05.24</t>
  </si>
  <si>
    <t>50/1</t>
  </si>
  <si>
    <t>12.05.24</t>
  </si>
  <si>
    <t>14.05.24</t>
  </si>
  <si>
    <t>18.05.24</t>
  </si>
  <si>
    <t>47/6</t>
  </si>
  <si>
    <t>15.05.24</t>
  </si>
  <si>
    <t>52/3</t>
  </si>
  <si>
    <t>25.05.24</t>
  </si>
  <si>
    <t>SB MEHAR CONST.</t>
  </si>
  <si>
    <t>47/2</t>
  </si>
  <si>
    <t>19.05.24</t>
  </si>
  <si>
    <t>23.05.24</t>
  </si>
  <si>
    <t>26.05.24</t>
  </si>
  <si>
    <t>50/4</t>
  </si>
  <si>
    <t>20.05.24</t>
  </si>
  <si>
    <t>28.05.24</t>
  </si>
  <si>
    <t>51/2</t>
  </si>
  <si>
    <t>24.05.24</t>
  </si>
  <si>
    <t>31.05.24</t>
  </si>
  <si>
    <t>47/5</t>
  </si>
  <si>
    <t>29.05.24</t>
  </si>
  <si>
    <t>50/2</t>
  </si>
  <si>
    <t>June'24</t>
  </si>
  <si>
    <t>47/3</t>
  </si>
  <si>
    <t>02.06.24</t>
  </si>
  <si>
    <t>03.06.24</t>
  </si>
  <si>
    <t>08.06.24</t>
  </si>
  <si>
    <t>51/0</t>
  </si>
  <si>
    <t>10.06.24</t>
  </si>
  <si>
    <t>53/7</t>
  </si>
  <si>
    <t>12.06.24</t>
  </si>
  <si>
    <t>15.06.24</t>
  </si>
  <si>
    <t>July'24</t>
  </si>
  <si>
    <t>50/0</t>
  </si>
  <si>
    <t>DB2+0 RC</t>
  </si>
  <si>
    <t>10.07.24</t>
  </si>
  <si>
    <t>22.07.24</t>
  </si>
  <si>
    <t>58/0</t>
  </si>
  <si>
    <t>DC1+3</t>
  </si>
  <si>
    <t>23.07.24</t>
  </si>
  <si>
    <t>29.07.24</t>
  </si>
  <si>
    <t>Aug'24</t>
  </si>
  <si>
    <t>57/7</t>
  </si>
  <si>
    <t>10.08.24</t>
  </si>
  <si>
    <t>59/2</t>
  </si>
  <si>
    <t>19.08.24</t>
  </si>
  <si>
    <t>23.08.24</t>
  </si>
  <si>
    <t>50/6</t>
  </si>
  <si>
    <t>Sandy</t>
  </si>
  <si>
    <t>14.08.24</t>
  </si>
  <si>
    <t>28.08.24</t>
  </si>
  <si>
    <t>Kalpana Const.</t>
  </si>
  <si>
    <t>53/8</t>
  </si>
  <si>
    <t>21.08.24</t>
  </si>
  <si>
    <t>26.08.24</t>
  </si>
  <si>
    <t>Sept'24</t>
  </si>
  <si>
    <t>53/6</t>
  </si>
  <si>
    <t>30.08.24</t>
  </si>
  <si>
    <t>05.09.24</t>
  </si>
  <si>
    <t>54/1</t>
  </si>
  <si>
    <t>02.09.24</t>
  </si>
  <si>
    <t>09.09.24</t>
  </si>
  <si>
    <t>50/3</t>
  </si>
  <si>
    <t>01.09.24</t>
  </si>
  <si>
    <t>10.09.24</t>
  </si>
  <si>
    <t>73/0</t>
  </si>
  <si>
    <t>Shree Shyam Const.</t>
  </si>
  <si>
    <t>73/9</t>
  </si>
  <si>
    <t>08.09.24</t>
  </si>
  <si>
    <t>11.09.24</t>
  </si>
  <si>
    <t>Shakti Const. -2</t>
  </si>
  <si>
    <t>73/2</t>
  </si>
  <si>
    <t>12.09.24</t>
  </si>
  <si>
    <t>13.09.24</t>
  </si>
  <si>
    <t>54/2</t>
  </si>
  <si>
    <t>14.09.24</t>
  </si>
  <si>
    <t>73/1</t>
  </si>
  <si>
    <t>15.09.24</t>
  </si>
  <si>
    <t>16.09.24</t>
  </si>
  <si>
    <t>73/6</t>
  </si>
  <si>
    <t>19.09.24</t>
  </si>
  <si>
    <t>69/1</t>
  </si>
  <si>
    <t>20.09.24</t>
  </si>
  <si>
    <t>73/5</t>
  </si>
  <si>
    <t>22.09.24</t>
  </si>
  <si>
    <t>23.09.24</t>
  </si>
  <si>
    <t>73/8</t>
  </si>
  <si>
    <t>25.09.24</t>
  </si>
  <si>
    <t>59/1</t>
  </si>
  <si>
    <t>72/2</t>
  </si>
  <si>
    <t>21.09.24</t>
  </si>
  <si>
    <t>26.9.24</t>
  </si>
  <si>
    <t>66/0</t>
  </si>
  <si>
    <t>DC2+6</t>
  </si>
  <si>
    <t>27.09.24</t>
  </si>
  <si>
    <t>59/11</t>
  </si>
  <si>
    <t>73/3</t>
  </si>
  <si>
    <t>30.09.24</t>
  </si>
  <si>
    <t>Awadh Const.</t>
  </si>
  <si>
    <t>Oct'24</t>
  </si>
  <si>
    <t>73/7</t>
  </si>
  <si>
    <t>29.09.24</t>
  </si>
  <si>
    <t>01.10.24</t>
  </si>
  <si>
    <t>59/0</t>
  </si>
  <si>
    <t>04.10.24</t>
  </si>
  <si>
    <t>67/0</t>
  </si>
  <si>
    <t>DC1+9</t>
  </si>
  <si>
    <t>05.10.24</t>
  </si>
  <si>
    <t>69/0</t>
  </si>
  <si>
    <t>28.09.24</t>
  </si>
  <si>
    <t>09.10.24</t>
  </si>
  <si>
    <t>73/4</t>
  </si>
  <si>
    <t>07.10.24</t>
  </si>
  <si>
    <t>08.10.24</t>
  </si>
  <si>
    <t>74/0</t>
  </si>
  <si>
    <t>03.10.24</t>
  </si>
  <si>
    <t>10.10.24</t>
  </si>
  <si>
    <t>72/3</t>
  </si>
  <si>
    <t>14.10.24</t>
  </si>
  <si>
    <t>15.10.24</t>
  </si>
  <si>
    <t>71/7</t>
  </si>
  <si>
    <t>17.10.24</t>
  </si>
  <si>
    <t>18.10.24</t>
  </si>
  <si>
    <t>59/4</t>
  </si>
  <si>
    <t>11.10.24</t>
  </si>
  <si>
    <t>19.10.24</t>
  </si>
  <si>
    <t>71/6</t>
  </si>
  <si>
    <t>20.10.24</t>
  </si>
  <si>
    <t>21.10.24</t>
  </si>
  <si>
    <t>49/7</t>
  </si>
  <si>
    <t>Nov'24</t>
  </si>
  <si>
    <t>54/0</t>
  </si>
  <si>
    <t>DB1+6</t>
  </si>
  <si>
    <t>10.11.24</t>
  </si>
  <si>
    <t>21.11.24</t>
  </si>
  <si>
    <t>65/8</t>
  </si>
  <si>
    <t>12.11.24</t>
  </si>
  <si>
    <t>27.11.24</t>
  </si>
  <si>
    <t>65/7</t>
  </si>
  <si>
    <t>29.11.24</t>
  </si>
  <si>
    <t>30.11.24</t>
  </si>
  <si>
    <t>70/8</t>
  </si>
  <si>
    <t>09.12.24</t>
  </si>
  <si>
    <t>16.12.24</t>
  </si>
  <si>
    <t>17.12.24</t>
  </si>
  <si>
    <t>72/1</t>
  </si>
  <si>
    <t>09.12.23</t>
  </si>
  <si>
    <t>18.12.24</t>
  </si>
  <si>
    <t xml:space="preserve">Meer const </t>
  </si>
  <si>
    <t>70/7</t>
  </si>
  <si>
    <t>10.12.24</t>
  </si>
  <si>
    <t>19.12.24</t>
  </si>
  <si>
    <t>71/8</t>
  </si>
  <si>
    <t>08.12.24</t>
  </si>
  <si>
    <t>20.12.24</t>
  </si>
  <si>
    <t>52/1</t>
  </si>
  <si>
    <t>Tantray Construction</t>
  </si>
  <si>
    <t>70/9</t>
  </si>
  <si>
    <t>14.12.24</t>
  </si>
  <si>
    <t>21.12.24</t>
  </si>
  <si>
    <t>72/0</t>
  </si>
  <si>
    <t>DB2+3</t>
  </si>
  <si>
    <t>22.12.24</t>
  </si>
  <si>
    <t>23.12.24</t>
  </si>
  <si>
    <t>70/6</t>
  </si>
  <si>
    <t>13.12.24</t>
  </si>
  <si>
    <t>71/4</t>
  </si>
  <si>
    <t>15.12.24</t>
  </si>
  <si>
    <t>24.12.24</t>
  </si>
  <si>
    <t>25.12.24</t>
  </si>
  <si>
    <t>52/2</t>
  </si>
  <si>
    <t>71/5</t>
  </si>
  <si>
    <t>26.12.24</t>
  </si>
  <si>
    <t>27.12.24</t>
  </si>
  <si>
    <t>70/11</t>
  </si>
  <si>
    <t>53/2</t>
  </si>
  <si>
    <t>29.12.24</t>
  </si>
  <si>
    <t>71/3</t>
  </si>
  <si>
    <t>30.12.24</t>
  </si>
  <si>
    <t>52/4</t>
  </si>
  <si>
    <t>71/0</t>
  </si>
  <si>
    <t>31.12.24</t>
  </si>
  <si>
    <t>71/2</t>
  </si>
  <si>
    <t>04.01.25</t>
  </si>
  <si>
    <t>71/1</t>
  </si>
  <si>
    <t>03.01.25</t>
  </si>
  <si>
    <t>06.01.25</t>
  </si>
  <si>
    <t>54/3</t>
  </si>
  <si>
    <t>02.01.25</t>
  </si>
  <si>
    <t>44/1</t>
  </si>
  <si>
    <t>44/2</t>
  </si>
  <si>
    <t xml:space="preserve">DA+0 </t>
  </si>
  <si>
    <t>07.01.25</t>
  </si>
  <si>
    <t>53/1</t>
  </si>
  <si>
    <t>08.01.25</t>
  </si>
  <si>
    <t>70/3</t>
  </si>
  <si>
    <t>09.01.25</t>
  </si>
  <si>
    <t>54/4</t>
  </si>
  <si>
    <t>45/0</t>
  </si>
  <si>
    <t>DC2+0 RC</t>
  </si>
  <si>
    <t>Nadeem/Iqbal</t>
  </si>
  <si>
    <t>44/11</t>
  </si>
  <si>
    <t>53/0</t>
  </si>
  <si>
    <t>DB2+9 RC</t>
  </si>
  <si>
    <t>12.01.25</t>
  </si>
  <si>
    <t>44/10</t>
  </si>
  <si>
    <t>DB1+9 RC</t>
  </si>
  <si>
    <t>11.01.25</t>
  </si>
  <si>
    <t>44/4</t>
  </si>
  <si>
    <t>70/4</t>
  </si>
  <si>
    <t>13.01.25</t>
  </si>
  <si>
    <t>70/5</t>
  </si>
  <si>
    <t>15.01.25</t>
  </si>
  <si>
    <t>53/3</t>
  </si>
  <si>
    <t xml:space="preserve">68/0 </t>
  </si>
  <si>
    <t>17.01.25</t>
  </si>
  <si>
    <t>70/2</t>
  </si>
  <si>
    <t>53/4</t>
  </si>
  <si>
    <t>14.01.25</t>
  </si>
  <si>
    <t>18.01.25</t>
  </si>
  <si>
    <t>52/0</t>
  </si>
  <si>
    <t>44/5</t>
  </si>
  <si>
    <t>19.01.25</t>
  </si>
  <si>
    <t>44/9</t>
  </si>
  <si>
    <t>20.01.25</t>
  </si>
  <si>
    <t>70/1</t>
  </si>
  <si>
    <t>21.01.25</t>
  </si>
  <si>
    <t>44/6</t>
  </si>
  <si>
    <t>DB1+3 RC</t>
  </si>
  <si>
    <t>55/2</t>
  </si>
  <si>
    <t>WFR</t>
  </si>
  <si>
    <t>22.01.25</t>
  </si>
  <si>
    <t>47/4</t>
  </si>
  <si>
    <t>23.01.25</t>
  </si>
  <si>
    <t>50/5</t>
  </si>
  <si>
    <t>16.01.25</t>
  </si>
  <si>
    <t>25.01.25</t>
  </si>
  <si>
    <t>44/7</t>
  </si>
  <si>
    <t>65/10</t>
  </si>
  <si>
    <t>24.01.25</t>
  </si>
  <si>
    <t>27.01.25</t>
  </si>
  <si>
    <t>57/1</t>
  </si>
  <si>
    <t>44/3</t>
  </si>
  <si>
    <t>28.01.25</t>
  </si>
  <si>
    <t>55/8</t>
  </si>
  <si>
    <t>30.01.25</t>
  </si>
  <si>
    <t>44/8</t>
  </si>
  <si>
    <t>DCT1+0</t>
  </si>
  <si>
    <t>31.01.25</t>
  </si>
  <si>
    <t>47/1</t>
  </si>
  <si>
    <t>01.02.25</t>
  </si>
  <si>
    <t>45/1</t>
  </si>
  <si>
    <t>55/0</t>
  </si>
  <si>
    <t>DB1+6 RC</t>
  </si>
  <si>
    <t>54/5</t>
  </si>
  <si>
    <t>03.02.25</t>
  </si>
  <si>
    <t>Project Code</t>
  </si>
  <si>
    <t>Date</t>
  </si>
  <si>
    <t>LOA Start Date</t>
  </si>
  <si>
    <t>Business Head (T&amp;D)- India &amp; Sri Lanka</t>
  </si>
  <si>
    <t>Rajinder Gupta</t>
  </si>
  <si>
    <t>Project Name</t>
  </si>
  <si>
    <t>LOA End Date</t>
  </si>
  <si>
    <t>PCH</t>
  </si>
  <si>
    <t>Sivaraman Nataraajan</t>
  </si>
  <si>
    <t>Client Name</t>
  </si>
  <si>
    <t>Strelite Power</t>
  </si>
  <si>
    <t>Time Extn</t>
  </si>
  <si>
    <t>Regional Manager</t>
  </si>
  <si>
    <t>Sandeep Singh Kumar</t>
  </si>
  <si>
    <t>LE Value</t>
  </si>
  <si>
    <r>
      <rPr>
        <b/>
        <sz val="11"/>
        <color rgb="FF000000"/>
        <rFont val="Arial"/>
        <family val="2"/>
      </rPr>
      <t xml:space="preserve">Rs 312 Cr </t>
    </r>
    <r>
      <rPr>
        <sz val="11"/>
        <color rgb="FF000000"/>
        <rFont val="Arial"/>
        <family val="2"/>
      </rPr>
      <t>-Supply -Rs 227.5  Cr.; Service.-Rs 84.4 Cr</t>
    </r>
  </si>
  <si>
    <t xml:space="preserve">Planning </t>
  </si>
  <si>
    <t>Shah Ali Khan</t>
  </si>
  <si>
    <t>Project Manager</t>
  </si>
  <si>
    <t>Virender Gupta</t>
  </si>
  <si>
    <t>Unit</t>
  </si>
  <si>
    <t>LOA Qty.</t>
  </si>
  <si>
    <t>LE Qty</t>
  </si>
  <si>
    <t>Progress till Last Month</t>
  </si>
  <si>
    <t>Balance</t>
  </si>
  <si>
    <t>L2 for 
Dec'23</t>
  </si>
  <si>
    <t>Plan for
Dec.'23</t>
  </si>
  <si>
    <t>Today's Progress</t>
  </si>
  <si>
    <t>Month Progress</t>
  </si>
  <si>
    <t>Gangs at Present</t>
  </si>
  <si>
    <t>L2 Till Month-Dec.23</t>
  </si>
  <si>
    <t>Progress Till Date</t>
  </si>
  <si>
    <t>Balance Work</t>
  </si>
  <si>
    <t>Route Alignment</t>
  </si>
  <si>
    <t>km</t>
  </si>
  <si>
    <t>35 Km is hold due to ROW issues</t>
  </si>
  <si>
    <t>Detailed Survey</t>
  </si>
  <si>
    <r>
      <rPr>
        <b/>
        <sz val="10"/>
        <color theme="1"/>
        <rFont val="Arial"/>
        <family val="2"/>
      </rPr>
      <t>SPTL Approved -202/202-Kms</t>
    </r>
    <r>
      <rPr>
        <sz val="10"/>
        <color theme="1"/>
        <rFont val="Arial"/>
        <family val="2"/>
      </rPr>
      <t xml:space="preserve">
</t>
    </r>
  </si>
  <si>
    <r>
      <rPr>
        <b/>
        <sz val="10"/>
        <color theme="1"/>
        <rFont val="Arial"/>
        <family val="2"/>
      </rPr>
      <t xml:space="preserve">1. Total 7.854 Km is under review of SPTL.              
2.  Total check survey completed (Field work) 167 Km. 
</t>
    </r>
    <r>
      <rPr>
        <b/>
        <sz val="10"/>
        <color rgb="FFFF0000"/>
        <rFont val="Arial"/>
        <family val="2"/>
      </rPr>
      <t>3. Total 60 Km check survey is hold due to row issues &amp; Other issues.</t>
    </r>
  </si>
  <si>
    <t>Nos</t>
  </si>
  <si>
    <t>Earthing</t>
  </si>
  <si>
    <t>Tower Erection</t>
  </si>
  <si>
    <t xml:space="preserve">56/2 58/15 Complete </t>
  </si>
  <si>
    <t>Tack welding</t>
  </si>
  <si>
    <t>56/7 complete</t>
  </si>
  <si>
    <t>Stringing</t>
  </si>
  <si>
    <t>Km</t>
  </si>
  <si>
    <t xml:space="preserve">Tower </t>
  </si>
  <si>
    <t xml:space="preserve">Tower Design </t>
  </si>
  <si>
    <t>Test Tower</t>
  </si>
  <si>
    <t>Balance Structural Drawing.</t>
  </si>
  <si>
    <t>Stub &amp; Template Drawings</t>
  </si>
  <si>
    <t>Types</t>
  </si>
  <si>
    <t>Structural Drawing(BTB+0)</t>
  </si>
  <si>
    <t>(3M/6M/9M)</t>
  </si>
  <si>
    <t xml:space="preserve">Testing </t>
  </si>
  <si>
    <t>Design/Drg</t>
  </si>
  <si>
    <t xml:space="preserve">Target </t>
  </si>
  <si>
    <t>Status</t>
  </si>
  <si>
    <t>DA Tower</t>
  </si>
  <si>
    <t>Approved</t>
  </si>
  <si>
    <t>Approved for proto</t>
  </si>
  <si>
    <t>Completed</t>
  </si>
  <si>
    <t>         15-July</t>
  </si>
  <si>
    <t>DB Tower</t>
  </si>
  <si>
    <t>Approvedin Cat-B</t>
  </si>
  <si>
    <t>Approved for Proto</t>
  </si>
  <si>
    <t>DB all Fdn. By 25 -July</t>
  </si>
  <si>
    <t>DD Tower</t>
  </si>
  <si>
    <t>30-Sept.</t>
  </si>
  <si>
    <t>Approved in Cat -B</t>
  </si>
  <si>
    <t xml:space="preserve">Approved </t>
  </si>
  <si>
    <t>DC Tower</t>
  </si>
  <si>
    <t>FOUNDATION</t>
  </si>
  <si>
    <t>32/7</t>
  </si>
  <si>
    <t>23.10.23</t>
  </si>
  <si>
    <t>25.10.23</t>
  </si>
  <si>
    <t>28.10.23</t>
  </si>
  <si>
    <t>Shakti Construction</t>
  </si>
  <si>
    <t>Kumar Nayak</t>
  </si>
  <si>
    <t>Jish C Verghese</t>
  </si>
  <si>
    <t>32/5</t>
  </si>
  <si>
    <t>29.10.23</t>
  </si>
  <si>
    <t>31.10.23</t>
  </si>
  <si>
    <t>04.11.2023</t>
  </si>
  <si>
    <t>32/1</t>
  </si>
  <si>
    <t>03.11.23</t>
  </si>
  <si>
    <t>06.11.23</t>
  </si>
  <si>
    <t>10.11.23</t>
  </si>
  <si>
    <t>30/2</t>
  </si>
  <si>
    <t>13.11.23</t>
  </si>
  <si>
    <t>15.11.23</t>
  </si>
  <si>
    <t>16.11.23</t>
  </si>
  <si>
    <t>32/0</t>
  </si>
  <si>
    <t>DB2+6</t>
  </si>
  <si>
    <t>18.11.23</t>
  </si>
  <si>
    <t>20.11.23</t>
  </si>
  <si>
    <t>28.11.23</t>
  </si>
  <si>
    <t>Dec-23</t>
  </si>
  <si>
    <t>31/3</t>
  </si>
  <si>
    <t>30.11.23</t>
  </si>
  <si>
    <t>04.12.23</t>
  </si>
  <si>
    <t>Dt. of complete</t>
  </si>
  <si>
    <t>58/12</t>
  </si>
  <si>
    <t>Mahadev engg.</t>
  </si>
  <si>
    <t>58/14</t>
  </si>
  <si>
    <t>58/9</t>
  </si>
  <si>
    <t>58/1</t>
  </si>
  <si>
    <t>58/3</t>
  </si>
  <si>
    <t>51/7</t>
  </si>
  <si>
    <t>Vaishali Const</t>
  </si>
  <si>
    <t>58/10</t>
  </si>
  <si>
    <t>57/9</t>
  </si>
  <si>
    <t>58/5</t>
  </si>
  <si>
    <t>57/10</t>
  </si>
  <si>
    <t>51/5</t>
  </si>
  <si>
    <t>16.08.23</t>
  </si>
  <si>
    <t>Khewanjrai Electrical</t>
  </si>
  <si>
    <t>57/13</t>
  </si>
  <si>
    <t>58/11</t>
  </si>
  <si>
    <t>57/11</t>
  </si>
  <si>
    <t>B S Electrical</t>
  </si>
  <si>
    <t>58/15</t>
  </si>
  <si>
    <t>20.08.23</t>
  </si>
  <si>
    <t>57/12</t>
  </si>
  <si>
    <t>58/6</t>
  </si>
  <si>
    <t>57/8</t>
  </si>
  <si>
    <t>58/16</t>
  </si>
  <si>
    <t>25.08.23</t>
  </si>
  <si>
    <t>26.08.23</t>
  </si>
  <si>
    <t>51/4</t>
  </si>
  <si>
    <t xml:space="preserve">Nurul Amin </t>
  </si>
  <si>
    <t>58/8</t>
  </si>
  <si>
    <t>55/1</t>
  </si>
  <si>
    <t>Amirul Islam</t>
  </si>
  <si>
    <t>51/3</t>
  </si>
  <si>
    <t>31.08.23</t>
  </si>
  <si>
    <t>29.08.23</t>
  </si>
  <si>
    <t>05.09.23</t>
  </si>
  <si>
    <t>06.09.23</t>
  </si>
  <si>
    <t>Shri Bhadariyarai Enterprises</t>
  </si>
  <si>
    <t>55/9</t>
  </si>
  <si>
    <t>58/2</t>
  </si>
  <si>
    <t>48/2</t>
  </si>
  <si>
    <t>10.09.23</t>
  </si>
  <si>
    <t>51/10</t>
  </si>
  <si>
    <t>12.09.23</t>
  </si>
  <si>
    <t>14.09.23</t>
  </si>
  <si>
    <t>13.09.23</t>
  </si>
  <si>
    <t>Manoj</t>
  </si>
  <si>
    <t>43/4</t>
  </si>
  <si>
    <t>15.09.23</t>
  </si>
  <si>
    <t>16.09.23</t>
  </si>
  <si>
    <t>72/4</t>
  </si>
  <si>
    <t>18.09.23</t>
  </si>
  <si>
    <t>43/5</t>
  </si>
  <si>
    <t>20.09.23</t>
  </si>
  <si>
    <t>56/9</t>
  </si>
  <si>
    <t>21.09.23</t>
  </si>
  <si>
    <t>22.09.23</t>
  </si>
  <si>
    <t>56/8</t>
  </si>
  <si>
    <t>19.09.23</t>
  </si>
  <si>
    <t>55/10</t>
  </si>
  <si>
    <t>56/7</t>
  </si>
  <si>
    <t>23.09.23</t>
  </si>
  <si>
    <t>24.09.23</t>
  </si>
  <si>
    <t>56/3</t>
  </si>
  <si>
    <t>25.09.23</t>
  </si>
  <si>
    <t>72/5</t>
  </si>
  <si>
    <t>41/10</t>
  </si>
  <si>
    <t>Om Const</t>
  </si>
  <si>
    <t>56/6</t>
  </si>
  <si>
    <t>26.09.23</t>
  </si>
  <si>
    <t>27.09.23</t>
  </si>
  <si>
    <t>28.09.23</t>
  </si>
  <si>
    <t>29.09.23</t>
  </si>
  <si>
    <t>24.9.23</t>
  </si>
  <si>
    <t>56/4</t>
  </si>
  <si>
    <t>30.09.23</t>
  </si>
  <si>
    <t>41/11</t>
  </si>
  <si>
    <t>55/11</t>
  </si>
  <si>
    <t>04.10.23</t>
  </si>
  <si>
    <t>56/5</t>
  </si>
  <si>
    <t>03.10.23</t>
  </si>
  <si>
    <t>56/1</t>
  </si>
  <si>
    <t>05.10.23</t>
  </si>
  <si>
    <t>06.10.23</t>
  </si>
  <si>
    <t>41/7</t>
  </si>
  <si>
    <t>08.10.23</t>
  </si>
  <si>
    <t>09.10.23</t>
  </si>
  <si>
    <t>58/4</t>
  </si>
  <si>
    <t>10.10.23</t>
  </si>
  <si>
    <t>56/2</t>
  </si>
  <si>
    <t>58/7</t>
  </si>
  <si>
    <t>17.10.23</t>
  </si>
  <si>
    <t>19.10.23</t>
  </si>
  <si>
    <t>43/1</t>
  </si>
  <si>
    <t>11.10.23</t>
  </si>
  <si>
    <t>16.10.23</t>
  </si>
  <si>
    <t>20.10.23</t>
  </si>
  <si>
    <t>21.10.23</t>
  </si>
  <si>
    <t>33/1</t>
  </si>
  <si>
    <t>15.10.23</t>
  </si>
  <si>
    <t>22.10.23</t>
  </si>
  <si>
    <t>47/0</t>
  </si>
  <si>
    <t>26.10.23</t>
  </si>
  <si>
    <t>57/0</t>
  </si>
  <si>
    <t>27.10.23</t>
  </si>
  <si>
    <t>46/2</t>
  </si>
  <si>
    <t>56/0</t>
  </si>
  <si>
    <t>30.10.23</t>
  </si>
  <si>
    <t>01.11.23</t>
  </si>
  <si>
    <t>05.11.23</t>
  </si>
  <si>
    <t>51/9</t>
  </si>
  <si>
    <t>07.11.23</t>
  </si>
  <si>
    <t>09.11.23</t>
  </si>
  <si>
    <t>51/6</t>
  </si>
  <si>
    <t>46/3</t>
  </si>
  <si>
    <t>27.11.23</t>
  </si>
  <si>
    <t>05.12.23</t>
  </si>
  <si>
    <t>07.12.23</t>
  </si>
  <si>
    <t>06.12.23</t>
  </si>
  <si>
    <t>51/8</t>
  </si>
  <si>
    <t>41/5</t>
  </si>
  <si>
    <t>DA+0 (RC)</t>
  </si>
  <si>
    <t>41/6</t>
  </si>
  <si>
    <t>Riddhika Tech.</t>
  </si>
  <si>
    <t>41/4</t>
  </si>
  <si>
    <t>41/9</t>
  </si>
  <si>
    <t>41/8</t>
  </si>
  <si>
    <t>41/12</t>
  </si>
  <si>
    <t>46/4</t>
  </si>
  <si>
    <t>43/2</t>
  </si>
  <si>
    <t>Sai Infra</t>
  </si>
  <si>
    <t xml:space="preserve">DA+3 </t>
  </si>
  <si>
    <t>40/11</t>
  </si>
  <si>
    <t>DC2+3</t>
  </si>
  <si>
    <t>43/3</t>
  </si>
  <si>
    <t>40/10</t>
  </si>
  <si>
    <t>40/5</t>
  </si>
  <si>
    <t>DB1+9</t>
  </si>
  <si>
    <t>38/3</t>
  </si>
  <si>
    <t>38/2</t>
  </si>
  <si>
    <t>40/6</t>
  </si>
  <si>
    <t>21.2.24</t>
  </si>
  <si>
    <t>37/2</t>
  </si>
  <si>
    <t>26.02.24</t>
  </si>
  <si>
    <t>40/3</t>
  </si>
  <si>
    <t>38/6</t>
  </si>
  <si>
    <t>37/3</t>
  </si>
  <si>
    <t>02.03.24</t>
  </si>
  <si>
    <t>40/4</t>
  </si>
  <si>
    <t>38/8</t>
  </si>
  <si>
    <t>01.03.24</t>
  </si>
  <si>
    <t>08.03.24</t>
  </si>
  <si>
    <t>09.03.24</t>
  </si>
  <si>
    <t>38/1</t>
  </si>
  <si>
    <t>07.03.24</t>
  </si>
  <si>
    <t>12.03.24</t>
  </si>
  <si>
    <t>37/4</t>
  </si>
  <si>
    <t>39/1</t>
  </si>
  <si>
    <t>39/3</t>
  </si>
  <si>
    <t>39/4</t>
  </si>
  <si>
    <t>29.04.24</t>
  </si>
  <si>
    <t>09.05.24</t>
  </si>
  <si>
    <t>40/2</t>
  </si>
  <si>
    <t>02.07.24</t>
  </si>
  <si>
    <t>08.07.24</t>
  </si>
  <si>
    <t>16.07.24</t>
  </si>
  <si>
    <t>17.07.24</t>
  </si>
  <si>
    <t>21.07.24</t>
  </si>
  <si>
    <t>25.07.24</t>
  </si>
  <si>
    <t>27.07.24</t>
  </si>
  <si>
    <t>Mahadev engg. - 2</t>
  </si>
  <si>
    <t>28.07.24</t>
  </si>
  <si>
    <t>44/0</t>
  </si>
  <si>
    <t>43/6</t>
  </si>
  <si>
    <t>26.07.24</t>
  </si>
  <si>
    <t>31.07.24</t>
  </si>
  <si>
    <t>72/6</t>
  </si>
  <si>
    <t>01.08.24</t>
  </si>
  <si>
    <t>69/2</t>
  </si>
  <si>
    <t>Bhati Const.-2</t>
  </si>
  <si>
    <t>72/7</t>
  </si>
  <si>
    <t>69/3</t>
  </si>
  <si>
    <t>42/0</t>
  </si>
  <si>
    <t>DC2+9 RC</t>
  </si>
  <si>
    <t>03.08.24</t>
  </si>
  <si>
    <t>66/2</t>
  </si>
  <si>
    <t>69/6</t>
  </si>
  <si>
    <t>09.08.24</t>
  </si>
  <si>
    <t>13.08.24</t>
  </si>
  <si>
    <t>68/4</t>
  </si>
  <si>
    <t>30.07.24</t>
  </si>
  <si>
    <t>12.08.24</t>
  </si>
  <si>
    <t>66/1</t>
  </si>
  <si>
    <t>68/5</t>
  </si>
  <si>
    <t>69/7</t>
  </si>
  <si>
    <t>69/4</t>
  </si>
  <si>
    <t>15.07.24</t>
  </si>
  <si>
    <t>02.08.24</t>
  </si>
  <si>
    <t>24.08.24</t>
  </si>
  <si>
    <t>68/6</t>
  </si>
  <si>
    <t>69/5</t>
  </si>
  <si>
    <t>22.08.24</t>
  </si>
  <si>
    <t>68/2</t>
  </si>
  <si>
    <t>43/0</t>
  </si>
  <si>
    <t>25.08.24</t>
  </si>
  <si>
    <t>66/4</t>
  </si>
  <si>
    <t>31.08.24</t>
  </si>
  <si>
    <t>27.08.24</t>
  </si>
  <si>
    <t>03.09.24</t>
  </si>
  <si>
    <t>DD45+9</t>
  </si>
  <si>
    <t>68/1</t>
  </si>
  <si>
    <t>04.09.24</t>
  </si>
  <si>
    <t>66/3</t>
  </si>
  <si>
    <t>35/5</t>
  </si>
  <si>
    <t>20.08.24</t>
  </si>
  <si>
    <t>35/6</t>
  </si>
  <si>
    <t>68/3</t>
  </si>
  <si>
    <t>35/4</t>
  </si>
  <si>
    <t>68/0</t>
  </si>
  <si>
    <t>35/7</t>
  </si>
  <si>
    <t>24.09.24</t>
  </si>
  <si>
    <t>35/8</t>
  </si>
  <si>
    <t>35/1</t>
  </si>
  <si>
    <t>35/0</t>
  </si>
  <si>
    <t>DD60+0</t>
  </si>
  <si>
    <t>FS</t>
  </si>
  <si>
    <t>22.10.24</t>
  </si>
  <si>
    <t>35/2</t>
  </si>
  <si>
    <t>69/9</t>
  </si>
  <si>
    <t>23.10.24</t>
  </si>
  <si>
    <t>24.10.24</t>
  </si>
  <si>
    <t>25.10.24</t>
  </si>
  <si>
    <t>35/3</t>
  </si>
  <si>
    <t>29.10.24</t>
  </si>
  <si>
    <t>39/0</t>
  </si>
  <si>
    <t>DC2+3 RC</t>
  </si>
  <si>
    <t>30.10.24</t>
  </si>
  <si>
    <t>34/4</t>
  </si>
  <si>
    <t>02.11.24</t>
  </si>
  <si>
    <t>38/9</t>
  </si>
  <si>
    <t>26.10.24</t>
  </si>
  <si>
    <t>09.11.24</t>
  </si>
  <si>
    <t>34/5</t>
  </si>
  <si>
    <t>DCT+0</t>
  </si>
  <si>
    <t>15.11.24</t>
  </si>
  <si>
    <t>34/6</t>
  </si>
  <si>
    <t>14.11.24</t>
  </si>
  <si>
    <t>20.11.24</t>
  </si>
  <si>
    <t>41/2</t>
  </si>
  <si>
    <t>17.11.24</t>
  </si>
  <si>
    <t>18.11.24</t>
  </si>
  <si>
    <t>24.11.24</t>
  </si>
  <si>
    <t>58/13</t>
  </si>
  <si>
    <t>26.11.24</t>
  </si>
  <si>
    <t>41/3</t>
  </si>
  <si>
    <t>22.11.24</t>
  </si>
  <si>
    <t>Nadeem rasool</t>
  </si>
  <si>
    <t>39/5</t>
  </si>
  <si>
    <t>23.11.24</t>
  </si>
  <si>
    <t>Meer Construction</t>
  </si>
  <si>
    <t>41/1</t>
  </si>
  <si>
    <t>25.11.24</t>
  </si>
  <si>
    <t>69/8</t>
  </si>
  <si>
    <t>Dec'24</t>
  </si>
  <si>
    <t>41/0</t>
  </si>
  <si>
    <t>DB1+0 RC</t>
  </si>
  <si>
    <t>02.12.24</t>
  </si>
  <si>
    <t>34/3</t>
  </si>
  <si>
    <t>04.12.24</t>
  </si>
  <si>
    <t>05.12.24</t>
  </si>
  <si>
    <t>39/6</t>
  </si>
  <si>
    <t>01.12.24</t>
  </si>
  <si>
    <t>06.12.24</t>
  </si>
  <si>
    <t>40/7</t>
  </si>
  <si>
    <t>40/12</t>
  </si>
  <si>
    <t>07.12.24</t>
  </si>
  <si>
    <t>39/7</t>
  </si>
  <si>
    <t>37/8</t>
  </si>
  <si>
    <t>38/0</t>
  </si>
  <si>
    <t>11.12.24</t>
  </si>
  <si>
    <t>40/9</t>
  </si>
  <si>
    <t>12.12.24</t>
  </si>
  <si>
    <t>37/7</t>
  </si>
  <si>
    <t>Iqbal</t>
  </si>
  <si>
    <t>34/2</t>
  </si>
  <si>
    <t>03.12.24</t>
  </si>
  <si>
    <t>70/0</t>
  </si>
  <si>
    <t>37/6</t>
  </si>
  <si>
    <t>40/8</t>
  </si>
  <si>
    <t>37/5</t>
  </si>
  <si>
    <t>34/1</t>
  </si>
  <si>
    <t>40/0</t>
  </si>
  <si>
    <t>40/1</t>
  </si>
  <si>
    <t>39/2</t>
  </si>
  <si>
    <t>28.12.24</t>
  </si>
  <si>
    <t>38/4</t>
  </si>
  <si>
    <t>34/0</t>
  </si>
  <si>
    <t>38/5</t>
  </si>
  <si>
    <t>25.12.25</t>
  </si>
  <si>
    <t>38/7</t>
  </si>
  <si>
    <t>33/8</t>
  </si>
  <si>
    <t>33/7</t>
  </si>
  <si>
    <t>37/1</t>
  </si>
  <si>
    <t>02.02.25</t>
  </si>
  <si>
    <t>33/0</t>
  </si>
  <si>
    <t>DB2+3 RC</t>
  </si>
  <si>
    <t>29.01.25</t>
  </si>
  <si>
    <t>04.02.25</t>
  </si>
  <si>
    <t>35/9</t>
  </si>
  <si>
    <t>33/3</t>
  </si>
  <si>
    <t>33/4</t>
  </si>
  <si>
    <t>33/6</t>
  </si>
  <si>
    <t>33/2</t>
  </si>
  <si>
    <t>46/1</t>
  </si>
  <si>
    <t>Revetment work</t>
  </si>
  <si>
    <t>SI. No</t>
  </si>
  <si>
    <t>Loc No</t>
  </si>
  <si>
    <t>Random Rubble stone masonry including excavation (1:5 Cement concrete)</t>
  </si>
  <si>
    <t>Excavation Volume</t>
  </si>
  <si>
    <t>Back filling and levelling of volumes enclosed by revetment.</t>
  </si>
  <si>
    <t>M15 Conc Nominal Mix 1:2:4 for top seal cover</t>
  </si>
  <si>
    <t>M10                        (PEDDING -PCC)</t>
  </si>
  <si>
    <t>Total</t>
  </si>
  <si>
    <t>RC, Benching &amp; Revetment Locations</t>
  </si>
  <si>
    <t>Sl No.</t>
  </si>
  <si>
    <t>RC</t>
  </si>
  <si>
    <t>Loc No.</t>
  </si>
  <si>
    <t>CP Position Up/Down</t>
  </si>
  <si>
    <t>Raised Chimney</t>
  </si>
  <si>
    <t>Chimney Extension</t>
  </si>
  <si>
    <t>Submitted Benching Volume (Cum)</t>
  </si>
  <si>
    <t>Approved Benching Volume (Cum)</t>
  </si>
  <si>
    <t>Approval Date</t>
  </si>
  <si>
    <t>JMC NO</t>
  </si>
  <si>
    <t>JMC Date</t>
  </si>
  <si>
    <t>A</t>
  </si>
  <si>
    <t>B</t>
  </si>
  <si>
    <t>C</t>
  </si>
  <si>
    <t>D</t>
  </si>
  <si>
    <t>Cutting</t>
  </si>
  <si>
    <t>Filling</t>
  </si>
  <si>
    <t>Y</t>
  </si>
  <si>
    <t>DC1+6</t>
  </si>
  <si>
    <t>42/1</t>
  </si>
  <si>
    <t>42/2</t>
  </si>
  <si>
    <t>42/3</t>
  </si>
  <si>
    <t>42/4</t>
  </si>
  <si>
    <t>42/5</t>
  </si>
  <si>
    <t>42/6</t>
  </si>
  <si>
    <t>43/7</t>
  </si>
  <si>
    <t>43/8</t>
  </si>
  <si>
    <t>43/9</t>
  </si>
  <si>
    <t>43/10</t>
  </si>
  <si>
    <t>43/11</t>
  </si>
  <si>
    <t>DB1+3</t>
  </si>
  <si>
    <t>46/0</t>
  </si>
  <si>
    <t>DD60+18</t>
  </si>
  <si>
    <t>JMC-72</t>
  </si>
  <si>
    <t>JMC-73</t>
  </si>
  <si>
    <t>JMC-74</t>
  </si>
  <si>
    <t>JMC-68</t>
  </si>
  <si>
    <t>JMC-55</t>
  </si>
  <si>
    <t>31-07-24</t>
  </si>
  <si>
    <t>JMC-56</t>
  </si>
  <si>
    <t>JMC-57</t>
  </si>
  <si>
    <t>JMC-58</t>
  </si>
  <si>
    <t>JMC-64</t>
  </si>
  <si>
    <t>JMC-65</t>
  </si>
  <si>
    <t>JMC-43</t>
  </si>
  <si>
    <t>JMC-44</t>
  </si>
  <si>
    <t>JMC-45</t>
  </si>
  <si>
    <t>JMC-46</t>
  </si>
  <si>
    <t>JMC-47</t>
  </si>
  <si>
    <t>JMC-66</t>
  </si>
  <si>
    <t>JMC-75</t>
  </si>
  <si>
    <t>JMC-76</t>
  </si>
  <si>
    <t>JMC-67</t>
  </si>
  <si>
    <t>JMC-69</t>
  </si>
  <si>
    <t>JMC-70</t>
  </si>
  <si>
    <t>JMC-71</t>
  </si>
  <si>
    <t>JMC-9</t>
  </si>
  <si>
    <t>JMC-10</t>
  </si>
  <si>
    <t>JMC-11</t>
  </si>
  <si>
    <t>JMC-12</t>
  </si>
  <si>
    <t>JMC-13</t>
  </si>
  <si>
    <t>JMC-14</t>
  </si>
  <si>
    <t>DB2+9</t>
  </si>
  <si>
    <t>JMC-49</t>
  </si>
  <si>
    <t>JMC-15</t>
  </si>
  <si>
    <t>JMC-16</t>
  </si>
  <si>
    <t>JMC-17</t>
  </si>
  <si>
    <t>JMC-18</t>
  </si>
  <si>
    <t>DD60+9</t>
  </si>
  <si>
    <t>JMC-50</t>
  </si>
  <si>
    <t>JMC-51</t>
  </si>
  <si>
    <t>JMC-52</t>
  </si>
  <si>
    <t>JMC-53</t>
  </si>
  <si>
    <t>JMC-54</t>
  </si>
  <si>
    <t>JMC-19</t>
  </si>
  <si>
    <t>JMC-20</t>
  </si>
  <si>
    <t>JMC-21</t>
  </si>
  <si>
    <t>JMC-22</t>
  </si>
  <si>
    <t>JMC-23</t>
  </si>
  <si>
    <t>JMC-62</t>
  </si>
  <si>
    <t>JMC-24</t>
  </si>
  <si>
    <t>JMC-25</t>
  </si>
  <si>
    <t>JMC-63</t>
  </si>
  <si>
    <t>JMC-48</t>
  </si>
  <si>
    <t>2/0</t>
  </si>
  <si>
    <t>2/2</t>
  </si>
  <si>
    <t>24-11-23</t>
  </si>
  <si>
    <t>2/3</t>
  </si>
  <si>
    <t>2/4</t>
  </si>
  <si>
    <t>2/5</t>
  </si>
  <si>
    <t>2/6</t>
  </si>
  <si>
    <t>2/7</t>
  </si>
  <si>
    <t>3/0</t>
  </si>
  <si>
    <t>5/0</t>
  </si>
  <si>
    <t>6/0</t>
  </si>
  <si>
    <t>6/1</t>
  </si>
  <si>
    <t>7/0</t>
  </si>
  <si>
    <t>8/3</t>
  </si>
  <si>
    <t>8/4</t>
  </si>
  <si>
    <t>8/5</t>
  </si>
  <si>
    <t>8/9</t>
  </si>
  <si>
    <t>9/0</t>
  </si>
  <si>
    <t>10/0</t>
  </si>
  <si>
    <t>10/1</t>
  </si>
  <si>
    <t>10/22</t>
  </si>
  <si>
    <t>10/23</t>
  </si>
  <si>
    <t>11/0</t>
  </si>
  <si>
    <t>11/12</t>
  </si>
  <si>
    <t>11/13</t>
  </si>
  <si>
    <t>13/3</t>
  </si>
  <si>
    <t>15/5</t>
  </si>
  <si>
    <t>15/6</t>
  </si>
  <si>
    <t>15/7</t>
  </si>
  <si>
    <t>21/2</t>
  </si>
  <si>
    <t>21/5</t>
  </si>
  <si>
    <t>21/10</t>
  </si>
  <si>
    <t>21/12</t>
  </si>
  <si>
    <t>22/6</t>
  </si>
  <si>
    <t>22/9</t>
  </si>
  <si>
    <t>23/0</t>
  </si>
  <si>
    <t>23/1</t>
  </si>
  <si>
    <t>23/3</t>
  </si>
  <si>
    <t>23/6</t>
  </si>
  <si>
    <t>23/7</t>
  </si>
  <si>
    <t>23/8</t>
  </si>
  <si>
    <t>23/11</t>
  </si>
  <si>
    <t>24/0</t>
  </si>
  <si>
    <t>24/6</t>
  </si>
  <si>
    <t>25/0</t>
  </si>
  <si>
    <t>25/2</t>
  </si>
  <si>
    <t>25/3</t>
  </si>
  <si>
    <t>25/4</t>
  </si>
  <si>
    <t>25/5</t>
  </si>
  <si>
    <t>25/7</t>
  </si>
  <si>
    <t>25/8</t>
  </si>
  <si>
    <t>26/1</t>
  </si>
  <si>
    <t>26/2</t>
  </si>
  <si>
    <t>26/3</t>
  </si>
  <si>
    <t>26/4</t>
  </si>
  <si>
    <t>26/5</t>
  </si>
  <si>
    <t>26/6</t>
  </si>
  <si>
    <t>26/7</t>
  </si>
  <si>
    <t>27/0</t>
  </si>
  <si>
    <t>DC2+9</t>
  </si>
  <si>
    <t>27/1</t>
  </si>
  <si>
    <t>27/3</t>
  </si>
  <si>
    <t>27/4</t>
  </si>
  <si>
    <t>28/2</t>
  </si>
  <si>
    <t>28/3</t>
  </si>
  <si>
    <t>28/4</t>
  </si>
  <si>
    <t>28/5</t>
  </si>
  <si>
    <t>28/6</t>
  </si>
  <si>
    <t>28/7</t>
  </si>
  <si>
    <t>28/8</t>
  </si>
  <si>
    <t>28/9</t>
  </si>
  <si>
    <t>29/01</t>
  </si>
  <si>
    <t>DA+06</t>
  </si>
  <si>
    <t>29/02</t>
  </si>
  <si>
    <t>DA+09</t>
  </si>
  <si>
    <t>29/03</t>
  </si>
  <si>
    <t>29/04</t>
  </si>
  <si>
    <t>DA+03</t>
  </si>
  <si>
    <t>29/05</t>
  </si>
  <si>
    <t>DA+00</t>
  </si>
  <si>
    <t>29/06</t>
  </si>
  <si>
    <t>29/07</t>
  </si>
  <si>
    <t>29/09</t>
  </si>
  <si>
    <t>29/10</t>
  </si>
  <si>
    <t>30/00</t>
  </si>
  <si>
    <t>DC2+00</t>
  </si>
  <si>
    <t>30/01</t>
  </si>
  <si>
    <t>30/02</t>
  </si>
  <si>
    <t>31/00</t>
  </si>
  <si>
    <t>DD45+3</t>
  </si>
  <si>
    <t>31/01</t>
  </si>
  <si>
    <t>31/02</t>
  </si>
  <si>
    <t>31/04</t>
  </si>
  <si>
    <t>32/00</t>
  </si>
  <si>
    <t>32/02</t>
  </si>
  <si>
    <t>32/03</t>
  </si>
  <si>
    <t>32/04</t>
  </si>
  <si>
    <t>32/08</t>
  </si>
  <si>
    <t>JMC-1</t>
  </si>
  <si>
    <t>36/0</t>
  </si>
  <si>
    <t>37/0</t>
  </si>
  <si>
    <t>JMC-59</t>
  </si>
  <si>
    <t>29-07-24</t>
  </si>
  <si>
    <t>JMC-60</t>
  </si>
  <si>
    <t>JMC-61</t>
  </si>
  <si>
    <t>JMC-26</t>
  </si>
  <si>
    <t>JMC-27</t>
  </si>
  <si>
    <t>JMC-28</t>
  </si>
  <si>
    <t>JMC-29</t>
  </si>
  <si>
    <t>JMC-30</t>
  </si>
  <si>
    <t>JMC-31</t>
  </si>
  <si>
    <t>JMC-32</t>
  </si>
  <si>
    <t>JMC-33</t>
  </si>
  <si>
    <t>JMC-4</t>
  </si>
  <si>
    <t>JMC-34</t>
  </si>
  <si>
    <t>JMC-5</t>
  </si>
  <si>
    <t>JMC-35</t>
  </si>
  <si>
    <t>JMC-36</t>
  </si>
  <si>
    <t>JMC-37</t>
  </si>
  <si>
    <t>JMC-6</t>
  </si>
  <si>
    <t>JMC-7</t>
  </si>
  <si>
    <t>JMC-8</t>
  </si>
  <si>
    <t>JMC-2</t>
  </si>
  <si>
    <t>JMC-38</t>
  </si>
  <si>
    <t>JMC-39</t>
  </si>
  <si>
    <t>JMC-3</t>
  </si>
  <si>
    <t>JMC-40</t>
  </si>
  <si>
    <t>JMC-41</t>
  </si>
  <si>
    <t>JMC-42</t>
  </si>
  <si>
    <t>Cum S No</t>
  </si>
  <si>
    <t>Type of Earthing</t>
  </si>
  <si>
    <t>Pipe Type</t>
  </si>
  <si>
    <t>S no</t>
  </si>
  <si>
    <t>PKG- G</t>
  </si>
  <si>
    <t>PKG- F</t>
  </si>
  <si>
    <t>Check list</t>
  </si>
  <si>
    <t>Check list submitted</t>
  </si>
  <si>
    <t>24.8.23</t>
  </si>
  <si>
    <t>Counter Poise</t>
  </si>
  <si>
    <t>03.09.2023</t>
  </si>
  <si>
    <t>received</t>
  </si>
  <si>
    <t>Not received</t>
  </si>
  <si>
    <t>25.9.23</t>
  </si>
  <si>
    <t>01.10.23</t>
  </si>
  <si>
    <t>07.10.23</t>
  </si>
  <si>
    <t>12.10.23</t>
  </si>
  <si>
    <t>02.11.23</t>
  </si>
  <si>
    <t>08.11.23</t>
  </si>
  <si>
    <t>Bhadariya</t>
  </si>
  <si>
    <t>14.11.23</t>
  </si>
  <si>
    <t>02.12.23</t>
  </si>
  <si>
    <t>22.12.23</t>
  </si>
  <si>
    <t>22.2.24</t>
  </si>
  <si>
    <t>April'24</t>
  </si>
  <si>
    <t>20.07.24</t>
  </si>
  <si>
    <t>11.08.24</t>
  </si>
  <si>
    <t xml:space="preserve">Kalpana </t>
  </si>
  <si>
    <t>06.11.24</t>
  </si>
  <si>
    <t>08.11.24</t>
  </si>
  <si>
    <t>05.01.25</t>
  </si>
  <si>
    <t>10.01.25</t>
  </si>
  <si>
    <t>Tantary Const.</t>
  </si>
  <si>
    <t>om Const.</t>
  </si>
  <si>
    <t>Imran</t>
  </si>
  <si>
    <t>Veerteja</t>
  </si>
  <si>
    <t>15.1.24</t>
  </si>
  <si>
    <t>02.04.24</t>
  </si>
  <si>
    <t>11.06.24</t>
  </si>
  <si>
    <t>5.10.24</t>
  </si>
  <si>
    <t>Awadh Const</t>
  </si>
  <si>
    <t>16.10.24</t>
  </si>
  <si>
    <t>Meer Cost.</t>
  </si>
  <si>
    <t>Feb-25</t>
  </si>
  <si>
    <t>70/10</t>
  </si>
  <si>
    <t>Tack Welding</t>
  </si>
  <si>
    <t>Cum Sl. No.</t>
  </si>
  <si>
    <t>Dt. of Complete</t>
  </si>
  <si>
    <t>Tack Welding Status</t>
  </si>
  <si>
    <t>Ramarks</t>
  </si>
  <si>
    <t>24.10.23</t>
  </si>
  <si>
    <t>Done</t>
  </si>
  <si>
    <t>Suraja Ram</t>
  </si>
  <si>
    <t>03.11.2023</t>
  </si>
  <si>
    <t>05.11.2023</t>
  </si>
  <si>
    <t>06.111.23</t>
  </si>
  <si>
    <t>03.12.23</t>
  </si>
  <si>
    <t>Kailash Nath</t>
  </si>
  <si>
    <t>14.1.24</t>
  </si>
  <si>
    <t>Ramagora</t>
  </si>
  <si>
    <t>DB+0</t>
  </si>
  <si>
    <t>07..02.24</t>
  </si>
  <si>
    <t>28.03.24</t>
  </si>
  <si>
    <t>Sanjay</t>
  </si>
  <si>
    <t>24.04.24</t>
  </si>
  <si>
    <t>publesh</t>
  </si>
  <si>
    <t>Pradeep</t>
  </si>
  <si>
    <t>06.05.24</t>
  </si>
  <si>
    <t>DC+0</t>
  </si>
  <si>
    <t>30.05.24</t>
  </si>
  <si>
    <t>22.06.24</t>
  </si>
  <si>
    <t>24.06.24</t>
  </si>
  <si>
    <t>26.09.24</t>
  </si>
  <si>
    <t>13.10.24</t>
  </si>
  <si>
    <t>04.11.24</t>
  </si>
  <si>
    <t xml:space="preserve">38/1 </t>
  </si>
  <si>
    <t>Depth of Fdn</t>
  </si>
  <si>
    <t>24.03.24</t>
  </si>
  <si>
    <t>06.04.24</t>
  </si>
  <si>
    <t>25.04.24</t>
  </si>
  <si>
    <t>27.04.24</t>
  </si>
  <si>
    <t>28.04.24</t>
  </si>
  <si>
    <t>30.04.24</t>
  </si>
  <si>
    <t>07.05.24</t>
  </si>
  <si>
    <t>11.05.24</t>
  </si>
  <si>
    <t>16.05.24</t>
  </si>
  <si>
    <t>17.05.24</t>
  </si>
  <si>
    <t>Jun'24</t>
  </si>
  <si>
    <t>06.06.24</t>
  </si>
  <si>
    <t>07.06.24</t>
  </si>
  <si>
    <t>09.06.24</t>
  </si>
  <si>
    <t>13.06.24</t>
  </si>
  <si>
    <t>23.06.24</t>
  </si>
  <si>
    <t>25.06.24</t>
  </si>
  <si>
    <t>30.06.24</t>
  </si>
  <si>
    <t>Jul'24</t>
  </si>
  <si>
    <t>01.07.24</t>
  </si>
  <si>
    <t>24.07.24</t>
  </si>
  <si>
    <t>06.10.24</t>
  </si>
  <si>
    <t>28.10.24</t>
  </si>
  <si>
    <t>11.11.24</t>
  </si>
  <si>
    <t>19.11.24</t>
  </si>
  <si>
    <t>26.12,24</t>
  </si>
  <si>
    <t>Painting</t>
  </si>
  <si>
    <t>10.12.23</t>
  </si>
  <si>
    <t>12.12.23</t>
  </si>
  <si>
    <t>comp</t>
  </si>
  <si>
    <t>26.01.24</t>
  </si>
  <si>
    <t>23.04.24</t>
  </si>
  <si>
    <t>13.05.24</t>
  </si>
  <si>
    <t>DD+0</t>
  </si>
  <si>
    <t>02.05.24</t>
  </si>
  <si>
    <t>1`4</t>
  </si>
  <si>
    <t>04.06.24</t>
  </si>
  <si>
    <t>14.06.24</t>
  </si>
  <si>
    <t>06.09.24</t>
  </si>
  <si>
    <t>07.09.24</t>
  </si>
  <si>
    <t>10.101.24</t>
  </si>
  <si>
    <t>Sobha Devi</t>
  </si>
  <si>
    <t>Sunny Const</t>
  </si>
  <si>
    <t>Suraj const</t>
  </si>
  <si>
    <t>7.10.23</t>
  </si>
  <si>
    <t>Ganesh Const.</t>
  </si>
  <si>
    <t>07.11.2023</t>
  </si>
  <si>
    <t>04.11.23</t>
  </si>
  <si>
    <t>09.11.2023</t>
  </si>
  <si>
    <t>11.11.2023</t>
  </si>
  <si>
    <t>13.11.2023</t>
  </si>
  <si>
    <t>14.11.2023</t>
  </si>
  <si>
    <t>16.11.2023</t>
  </si>
  <si>
    <t>18.11.2023</t>
  </si>
  <si>
    <t>19.11.2023</t>
  </si>
  <si>
    <t>21.11.2023</t>
  </si>
  <si>
    <t>Chinta devi</t>
  </si>
  <si>
    <t>24.11.2023</t>
  </si>
  <si>
    <t>19.11.23</t>
  </si>
  <si>
    <t>22.11.23</t>
  </si>
  <si>
    <t>26.11.2023</t>
  </si>
  <si>
    <t>24.11.23</t>
  </si>
  <si>
    <t>29.11.23</t>
  </si>
  <si>
    <t>01.12.23</t>
  </si>
  <si>
    <t>15.01.24</t>
  </si>
  <si>
    <t>16.01.24</t>
  </si>
  <si>
    <t>22.1.24</t>
  </si>
  <si>
    <t>Bottom complete</t>
  </si>
  <si>
    <t>12.04.24</t>
  </si>
  <si>
    <t>18.04.24</t>
  </si>
  <si>
    <t>26.04.24</t>
  </si>
  <si>
    <t>21.05.24</t>
  </si>
  <si>
    <t>Sobha devi</t>
  </si>
  <si>
    <t>Chinta Devi</t>
  </si>
  <si>
    <t>Jirwa Devi</t>
  </si>
  <si>
    <t>DC+3</t>
  </si>
  <si>
    <t>FTR</t>
  </si>
  <si>
    <t>Received</t>
  </si>
  <si>
    <t>2.10.24</t>
  </si>
  <si>
    <t>Not checked</t>
  </si>
  <si>
    <t>Sanjeev Kumar</t>
  </si>
  <si>
    <t>27.10.24</t>
  </si>
  <si>
    <t>Ganesh Sinha</t>
  </si>
  <si>
    <t>31.10.24</t>
  </si>
  <si>
    <t>01.11.24</t>
  </si>
  <si>
    <t>05.11.24</t>
  </si>
  <si>
    <t>13.11.24</t>
  </si>
  <si>
    <t>Om Construction</t>
  </si>
  <si>
    <t>Work Hold due to unavailabilty
 of 33kv Shutdown</t>
  </si>
  <si>
    <t>Erection PKG-F</t>
  </si>
  <si>
    <t>28.1.24</t>
  </si>
  <si>
    <t>Sunny Const.</t>
  </si>
  <si>
    <t>Ganesh Const</t>
  </si>
  <si>
    <t>59//9</t>
  </si>
  <si>
    <t>Apr-'24</t>
  </si>
  <si>
    <t>Suraj Const</t>
  </si>
  <si>
    <t>10.04.24</t>
  </si>
  <si>
    <t>11.04.24</t>
  </si>
  <si>
    <t>17.04.24</t>
  </si>
  <si>
    <t>16.04.243</t>
  </si>
  <si>
    <t>11.5.24</t>
  </si>
  <si>
    <t>12.5.24</t>
  </si>
  <si>
    <t>22.05.24</t>
  </si>
  <si>
    <t>Mansukh lal</t>
  </si>
  <si>
    <t>Bhuvneshwar</t>
  </si>
  <si>
    <t>01.06.24</t>
  </si>
  <si>
    <t>19.06.24</t>
  </si>
  <si>
    <t>27.06.24</t>
  </si>
  <si>
    <t>04.07.24</t>
  </si>
  <si>
    <t>12.07.24</t>
  </si>
  <si>
    <t>Uma const</t>
  </si>
  <si>
    <t>Kaushalya const</t>
  </si>
  <si>
    <t>WT</t>
  </si>
  <si>
    <t>JMC</t>
  </si>
  <si>
    <t>02.10.24</t>
  </si>
  <si>
    <t>Erection completed on 24.10.24</t>
  </si>
  <si>
    <t>DC+6</t>
  </si>
  <si>
    <t>05.02.25</t>
  </si>
  <si>
    <t>S No</t>
  </si>
  <si>
    <t>TOT</t>
  </si>
  <si>
    <t>Locs no</t>
  </si>
  <si>
    <t>JMC required</t>
  </si>
  <si>
    <t>Excavation u/p</t>
  </si>
  <si>
    <t xml:space="preserve">Casting </t>
  </si>
  <si>
    <t>Excavation done</t>
  </si>
  <si>
    <t>Frustum complete</t>
  </si>
  <si>
    <t>Manpower</t>
  </si>
  <si>
    <t>Block level done</t>
  </si>
  <si>
    <t>Excavation complete</t>
  </si>
  <si>
    <t>PCC u/p</t>
  </si>
  <si>
    <t>Excavation</t>
  </si>
  <si>
    <t>Pit marking done</t>
  </si>
  <si>
    <t>Insulator Hoisting</t>
  </si>
  <si>
    <t>Dt. of Jumpering</t>
  </si>
  <si>
    <t>GPJ Const.</t>
  </si>
  <si>
    <t xml:space="preserve">Kuddus </t>
  </si>
  <si>
    <t>Kuddus</t>
  </si>
  <si>
    <t>5 Phase hoisting done</t>
  </si>
  <si>
    <t>Jan'24</t>
  </si>
  <si>
    <t>Mainul Hoque</t>
  </si>
  <si>
    <t>09.04.24</t>
  </si>
  <si>
    <t>41`</t>
  </si>
  <si>
    <t xml:space="preserve">50/4 </t>
  </si>
  <si>
    <t>Kuddua Ali</t>
  </si>
  <si>
    <t>STRINGING</t>
  </si>
  <si>
    <t>Stringing - PKG-F</t>
  </si>
  <si>
    <t>S. No</t>
  </si>
  <si>
    <t>Section</t>
  </si>
  <si>
    <t>Paying Out</t>
  </si>
  <si>
    <t>Final Sag</t>
  </si>
  <si>
    <t xml:space="preserve">Name of Gang </t>
  </si>
  <si>
    <t>From</t>
  </si>
  <si>
    <t>To</t>
  </si>
  <si>
    <t>Length</t>
  </si>
  <si>
    <t>Cum</t>
  </si>
  <si>
    <t>Start Date</t>
  </si>
  <si>
    <t>Finish Date</t>
  </si>
  <si>
    <t>Month</t>
  </si>
  <si>
    <t>Kuddus ali</t>
  </si>
  <si>
    <t>Final sag completed</t>
  </si>
  <si>
    <t>16.11.24</t>
  </si>
  <si>
    <t>Gopal Associate</t>
  </si>
  <si>
    <t>STRINGING- PKG-G</t>
  </si>
  <si>
    <t>06.05.2024</t>
  </si>
  <si>
    <t>Final sag done</t>
  </si>
  <si>
    <t>12.06.25</t>
  </si>
  <si>
    <t xml:space="preserve">56/0 </t>
  </si>
  <si>
    <t>28.06.24</t>
  </si>
  <si>
    <t xml:space="preserve">55/0 </t>
  </si>
  <si>
    <t>MR Power</t>
  </si>
  <si>
    <t>01.12.245</t>
  </si>
  <si>
    <t>Kddus Ali</t>
  </si>
  <si>
    <t xml:space="preserve">72/0 </t>
  </si>
  <si>
    <t>Nasruddin</t>
  </si>
  <si>
    <t>01.01.25</t>
  </si>
  <si>
    <t>EXECUTING AGENCY : M/s. KEC INTERNATIONAL LIMITED</t>
  </si>
  <si>
    <t>Sr. No</t>
  </si>
  <si>
    <t>Section length in  Kms</t>
  </si>
  <si>
    <t>OPGW Drum Length                         (In KMs)</t>
  </si>
  <si>
    <t>Start date</t>
  </si>
  <si>
    <t>End date</t>
  </si>
  <si>
    <t>Splicing</t>
  </si>
  <si>
    <t>Jointing Details</t>
  </si>
  <si>
    <t>Agency</t>
  </si>
  <si>
    <t>OTDR reading status</t>
  </si>
  <si>
    <t>Splicing done by</t>
  </si>
  <si>
    <t>Congent tech</t>
  </si>
  <si>
    <t>Total Length in Kms</t>
  </si>
  <si>
    <t>Total Length in Km</t>
  </si>
  <si>
    <t>CROSSING DETAILS FOR 765 KV DC FATEHGARH 3 - BEAWAR T/L (Part-G &amp; Part-F)</t>
  </si>
  <si>
    <t>Sl No</t>
  </si>
  <si>
    <t>Crossing Name</t>
  </si>
  <si>
    <t>PART - G</t>
  </si>
  <si>
    <t>PART - F</t>
  </si>
  <si>
    <t>Owner Name</t>
  </si>
  <si>
    <t>Date of Submission</t>
  </si>
  <si>
    <t>Date of Site Inspection</t>
  </si>
  <si>
    <t>Proposal Status</t>
  </si>
  <si>
    <t>Power Line</t>
  </si>
  <si>
    <t>400 KV D/C Rajwest - Jodhpur Line</t>
  </si>
  <si>
    <t>AP 36</t>
  </si>
  <si>
    <t>AP 37</t>
  </si>
  <si>
    <t>RRVPNL</t>
  </si>
  <si>
    <t>Hard copy  submitted on - 08/03/24.</t>
  </si>
  <si>
    <t>AP 46</t>
  </si>
  <si>
    <t>AP 47</t>
  </si>
  <si>
    <t>2 days</t>
  </si>
  <si>
    <t>5,5,5,5</t>
  </si>
  <si>
    <t>U/C LILO of 400 KV D/C Rajwest - Jodhpur Line at Newai S/S</t>
  </si>
  <si>
    <t>AP 45</t>
  </si>
  <si>
    <t>Hard copy  submitted on - 10/01/24.</t>
  </si>
  <si>
    <t>AP 56</t>
  </si>
  <si>
    <t>AP 57</t>
  </si>
  <si>
    <t>1week</t>
  </si>
  <si>
    <t>220 KV S/C GSS Boranada - Balotra Line</t>
  </si>
  <si>
    <t>AP 60</t>
  </si>
  <si>
    <t>AP 61</t>
  </si>
  <si>
    <t>Approved on dated 18.07.24</t>
  </si>
  <si>
    <t>AP 66</t>
  </si>
  <si>
    <t>AP 67</t>
  </si>
  <si>
    <t>Railway</t>
  </si>
  <si>
    <t>Electrified BG Double Track Line (Jodhpur - Barmer)</t>
  </si>
  <si>
    <t>AP 70</t>
  </si>
  <si>
    <t>AP 71</t>
  </si>
  <si>
    <t>NWR</t>
  </si>
  <si>
    <t>Hard copy  submitted on - 21/02/24.</t>
  </si>
  <si>
    <t>NH/SH</t>
  </si>
  <si>
    <t>SH - 28 (Bikaner - Barmer)</t>
  </si>
  <si>
    <t>AP 44</t>
  </si>
  <si>
    <t>PWD</t>
  </si>
  <si>
    <t>NR</t>
  </si>
  <si>
    <t>AP 55</t>
  </si>
  <si>
    <t>Bharatmala Expressway (Amritsar - Kandla)</t>
  </si>
  <si>
    <t>AP 49</t>
  </si>
  <si>
    <t>AP 50</t>
  </si>
  <si>
    <t>NHAI</t>
  </si>
  <si>
    <t>Approved on dated - 01.06.24</t>
  </si>
  <si>
    <t>AP 58</t>
  </si>
  <si>
    <t>AP 59</t>
  </si>
  <si>
    <t>SH - 66 (Kalyanpur - Balesar)</t>
  </si>
  <si>
    <t>NH 25 (Jodhpur - Barmer)</t>
  </si>
  <si>
    <t>AP 62</t>
  </si>
  <si>
    <t>AP 63</t>
  </si>
  <si>
    <t>Approved on dated - 24.06.24</t>
  </si>
  <si>
    <t>AP 68</t>
  </si>
  <si>
    <t>AP 69</t>
  </si>
  <si>
    <t>SH - 68 (Shikarpura - Luni)</t>
  </si>
  <si>
    <t>River</t>
  </si>
  <si>
    <t>Luni River</t>
  </si>
  <si>
    <t>AP 73</t>
  </si>
  <si>
    <t>E</t>
  </si>
  <si>
    <t>Pipe Line</t>
  </si>
  <si>
    <t>Under Ground Oil Pipe Line</t>
  </si>
  <si>
    <t>HPML</t>
  </si>
  <si>
    <t>Format awaited from SPTL</t>
  </si>
  <si>
    <t>Under Ground Oil Pipe Line (Mundra - Bhatinda)</t>
  </si>
  <si>
    <t>IOCL</t>
  </si>
  <si>
    <t xml:space="preserve"> </t>
  </si>
  <si>
    <t>Erection Workfront_shared by SPTL Section II_29.11.2024</t>
  </si>
  <si>
    <r>
      <rPr>
        <sz val="8"/>
        <rFont val="Trebuchet MS"/>
        <family val="2"/>
      </rPr>
      <t>SL No.</t>
    </r>
  </si>
  <si>
    <r>
      <rPr>
        <sz val="8"/>
        <rFont val="Trebuchet MS"/>
        <family val="2"/>
      </rPr>
      <t>Location (G)</t>
    </r>
  </si>
  <si>
    <t>Current Status</t>
  </si>
  <si>
    <r>
      <rPr>
        <sz val="8"/>
        <rFont val="Trebuchet MS"/>
        <family val="2"/>
      </rPr>
      <t>Location(F)</t>
    </r>
  </si>
  <si>
    <r>
      <rPr>
        <sz val="8"/>
        <rFont val="Trebuchet MS"/>
        <family val="2"/>
      </rPr>
      <t>33/1</t>
    </r>
  </si>
  <si>
    <t>Untouch</t>
  </si>
  <si>
    <r>
      <rPr>
        <sz val="8"/>
        <rFont val="Trebuchet MS"/>
        <family val="2"/>
      </rPr>
      <t>47/2</t>
    </r>
  </si>
  <si>
    <r>
      <rPr>
        <sz val="8"/>
        <rFont val="Trebuchet MS"/>
        <family val="2"/>
      </rPr>
      <t>35/0</t>
    </r>
  </si>
  <si>
    <r>
      <rPr>
        <sz val="8"/>
        <rFont val="Trebuchet MS"/>
        <family val="2"/>
      </rPr>
      <t>47/3</t>
    </r>
  </si>
  <si>
    <r>
      <rPr>
        <sz val="8"/>
        <rFont val="Trebuchet MS"/>
        <family val="2"/>
      </rPr>
      <t>35/1</t>
    </r>
  </si>
  <si>
    <r>
      <rPr>
        <sz val="8"/>
        <rFont val="Trebuchet MS"/>
        <family val="2"/>
      </rPr>
      <t>47/5</t>
    </r>
  </si>
  <si>
    <r>
      <rPr>
        <sz val="8"/>
        <rFont val="Trebuchet MS"/>
        <family val="2"/>
      </rPr>
      <t>35/2</t>
    </r>
  </si>
  <si>
    <r>
      <rPr>
        <sz val="8"/>
        <rFont val="Trebuchet MS"/>
        <family val="2"/>
      </rPr>
      <t>47/6</t>
    </r>
  </si>
  <si>
    <r>
      <rPr>
        <sz val="8"/>
        <rFont val="Trebuchet MS"/>
        <family val="2"/>
      </rPr>
      <t>35/3</t>
    </r>
  </si>
  <si>
    <r>
      <rPr>
        <sz val="8"/>
        <rFont val="Trebuchet MS"/>
        <family val="2"/>
      </rPr>
      <t>47/7</t>
    </r>
  </si>
  <si>
    <r>
      <rPr>
        <sz val="8"/>
        <rFont val="Trebuchet MS"/>
        <family val="2"/>
      </rPr>
      <t>35/4</t>
    </r>
  </si>
  <si>
    <r>
      <rPr>
        <sz val="8"/>
        <rFont val="Trebuchet MS"/>
        <family val="2"/>
      </rPr>
      <t>47/8</t>
    </r>
  </si>
  <si>
    <r>
      <rPr>
        <sz val="8"/>
        <rFont val="Trebuchet MS"/>
        <family val="2"/>
      </rPr>
      <t>35/5</t>
    </r>
  </si>
  <si>
    <r>
      <rPr>
        <sz val="8"/>
        <rFont val="Trebuchet MS"/>
        <family val="2"/>
      </rPr>
      <t>47/9</t>
    </r>
  </si>
  <si>
    <r>
      <rPr>
        <sz val="8"/>
        <rFont val="Trebuchet MS"/>
        <family val="2"/>
      </rPr>
      <t>35/6</t>
    </r>
  </si>
  <si>
    <r>
      <rPr>
        <sz val="8"/>
        <rFont val="Trebuchet MS"/>
        <family val="2"/>
      </rPr>
      <t>49/0</t>
    </r>
  </si>
  <si>
    <r>
      <rPr>
        <sz val="8"/>
        <rFont val="Trebuchet MS"/>
        <family val="2"/>
      </rPr>
      <t>35/7</t>
    </r>
  </si>
  <si>
    <r>
      <rPr>
        <sz val="8"/>
        <rFont val="Trebuchet MS"/>
        <family val="2"/>
      </rPr>
      <t>49/1</t>
    </r>
  </si>
  <si>
    <r>
      <rPr>
        <sz val="8"/>
        <rFont val="Trebuchet MS"/>
        <family val="2"/>
      </rPr>
      <t>35/8</t>
    </r>
  </si>
  <si>
    <r>
      <rPr>
        <sz val="8"/>
        <rFont val="Trebuchet MS"/>
        <family val="2"/>
      </rPr>
      <t>49/3</t>
    </r>
  </si>
  <si>
    <t>WIP (Sobha Devi)</t>
  </si>
  <si>
    <r>
      <rPr>
        <sz val="8"/>
        <rFont val="Trebuchet MS"/>
        <family val="2"/>
      </rPr>
      <t>37/2</t>
    </r>
  </si>
  <si>
    <r>
      <rPr>
        <sz val="8"/>
        <rFont val="Trebuchet MS"/>
        <family val="2"/>
      </rPr>
      <t>51/0</t>
    </r>
  </si>
  <si>
    <r>
      <rPr>
        <sz val="8"/>
        <rFont val="Trebuchet MS"/>
        <family val="2"/>
      </rPr>
      <t>37/3</t>
    </r>
  </si>
  <si>
    <r>
      <rPr>
        <sz val="8"/>
        <rFont val="Trebuchet MS"/>
        <family val="2"/>
      </rPr>
      <t>52/3</t>
    </r>
  </si>
  <si>
    <r>
      <rPr>
        <sz val="8"/>
        <rFont val="Trebuchet MS"/>
        <family val="2"/>
      </rPr>
      <t>37/4</t>
    </r>
  </si>
  <si>
    <r>
      <rPr>
        <sz val="8"/>
        <rFont val="Trebuchet MS"/>
        <family val="2"/>
      </rPr>
      <t>53/5</t>
    </r>
  </si>
  <si>
    <r>
      <rPr>
        <sz val="8"/>
        <rFont val="Trebuchet MS"/>
        <family val="2"/>
      </rPr>
      <t>38/1</t>
    </r>
  </si>
  <si>
    <r>
      <rPr>
        <sz val="8"/>
        <rFont val="Trebuchet MS"/>
        <family val="2"/>
      </rPr>
      <t>53/6</t>
    </r>
  </si>
  <si>
    <r>
      <rPr>
        <sz val="8"/>
        <rFont val="Trebuchet MS"/>
        <family val="2"/>
      </rPr>
      <t>38/2</t>
    </r>
  </si>
  <si>
    <r>
      <rPr>
        <sz val="8"/>
        <rFont val="Trebuchet MS"/>
        <family val="2"/>
      </rPr>
      <t>53/7</t>
    </r>
  </si>
  <si>
    <r>
      <rPr>
        <sz val="8"/>
        <rFont val="Trebuchet MS"/>
        <family val="2"/>
      </rPr>
      <t>38/3</t>
    </r>
  </si>
  <si>
    <r>
      <rPr>
        <sz val="8"/>
        <rFont val="Trebuchet MS"/>
        <family val="2"/>
      </rPr>
      <t>53/8</t>
    </r>
  </si>
  <si>
    <r>
      <rPr>
        <sz val="8"/>
        <rFont val="Trebuchet MS"/>
        <family val="2"/>
      </rPr>
      <t>38/6</t>
    </r>
  </si>
  <si>
    <r>
      <rPr>
        <sz val="8"/>
        <rFont val="Trebuchet MS"/>
        <family val="2"/>
      </rPr>
      <t>54/1</t>
    </r>
  </si>
  <si>
    <r>
      <rPr>
        <sz val="8"/>
        <rFont val="Trebuchet MS"/>
        <family val="2"/>
      </rPr>
      <t>38/8</t>
    </r>
  </si>
  <si>
    <r>
      <rPr>
        <sz val="8"/>
        <rFont val="Trebuchet MS"/>
        <family val="2"/>
      </rPr>
      <t>54/2</t>
    </r>
  </si>
  <si>
    <r>
      <rPr>
        <sz val="8"/>
        <rFont val="Trebuchet MS"/>
        <family val="2"/>
      </rPr>
      <t>39/0</t>
    </r>
  </si>
  <si>
    <r>
      <rPr>
        <sz val="8"/>
        <rFont val="Trebuchet MS"/>
        <family val="2"/>
      </rPr>
      <t>55/7</t>
    </r>
  </si>
  <si>
    <r>
      <rPr>
        <sz val="8"/>
        <rFont val="Trebuchet MS"/>
        <family val="2"/>
      </rPr>
      <t>39/1</t>
    </r>
  </si>
  <si>
    <r>
      <rPr>
        <sz val="8"/>
        <rFont val="Trebuchet MS"/>
        <family val="2"/>
      </rPr>
      <t>57/2</t>
    </r>
  </si>
  <si>
    <r>
      <rPr>
        <sz val="8"/>
        <rFont val="Trebuchet MS"/>
        <family val="2"/>
      </rPr>
      <t>39/4</t>
    </r>
  </si>
  <si>
    <r>
      <rPr>
        <sz val="8"/>
        <rFont val="Trebuchet MS"/>
        <family val="2"/>
      </rPr>
      <t>58/0</t>
    </r>
  </si>
  <si>
    <r>
      <rPr>
        <sz val="8"/>
        <rFont val="Trebuchet MS"/>
        <family val="2"/>
      </rPr>
      <t>40/2</t>
    </r>
  </si>
  <si>
    <r>
      <rPr>
        <sz val="8"/>
        <rFont val="Trebuchet MS"/>
        <family val="2"/>
      </rPr>
      <t>59/0</t>
    </r>
  </si>
  <si>
    <t>Materials shifting wip (Jirwa Devi)</t>
  </si>
  <si>
    <r>
      <rPr>
        <sz val="8"/>
        <rFont val="Trebuchet MS"/>
        <family val="2"/>
      </rPr>
      <t>40/3</t>
    </r>
  </si>
  <si>
    <r>
      <rPr>
        <sz val="8"/>
        <rFont val="Trebuchet MS"/>
        <family val="2"/>
      </rPr>
      <t>66/0</t>
    </r>
  </si>
  <si>
    <r>
      <rPr>
        <sz val="8"/>
        <rFont val="Trebuchet MS"/>
        <family val="2"/>
      </rPr>
      <t>40/4</t>
    </r>
  </si>
  <si>
    <r>
      <rPr>
        <sz val="8"/>
        <rFont val="Trebuchet MS"/>
        <family val="2"/>
      </rPr>
      <t>67/0</t>
    </r>
  </si>
  <si>
    <r>
      <rPr>
        <sz val="8"/>
        <rFont val="Trebuchet MS"/>
        <family val="2"/>
      </rPr>
      <t>40/5</t>
    </r>
  </si>
  <si>
    <r>
      <rPr>
        <sz val="8"/>
        <rFont val="Trebuchet MS"/>
        <family val="2"/>
      </rPr>
      <t>69/1</t>
    </r>
  </si>
  <si>
    <r>
      <rPr>
        <sz val="8"/>
        <rFont val="Trebuchet MS"/>
        <family val="2"/>
      </rPr>
      <t>40/6</t>
    </r>
  </si>
  <si>
    <r>
      <rPr>
        <sz val="8"/>
        <rFont val="Trebuchet MS"/>
        <family val="2"/>
      </rPr>
      <t>71/6</t>
    </r>
  </si>
  <si>
    <r>
      <rPr>
        <sz val="8"/>
        <rFont val="Trebuchet MS"/>
        <family val="2"/>
      </rPr>
      <t>41/12</t>
    </r>
  </si>
  <si>
    <r>
      <rPr>
        <sz val="8"/>
        <rFont val="Trebuchet MS"/>
        <family val="2"/>
      </rPr>
      <t>71/7</t>
    </r>
  </si>
  <si>
    <r>
      <rPr>
        <sz val="8"/>
        <rFont val="Trebuchet MS"/>
        <family val="2"/>
      </rPr>
      <t>42/0</t>
    </r>
  </si>
  <si>
    <r>
      <rPr>
        <sz val="8"/>
        <rFont val="Trebuchet MS"/>
        <family val="2"/>
      </rPr>
      <t>73/3</t>
    </r>
  </si>
  <si>
    <r>
      <rPr>
        <sz val="8"/>
        <rFont val="Trebuchet MS"/>
        <family val="2"/>
      </rPr>
      <t>43/0</t>
    </r>
  </si>
  <si>
    <r>
      <rPr>
        <sz val="8"/>
        <rFont val="Trebuchet MS"/>
        <family val="2"/>
      </rPr>
      <t>73/4</t>
    </r>
  </si>
  <si>
    <r>
      <rPr>
        <sz val="8"/>
        <rFont val="Trebuchet MS"/>
        <family val="2"/>
      </rPr>
      <t>44/0</t>
    </r>
  </si>
  <si>
    <r>
      <rPr>
        <sz val="8"/>
        <rFont val="Trebuchet MS"/>
        <family val="2"/>
      </rPr>
      <t>73/5</t>
    </r>
  </si>
  <si>
    <r>
      <rPr>
        <sz val="8"/>
        <rFont val="Trebuchet MS"/>
        <family val="2"/>
      </rPr>
      <t>73/7</t>
    </r>
  </si>
  <si>
    <r>
      <rPr>
        <sz val="8"/>
        <rFont val="Trebuchet MS"/>
        <family val="2"/>
      </rPr>
      <t>62/0</t>
    </r>
  </si>
  <si>
    <r>
      <rPr>
        <sz val="8"/>
        <rFont val="Trebuchet MS"/>
        <family val="2"/>
      </rPr>
      <t>74/0</t>
    </r>
  </si>
  <si>
    <r>
      <rPr>
        <sz val="8"/>
        <rFont val="Trebuchet MS"/>
        <family val="2"/>
      </rPr>
      <t>63/2</t>
    </r>
  </si>
  <si>
    <r>
      <rPr>
        <sz val="8"/>
        <rFont val="Trebuchet MS"/>
        <family val="2"/>
      </rPr>
      <t>63/5</t>
    </r>
  </si>
  <si>
    <r>
      <rPr>
        <sz val="8"/>
        <rFont val="Trebuchet MS"/>
        <family val="2"/>
      </rPr>
      <t>63/6</t>
    </r>
  </si>
  <si>
    <r>
      <rPr>
        <sz val="8"/>
        <rFont val="Trebuchet MS"/>
        <family val="2"/>
      </rPr>
      <t>64/0</t>
    </r>
  </si>
  <si>
    <r>
      <rPr>
        <sz val="8"/>
        <rFont val="Trebuchet MS"/>
        <family val="2"/>
      </rPr>
      <t>65/1</t>
    </r>
  </si>
  <si>
    <r>
      <rPr>
        <sz val="8"/>
        <rFont val="Trebuchet MS"/>
        <family val="2"/>
      </rPr>
      <t>65/2</t>
    </r>
  </si>
  <si>
    <r>
      <rPr>
        <sz val="8"/>
        <rFont val="Trebuchet MS"/>
        <family val="2"/>
      </rPr>
      <t>65/6</t>
    </r>
  </si>
  <si>
    <r>
      <rPr>
        <sz val="8"/>
        <rFont val="Trebuchet MS"/>
        <family val="2"/>
      </rPr>
      <t>65/7</t>
    </r>
  </si>
  <si>
    <r>
      <rPr>
        <sz val="8"/>
        <rFont val="Trebuchet MS"/>
        <family val="2"/>
      </rPr>
      <t>66/1</t>
    </r>
  </si>
  <si>
    <t>WIP (Sanjeev Kumar )</t>
  </si>
  <si>
    <r>
      <rPr>
        <sz val="8"/>
        <rFont val="Trebuchet MS"/>
        <family val="2"/>
      </rPr>
      <t>66/3</t>
    </r>
  </si>
  <si>
    <t>WIP (Chinta Devi)</t>
  </si>
  <si>
    <r>
      <rPr>
        <sz val="8"/>
        <rFont val="Trebuchet MS"/>
        <family val="2"/>
      </rPr>
      <t>69/9</t>
    </r>
  </si>
  <si>
    <t>WIP (Sunny const)</t>
  </si>
  <si>
    <r>
      <rPr>
        <sz val="8"/>
        <rFont val="Trebuchet MS"/>
        <family val="2"/>
      </rPr>
      <t>71/0</t>
    </r>
  </si>
  <si>
    <t>15/1</t>
  </si>
  <si>
    <t>15/2</t>
  </si>
  <si>
    <t>15/3</t>
  </si>
  <si>
    <t>17/0</t>
  </si>
  <si>
    <t>18/0</t>
  </si>
  <si>
    <t>18/1</t>
  </si>
  <si>
    <t>18/2</t>
  </si>
  <si>
    <t>19/1</t>
  </si>
  <si>
    <t>19/2</t>
  </si>
  <si>
    <t>20/0</t>
  </si>
  <si>
    <t>21/0</t>
  </si>
  <si>
    <t>21/1</t>
  </si>
  <si>
    <t>22/0</t>
  </si>
  <si>
    <t>22/1</t>
  </si>
  <si>
    <t>22/2</t>
  </si>
  <si>
    <t>23/2</t>
  </si>
  <si>
    <t>23/4</t>
  </si>
  <si>
    <t>23/5</t>
  </si>
  <si>
    <t>25/1</t>
  </si>
  <si>
    <t>26/0</t>
  </si>
  <si>
    <t>28/0</t>
  </si>
  <si>
    <t>29/0</t>
  </si>
  <si>
    <t>29/1</t>
  </si>
  <si>
    <t>29/2</t>
  </si>
  <si>
    <t>29/3</t>
  </si>
  <si>
    <t>29/4</t>
  </si>
  <si>
    <t>29/5</t>
  </si>
  <si>
    <t>29/6</t>
  </si>
  <si>
    <t>ROW</t>
  </si>
  <si>
    <t>30/1</t>
  </si>
  <si>
    <t>30/3</t>
  </si>
  <si>
    <t>31/1</t>
  </si>
  <si>
    <t>31/2</t>
  </si>
  <si>
    <t>31/4</t>
  </si>
  <si>
    <t>33/5</t>
  </si>
  <si>
    <t>06.02.25</t>
  </si>
  <si>
    <t>07.02.25</t>
  </si>
  <si>
    <t>Sanjeev kumar</t>
  </si>
  <si>
    <t>08.02.25</t>
  </si>
  <si>
    <t>OM Const</t>
  </si>
  <si>
    <t>09.02.25</t>
  </si>
  <si>
    <t>OPGW Progress details(Pkg-G)</t>
  </si>
  <si>
    <t>OPGW Progress details(PKG-F)</t>
  </si>
  <si>
    <t>10.02.25</t>
  </si>
  <si>
    <t>11.02.25</t>
  </si>
  <si>
    <t>DA</t>
  </si>
  <si>
    <t>Nadeem</t>
  </si>
  <si>
    <t>Final Sag Complete</t>
  </si>
  <si>
    <t>12.02.25</t>
  </si>
  <si>
    <t>Shakti Const.</t>
  </si>
  <si>
    <t>13.02.25</t>
  </si>
  <si>
    <t>14.02.25</t>
  </si>
  <si>
    <t>15.02.25</t>
  </si>
  <si>
    <t>16.02.25</t>
  </si>
  <si>
    <t>17.02.25</t>
  </si>
  <si>
    <t>18.02.25</t>
  </si>
  <si>
    <t>02/55</t>
  </si>
  <si>
    <t>19.02.25</t>
  </si>
  <si>
    <t>20.02.25</t>
  </si>
  <si>
    <t>Rough sag done &amp; Earth wire payour rough sag done</t>
  </si>
  <si>
    <t xml:space="preserve">50/0 </t>
  </si>
  <si>
    <t>21.02.25</t>
  </si>
  <si>
    <t>Bhati</t>
  </si>
  <si>
    <t>23.02.25</t>
  </si>
  <si>
    <t>50/4 &amp;50/6 Hoisting done-23.02.25</t>
  </si>
  <si>
    <t>50/8 &amp;50/9, 50/10 Hoisting done</t>
  </si>
  <si>
    <t>24.02.25</t>
  </si>
  <si>
    <t>26.02.25</t>
  </si>
  <si>
    <t>DD60+25 RC</t>
  </si>
  <si>
    <t>25.02.25</t>
  </si>
  <si>
    <t>51/1 &amp; 51/2 Hoisting done</t>
  </si>
  <si>
    <t>27.02.25</t>
  </si>
  <si>
    <t>41/0 hoisting done</t>
  </si>
  <si>
    <t>28.02.25</t>
  </si>
  <si>
    <t>Mar'25</t>
  </si>
  <si>
    <t>March'25</t>
  </si>
  <si>
    <t>01.03.25</t>
  </si>
  <si>
    <t>01.3.25</t>
  </si>
  <si>
    <t>02.03.25</t>
  </si>
  <si>
    <t>3.02.25</t>
  </si>
  <si>
    <t>03.03.25</t>
  </si>
  <si>
    <t>05.03.25</t>
  </si>
  <si>
    <t>06.03.25</t>
  </si>
  <si>
    <t>Revant Sharma</t>
  </si>
  <si>
    <t>07.03.25</t>
  </si>
  <si>
    <t>08.03.25</t>
  </si>
  <si>
    <t>10.03.25</t>
  </si>
  <si>
    <t>09.03.25</t>
  </si>
  <si>
    <t>2/154</t>
  </si>
  <si>
    <t>11.03.25</t>
  </si>
  <si>
    <t>12.03.25</t>
  </si>
  <si>
    <t>13.03.25</t>
  </si>
  <si>
    <t>16.03.25</t>
  </si>
  <si>
    <t>17.03.25</t>
  </si>
  <si>
    <t>17.3.25</t>
  </si>
  <si>
    <t>18.03.25</t>
  </si>
  <si>
    <t>19.03.25</t>
  </si>
  <si>
    <t>20.03.25</t>
  </si>
  <si>
    <t>21.03.25</t>
  </si>
  <si>
    <t>22.03.25</t>
  </si>
  <si>
    <t>23.03.25</t>
  </si>
  <si>
    <t>24.03.35</t>
  </si>
  <si>
    <t>24.03.25</t>
  </si>
  <si>
    <t>25.03.25</t>
  </si>
  <si>
    <t>26.03.25</t>
  </si>
  <si>
    <t>28.03.25</t>
  </si>
  <si>
    <t>29.03.25</t>
  </si>
  <si>
    <t>Final sag arrangement wip</t>
  </si>
  <si>
    <t>31.03.25</t>
  </si>
  <si>
    <t>April'25</t>
  </si>
  <si>
    <t>Till Mar-25</t>
  </si>
  <si>
    <t>Apr'25</t>
  </si>
  <si>
    <t>Mar-25</t>
  </si>
  <si>
    <t>02.04.25</t>
  </si>
  <si>
    <t>1st Section</t>
  </si>
  <si>
    <t>4/241</t>
  </si>
  <si>
    <t>Final sag completed &amp; 50/6 Clipping done</t>
  </si>
  <si>
    <t>ROW since 02.04.25</t>
  </si>
  <si>
    <t>TNP shifting</t>
  </si>
  <si>
    <t>03.04.25</t>
  </si>
  <si>
    <t>04.04.25</t>
  </si>
  <si>
    <t>2nd Section</t>
  </si>
  <si>
    <t>Cage-1</t>
  </si>
  <si>
    <t>Top phase Final Sag done</t>
  </si>
  <si>
    <t>70/10 Complete</t>
  </si>
  <si>
    <r>
      <t>President</t>
    </r>
    <r>
      <rPr>
        <b/>
        <sz val="10"/>
        <color rgb="FF1F497D"/>
        <rFont val="Cambria"/>
        <family val="1"/>
        <scheme val="major"/>
      </rPr>
      <t>-</t>
    </r>
    <r>
      <rPr>
        <b/>
        <sz val="10"/>
        <color rgb="FF4E515E"/>
        <rFont val="Cambria"/>
        <family val="1"/>
        <scheme val="major"/>
      </rPr>
      <t>T &amp; D</t>
    </r>
  </si>
  <si>
    <t>Revised End Date</t>
  </si>
  <si>
    <t>Cumulative L2 till Last Month</t>
  </si>
  <si>
    <t>Cumulative Progress till Last Month</t>
  </si>
  <si>
    <t>L2 for present Month</t>
  </si>
  <si>
    <t>Plan for the Month</t>
  </si>
  <si>
    <t>Progress till Date for the Month</t>
  </si>
  <si>
    <t>Conc Volume</t>
  </si>
  <si>
    <t>Gang Name</t>
  </si>
  <si>
    <t>Gang Strength</t>
  </si>
  <si>
    <t>Remark</t>
  </si>
  <si>
    <t>WET</t>
  </si>
  <si>
    <t>TB-605</t>
  </si>
  <si>
    <t>Ganesh Srinivasan</t>
  </si>
  <si>
    <t>Transmission Line Portion for “Transmission scheme for evacuation of power from Ratle HEP (850 MW) &amp; Kiru HEP (624 MW): Part-A”</t>
  </si>
  <si>
    <t>Dhiraj Vashisth</t>
  </si>
  <si>
    <t>Ratle Kiru Power Transmission Ltd</t>
  </si>
  <si>
    <t>Mithu Dutta</t>
  </si>
  <si>
    <t>SBU Head- T&amp;D</t>
  </si>
  <si>
    <t>400 kV Samba- Jalandhar D/C Line(Quad) - Wind Zone - 5</t>
  </si>
  <si>
    <t>400 kV Kishenpur-Samba D/C Line (Quad) - Wind Zone-5</t>
  </si>
  <si>
    <t>400kV DC LILO at Kistwar(Twin) Line - Wind Zone-2</t>
  </si>
  <si>
    <t>Aditya. M</t>
  </si>
  <si>
    <t>Under 
Progress</t>
  </si>
  <si>
    <t>Under
 Progress</t>
  </si>
  <si>
    <t>Balance 
Work</t>
  </si>
  <si>
    <t>Balance
 Work</t>
  </si>
  <si>
    <t>Completed 
till Date</t>
  </si>
  <si>
    <t>Completed
 till Date</t>
  </si>
  <si>
    <t>L2 till 
Current Month</t>
  </si>
  <si>
    <t>S.No</t>
  </si>
  <si>
    <t>Rakesh</t>
  </si>
  <si>
    <t>PROJECT NAME</t>
  </si>
  <si>
    <t>INDIGRID - 400kV D/C QUAD WZ-5 SAMBA-JALANDHAR &amp; KISHENPUR-SAMBA TL</t>
  </si>
  <si>
    <t>COMP</t>
  </si>
  <si>
    <t>APPROVED</t>
  </si>
  <si>
    <t>START DATE (NOA DATE)</t>
  </si>
  <si>
    <t xml:space="preserve"> 16-MAY-2025</t>
  </si>
  <si>
    <t>PENDING</t>
  </si>
  <si>
    <t>UNDER REVIEW</t>
  </si>
  <si>
    <t>KEC PROJECT</t>
  </si>
  <si>
    <t xml:space="preserve">NAME OF CLIENT </t>
  </si>
  <si>
    <t>RATLE KIRU POWER TRANSMISSION LIMITED</t>
  </si>
  <si>
    <t>TITLE</t>
  </si>
  <si>
    <t>SITE SURVEY STATUS</t>
  </si>
  <si>
    <t>TEAM FORMATION</t>
  </si>
  <si>
    <t>CHECK SURVEY SUMMARY (KM)</t>
  </si>
  <si>
    <t>SURVEY LEAD</t>
  </si>
  <si>
    <t>TEAM MEMBERS</t>
  </si>
  <si>
    <t>MACHINE</t>
  </si>
  <si>
    <t>LINE NAME</t>
  </si>
  <si>
    <t>SECTION
 LENGTH</t>
  </si>
  <si>
    <t xml:space="preserve"> COMPLETED </t>
  </si>
  <si>
    <t xml:space="preserve"> BALANCE</t>
  </si>
  <si>
    <t xml:space="preserve">SUBMITTED </t>
  </si>
  <si>
    <t xml:space="preserve"> APPROVED</t>
  </si>
  <si>
    <t xml:space="preserve"> APPROVAL PENDING</t>
  </si>
  <si>
    <t>REMARK</t>
  </si>
  <si>
    <t>1)BIPPAN SHARMA</t>
  </si>
  <si>
    <t>2) Shiv Kumar( Asst Surveyor)</t>
  </si>
  <si>
    <t>DGPS-1
TS-02</t>
  </si>
  <si>
    <t>400kV D/C Jalandar - Samba T/L
 (GANTRY TO AP 52)</t>
  </si>
  <si>
    <t>3) Sahil Raj(Asst Surveyor)</t>
  </si>
  <si>
    <t>400kV D/C Samba - Kishenpur T/L</t>
  </si>
  <si>
    <t>4) Sunil (Survey Helper)</t>
  </si>
  <si>
    <t>LILO at Kistwar</t>
  </si>
  <si>
    <t>5) Sanjhi Ram((Survey Helper)</t>
  </si>
  <si>
    <t>1)RAJ KAMAL GHOSH</t>
  </si>
  <si>
    <t>2) Anupam Basak (Survayor DET)</t>
  </si>
  <si>
    <t xml:space="preserve">
TS-01</t>
  </si>
  <si>
    <t>400kV D/C Jalandar - Samba T/L
( AP 52-115)</t>
  </si>
  <si>
    <t>3) Kuldeep singh (supervisor DET)</t>
  </si>
  <si>
    <t>4) Vickey Ghosh (Survey DET)</t>
  </si>
  <si>
    <t>5) Rupak Kumar  (Survey Helper)</t>
  </si>
  <si>
    <t>1)SAGAR MAJHI</t>
  </si>
  <si>
    <t>2) Surajit Majhi(Asst Surveyor)</t>
  </si>
  <si>
    <t>400kV D/C Jalandar - Samba T/L
( AP 115-187)</t>
  </si>
  <si>
    <t>3) Rudra Madhav (supervisor DET)</t>
  </si>
  <si>
    <t>4)Gordhan Ram  (supervisor DET)</t>
  </si>
  <si>
    <t>TOTAL (KM)</t>
  </si>
  <si>
    <t>Planning</t>
  </si>
  <si>
    <t>EXECUTING AGENCY:- KEC INTERNATIONAL LTD.</t>
  </si>
  <si>
    <t>Date :-</t>
  </si>
  <si>
    <t>Description of Material</t>
  </si>
  <si>
    <t>Receipt of Material</t>
  </si>
  <si>
    <t>Material  Issued to Site</t>
  </si>
  <si>
    <t>Balance in stock</t>
  </si>
  <si>
    <t>Receipt through Direct Supply</t>
  </si>
  <si>
    <t>Transfer In</t>
  </si>
  <si>
    <t>Transfer Out</t>
  </si>
  <si>
    <t>Net Receipt</t>
  </si>
  <si>
    <t>Since Previous</t>
  </si>
  <si>
    <t>On Date</t>
  </si>
  <si>
    <t>Total as on Date</t>
  </si>
  <si>
    <t>Cement</t>
  </si>
  <si>
    <t>Bags</t>
  </si>
  <si>
    <t>Reinforcement Steel</t>
  </si>
  <si>
    <t>MT</t>
  </si>
  <si>
    <t>8 MM</t>
  </si>
  <si>
    <t>10 MM</t>
  </si>
  <si>
    <t>12 MM</t>
  </si>
  <si>
    <t>16 MM</t>
  </si>
  <si>
    <t>20 MM</t>
  </si>
  <si>
    <t>25 MM</t>
  </si>
  <si>
    <t>STUBS</t>
  </si>
  <si>
    <t>Set</t>
  </si>
  <si>
    <t xml:space="preserve">EARTHING </t>
  </si>
  <si>
    <t xml:space="preserve">Counter Poise </t>
  </si>
  <si>
    <t>Sets</t>
  </si>
  <si>
    <t>Pipe Type Earthing</t>
  </si>
  <si>
    <t>CLIENT :- Ratle Kiru Power Transmission Ltd</t>
  </si>
  <si>
    <t>Name of Project :- ''Transmission Line Portion for “Transmission scheme for evacuation of power from Ratle HEP (850 MW) &amp; Kiru HEP (624 MW): Part-A”</t>
  </si>
  <si>
    <t>Project Code :- TB605</t>
  </si>
  <si>
    <t xml:space="preserve">MATERIAL STATUS AS ON DATE </t>
  </si>
  <si>
    <t>(a) OPC43 - Ambuja</t>
  </si>
  <si>
    <t>(a) Real Ispat</t>
  </si>
  <si>
    <t>DDM</t>
  </si>
  <si>
    <t>Length
Km</t>
  </si>
  <si>
    <t>AP20-AP21</t>
  </si>
  <si>
    <t>AP21-AP22</t>
  </si>
  <si>
    <t>AP22-AP23</t>
  </si>
  <si>
    <t>AP23-AP24</t>
  </si>
  <si>
    <t>AP24-AP25</t>
  </si>
  <si>
    <t>AP25-AP26</t>
  </si>
  <si>
    <t>AP26-AP27</t>
  </si>
  <si>
    <t>AP27-AP28</t>
  </si>
  <si>
    <t>AP28-AP29</t>
  </si>
  <si>
    <t>AP29-AP30</t>
  </si>
  <si>
    <t>AP30-AP31</t>
  </si>
  <si>
    <t>AP31-AP32</t>
  </si>
  <si>
    <t>AP32-AP33</t>
  </si>
  <si>
    <t>AP33-AP34</t>
  </si>
  <si>
    <t>AP34-AP35</t>
  </si>
  <si>
    <t>AP35-AP36</t>
  </si>
  <si>
    <t>AP36-AP37</t>
  </si>
  <si>
    <t>AP37-AP38</t>
  </si>
  <si>
    <t>AP38-AP39</t>
  </si>
  <si>
    <t>AP39-AP40</t>
  </si>
  <si>
    <t>AP40-AP41</t>
  </si>
  <si>
    <t>AP41-AP42</t>
  </si>
  <si>
    <t>AP42-AP43</t>
  </si>
  <si>
    <t>AP43-AP44</t>
  </si>
  <si>
    <t>AP44-AP45</t>
  </si>
  <si>
    <t>AP45-AP46</t>
  </si>
  <si>
    <t>AP46-AP47</t>
  </si>
  <si>
    <t>AP47-AP48</t>
  </si>
  <si>
    <t>AP48-AP49</t>
  </si>
  <si>
    <t>AP49-AP50</t>
  </si>
  <si>
    <t>AP50-AP50A</t>
  </si>
  <si>
    <t>AP50A-AP51</t>
  </si>
  <si>
    <t>AP53-AP54</t>
  </si>
  <si>
    <t>AP54-AP55</t>
  </si>
  <si>
    <t>AP55-AP56</t>
  </si>
  <si>
    <t>AP56-AP57</t>
  </si>
  <si>
    <t>AP57-AP58</t>
  </si>
  <si>
    <t>AP58-AP59</t>
  </si>
  <si>
    <t>AP59-AP60</t>
  </si>
  <si>
    <t>AP60-AP61</t>
  </si>
  <si>
    <t>AP61-AP62</t>
  </si>
  <si>
    <t>AP62-AP63</t>
  </si>
  <si>
    <t>AP63-AP64</t>
  </si>
  <si>
    <t>AP64-AP65</t>
  </si>
  <si>
    <t>AP65-AP66</t>
  </si>
  <si>
    <t>Approved Check Survey Sections</t>
  </si>
  <si>
    <t xml:space="preserve">AS PER DETAIL SURVEY </t>
  </si>
  <si>
    <t>AS PER  CHECK SURVEY</t>
  </si>
  <si>
    <t>Sr. No.</t>
  </si>
  <si>
    <t>Tower No.</t>
  </si>
  <si>
    <t>Type of Tower</t>
  </si>
  <si>
    <t>Span Length (m)</t>
  </si>
  <si>
    <t>Section Length (m)</t>
  </si>
  <si>
    <t xml:space="preserve">Angle of Deviation </t>
  </si>
  <si>
    <t>UTM Coordinates</t>
  </si>
  <si>
    <t>Leg Extension</t>
  </si>
  <si>
    <t>Reduced Level</t>
  </si>
  <si>
    <t>Crossing/Remarks</t>
  </si>
  <si>
    <t xml:space="preserve"> Easting</t>
  </si>
  <si>
    <t xml:space="preserve"> Northing</t>
  </si>
  <si>
    <t>LEG A</t>
  </si>
  <si>
    <t>LEG B</t>
  </si>
  <si>
    <t>LEG C</t>
  </si>
  <si>
    <t>LEG D</t>
  </si>
  <si>
    <t>DB+6</t>
  </si>
  <si>
    <t>DD+6</t>
  </si>
  <si>
    <t xml:space="preserve"> 39° 17' 49"RT</t>
  </si>
  <si>
    <t>39°17'49" RT</t>
  </si>
  <si>
    <t/>
  </si>
  <si>
    <t>LT Line to be shifted</t>
  </si>
  <si>
    <t>15°58'43"LT</t>
  </si>
  <si>
    <t>9°30'47"LT</t>
  </si>
  <si>
    <t xml:space="preserve"> 26° 06' 39"RT</t>
  </si>
  <si>
    <t xml:space="preserve"> 26°6'39"RT</t>
  </si>
  <si>
    <t xml:space="preserve"> 35° 11' 52"LT</t>
  </si>
  <si>
    <t>36°50'56"LT</t>
  </si>
  <si>
    <t xml:space="preserve"> 49° 51' 22"RT</t>
  </si>
  <si>
    <t>51°30'37"RT</t>
  </si>
  <si>
    <t xml:space="preserve"> 10° 41' 31"RT</t>
  </si>
  <si>
    <t>10°41'20"RT</t>
  </si>
  <si>
    <t>Contouring Required</t>
  </si>
  <si>
    <t xml:space="preserve"> 27° 47' 33"LT</t>
  </si>
  <si>
    <t>27°47'33"LT</t>
  </si>
  <si>
    <t>DC+9</t>
  </si>
  <si>
    <t xml:space="preserve"> 22° 59' 55"LT</t>
  </si>
  <si>
    <t>22°59'55"LT</t>
  </si>
  <si>
    <t>Conturing Required</t>
  </si>
  <si>
    <t>AP 30/0</t>
  </si>
  <si>
    <t>05° 34' 43"LT</t>
  </si>
  <si>
    <t>30/4</t>
  </si>
  <si>
    <t>30/5</t>
  </si>
  <si>
    <t>AP 31/0</t>
  </si>
  <si>
    <t>12° 48' 28"LT</t>
  </si>
  <si>
    <t>31/5</t>
  </si>
  <si>
    <t>AP 32/0</t>
  </si>
  <si>
    <t>09° 51' 20"RT</t>
  </si>
  <si>
    <t>AP 33/0</t>
  </si>
  <si>
    <t>25° 29' 10"RT</t>
  </si>
  <si>
    <t>AP 34/0</t>
  </si>
  <si>
    <t>05° 33' 15"RT</t>
  </si>
  <si>
    <t>AP 35/0</t>
  </si>
  <si>
    <t>35° 45' 17"LT</t>
  </si>
  <si>
    <t>AP 36/0</t>
  </si>
  <si>
    <t>15° 39' 07"RT</t>
  </si>
  <si>
    <t>18° 50' 40"RT</t>
  </si>
  <si>
    <t>36/1</t>
  </si>
  <si>
    <t>AP 37/0</t>
  </si>
  <si>
    <t>DB+9</t>
  </si>
  <si>
    <t>04° 23' 18"LT</t>
  </si>
  <si>
    <t>36/2</t>
  </si>
  <si>
    <t>36/3</t>
  </si>
  <si>
    <t>11° 41' 21"RT</t>
  </si>
  <si>
    <t>AP 38/0</t>
  </si>
  <si>
    <t>12° 51' 19"RT</t>
  </si>
  <si>
    <t>10° 49' 41"LT</t>
  </si>
  <si>
    <t>AP 39/0</t>
  </si>
  <si>
    <t>14° 41' 57"LT</t>
  </si>
  <si>
    <t>AP 40/0</t>
  </si>
  <si>
    <t>DD+25</t>
  </si>
  <si>
    <t>36° 33' 25"LT</t>
  </si>
  <si>
    <t>AP 41/0</t>
  </si>
  <si>
    <t>29° 48' 40"RT</t>
  </si>
  <si>
    <t>AP 42/0</t>
  </si>
  <si>
    <t>36° 03' 25"RT</t>
  </si>
  <si>
    <t>AP 43/0</t>
  </si>
  <si>
    <t>DD+3</t>
  </si>
  <si>
    <t>38° 14' 17"RT</t>
  </si>
  <si>
    <t>05° 00' 32"LT</t>
  </si>
  <si>
    <t>42/7</t>
  </si>
  <si>
    <t>42/8</t>
  </si>
  <si>
    <t>09° 29' 0"RT</t>
  </si>
  <si>
    <t>AP 45/0</t>
  </si>
  <si>
    <t>12° 18' 41"RT</t>
  </si>
  <si>
    <t>Lcation Spotted on Bore Well</t>
  </si>
  <si>
    <t>45/2</t>
  </si>
  <si>
    <t>AP 44/0</t>
  </si>
  <si>
    <t>09° 05' 54"RT</t>
  </si>
  <si>
    <t>AP 46/0</t>
  </si>
  <si>
    <t>09° 05' 55"RT</t>
  </si>
  <si>
    <t>46/5</t>
  </si>
  <si>
    <t>14° 19' 34"LT</t>
  </si>
  <si>
    <t>AP 47/0</t>
  </si>
  <si>
    <t>14° 19' 33"RT</t>
  </si>
  <si>
    <t>poplar orchard</t>
  </si>
  <si>
    <t>45/3</t>
  </si>
  <si>
    <t>45/4</t>
  </si>
  <si>
    <t>AP 48</t>
  </si>
  <si>
    <t>11° 23' 48"RT</t>
  </si>
  <si>
    <t>45/5</t>
  </si>
  <si>
    <t>49° 40' 12"RT</t>
  </si>
  <si>
    <t>Poplar orchard</t>
  </si>
  <si>
    <t>56° 14' 34"RT</t>
  </si>
  <si>
    <t>47° 29' 26"LT</t>
  </si>
  <si>
    <t>DD+30</t>
  </si>
  <si>
    <t>56° 35' 59"LT</t>
  </si>
  <si>
    <t>AP 50A/0</t>
  </si>
  <si>
    <t>26° 30' 32"LT</t>
  </si>
  <si>
    <t>50A/1</t>
  </si>
  <si>
    <t>AP 48/0</t>
  </si>
  <si>
    <t>12° 39' 41"LT</t>
  </si>
  <si>
    <t>50A/2</t>
  </si>
  <si>
    <t>50A/3</t>
  </si>
  <si>
    <t>50A/4</t>
  </si>
  <si>
    <t>48/3</t>
  </si>
  <si>
    <t>50A/5</t>
  </si>
  <si>
    <t>48/4</t>
  </si>
  <si>
    <t>50A/6</t>
  </si>
  <si>
    <t>48/5</t>
  </si>
  <si>
    <t>50A/7</t>
  </si>
  <si>
    <t>48/6</t>
  </si>
  <si>
    <t>50A/8</t>
  </si>
  <si>
    <t>48/7</t>
  </si>
  <si>
    <t>50A/9</t>
  </si>
  <si>
    <t>48/8</t>
  </si>
  <si>
    <t>50A/10</t>
  </si>
  <si>
    <t>AP 49/0</t>
  </si>
  <si>
    <t>17° 34' 31"LT</t>
  </si>
  <si>
    <t>AP 51/0</t>
  </si>
  <si>
    <t>AP-53/0</t>
  </si>
  <si>
    <t>29°11'18"</t>
  </si>
  <si>
    <t>Tentative</t>
  </si>
  <si>
    <t>2 nos cat track,11 kv line</t>
  </si>
  <si>
    <t>AP-54/0</t>
  </si>
  <si>
    <t>15°14'19"</t>
  </si>
  <si>
    <t>15°23'8" RT</t>
  </si>
  <si>
    <t>Pamp house,solar pamp,bore,2 nos 11 kv line</t>
  </si>
  <si>
    <t>AP-55/0</t>
  </si>
  <si>
    <t>38°43'29"</t>
  </si>
  <si>
    <t>38°18'51"RT</t>
  </si>
  <si>
    <t>Cart Track,11 Kv Line,LT Line</t>
  </si>
  <si>
    <t>Nala,POPULAR TREE</t>
  </si>
  <si>
    <t>AP-56/0</t>
  </si>
  <si>
    <t>25°29'30"</t>
  </si>
  <si>
    <t>25°53'58" RT</t>
  </si>
  <si>
    <t>Pamp POPULAR TREE</t>
  </si>
  <si>
    <t>Peach  Road,Nala POPULAR TREE</t>
  </si>
  <si>
    <t>Nala</t>
  </si>
  <si>
    <t>11 Kv Line</t>
  </si>
  <si>
    <t>Peach Road,3 NOS 11 KV Line,Crt Track</t>
  </si>
  <si>
    <t>AP-57/0</t>
  </si>
  <si>
    <t>39°39'48"</t>
  </si>
  <si>
    <t>39°39'48" LT</t>
  </si>
  <si>
    <t>2 nos Pamp House,2nos 11 Kv Line,Peach Road ,Cart Track</t>
  </si>
  <si>
    <t>2 nos 11 Kv Line, Cart Track,Pamp House</t>
  </si>
  <si>
    <t>Pamp House,11 Kv Line</t>
  </si>
  <si>
    <t>AP-58/0</t>
  </si>
  <si>
    <t>24°19'0"</t>
  </si>
  <si>
    <t>24°19'0"RT</t>
  </si>
  <si>
    <t>2 nos 11 KV Line,Peach Road,</t>
  </si>
  <si>
    <t>AP-59/0</t>
  </si>
  <si>
    <t>47°9'41"</t>
  </si>
  <si>
    <t>47°9'41"LT</t>
  </si>
  <si>
    <t>11 KV Line,Nala</t>
  </si>
  <si>
    <t>3 nos 11 KV Line,2 nos Peach Road</t>
  </si>
  <si>
    <t>AP-60/0</t>
  </si>
  <si>
    <t>8°29'30"</t>
  </si>
  <si>
    <t>8°29'30"LT</t>
  </si>
  <si>
    <t>11 KV Line</t>
  </si>
  <si>
    <t>21°46'8"</t>
  </si>
  <si>
    <t>11 KV Line ,Cart Track</t>
  </si>
  <si>
    <t>AP-61/0</t>
  </si>
  <si>
    <t>21°54'40" RT</t>
  </si>
  <si>
    <t>Road,3 nos 11KVLine</t>
  </si>
  <si>
    <t>AP-62/0</t>
  </si>
  <si>
    <t>5°0'50"</t>
  </si>
  <si>
    <t>4°52'29" RT</t>
  </si>
  <si>
    <t>Pamp House</t>
  </si>
  <si>
    <t>11 KV Line,Cart Track</t>
  </si>
  <si>
    <t>AP-63/0</t>
  </si>
  <si>
    <t>12°25'24"</t>
  </si>
  <si>
    <t>12°25'23"LT</t>
  </si>
  <si>
    <t>3 nos 11KV Line,Pamp House,CartTrack</t>
  </si>
  <si>
    <t>AP-64/0</t>
  </si>
  <si>
    <t>17°10'17"</t>
  </si>
  <si>
    <t>17°10'17" RT</t>
  </si>
  <si>
    <t>Road,Cart Track, 11 KV Line, Peach Road</t>
  </si>
  <si>
    <t>AP-65/0</t>
  </si>
  <si>
    <t xml:space="preserve">12°37'37" </t>
  </si>
  <si>
    <t>12°37'37" RT</t>
  </si>
  <si>
    <t>2 nos 11 KV Line</t>
  </si>
  <si>
    <t>Cart Track ,Peach Road.</t>
  </si>
  <si>
    <t>Cart Tarck, 2nos  11 KV Line</t>
  </si>
  <si>
    <t>Peach Road,2 nos 11 KV Line</t>
  </si>
  <si>
    <t xml:space="preserve">27°53'14" </t>
  </si>
  <si>
    <t>River Crossing</t>
  </si>
  <si>
    <t>2 nos LT Line,Cart Track</t>
  </si>
  <si>
    <t>11 kv Line Crossing</t>
  </si>
  <si>
    <t>3nos LT Line,Road,11 KV Crossing</t>
  </si>
  <si>
    <t>LT Line crosiing</t>
  </si>
  <si>
    <t>2 nos LT Line Crossing</t>
  </si>
  <si>
    <t>Road and LT Line Crossing</t>
  </si>
  <si>
    <t>Road,LT Line,11 KV Line Crossing</t>
  </si>
  <si>
    <t>LT Line Crossing</t>
  </si>
  <si>
    <t>2 LT Line,Nalla Crossing</t>
  </si>
  <si>
    <t>11 KV,Nalla,Road Crossing</t>
  </si>
  <si>
    <t xml:space="preserve">2 nos LT Line, Road Crossing </t>
  </si>
  <si>
    <t>Nalla Crossing</t>
  </si>
  <si>
    <t>Drain, 2nos LT Line,Road Crossing,</t>
  </si>
  <si>
    <t>Road Crossing</t>
  </si>
  <si>
    <t>11 KV Line,Road Crossing</t>
  </si>
  <si>
    <t>11 KV Line Crossing</t>
  </si>
  <si>
    <t xml:space="preserve"> 2 nos LTLine,Road,11KV Line Crossing</t>
  </si>
  <si>
    <r>
      <t>LT Line to be shifted,</t>
    </r>
    <r>
      <rPr>
        <sz val="11"/>
        <color theme="1"/>
        <rFont val="Calibri"/>
        <family val="2"/>
        <scheme val="minor"/>
      </rPr>
      <t>Contouring Required</t>
    </r>
  </si>
  <si>
    <t>Cart Track,</t>
  </si>
  <si>
    <t>Nalla, 2 nos 11 kv,Road Crossing</t>
  </si>
  <si>
    <t>Nalla,Cart Track</t>
  </si>
  <si>
    <t>Road,11KV Crossing</t>
  </si>
  <si>
    <t>Nalla,LT Line Crossing</t>
  </si>
  <si>
    <t>Hut,3 nos LT Line Crossing</t>
  </si>
  <si>
    <t>Carty Track,LT Line,Nalla Crossing</t>
  </si>
  <si>
    <t>LT Line,2nos 11 kv, Road Crossing</t>
  </si>
  <si>
    <t>Road, 11 kv crossing</t>
  </si>
  <si>
    <t>2 nos LT Line,Road, 11 kv Line Crossing</t>
  </si>
  <si>
    <t>Nalla, Cart Track Crossing</t>
  </si>
  <si>
    <t>2 times 11 kv Line, Road, LT Line,Cart Track</t>
  </si>
  <si>
    <t>Nalla,2 nos 11 kv  line,Road Crossing</t>
  </si>
  <si>
    <t>Cart Track Crossing</t>
  </si>
  <si>
    <t>11 kv Line,Road,Nalla Crossing</t>
  </si>
  <si>
    <t>Nalla,11 kv Crossing</t>
  </si>
  <si>
    <t>400 KV D/C Crossing</t>
  </si>
  <si>
    <t>2 nos 11KV, Road and Nalla Crossing</t>
  </si>
  <si>
    <t>Nalla crossing</t>
  </si>
  <si>
    <t>2 nos 11KV,  and Cart Track Crossing</t>
  </si>
  <si>
    <t>11 KV Line,River Crossing</t>
  </si>
  <si>
    <t>LT Line,11KV Line and Road Crossing</t>
  </si>
  <si>
    <t>11 KV Crossing</t>
  </si>
  <si>
    <t>Road,11 KV,LT Line Crossing</t>
  </si>
  <si>
    <t>11 KV Line,LT Line Crossing</t>
  </si>
  <si>
    <t>Cart Track,Nalla Crossing</t>
  </si>
  <si>
    <t>Cart Track,LT Line Crossing</t>
  </si>
  <si>
    <t>11 KV, LT Line Road crossing</t>
  </si>
  <si>
    <t>Road,11 KV,Nalla Crossing</t>
  </si>
  <si>
    <t>2 nos Cart Track and Road Crossing</t>
  </si>
  <si>
    <t>2nos 11KV,LT Line and Road Crossing</t>
  </si>
  <si>
    <t>Drain Crossing</t>
  </si>
  <si>
    <t>2nos 11KV Line Crossing</t>
  </si>
  <si>
    <t>11 KV,3nos LTLine,Nalla Crossing and Poplar Orchard</t>
  </si>
  <si>
    <t>Nalla,Road Crossing</t>
  </si>
  <si>
    <t>LTLine  and Poplar orchard</t>
  </si>
  <si>
    <t>2nos Cart Track and 11 KV Line Crossing</t>
  </si>
  <si>
    <t>LTLine Crossing</t>
  </si>
  <si>
    <t>Cart Track and LT Line Crossing</t>
  </si>
  <si>
    <t>2 nos 11kv Line Crossing</t>
  </si>
  <si>
    <t>2 nos 11kv Line and Road Crossing</t>
  </si>
  <si>
    <t>11 KV Line and LT Line Crossing</t>
  </si>
  <si>
    <t>Cart Track,11 kv Line Crossing</t>
  </si>
  <si>
    <t>LT Line and Cart Track</t>
  </si>
  <si>
    <t>Water Pipe Line and Cart Track Crossing</t>
  </si>
  <si>
    <t>Hindrance Details.</t>
  </si>
  <si>
    <t>Week</t>
  </si>
  <si>
    <t>Planned</t>
  </si>
  <si>
    <t>FOUNDATION -Plan Vs Actual</t>
  </si>
  <si>
    <t xml:space="preserve">MAN POWER &amp; MACHINERY RESOURCES </t>
  </si>
  <si>
    <t>Type of Staff</t>
  </si>
  <si>
    <t>Manpower in Gangs</t>
  </si>
  <si>
    <t>Qty</t>
  </si>
  <si>
    <t xml:space="preserve">CIVIL Machinery &amp; Plant </t>
  </si>
  <si>
    <t xml:space="preserve">Working </t>
  </si>
  <si>
    <t xml:space="preserve">Idle </t>
  </si>
  <si>
    <t xml:space="preserve">Project Manager </t>
  </si>
  <si>
    <t>JCB</t>
  </si>
  <si>
    <t>ROW Lead</t>
  </si>
  <si>
    <t>Ajax Flori</t>
  </si>
  <si>
    <t>Water Tanker</t>
  </si>
  <si>
    <t>Dewatering Pump</t>
  </si>
  <si>
    <t>Tractor</t>
  </si>
  <si>
    <t>Quality Incharge/ Engineer</t>
  </si>
  <si>
    <t>Total  staff</t>
  </si>
  <si>
    <t xml:space="preserve">Total </t>
  </si>
  <si>
    <t xml:space="preserve">Total Machinery &amp; Plant </t>
  </si>
  <si>
    <t>M/s. KEC</t>
  </si>
  <si>
    <t>Planning/Cons. Manager</t>
  </si>
  <si>
    <t>Commercial Incharge/ Officer</t>
  </si>
  <si>
    <t>Sr. Surveyor</t>
  </si>
  <si>
    <t>Asst. Surveyor</t>
  </si>
  <si>
    <t>Section Incharge/Engineer</t>
  </si>
  <si>
    <t>Adishiv</t>
  </si>
  <si>
    <t>Line: 400 kV D/C Quad Jalandhar-Samba TL</t>
  </si>
  <si>
    <t>28°13'44"RT</t>
  </si>
  <si>
    <t xml:space="preserve"> AP 71</t>
  </si>
  <si>
    <t>20°21'35"LT</t>
  </si>
  <si>
    <t xml:space="preserve"> AP 72</t>
  </si>
  <si>
    <t>2°47'40"LT</t>
  </si>
  <si>
    <t>5°50'37"RT</t>
  </si>
  <si>
    <t>AP 74</t>
  </si>
  <si>
    <t>20°42'17"LT</t>
  </si>
  <si>
    <t xml:space="preserve"> AP 75</t>
  </si>
  <si>
    <t>DD+18</t>
  </si>
  <si>
    <t>1°18'37"LT</t>
  </si>
  <si>
    <t>AP 76</t>
  </si>
  <si>
    <t>12°20'42"LT</t>
  </si>
  <si>
    <t>76/1</t>
  </si>
  <si>
    <t>76/2</t>
  </si>
  <si>
    <t>76/3</t>
  </si>
  <si>
    <t xml:space="preserve"> AP 77</t>
  </si>
  <si>
    <t>5°27'44"LT</t>
  </si>
  <si>
    <t>77/1</t>
  </si>
  <si>
    <t>77/2</t>
  </si>
  <si>
    <t>77/3</t>
  </si>
  <si>
    <t>AP 78</t>
  </si>
  <si>
    <t>3°32'31"RT</t>
  </si>
  <si>
    <t>AP 79</t>
  </si>
  <si>
    <t>DD+9</t>
  </si>
  <si>
    <t>21°37'48"LT</t>
  </si>
  <si>
    <t>AP 80</t>
  </si>
  <si>
    <t>37°14'10"RT</t>
  </si>
  <si>
    <t>80/1</t>
  </si>
  <si>
    <t>AP 81</t>
  </si>
  <si>
    <t>34°8'5"LT</t>
  </si>
  <si>
    <t>AP 82</t>
  </si>
  <si>
    <t>27°45'23"RT</t>
  </si>
  <si>
    <t>82/1</t>
  </si>
  <si>
    <t>82/2</t>
  </si>
  <si>
    <t>AP 83</t>
  </si>
  <si>
    <t>0°35'33"LT</t>
  </si>
  <si>
    <t>AP 84</t>
  </si>
  <si>
    <t>2°42'43"RT</t>
  </si>
  <si>
    <t>11kv Line</t>
  </si>
  <si>
    <t>Peach Road,11kv Line nos.2 ,Cut Track</t>
  </si>
  <si>
    <t>2°59'27"LT</t>
  </si>
  <si>
    <t>Cut Track,11kv Line nos.3,132kv Line,Peach Road</t>
  </si>
  <si>
    <t>17°25'49"LT</t>
  </si>
  <si>
    <t>11kv Line nos.2</t>
  </si>
  <si>
    <t>RCC Road,11kv Line</t>
  </si>
  <si>
    <t>Peach Road,11kv Line nos.2 ,LT Line,Pump House</t>
  </si>
  <si>
    <t>Cut Track,Nala,Peach Road,Pump House nos.2,11kv Line</t>
  </si>
  <si>
    <t>1°9'23"LT</t>
  </si>
  <si>
    <t>11Kkv Line nos.2, Cut Track</t>
  </si>
  <si>
    <t>Cut Track,11kv Live</t>
  </si>
  <si>
    <t>11kv Line, Cut Track</t>
  </si>
  <si>
    <t>12°51'60"LT</t>
  </si>
  <si>
    <t>LT Line,11kv Line nos.2,Pump House,Peach Road</t>
  </si>
  <si>
    <t>3°17'24"LT</t>
  </si>
  <si>
    <t>15°15'15"LT</t>
  </si>
  <si>
    <t>Cart track, 11 kv line</t>
  </si>
  <si>
    <t>2 nos 11 kv line,</t>
  </si>
  <si>
    <t>4°28'22"LT</t>
  </si>
  <si>
    <t>2 nos Pamp house,3 nos 11 kv line ,Peach Road</t>
  </si>
  <si>
    <t>11 Kv Line .LT Line,Pamp house</t>
  </si>
  <si>
    <t>2 nos 11 kv line,Peach Road</t>
  </si>
  <si>
    <t>2°8'23"RT</t>
  </si>
  <si>
    <t>31°24'00"LT</t>
  </si>
  <si>
    <t>50°30'34"RT</t>
  </si>
  <si>
    <t>2 nos 11 kv line,Cart Track,Peach Road,Nala</t>
  </si>
  <si>
    <t>45°20'20"LT</t>
  </si>
  <si>
    <t>36°50'39"RT</t>
  </si>
  <si>
    <t>Cart Track</t>
  </si>
  <si>
    <t>Peach Road,11Kv Line</t>
  </si>
  <si>
    <t>0°34'37"LT</t>
  </si>
  <si>
    <r>
      <rPr>
        <b/>
        <sz val="11"/>
        <color theme="1"/>
        <rFont val="Calibri"/>
        <family val="2"/>
        <scheme val="minor"/>
      </rPr>
      <t>NH Road</t>
    </r>
    <r>
      <rPr>
        <sz val="11"/>
        <color theme="1"/>
        <rFont val="Calibri"/>
        <family val="2"/>
        <scheme val="minor"/>
      </rPr>
      <t>,11kv Line,</t>
    </r>
    <r>
      <rPr>
        <b/>
        <sz val="11"/>
        <color theme="1"/>
        <rFont val="Calibri"/>
        <family val="2"/>
        <scheme val="minor"/>
      </rPr>
      <t>66 kv line</t>
    </r>
  </si>
  <si>
    <r>
      <rPr>
        <b/>
        <sz val="11"/>
        <color theme="1"/>
        <rFont val="Calibri"/>
        <family val="2"/>
        <scheme val="minor"/>
      </rPr>
      <t xml:space="preserve">132 KV Line </t>
    </r>
    <r>
      <rPr>
        <sz val="11"/>
        <color theme="1"/>
        <rFont val="Calibri"/>
        <family val="2"/>
        <scheme val="minor"/>
      </rPr>
      <t>Crossing,2nos 11kv line,Peach Road</t>
    </r>
  </si>
  <si>
    <r>
      <rPr>
        <b/>
        <sz val="11"/>
        <color theme="1"/>
        <rFont val="Calibri"/>
        <family val="2"/>
        <scheme val="minor"/>
      </rPr>
      <t xml:space="preserve"> NH Crossing</t>
    </r>
    <r>
      <rPr>
        <sz val="11"/>
        <color theme="1"/>
        <rFont val="Calibri"/>
        <family val="2"/>
        <scheme val="minor"/>
      </rPr>
      <t>,2 nos 11 kv line,Cart Track</t>
    </r>
  </si>
  <si>
    <r>
      <rPr>
        <b/>
        <sz val="11"/>
        <color theme="1"/>
        <rFont val="Calibri"/>
        <family val="2"/>
        <scheme val="minor"/>
      </rPr>
      <t>Raliway Crossing</t>
    </r>
    <r>
      <rPr>
        <sz val="11"/>
        <color theme="1"/>
        <rFont val="Calibri"/>
        <family val="2"/>
        <scheme val="minor"/>
      </rPr>
      <t>,2 nos Cart Track,Peach Road,Pamp House,DP</t>
    </r>
  </si>
  <si>
    <r>
      <rPr>
        <b/>
        <sz val="11"/>
        <color theme="1"/>
        <rFont val="Calibri"/>
        <family val="2"/>
        <scheme val="minor"/>
      </rPr>
      <t>220 KV Line Crossing,</t>
    </r>
    <r>
      <rPr>
        <sz val="11"/>
        <color theme="1"/>
        <rFont val="Calibri"/>
        <family val="2"/>
        <scheme val="minor"/>
      </rPr>
      <t>11KV Line</t>
    </r>
  </si>
  <si>
    <t>2°42'42"RT</t>
  </si>
  <si>
    <t xml:space="preserve"> AP 85</t>
  </si>
  <si>
    <t xml:space="preserve"> 85/1</t>
  </si>
  <si>
    <t xml:space="preserve"> AP 86</t>
  </si>
  <si>
    <t>15°06'21"LT</t>
  </si>
  <si>
    <t xml:space="preserve"> 86/1</t>
  </si>
  <si>
    <t xml:space="preserve"> AP 87</t>
  </si>
  <si>
    <t>9°27'32"RT</t>
  </si>
  <si>
    <t xml:space="preserve"> 87/1</t>
  </si>
  <si>
    <t xml:space="preserve">  87/2</t>
  </si>
  <si>
    <t>AP 88</t>
  </si>
  <si>
    <t>31°55'40"LT</t>
  </si>
  <si>
    <t xml:space="preserve">  AP 89</t>
  </si>
  <si>
    <t>34°27'36"RT</t>
  </si>
  <si>
    <t xml:space="preserve"> 89/1</t>
  </si>
  <si>
    <t xml:space="preserve"> AP 90</t>
  </si>
  <si>
    <t>41°31'33"LT</t>
  </si>
  <si>
    <t xml:space="preserve">  90/1</t>
  </si>
  <si>
    <t xml:space="preserve">  90/2</t>
  </si>
  <si>
    <t xml:space="preserve">  AP 91</t>
  </si>
  <si>
    <t>7°0'57"RT</t>
  </si>
  <si>
    <t xml:space="preserve">  AP 92</t>
  </si>
  <si>
    <t>39°23'4"RT</t>
  </si>
  <si>
    <t xml:space="preserve">  92/1</t>
  </si>
  <si>
    <t xml:space="preserve"> 92/2</t>
  </si>
  <si>
    <t xml:space="preserve">  92/3</t>
  </si>
  <si>
    <t xml:space="preserve">  AP 93</t>
  </si>
  <si>
    <t>18°10'19"RT</t>
  </si>
  <si>
    <t xml:space="preserve">  93/1</t>
  </si>
  <si>
    <t xml:space="preserve">  93/2</t>
  </si>
  <si>
    <t xml:space="preserve">  AP 94</t>
  </si>
  <si>
    <t>0°29'53"RT</t>
  </si>
  <si>
    <t xml:space="preserve"> AP 95</t>
  </si>
  <si>
    <t>19°44'6"LT</t>
  </si>
  <si>
    <t xml:space="preserve">  95/1</t>
  </si>
  <si>
    <t xml:space="preserve"> 95/2</t>
  </si>
  <si>
    <t xml:space="preserve">  95/3</t>
  </si>
  <si>
    <t xml:space="preserve"> 95/4</t>
  </si>
  <si>
    <t xml:space="preserve"> AP 96</t>
  </si>
  <si>
    <t>21°39'3"LT</t>
  </si>
  <si>
    <t xml:space="preserve"> AP 84</t>
  </si>
  <si>
    <t>3°10'24"RT</t>
  </si>
  <si>
    <t xml:space="preserve">  A[P 94</t>
  </si>
  <si>
    <t>1°42'24"RT</t>
  </si>
  <si>
    <t>14°18'25"LT</t>
  </si>
  <si>
    <t>8°55'19"RT</t>
  </si>
  <si>
    <t>29°54'06"LT</t>
  </si>
  <si>
    <t>31°35'10"RT</t>
  </si>
  <si>
    <t>40°23'13"LT</t>
  </si>
  <si>
    <t>11°45'19"RT</t>
  </si>
  <si>
    <t>34°8'24"RT</t>
  </si>
  <si>
    <t>18°40'38"RT</t>
  </si>
  <si>
    <t>0°29'54"RT</t>
  </si>
  <si>
    <t>Upper Bari Doad Canal,Cart Tarck,11 Kv Line</t>
  </si>
  <si>
    <t>Village Road ,11 Kv Line ,2 Nos Pump House</t>
  </si>
  <si>
    <t>Cart Tarck,Village Road</t>
  </si>
  <si>
    <t>Nala,Village Road,11 Kv Line,LT Line</t>
  </si>
  <si>
    <t>11 Kv Line,LT Line,Village Road</t>
  </si>
  <si>
    <t>11 Kv Line,Nala</t>
  </si>
  <si>
    <t>11 Kv Line ,2 Nos Pump House</t>
  </si>
  <si>
    <t>11 Kv Line,Village Road</t>
  </si>
  <si>
    <t>220 kv Line Crossing ,3 nos11 kv Line</t>
  </si>
  <si>
    <t>11 kv line shifting</t>
  </si>
  <si>
    <t>Cart Tarck,Village Road,11 kv Line,Bore</t>
  </si>
  <si>
    <t>2 Nos 11 Kv Line,LT Line,Village Road</t>
  </si>
  <si>
    <t>3 Nos 11 Kv Line,Village Road</t>
  </si>
  <si>
    <t>220 kv Line Crossing ,11 kv Line,Village Road,Nala</t>
  </si>
  <si>
    <t>2 Nos 11 Kv Line,Cart Track</t>
  </si>
  <si>
    <t>Village Road</t>
  </si>
  <si>
    <t>Village Road,11 Kv Line</t>
  </si>
  <si>
    <t>2 Nos 11 Kv Line,Village Road</t>
  </si>
  <si>
    <t>Road</t>
  </si>
  <si>
    <t>11kv Line,Pump House</t>
  </si>
  <si>
    <t>Pump House,Cart track,11kv D.P</t>
  </si>
  <si>
    <t>11KV LINE,Cart Track</t>
  </si>
  <si>
    <t>LT LINE, 11KV LINE,Pump House</t>
  </si>
  <si>
    <t>AP70-AP71</t>
  </si>
  <si>
    <t>AP71-AP72</t>
  </si>
  <si>
    <t>AP72-AP73</t>
  </si>
  <si>
    <t>AP73-AP74</t>
  </si>
  <si>
    <t>AP74-AP75</t>
  </si>
  <si>
    <t>AP75-AP76</t>
  </si>
  <si>
    <t>AP76-AP77</t>
  </si>
  <si>
    <t>AP77-AP78</t>
  </si>
  <si>
    <t>AP78-AP79</t>
  </si>
  <si>
    <t>AP79-AP80</t>
  </si>
  <si>
    <t>AP80-AP81</t>
  </si>
  <si>
    <t>AP81-AP82</t>
  </si>
  <si>
    <t>AP82-AP83</t>
  </si>
  <si>
    <t>AP83-AP84</t>
  </si>
  <si>
    <t>AP84-AP85</t>
  </si>
  <si>
    <t>AP85-AP86</t>
  </si>
  <si>
    <t>AP86-AP87</t>
  </si>
  <si>
    <t>AP87-AP88</t>
  </si>
  <si>
    <t>AP88-AP89</t>
  </si>
  <si>
    <t>AP89-AP90</t>
  </si>
  <si>
    <t>AP90-AP91</t>
  </si>
  <si>
    <t>AP91-AP92</t>
  </si>
  <si>
    <t>AP92-AP93</t>
  </si>
  <si>
    <t>AP93-AP94</t>
  </si>
  <si>
    <t>AP94-AP95</t>
  </si>
  <si>
    <t>AP95-AP96</t>
  </si>
  <si>
    <t>Contour completed 12 Locations out of 13 location
AP 11 conturing not done due to ROW since 29th Jul'25</t>
  </si>
  <si>
    <t>Loc. No.</t>
  </si>
  <si>
    <t>PCC</t>
  </si>
  <si>
    <t>Start</t>
  </si>
  <si>
    <t>End</t>
  </si>
  <si>
    <t>Jammu</t>
  </si>
  <si>
    <t>ROW Clear</t>
  </si>
  <si>
    <t>AP17</t>
  </si>
  <si>
    <t>AP18</t>
  </si>
  <si>
    <t>Standing Crop</t>
  </si>
  <si>
    <t>Punjab</t>
  </si>
  <si>
    <t>118/1</t>
  </si>
  <si>
    <t>117/1</t>
  </si>
  <si>
    <t>117/3</t>
  </si>
  <si>
    <t>W1
(1-7)</t>
  </si>
  <si>
    <t>W2
(8-14)</t>
  </si>
  <si>
    <t>W3
(15-21)</t>
  </si>
  <si>
    <t>W4
(22-30)</t>
  </si>
  <si>
    <t>Approved Check Survey Tower Schedule</t>
  </si>
  <si>
    <t>400 kV Samba- Kishanpur D/C Line(Quad) - Wind Zone - 5</t>
  </si>
  <si>
    <t>RCC</t>
  </si>
  <si>
    <t>AP106</t>
  </si>
  <si>
    <t>AP107</t>
  </si>
  <si>
    <t>AP97</t>
  </si>
  <si>
    <t>Due to heavy rains , landslides occurred and road blocked. Hence foundation works will be planned after improvement of weather conditions</t>
  </si>
  <si>
    <t>LILO Line</t>
  </si>
  <si>
    <t>AP8</t>
  </si>
  <si>
    <t>DDM+0</t>
  </si>
  <si>
    <t>Stub Setting</t>
  </si>
  <si>
    <t>Rebar Placing</t>
  </si>
  <si>
    <t>Completion Date</t>
  </si>
  <si>
    <t>Mixer Machine</t>
  </si>
  <si>
    <t>DB</t>
  </si>
  <si>
    <t>DC</t>
  </si>
  <si>
    <t xml:space="preserve">From </t>
  </si>
  <si>
    <t>Days</t>
  </si>
  <si>
    <t>Line</t>
  </si>
  <si>
    <t>400 kV D/C Samba-Jalandhar</t>
  </si>
  <si>
    <t>Due to heavy rains at site excavated Pits (B,C,D) collapsed and site works are hampered</t>
  </si>
  <si>
    <t>Loc: 29/4 (Foundation)</t>
  </si>
  <si>
    <t>Due to heavy rains PCC, Steel Binding, RCC work in Pit B</t>
  </si>
  <si>
    <t>Hindrance Details</t>
  </si>
  <si>
    <t>400 kV D/C Kishenpur-Samba</t>
  </si>
  <si>
    <t>Impact Location / Work</t>
  </si>
  <si>
    <t>Check Survey Work</t>
  </si>
  <si>
    <t>Due to landslides, road blocked and at site unable to carry out the survey work</t>
  </si>
  <si>
    <t>Due to heavy rains at site , RCC work hampered in Pit A</t>
  </si>
  <si>
    <t>Due to heavy rains at site , RCC work hampered in Pit C</t>
  </si>
  <si>
    <t>Loc: 29/5 (Foundation)</t>
  </si>
  <si>
    <t>Due to heavy rains for continous 3 days site excavation work hampered</t>
  </si>
  <si>
    <t>Due to rains /landslides, at site unable to carry out the survey work</t>
  </si>
  <si>
    <t>Due to heavy rains for continous 2 days site Stub Setting , PCC , Steel Binding work hampered</t>
  </si>
  <si>
    <t>Due to rains/ landslides , at site unable to carry out the survey work</t>
  </si>
  <si>
    <t>Due to heavy rains Pit B - Stub Setting, PCC, Pit C - RCC work and also unable to carry out survey work in the line</t>
  </si>
  <si>
    <t xml:space="preserve">Due to continous heavy rains / floods for 6 days all site related works are hampered </t>
  </si>
  <si>
    <t>Loc: 29/4 (Foundation) &amp; Check Survey Work</t>
  </si>
  <si>
    <t>Loc: 29/4 &amp; Loc: 29/3  (Foundation) &amp; Check Survey Work</t>
  </si>
  <si>
    <t>Due to heavy rains / floods  landslides occurred and there is no approach for carrying out site activities and all roads are blocked by local gov. authority</t>
  </si>
  <si>
    <t>AP27</t>
  </si>
  <si>
    <t>0.48 km is from Sambha Gantyry to AP 4</t>
  </si>
  <si>
    <t>DD</t>
  </si>
  <si>
    <t>Wet</t>
  </si>
  <si>
    <t>EHS lead / Officer</t>
  </si>
  <si>
    <t>Md. Sharif</t>
  </si>
  <si>
    <t>AP 15/0</t>
  </si>
  <si>
    <t>Canal crosssing</t>
  </si>
  <si>
    <t>Road and LT Line crossing</t>
  </si>
  <si>
    <t>AP 16/0</t>
  </si>
  <si>
    <t>22°18'18"LT</t>
  </si>
  <si>
    <t>11 KV,Road,LTLine Crossing</t>
  </si>
  <si>
    <t>AP 17/0</t>
  </si>
  <si>
    <t>19°02'28"LT</t>
  </si>
  <si>
    <t>LTLine to be shifted</t>
  </si>
  <si>
    <t>11KV,66KV,Road,LTLine Crossing</t>
  </si>
  <si>
    <t>AP 18/0</t>
  </si>
  <si>
    <t>24°05'21"RT</t>
  </si>
  <si>
    <t>AP 19/0</t>
  </si>
  <si>
    <t>24°17'20"LT</t>
  </si>
  <si>
    <t>LTLine,Road Crossing</t>
  </si>
  <si>
    <t>Canal,nalla crosssing</t>
  </si>
  <si>
    <t>4°57'01"LT</t>
  </si>
  <si>
    <t>AP 115/0</t>
  </si>
  <si>
    <t>10°13'52"LT</t>
  </si>
  <si>
    <t>115/1</t>
  </si>
  <si>
    <t>AP 116/0</t>
  </si>
  <si>
    <t>4°18'31"LT</t>
  </si>
  <si>
    <t>116/1</t>
  </si>
  <si>
    <t>AP 117/0</t>
  </si>
  <si>
    <t>6°09'51"RT</t>
  </si>
  <si>
    <t>117/2</t>
  </si>
  <si>
    <t>AP 118/0</t>
  </si>
  <si>
    <t>16°09'46"LT</t>
  </si>
  <si>
    <t>AP 119/0</t>
  </si>
  <si>
    <t>26°16'41"LT</t>
  </si>
  <si>
    <t>119/1</t>
  </si>
  <si>
    <t>AP 120/0</t>
  </si>
  <si>
    <t>42°02'04"RT</t>
  </si>
  <si>
    <t>120/1</t>
  </si>
  <si>
    <t>120/2</t>
  </si>
  <si>
    <t>AP 121/0</t>
  </si>
  <si>
    <t>121/1</t>
  </si>
  <si>
    <t>121/2</t>
  </si>
  <si>
    <t>AP122/0</t>
  </si>
  <si>
    <t>122/1</t>
  </si>
  <si>
    <t>AP123/0</t>
  </si>
  <si>
    <t>CT ROAD,LT LINE,RCC DRAIN,ROAD,LT LINE 11kV</t>
  </si>
  <si>
    <t>66kV</t>
  </si>
  <si>
    <t>CANEL,ROAD,11 Kv</t>
  </si>
  <si>
    <t>2nd Transposition Tower</t>
  </si>
  <si>
    <t>11kV,S.H,LT LINE</t>
  </si>
  <si>
    <t>11kV,ROAD,11kV</t>
  </si>
  <si>
    <t>LT LINE</t>
  </si>
  <si>
    <t>ROAD,LT LINE,11kV,11kV</t>
  </si>
  <si>
    <t>LT LINE,ROAD</t>
  </si>
  <si>
    <t>LT.LINE,LT LINE,LT LINE</t>
  </si>
  <si>
    <t>11kV,11kV</t>
  </si>
  <si>
    <t>ROAD, LT LINE ,LT LINE</t>
  </si>
  <si>
    <t>RCC NALA</t>
  </si>
  <si>
    <t>LT LINE,11kV,CANEL,LT LINE,CT ROAD</t>
  </si>
  <si>
    <t>ROAD,11kV TRANSFORMER</t>
  </si>
  <si>
    <t>19°30'25"LT</t>
  </si>
  <si>
    <t>LT LINE,CT ROAD,11kV</t>
  </si>
  <si>
    <t>11kV,LT LINE,LT LINE</t>
  </si>
  <si>
    <t>CT ROAD,LT LINE,11kV,11kV</t>
  </si>
  <si>
    <t>4°36'22"LT</t>
  </si>
  <si>
    <t>AP SHIFTED DUE TO PRESENT OF HOUSE IN BETWEEN CENTER LINE AND CORRIDOR</t>
  </si>
  <si>
    <t>SABRAWAN NAHER,ROAD,11kV</t>
  </si>
  <si>
    <t>LT LINE,11kV,11kV</t>
  </si>
  <si>
    <t>18°24'26"RT</t>
  </si>
  <si>
    <t>20°15'43"LT</t>
  </si>
  <si>
    <t>122/0</t>
  </si>
  <si>
    <t>2°42'37"LT</t>
  </si>
  <si>
    <t>123/0</t>
  </si>
  <si>
    <t>17°16'00"RT</t>
  </si>
  <si>
    <t>AP 131/0</t>
  </si>
  <si>
    <t>22°30'33"LT</t>
  </si>
  <si>
    <t>131/1</t>
  </si>
  <si>
    <t>131/2</t>
  </si>
  <si>
    <t>131/3</t>
  </si>
  <si>
    <t>131/4</t>
  </si>
  <si>
    <t>131/5</t>
  </si>
  <si>
    <t>131/6</t>
  </si>
  <si>
    <t>AP 132/0</t>
  </si>
  <si>
    <t>28°22'39"RT</t>
  </si>
  <si>
    <t>132/1</t>
  </si>
  <si>
    <t>AP 133/0</t>
  </si>
  <si>
    <t>18°40'20"LT</t>
  </si>
  <si>
    <t>AP 134/0</t>
  </si>
  <si>
    <t>2°30'44"RT</t>
  </si>
  <si>
    <t>AP 135/0</t>
  </si>
  <si>
    <t>12°42'21"RT</t>
  </si>
  <si>
    <t>135/1</t>
  </si>
  <si>
    <t>135/2</t>
  </si>
  <si>
    <t>AP 136/0</t>
  </si>
  <si>
    <t>18°07'49"LT</t>
  </si>
  <si>
    <t>136/1</t>
  </si>
  <si>
    <t>136/2</t>
  </si>
  <si>
    <t>136/3</t>
  </si>
  <si>
    <t>136/4</t>
  </si>
  <si>
    <t>AP 137/0</t>
  </si>
  <si>
    <t>28°54'26"RT</t>
  </si>
  <si>
    <t>137/1</t>
  </si>
  <si>
    <t>137/2</t>
  </si>
  <si>
    <t>LT LINE,LT LINE</t>
  </si>
  <si>
    <t>CT ROAD,LT LINE</t>
  </si>
  <si>
    <t>ROAD</t>
  </si>
  <si>
    <t>AP 138/0</t>
  </si>
  <si>
    <t>138/1</t>
  </si>
  <si>
    <t>138/2</t>
  </si>
  <si>
    <t>AP 139/0</t>
  </si>
  <si>
    <t>139/1</t>
  </si>
  <si>
    <t>AP 140/0</t>
  </si>
  <si>
    <t>31°45'48"LT</t>
  </si>
  <si>
    <t>5°55'31"LT</t>
  </si>
  <si>
    <t>29°55'22"LT</t>
  </si>
  <si>
    <t>LT LINE, PUMP HOUSE,ROAD,LT LINE</t>
  </si>
  <si>
    <t>11kV</t>
  </si>
  <si>
    <t>CT ROAD,NALA,ROAD(SH),11kV</t>
  </si>
  <si>
    <t>LT LINE,11kV</t>
  </si>
  <si>
    <t>LT LINE,CT ROAD</t>
  </si>
  <si>
    <t>LT LINE,11 Kv,CT ROAD,LT LINE</t>
  </si>
  <si>
    <t>LT LINE, 11kV, LT LINE</t>
  </si>
  <si>
    <t>18°07'48"LT</t>
  </si>
  <si>
    <t>LT LINE, CT ROAD</t>
  </si>
  <si>
    <t>ROAD,SMALL CANEL</t>
  </si>
  <si>
    <t>28°54'25"RT</t>
  </si>
  <si>
    <t>11kV,11kV,ROAD,LT LINE,11kV,11kV</t>
  </si>
  <si>
    <t>CT ROAD,11kV,LT LINE,11kV</t>
  </si>
  <si>
    <t>11kV,11kV,
CT ROAD,11kV</t>
  </si>
  <si>
    <t>5°55'30"LT</t>
  </si>
  <si>
    <t>11kV,SOLAR PUMP</t>
  </si>
  <si>
    <t>11kV,CT ROAD,11kV</t>
  </si>
  <si>
    <t>145/0</t>
  </si>
  <si>
    <t>13°54'60"RT</t>
  </si>
  <si>
    <t>145/1</t>
  </si>
  <si>
    <t>145/2</t>
  </si>
  <si>
    <t>146/0</t>
  </si>
  <si>
    <t>29°42'51"LT</t>
  </si>
  <si>
    <t>147/0</t>
  </si>
  <si>
    <t>148/0</t>
  </si>
  <si>
    <t>51°9'48"RT</t>
  </si>
  <si>
    <t>149/0</t>
  </si>
  <si>
    <t>22°39'7"LT</t>
  </si>
  <si>
    <t>150/0</t>
  </si>
  <si>
    <t>24°16'48"LT</t>
  </si>
  <si>
    <t>150/1</t>
  </si>
  <si>
    <t>150/2</t>
  </si>
  <si>
    <t>151/0</t>
  </si>
  <si>
    <t>24°58'4"RT</t>
  </si>
  <si>
    <t>151/1</t>
  </si>
  <si>
    <t>151/2</t>
  </si>
  <si>
    <t>152/0</t>
  </si>
  <si>
    <t>39°38'38"LT</t>
  </si>
  <si>
    <t>152/1</t>
  </si>
  <si>
    <t>152/2</t>
  </si>
  <si>
    <t>152/3</t>
  </si>
  <si>
    <t>152/4</t>
  </si>
  <si>
    <t>153/0</t>
  </si>
  <si>
    <t>23°26'55"RT</t>
  </si>
  <si>
    <t>DC+6
1.5 mrc</t>
  </si>
  <si>
    <t>ROAD,11kV,LT LINE</t>
  </si>
  <si>
    <t>LT LINE,11kV,LT LINE</t>
  </si>
  <si>
    <t>CT ROAD,11kV,LT LINE</t>
  </si>
  <si>
    <t>LT LINE,CT ROAD,ROAD</t>
  </si>
  <si>
    <t>400kV</t>
  </si>
  <si>
    <t>LT LINE,11kV,LT  LINE</t>
  </si>
  <si>
    <t>11kV,CT ROAD,LT LINE</t>
  </si>
  <si>
    <t>LT LINE(6 NOS),11 Kv(4 nos),ROAD(2nos),</t>
  </si>
  <si>
    <t>39°38'36"LT</t>
  </si>
  <si>
    <t>11kV,LT LINE(3nos),ROAD</t>
  </si>
  <si>
    <t>CT ROAD,11kV(2nos)</t>
  </si>
  <si>
    <t>DUE TO PRESENCE OF ROAD TOWER SHIFTING 10 mtr TO 152/3</t>
  </si>
  <si>
    <t>ROAD,LT LINE(2nos),11kv(2nos)</t>
  </si>
  <si>
    <t>AP15-AP16</t>
  </si>
  <si>
    <t>AP16-AP17</t>
  </si>
  <si>
    <t>AP17-AP18</t>
  </si>
  <si>
    <t>AP18-AP19</t>
  </si>
  <si>
    <t>AP19-AP20</t>
  </si>
  <si>
    <t>AP115-AP116</t>
  </si>
  <si>
    <t>AP116-AP117</t>
  </si>
  <si>
    <t>AP117-AP118</t>
  </si>
  <si>
    <t>AP118-AP119</t>
  </si>
  <si>
    <t>AP119-AP120</t>
  </si>
  <si>
    <t>AP120-AP121</t>
  </si>
  <si>
    <t>AP121-AP122</t>
  </si>
  <si>
    <t>AP122-AP123</t>
  </si>
  <si>
    <t>AP131-AP132</t>
  </si>
  <si>
    <t>AP132-AP133</t>
  </si>
  <si>
    <t>AP133-AP134</t>
  </si>
  <si>
    <t>AP134-AP135</t>
  </si>
  <si>
    <t>AP135-AP136</t>
  </si>
  <si>
    <t>AP136-AP137</t>
  </si>
  <si>
    <t>AP137-AP138</t>
  </si>
  <si>
    <t>AP138-AP139</t>
  </si>
  <si>
    <t>AP139-AP140</t>
  </si>
  <si>
    <t>AP145-AP146</t>
  </si>
  <si>
    <t>AP146-AP147</t>
  </si>
  <si>
    <t>AP147-AP148</t>
  </si>
  <si>
    <t>AP148-AP149</t>
  </si>
  <si>
    <t>AP149-AP150</t>
  </si>
  <si>
    <t>AP150-AP151</t>
  </si>
  <si>
    <t>AP151-AP152</t>
  </si>
  <si>
    <t>AP152-AP153</t>
  </si>
  <si>
    <t>s</t>
  </si>
  <si>
    <t>Surveyor</t>
  </si>
  <si>
    <t>400 kV Samba- Kishenpur D/C Line(Quad) - Wind Zone - 5</t>
  </si>
  <si>
    <t>AP95-AP109</t>
  </si>
  <si>
    <t>Line: 400 kV D/C Quad Kishenpur-Samba TL</t>
  </si>
  <si>
    <t>AP 95/0</t>
  </si>
  <si>
    <t>49° 37' 37"RT</t>
  </si>
  <si>
    <t>AP 96/0</t>
  </si>
  <si>
    <t>23° 11' 17"RT</t>
  </si>
  <si>
    <t>AP 97/0</t>
  </si>
  <si>
    <t>25° 05' 24"LT</t>
  </si>
  <si>
    <t>AP 98/0</t>
  </si>
  <si>
    <t>48° 10' 12"LT</t>
  </si>
  <si>
    <t>AP 99/0</t>
  </si>
  <si>
    <t>58° 23' 34"RT</t>
  </si>
  <si>
    <t>AP 100/0</t>
  </si>
  <si>
    <t>45° 03' 40"RT</t>
  </si>
  <si>
    <t>AP 101/0</t>
  </si>
  <si>
    <t>34° 37' 48"LT</t>
  </si>
  <si>
    <t>AP 102/0</t>
  </si>
  <si>
    <t>49° 54' 56"LT</t>
  </si>
  <si>
    <t>AP 103/0</t>
  </si>
  <si>
    <t>37° 03' 00"RT</t>
  </si>
  <si>
    <t>AP 104/0</t>
  </si>
  <si>
    <t>24° 32' 24"LT</t>
  </si>
  <si>
    <t>AP 105/0</t>
  </si>
  <si>
    <t>55° 28' 40"RT</t>
  </si>
  <si>
    <t>AP 106/0</t>
  </si>
  <si>
    <t>13° 39' 57"RT</t>
  </si>
  <si>
    <t>AP 107/0</t>
  </si>
  <si>
    <t>27° 39' 10"RT</t>
  </si>
  <si>
    <t>AP 108/0</t>
  </si>
  <si>
    <t>16° 58' 12"LT</t>
  </si>
  <si>
    <t>AP 109/0</t>
  </si>
  <si>
    <t>47° 47' 09"RT</t>
  </si>
  <si>
    <t>LT Line,2 NOS 11KV Line  Crossing</t>
  </si>
  <si>
    <t>DC-3</t>
  </si>
  <si>
    <t>24° 15' 00"RT</t>
  </si>
  <si>
    <t>25° 09' 02"LT</t>
  </si>
  <si>
    <t>Contour Not Required</t>
  </si>
  <si>
    <t>Nalla and LT Line crossing</t>
  </si>
  <si>
    <t>48° 10' 19"LT</t>
  </si>
  <si>
    <t>132 KV S/C Line Crossing</t>
  </si>
  <si>
    <t>Electrified Railway crossing,11 KV Crossing</t>
  </si>
  <si>
    <t>2nos LTLine crossing</t>
  </si>
  <si>
    <t>Submitted</t>
  </si>
  <si>
    <t>AP20-AP30</t>
  </si>
  <si>
    <t>AP30-AP41</t>
  </si>
  <si>
    <t>AP41-AP51</t>
  </si>
  <si>
    <t>AP15-AP20</t>
  </si>
  <si>
    <t>AP53-AP66</t>
  </si>
  <si>
    <t>AP70-AP84</t>
  </si>
  <si>
    <t>AP84-AP96</t>
  </si>
  <si>
    <t>AP115-AP123</t>
  </si>
  <si>
    <t>AP131-AP140</t>
  </si>
  <si>
    <t>AP145-AP153</t>
  </si>
  <si>
    <t>LOA
Qty</t>
  </si>
  <si>
    <t>UOM</t>
  </si>
  <si>
    <t>Survey</t>
  </si>
  <si>
    <t>L2
till Sep'25</t>
  </si>
  <si>
    <t>Completed till Date</t>
  </si>
  <si>
    <t>Samba- Jalandhar</t>
  </si>
  <si>
    <t>Kishepur- Samba</t>
  </si>
  <si>
    <t>Gangs</t>
  </si>
  <si>
    <t xml:space="preserve">LILO-Kisthwar </t>
  </si>
  <si>
    <t>Samba-Jalandhar</t>
  </si>
  <si>
    <t>L2
Oct'25</t>
  </si>
  <si>
    <t>Plan
Oct'25</t>
  </si>
  <si>
    <t>L2
Nov'25</t>
  </si>
  <si>
    <t>Plan
Nov'25</t>
  </si>
  <si>
    <t>L2
Dec'25</t>
  </si>
  <si>
    <t>Plan
Dec'25</t>
  </si>
  <si>
    <t>FDN</t>
  </si>
  <si>
    <t>Kishtwar</t>
  </si>
  <si>
    <t>Kishenpur-Samba</t>
  </si>
  <si>
    <t>LILO-Kishtwar</t>
  </si>
  <si>
    <t>L2
(Oct'25-Dec'25)</t>
  </si>
  <si>
    <t>Plan
(Oct'25-Dec'25)</t>
  </si>
  <si>
    <t>Portion</t>
  </si>
  <si>
    <t>ROW Team</t>
  </si>
  <si>
    <t>Currently Working</t>
  </si>
  <si>
    <t>Gantry-AP52</t>
  </si>
  <si>
    <t>AP52 - AP115</t>
  </si>
  <si>
    <t>AP115 - AP187</t>
  </si>
  <si>
    <t>Gantry- AP109</t>
  </si>
  <si>
    <t>Due to heavy rains/landslides local administration blocked the roads</t>
  </si>
  <si>
    <t>LILO</t>
  </si>
  <si>
    <t>Kishtewar</t>
  </si>
  <si>
    <t>AP1-Tapping Point</t>
  </si>
  <si>
    <t>ROW Team-1
Akhil S ( Engineer) / Radhe Shyam (Supervisor)</t>
  </si>
  <si>
    <t>ROW Team -2
K Govind ( Section In charge) / Kuldeep Singh ( DET)</t>
  </si>
  <si>
    <t>ROW Team -3
Manish Nirala (Section In charge) / Govardhan (DET)</t>
  </si>
  <si>
    <t>ROW Team -4
Mukesh ( Admin) /Yadhuveer (Supervisor)</t>
  </si>
  <si>
    <t>Karmanya 
Pathania</t>
  </si>
  <si>
    <t>At site since the works are in initial phase , 
hence we have engaged site engineer/supervisor for ROW document collection for time being ,
 further we can engage separate ROW team as per requirement</t>
  </si>
  <si>
    <t xml:space="preserve">Due to heavy rains/floods NH closed  &amp; also due to local political issues administration issued section 144 , 163 </t>
  </si>
  <si>
    <t>All site works</t>
  </si>
  <si>
    <t>Completed  &amp; 1 leg 1.5 M RC pending</t>
  </si>
  <si>
    <t>90/1</t>
  </si>
  <si>
    <t>Anchal Singh</t>
  </si>
  <si>
    <t>AP5-AP15</t>
  </si>
  <si>
    <t>400kV D/C Samba-Jalandhar C/S -Details</t>
  </si>
  <si>
    <t>AP96-AP115</t>
  </si>
  <si>
    <t>AP66-AP70</t>
  </si>
  <si>
    <t>400kV D/C Kishenpur-Samba C/S -Details</t>
  </si>
  <si>
    <t>LILO-Kisthewar C/S -Details</t>
  </si>
  <si>
    <t>TP-Gantry</t>
  </si>
  <si>
    <t xml:space="preserve">
30-08-2025
08-09-2025
27-09-2025
</t>
  </si>
  <si>
    <t>AP78-AP86</t>
  </si>
  <si>
    <t>AP153-AP175</t>
  </si>
  <si>
    <t>PS</t>
  </si>
  <si>
    <t>Boring u/p</t>
  </si>
  <si>
    <t>Vishal</t>
  </si>
  <si>
    <t>400 kV Samba- Jalandhar D/C Line(Quad) - Wind Zone - 5-Jammu Portion</t>
  </si>
  <si>
    <t>400 kV Samba- Jalandhar D/C Line(Quad) - Wind Zone - 5-Punjab Portion</t>
  </si>
  <si>
    <t>AP5-AP6</t>
  </si>
  <si>
    <t>AP6-AP7</t>
  </si>
  <si>
    <t>AP7-AP8</t>
  </si>
  <si>
    <t>AP8-AP9</t>
  </si>
  <si>
    <t>AP9-AP10</t>
  </si>
  <si>
    <t>AP10-AP11</t>
  </si>
  <si>
    <t>AP11-AP12</t>
  </si>
  <si>
    <t>AP12-AP13</t>
  </si>
  <si>
    <t>AP13-AP14</t>
  </si>
  <si>
    <t>AP14-AP15</t>
  </si>
  <si>
    <t>AP1-TP</t>
  </si>
  <si>
    <t>AP 5/0</t>
  </si>
  <si>
    <t>47°01'57"L</t>
  </si>
  <si>
    <t>AP 6/0</t>
  </si>
  <si>
    <t>40°54'41"R</t>
  </si>
  <si>
    <t>AP 7/0</t>
  </si>
  <si>
    <t>47°08'48"L</t>
  </si>
  <si>
    <t>AP 8/0</t>
  </si>
  <si>
    <t>41°15'08"R</t>
  </si>
  <si>
    <t>AP 9/0</t>
  </si>
  <si>
    <t>37°05'47"R</t>
  </si>
  <si>
    <t>AP 10/0</t>
  </si>
  <si>
    <t>20°40'31"L</t>
  </si>
  <si>
    <t>AP 11/0</t>
  </si>
  <si>
    <t>51°34'01"R</t>
  </si>
  <si>
    <t>AP 12/0</t>
  </si>
  <si>
    <t>47°50'12"L</t>
  </si>
  <si>
    <t>AP 13/0</t>
  </si>
  <si>
    <t>39°08'44"L</t>
  </si>
  <si>
    <t>AP 14/0</t>
  </si>
  <si>
    <t>14°33'47"R</t>
  </si>
  <si>
    <t>4°57'01"L</t>
  </si>
  <si>
    <t>47°01'59"LT</t>
  </si>
  <si>
    <t xml:space="preserve"> 2 nos 11 KV,Road Crossing</t>
  </si>
  <si>
    <t>40°54'42"RT</t>
  </si>
  <si>
    <t>47°08'48"LT</t>
  </si>
  <si>
    <t xml:space="preserve">400 KV(JAL-SAM) line Crossing </t>
  </si>
  <si>
    <t>41°15'08"RT</t>
  </si>
  <si>
    <t>37°05'47"RT</t>
  </si>
  <si>
    <t>2 nos 25KV,Railway Crossing</t>
  </si>
  <si>
    <t>20°40'31"LT</t>
  </si>
  <si>
    <t>51°34'02"RT</t>
  </si>
  <si>
    <t>Cannal,11 KV,Road,400 kv(JAL-SAM) Line Crossing</t>
  </si>
  <si>
    <t>47°50'13"LT</t>
  </si>
  <si>
    <t>220 kv(HRN-SAM) Line Crossing</t>
  </si>
  <si>
    <t>39°08'44"LT</t>
  </si>
  <si>
    <t>Cannal,Cart Track Crossing</t>
  </si>
  <si>
    <t>14°33'47"RT</t>
  </si>
  <si>
    <t>River,220 KV(BAR-HRN)Line Crossing</t>
  </si>
  <si>
    <t>AP 78/0</t>
  </si>
  <si>
    <t>28°55'39"L</t>
  </si>
  <si>
    <t>AP 79/0</t>
  </si>
  <si>
    <t>31°39'03"R</t>
  </si>
  <si>
    <t>AP 80/0</t>
  </si>
  <si>
    <t>36°56'25"L</t>
  </si>
  <si>
    <t>AP 81/0</t>
  </si>
  <si>
    <t>49°18'55"L</t>
  </si>
  <si>
    <t>AP 82/0</t>
  </si>
  <si>
    <t>5°38'12"R</t>
  </si>
  <si>
    <t>AP 83/0</t>
  </si>
  <si>
    <t>46°40'30"R</t>
  </si>
  <si>
    <t>AP 84/0</t>
  </si>
  <si>
    <t>26°50'39"R</t>
  </si>
  <si>
    <t>AP 85/0</t>
  </si>
  <si>
    <t>18°33'39"R</t>
  </si>
  <si>
    <t>AP 86/0</t>
  </si>
  <si>
    <t>37°33'24"L</t>
  </si>
  <si>
    <t>29°55'53"L</t>
  </si>
  <si>
    <t>30°11'47"R</t>
  </si>
  <si>
    <t>LT LINE TO BE SHIFTED</t>
  </si>
  <si>
    <t>NALLA CROSSING</t>
  </si>
  <si>
    <t>30°16'26"L</t>
  </si>
  <si>
    <t>53°31'26"L</t>
  </si>
  <si>
    <t>220 KV S/C CROSSING(KSN-SRN)</t>
  </si>
  <si>
    <t>5°38'20"R</t>
  </si>
  <si>
    <t>220 D/C CROSSING(KSN-SRN)</t>
  </si>
  <si>
    <t>46°40'25"R</t>
  </si>
  <si>
    <t>CONTOUR NOT REQUIRED</t>
  </si>
  <si>
    <t>18°33'34"R</t>
  </si>
  <si>
    <t>LT LINE,2 NOS 11 KV CROSSING</t>
  </si>
  <si>
    <t>1 pit Casting Completed</t>
  </si>
  <si>
    <t>Due to heavy rains/floods &amp; lanslides works hampered</t>
  </si>
  <si>
    <t>400 kV Kishenpur -Samba T/L</t>
  </si>
  <si>
    <t>85/0</t>
  </si>
  <si>
    <t>400 kV Samba- Jalandhar D/C Line(Quad) - Wind Zone - 5- Punjab Portion</t>
  </si>
  <si>
    <t>Final Estimated Qty</t>
  </si>
  <si>
    <t>Submitted - 46 Km
Approved -  46 Km</t>
  </si>
  <si>
    <t>Due to heavy rains work hampered</t>
  </si>
  <si>
    <t>Comments by RKPTL , need to be rectified by M/s. KEC</t>
  </si>
  <si>
    <t>Due to heavy rains work hampered
Roads closed by local administration due to landslides</t>
  </si>
  <si>
    <t>Ramesh</t>
  </si>
  <si>
    <t>Poclain</t>
  </si>
  <si>
    <t>Boring Motor</t>
  </si>
  <si>
    <t>Supply Status</t>
  </si>
  <si>
    <t>Description</t>
  </si>
  <si>
    <t>Stubs</t>
  </si>
  <si>
    <t>Towers</t>
  </si>
  <si>
    <t>Samba-Kishenpur</t>
  </si>
  <si>
    <t>LILO at Kishtwar</t>
  </si>
  <si>
    <t>Sakrala Material</t>
  </si>
  <si>
    <t>Balwanth Singh</t>
  </si>
  <si>
    <t>106/0</t>
  </si>
  <si>
    <t>Naresh</t>
  </si>
  <si>
    <t>ROWOfficer /Patwari</t>
  </si>
  <si>
    <t>Intially work started on 26.9.25 but due to high water table work was hold till 3.10.25 and as advised by RKPTL team loc shifted about 60 mtrs and work resumed from 10.10.25 &amp; completed on 16.10.25</t>
  </si>
  <si>
    <t>92/3</t>
  </si>
  <si>
    <t>MS Constructions</t>
  </si>
  <si>
    <t>Due to farmers issues work on hold for 3 days</t>
  </si>
  <si>
    <t>Loc: 90/1 -Foundation Works</t>
  </si>
  <si>
    <t xml:space="preserve">Due to farmers issues work on hold </t>
  </si>
  <si>
    <t>92/2</t>
  </si>
  <si>
    <t>AP24-AP39</t>
  </si>
  <si>
    <t>Asish Gupta</t>
  </si>
  <si>
    <t>86/0</t>
  </si>
  <si>
    <t>89/1</t>
  </si>
  <si>
    <t>93/1</t>
  </si>
  <si>
    <t>ROW Clearence Work Front</t>
  </si>
  <si>
    <t>Samba-Jalandhar (Jammu Portion)</t>
  </si>
  <si>
    <t>Samba-Jalandhar (Punjab Portion)</t>
  </si>
  <si>
    <t xml:space="preserve">Samba-Kishenpur </t>
  </si>
  <si>
    <t>97/0</t>
  </si>
  <si>
    <t>Balveer Singh</t>
  </si>
  <si>
    <t>95/2</t>
  </si>
  <si>
    <t>93/2</t>
  </si>
  <si>
    <t>97/2</t>
  </si>
  <si>
    <t>Md. Latif</t>
  </si>
  <si>
    <t>Kewal Krishan</t>
  </si>
  <si>
    <t>BTB</t>
  </si>
  <si>
    <t>0M</t>
  </si>
  <si>
    <t>9M</t>
  </si>
  <si>
    <t>16-10-2025
30-10-2025</t>
  </si>
  <si>
    <t>AP90</t>
  </si>
  <si>
    <t>Ikrar/MS Hussain</t>
  </si>
  <si>
    <t>95/3</t>
  </si>
  <si>
    <t>97/1</t>
  </si>
  <si>
    <t>92/1</t>
  </si>
  <si>
    <t>Store Incharge/Asst</t>
  </si>
  <si>
    <t>Line Engineer/Supervisor</t>
  </si>
  <si>
    <t>J-S (Jammu)</t>
  </si>
  <si>
    <t>J-S (Punjab)</t>
  </si>
  <si>
    <t>K-S</t>
  </si>
  <si>
    <t>Adhshiv</t>
  </si>
  <si>
    <t>Md S</t>
  </si>
  <si>
    <t>Bal</t>
  </si>
  <si>
    <t>Zaff</t>
  </si>
  <si>
    <t>KK</t>
  </si>
  <si>
    <t>Anchal</t>
  </si>
  <si>
    <t>MS</t>
  </si>
  <si>
    <t>Ikrar</t>
  </si>
  <si>
    <t>Latif</t>
  </si>
  <si>
    <t>Sakra</t>
  </si>
  <si>
    <t>Vertical Chart</t>
  </si>
  <si>
    <t>Tower</t>
  </si>
  <si>
    <t>FDN Classification</t>
  </si>
  <si>
    <t>Span Length
(Mtr)</t>
  </si>
  <si>
    <t>AP53</t>
  </si>
  <si>
    <t>29°2'38"RT</t>
  </si>
  <si>
    <t>AP54</t>
  </si>
  <si>
    <t>15°23'08"RT</t>
  </si>
  <si>
    <t>AP55</t>
  </si>
  <si>
    <t>AP56</t>
  </si>
  <si>
    <t>25°53'58"RT</t>
  </si>
  <si>
    <t>AP57</t>
  </si>
  <si>
    <t>39°39'47"LT</t>
  </si>
  <si>
    <t>AP58</t>
  </si>
  <si>
    <t>AP59</t>
  </si>
  <si>
    <t>47°09'41"LT</t>
  </si>
  <si>
    <t>AP60</t>
  </si>
  <si>
    <t>AP61</t>
  </si>
  <si>
    <t>21°54'40"RT</t>
  </si>
  <si>
    <t>AP62</t>
  </si>
  <si>
    <t>4°52'18"RT</t>
  </si>
  <si>
    <t>AP63</t>
  </si>
  <si>
    <t>AP64</t>
  </si>
  <si>
    <t>17°10'17"RT</t>
  </si>
  <si>
    <t>AP65</t>
  </si>
  <si>
    <t>12°37'37"RT</t>
  </si>
  <si>
    <t>AP66</t>
  </si>
  <si>
    <t>26°31'54"RT</t>
  </si>
  <si>
    <t>AP67</t>
  </si>
  <si>
    <t>42°51'4"LT</t>
  </si>
  <si>
    <t xml:space="preserve">  67/1</t>
  </si>
  <si>
    <t xml:space="preserve">  67/2</t>
  </si>
  <si>
    <t>66 KV H Pole Gurdaspur To Gahlari T/L</t>
  </si>
  <si>
    <t xml:space="preserve">  67/3</t>
  </si>
  <si>
    <t>AP68</t>
  </si>
  <si>
    <t>12°54'1"LT</t>
  </si>
  <si>
    <t>AP69</t>
  </si>
  <si>
    <t>5°21'56"RT</t>
  </si>
  <si>
    <t xml:space="preserve"> 69/3</t>
  </si>
  <si>
    <t>AP70</t>
  </si>
  <si>
    <t>28°33'28"RT</t>
  </si>
  <si>
    <t>AP70/3</t>
  </si>
  <si>
    <t>AP71</t>
  </si>
  <si>
    <t>Clear</t>
  </si>
  <si>
    <t>AP72</t>
  </si>
  <si>
    <t>1°09'23"LT</t>
  </si>
  <si>
    <t>AP74</t>
  </si>
  <si>
    <t>12°51'59"LT</t>
  </si>
  <si>
    <t>AP75</t>
  </si>
  <si>
    <t>66 KV D/C Gurdaspur To Jaura Chattran T/L
N-H 354 GUDASPUR TO DERA BAB NANAK STON KM LEFT-183 RITE-182</t>
  </si>
  <si>
    <t>AP76</t>
  </si>
  <si>
    <t>AP77</t>
  </si>
  <si>
    <t>AP78</t>
  </si>
  <si>
    <t>2°13'37"RT</t>
  </si>
  <si>
    <t>AP79</t>
  </si>
  <si>
    <t>33°52'12"LT</t>
  </si>
  <si>
    <t>NH-54 AMRITSAR TO GURDASPUR STON KM LEFT-41 RITE-42</t>
  </si>
  <si>
    <t>AP80</t>
  </si>
  <si>
    <t>52°58'23"RT</t>
  </si>
  <si>
    <t>AP81</t>
  </si>
  <si>
    <t>45°25'14"LT</t>
  </si>
  <si>
    <t>SINGLE LINE RAIL WAY TRACK EP NO-62/9 EP NO-62/8  (Non Electrified)</t>
  </si>
  <si>
    <t>AP82</t>
  </si>
  <si>
    <t>AP83</t>
  </si>
  <si>
    <t>220 KV D/C Sohal TES to Tibber Transmission Line</t>
  </si>
  <si>
    <t>AP84</t>
  </si>
  <si>
    <t>AP85</t>
  </si>
  <si>
    <t>2°22'29"RT</t>
  </si>
  <si>
    <t>AP86</t>
  </si>
  <si>
    <t>14°12'50"LT</t>
  </si>
  <si>
    <t>AP87</t>
  </si>
  <si>
    <t>7°9'8"RT</t>
  </si>
  <si>
    <t>AP88</t>
  </si>
  <si>
    <t>28°53'35"LT</t>
  </si>
  <si>
    <t xml:space="preserve">220 KV D/C Wadala Grinthian To Sarna CKT-4, 220 KV D/C Wadala Grinthian To Tibber CKT-3
</t>
  </si>
  <si>
    <t>AP89</t>
  </si>
  <si>
    <t>AP91</t>
  </si>
  <si>
    <t>220 KV D/C Sarna To Wadala Granthian T/L</t>
  </si>
  <si>
    <t>AP92</t>
  </si>
  <si>
    <t>AP93</t>
  </si>
  <si>
    <t>18°20'38"RT</t>
  </si>
  <si>
    <t>AP94</t>
  </si>
  <si>
    <t>AP95</t>
  </si>
  <si>
    <t>19°44'06"LT</t>
  </si>
  <si>
    <t>AP96</t>
  </si>
  <si>
    <t>21°39'03"LT</t>
  </si>
  <si>
    <t>31°16'41"RT</t>
  </si>
  <si>
    <t>AP98</t>
  </si>
  <si>
    <t>3°04'27"LT</t>
  </si>
  <si>
    <t>AP99</t>
  </si>
  <si>
    <t>5°27'41"RT</t>
  </si>
  <si>
    <t>AP100</t>
  </si>
  <si>
    <t>22°17'08"LT</t>
  </si>
  <si>
    <t>AP101</t>
  </si>
  <si>
    <t>26°08'26"RT</t>
  </si>
  <si>
    <t>AP102</t>
  </si>
  <si>
    <t>11°0'39"LT</t>
  </si>
  <si>
    <t>102/1</t>
  </si>
  <si>
    <t>AP103</t>
  </si>
  <si>
    <t>34°17'09"LT</t>
  </si>
  <si>
    <t>AP104</t>
  </si>
  <si>
    <t>5°25'28"LT</t>
  </si>
  <si>
    <t>AP105</t>
  </si>
  <si>
    <t>33°19'08"RT</t>
  </si>
  <si>
    <t>32°25'19"LT</t>
  </si>
  <si>
    <t>AP108</t>
  </si>
  <si>
    <t>42°31'57"LT</t>
  </si>
  <si>
    <t>800 KV S/C Kishenpur-Moga Transmission line CKT-1</t>
  </si>
  <si>
    <t>AP109</t>
  </si>
  <si>
    <t>42°18'19"RT</t>
  </si>
  <si>
    <t>AP110</t>
  </si>
  <si>
    <t>37°33'29"RT</t>
  </si>
  <si>
    <t>AP111</t>
  </si>
  <si>
    <t>22°58'26"RT</t>
  </si>
  <si>
    <t>AP112</t>
  </si>
  <si>
    <t>48°59'48"RT</t>
  </si>
  <si>
    <t>AP113</t>
  </si>
  <si>
    <t>53°39'13"LT</t>
  </si>
  <si>
    <t>AP114</t>
  </si>
  <si>
    <t>AP115</t>
  </si>
  <si>
    <t>AP116</t>
  </si>
  <si>
    <t>AP117</t>
  </si>
  <si>
    <t>AP118</t>
  </si>
  <si>
    <t>AP119</t>
  </si>
  <si>
    <t>AP120</t>
  </si>
  <si>
    <t>AP121</t>
  </si>
  <si>
    <t>AP122</t>
  </si>
  <si>
    <t>AP123</t>
  </si>
  <si>
    <t>AP131</t>
  </si>
  <si>
    <t>AP132</t>
  </si>
  <si>
    <t>AP133</t>
  </si>
  <si>
    <t>AP134</t>
  </si>
  <si>
    <t>AP135</t>
  </si>
  <si>
    <t>AP136</t>
  </si>
  <si>
    <t>AP137</t>
  </si>
  <si>
    <t>AP138</t>
  </si>
  <si>
    <t>AP139</t>
  </si>
  <si>
    <t>AP140</t>
  </si>
  <si>
    <t>AP145</t>
  </si>
  <si>
    <t>AP146</t>
  </si>
  <si>
    <t>AP147</t>
  </si>
  <si>
    <t>AP148</t>
  </si>
  <si>
    <t>AP149</t>
  </si>
  <si>
    <t>AP150</t>
  </si>
  <si>
    <t>AP151</t>
  </si>
  <si>
    <t>AP152</t>
  </si>
  <si>
    <t>AP153</t>
  </si>
  <si>
    <t>AP5</t>
  </si>
  <si>
    <t>AP6</t>
  </si>
  <si>
    <t>AP7</t>
  </si>
  <si>
    <t>400 KV D/C Line Jalandhar to Samba</t>
  </si>
  <si>
    <t>AP9</t>
  </si>
  <si>
    <t>Railway Crossing Electrified (Jammu/Delhi)</t>
  </si>
  <si>
    <t>AP10</t>
  </si>
  <si>
    <t>AP11</t>
  </si>
  <si>
    <t>AP12</t>
  </si>
  <si>
    <t>220 KV D/C Line Samba To Hiranagar</t>
  </si>
  <si>
    <t>AP13</t>
  </si>
  <si>
    <t>AP14</t>
  </si>
  <si>
    <t>220 KV D/C Line Bishnah-Hiranagar</t>
  </si>
  <si>
    <t>AP15</t>
  </si>
  <si>
    <t>AP16</t>
  </si>
  <si>
    <t>66 KV H Pole (Sandhi) Ghagwal To Rajpura</t>
  </si>
  <si>
    <t>AP19</t>
  </si>
  <si>
    <t>AP20</t>
  </si>
  <si>
    <t>5°25'51"RT</t>
  </si>
  <si>
    <t>AP21</t>
  </si>
  <si>
    <t>AP22</t>
  </si>
  <si>
    <t>AP23</t>
  </si>
  <si>
    <t>AP24</t>
  </si>
  <si>
    <t>AP25</t>
  </si>
  <si>
    <t>AP26</t>
  </si>
  <si>
    <t>AP28</t>
  </si>
  <si>
    <t>AP29</t>
  </si>
  <si>
    <t>AP30</t>
  </si>
  <si>
    <t>AP31</t>
  </si>
  <si>
    <t>AP32</t>
  </si>
  <si>
    <t>AP33</t>
  </si>
  <si>
    <t>AP34</t>
  </si>
  <si>
    <t>AP35</t>
  </si>
  <si>
    <t>AP36</t>
  </si>
  <si>
    <t>AP37</t>
  </si>
  <si>
    <t>AP38</t>
  </si>
  <si>
    <t>AP39</t>
  </si>
  <si>
    <t>AP40</t>
  </si>
  <si>
    <t>AP41</t>
  </si>
  <si>
    <t>AP42</t>
  </si>
  <si>
    <t>AP43</t>
  </si>
  <si>
    <t>AP44</t>
  </si>
  <si>
    <t>AP45</t>
  </si>
  <si>
    <t>AP46</t>
  </si>
  <si>
    <t>AP47</t>
  </si>
  <si>
    <t>AP48</t>
  </si>
  <si>
    <t>AP49</t>
  </si>
  <si>
    <t>AP50</t>
  </si>
  <si>
    <t>AP50A</t>
  </si>
  <si>
    <t>AP51</t>
  </si>
  <si>
    <t>TCC Construction</t>
  </si>
  <si>
    <t>Md.Farooq</t>
  </si>
  <si>
    <t>Samba-Jalandhar (Stubs)</t>
  </si>
  <si>
    <t>Samba-Kishenpur (Stubs)</t>
  </si>
  <si>
    <t>LILO-Kishtwar (Stubs)</t>
  </si>
  <si>
    <t>Stub</t>
  </si>
  <si>
    <t>Qty asper Survey</t>
  </si>
  <si>
    <t>Supplied Qty till date</t>
  </si>
  <si>
    <t>Samba-Kishenpur(Towers)</t>
  </si>
  <si>
    <t>LILO-Kishtwar (Tower)</t>
  </si>
  <si>
    <t>3M</t>
  </si>
  <si>
    <t>6M</t>
  </si>
  <si>
    <t>-3M</t>
  </si>
  <si>
    <t>1-.5M</t>
  </si>
  <si>
    <t>18M</t>
  </si>
  <si>
    <t>25M</t>
  </si>
  <si>
    <t>30M</t>
  </si>
  <si>
    <t>Loc: 90/1 - 4th pit works</t>
  </si>
  <si>
    <t>95/1</t>
  </si>
  <si>
    <t>Ankush Sharma</t>
  </si>
  <si>
    <t>97/3</t>
  </si>
  <si>
    <t>95/4</t>
  </si>
  <si>
    <t>Pawan Kumar Shama</t>
  </si>
  <si>
    <t>Md.Sharif</t>
  </si>
  <si>
    <t>Route diversion in between 168-175 to be finalized</t>
  </si>
  <si>
    <t>132 KV S/C DHARIWAL-GURDASPUR</t>
  </si>
  <si>
    <t>Team</t>
  </si>
  <si>
    <t>Md. Farooq</t>
  </si>
  <si>
    <t>Pawan Kumar Sharma</t>
  </si>
  <si>
    <t>Ashish Gupta</t>
  </si>
  <si>
    <t>Balveer</t>
  </si>
  <si>
    <t>Akthar</t>
  </si>
  <si>
    <t>*Material supply updated  / Consumption to beupdated</t>
  </si>
  <si>
    <t>Akram</t>
  </si>
  <si>
    <t>Thakur Cosnt</t>
  </si>
  <si>
    <t>Thakur Const</t>
  </si>
  <si>
    <t>MS Hussain</t>
  </si>
  <si>
    <t>98/1</t>
  </si>
  <si>
    <t>103/1</t>
  </si>
  <si>
    <t>22-11-205</t>
  </si>
  <si>
    <t>Benching work completed on 21.9.25
Pit B- Casting completed. 
Work on hold since 12th Oct'25 &amp; restart from 07th Nov'25 &amp; completed on 23rd Nov'25</t>
  </si>
  <si>
    <t>RC Casting Pending</t>
  </si>
  <si>
    <t>DD-3</t>
  </si>
  <si>
    <t>AP39-AP55</t>
  </si>
  <si>
    <t>S-J</t>
  </si>
  <si>
    <t>Scope</t>
  </si>
  <si>
    <t>130/1</t>
  </si>
  <si>
    <t>130/2</t>
  </si>
  <si>
    <t>AP124</t>
  </si>
  <si>
    <t>AP125</t>
  </si>
  <si>
    <t>AP126</t>
  </si>
  <si>
    <t>AP127</t>
  </si>
  <si>
    <t>AP128</t>
  </si>
  <si>
    <t>AP129</t>
  </si>
  <si>
    <t>AP130</t>
  </si>
  <si>
    <t>04°41'01"RT</t>
  </si>
  <si>
    <t>31°42'07"LT</t>
  </si>
  <si>
    <t>28°54'28"LT</t>
  </si>
  <si>
    <t>44°0'03"RT</t>
  </si>
  <si>
    <t>8°06'53"RT</t>
  </si>
  <si>
    <t>7°08'11"RT</t>
  </si>
  <si>
    <t>DC +0</t>
  </si>
  <si>
    <t>Anil Sharma</t>
  </si>
  <si>
    <t>104/1</t>
  </si>
  <si>
    <t>99/1</t>
  </si>
  <si>
    <t>AP4-AP14</t>
  </si>
  <si>
    <t>AP4-AP14, AP24-AP55, AP55-AP70,
AP70-AP86,AP95-AP109 C/S Completed
AP15-AP24 - Re-routing required due to landsliding (Hold)
AP86-AP95 - Hold due to under powerline crossing</t>
  </si>
  <si>
    <t>05-12-205</t>
  </si>
  <si>
    <t>Ram Sadotra</t>
  </si>
  <si>
    <t>85/1</t>
  </si>
  <si>
    <t>Due to ROW - foundation work hampered</t>
  </si>
  <si>
    <t>Foundation works at loc: 23/4</t>
  </si>
  <si>
    <t>142/1</t>
  </si>
  <si>
    <t>143/1</t>
  </si>
  <si>
    <t>143/2</t>
  </si>
  <si>
    <t>DB +0</t>
  </si>
  <si>
    <t>144/1</t>
  </si>
  <si>
    <t>144/2</t>
  </si>
  <si>
    <t>144/3</t>
  </si>
  <si>
    <t>144/4</t>
  </si>
  <si>
    <t>DA +0</t>
  </si>
  <si>
    <t>153/1</t>
  </si>
  <si>
    <t>153/2</t>
  </si>
  <si>
    <t>155/1</t>
  </si>
  <si>
    <t>155/2</t>
  </si>
  <si>
    <t>155/3</t>
  </si>
  <si>
    <t>156/1</t>
  </si>
  <si>
    <t>156/2</t>
  </si>
  <si>
    <t>156/3</t>
  </si>
  <si>
    <t>156/4</t>
  </si>
  <si>
    <t>157/1</t>
  </si>
  <si>
    <t>31°09'11"RT</t>
  </si>
  <si>
    <t>9°07'39"RT</t>
  </si>
  <si>
    <t>6°57'45"LT</t>
  </si>
  <si>
    <t>13°54'59"RT</t>
  </si>
  <si>
    <t>29°57'53"LT</t>
  </si>
  <si>
    <t>34°42'34"RT</t>
  </si>
  <si>
    <t>16°34'55"LT</t>
  </si>
  <si>
    <t>3°55'39"LT</t>
  </si>
  <si>
    <t>36°59'34"RT</t>
  </si>
  <si>
    <t>5°51'30"LT</t>
  </si>
  <si>
    <t>11°43'56"LT</t>
  </si>
  <si>
    <t>32°22'36"RT</t>
  </si>
  <si>
    <t>4°06'44"LT</t>
  </si>
  <si>
    <t>7°26'35"LT</t>
  </si>
  <si>
    <t>1°0'33"LT</t>
  </si>
  <si>
    <t>7°22'22"RT</t>
  </si>
  <si>
    <t>0°43'25"RT</t>
  </si>
  <si>
    <t>5°57'13"LT</t>
  </si>
  <si>
    <t>AP142</t>
  </si>
  <si>
    <t>AP143</t>
  </si>
  <si>
    <t>AP144</t>
  </si>
  <si>
    <t>AP154</t>
  </si>
  <si>
    <t>AP155</t>
  </si>
  <si>
    <t>AP156</t>
  </si>
  <si>
    <t>AP157</t>
  </si>
  <si>
    <t>AP158</t>
  </si>
  <si>
    <t>AP159</t>
  </si>
  <si>
    <t>AP161</t>
  </si>
  <si>
    <t>AP162</t>
  </si>
  <si>
    <t>AP163</t>
  </si>
  <si>
    <t>AP164</t>
  </si>
  <si>
    <t>AP165</t>
  </si>
  <si>
    <t>AP166</t>
  </si>
  <si>
    <t>AP167</t>
  </si>
  <si>
    <t>AP168</t>
  </si>
  <si>
    <t>106/1</t>
  </si>
  <si>
    <t>AP140-AP142( Survey Submission/Aprroval Pending)</t>
  </si>
  <si>
    <t>Weight
MT</t>
  </si>
  <si>
    <t>TOWER ERECTION</t>
  </si>
  <si>
    <t>Completion 
Date</t>
  </si>
  <si>
    <t>Raj Labour Suppliers</t>
  </si>
  <si>
    <t>LILO Kishtwar - Wind Zone - 2</t>
  </si>
  <si>
    <t>Zaffar</t>
  </si>
  <si>
    <t>DDM+E3+0</t>
  </si>
  <si>
    <t>Foundation works at loc: 115/0</t>
  </si>
  <si>
    <r>
      <t xml:space="preserve">2 pits casting completed on 22.11.2025
</t>
    </r>
    <r>
      <rPr>
        <sz val="10"/>
        <color rgb="FFFF0000"/>
        <rFont val="Cambria"/>
        <family val="1"/>
        <scheme val="major"/>
      </rPr>
      <t>Balance 2 pits under ROW</t>
    </r>
    <r>
      <rPr>
        <sz val="10"/>
        <color theme="1"/>
        <rFont val="Cambria"/>
        <family val="1"/>
        <scheme val="major"/>
      </rPr>
      <t xml:space="preserve"> till 08.12.2025
Work resumed from 09.12.2025 &amp; Completed on 13.12.25</t>
    </r>
  </si>
  <si>
    <t>Contractor pawan kumar sharma , required further work front , the team is idle since 14-12-2025 after completion of loc: 39/2 on 13.12.25</t>
  </si>
  <si>
    <t>Foundation Works at AP32 , due to ROW issues</t>
  </si>
  <si>
    <t>Surjeet</t>
  </si>
  <si>
    <t>ANB Construction</t>
  </si>
  <si>
    <t>Gulam</t>
  </si>
  <si>
    <t>Hussain</t>
  </si>
  <si>
    <t>Abdul Jabbar</t>
  </si>
  <si>
    <t>Loc</t>
  </si>
  <si>
    <t>RAILWAY CROSSING (CL-21.8m) &amp;2 nos -11 kv line</t>
  </si>
  <si>
    <t>NH-1(AMRITSAR-DELHI) (CL-12.3m)</t>
  </si>
  <si>
    <t>132kV S/C  Jalandhar to Dhilwan Line</t>
  </si>
  <si>
    <t>132kV S/C,  Kartarpur to Rayia(CL-8.1m)</t>
  </si>
  <si>
    <t>400kV S/C  ASR TO JAL T/L (CL-7.9m)</t>
  </si>
  <si>
    <t>220kV S/C BBMB jalandhar to Butari(CL-6.3m)</t>
  </si>
  <si>
    <t>400kv BN-ASR TRANSMISSION LINE(CL-7.0m)</t>
  </si>
  <si>
    <t>DB+ 0</t>
  </si>
  <si>
    <t>DD +30</t>
  </si>
  <si>
    <t>3°36'30"RT</t>
  </si>
  <si>
    <t>66 kV H-Pole Power Line Qadian to Bharth (CL- 13.300 m)</t>
  </si>
  <si>
    <t>132 KV S/C LINE Power Wadala to Hargobindpur (CL- 9.2 M)</t>
  </si>
  <si>
    <t>800 KV S/C Power LINE Kishanpur to Moga (CL- 9.300 M)</t>
  </si>
  <si>
    <t>132 KV S/C Power Line Wadala to Hargobindpur (CL -7.1 m)</t>
  </si>
  <si>
    <t>66 Kv H-Pole Power Line Crossing  Ghoman to Shri Hargobindpur (CL- 6.100 m)</t>
  </si>
  <si>
    <t>NHAI 503A Amritsar-Bathinda (CL- 19.400 M) ,NALA,11kV</t>
  </si>
  <si>
    <t>Ms. Hussain</t>
  </si>
  <si>
    <t>Contractor Ikrar , required further work front , the team is idle since 19-12-2025 after completion of loc: 103/0 on 18.12.25</t>
  </si>
  <si>
    <t>22-12-205</t>
  </si>
  <si>
    <t>Closed</t>
  </si>
  <si>
    <t>Starting Date</t>
  </si>
  <si>
    <t>Contractor -Naresh idle for work front since 22-12-2025 at Loc: 52/0</t>
  </si>
  <si>
    <t>86/1</t>
  </si>
  <si>
    <t>FDN Status</t>
  </si>
  <si>
    <t>Anbi Construction</t>
  </si>
  <si>
    <t>AP52</t>
  </si>
  <si>
    <t>Pit A,D,C - Casting Completed
Pit B- Excavation Completed</t>
  </si>
  <si>
    <t>Since farmers left water in the field work hampered since 14.12.25. Work restarted from 28.12.25 and completed on 29.12.25</t>
  </si>
  <si>
    <t>Pit B, C, D- Casting Completed
Pit A- Prop Setting/PCC</t>
  </si>
  <si>
    <t>90/2</t>
  </si>
  <si>
    <t>Work front required for vendor Ram Sadotra after completion of Loc: 138/2 . 2 teams engaged by Ram Sadotra - 1 team being mobilized at 152 section from 05-01-2026 &amp; 2nd team required work front</t>
  </si>
  <si>
    <t>Due to ROW</t>
  </si>
  <si>
    <t>Supply u/p</t>
  </si>
  <si>
    <t>87/2</t>
  </si>
  <si>
    <t>D+0</t>
  </si>
  <si>
    <t>Excavation Work hampered since 30-12-2025 due to approach issue. Work on hold in LILO line as advised by RKPTL</t>
  </si>
  <si>
    <t>Due to approach issue / ROW clearence required for loc: AP5
Foundation work hampered. Work on hold in LILO Line as advised by RKPTL</t>
  </si>
  <si>
    <t xml:space="preserve">3 pits casting completed on 24.10.25. After clearence of ROW on 09.01.26, Work resumed since 10.01.26 in the 4th pit and work completed on 11.01.26
</t>
  </si>
  <si>
    <t>DB-3</t>
  </si>
  <si>
    <t>S Ali</t>
  </si>
  <si>
    <t>Sufiyan Ali</t>
  </si>
  <si>
    <t>Kulbhushan</t>
  </si>
  <si>
    <t>Pit B,C,D - Casting Completed</t>
  </si>
  <si>
    <t>Wani Const</t>
  </si>
  <si>
    <t>AP27A</t>
  </si>
  <si>
    <t>Due to ROW/ Route diversion</t>
  </si>
  <si>
    <t>Qty asper approved Survey</t>
  </si>
  <si>
    <t>8/2</t>
  </si>
  <si>
    <t>Due to heavy rains</t>
  </si>
  <si>
    <t>159/1</t>
  </si>
  <si>
    <t>159/2</t>
  </si>
  <si>
    <t>159/3</t>
  </si>
  <si>
    <t>Prop Setting/PCC
Work on hold due to forest area</t>
  </si>
  <si>
    <t>Pit C - Casting Completed
Due to heavy rains loc water logged</t>
  </si>
  <si>
    <t>Saritha Devi</t>
  </si>
  <si>
    <t>Dhruv Strategic</t>
  </si>
  <si>
    <t>L2 till Feb'26</t>
  </si>
  <si>
    <t>Structure</t>
  </si>
  <si>
    <t>Basic Tower Body</t>
  </si>
  <si>
    <t>+0MBE</t>
  </si>
  <si>
    <t>+3MBE</t>
  </si>
  <si>
    <t>+6MBE</t>
  </si>
  <si>
    <t>+9MBE</t>
  </si>
  <si>
    <t>+18MBE</t>
  </si>
  <si>
    <t>+25MBE</t>
  </si>
  <si>
    <t>+30MBE</t>
  </si>
  <si>
    <t>Material DI received and will dispatch in 1 week</t>
  </si>
  <si>
    <t>Supplied Qty</t>
  </si>
  <si>
    <t>Material Under Transit</t>
  </si>
  <si>
    <t>Poonam Kumari</t>
  </si>
  <si>
    <t>Stock Avaialbilty</t>
  </si>
  <si>
    <t>400 kV D/C Samba-Jalandhar
Kishenpur Samba
Jammu Portion</t>
  </si>
  <si>
    <t>All Foundation Works</t>
  </si>
  <si>
    <t>Due to non availabilty of cement</t>
  </si>
  <si>
    <t>Jwala Singh</t>
  </si>
  <si>
    <t>8/1</t>
  </si>
  <si>
    <t>PS (SD)</t>
  </si>
  <si>
    <t>PS(SD)</t>
  </si>
  <si>
    <t>Anvi Construction</t>
  </si>
  <si>
    <t>400 kV D/C Samba-Jalandhar
Jammu Portion</t>
  </si>
  <si>
    <t>23/1- Tower Erection Works</t>
  </si>
  <si>
    <t>Due to row gang idle for 2 days
 07-02-2026 to 08-02-2026</t>
  </si>
  <si>
    <t>Kushboo Devi</t>
  </si>
  <si>
    <t>ZR Construction</t>
  </si>
  <si>
    <t>RC Casting done by Anil Sharma on 11.02.2026</t>
  </si>
  <si>
    <t>9/1</t>
  </si>
  <si>
    <t>11-02-025</t>
  </si>
  <si>
    <t>DS Constr</t>
  </si>
  <si>
    <t>ZR CONSTRUCTION</t>
  </si>
  <si>
    <t>Poonam Kumari-1</t>
  </si>
  <si>
    <t>Poonam Kumari-2</t>
  </si>
  <si>
    <t>Loc: 71/2 -recasted with DA+9 
Started : 11-2-26 &amp; Completed : 12-2-26</t>
  </si>
  <si>
    <t>Sufiyan Ali-1</t>
  </si>
  <si>
    <t>Sufiyan Ali-2</t>
  </si>
  <si>
    <t>WET /PS</t>
  </si>
  <si>
    <r>
      <t xml:space="preserve">DA+6
</t>
    </r>
    <r>
      <rPr>
        <b/>
        <sz val="10"/>
        <color theme="1"/>
        <rFont val="Cambria"/>
        <family val="1"/>
        <scheme val="major"/>
      </rPr>
      <t>DA+9</t>
    </r>
  </si>
  <si>
    <t>Sufiyan Ali-3</t>
  </si>
  <si>
    <t>Ram Sadotra-1</t>
  </si>
  <si>
    <t>Ram Sadotra-2</t>
  </si>
  <si>
    <t>DC+9
1.5m RC</t>
  </si>
  <si>
    <t>Submitted -30.26 Km
Approved - 30.26 Km</t>
  </si>
  <si>
    <t>Raju Kumar</t>
  </si>
  <si>
    <t>DD+25
2MRC</t>
  </si>
  <si>
    <t>67/3</t>
  </si>
  <si>
    <t>KEC International Ltd</t>
  </si>
  <si>
    <t>WET/PS</t>
  </si>
  <si>
    <t>ASC Infra Pvt Ltd</t>
  </si>
  <si>
    <t>Material Shifting</t>
  </si>
  <si>
    <t>DD+30
2MRC</t>
  </si>
  <si>
    <t>Crop</t>
  </si>
  <si>
    <t>Land</t>
  </si>
  <si>
    <t>File Ready, land owner issue</t>
  </si>
  <si>
    <t>Land Form pending from Indigrid</t>
  </si>
  <si>
    <t>File Ready</t>
  </si>
  <si>
    <t>Patwari Visit pending</t>
  </si>
  <si>
    <t>Payment Dispute with landownder</t>
  </si>
  <si>
    <t>Court Case , Indigrid rejected to submit</t>
  </si>
  <si>
    <t>Panchayat Land</t>
  </si>
  <si>
    <t>Foundation Completion Status</t>
  </si>
  <si>
    <t>400kv D/C Samba-Jalandhar T/L-Punjab Portion</t>
  </si>
  <si>
    <t>FS (SD)</t>
  </si>
  <si>
    <t>Wani</t>
  </si>
  <si>
    <t>Vijay Kumar Bhagat</t>
  </si>
  <si>
    <t>Vijay Bhagat</t>
  </si>
  <si>
    <t>400kV D/C Samba Kishenpur</t>
  </si>
  <si>
    <t>AP10 - Foundation Work ROW
Work Hampered , local villagers not allowing to do work</t>
  </si>
  <si>
    <t>Due to ROW work hampered on 09-03-2026</t>
  </si>
  <si>
    <t>400 kV D/C Samba-Jalandhar
Punjab Portion</t>
  </si>
  <si>
    <t>130/2- Due to ROW , Tower Erection Work  Hampered</t>
  </si>
  <si>
    <t>End Darte</t>
  </si>
  <si>
    <t>Century Engineering</t>
  </si>
  <si>
    <t>Progress Summary - Ratle Kiru Power Transmission Ltd</t>
  </si>
  <si>
    <t>Line Wise Progress</t>
  </si>
  <si>
    <t>8,9&amp;10</t>
  </si>
  <si>
    <t>19&amp;20</t>
  </si>
  <si>
    <t>DA+0
1M RC</t>
  </si>
  <si>
    <t>400 kV D/C Samba-Jalandhar
400 kV D/C Samba-Kishenpur
LILO</t>
  </si>
  <si>
    <t>Due to heavy rains all site works hampered</t>
  </si>
  <si>
    <t>Due to Rains</t>
  </si>
  <si>
    <t>OK</t>
  </si>
  <si>
    <t>400kV D/C Samba -Kishenpur TL</t>
  </si>
  <si>
    <t>S-K</t>
  </si>
  <si>
    <t>Pawan Kumar Shama-2</t>
  </si>
  <si>
    <t>M10</t>
  </si>
  <si>
    <t>M20</t>
  </si>
  <si>
    <t>Vijay Bhagat-2</t>
  </si>
  <si>
    <t>Vijay Kumar Bhagat-2</t>
  </si>
  <si>
    <t>1&amp;2</t>
  </si>
  <si>
    <t>Gang went on eid festival</t>
  </si>
  <si>
    <t>6&amp;7</t>
  </si>
  <si>
    <t>Century Engg</t>
  </si>
  <si>
    <t>DD+18
1MRC</t>
  </si>
  <si>
    <t>Client</t>
  </si>
  <si>
    <t>RATLE KIRU POWER TRANSMISSION EMPLOYER LIMITED</t>
  </si>
  <si>
    <t>LOA DATE (Start Date)</t>
  </si>
  <si>
    <t xml:space="preserve"> 16th MAY 2025</t>
  </si>
  <si>
    <t>Transmission Scheme for Evacuation of Power From Ratle HEP (850 MW) &amp; Kiru HEP (624MW): Part-A</t>
  </si>
  <si>
    <t>Name of the Line</t>
  </si>
  <si>
    <t>KM</t>
  </si>
  <si>
    <t>Months</t>
  </si>
  <si>
    <t>Comp Date</t>
  </si>
  <si>
    <t>400 kV Samba- Jalandhar D/C line (Quad)</t>
  </si>
  <si>
    <t>400 kV Kishenpur-Samba D/C line (Quad)</t>
  </si>
  <si>
    <t xml:space="preserve">LILO of 400 kV Kishenpur- Dulhasti line (Twin) at Kishtwar S/s </t>
  </si>
  <si>
    <t>Contract Value (Exc.GST)</t>
  </si>
  <si>
    <t>415 Cr</t>
  </si>
  <si>
    <t>Material</t>
  </si>
  <si>
    <t>BOQ Qty</t>
  </si>
  <si>
    <t>L2 till Mar'26</t>
  </si>
  <si>
    <t>EA</t>
  </si>
  <si>
    <t>L2 Mar'26</t>
  </si>
  <si>
    <t>Completed till Feb'26</t>
  </si>
  <si>
    <t>Progress in Mar'26</t>
  </si>
  <si>
    <t>Cumm L2 till Mar'26</t>
  </si>
  <si>
    <t>Cumm.
Progress till Mar'26</t>
  </si>
  <si>
    <t>Service Portion</t>
  </si>
  <si>
    <t>Supply Portion</t>
  </si>
  <si>
    <t>Supplied
 Qty</t>
  </si>
  <si>
    <t>Balance to Supply</t>
  </si>
  <si>
    <t>6 Gangs</t>
  </si>
  <si>
    <t>1 Gang</t>
  </si>
  <si>
    <t>Paticulars</t>
  </si>
  <si>
    <t>Line Length (KM)</t>
  </si>
  <si>
    <t>Jammu Portion</t>
  </si>
  <si>
    <t>Punjab Portion</t>
  </si>
  <si>
    <t>83 KM</t>
  </si>
  <si>
    <t>90 KM</t>
  </si>
  <si>
    <t>Plain Terrain</t>
  </si>
  <si>
    <t>Hilly Terrain</t>
  </si>
  <si>
    <t>137 KM</t>
  </si>
  <si>
    <t>36 KM</t>
  </si>
  <si>
    <t>LOA
Cr</t>
  </si>
  <si>
    <t>Billed till date
Cr</t>
  </si>
  <si>
    <t>Balance
Cr</t>
  </si>
  <si>
    <t>Unit Rate Schedule for Services</t>
  </si>
  <si>
    <t>ROW Schedule</t>
  </si>
  <si>
    <t>DA+0
1M</t>
  </si>
  <si>
    <t>Sufiyan Ai</t>
  </si>
  <si>
    <t>400 kV D/C Samba - Jalandhar TL</t>
  </si>
  <si>
    <t>LILO-Kisthwar</t>
  </si>
  <si>
    <t>3 Gangs</t>
  </si>
  <si>
    <t>19 Gangs</t>
  </si>
  <si>
    <t>10 Gangs</t>
  </si>
  <si>
    <t>2nd section</t>
  </si>
  <si>
    <t>TMT</t>
  </si>
  <si>
    <t>Concreting</t>
  </si>
  <si>
    <t>M3</t>
  </si>
  <si>
    <t>Concreting (M3)</t>
  </si>
  <si>
    <t>Tower Erection(MT)</t>
  </si>
  <si>
    <t>Pawan Sharma-2</t>
  </si>
  <si>
    <t>Submitted - 90 Km
Approved -  90 Km</t>
  </si>
  <si>
    <t>AP7 -ROW
AP8, AP9  - Excavation WIP</t>
  </si>
  <si>
    <t>Bitu Kumar</t>
  </si>
  <si>
    <t>Majid</t>
  </si>
  <si>
    <t>L2 till 
Apr'26</t>
  </si>
  <si>
    <t>Qty Supplied till Apr'26</t>
  </si>
  <si>
    <t>Boring/Dewatering u/p</t>
  </si>
  <si>
    <t>ASC Infra</t>
  </si>
  <si>
    <t>14&amp;15</t>
  </si>
  <si>
    <t>LILO -Kisthwar</t>
  </si>
  <si>
    <t>Open</t>
  </si>
  <si>
    <t>Due to ROW work hampered at Loc: AP7</t>
  </si>
  <si>
    <t>DB+6
1MRC</t>
  </si>
  <si>
    <t>Pit Marking</t>
  </si>
  <si>
    <t>Pit Marking/Gang /Material Mobilization</t>
  </si>
  <si>
    <t>Pawan Sharma-1</t>
  </si>
  <si>
    <t>Ballwant Singh</t>
  </si>
  <si>
    <t>1st section</t>
  </si>
  <si>
    <t>Ground Assembly</t>
  </si>
  <si>
    <t>Kushboo Devi-2</t>
  </si>
  <si>
    <t>Niva Sarkar Mandal</t>
  </si>
  <si>
    <t>Kushboo Devi-1</t>
  </si>
  <si>
    <t>Vijay Bhagat-1</t>
  </si>
  <si>
    <t>Pit A,B - Casting Completed
Pit D -Casting upto Pyramid</t>
  </si>
  <si>
    <t>Pit B- Steel Binding</t>
  </si>
  <si>
    <t>Gang Mobilization/Material Shifting
Due to water logging in location work not started</t>
  </si>
  <si>
    <t xml:space="preserve">Pit Marking </t>
  </si>
  <si>
    <t>Trail Pit</t>
  </si>
  <si>
    <t>Pit C -Steel Binding</t>
  </si>
  <si>
    <t>Gang Mobilization/Material Shifting
ROW yet to be cleared as on 04-04-2026</t>
  </si>
  <si>
    <t>400 kV D/C Samba-Jalandhar TL</t>
  </si>
  <si>
    <t>Due to ROW at Loc: 40/3 - Work not yet started</t>
  </si>
  <si>
    <t>Gang</t>
  </si>
  <si>
    <t>Gang idle since 4-4-26 at Loc: 40/3 due to ROW</t>
  </si>
  <si>
    <t>Md. Ikrar</t>
  </si>
  <si>
    <t>J-S(Punjab)</t>
  </si>
  <si>
    <t>Loc: 144/4 completed on 5-4-2026 and no work front available due to crop harvesting</t>
  </si>
  <si>
    <t>Loc: 144/3 will be completed on 6-4-2026 and no work front availabl due to crop harvesting</t>
  </si>
  <si>
    <t>Pit D - Casting upto frustrum</t>
  </si>
  <si>
    <t>Pit A, C - Steel Binding WIP</t>
  </si>
  <si>
    <t>Dewatering u/p</t>
  </si>
  <si>
    <t>Cross Arm Fitting</t>
  </si>
  <si>
    <t>Pit D - Excavation</t>
  </si>
  <si>
    <t>Pit A,C - Casting Completed
Pit D - Casting upto frustrum</t>
  </si>
  <si>
    <t>Pit B,C - Casting Completed
Pit D- Casting upto pyramid
Pit A - Casting upto pyramid</t>
  </si>
  <si>
    <t>Pit A,B,D- Casting Completed
Pit C - Casting upto frustrum</t>
  </si>
  <si>
    <t>Pit Marking /Crop Cutting</t>
  </si>
  <si>
    <t>Pit A - Casting upto frustrum</t>
  </si>
  <si>
    <t>Pit C-Prop Setting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</si>
</sst>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1" formatCode="_(* #,##0_);_(* \(#,##0\);_(* &quot;-&quot;_);_(@_)"/>
    <numFmt numFmtId="43" formatCode="_(* #,##0.00_);_(* \(#,##0.00\);_(* &quot;-&quot;??_);_(@_)"/>
    <numFmt numFmtId="164" formatCode="[$-14009]d\ mmmm\ yyyy;@"/>
    <numFmt numFmtId="165" formatCode="0.0"/>
    <numFmt numFmtId="166" formatCode="0.000"/>
    <numFmt numFmtId="167" formatCode="\2\5\-\O\c\t\-0\6"/>
    <numFmt numFmtId="168" formatCode="[$-409]d/mmm/yy;@"/>
    <numFmt numFmtId="169" formatCode="[$-14009]dd/mm/yy;@"/>
    <numFmt numFmtId="170" formatCode="m/d;@"/>
    <numFmt numFmtId="171" formatCode="0.00;;;@"/>
    <numFmt numFmtId="172" formatCode="0;;;@"/>
    <numFmt numFmtId="173" formatCode="0.0;;;@"/>
    <numFmt numFmtId="174" formatCode="0.00000"/>
    <numFmt numFmtId="175" formatCode="[$-409]d\-mmm\-yy;@"/>
    <numFmt numFmtId="176" formatCode="_ * #,##0.00_ ;_ * \-#,##0.00_ ;_ * &quot;-&quot;??_ ;_ @_ "/>
    <numFmt numFmtId="177" formatCode="_(* #,##0.000_);_(* \(#,##0.000\);_(* &quot;-&quot;_);_(@_)"/>
    <numFmt numFmtId="178" formatCode="_(* #,##0.00_);_(* \(#,##0.00\);_(* &quot;-&quot;_);_(@_)"/>
    <numFmt numFmtId="179" formatCode="dd/mm/yy;@"/>
    <numFmt numFmtId="180" formatCode="0&quot;°&quot;\ 00&quot;'&quot;\ 00&quot;''&quot;;&quot; &quot;"/>
  </numFmts>
  <fonts count="222">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Calibri"/>
      <family val="2"/>
      <scheme val="minor"/>
    </font>
    <font>
      <b/>
      <sz val="14"/>
      <color theme="1"/>
      <name val="Calibri"/>
      <family val="2"/>
      <scheme val="minor"/>
    </font>
    <font>
      <b/>
      <sz val="12"/>
      <color theme="1"/>
      <name val="Calibri"/>
      <family val="2"/>
      <scheme val="minor"/>
    </font>
    <font>
      <b/>
      <sz val="9"/>
      <name val="Calibri"/>
      <family val="2"/>
      <scheme val="minor"/>
    </font>
    <font>
      <b/>
      <sz val="10"/>
      <name val="Calibri"/>
      <family val="2"/>
      <scheme val="minor"/>
    </font>
    <font>
      <b/>
      <sz val="9"/>
      <color indexed="12"/>
      <name val="Calibri"/>
      <family val="2"/>
      <scheme val="minor"/>
    </font>
    <font>
      <sz val="9"/>
      <name val="Calibri"/>
      <family val="2"/>
      <scheme val="minor"/>
    </font>
    <font>
      <sz val="10"/>
      <name val="Calibri"/>
      <family val="2"/>
      <scheme val="minor"/>
    </font>
    <font>
      <sz val="10"/>
      <color indexed="8"/>
      <name val="Calibri"/>
      <family val="2"/>
      <scheme val="minor"/>
    </font>
    <font>
      <b/>
      <sz val="11"/>
      <color theme="1"/>
      <name val="Calibri"/>
      <family val="2"/>
      <scheme val="minor"/>
    </font>
    <font>
      <sz val="11"/>
      <name val="Calibri"/>
      <family val="2"/>
      <scheme val="minor"/>
    </font>
    <font>
      <sz val="8"/>
      <name val="Trebuchet MS"/>
      <family val="2"/>
    </font>
    <font>
      <sz val="10"/>
      <color rgb="FF000000"/>
      <name val="Times New Roman"/>
      <family val="1"/>
    </font>
    <font>
      <sz val="8"/>
      <color rgb="FF000000"/>
      <name val="Trebuchet MS"/>
      <family val="2"/>
    </font>
    <font>
      <b/>
      <sz val="11"/>
      <name val="Calibri"/>
      <family val="2"/>
      <scheme val="minor"/>
    </font>
    <font>
      <sz val="11"/>
      <color rgb="FF000000"/>
      <name val="Calibri"/>
      <family val="2"/>
      <scheme val="minor"/>
    </font>
    <font>
      <b/>
      <sz val="11"/>
      <color rgb="FF000000"/>
      <name val="Calibri"/>
      <family val="2"/>
      <scheme val="minor"/>
    </font>
    <font>
      <sz val="11"/>
      <color theme="1"/>
      <name val="Calibri"/>
      <family val="2"/>
    </font>
    <font>
      <sz val="12"/>
      <color theme="1"/>
      <name val="Calibri"/>
      <family val="2"/>
      <scheme val="minor"/>
    </font>
    <font>
      <sz val="11"/>
      <color rgb="FF00B0F0"/>
      <name val="Calibri"/>
      <family val="2"/>
      <scheme val="minor"/>
    </font>
    <font>
      <sz val="9"/>
      <color indexed="8"/>
      <name val="Calibri"/>
      <family val="2"/>
      <scheme val="minor"/>
    </font>
    <font>
      <sz val="9"/>
      <color rgb="FFFF0000"/>
      <name val="Calibri"/>
      <family val="2"/>
      <scheme val="minor"/>
    </font>
    <font>
      <sz val="9"/>
      <color indexed="12"/>
      <name val="Calibri"/>
      <family val="2"/>
      <scheme val="minor"/>
    </font>
    <font>
      <b/>
      <u/>
      <sz val="9"/>
      <name val="Calibri"/>
      <family val="2"/>
      <scheme val="minor"/>
    </font>
    <font>
      <sz val="9"/>
      <color theme="0"/>
      <name val="Calibri"/>
      <family val="2"/>
      <scheme val="minor"/>
    </font>
    <font>
      <sz val="10"/>
      <color rgb="FF000000"/>
      <name val="Calibri"/>
      <family val="2"/>
      <scheme val="minor"/>
    </font>
    <font>
      <b/>
      <sz val="8"/>
      <name val="Tahoma"/>
      <family val="2"/>
    </font>
    <font>
      <sz val="9"/>
      <color theme="1"/>
      <name val="Tahoma"/>
      <family val="2"/>
    </font>
    <font>
      <sz val="9"/>
      <name val="Tahoma"/>
      <family val="2"/>
    </font>
    <font>
      <b/>
      <sz val="9"/>
      <name val="Tahoma"/>
      <family val="2"/>
    </font>
    <font>
      <sz val="10"/>
      <name val="Tahoma"/>
      <family val="2"/>
    </font>
    <font>
      <b/>
      <sz val="9"/>
      <color theme="1"/>
      <name val="Tahoma"/>
      <family val="2"/>
    </font>
    <font>
      <sz val="10"/>
      <name val="Cambria"/>
      <family val="1"/>
      <scheme val="major"/>
    </font>
    <font>
      <b/>
      <sz val="10"/>
      <name val="Cambria"/>
      <family val="1"/>
      <scheme val="major"/>
    </font>
    <font>
      <b/>
      <sz val="9"/>
      <name val="Cambria"/>
      <family val="1"/>
      <scheme val="major"/>
    </font>
    <font>
      <sz val="10"/>
      <name val="Arial"/>
      <family val="2"/>
    </font>
    <font>
      <b/>
      <sz val="10"/>
      <color rgb="FFFF0000"/>
      <name val="Times New Roman"/>
      <family val="1"/>
    </font>
    <font>
      <sz val="10"/>
      <color rgb="FFFF0000"/>
      <name val="Times New Roman"/>
      <family val="1"/>
    </font>
    <font>
      <b/>
      <sz val="10"/>
      <color rgb="FF000000"/>
      <name val="Times New Roman"/>
      <family val="1"/>
    </font>
    <font>
      <b/>
      <sz val="10"/>
      <color rgb="FF000000"/>
      <name val="Calibri"/>
      <family val="2"/>
      <scheme val="minor"/>
    </font>
    <font>
      <sz val="11"/>
      <color rgb="FF000000"/>
      <name val="Cambria"/>
      <family val="1"/>
      <scheme val="major"/>
    </font>
    <font>
      <sz val="11"/>
      <name val="Cambria"/>
      <family val="1"/>
      <scheme val="major"/>
    </font>
    <font>
      <sz val="11"/>
      <color rgb="FFFF0000"/>
      <name val="Cambria"/>
      <family val="1"/>
      <scheme val="major"/>
    </font>
    <font>
      <sz val="11"/>
      <color theme="0"/>
      <name val="Cambria"/>
      <family val="1"/>
      <scheme val="major"/>
    </font>
    <font>
      <b/>
      <sz val="11"/>
      <name val="Arial"/>
      <family val="2"/>
    </font>
    <font>
      <b/>
      <sz val="11"/>
      <color rgb="FF000000"/>
      <name val="Arial"/>
      <family val="2"/>
    </font>
    <font>
      <sz val="11"/>
      <color rgb="FF000000"/>
      <name val="Arial"/>
      <family val="2"/>
    </font>
    <font>
      <sz val="10"/>
      <color rgb="FF000000"/>
      <name val="Arial"/>
      <family val="2"/>
    </font>
    <font>
      <sz val="10"/>
      <color theme="1"/>
      <name val="Arial"/>
      <family val="2"/>
    </font>
    <font>
      <b/>
      <sz val="10"/>
      <color rgb="FF000000"/>
      <name val="Arial"/>
      <family val="2"/>
    </font>
    <font>
      <sz val="10"/>
      <color rgb="FF000000"/>
      <name val="Cambria"/>
      <family val="1"/>
      <scheme val="major"/>
    </font>
    <font>
      <b/>
      <sz val="10"/>
      <color rgb="FFFF0000"/>
      <name val="Arial"/>
      <family val="2"/>
    </font>
    <font>
      <sz val="10"/>
      <color rgb="FFFF0000"/>
      <name val="Arial"/>
      <family val="2"/>
    </font>
    <font>
      <b/>
      <sz val="10"/>
      <color theme="1"/>
      <name val="Arial"/>
      <family val="2"/>
    </font>
    <font>
      <b/>
      <sz val="10"/>
      <color rgb="FF002060"/>
      <name val="Arial"/>
      <family val="2"/>
    </font>
    <font>
      <b/>
      <sz val="10"/>
      <color rgb="FF000000"/>
      <name val="Cambria"/>
      <family val="1"/>
      <scheme val="major"/>
    </font>
    <font>
      <sz val="8"/>
      <color rgb="FF000000"/>
      <name val="Cambria"/>
      <family val="1"/>
      <scheme val="major"/>
    </font>
    <font>
      <sz val="9"/>
      <name val="Calibri"/>
      <family val="2"/>
    </font>
    <font>
      <b/>
      <sz val="8"/>
      <name val="Arial"/>
      <family val="2"/>
    </font>
    <font>
      <b/>
      <sz val="8"/>
      <color theme="1"/>
      <name val="Calibri"/>
      <family val="2"/>
      <scheme val="minor"/>
    </font>
    <font>
      <sz val="8"/>
      <color theme="1"/>
      <name val="Calibri"/>
      <family val="2"/>
      <scheme val="minor"/>
    </font>
    <font>
      <b/>
      <sz val="8"/>
      <color theme="5" tint="-0.249977111117893"/>
      <name val="Calibri"/>
      <family val="2"/>
      <scheme val="minor"/>
    </font>
    <font>
      <sz val="8"/>
      <color theme="5" tint="-0.249977111117893"/>
      <name val="Calibri"/>
      <family val="2"/>
      <scheme val="minor"/>
    </font>
    <font>
      <sz val="8"/>
      <color rgb="FFC00000"/>
      <name val="Calibri"/>
      <family val="2"/>
      <scheme val="minor"/>
    </font>
    <font>
      <b/>
      <sz val="8"/>
      <color rgb="FF0070C0"/>
      <name val="Calibri"/>
      <family val="2"/>
      <scheme val="minor"/>
    </font>
    <font>
      <sz val="11"/>
      <color indexed="8"/>
      <name val="Calibri"/>
      <family val="2"/>
    </font>
    <font>
      <sz val="11"/>
      <color theme="1"/>
      <name val="Calibri"/>
      <family val="2"/>
      <scheme val="minor"/>
    </font>
    <font>
      <b/>
      <sz val="11"/>
      <color theme="1"/>
      <name val="Calibri"/>
      <family val="2"/>
      <scheme val="minor"/>
    </font>
    <font>
      <sz val="9"/>
      <name val="Calibri"/>
      <family val="2"/>
      <scheme val="minor"/>
    </font>
    <font>
      <sz val="8"/>
      <name val="Calibri"/>
      <family val="2"/>
      <scheme val="minor"/>
    </font>
    <font>
      <b/>
      <u/>
      <sz val="11"/>
      <color theme="1"/>
      <name val="Calibri"/>
      <family val="2"/>
      <scheme val="minor"/>
    </font>
    <font>
      <b/>
      <sz val="11"/>
      <name val="Calibri"/>
      <family val="2"/>
      <scheme val="minor"/>
    </font>
    <font>
      <sz val="11"/>
      <name val="Calibri"/>
      <family val="2"/>
      <scheme val="minor"/>
    </font>
    <font>
      <sz val="11"/>
      <color theme="1"/>
      <name val="Bookman Old Style"/>
      <family val="1"/>
    </font>
    <font>
      <sz val="11"/>
      <color theme="0"/>
      <name val="Calibri"/>
      <family val="2"/>
      <scheme val="minor"/>
    </font>
    <font>
      <sz val="11"/>
      <color rgb="FFFF0000"/>
      <name val="Calibri"/>
      <family val="2"/>
      <scheme val="minor"/>
    </font>
    <font>
      <sz val="8"/>
      <color rgb="FF000000"/>
      <name val="Arial Black"/>
      <family val="2"/>
    </font>
    <font>
      <b/>
      <sz val="10"/>
      <color rgb="FF4E515E"/>
      <name val="Cambria"/>
      <family val="1"/>
      <scheme val="major"/>
    </font>
    <font>
      <b/>
      <sz val="10"/>
      <color rgb="FF1F497D"/>
      <name val="Cambria"/>
      <family val="1"/>
      <scheme val="major"/>
    </font>
    <font>
      <sz val="10"/>
      <color theme="1"/>
      <name val="Cambria"/>
      <family val="1"/>
      <scheme val="major"/>
    </font>
    <font>
      <b/>
      <sz val="10"/>
      <color theme="1"/>
      <name val="Cambria"/>
      <family val="1"/>
      <scheme val="major"/>
    </font>
    <font>
      <b/>
      <sz val="10"/>
      <color indexed="12"/>
      <name val="Cambria"/>
      <family val="1"/>
      <scheme val="major"/>
    </font>
    <font>
      <sz val="10"/>
      <color indexed="12"/>
      <name val="Cambria"/>
      <family val="1"/>
      <scheme val="major"/>
    </font>
    <font>
      <b/>
      <u/>
      <sz val="10"/>
      <name val="Cambria"/>
      <family val="1"/>
      <scheme val="major"/>
    </font>
    <font>
      <sz val="9"/>
      <color theme="1"/>
      <name val="Cambria"/>
      <family val="1"/>
    </font>
    <font>
      <b/>
      <sz val="9"/>
      <name val="Cambria"/>
      <family val="1"/>
    </font>
    <font>
      <sz val="9"/>
      <name val="Cambria"/>
      <family val="1"/>
    </font>
    <font>
      <sz val="9"/>
      <color theme="2"/>
      <name val="Cambria"/>
      <family val="1"/>
    </font>
    <font>
      <b/>
      <sz val="9"/>
      <color theme="1"/>
      <name val="Cambria"/>
      <family val="1"/>
    </font>
    <font>
      <b/>
      <sz val="14"/>
      <color theme="1"/>
      <name val="Cambria"/>
      <family val="1"/>
    </font>
    <font>
      <sz val="9"/>
      <color rgb="FFFF0000"/>
      <name val="Cambria"/>
      <family val="1"/>
    </font>
    <font>
      <b/>
      <sz val="10"/>
      <color theme="1"/>
      <name val="Cambria"/>
      <family val="1"/>
    </font>
    <font>
      <sz val="10"/>
      <color theme="1"/>
      <name val="Cambria"/>
      <family val="1"/>
    </font>
    <font>
      <b/>
      <sz val="12"/>
      <name val="Cambria"/>
      <family val="1"/>
      <scheme val="major"/>
    </font>
    <font>
      <sz val="9"/>
      <name val="Cambria"/>
      <family val="1"/>
      <scheme val="major"/>
    </font>
    <font>
      <sz val="11"/>
      <color theme="1"/>
      <name val="Calibri"/>
      <family val="2"/>
      <scheme val="minor"/>
    </font>
    <font>
      <sz val="11"/>
      <color rgb="FF111111"/>
      <name val="Calibri"/>
      <family val="2"/>
      <scheme val="minor"/>
    </font>
    <font>
      <i/>
      <sz val="11"/>
      <name val="Calibri"/>
      <family val="2"/>
      <scheme val="minor"/>
    </font>
    <font>
      <sz val="11"/>
      <color rgb="FF006100"/>
      <name val="Calibri"/>
      <family val="2"/>
      <scheme val="minor"/>
    </font>
    <font>
      <b/>
      <sz val="11"/>
      <color rgb="FF000000"/>
      <name val="Calibri"/>
      <family val="2"/>
    </font>
    <font>
      <sz val="11"/>
      <color rgb="FF000000"/>
      <name val="Calibri"/>
      <family val="2"/>
    </font>
    <font>
      <b/>
      <sz val="14"/>
      <color rgb="FF000000"/>
      <name val="Arial"/>
      <family val="2"/>
    </font>
    <font>
      <b/>
      <sz val="14"/>
      <color rgb="FF000000"/>
      <name val="Aptos"/>
      <family val="2"/>
    </font>
    <font>
      <sz val="14"/>
      <color rgb="FF000000"/>
      <name val="Arial"/>
      <family val="2"/>
    </font>
    <font>
      <b/>
      <sz val="11"/>
      <color theme="1"/>
      <name val="Calibri"/>
      <family val="2"/>
    </font>
    <font>
      <sz val="10"/>
      <color rgb="FF4E515E"/>
      <name val="Cambria"/>
      <family val="1"/>
      <scheme val="major"/>
    </font>
    <font>
      <b/>
      <sz val="16"/>
      <color indexed="12"/>
      <name val="Tahoma"/>
      <family val="2"/>
    </font>
    <font>
      <sz val="16"/>
      <name val="Tahoma"/>
      <family val="2"/>
    </font>
    <font>
      <b/>
      <sz val="16"/>
      <name val="Tahoma"/>
      <family val="2"/>
    </font>
    <font>
      <b/>
      <sz val="16"/>
      <color theme="1"/>
      <name val="Tahoma"/>
      <family val="2"/>
    </font>
    <font>
      <sz val="16"/>
      <color theme="1"/>
      <name val="Tahoma"/>
      <family val="2"/>
    </font>
    <font>
      <sz val="16"/>
      <color rgb="FFFF0000"/>
      <name val="Tahoma"/>
      <family val="2"/>
    </font>
    <font>
      <sz val="10"/>
      <color rgb="FFFF0000"/>
      <name val="Cambria"/>
      <family val="1"/>
      <scheme val="major"/>
    </font>
    <font>
      <b/>
      <sz val="14"/>
      <color indexed="12"/>
      <name val="Tahoma"/>
      <family val="2"/>
    </font>
    <font>
      <sz val="14"/>
      <name val="Tahoma"/>
      <family val="2"/>
    </font>
    <font>
      <b/>
      <sz val="14"/>
      <name val="Tahoma"/>
      <family val="2"/>
    </font>
    <font>
      <b/>
      <sz val="14"/>
      <color theme="1"/>
      <name val="Tahoma"/>
      <family val="2"/>
    </font>
    <font>
      <sz val="14"/>
      <color theme="1"/>
      <name val="Tahoma"/>
      <family val="2"/>
    </font>
  </fonts>
  <fills count="47">
    <fill>
      <patternFill patternType="none"/>
    </fill>
    <fill>
      <patternFill patternType="gray125"/>
    </fill>
    <fill>
      <patternFill patternType="solid">
        <fgColor theme="0"/>
        <bgColor indexed="64"/>
      </patternFill>
    </fill>
    <fill>
      <patternFill patternType="solid">
        <fgColor theme="5" tint="0.59999389629810485"/>
        <bgColor indexed="64"/>
      </patternFill>
    </fill>
    <fill>
      <patternFill patternType="solid">
        <fgColor rgb="FFFF0000"/>
        <bgColor indexed="64"/>
      </patternFill>
    </fill>
    <fill>
      <patternFill patternType="solid">
        <fgColor rgb="FF92D050"/>
        <bgColor indexed="64"/>
      </patternFill>
    </fill>
    <fill>
      <patternFill patternType="solid">
        <fgColor rgb="FFFFFF00"/>
        <bgColor indexed="64"/>
      </patternFill>
    </fill>
    <fill>
      <patternFill patternType="solid">
        <fgColor rgb="FFC1EFC7"/>
        <bgColor indexed="64"/>
      </patternFill>
    </fill>
    <fill>
      <patternFill patternType="solid">
        <fgColor rgb="FFDAE9F8"/>
        <bgColor indexed="64"/>
      </patternFill>
    </fill>
    <fill>
      <patternFill patternType="solid">
        <fgColor rgb="FFFFC000"/>
        <bgColor indexed="64"/>
      </patternFill>
    </fill>
    <fill>
      <patternFill patternType="solid">
        <fgColor theme="9" tint="0.39982299264503923"/>
        <bgColor indexed="64"/>
      </patternFill>
    </fill>
    <fill>
      <patternFill patternType="solid">
        <fgColor theme="4" tint="0.59999389629810485"/>
        <bgColor indexed="64"/>
      </patternFill>
    </fill>
    <fill>
      <patternFill patternType="solid">
        <fgColor rgb="FF00B050"/>
        <bgColor indexed="64"/>
      </patternFill>
    </fill>
    <fill>
      <patternFill patternType="solid">
        <fgColor rgb="FF00B0F0"/>
        <bgColor indexed="64"/>
      </patternFill>
    </fill>
    <fill>
      <patternFill patternType="solid">
        <fgColor theme="4" tint="0.79995117038483843"/>
        <bgColor indexed="64"/>
      </patternFill>
    </fill>
    <fill>
      <patternFill patternType="solid">
        <fgColor theme="0" tint="-0.14990691854609822"/>
        <bgColor indexed="64"/>
      </patternFill>
    </fill>
    <fill>
      <patternFill patternType="solid">
        <fgColor theme="0" tint="-0.14993743705557422"/>
        <bgColor indexed="64"/>
      </patternFill>
    </fill>
    <fill>
      <patternFill patternType="solid">
        <fgColor theme="0" tint="-0.14999847407452621"/>
        <bgColor indexed="64"/>
      </patternFill>
    </fill>
    <fill>
      <patternFill patternType="solid">
        <fgColor theme="7" tint="0.79995117038483843"/>
        <bgColor indexed="64"/>
      </patternFill>
    </fill>
    <fill>
      <patternFill patternType="solid">
        <fgColor theme="3" tint="0.59999389629810485"/>
        <bgColor indexed="64"/>
      </patternFill>
    </fill>
    <fill>
      <patternFill patternType="solid">
        <fgColor theme="0" tint="-0.14969328897976622"/>
        <bgColor indexed="64"/>
      </patternFill>
    </fill>
    <fill>
      <patternFill patternType="solid">
        <fgColor rgb="FF92D050"/>
        <bgColor rgb="FF000000"/>
      </patternFill>
    </fill>
    <fill>
      <patternFill patternType="solid">
        <fgColor rgb="FFFFFFFF"/>
        <bgColor rgb="FF000000"/>
      </patternFill>
    </fill>
    <fill>
      <patternFill patternType="solid">
        <fgColor theme="7" tint="0.59999389629810485"/>
        <bgColor indexed="64"/>
      </patternFill>
    </fill>
    <fill>
      <patternFill patternType="solid">
        <fgColor rgb="FFFFFFCC"/>
        <bgColor indexed="64"/>
      </patternFill>
    </fill>
    <fill>
      <patternFill patternType="solid">
        <fgColor rgb="FFDBEEF4"/>
        <bgColor indexed="64"/>
      </patternFill>
    </fill>
    <fill>
      <patternFill patternType="solid">
        <fgColor rgb="FFFFFFFF"/>
        <bgColor indexed="64"/>
      </patternFill>
    </fill>
    <fill>
      <patternFill patternType="solid">
        <fgColor theme="8" tint="0.59999389629810485"/>
        <bgColor indexed="64"/>
      </patternFill>
    </fill>
    <fill>
      <patternFill patternType="solid">
        <fgColor theme="8" tint="0.79949339274269848"/>
        <bgColor indexed="64"/>
      </patternFill>
    </fill>
    <fill>
      <patternFill patternType="solid">
        <fgColor theme="6" tint="0.39948728904080327"/>
        <bgColor indexed="64"/>
      </patternFill>
    </fill>
    <fill>
      <patternFill patternType="solid">
        <fgColor theme="6" tint="0.79998168889431442"/>
        <bgColor indexed="64"/>
      </patternFill>
    </fill>
    <fill>
      <patternFill patternType="solid">
        <fgColor rgb="FFE6B9B8"/>
        <bgColor indexed="64"/>
      </patternFill>
    </fill>
    <fill>
      <patternFill patternType="solid">
        <fgColor rgb="FFFFF2CC"/>
        <bgColor indexed="64"/>
      </patternFill>
    </fill>
    <fill>
      <patternFill patternType="solid">
        <fgColor theme="4" tint="0.59999389629810485"/>
        <bgColor theme="4" tint="0.59999389629810485"/>
      </patternFill>
    </fill>
    <fill>
      <patternFill patternType="solid">
        <fgColor theme="0" tint="-4.9989318521683403E-2"/>
        <bgColor indexed="64"/>
      </patternFill>
    </fill>
    <fill>
      <patternFill patternType="solid">
        <fgColor theme="0" tint="-0.249977111117893"/>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rgb="FF002060"/>
        <bgColor indexed="64"/>
      </patternFill>
    </fill>
    <fill>
      <patternFill patternType="solid">
        <fgColor rgb="FFC6EFCE"/>
      </patternFill>
    </fill>
    <fill>
      <patternFill patternType="solid">
        <fgColor rgb="FFEEECE1"/>
        <bgColor indexed="64"/>
      </patternFill>
    </fill>
    <fill>
      <patternFill patternType="solid">
        <fgColor rgb="FFCBBD55"/>
        <bgColor indexed="64"/>
      </patternFill>
    </fill>
    <fill>
      <patternFill patternType="solid">
        <fgColor theme="3" tint="0.79998168889431442"/>
        <bgColor indexed="64"/>
      </patternFill>
    </fill>
    <fill>
      <patternFill patternType="solid">
        <fgColor theme="2"/>
        <bgColor indexed="64"/>
      </patternFill>
    </fill>
    <fill>
      <patternFill patternType="solid">
        <fgColor theme="6"/>
        <bgColor indexed="64"/>
      </patternFill>
    </fill>
  </fills>
  <borders count="74">
    <border>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style="thin">
        <color auto="1"/>
      </right>
      <top/>
      <bottom style="medium">
        <color auto="1"/>
      </bottom>
      <diagonal/>
    </border>
    <border>
      <left/>
      <right/>
      <top/>
      <bottom style="medium">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medium">
        <color auto="1"/>
      </bottom>
      <diagonal/>
    </border>
    <border>
      <left/>
      <right style="thin">
        <color auto="1"/>
      </right>
      <top/>
      <bottom/>
      <diagonal/>
    </border>
    <border>
      <left/>
      <right style="medium">
        <color auto="1"/>
      </right>
      <top style="medium">
        <color auto="1"/>
      </top>
      <bottom style="medium">
        <color auto="1"/>
      </bottom>
      <diagonal/>
    </border>
    <border>
      <left style="thin">
        <color auto="1"/>
      </left>
      <right style="medium">
        <color auto="1"/>
      </right>
      <top style="thin">
        <color auto="1"/>
      </top>
      <bottom style="thin">
        <color auto="1"/>
      </bottom>
      <diagonal/>
    </border>
    <border>
      <left/>
      <right style="medium">
        <color auto="1"/>
      </right>
      <top style="thin">
        <color auto="1"/>
      </top>
      <bottom/>
      <diagonal/>
    </border>
    <border>
      <left style="thin">
        <color auto="1"/>
      </left>
      <right/>
      <top/>
      <bottom/>
      <diagonal/>
    </border>
    <border>
      <left/>
      <right style="medium">
        <color auto="1"/>
      </right>
      <top/>
      <bottom/>
      <diagonal/>
    </border>
    <border>
      <left/>
      <right style="medium">
        <color auto="1"/>
      </right>
      <top style="thin">
        <color auto="1"/>
      </top>
      <bottom style="thin">
        <color auto="1"/>
      </bottom>
      <diagonal/>
    </border>
    <border>
      <left/>
      <right style="thin">
        <color auto="1"/>
      </right>
      <top style="thin">
        <color auto="1"/>
      </top>
      <bottom/>
      <diagonal/>
    </border>
    <border>
      <left/>
      <right style="thin">
        <color auto="1"/>
      </right>
      <top/>
      <bottom style="thin">
        <color auto="1"/>
      </bottom>
      <diagonal/>
    </border>
    <border>
      <left style="thin">
        <color auto="1"/>
      </left>
      <right/>
      <top style="thin">
        <color auto="1"/>
      </top>
      <bottom style="medium">
        <color auto="1"/>
      </bottom>
      <diagonal/>
    </border>
    <border>
      <left/>
      <right style="medium">
        <color auto="1"/>
      </right>
      <top style="thin">
        <color auto="1"/>
      </top>
      <bottom style="medium">
        <color auto="1"/>
      </bottom>
      <diagonal/>
    </border>
    <border>
      <left/>
      <right style="medium">
        <color auto="1"/>
      </right>
      <top/>
      <bottom style="medium">
        <color auto="1"/>
      </bottom>
      <diagonal/>
    </border>
    <border>
      <left/>
      <right style="medium">
        <color auto="1"/>
      </right>
      <top style="medium">
        <color auto="1"/>
      </top>
      <bottom/>
      <diagonal/>
    </border>
    <border>
      <left style="medium">
        <color auto="1"/>
      </left>
      <right style="thin">
        <color auto="1"/>
      </right>
      <top style="thin">
        <color auto="1"/>
      </top>
      <bottom style="thin">
        <color auto="1"/>
      </bottom>
      <diagonal/>
    </border>
    <border>
      <left style="medium">
        <color auto="1"/>
      </left>
      <right style="thin">
        <color auto="1"/>
      </right>
      <top/>
      <bottom/>
      <diagonal/>
    </border>
    <border>
      <left/>
      <right/>
      <top/>
      <bottom style="thin">
        <color auto="1"/>
      </bottom>
      <diagonal/>
    </border>
    <border>
      <left style="thin">
        <color auto="1"/>
      </left>
      <right style="thin">
        <color auto="1"/>
      </right>
      <top/>
      <bottom style="thin">
        <color auto="1"/>
      </bottom>
      <diagonal/>
    </border>
    <border>
      <left style="medium">
        <color auto="1"/>
      </left>
      <right style="thin">
        <color auto="1"/>
      </right>
      <top style="medium">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thin">
        <color auto="1"/>
      </bottom>
      <diagonal/>
    </border>
    <border>
      <left style="medium">
        <color auto="1"/>
      </left>
      <right style="thin">
        <color auto="1"/>
      </right>
      <top style="thin">
        <color auto="1"/>
      </top>
      <bottom/>
      <diagonal/>
    </border>
    <border>
      <left/>
      <right style="thin">
        <color auto="1"/>
      </right>
      <top style="medium">
        <color auto="1"/>
      </top>
      <bottom style="medium">
        <color auto="1"/>
      </bottom>
      <diagonal/>
    </border>
    <border>
      <left style="thin">
        <color auto="1"/>
      </left>
      <right style="thin">
        <color auto="1"/>
      </right>
      <top/>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thin">
        <color auto="1"/>
      </bottom>
      <diagonal/>
    </border>
    <border>
      <left style="thin">
        <color auto="1"/>
      </left>
      <right style="medium">
        <color auto="1"/>
      </right>
      <top style="thin">
        <color auto="1"/>
      </top>
      <bottom style="medium">
        <color auto="1"/>
      </bottom>
      <diagonal/>
    </border>
    <border>
      <left/>
      <right/>
      <top style="thin">
        <color auto="1"/>
      </top>
      <bottom style="medium">
        <color auto="1"/>
      </bottom>
      <diagonal/>
    </border>
    <border>
      <left style="thin">
        <color auto="1"/>
      </left>
      <right style="medium">
        <color auto="1"/>
      </right>
      <top/>
      <bottom style="medium">
        <color auto="1"/>
      </bottom>
      <diagonal/>
    </border>
    <border>
      <left style="thin">
        <color auto="1"/>
      </left>
      <right style="medium">
        <color auto="1"/>
      </right>
      <top style="thin">
        <color auto="1"/>
      </top>
      <bottom/>
      <diagonal/>
    </border>
    <border>
      <left/>
      <right/>
      <top style="thin">
        <color auto="1"/>
      </top>
      <bottom/>
      <diagonal/>
    </border>
    <border>
      <left style="thin">
        <color auto="1"/>
      </left>
      <right style="medium">
        <color auto="1"/>
      </right>
      <top/>
      <bottom/>
      <diagonal/>
    </border>
    <border>
      <left style="thin">
        <color auto="1"/>
      </left>
      <right style="medium">
        <color auto="1"/>
      </right>
      <top style="medium">
        <color auto="1"/>
      </top>
      <bottom style="thin">
        <color auto="1"/>
      </bottom>
      <diagonal/>
    </border>
    <border>
      <left style="thin">
        <color auto="1"/>
      </left>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top/>
      <bottom style="thin">
        <color auto="1"/>
      </bottom>
      <diagonal/>
    </border>
    <border>
      <left style="medium">
        <color auto="1"/>
      </left>
      <right style="medium">
        <color auto="1"/>
      </right>
      <top style="medium">
        <color auto="1"/>
      </top>
      <bottom style="thin">
        <color auto="1"/>
      </bottom>
      <diagonal/>
    </border>
    <border>
      <left style="medium">
        <color auto="1"/>
      </left>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top style="thin">
        <color auto="1"/>
      </top>
      <bottom/>
      <diagonal/>
    </border>
    <border>
      <left style="medium">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style="thin">
        <color auto="1"/>
      </left>
      <right style="thin">
        <color auto="1"/>
      </right>
      <top style="medium">
        <color auto="1"/>
      </top>
      <bottom/>
      <diagonal/>
    </border>
    <border>
      <left style="thin">
        <color auto="1"/>
      </left>
      <right/>
      <top style="medium">
        <color auto="1"/>
      </top>
      <bottom/>
      <diagonal/>
    </border>
    <border>
      <left/>
      <right style="thin">
        <color auto="1"/>
      </right>
      <top style="medium">
        <color auto="1"/>
      </top>
      <bottom/>
      <diagonal/>
    </border>
    <border>
      <left style="thin">
        <color auto="1"/>
      </left>
      <right/>
      <top style="medium">
        <color auto="1"/>
      </top>
      <bottom style="thin">
        <color auto="1"/>
      </bottom>
      <diagonal/>
    </border>
    <border>
      <left style="medium">
        <color auto="1"/>
      </left>
      <right/>
      <top style="thin">
        <color auto="1"/>
      </top>
      <bottom style="medium">
        <color auto="1"/>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rgb="FF4A7EBB"/>
      </left>
      <right style="thin">
        <color rgb="FF4A7EBB"/>
      </right>
      <top style="thin">
        <color rgb="FF4A7EBB"/>
      </top>
      <bottom style="thin">
        <color rgb="FF4A7EBB"/>
      </bottom>
      <diagonal/>
    </border>
    <border>
      <left style="thin">
        <color rgb="FF4A7EBB"/>
      </left>
      <right style="thin">
        <color rgb="FF4A7EBB"/>
      </right>
      <top style="thin">
        <color rgb="FF4A7EBB"/>
      </top>
      <bottom/>
      <diagonal/>
    </border>
    <border>
      <left style="thin">
        <color rgb="FF4A7EBB"/>
      </left>
      <right style="thin">
        <color rgb="FF4A7EBB"/>
      </right>
      <top/>
      <bottom style="thin">
        <color rgb="FF4A7EBB"/>
      </bottom>
      <diagonal/>
    </border>
    <border>
      <left style="thin">
        <color rgb="FF4A7EBB"/>
      </left>
      <right style="thin">
        <color rgb="FF4A7EBB"/>
      </right>
      <top/>
      <bottom/>
      <diagonal/>
    </border>
  </borders>
  <cellStyleXfs count="43">
    <xf numFmtId="0" fontId="0" fillId="0" borderId="0"/>
    <xf numFmtId="9" fontId="170" fillId="0" borderId="0" applyFont="0" applyFill="0" applyBorder="0" applyAlignment="0" applyProtection="0"/>
    <xf numFmtId="0" fontId="170" fillId="0" borderId="0"/>
    <xf numFmtId="164" fontId="170" fillId="0" borderId="0"/>
    <xf numFmtId="164" fontId="170" fillId="0" borderId="0"/>
    <xf numFmtId="164" fontId="170" fillId="0" borderId="0"/>
    <xf numFmtId="164" fontId="170" fillId="0" borderId="0"/>
    <xf numFmtId="0" fontId="139" fillId="0" borderId="0"/>
    <xf numFmtId="0" fontId="170" fillId="0" borderId="0"/>
    <xf numFmtId="0" fontId="169" fillId="0" borderId="0" applyProtection="0"/>
    <xf numFmtId="0" fontId="139" fillId="0" borderId="0"/>
    <xf numFmtId="0" fontId="139" fillId="0" borderId="0"/>
    <xf numFmtId="0" fontId="170" fillId="0" borderId="0"/>
    <xf numFmtId="0" fontId="116"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9" fontId="170" fillId="0" borderId="0" applyFont="0" applyFill="0" applyBorder="0" applyAlignment="0" applyProtection="0"/>
    <xf numFmtId="9" fontId="170" fillId="0" borderId="0" applyFont="0" applyFill="0" applyBorder="0" applyAlignment="0" applyProtection="0"/>
    <xf numFmtId="9" fontId="170" fillId="0" borderId="0" applyFont="0" applyFill="0" applyBorder="0" applyAlignment="0" applyProtection="0"/>
    <xf numFmtId="0" fontId="80" fillId="0" borderId="0"/>
    <xf numFmtId="0" fontId="79" fillId="0" borderId="0"/>
    <xf numFmtId="176" fontId="79" fillId="0" borderId="0" applyFont="0" applyFill="0" applyBorder="0" applyAlignment="0" applyProtection="0"/>
    <xf numFmtId="0" fontId="139" fillId="0" borderId="0"/>
    <xf numFmtId="0" fontId="78" fillId="0" borderId="0"/>
    <xf numFmtId="43" fontId="139" fillId="0" borderId="0" applyFont="0" applyFill="0" applyBorder="0" applyAlignment="0" applyProtection="0"/>
    <xf numFmtId="43" fontId="199" fillId="0" borderId="0" applyFont="0" applyFill="0" applyBorder="0" applyAlignment="0" applyProtection="0"/>
    <xf numFmtId="0" fontId="77" fillId="0" borderId="0"/>
    <xf numFmtId="0" fontId="76" fillId="0" borderId="0"/>
    <xf numFmtId="0" fontId="75" fillId="0" borderId="0"/>
    <xf numFmtId="0" fontId="71" fillId="0" borderId="0"/>
    <xf numFmtId="0" fontId="202" fillId="41" borderId="0" applyNumberFormat="0" applyBorder="0" applyAlignment="0" applyProtection="0"/>
    <xf numFmtId="43" fontId="56" fillId="0" borderId="0" applyFont="0" applyFill="0" applyBorder="0" applyAlignment="0" applyProtection="0"/>
    <xf numFmtId="0" fontId="55" fillId="0" borderId="0"/>
    <xf numFmtId="0" fontId="48" fillId="0" borderId="0"/>
    <xf numFmtId="176" fontId="48" fillId="0" borderId="0" applyFont="0" applyFill="0" applyBorder="0" applyAlignment="0" applyProtection="0"/>
    <xf numFmtId="9" fontId="48" fillId="0" borderId="0" applyFont="0" applyFill="0" applyBorder="0" applyAlignment="0" applyProtection="0"/>
  </cellStyleXfs>
  <cellXfs count="1613">
    <xf numFmtId="0" fontId="0" fillId="0" borderId="0" xfId="0"/>
    <xf numFmtId="0" fontId="104" fillId="0" borderId="0" xfId="0" applyFont="1"/>
    <xf numFmtId="0" fontId="0" fillId="0" borderId="0" xfId="0" applyAlignment="1">
      <alignment horizontal="center"/>
    </xf>
    <xf numFmtId="0" fontId="111" fillId="2" borderId="0" xfId="18" applyFont="1" applyFill="1" applyAlignment="1">
      <alignment horizontal="center" vertical="center" wrapText="1"/>
    </xf>
    <xf numFmtId="0" fontId="111" fillId="2" borderId="0" xfId="18" applyFont="1" applyFill="1" applyAlignment="1">
      <alignment horizontal="center" vertical="center"/>
    </xf>
    <xf numFmtId="0" fontId="104" fillId="2" borderId="8" xfId="0" applyFont="1" applyFill="1" applyBorder="1" applyAlignment="1">
      <alignment horizontal="center" vertical="center"/>
    </xf>
    <xf numFmtId="0" fontId="111" fillId="2" borderId="0" xfId="18" applyFont="1" applyFill="1"/>
    <xf numFmtId="0" fontId="112" fillId="2" borderId="0" xfId="18" applyFont="1" applyFill="1" applyAlignment="1">
      <alignment horizontal="center"/>
    </xf>
    <xf numFmtId="0" fontId="111" fillId="2" borderId="0" xfId="18" applyFont="1" applyFill="1" applyAlignment="1">
      <alignment horizontal="center"/>
    </xf>
    <xf numFmtId="0" fontId="113" fillId="0" borderId="8" xfId="0" applyFont="1" applyBorder="1" applyAlignment="1">
      <alignment horizontal="center"/>
    </xf>
    <xf numFmtId="0" fontId="113" fillId="0" borderId="8" xfId="0" applyFont="1" applyBorder="1" applyAlignment="1">
      <alignment horizontal="center" vertical="center"/>
    </xf>
    <xf numFmtId="2" fontId="113" fillId="0" borderId="8" xfId="0" applyNumberFormat="1" applyFont="1" applyBorder="1" applyAlignment="1">
      <alignment horizontal="center" vertical="center"/>
    </xf>
    <xf numFmtId="0" fontId="0" fillId="0" borderId="8" xfId="0" applyBorder="1"/>
    <xf numFmtId="0" fontId="0" fillId="0" borderId="8" xfId="0" applyBorder="1" applyAlignment="1">
      <alignment horizontal="center"/>
    </xf>
    <xf numFmtId="0" fontId="104" fillId="0" borderId="8" xfId="0" applyFont="1" applyBorder="1" applyAlignment="1">
      <alignment horizontal="center"/>
    </xf>
    <xf numFmtId="0" fontId="111" fillId="2" borderId="0" xfId="0" applyFont="1" applyFill="1" applyAlignment="1">
      <alignment horizontal="center" vertical="center"/>
    </xf>
    <xf numFmtId="0" fontId="111" fillId="2" borderId="8" xfId="0" applyFont="1" applyFill="1" applyBorder="1" applyAlignment="1">
      <alignment horizontal="center" vertical="center"/>
    </xf>
    <xf numFmtId="0" fontId="115" fillId="8" borderId="8" xfId="13" applyFont="1" applyFill="1" applyBorder="1" applyAlignment="1">
      <alignment horizontal="center" vertical="top" wrapText="1"/>
    </xf>
    <xf numFmtId="1" fontId="117" fillId="0" borderId="8" xfId="13" applyNumberFormat="1" applyFont="1" applyBorder="1" applyAlignment="1">
      <alignment horizontal="center" vertical="top" shrinkToFit="1"/>
    </xf>
    <xf numFmtId="0" fontId="115" fillId="0" borderId="8" xfId="13" applyFont="1" applyBorder="1" applyAlignment="1">
      <alignment horizontal="center" vertical="top" wrapText="1"/>
    </xf>
    <xf numFmtId="0" fontId="115" fillId="6" borderId="8" xfId="13" applyFont="1" applyFill="1" applyBorder="1" applyAlignment="1">
      <alignment horizontal="center" vertical="top" wrapText="1"/>
    </xf>
    <xf numFmtId="0" fontId="116" fillId="0" borderId="8" xfId="13" applyBorder="1" applyAlignment="1">
      <alignment horizontal="left" wrapText="1"/>
    </xf>
    <xf numFmtId="0" fontId="0" fillId="6" borderId="8" xfId="0" applyFill="1" applyBorder="1"/>
    <xf numFmtId="0" fontId="111" fillId="0" borderId="0" xfId="18" applyFont="1" applyAlignment="1">
      <alignment horizontal="center" vertical="center" wrapText="1"/>
    </xf>
    <xf numFmtId="0" fontId="0" fillId="0" borderId="7" xfId="0" applyBorder="1" applyAlignment="1">
      <alignment horizontal="center"/>
    </xf>
    <xf numFmtId="0" fontId="113" fillId="0" borderId="38" xfId="0" applyFont="1" applyBorder="1" applyAlignment="1">
      <alignment horizontal="center" vertical="center"/>
    </xf>
    <xf numFmtId="0" fontId="113" fillId="0" borderId="16" xfId="0" applyFont="1" applyBorder="1" applyAlignment="1">
      <alignment horizontal="center" vertical="center"/>
    </xf>
    <xf numFmtId="0" fontId="113" fillId="6" borderId="39" xfId="0" applyFont="1" applyFill="1" applyBorder="1" applyAlignment="1">
      <alignment horizontal="center" vertical="center"/>
    </xf>
    <xf numFmtId="0" fontId="113" fillId="6" borderId="28" xfId="0" applyFont="1" applyFill="1" applyBorder="1" applyAlignment="1">
      <alignment horizontal="left" vertical="center"/>
    </xf>
    <xf numFmtId="0" fontId="0" fillId="6" borderId="40" xfId="0" applyFill="1" applyBorder="1" applyAlignment="1">
      <alignment horizontal="center" vertical="center"/>
    </xf>
    <xf numFmtId="0" fontId="114" fillId="6" borderId="40" xfId="0" applyFont="1" applyFill="1" applyBorder="1" applyAlignment="1">
      <alignment horizontal="center" vertical="center"/>
    </xf>
    <xf numFmtId="0" fontId="0" fillId="0" borderId="30" xfId="0" applyBorder="1" applyAlignment="1">
      <alignment horizontal="center" vertical="center"/>
    </xf>
    <xf numFmtId="0" fontId="0" fillId="0" borderId="23" xfId="0" applyBorder="1" applyAlignment="1">
      <alignment horizontal="left" vertical="center" wrapText="1"/>
    </xf>
    <xf numFmtId="0" fontId="0" fillId="0" borderId="8" xfId="0" applyBorder="1" applyAlignment="1">
      <alignment horizontal="center" vertical="center"/>
    </xf>
    <xf numFmtId="0" fontId="118" fillId="0" borderId="41" xfId="0" applyFont="1" applyBorder="1" applyAlignment="1">
      <alignment vertical="center" wrapText="1"/>
    </xf>
    <xf numFmtId="14" fontId="119" fillId="0" borderId="8" xfId="0" applyNumberFormat="1" applyFont="1" applyBorder="1" applyAlignment="1">
      <alignment horizontal="center" vertical="center" wrapText="1"/>
    </xf>
    <xf numFmtId="0" fontId="0" fillId="0" borderId="42" xfId="0" applyBorder="1" applyAlignment="1">
      <alignment horizontal="center" vertical="center"/>
    </xf>
    <xf numFmtId="0" fontId="0" fillId="0" borderId="20" xfId="0" applyBorder="1" applyAlignment="1">
      <alignment horizontal="left" vertical="center" wrapText="1"/>
    </xf>
    <xf numFmtId="0" fontId="0" fillId="0" borderId="7" xfId="0" applyBorder="1" applyAlignment="1">
      <alignment horizontal="center" vertical="center"/>
    </xf>
    <xf numFmtId="14" fontId="119" fillId="0" borderId="7" xfId="0" applyNumberFormat="1" applyFont="1" applyBorder="1" applyAlignment="1">
      <alignment horizontal="center" vertical="center" wrapText="1"/>
    </xf>
    <xf numFmtId="0" fontId="118" fillId="12" borderId="41" xfId="0" applyFont="1" applyFill="1" applyBorder="1" applyAlignment="1">
      <alignment vertical="center" wrapText="1"/>
    </xf>
    <xf numFmtId="0" fontId="113" fillId="6" borderId="35" xfId="0" applyFont="1" applyFill="1" applyBorder="1" applyAlignment="1">
      <alignment horizontal="center" vertical="center"/>
    </xf>
    <xf numFmtId="0" fontId="113" fillId="6" borderId="18" xfId="0" applyFont="1" applyFill="1" applyBorder="1" applyAlignment="1">
      <alignment horizontal="left" vertical="center" wrapText="1"/>
    </xf>
    <xf numFmtId="0" fontId="0" fillId="6" borderId="36" xfId="0" applyFill="1" applyBorder="1" applyAlignment="1">
      <alignment horizontal="center" vertical="center"/>
    </xf>
    <xf numFmtId="0" fontId="114" fillId="0" borderId="36" xfId="0" applyFont="1" applyBorder="1" applyAlignment="1">
      <alignment horizontal="center" vertical="center"/>
    </xf>
    <xf numFmtId="0" fontId="0" fillId="0" borderId="31" xfId="0" applyBorder="1" applyAlignment="1">
      <alignment horizontal="center" vertical="center"/>
    </xf>
    <xf numFmtId="0" fontId="0" fillId="0" borderId="22" xfId="0" applyBorder="1" applyAlignment="1">
      <alignment horizontal="left" vertical="center" wrapText="1"/>
    </xf>
    <xf numFmtId="0" fontId="0" fillId="0" borderId="44" xfId="0" applyBorder="1" applyAlignment="1">
      <alignment horizontal="center" vertical="center"/>
    </xf>
    <xf numFmtId="14" fontId="0" fillId="0" borderId="44" xfId="0" applyNumberFormat="1" applyBorder="1" applyAlignment="1">
      <alignment horizontal="center" vertical="center"/>
    </xf>
    <xf numFmtId="0" fontId="114" fillId="0" borderId="36" xfId="0" applyFont="1" applyBorder="1" applyAlignment="1">
      <alignment vertical="center" wrapText="1"/>
    </xf>
    <xf numFmtId="14" fontId="0" fillId="0" borderId="8" xfId="0" applyNumberFormat="1" applyBorder="1" applyAlignment="1">
      <alignment horizontal="center" vertical="center"/>
    </xf>
    <xf numFmtId="0" fontId="0" fillId="0" borderId="19" xfId="0" applyBorder="1" applyAlignment="1">
      <alignment horizontal="center" vertical="center"/>
    </xf>
    <xf numFmtId="0" fontId="120" fillId="12" borderId="19" xfId="0" applyFont="1" applyFill="1" applyBorder="1" applyAlignment="1">
      <alignment vertical="center" wrapText="1"/>
    </xf>
    <xf numFmtId="14" fontId="0" fillId="0" borderId="7" xfId="0" applyNumberFormat="1" applyBorder="1" applyAlignment="1">
      <alignment horizontal="center" vertical="center"/>
    </xf>
    <xf numFmtId="0" fontId="114" fillId="6" borderId="36" xfId="0" applyFont="1" applyFill="1" applyBorder="1" applyAlignment="1">
      <alignment horizontal="center" vertical="center"/>
    </xf>
    <xf numFmtId="0" fontId="114" fillId="0" borderId="8" xfId="0" applyFont="1" applyBorder="1" applyAlignment="1">
      <alignment horizontal="center" vertical="center"/>
    </xf>
    <xf numFmtId="0" fontId="0" fillId="0" borderId="38" xfId="0" applyBorder="1" applyAlignment="1">
      <alignment horizontal="center" vertical="center"/>
    </xf>
    <xf numFmtId="0" fontId="0" fillId="0" borderId="27" xfId="0" applyBorder="1" applyAlignment="1">
      <alignment horizontal="left" vertical="center" wrapText="1"/>
    </xf>
    <xf numFmtId="0" fontId="0" fillId="0" borderId="16" xfId="0" applyBorder="1" applyAlignment="1">
      <alignment horizontal="center" vertical="center"/>
    </xf>
    <xf numFmtId="0" fontId="114" fillId="0" borderId="16" xfId="0" applyFont="1" applyBorder="1" applyAlignment="1">
      <alignment horizontal="center" vertical="center"/>
    </xf>
    <xf numFmtId="0" fontId="105" fillId="13" borderId="10" xfId="0" applyFont="1" applyFill="1" applyBorder="1" applyAlignment="1">
      <alignment horizontal="center" vertical="center"/>
    </xf>
    <xf numFmtId="0" fontId="113" fillId="13" borderId="32" xfId="0" applyFont="1" applyFill="1" applyBorder="1" applyAlignment="1">
      <alignment horizontal="center" vertical="center"/>
    </xf>
    <xf numFmtId="0" fontId="113" fillId="13" borderId="48" xfId="0" applyFont="1" applyFill="1" applyBorder="1" applyAlignment="1">
      <alignment horizontal="center" vertical="center"/>
    </xf>
    <xf numFmtId="0" fontId="0" fillId="6" borderId="49" xfId="0" applyFill="1" applyBorder="1" applyAlignment="1">
      <alignment vertical="center"/>
    </xf>
    <xf numFmtId="0" fontId="0" fillId="13" borderId="6" xfId="0" applyFill="1" applyBorder="1" applyAlignment="1">
      <alignment vertical="center"/>
    </xf>
    <xf numFmtId="0" fontId="0" fillId="6" borderId="39" xfId="0" applyFill="1" applyBorder="1"/>
    <xf numFmtId="0" fontId="0" fillId="6" borderId="40" xfId="0" applyFill="1" applyBorder="1"/>
    <xf numFmtId="0" fontId="119" fillId="0" borderId="19" xfId="0" applyFont="1" applyBorder="1" applyAlignment="1">
      <alignment vertical="center" wrapText="1"/>
    </xf>
    <xf numFmtId="0" fontId="119" fillId="13" borderId="12" xfId="0" applyFont="1" applyFill="1" applyBorder="1" applyAlignment="1">
      <alignment vertical="center" wrapText="1"/>
    </xf>
    <xf numFmtId="0" fontId="0" fillId="0" borderId="15" xfId="0" applyBorder="1" applyAlignment="1">
      <alignment horizontal="center" vertical="center"/>
    </xf>
    <xf numFmtId="0" fontId="0" fillId="0" borderId="8" xfId="0" applyBorder="1" applyAlignment="1">
      <alignment wrapText="1"/>
    </xf>
    <xf numFmtId="0" fontId="0" fillId="0" borderId="19" xfId="0" applyBorder="1" applyAlignment="1">
      <alignment horizontal="left" vertical="center"/>
    </xf>
    <xf numFmtId="0" fontId="0" fillId="13" borderId="32" xfId="0" applyFill="1" applyBorder="1" applyAlignment="1">
      <alignment horizontal="left" vertical="center"/>
    </xf>
    <xf numFmtId="0" fontId="121" fillId="0" borderId="37" xfId="0" applyFont="1" applyBorder="1" applyAlignment="1">
      <alignment horizontal="center" vertical="center"/>
    </xf>
    <xf numFmtId="0" fontId="121" fillId="0" borderId="33" xfId="0" applyFont="1" applyBorder="1" applyAlignment="1">
      <alignment horizontal="center" vertical="center"/>
    </xf>
    <xf numFmtId="0" fontId="0" fillId="0" borderId="8" xfId="0" applyBorder="1" applyAlignment="1">
      <alignment vertical="center"/>
    </xf>
    <xf numFmtId="0" fontId="0" fillId="0" borderId="50" xfId="0" applyBorder="1" applyAlignment="1">
      <alignment horizontal="left" vertical="center"/>
    </xf>
    <xf numFmtId="0" fontId="0" fillId="13" borderId="51" xfId="0" applyFill="1" applyBorder="1" applyAlignment="1">
      <alignment horizontal="left" vertical="center"/>
    </xf>
    <xf numFmtId="0" fontId="121" fillId="0" borderId="38" xfId="0" applyFont="1" applyBorder="1" applyAlignment="1">
      <alignment horizontal="center" vertical="center"/>
    </xf>
    <xf numFmtId="0" fontId="121" fillId="0" borderId="16" xfId="0" applyFont="1" applyBorder="1" applyAlignment="1">
      <alignment horizontal="center" vertical="center"/>
    </xf>
    <xf numFmtId="0" fontId="0" fillId="0" borderId="7" xfId="0" applyBorder="1"/>
    <xf numFmtId="0" fontId="0" fillId="6" borderId="45" xfId="0" applyFill="1" applyBorder="1" applyAlignment="1">
      <alignment horizontal="center" vertical="center"/>
    </xf>
    <xf numFmtId="0" fontId="0" fillId="13" borderId="2" xfId="0" applyFill="1" applyBorder="1" applyAlignment="1">
      <alignment horizontal="center" vertical="center"/>
    </xf>
    <xf numFmtId="0" fontId="0" fillId="6" borderId="35" xfId="0" applyFill="1" applyBorder="1"/>
    <xf numFmtId="0" fontId="0" fillId="6" borderId="36" xfId="0" applyFill="1" applyBorder="1"/>
    <xf numFmtId="0" fontId="0" fillId="0" borderId="52" xfId="0" applyBorder="1" applyAlignment="1">
      <alignment horizontal="left" vertical="center" wrapText="1"/>
    </xf>
    <xf numFmtId="0" fontId="0" fillId="13" borderId="0" xfId="0" applyFill="1" applyAlignment="1">
      <alignment horizontal="left" vertical="center" wrapText="1"/>
    </xf>
    <xf numFmtId="0" fontId="0" fillId="0" borderId="31" xfId="0" applyBorder="1"/>
    <xf numFmtId="0" fontId="0" fillId="0" borderId="44" xfId="0" applyBorder="1"/>
    <xf numFmtId="0" fontId="0" fillId="13" borderId="32" xfId="0" applyFill="1" applyBorder="1" applyAlignment="1">
      <alignment horizontal="center" vertical="center"/>
    </xf>
    <xf numFmtId="0" fontId="0" fillId="13" borderId="12" xfId="0" applyFill="1" applyBorder="1" applyAlignment="1">
      <alignment horizontal="left" vertical="center"/>
    </xf>
    <xf numFmtId="0" fontId="121" fillId="0" borderId="30" xfId="0" applyFont="1" applyBorder="1" applyAlignment="1">
      <alignment horizontal="center" vertical="center"/>
    </xf>
    <xf numFmtId="0" fontId="121" fillId="0" borderId="8" xfId="0" applyFont="1" applyBorder="1" applyAlignment="1">
      <alignment horizontal="center" vertical="center"/>
    </xf>
    <xf numFmtId="14" fontId="121" fillId="0" borderId="8" xfId="0" applyNumberFormat="1" applyFont="1" applyBorder="1" applyAlignment="1">
      <alignment horizontal="center" vertical="center"/>
    </xf>
    <xf numFmtId="0" fontId="0" fillId="13" borderId="51" xfId="0" applyFill="1" applyBorder="1" applyAlignment="1">
      <alignment horizontal="center" vertical="center"/>
    </xf>
    <xf numFmtId="0" fontId="121" fillId="0" borderId="42" xfId="0" applyFont="1" applyBorder="1" applyAlignment="1">
      <alignment horizontal="center" vertical="center"/>
    </xf>
    <xf numFmtId="0" fontId="121" fillId="0" borderId="7" xfId="0" applyFont="1" applyBorder="1" applyAlignment="1">
      <alignment horizontal="center" vertical="center"/>
    </xf>
    <xf numFmtId="0" fontId="0" fillId="0" borderId="30" xfId="0" applyBorder="1"/>
    <xf numFmtId="14" fontId="121" fillId="0" borderId="7" xfId="0" applyNumberFormat="1" applyFont="1" applyBorder="1" applyAlignment="1">
      <alignment horizontal="center" vertical="center"/>
    </xf>
    <xf numFmtId="0" fontId="0" fillId="0" borderId="50" xfId="0" applyBorder="1" applyAlignment="1">
      <alignment horizontal="center" vertical="center"/>
    </xf>
    <xf numFmtId="0" fontId="0" fillId="0" borderId="52" xfId="0" applyBorder="1" applyAlignment="1">
      <alignment horizontal="center" vertical="center"/>
    </xf>
    <xf numFmtId="0" fontId="0" fillId="13" borderId="0" xfId="0" applyFill="1" applyAlignment="1">
      <alignment horizontal="center" vertical="center"/>
    </xf>
    <xf numFmtId="0" fontId="0" fillId="13" borderId="0" xfId="0" applyFill="1" applyAlignment="1">
      <alignment horizontal="center" vertical="center" wrapText="1"/>
    </xf>
    <xf numFmtId="0" fontId="0" fillId="13" borderId="6" xfId="0" applyFill="1" applyBorder="1" applyAlignment="1">
      <alignment horizontal="center" vertical="center" wrapText="1"/>
    </xf>
    <xf numFmtId="0" fontId="0" fillId="0" borderId="38" xfId="0" applyBorder="1"/>
    <xf numFmtId="0" fontId="0" fillId="0" borderId="16" xfId="0" applyBorder="1"/>
    <xf numFmtId="0" fontId="0" fillId="6" borderId="49" xfId="0" applyFill="1" applyBorder="1"/>
    <xf numFmtId="0" fontId="0" fillId="0" borderId="19" xfId="0" applyBorder="1"/>
    <xf numFmtId="0" fontId="0" fillId="0" borderId="50" xfId="0" applyBorder="1"/>
    <xf numFmtId="0" fontId="0" fillId="6" borderId="45" xfId="0" applyFill="1" applyBorder="1"/>
    <xf numFmtId="0" fontId="0" fillId="0" borderId="52" xfId="0" applyBorder="1"/>
    <xf numFmtId="0" fontId="0" fillId="0" borderId="47" xfId="0" applyBorder="1"/>
    <xf numFmtId="0" fontId="122" fillId="0" borderId="0" xfId="0" applyFont="1" applyAlignment="1">
      <alignment horizontal="center" vertical="center"/>
    </xf>
    <xf numFmtId="0" fontId="122" fillId="0" borderId="3" xfId="0" applyFont="1" applyBorder="1"/>
    <xf numFmtId="0" fontId="122" fillId="0" borderId="0" xfId="0" applyFont="1"/>
    <xf numFmtId="0" fontId="106" fillId="0" borderId="0" xfId="0" applyFont="1" applyAlignment="1">
      <alignment horizontal="left"/>
    </xf>
    <xf numFmtId="0" fontId="106" fillId="15" borderId="8" xfId="0" applyFont="1" applyFill="1" applyBorder="1" applyAlignment="1">
      <alignment horizontal="center" vertical="center" wrapText="1"/>
    </xf>
    <xf numFmtId="0" fontId="106" fillId="15" borderId="8" xfId="0" applyFont="1" applyFill="1" applyBorder="1" applyAlignment="1">
      <alignment vertical="center" wrapText="1"/>
    </xf>
    <xf numFmtId="0" fontId="122" fillId="0" borderId="8" xfId="0" applyFont="1" applyBorder="1" applyAlignment="1">
      <alignment horizontal="center"/>
    </xf>
    <xf numFmtId="16" fontId="0" fillId="16" borderId="8" xfId="0" applyNumberFormat="1" applyFill="1" applyBorder="1" applyAlignment="1">
      <alignment horizontal="center"/>
    </xf>
    <xf numFmtId="16" fontId="122" fillId="16" borderId="8" xfId="0" applyNumberFormat="1" applyFont="1" applyFill="1" applyBorder="1" applyAlignment="1">
      <alignment horizontal="center"/>
    </xf>
    <xf numFmtId="166" fontId="0" fillId="0" borderId="8" xfId="0" applyNumberFormat="1" applyBorder="1" applyAlignment="1">
      <alignment horizontal="center"/>
    </xf>
    <xf numFmtId="166" fontId="122" fillId="0" borderId="8" xfId="0" applyNumberFormat="1" applyFont="1" applyBorder="1" applyAlignment="1">
      <alignment horizontal="center"/>
    </xf>
    <xf numFmtId="0" fontId="0" fillId="5" borderId="8" xfId="0" applyFill="1" applyBorder="1" applyAlignment="1">
      <alignment horizontal="center"/>
    </xf>
    <xf numFmtId="0" fontId="122" fillId="5" borderId="8" xfId="0" applyFont="1" applyFill="1" applyBorder="1" applyAlignment="1">
      <alignment horizontal="center"/>
    </xf>
    <xf numFmtId="16" fontId="122" fillId="17" borderId="8" xfId="0" applyNumberFormat="1" applyFont="1" applyFill="1" applyBorder="1" applyAlignment="1">
      <alignment horizontal="center"/>
    </xf>
    <xf numFmtId="0" fontId="122" fillId="0" borderId="8" xfId="0" applyFont="1" applyBorder="1"/>
    <xf numFmtId="0" fontId="123" fillId="0" borderId="0" xfId="0" applyFont="1"/>
    <xf numFmtId="1" fontId="110" fillId="0" borderId="8" xfId="10" applyNumberFormat="1" applyFont="1" applyBorder="1" applyAlignment="1">
      <alignment horizontal="center" vertical="center" wrapText="1"/>
    </xf>
    <xf numFmtId="167" fontId="110" fillId="0" borderId="8" xfId="10" applyNumberFormat="1" applyFont="1" applyBorder="1" applyAlignment="1">
      <alignment horizontal="center" vertical="center" wrapText="1"/>
    </xf>
    <xf numFmtId="168" fontId="110" fillId="0" borderId="8" xfId="10" applyNumberFormat="1" applyFont="1" applyBorder="1" applyAlignment="1">
      <alignment horizontal="center" vertical="center" wrapText="1"/>
    </xf>
    <xf numFmtId="0" fontId="124" fillId="0" borderId="8" xfId="10" applyFont="1" applyBorder="1" applyAlignment="1">
      <alignment horizontal="center" vertical="center" wrapText="1"/>
    </xf>
    <xf numFmtId="0" fontId="110" fillId="5" borderId="8" xfId="10" applyFont="1" applyFill="1" applyBorder="1" applyAlignment="1">
      <alignment horizontal="center" vertical="center"/>
    </xf>
    <xf numFmtId="168" fontId="110" fillId="0" borderId="8" xfId="10" applyNumberFormat="1" applyFont="1" applyBorder="1" applyAlignment="1">
      <alignment horizontal="center" vertical="center"/>
    </xf>
    <xf numFmtId="0" fontId="110" fillId="0" borderId="8" xfId="10" applyFont="1" applyBorder="1" applyAlignment="1">
      <alignment horizontal="center" vertical="center"/>
    </xf>
    <xf numFmtId="0" fontId="110" fillId="2" borderId="8" xfId="10" applyFont="1" applyFill="1" applyBorder="1" applyAlignment="1">
      <alignment horizontal="center" vertical="center"/>
    </xf>
    <xf numFmtId="0" fontId="110" fillId="5" borderId="44" xfId="10" applyFont="1" applyFill="1" applyBorder="1" applyAlignment="1">
      <alignment horizontal="center" vertical="center"/>
    </xf>
    <xf numFmtId="0" fontId="110" fillId="0" borderId="7" xfId="10" applyFont="1" applyBorder="1" applyAlignment="1">
      <alignment horizontal="center" vertical="center"/>
    </xf>
    <xf numFmtId="0" fontId="0" fillId="5" borderId="7" xfId="0" applyFill="1" applyBorder="1" applyAlignment="1">
      <alignment horizontal="center"/>
    </xf>
    <xf numFmtId="0" fontId="0" fillId="6" borderId="8" xfId="0" applyFill="1" applyBorder="1" applyAlignment="1">
      <alignment horizontal="center"/>
    </xf>
    <xf numFmtId="0" fontId="111" fillId="2" borderId="8" xfId="18" applyFont="1" applyFill="1" applyBorder="1" applyAlignment="1">
      <alignment horizontal="center"/>
    </xf>
    <xf numFmtId="0" fontId="0" fillId="6" borderId="7" xfId="0" applyFill="1" applyBorder="1" applyAlignment="1">
      <alignment horizontal="center"/>
    </xf>
    <xf numFmtId="0" fontId="111" fillId="2" borderId="8" xfId="18" applyFont="1" applyFill="1" applyBorder="1" applyAlignment="1">
      <alignment horizontal="center" vertical="center"/>
    </xf>
    <xf numFmtId="0" fontId="0" fillId="5" borderId="8" xfId="0" applyFill="1" applyBorder="1" applyAlignment="1">
      <alignment horizontal="center" vertical="center"/>
    </xf>
    <xf numFmtId="167" fontId="110" fillId="6" borderId="15" xfId="10" applyNumberFormat="1" applyFont="1" applyFill="1" applyBorder="1" applyAlignment="1">
      <alignment horizontal="center" vertical="center" wrapText="1"/>
    </xf>
    <xf numFmtId="167" fontId="110" fillId="6" borderId="8" xfId="10" applyNumberFormat="1" applyFont="1" applyFill="1" applyBorder="1" applyAlignment="1">
      <alignment horizontal="center" vertical="center" wrapText="1"/>
    </xf>
    <xf numFmtId="168" fontId="110" fillId="6" borderId="8" xfId="10" applyNumberFormat="1" applyFont="1" applyFill="1" applyBorder="1" applyAlignment="1">
      <alignment horizontal="center" vertical="center"/>
    </xf>
    <xf numFmtId="168" fontId="110" fillId="6" borderId="15" xfId="10" applyNumberFormat="1" applyFont="1" applyFill="1" applyBorder="1" applyAlignment="1">
      <alignment horizontal="center" vertical="center"/>
    </xf>
    <xf numFmtId="0" fontId="110" fillId="6" borderId="15" xfId="10" applyFont="1" applyFill="1" applyBorder="1" applyAlignment="1">
      <alignment horizontal="center" vertical="center"/>
    </xf>
    <xf numFmtId="1" fontId="125" fillId="0" borderId="8" xfId="10" applyNumberFormat="1" applyFont="1" applyBorder="1" applyAlignment="1">
      <alignment horizontal="center" vertical="center" wrapText="1"/>
    </xf>
    <xf numFmtId="0" fontId="125" fillId="0" borderId="8" xfId="10" applyFont="1" applyBorder="1" applyAlignment="1">
      <alignment horizontal="center" vertical="center"/>
    </xf>
    <xf numFmtId="167" fontId="125" fillId="0" borderId="8" xfId="10" applyNumberFormat="1" applyFont="1" applyBorder="1" applyAlignment="1">
      <alignment horizontal="center" vertical="center" wrapText="1"/>
    </xf>
    <xf numFmtId="168" fontId="125" fillId="0" borderId="8" xfId="10" applyNumberFormat="1" applyFont="1" applyBorder="1" applyAlignment="1">
      <alignment horizontal="center" vertical="center"/>
    </xf>
    <xf numFmtId="0" fontId="124" fillId="6" borderId="8" xfId="10" applyFont="1" applyFill="1" applyBorder="1" applyAlignment="1">
      <alignment horizontal="center" vertical="center" wrapText="1"/>
    </xf>
    <xf numFmtId="0" fontId="110" fillId="6" borderId="8" xfId="10" applyFont="1" applyFill="1" applyBorder="1" applyAlignment="1">
      <alignment horizontal="center" vertical="center"/>
    </xf>
    <xf numFmtId="0" fontId="110" fillId="0" borderId="44" xfId="10" applyFont="1" applyBorder="1" applyAlignment="1">
      <alignment horizontal="center" vertical="center"/>
    </xf>
    <xf numFmtId="0" fontId="125" fillId="0" borderId="8" xfId="10" applyFont="1" applyBorder="1" applyAlignment="1">
      <alignment horizontal="center" vertical="center" wrapText="1"/>
    </xf>
    <xf numFmtId="49" fontId="110" fillId="0" borderId="8" xfId="10" applyNumberFormat="1" applyFont="1" applyBorder="1" applyAlignment="1">
      <alignment horizontal="center" vertical="center" wrapText="1"/>
    </xf>
    <xf numFmtId="49" fontId="110" fillId="0" borderId="8" xfId="10" applyNumberFormat="1" applyFont="1" applyBorder="1" applyAlignment="1">
      <alignment horizontal="center" vertical="center"/>
    </xf>
    <xf numFmtId="0" fontId="124" fillId="0" borderId="0" xfId="10" applyFont="1" applyAlignment="1">
      <alignment vertical="center" wrapText="1"/>
    </xf>
    <xf numFmtId="0" fontId="110" fillId="0" borderId="0" xfId="10" applyFont="1" applyAlignment="1">
      <alignment vertical="center"/>
    </xf>
    <xf numFmtId="168" fontId="110" fillId="0" borderId="0" xfId="10" applyNumberFormat="1" applyFont="1" applyAlignment="1">
      <alignment horizontal="center" vertical="center"/>
    </xf>
    <xf numFmtId="0" fontId="110" fillId="0" borderId="0" xfId="10" applyFont="1" applyAlignment="1">
      <alignment horizontal="center" vertical="center"/>
    </xf>
    <xf numFmtId="0" fontId="109" fillId="0" borderId="0" xfId="10" applyFont="1" applyAlignment="1">
      <alignment horizontal="left" vertical="center"/>
    </xf>
    <xf numFmtId="0" fontId="109" fillId="0" borderId="0" xfId="10" applyFont="1" applyAlignment="1">
      <alignment vertical="center"/>
    </xf>
    <xf numFmtId="0" fontId="126" fillId="0" borderId="0" xfId="10" applyFont="1" applyAlignment="1">
      <alignment vertical="center"/>
    </xf>
    <xf numFmtId="168" fontId="126" fillId="0" borderId="0" xfId="10" applyNumberFormat="1" applyFont="1" applyAlignment="1">
      <alignment horizontal="center" vertical="center"/>
    </xf>
    <xf numFmtId="0" fontId="126" fillId="0" borderId="0" xfId="10" applyFont="1" applyAlignment="1">
      <alignment horizontal="center" vertical="center"/>
    </xf>
    <xf numFmtId="0" fontId="107" fillId="0" borderId="0" xfId="10" applyFont="1" applyAlignment="1">
      <alignment vertical="center"/>
    </xf>
    <xf numFmtId="0" fontId="107" fillId="0" borderId="0" xfId="10" applyFont="1" applyAlignment="1">
      <alignment horizontal="left" vertical="center"/>
    </xf>
    <xf numFmtId="0" fontId="107" fillId="0" borderId="0" xfId="10" applyFont="1" applyAlignment="1">
      <alignment horizontal="left" vertical="center" wrapText="1"/>
    </xf>
    <xf numFmtId="168" fontId="107" fillId="0" borderId="0" xfId="10" applyNumberFormat="1" applyFont="1" applyAlignment="1">
      <alignment horizontal="center" vertical="center" wrapText="1"/>
    </xf>
    <xf numFmtId="0" fontId="107" fillId="0" borderId="0" xfId="10" applyFont="1" applyAlignment="1">
      <alignment horizontal="center" vertical="center" wrapText="1"/>
    </xf>
    <xf numFmtId="0" fontId="127" fillId="0" borderId="0" xfId="10" applyFont="1" applyAlignment="1">
      <alignment vertical="center"/>
    </xf>
    <xf numFmtId="168" fontId="127" fillId="0" borderId="0" xfId="10" applyNumberFormat="1" applyFont="1" applyAlignment="1">
      <alignment horizontal="center" vertical="center"/>
    </xf>
    <xf numFmtId="0" fontId="127" fillId="0" borderId="0" xfId="10" applyFont="1" applyAlignment="1">
      <alignment horizontal="center" vertical="center"/>
    </xf>
    <xf numFmtId="0" fontId="110" fillId="0" borderId="8" xfId="10" applyFont="1" applyBorder="1" applyAlignment="1">
      <alignment vertical="center"/>
    </xf>
    <xf numFmtId="0" fontId="111" fillId="0" borderId="8" xfId="18" applyFont="1" applyBorder="1" applyAlignment="1">
      <alignment horizontal="center"/>
    </xf>
    <xf numFmtId="0" fontId="110" fillId="5" borderId="7" xfId="10" applyFont="1" applyFill="1" applyBorder="1" applyAlignment="1">
      <alignment horizontal="center" vertical="center"/>
    </xf>
    <xf numFmtId="0" fontId="111" fillId="2" borderId="7" xfId="18" applyFont="1" applyFill="1" applyBorder="1" applyAlignment="1">
      <alignment horizontal="center"/>
    </xf>
    <xf numFmtId="166" fontId="110" fillId="0" borderId="0" xfId="10" applyNumberFormat="1" applyFont="1" applyAlignment="1">
      <alignment vertical="center"/>
    </xf>
    <xf numFmtId="0" fontId="111" fillId="6" borderId="8" xfId="18" applyFont="1" applyFill="1" applyBorder="1" applyAlignment="1">
      <alignment horizontal="center" vertical="center"/>
    </xf>
    <xf numFmtId="0" fontId="110" fillId="0" borderId="7" xfId="10" applyFont="1" applyBorder="1" applyAlignment="1">
      <alignment vertical="center"/>
    </xf>
    <xf numFmtId="0" fontId="110" fillId="0" borderId="12" xfId="10" applyFont="1" applyBorder="1" applyAlignment="1">
      <alignment horizontal="center" vertical="center"/>
    </xf>
    <xf numFmtId="17" fontId="110" fillId="6" borderId="8" xfId="10" applyNumberFormat="1" applyFont="1" applyFill="1" applyBorder="1" applyAlignment="1">
      <alignment horizontal="center" vertical="center"/>
    </xf>
    <xf numFmtId="1" fontId="110" fillId="0" borderId="7" xfId="10" applyNumberFormat="1" applyFont="1" applyBorder="1" applyAlignment="1">
      <alignment horizontal="center" vertical="center" wrapText="1"/>
    </xf>
    <xf numFmtId="168" fontId="110" fillId="0" borderId="7" xfId="10" applyNumberFormat="1" applyFont="1" applyBorder="1" applyAlignment="1">
      <alignment horizontal="center" vertical="center"/>
    </xf>
    <xf numFmtId="166" fontId="124" fillId="0" borderId="8" xfId="10" applyNumberFormat="1" applyFont="1" applyBorder="1" applyAlignment="1">
      <alignment horizontal="center" vertical="center"/>
    </xf>
    <xf numFmtId="0" fontId="124" fillId="5" borderId="8" xfId="10" applyFont="1" applyFill="1" applyBorder="1" applyAlignment="1">
      <alignment horizontal="center" vertical="center" wrapText="1"/>
    </xf>
    <xf numFmtId="17" fontId="110" fillId="6" borderId="7" xfId="10" applyNumberFormat="1" applyFont="1" applyFill="1" applyBorder="1" applyAlignment="1">
      <alignment horizontal="center" vertical="center" wrapText="1"/>
    </xf>
    <xf numFmtId="168" fontId="110" fillId="2" borderId="8" xfId="10" applyNumberFormat="1" applyFont="1" applyFill="1" applyBorder="1" applyAlignment="1">
      <alignment horizontal="center" vertical="center"/>
    </xf>
    <xf numFmtId="0" fontId="111" fillId="6" borderId="8" xfId="0" applyFont="1" applyFill="1" applyBorder="1" applyAlignment="1">
      <alignment horizontal="center" vertical="center"/>
    </xf>
    <xf numFmtId="0" fontId="111" fillId="6" borderId="0" xfId="0" applyFont="1" applyFill="1" applyAlignment="1">
      <alignment horizontal="center" vertical="center"/>
    </xf>
    <xf numFmtId="0" fontId="110" fillId="18" borderId="8" xfId="10" applyFont="1" applyFill="1" applyBorder="1" applyAlignment="1">
      <alignment horizontal="center" vertical="center"/>
    </xf>
    <xf numFmtId="0" fontId="110" fillId="6" borderId="7" xfId="10" applyFont="1" applyFill="1" applyBorder="1" applyAlignment="1">
      <alignment horizontal="center" vertical="center"/>
    </xf>
    <xf numFmtId="0" fontId="110" fillId="4" borderId="8" xfId="10" applyFont="1" applyFill="1" applyBorder="1" applyAlignment="1">
      <alignment horizontal="center" vertical="center"/>
    </xf>
    <xf numFmtId="0" fontId="110" fillId="4" borderId="8" xfId="10" applyFont="1" applyFill="1" applyBorder="1" applyAlignment="1">
      <alignment vertical="center" wrapText="1"/>
    </xf>
    <xf numFmtId="168" fontId="110" fillId="19" borderId="8" xfId="10" applyNumberFormat="1" applyFont="1" applyFill="1" applyBorder="1" applyAlignment="1">
      <alignment horizontal="center" vertical="center"/>
    </xf>
    <xf numFmtId="0" fontId="110" fillId="0" borderId="11" xfId="10" applyFont="1" applyBorder="1" applyAlignment="1">
      <alignment horizontal="center" vertical="center"/>
    </xf>
    <xf numFmtId="0" fontId="110" fillId="6" borderId="0" xfId="10" applyFont="1" applyFill="1" applyAlignment="1">
      <alignment horizontal="center" vertical="center"/>
    </xf>
    <xf numFmtId="0" fontId="124" fillId="0" borderId="7" xfId="10" applyFont="1" applyBorder="1" applyAlignment="1">
      <alignment horizontal="center" vertical="center" wrapText="1"/>
    </xf>
    <xf numFmtId="0" fontId="110" fillId="0" borderId="32" xfId="10" applyFont="1" applyBorder="1" applyAlignment="1">
      <alignment vertical="center"/>
    </xf>
    <xf numFmtId="0" fontId="110" fillId="20" borderId="8" xfId="10" applyFont="1" applyFill="1" applyBorder="1" applyAlignment="1">
      <alignment horizontal="center" vertical="center"/>
    </xf>
    <xf numFmtId="16" fontId="110" fillId="6" borderId="8" xfId="10" applyNumberFormat="1" applyFont="1" applyFill="1" applyBorder="1" applyAlignment="1">
      <alignment horizontal="center" vertical="center"/>
    </xf>
    <xf numFmtId="0" fontId="110" fillId="5" borderId="0" xfId="10" applyFont="1" applyFill="1" applyAlignment="1">
      <alignment horizontal="center" vertical="center"/>
    </xf>
    <xf numFmtId="0" fontId="110" fillId="0" borderId="11" xfId="10" applyFont="1" applyBorder="1" applyAlignment="1">
      <alignment vertical="center"/>
    </xf>
    <xf numFmtId="0" fontId="110" fillId="0" borderId="12" xfId="10" applyFont="1" applyBorder="1" applyAlignment="1">
      <alignment vertical="center"/>
    </xf>
    <xf numFmtId="0" fontId="110" fillId="0" borderId="15" xfId="10" applyFont="1" applyBorder="1" applyAlignment="1">
      <alignment vertical="center"/>
    </xf>
    <xf numFmtId="16" fontId="110" fillId="6" borderId="0" xfId="10" applyNumberFormat="1" applyFont="1" applyFill="1" applyAlignment="1">
      <alignment vertical="center"/>
    </xf>
    <xf numFmtId="0" fontId="110" fillId="2" borderId="0" xfId="10" applyFont="1" applyFill="1" applyAlignment="1">
      <alignment vertical="center"/>
    </xf>
    <xf numFmtId="0" fontId="110" fillId="0" borderId="15" xfId="10" applyFont="1" applyBorder="1" applyAlignment="1">
      <alignment horizontal="center" vertical="center"/>
    </xf>
    <xf numFmtId="0" fontId="125" fillId="0" borderId="0" xfId="10" applyFont="1" applyAlignment="1">
      <alignment vertical="center"/>
    </xf>
    <xf numFmtId="168" fontId="110" fillId="0" borderId="15" xfId="10" applyNumberFormat="1" applyFont="1" applyBorder="1" applyAlignment="1">
      <alignment horizontal="center" vertical="center"/>
    </xf>
    <xf numFmtId="0" fontId="110" fillId="2" borderId="7" xfId="10" applyFont="1" applyFill="1" applyBorder="1" applyAlignment="1">
      <alignment horizontal="center" vertical="center"/>
    </xf>
    <xf numFmtId="0" fontId="128" fillId="2" borderId="0" xfId="10" applyFont="1" applyFill="1" applyAlignment="1">
      <alignment vertical="center"/>
    </xf>
    <xf numFmtId="0" fontId="128" fillId="0" borderId="0" xfId="10" applyFont="1" applyAlignment="1">
      <alignment vertical="center"/>
    </xf>
    <xf numFmtId="17" fontId="110" fillId="6" borderId="7" xfId="10" applyNumberFormat="1" applyFont="1" applyFill="1" applyBorder="1" applyAlignment="1">
      <alignment horizontal="center" vertical="center"/>
    </xf>
    <xf numFmtId="0" fontId="110" fillId="21" borderId="8" xfId="0" applyFont="1" applyFill="1" applyBorder="1" applyAlignment="1">
      <alignment horizontal="center" vertical="center"/>
    </xf>
    <xf numFmtId="0" fontId="110" fillId="0" borderId="8" xfId="0" applyFont="1" applyBorder="1" applyAlignment="1">
      <alignment horizontal="center" vertical="center"/>
    </xf>
    <xf numFmtId="0" fontId="107" fillId="0" borderId="8" xfId="10" applyFont="1" applyBorder="1" applyAlignment="1">
      <alignment horizontal="center" vertical="center"/>
    </xf>
    <xf numFmtId="0" fontId="129" fillId="22" borderId="8" xfId="0" applyFont="1" applyFill="1" applyBorder="1" applyAlignment="1">
      <alignment horizontal="center" vertical="center"/>
    </xf>
    <xf numFmtId="0" fontId="114" fillId="0" borderId="8" xfId="10" applyFont="1" applyBorder="1" applyAlignment="1">
      <alignment horizontal="center" vertical="center"/>
    </xf>
    <xf numFmtId="168" fontId="114" fillId="0" borderId="8" xfId="10" applyNumberFormat="1" applyFont="1" applyBorder="1" applyAlignment="1">
      <alignment horizontal="center" vertical="center"/>
    </xf>
    <xf numFmtId="168" fontId="114" fillId="0" borderId="0" xfId="10" applyNumberFormat="1" applyFont="1" applyAlignment="1">
      <alignment horizontal="center" vertical="center"/>
    </xf>
    <xf numFmtId="0" fontId="128" fillId="0" borderId="0" xfId="10" applyFont="1" applyAlignment="1">
      <alignment horizontal="center" vertical="center"/>
    </xf>
    <xf numFmtId="0" fontId="125" fillId="0" borderId="0" xfId="10" applyFont="1" applyAlignment="1">
      <alignment vertical="center" wrapText="1"/>
    </xf>
    <xf numFmtId="0" fontId="124" fillId="0" borderId="0" xfId="10" applyFont="1" applyAlignment="1">
      <alignment horizontal="center" vertical="center" wrapText="1"/>
    </xf>
    <xf numFmtId="0" fontId="111" fillId="5" borderId="8" xfId="0" applyFont="1" applyFill="1" applyBorder="1" applyAlignment="1">
      <alignment horizontal="center" vertical="center"/>
    </xf>
    <xf numFmtId="0" fontId="107" fillId="5" borderId="8" xfId="10" applyFont="1" applyFill="1" applyBorder="1" applyAlignment="1">
      <alignment horizontal="center" vertical="center"/>
    </xf>
    <xf numFmtId="0" fontId="108" fillId="2" borderId="8" xfId="0" applyFont="1" applyFill="1" applyBorder="1" applyAlignment="1">
      <alignment horizontal="center" vertical="center"/>
    </xf>
    <xf numFmtId="0" fontId="108" fillId="5" borderId="8" xfId="0" applyFont="1" applyFill="1" applyBorder="1" applyAlignment="1">
      <alignment horizontal="center" vertical="center"/>
    </xf>
    <xf numFmtId="0" fontId="104" fillId="2" borderId="8" xfId="0" applyFont="1" applyFill="1" applyBorder="1" applyAlignment="1">
      <alignment horizontal="center"/>
    </xf>
    <xf numFmtId="49" fontId="130" fillId="19" borderId="16" xfId="0" applyNumberFormat="1" applyFont="1" applyFill="1" applyBorder="1" applyAlignment="1">
      <alignment horizontal="center" vertical="center" wrapText="1"/>
    </xf>
    <xf numFmtId="1" fontId="130" fillId="19" borderId="16" xfId="0" applyNumberFormat="1" applyFont="1" applyFill="1" applyBorder="1" applyAlignment="1">
      <alignment horizontal="center" vertical="center" wrapText="1"/>
    </xf>
    <xf numFmtId="49" fontId="130" fillId="10" borderId="3" xfId="0" applyNumberFormat="1" applyFont="1" applyFill="1" applyBorder="1" applyAlignment="1">
      <alignment vertical="center" wrapText="1"/>
    </xf>
    <xf numFmtId="49" fontId="130" fillId="10" borderId="0" xfId="0" applyNumberFormat="1" applyFont="1" applyFill="1" applyAlignment="1">
      <alignment vertical="center" wrapText="1"/>
    </xf>
    <xf numFmtId="0" fontId="130" fillId="10" borderId="0" xfId="0" applyFont="1" applyFill="1" applyAlignment="1">
      <alignment horizontal="center" vertical="center" wrapText="1"/>
    </xf>
    <xf numFmtId="49" fontId="131" fillId="0" borderId="8" xfId="0" applyNumberFormat="1" applyFont="1" applyBorder="1" applyAlignment="1">
      <alignment horizontal="center" vertical="center"/>
    </xf>
    <xf numFmtId="0" fontId="0" fillId="9" borderId="8" xfId="0" applyFill="1" applyBorder="1" applyAlignment="1">
      <alignment horizontal="center" vertical="center"/>
    </xf>
    <xf numFmtId="49" fontId="132" fillId="9" borderId="8" xfId="0" applyNumberFormat="1" applyFont="1" applyFill="1" applyBorder="1" applyAlignment="1">
      <alignment horizontal="center" vertical="center" wrapText="1"/>
    </xf>
    <xf numFmtId="0" fontId="0" fillId="6" borderId="8" xfId="0" applyFill="1" applyBorder="1" applyAlignment="1">
      <alignment horizontal="center" vertical="center"/>
    </xf>
    <xf numFmtId="49" fontId="132" fillId="6" borderId="8" xfId="0" applyNumberFormat="1" applyFont="1" applyFill="1" applyBorder="1" applyAlignment="1">
      <alignment horizontal="center" vertical="center" wrapText="1"/>
    </xf>
    <xf numFmtId="0" fontId="133" fillId="6" borderId="8" xfId="0" applyFont="1" applyFill="1" applyBorder="1" applyAlignment="1">
      <alignment horizontal="center" vertical="center" wrapText="1"/>
    </xf>
    <xf numFmtId="49" fontId="133" fillId="9" borderId="8" xfId="0" applyNumberFormat="1" applyFont="1" applyFill="1" applyBorder="1" applyAlignment="1">
      <alignment horizontal="center" vertical="center" wrapText="1"/>
    </xf>
    <xf numFmtId="49" fontId="132" fillId="0" borderId="8" xfId="0" applyNumberFormat="1" applyFont="1" applyBorder="1" applyAlignment="1">
      <alignment horizontal="center" vertical="center" wrapText="1"/>
    </xf>
    <xf numFmtId="2" fontId="133" fillId="0" borderId="8" xfId="0" applyNumberFormat="1" applyFont="1" applyBorder="1" applyAlignment="1">
      <alignment horizontal="center" vertical="center" wrapText="1"/>
    </xf>
    <xf numFmtId="0" fontId="133" fillId="0" borderId="8" xfId="0" applyFont="1" applyBorder="1" applyAlignment="1">
      <alignment horizontal="center" vertical="center" wrapText="1"/>
    </xf>
    <xf numFmtId="2" fontId="132" fillId="6" borderId="8" xfId="0" applyNumberFormat="1" applyFont="1" applyFill="1" applyBorder="1" applyAlignment="1">
      <alignment horizontal="center" vertical="center" wrapText="1"/>
    </xf>
    <xf numFmtId="2" fontId="132" fillId="9" borderId="8" xfId="0" applyNumberFormat="1" applyFont="1" applyFill="1" applyBorder="1" applyAlignment="1">
      <alignment horizontal="center" vertical="center" wrapText="1"/>
    </xf>
    <xf numFmtId="2" fontId="132" fillId="0" borderId="8" xfId="0" applyNumberFormat="1" applyFont="1" applyBorder="1" applyAlignment="1">
      <alignment horizontal="center" vertical="center" wrapText="1"/>
    </xf>
    <xf numFmtId="49" fontId="133" fillId="0" borderId="8" xfId="0" applyNumberFormat="1" applyFont="1" applyBorder="1" applyAlignment="1">
      <alignment horizontal="center" vertical="center" wrapText="1"/>
    </xf>
    <xf numFmtId="0" fontId="134" fillId="6" borderId="8" xfId="0" applyFont="1" applyFill="1" applyBorder="1" applyAlignment="1">
      <alignment horizontal="center" vertical="center"/>
    </xf>
    <xf numFmtId="0" fontId="134" fillId="9" borderId="8" xfId="0" applyFont="1" applyFill="1" applyBorder="1" applyAlignment="1">
      <alignment horizontal="center" vertical="center"/>
    </xf>
    <xf numFmtId="2" fontId="133" fillId="6" borderId="8" xfId="0" applyNumberFormat="1" applyFont="1" applyFill="1" applyBorder="1" applyAlignment="1">
      <alignment horizontal="center" vertical="center" wrapText="1"/>
    </xf>
    <xf numFmtId="0" fontId="132" fillId="9" borderId="8" xfId="0" applyFont="1" applyFill="1" applyBorder="1" applyAlignment="1">
      <alignment horizontal="center" vertical="center"/>
    </xf>
    <xf numFmtId="0" fontId="132" fillId="0" borderId="8" xfId="0" applyFont="1" applyBorder="1" applyAlignment="1">
      <alignment horizontal="center" vertical="center"/>
    </xf>
    <xf numFmtId="49" fontId="130" fillId="19" borderId="26" xfId="0" applyNumberFormat="1" applyFont="1" applyFill="1" applyBorder="1" applyAlignment="1">
      <alignment horizontal="center" vertical="center" wrapText="1"/>
    </xf>
    <xf numFmtId="49" fontId="130" fillId="10" borderId="17" xfId="0" applyNumberFormat="1" applyFont="1" applyFill="1" applyBorder="1" applyAlignment="1">
      <alignment vertical="center" wrapText="1"/>
    </xf>
    <xf numFmtId="166" fontId="113" fillId="10" borderId="0" xfId="0" applyNumberFormat="1" applyFont="1" applyFill="1" applyAlignment="1">
      <alignment horizontal="center" vertical="center"/>
    </xf>
    <xf numFmtId="49" fontId="130" fillId="10" borderId="44" xfId="0" applyNumberFormat="1" applyFont="1" applyFill="1" applyBorder="1" applyAlignment="1">
      <alignment horizontal="center" vertical="center" wrapText="1"/>
    </xf>
    <xf numFmtId="49" fontId="130" fillId="10" borderId="33" xfId="0" applyNumberFormat="1" applyFont="1" applyFill="1" applyBorder="1" applyAlignment="1">
      <alignment vertical="center" wrapText="1"/>
    </xf>
    <xf numFmtId="0" fontId="130" fillId="10" borderId="33" xfId="0" applyFont="1" applyFill="1" applyBorder="1" applyAlignment="1">
      <alignment horizontal="center" vertical="center" wrapText="1"/>
    </xf>
    <xf numFmtId="166" fontId="131" fillId="9" borderId="8" xfId="0" applyNumberFormat="1" applyFont="1" applyFill="1" applyBorder="1" applyAlignment="1">
      <alignment horizontal="center" vertical="center"/>
    </xf>
    <xf numFmtId="49" fontId="132" fillId="9" borderId="33" xfId="0" applyNumberFormat="1" applyFont="1" applyFill="1" applyBorder="1" applyAlignment="1">
      <alignment horizontal="center" vertical="center" wrapText="1"/>
    </xf>
    <xf numFmtId="166" fontId="135" fillId="6" borderId="8" xfId="0" applyNumberFormat="1" applyFont="1" applyFill="1" applyBorder="1" applyAlignment="1">
      <alignment horizontal="center" vertical="center"/>
    </xf>
    <xf numFmtId="166" fontId="131" fillId="0" borderId="8" xfId="0" applyNumberFormat="1" applyFont="1" applyBorder="1" applyAlignment="1">
      <alignment horizontal="center" vertical="center"/>
    </xf>
    <xf numFmtId="49" fontId="132" fillId="0" borderId="33" xfId="0" applyNumberFormat="1" applyFont="1" applyBorder="1" applyAlignment="1">
      <alignment horizontal="center" vertical="center" wrapText="1"/>
    </xf>
    <xf numFmtId="166" fontId="135" fillId="9" borderId="8" xfId="0" applyNumberFormat="1" applyFont="1" applyFill="1" applyBorder="1" applyAlignment="1">
      <alignment horizontal="center" vertical="center"/>
    </xf>
    <xf numFmtId="166" fontId="135" fillId="0" borderId="8" xfId="0" applyNumberFormat="1" applyFont="1" applyBorder="1" applyAlignment="1">
      <alignment horizontal="center" vertical="center"/>
    </xf>
    <xf numFmtId="0" fontId="113" fillId="6" borderId="8" xfId="0" applyFont="1" applyFill="1" applyBorder="1" applyAlignment="1">
      <alignment horizontal="center" vertical="center"/>
    </xf>
    <xf numFmtId="166" fontId="113" fillId="6" borderId="8" xfId="0" applyNumberFormat="1" applyFont="1" applyFill="1" applyBorder="1" applyAlignment="1">
      <alignment horizontal="center" vertical="center"/>
    </xf>
    <xf numFmtId="166" fontId="131" fillId="6" borderId="8" xfId="0" applyNumberFormat="1" applyFont="1" applyFill="1" applyBorder="1" applyAlignment="1">
      <alignment horizontal="center" vertical="center"/>
    </xf>
    <xf numFmtId="0" fontId="131" fillId="6" borderId="8" xfId="0" applyFont="1" applyFill="1" applyBorder="1" applyAlignment="1">
      <alignment horizontal="center" vertical="center"/>
    </xf>
    <xf numFmtId="2" fontId="131" fillId="6" borderId="8" xfId="0" applyNumberFormat="1" applyFont="1" applyFill="1" applyBorder="1" applyAlignment="1">
      <alignment horizontal="center" vertical="center"/>
    </xf>
    <xf numFmtId="0" fontId="135" fillId="6" borderId="8" xfId="0" applyFont="1" applyFill="1" applyBorder="1" applyAlignment="1">
      <alignment horizontal="center" vertical="center"/>
    </xf>
    <xf numFmtId="0" fontId="131" fillId="0" borderId="8" xfId="0" applyFont="1" applyBorder="1" applyAlignment="1">
      <alignment horizontal="center" vertical="center"/>
    </xf>
    <xf numFmtId="0" fontId="131" fillId="9" borderId="8" xfId="0" applyFont="1" applyFill="1" applyBorder="1" applyAlignment="1">
      <alignment horizontal="center" vertical="center"/>
    </xf>
    <xf numFmtId="2" fontId="131" fillId="9" borderId="8" xfId="0" applyNumberFormat="1" applyFont="1" applyFill="1" applyBorder="1" applyAlignment="1">
      <alignment horizontal="center" vertical="center"/>
    </xf>
    <xf numFmtId="0" fontId="135" fillId="9" borderId="8" xfId="0" applyFont="1" applyFill="1" applyBorder="1" applyAlignment="1">
      <alignment horizontal="center" vertical="center"/>
    </xf>
    <xf numFmtId="2" fontId="135" fillId="6" borderId="8" xfId="0" applyNumberFormat="1" applyFont="1" applyFill="1" applyBorder="1" applyAlignment="1">
      <alignment horizontal="center" vertical="center"/>
    </xf>
    <xf numFmtId="0" fontId="131" fillId="4" borderId="8" xfId="0" applyFont="1" applyFill="1" applyBorder="1" applyAlignment="1">
      <alignment horizontal="center" vertical="center"/>
    </xf>
    <xf numFmtId="2" fontId="131" fillId="4" borderId="8" xfId="0" applyNumberFormat="1" applyFont="1" applyFill="1" applyBorder="1" applyAlignment="1">
      <alignment horizontal="center" vertical="center"/>
    </xf>
    <xf numFmtId="0" fontId="135" fillId="4" borderId="8" xfId="0" applyFont="1" applyFill="1" applyBorder="1" applyAlignment="1">
      <alignment horizontal="center" vertical="center"/>
    </xf>
    <xf numFmtId="0" fontId="131" fillId="0" borderId="33" xfId="0" applyFont="1" applyBorder="1" applyAlignment="1">
      <alignment horizontal="center" vertical="center"/>
    </xf>
    <xf numFmtId="2" fontId="132" fillId="9" borderId="33" xfId="0" applyNumberFormat="1" applyFont="1" applyFill="1" applyBorder="1" applyAlignment="1">
      <alignment horizontal="center" vertical="center" wrapText="1"/>
    </xf>
    <xf numFmtId="0" fontId="133" fillId="9" borderId="33" xfId="0" applyFont="1" applyFill="1" applyBorder="1" applyAlignment="1">
      <alignment horizontal="center" vertical="center" wrapText="1"/>
    </xf>
    <xf numFmtId="49" fontId="132" fillId="5" borderId="8" xfId="0" applyNumberFormat="1" applyFont="1" applyFill="1" applyBorder="1" applyAlignment="1">
      <alignment horizontal="center" vertical="center" wrapText="1"/>
    </xf>
    <xf numFmtId="2" fontId="132" fillId="5" borderId="8" xfId="0" applyNumberFormat="1" applyFont="1" applyFill="1" applyBorder="1" applyAlignment="1">
      <alignment horizontal="center" vertical="center" wrapText="1"/>
    </xf>
    <xf numFmtId="0" fontId="133" fillId="5" borderId="8" xfId="0" applyFont="1" applyFill="1" applyBorder="1" applyAlignment="1">
      <alignment horizontal="center" vertical="center" wrapText="1"/>
    </xf>
    <xf numFmtId="166" fontId="133" fillId="0" borderId="8" xfId="0" applyNumberFormat="1" applyFont="1" applyBorder="1" applyAlignment="1">
      <alignment horizontal="center" vertical="center" wrapText="1"/>
    </xf>
    <xf numFmtId="0" fontId="135" fillId="0" borderId="8" xfId="0" applyFont="1" applyBorder="1" applyAlignment="1">
      <alignment horizontal="center" vertical="center"/>
    </xf>
    <xf numFmtId="166" fontId="132" fillId="0" borderId="8" xfId="0" applyNumberFormat="1" applyFont="1" applyBorder="1" applyAlignment="1">
      <alignment horizontal="center" vertical="center" wrapText="1"/>
    </xf>
    <xf numFmtId="166" fontId="132" fillId="9" borderId="8" xfId="0" applyNumberFormat="1" applyFont="1" applyFill="1" applyBorder="1" applyAlignment="1">
      <alignment horizontal="center" vertical="center" wrapText="1"/>
    </xf>
    <xf numFmtId="0" fontId="133" fillId="9" borderId="8" xfId="0" applyFont="1" applyFill="1" applyBorder="1" applyAlignment="1">
      <alignment horizontal="center" vertical="center" wrapText="1"/>
    </xf>
    <xf numFmtId="2" fontId="133" fillId="9" borderId="8" xfId="0" applyNumberFormat="1" applyFont="1" applyFill="1" applyBorder="1" applyAlignment="1">
      <alignment horizontal="center" vertical="center" wrapText="1"/>
    </xf>
    <xf numFmtId="166" fontId="132" fillId="0" borderId="33" xfId="0" applyNumberFormat="1" applyFont="1" applyBorder="1" applyAlignment="1">
      <alignment horizontal="center" vertical="center" wrapText="1"/>
    </xf>
    <xf numFmtId="2" fontId="133" fillId="0" borderId="33" xfId="0" applyNumberFormat="1" applyFont="1" applyBorder="1" applyAlignment="1">
      <alignment horizontal="center" vertical="center" wrapText="1"/>
    </xf>
    <xf numFmtId="0" fontId="133" fillId="0" borderId="33" xfId="0" applyFont="1" applyBorder="1" applyAlignment="1">
      <alignment horizontal="center" vertical="center" wrapText="1"/>
    </xf>
    <xf numFmtId="0" fontId="132" fillId="5" borderId="8" xfId="0" applyFont="1" applyFill="1" applyBorder="1" applyAlignment="1">
      <alignment horizontal="center" vertical="center"/>
    </xf>
    <xf numFmtId="166" fontId="132" fillId="5" borderId="33" xfId="0" applyNumberFormat="1" applyFont="1" applyFill="1" applyBorder="1" applyAlignment="1">
      <alignment horizontal="center" vertical="center" wrapText="1"/>
    </xf>
    <xf numFmtId="2" fontId="132" fillId="5" borderId="33" xfId="0" applyNumberFormat="1" applyFont="1" applyFill="1" applyBorder="1" applyAlignment="1">
      <alignment horizontal="center" vertical="center" wrapText="1"/>
    </xf>
    <xf numFmtId="0" fontId="133" fillId="5" borderId="33" xfId="0" applyFont="1" applyFill="1" applyBorder="1" applyAlignment="1">
      <alignment horizontal="center" vertical="center" wrapText="1"/>
    </xf>
    <xf numFmtId="2" fontId="132" fillId="0" borderId="33" xfId="0" applyNumberFormat="1" applyFont="1" applyBorder="1" applyAlignment="1">
      <alignment horizontal="center" vertical="center" wrapText="1"/>
    </xf>
    <xf numFmtId="49" fontId="133" fillId="6" borderId="8" xfId="0" applyNumberFormat="1" applyFont="1" applyFill="1" applyBorder="1" applyAlignment="1">
      <alignment horizontal="center" vertical="center" wrapText="1"/>
    </xf>
    <xf numFmtId="166" fontId="135" fillId="4" borderId="8" xfId="0" applyNumberFormat="1" applyFont="1" applyFill="1" applyBorder="1" applyAlignment="1">
      <alignment horizontal="center" vertical="center"/>
    </xf>
    <xf numFmtId="49" fontId="132" fillId="4" borderId="8" xfId="0" applyNumberFormat="1" applyFont="1" applyFill="1" applyBorder="1" applyAlignment="1">
      <alignment horizontal="center" vertical="center" wrapText="1"/>
    </xf>
    <xf numFmtId="166" fontId="131" fillId="4" borderId="8" xfId="0" applyNumberFormat="1" applyFont="1" applyFill="1" applyBorder="1" applyAlignment="1">
      <alignment horizontal="center" vertical="center"/>
    </xf>
    <xf numFmtId="166" fontId="135" fillId="9" borderId="33" xfId="0" applyNumberFormat="1" applyFont="1" applyFill="1" applyBorder="1" applyAlignment="1">
      <alignment horizontal="center" vertical="center"/>
    </xf>
    <xf numFmtId="169" fontId="132" fillId="9" borderId="33" xfId="0" applyNumberFormat="1" applyFont="1" applyFill="1" applyBorder="1" applyAlignment="1">
      <alignment horizontal="center" vertical="center" wrapText="1"/>
    </xf>
    <xf numFmtId="14" fontId="132" fillId="9" borderId="33" xfId="0" applyNumberFormat="1" applyFont="1" applyFill="1" applyBorder="1" applyAlignment="1">
      <alignment horizontal="center" vertical="center" wrapText="1"/>
    </xf>
    <xf numFmtId="166" fontId="135" fillId="5" borderId="8" xfId="0" applyNumberFormat="1" applyFont="1" applyFill="1" applyBorder="1" applyAlignment="1">
      <alignment horizontal="center" vertical="center"/>
    </xf>
    <xf numFmtId="169" fontId="132" fillId="5" borderId="8" xfId="0" applyNumberFormat="1" applyFont="1" applyFill="1" applyBorder="1" applyAlignment="1">
      <alignment horizontal="center" vertical="center" wrapText="1"/>
    </xf>
    <xf numFmtId="169" fontId="132" fillId="0" borderId="8" xfId="0" applyNumberFormat="1" applyFont="1" applyBorder="1" applyAlignment="1">
      <alignment horizontal="center" vertical="center" wrapText="1"/>
    </xf>
    <xf numFmtId="169" fontId="132" fillId="9" borderId="8" xfId="0" applyNumberFormat="1" applyFont="1" applyFill="1" applyBorder="1" applyAlignment="1">
      <alignment horizontal="center" vertical="center" wrapText="1"/>
    </xf>
    <xf numFmtId="166" fontId="135" fillId="0" borderId="33" xfId="0" applyNumberFormat="1" applyFont="1" applyBorder="1" applyAlignment="1">
      <alignment horizontal="center" vertical="center"/>
    </xf>
    <xf numFmtId="169" fontId="132" fillId="0" borderId="33" xfId="0" applyNumberFormat="1" applyFont="1" applyBorder="1" applyAlignment="1">
      <alignment horizontal="center" vertical="center" wrapText="1"/>
    </xf>
    <xf numFmtId="166" fontId="135" fillId="5" borderId="33" xfId="0" applyNumberFormat="1" applyFont="1" applyFill="1" applyBorder="1" applyAlignment="1">
      <alignment horizontal="center" vertical="center"/>
    </xf>
    <xf numFmtId="49" fontId="132" fillId="5" borderId="33" xfId="0" applyNumberFormat="1" applyFont="1" applyFill="1" applyBorder="1" applyAlignment="1">
      <alignment horizontal="center" vertical="center" wrapText="1"/>
    </xf>
    <xf numFmtId="169" fontId="132" fillId="5" borderId="33" xfId="0" applyNumberFormat="1" applyFont="1" applyFill="1" applyBorder="1" applyAlignment="1">
      <alignment horizontal="center" vertical="center" wrapText="1"/>
    </xf>
    <xf numFmtId="166" fontId="132" fillId="9" borderId="33" xfId="0" applyNumberFormat="1" applyFont="1" applyFill="1" applyBorder="1" applyAlignment="1">
      <alignment horizontal="center" vertical="center" wrapText="1"/>
    </xf>
    <xf numFmtId="49" fontId="132" fillId="6" borderId="33" xfId="0" applyNumberFormat="1" applyFont="1" applyFill="1" applyBorder="1" applyAlignment="1">
      <alignment horizontal="center" vertical="center" wrapText="1"/>
    </xf>
    <xf numFmtId="166" fontId="133" fillId="0" borderId="33" xfId="0" applyNumberFormat="1" applyFont="1" applyBorder="1" applyAlignment="1">
      <alignment horizontal="center" vertical="center" wrapText="1"/>
    </xf>
    <xf numFmtId="0" fontId="131" fillId="9" borderId="33" xfId="0" applyFont="1" applyFill="1" applyBorder="1" applyAlignment="1">
      <alignment horizontal="center" vertical="center"/>
    </xf>
    <xf numFmtId="0" fontId="132" fillId="9" borderId="33" xfId="0" applyFont="1" applyFill="1" applyBorder="1" applyAlignment="1">
      <alignment horizontal="center" vertical="center"/>
    </xf>
    <xf numFmtId="166" fontId="131" fillId="9" borderId="33" xfId="0" applyNumberFormat="1" applyFont="1" applyFill="1" applyBorder="1" applyAlignment="1">
      <alignment horizontal="center" vertical="center"/>
    </xf>
    <xf numFmtId="2" fontId="131" fillId="9" borderId="33" xfId="0" applyNumberFormat="1" applyFont="1" applyFill="1" applyBorder="1" applyAlignment="1">
      <alignment horizontal="center" vertical="center"/>
    </xf>
    <xf numFmtId="0" fontId="135" fillId="9" borderId="33" xfId="0" applyFont="1" applyFill="1" applyBorder="1" applyAlignment="1">
      <alignment horizontal="center" vertical="center"/>
    </xf>
    <xf numFmtId="2" fontId="131" fillId="0" borderId="8" xfId="0" applyNumberFormat="1" applyFont="1" applyBorder="1" applyAlignment="1">
      <alignment horizontal="center" vertical="center"/>
    </xf>
    <xf numFmtId="0" fontId="131" fillId="5" borderId="8" xfId="0" applyFont="1" applyFill="1" applyBorder="1" applyAlignment="1">
      <alignment horizontal="center" vertical="center"/>
    </xf>
    <xf numFmtId="166" fontId="131" fillId="5" borderId="8" xfId="0" applyNumberFormat="1" applyFont="1" applyFill="1" applyBorder="1" applyAlignment="1">
      <alignment horizontal="center" vertical="center"/>
    </xf>
    <xf numFmtId="2" fontId="131" fillId="5" borderId="8" xfId="0" applyNumberFormat="1" applyFont="1" applyFill="1" applyBorder="1" applyAlignment="1">
      <alignment horizontal="center" vertical="center"/>
    </xf>
    <xf numFmtId="0" fontId="135" fillId="5" borderId="8" xfId="0" applyFont="1" applyFill="1" applyBorder="1" applyAlignment="1">
      <alignment horizontal="center" vertical="center"/>
    </xf>
    <xf numFmtId="2" fontId="135" fillId="5" borderId="8" xfId="0" applyNumberFormat="1" applyFont="1" applyFill="1" applyBorder="1" applyAlignment="1">
      <alignment horizontal="center" vertical="center"/>
    </xf>
    <xf numFmtId="0" fontId="113" fillId="9" borderId="19" xfId="0" applyFont="1" applyFill="1" applyBorder="1" applyAlignment="1">
      <alignment horizontal="center" vertical="center"/>
    </xf>
    <xf numFmtId="49" fontId="132" fillId="11" borderId="33" xfId="0" applyNumberFormat="1" applyFont="1" applyFill="1" applyBorder="1" applyAlignment="1">
      <alignment horizontal="center" vertical="center" wrapText="1"/>
    </xf>
    <xf numFmtId="169" fontId="131" fillId="0" borderId="8" xfId="0" applyNumberFormat="1" applyFont="1" applyBorder="1" applyAlignment="1">
      <alignment horizontal="center" vertical="center"/>
    </xf>
    <xf numFmtId="14" fontId="131" fillId="0" borderId="33" xfId="0" applyNumberFormat="1" applyFont="1" applyBorder="1" applyAlignment="1">
      <alignment horizontal="center" vertical="center"/>
    </xf>
    <xf numFmtId="166" fontId="133" fillId="0" borderId="8" xfId="0" applyNumberFormat="1" applyFont="1" applyBorder="1" applyAlignment="1">
      <alignment horizontal="center" vertical="center"/>
    </xf>
    <xf numFmtId="166" fontId="133" fillId="5" borderId="8" xfId="0" applyNumberFormat="1" applyFont="1" applyFill="1" applyBorder="1" applyAlignment="1">
      <alignment horizontal="center" vertical="center"/>
    </xf>
    <xf numFmtId="169" fontId="131" fillId="5" borderId="8" xfId="0" applyNumberFormat="1" applyFont="1" applyFill="1" applyBorder="1" applyAlignment="1">
      <alignment horizontal="center" vertical="center"/>
    </xf>
    <xf numFmtId="14" fontId="131" fillId="5" borderId="33" xfId="0" applyNumberFormat="1" applyFont="1" applyFill="1" applyBorder="1" applyAlignment="1">
      <alignment horizontal="center" vertical="center"/>
    </xf>
    <xf numFmtId="166" fontId="113" fillId="9" borderId="19" xfId="0" applyNumberFormat="1" applyFont="1" applyFill="1" applyBorder="1" applyAlignment="1">
      <alignment horizontal="center" vertical="center"/>
    </xf>
    <xf numFmtId="166" fontId="113" fillId="9" borderId="8" xfId="0" applyNumberFormat="1" applyFont="1" applyFill="1" applyBorder="1" applyAlignment="1">
      <alignment horizontal="center" vertical="center"/>
    </xf>
    <xf numFmtId="0" fontId="131" fillId="9" borderId="15" xfId="0" applyFont="1" applyFill="1" applyBorder="1" applyAlignment="1">
      <alignment horizontal="center" vertical="center"/>
    </xf>
    <xf numFmtId="169" fontId="131" fillId="9" borderId="8" xfId="0" applyNumberFormat="1" applyFont="1" applyFill="1" applyBorder="1" applyAlignment="1">
      <alignment horizontal="center" vertical="center"/>
    </xf>
    <xf numFmtId="14" fontId="131" fillId="5" borderId="8" xfId="0" applyNumberFormat="1" applyFont="1" applyFill="1" applyBorder="1" applyAlignment="1">
      <alignment horizontal="center" vertical="center"/>
    </xf>
    <xf numFmtId="0" fontId="131" fillId="5" borderId="33" xfId="0" applyFont="1" applyFill="1" applyBorder="1" applyAlignment="1">
      <alignment horizontal="center" vertical="center"/>
    </xf>
    <xf numFmtId="49" fontId="130" fillId="19" borderId="7" xfId="0" applyNumberFormat="1" applyFont="1" applyFill="1" applyBorder="1" applyAlignment="1">
      <alignment horizontal="center" vertical="center" wrapText="1"/>
    </xf>
    <xf numFmtId="1" fontId="130" fillId="19" borderId="7" xfId="0" applyNumberFormat="1" applyFont="1" applyFill="1" applyBorder="1" applyAlignment="1">
      <alignment horizontal="center" vertical="center" wrapText="1"/>
    </xf>
    <xf numFmtId="49" fontId="130" fillId="10" borderId="8" xfId="0" applyNumberFormat="1" applyFont="1" applyFill="1" applyBorder="1" applyAlignment="1">
      <alignment vertical="center" wrapText="1"/>
    </xf>
    <xf numFmtId="0" fontId="130" fillId="10" borderId="8" xfId="0" applyFont="1" applyFill="1" applyBorder="1" applyAlignment="1">
      <alignment horizontal="center" vertical="center" wrapText="1"/>
    </xf>
    <xf numFmtId="0" fontId="132" fillId="0" borderId="33" xfId="0" applyFont="1" applyBorder="1" applyAlignment="1">
      <alignment horizontal="center" vertical="center" wrapText="1"/>
    </xf>
    <xf numFmtId="1" fontId="132" fillId="9" borderId="33" xfId="0" applyNumberFormat="1" applyFont="1" applyFill="1" applyBorder="1" applyAlignment="1">
      <alignment horizontal="center" vertical="center" wrapText="1"/>
    </xf>
    <xf numFmtId="1" fontId="132" fillId="0" borderId="8" xfId="0" applyNumberFormat="1" applyFont="1" applyBorder="1" applyAlignment="1">
      <alignment horizontal="center" vertical="center" wrapText="1"/>
    </xf>
    <xf numFmtId="0" fontId="132" fillId="0" borderId="8" xfId="0" applyFont="1" applyBorder="1" applyAlignment="1">
      <alignment horizontal="center" vertical="center" wrapText="1"/>
    </xf>
    <xf numFmtId="1" fontId="133" fillId="9" borderId="8" xfId="0" applyNumberFormat="1" applyFont="1" applyFill="1" applyBorder="1" applyAlignment="1">
      <alignment horizontal="center" vertical="center" wrapText="1"/>
    </xf>
    <xf numFmtId="1" fontId="133" fillId="6" borderId="8" xfId="0" applyNumberFormat="1" applyFont="1" applyFill="1" applyBorder="1" applyAlignment="1">
      <alignment horizontal="center" vertical="center" wrapText="1"/>
    </xf>
    <xf numFmtId="1" fontId="133" fillId="0" borderId="8" xfId="0" applyNumberFormat="1" applyFont="1" applyBorder="1" applyAlignment="1">
      <alignment horizontal="center" vertical="center" wrapText="1"/>
    </xf>
    <xf numFmtId="49" fontId="131" fillId="0" borderId="33" xfId="0" applyNumberFormat="1" applyFont="1" applyBorder="1" applyAlignment="1">
      <alignment horizontal="center" vertical="center"/>
    </xf>
    <xf numFmtId="2" fontId="133" fillId="9" borderId="33" xfId="0" applyNumberFormat="1" applyFont="1" applyFill="1" applyBorder="1" applyAlignment="1">
      <alignment horizontal="center" vertical="center" wrapText="1"/>
    </xf>
    <xf numFmtId="1" fontId="133" fillId="9" borderId="33" xfId="0" applyNumberFormat="1" applyFont="1" applyFill="1" applyBorder="1" applyAlignment="1">
      <alignment horizontal="center" vertical="center" wrapText="1"/>
    </xf>
    <xf numFmtId="166" fontId="133" fillId="5" borderId="8" xfId="0" applyNumberFormat="1" applyFont="1" applyFill="1" applyBorder="1" applyAlignment="1">
      <alignment horizontal="center" vertical="center" wrapText="1"/>
    </xf>
    <xf numFmtId="49" fontId="130" fillId="19" borderId="13" xfId="0" applyNumberFormat="1" applyFont="1" applyFill="1" applyBorder="1" applyAlignment="1">
      <alignment horizontal="center" vertical="center" wrapText="1"/>
    </xf>
    <xf numFmtId="166" fontId="113" fillId="10" borderId="8" xfId="0" applyNumberFormat="1" applyFont="1" applyFill="1" applyBorder="1" applyAlignment="1">
      <alignment horizontal="center" vertical="center"/>
    </xf>
    <xf numFmtId="49" fontId="130" fillId="10" borderId="8" xfId="0" applyNumberFormat="1" applyFont="1" applyFill="1" applyBorder="1" applyAlignment="1">
      <alignment horizontal="center" vertical="center" wrapText="1"/>
    </xf>
    <xf numFmtId="49" fontId="133" fillId="5" borderId="8" xfId="0" applyNumberFormat="1" applyFont="1" applyFill="1" applyBorder="1" applyAlignment="1">
      <alignment horizontal="center" vertical="center" wrapText="1"/>
    </xf>
    <xf numFmtId="166" fontId="132" fillId="5" borderId="8" xfId="0" applyNumberFormat="1" applyFont="1" applyFill="1" applyBorder="1" applyAlignment="1">
      <alignment horizontal="center" vertical="center" wrapText="1"/>
    </xf>
    <xf numFmtId="0" fontId="0" fillId="0" borderId="0" xfId="0" applyAlignment="1">
      <alignment vertical="center"/>
    </xf>
    <xf numFmtId="0" fontId="0" fillId="0" borderId="0" xfId="0" applyAlignment="1">
      <alignment horizontal="center" vertical="center"/>
    </xf>
    <xf numFmtId="2" fontId="133" fillId="13" borderId="8" xfId="0" applyNumberFormat="1" applyFont="1" applyFill="1" applyBorder="1" applyAlignment="1">
      <alignment horizontal="center" vertical="center" wrapText="1"/>
    </xf>
    <xf numFmtId="2" fontId="133" fillId="5" borderId="8" xfId="0" applyNumberFormat="1" applyFont="1" applyFill="1" applyBorder="1" applyAlignment="1">
      <alignment horizontal="center" vertical="center" wrapText="1"/>
    </xf>
    <xf numFmtId="0" fontId="131" fillId="23" borderId="33" xfId="0" applyFont="1" applyFill="1" applyBorder="1" applyAlignment="1">
      <alignment horizontal="center" vertical="center"/>
    </xf>
    <xf numFmtId="49" fontId="132" fillId="11" borderId="8" xfId="0" applyNumberFormat="1" applyFont="1" applyFill="1" applyBorder="1" applyAlignment="1">
      <alignment horizontal="center" vertical="center" wrapText="1"/>
    </xf>
    <xf numFmtId="166" fontId="133" fillId="9" borderId="8" xfId="0" applyNumberFormat="1" applyFont="1" applyFill="1" applyBorder="1" applyAlignment="1">
      <alignment horizontal="center" vertical="center" wrapText="1"/>
    </xf>
    <xf numFmtId="14" fontId="132" fillId="5" borderId="33" xfId="0" applyNumberFormat="1" applyFont="1" applyFill="1" applyBorder="1" applyAlignment="1">
      <alignment horizontal="center" vertical="center" wrapText="1"/>
    </xf>
    <xf numFmtId="0" fontId="131" fillId="23" borderId="8" xfId="0" applyFont="1" applyFill="1" applyBorder="1" applyAlignment="1">
      <alignment horizontal="center" vertical="center"/>
    </xf>
    <xf numFmtId="0" fontId="138" fillId="0" borderId="8" xfId="0" applyFont="1" applyBorder="1" applyAlignment="1">
      <alignment horizontal="center" vertical="center" wrapText="1"/>
    </xf>
    <xf numFmtId="0" fontId="136" fillId="0" borderId="8" xfId="0" applyFont="1" applyBorder="1" applyAlignment="1">
      <alignment vertical="center" wrapText="1"/>
    </xf>
    <xf numFmtId="0" fontId="136" fillId="0" borderId="8" xfId="0" applyFont="1" applyBorder="1" applyAlignment="1">
      <alignment horizontal="center" vertical="center"/>
    </xf>
    <xf numFmtId="0" fontId="139" fillId="0" borderId="8" xfId="0" applyFont="1" applyBorder="1" applyAlignment="1">
      <alignment horizontal="left" vertical="center"/>
    </xf>
    <xf numFmtId="0" fontId="136" fillId="0" borderId="8" xfId="0" applyFont="1" applyBorder="1"/>
    <xf numFmtId="14" fontId="139" fillId="0" borderId="8" xfId="0" applyNumberFormat="1" applyFont="1" applyBorder="1" applyAlignment="1">
      <alignment horizontal="left" vertical="center"/>
    </xf>
    <xf numFmtId="166" fontId="136" fillId="0" borderId="8" xfId="0" applyNumberFormat="1" applyFont="1" applyBorder="1" applyAlignment="1">
      <alignment horizontal="center" vertical="center"/>
    </xf>
    <xf numFmtId="16" fontId="116" fillId="0" borderId="8" xfId="0" applyNumberFormat="1" applyFont="1" applyBorder="1" applyAlignment="1">
      <alignment horizontal="left" vertical="center"/>
    </xf>
    <xf numFmtId="0" fontId="111" fillId="0" borderId="8" xfId="2" applyFont="1" applyBorder="1" applyAlignment="1">
      <alignment horizontal="left" vertical="center"/>
    </xf>
    <xf numFmtId="14" fontId="116" fillId="0" borderId="8" xfId="0" applyNumberFormat="1" applyFont="1" applyBorder="1" applyAlignment="1">
      <alignment horizontal="left" vertical="center"/>
    </xf>
    <xf numFmtId="166" fontId="116" fillId="0" borderId="8" xfId="0" applyNumberFormat="1" applyFont="1" applyBorder="1" applyAlignment="1">
      <alignment horizontal="center" vertical="center"/>
    </xf>
    <xf numFmtId="0" fontId="137" fillId="0" borderId="15" xfId="0" applyFont="1" applyBorder="1" applyAlignment="1">
      <alignment horizontal="right" vertical="center"/>
    </xf>
    <xf numFmtId="166" fontId="140" fillId="0" borderId="8" xfId="0" applyNumberFormat="1" applyFont="1" applyBorder="1" applyAlignment="1">
      <alignment horizontal="center" vertical="center"/>
    </xf>
    <xf numFmtId="166" fontId="137" fillId="0" borderId="8" xfId="0" applyNumberFormat="1" applyFont="1" applyBorder="1" applyAlignment="1">
      <alignment horizontal="center" vertical="center"/>
    </xf>
    <xf numFmtId="0" fontId="136" fillId="0" borderId="8" xfId="0" applyFont="1" applyBorder="1" applyAlignment="1">
      <alignment horizontal="center" vertical="center" wrapText="1"/>
    </xf>
    <xf numFmtId="166" fontId="141" fillId="0" borderId="8" xfId="0" applyNumberFormat="1" applyFont="1" applyBorder="1" applyAlignment="1">
      <alignment horizontal="center" vertical="center"/>
    </xf>
    <xf numFmtId="166" fontId="142" fillId="0" borderId="8" xfId="0" applyNumberFormat="1" applyFont="1" applyBorder="1" applyAlignment="1">
      <alignment horizontal="center" vertical="center"/>
    </xf>
    <xf numFmtId="166" fontId="140" fillId="6" borderId="8" xfId="0" applyNumberFormat="1" applyFont="1" applyFill="1" applyBorder="1" applyAlignment="1">
      <alignment horizontal="center" vertical="center"/>
    </xf>
    <xf numFmtId="0" fontId="110" fillId="0" borderId="0" xfId="10" applyFont="1" applyAlignment="1">
      <alignment horizontal="center" vertical="center" wrapText="1"/>
    </xf>
    <xf numFmtId="14" fontId="110" fillId="0" borderId="0" xfId="10" applyNumberFormat="1" applyFont="1" applyAlignment="1">
      <alignment horizontal="center" vertical="center"/>
    </xf>
    <xf numFmtId="0" fontId="143" fillId="25" borderId="8" xfId="0" applyFont="1" applyFill="1" applyBorder="1" applyAlignment="1">
      <alignment horizontal="center" vertical="center" wrapText="1" readingOrder="1"/>
    </xf>
    <xf numFmtId="0" fontId="129" fillId="25" borderId="8" xfId="0" applyFont="1" applyFill="1" applyBorder="1" applyAlignment="1">
      <alignment horizontal="center" vertical="center" wrapText="1" readingOrder="1"/>
    </xf>
    <xf numFmtId="0" fontId="129" fillId="0" borderId="8" xfId="0" applyFont="1" applyBorder="1" applyAlignment="1">
      <alignment horizontal="center" vertical="center" wrapText="1" readingOrder="1"/>
    </xf>
    <xf numFmtId="16" fontId="129" fillId="0" borderId="8" xfId="0" applyNumberFormat="1" applyFont="1" applyBorder="1" applyAlignment="1">
      <alignment horizontal="center" vertical="center" wrapText="1" readingOrder="1"/>
    </xf>
    <xf numFmtId="0" fontId="129" fillId="5" borderId="8" xfId="0" applyFont="1" applyFill="1" applyBorder="1" applyAlignment="1">
      <alignment horizontal="center" vertical="center" wrapText="1" readingOrder="1"/>
    </xf>
    <xf numFmtId="0" fontId="129" fillId="5" borderId="7" xfId="0" applyFont="1" applyFill="1" applyBorder="1" applyAlignment="1">
      <alignment horizontal="center" vertical="center" wrapText="1" readingOrder="1"/>
    </xf>
    <xf numFmtId="0" fontId="144" fillId="26" borderId="0" xfId="0" applyFont="1" applyFill="1"/>
    <xf numFmtId="0" fontId="144" fillId="26" borderId="0" xfId="0" applyFont="1" applyFill="1" applyAlignment="1">
      <alignment vertical="center"/>
    </xf>
    <xf numFmtId="0" fontId="144" fillId="0" borderId="0" xfId="0" applyFont="1"/>
    <xf numFmtId="171" fontId="144" fillId="0" borderId="0" xfId="0" applyNumberFormat="1" applyFont="1"/>
    <xf numFmtId="0" fontId="144" fillId="2" borderId="0" xfId="0" applyFont="1" applyFill="1"/>
    <xf numFmtId="0" fontId="146" fillId="26" borderId="0" xfId="0" applyFont="1" applyFill="1"/>
    <xf numFmtId="0" fontId="147" fillId="26" borderId="0" xfId="0" applyFont="1" applyFill="1"/>
    <xf numFmtId="0" fontId="145" fillId="0" borderId="0" xfId="0" applyFont="1" applyAlignment="1">
      <alignment vertical="center"/>
    </xf>
    <xf numFmtId="15" fontId="150" fillId="0" borderId="8" xfId="0" applyNumberFormat="1" applyFont="1" applyBorder="1" applyAlignment="1">
      <alignment horizontal="center" vertical="center" wrapText="1"/>
    </xf>
    <xf numFmtId="0" fontId="148" fillId="28" borderId="34" xfId="0" applyFont="1" applyFill="1" applyBorder="1" applyAlignment="1">
      <alignment horizontal="center" vertical="center" wrapText="1"/>
    </xf>
    <xf numFmtId="0" fontId="148" fillId="28" borderId="46" xfId="0" applyFont="1" applyFill="1" applyBorder="1" applyAlignment="1">
      <alignment horizontal="center" vertical="center" wrapText="1"/>
    </xf>
    <xf numFmtId="0" fontId="148" fillId="28" borderId="66" xfId="0" applyFont="1" applyFill="1" applyBorder="1" applyAlignment="1">
      <alignment vertical="center" wrapText="1"/>
    </xf>
    <xf numFmtId="171" fontId="148" fillId="28" borderId="46" xfId="0" applyNumberFormat="1" applyFont="1" applyFill="1" applyBorder="1" applyAlignment="1">
      <alignment horizontal="center" vertical="center" wrapText="1"/>
    </xf>
    <xf numFmtId="0" fontId="151" fillId="2" borderId="30" xfId="0" applyFont="1" applyFill="1" applyBorder="1" applyAlignment="1">
      <alignment vertical="center" wrapText="1"/>
    </xf>
    <xf numFmtId="0" fontId="151" fillId="2" borderId="8" xfId="0" applyFont="1" applyFill="1" applyBorder="1" applyAlignment="1">
      <alignment horizontal="center" vertical="center" wrapText="1"/>
    </xf>
    <xf numFmtId="172" fontId="151" fillId="2" borderId="8" xfId="0" applyNumberFormat="1" applyFont="1" applyFill="1" applyBorder="1" applyAlignment="1">
      <alignment horizontal="center" vertical="center" wrapText="1"/>
    </xf>
    <xf numFmtId="172" fontId="152" fillId="2" borderId="8" xfId="0" applyNumberFormat="1" applyFont="1" applyFill="1" applyBorder="1" applyAlignment="1">
      <alignment horizontal="center" vertical="center" wrapText="1"/>
    </xf>
    <xf numFmtId="172" fontId="152" fillId="2" borderId="11" xfId="0" applyNumberFormat="1" applyFont="1" applyFill="1" applyBorder="1" applyAlignment="1">
      <alignment horizontal="center" vertical="center" wrapText="1"/>
    </xf>
    <xf numFmtId="1" fontId="152" fillId="2" borderId="8" xfId="0" applyNumberFormat="1" applyFont="1" applyFill="1" applyBorder="1" applyAlignment="1">
      <alignment horizontal="center" vertical="center" wrapText="1"/>
    </xf>
    <xf numFmtId="0" fontId="153" fillId="2" borderId="30" xfId="0" applyFont="1" applyFill="1" applyBorder="1" applyAlignment="1">
      <alignment vertical="center" wrapText="1"/>
    </xf>
    <xf numFmtId="0" fontId="153" fillId="2" borderId="8" xfId="0" applyFont="1" applyFill="1" applyBorder="1" applyAlignment="1">
      <alignment horizontal="center" vertical="center" wrapText="1"/>
    </xf>
    <xf numFmtId="172" fontId="151" fillId="2" borderId="11" xfId="0" applyNumberFormat="1" applyFont="1" applyFill="1" applyBorder="1" applyAlignment="1">
      <alignment horizontal="center" vertical="center" wrapText="1"/>
    </xf>
    <xf numFmtId="0" fontId="153" fillId="2" borderId="30" xfId="0" applyFont="1" applyFill="1" applyBorder="1" applyAlignment="1">
      <alignment horizontal="left" vertical="center" wrapText="1"/>
    </xf>
    <xf numFmtId="1" fontId="152" fillId="2" borderId="8" xfId="0" applyNumberFormat="1" applyFont="1" applyFill="1" applyBorder="1" applyAlignment="1">
      <alignment horizontal="center" vertical="center"/>
    </xf>
    <xf numFmtId="171" fontId="151" fillId="2" borderId="11" xfId="0" applyNumberFormat="1" applyFont="1" applyFill="1" applyBorder="1" applyAlignment="1">
      <alignment horizontal="center" vertical="center" wrapText="1"/>
    </xf>
    <xf numFmtId="0" fontId="154" fillId="2" borderId="0" xfId="0" applyFont="1" applyFill="1" applyAlignment="1">
      <alignment vertical="center" wrapText="1"/>
    </xf>
    <xf numFmtId="0" fontId="154" fillId="2" borderId="0" xfId="0" applyFont="1" applyFill="1" applyAlignment="1">
      <alignment horizontal="center" vertical="center" wrapText="1"/>
    </xf>
    <xf numFmtId="1" fontId="154" fillId="2" borderId="0" xfId="0" applyNumberFormat="1" applyFont="1" applyFill="1" applyAlignment="1">
      <alignment horizontal="center" vertical="center" wrapText="1"/>
    </xf>
    <xf numFmtId="171" fontId="154" fillId="2" borderId="0" xfId="0" applyNumberFormat="1" applyFont="1" applyFill="1" applyAlignment="1">
      <alignment horizontal="center" vertical="center" wrapText="1"/>
    </xf>
    <xf numFmtId="15" fontId="150" fillId="0" borderId="11" xfId="0" applyNumberFormat="1" applyFont="1" applyBorder="1" applyAlignment="1">
      <alignment horizontal="center" vertical="center" wrapText="1"/>
    </xf>
    <xf numFmtId="0" fontId="150" fillId="0" borderId="8" xfId="0" applyFont="1" applyBorder="1" applyAlignment="1">
      <alignment horizontal="center" vertical="center" wrapText="1"/>
    </xf>
    <xf numFmtId="172" fontId="152" fillId="24" borderId="8" xfId="0" applyNumberFormat="1" applyFont="1" applyFill="1" applyBorder="1" applyAlignment="1">
      <alignment horizontal="center" vertical="center" wrapText="1"/>
    </xf>
    <xf numFmtId="171" fontId="152" fillId="2" borderId="8" xfId="0" applyNumberFormat="1" applyFont="1" applyFill="1" applyBorder="1" applyAlignment="1">
      <alignment horizontal="center" vertical="center" wrapText="1"/>
    </xf>
    <xf numFmtId="173" fontId="152" fillId="2" borderId="8" xfId="0" applyNumberFormat="1" applyFont="1" applyFill="1" applyBorder="1" applyAlignment="1">
      <alignment horizontal="center" vertical="center" wrapText="1"/>
    </xf>
    <xf numFmtId="173" fontId="152" fillId="24" borderId="8" xfId="0" applyNumberFormat="1" applyFont="1" applyFill="1" applyBorder="1" applyAlignment="1">
      <alignment horizontal="center" vertical="center" wrapText="1"/>
    </xf>
    <xf numFmtId="172" fontId="156" fillId="2" borderId="8" xfId="0" applyNumberFormat="1" applyFont="1" applyFill="1" applyBorder="1" applyAlignment="1">
      <alignment horizontal="center" vertical="center" wrapText="1"/>
    </xf>
    <xf numFmtId="172" fontId="151" fillId="24" borderId="8" xfId="0" applyNumberFormat="1" applyFont="1" applyFill="1" applyBorder="1" applyAlignment="1">
      <alignment horizontal="center" vertical="center" wrapText="1"/>
    </xf>
    <xf numFmtId="171" fontId="151" fillId="2" borderId="8" xfId="0" applyNumberFormat="1" applyFont="1" applyFill="1" applyBorder="1" applyAlignment="1">
      <alignment horizontal="center" vertical="center" wrapText="1"/>
    </xf>
    <xf numFmtId="171" fontId="151" fillId="24" borderId="8" xfId="0" applyNumberFormat="1" applyFont="1" applyFill="1" applyBorder="1" applyAlignment="1">
      <alignment horizontal="center" vertical="center" wrapText="1"/>
    </xf>
    <xf numFmtId="166" fontId="154" fillId="2" borderId="0" xfId="0" applyNumberFormat="1" applyFont="1" applyFill="1" applyAlignment="1">
      <alignment horizontal="center" vertical="center" wrapText="1"/>
    </xf>
    <xf numFmtId="174" fontId="146" fillId="26" borderId="0" xfId="0" applyNumberFormat="1" applyFont="1" applyFill="1"/>
    <xf numFmtId="166" fontId="144" fillId="2" borderId="0" xfId="0" applyNumberFormat="1" applyFont="1" applyFill="1"/>
    <xf numFmtId="0" fontId="146" fillId="2" borderId="0" xfId="0" applyFont="1" applyFill="1"/>
    <xf numFmtId="9" fontId="147" fillId="2" borderId="0" xfId="1" applyFont="1" applyFill="1" applyAlignment="1"/>
    <xf numFmtId="172" fontId="146" fillId="2" borderId="0" xfId="0" applyNumberFormat="1" applyFont="1" applyFill="1"/>
    <xf numFmtId="171" fontId="159" fillId="2" borderId="0" xfId="0" applyNumberFormat="1" applyFont="1" applyFill="1" applyAlignment="1">
      <alignment horizontal="left" vertical="center" wrapText="1"/>
    </xf>
    <xf numFmtId="0" fontId="146" fillId="2" borderId="0" xfId="0" applyFont="1" applyFill="1" applyAlignment="1">
      <alignment vertical="center"/>
    </xf>
    <xf numFmtId="0" fontId="146" fillId="26" borderId="0" xfId="0" applyFont="1" applyFill="1" applyAlignment="1">
      <alignment vertical="center"/>
    </xf>
    <xf numFmtId="9" fontId="147" fillId="2" borderId="0" xfId="1" applyFont="1" applyFill="1" applyAlignment="1">
      <alignment vertical="center"/>
    </xf>
    <xf numFmtId="166" fontId="154" fillId="2" borderId="0" xfId="0" applyNumberFormat="1" applyFont="1" applyFill="1" applyAlignment="1">
      <alignment horizontal="left" vertical="center" wrapText="1"/>
    </xf>
    <xf numFmtId="166" fontId="160" fillId="2" borderId="0" xfId="0" applyNumberFormat="1" applyFont="1" applyFill="1" applyAlignment="1">
      <alignment horizontal="left" wrapText="1"/>
    </xf>
    <xf numFmtId="166" fontId="146" fillId="2" borderId="0" xfId="0" applyNumberFormat="1" applyFont="1" applyFill="1"/>
    <xf numFmtId="166" fontId="146" fillId="26" borderId="0" xfId="0" applyNumberFormat="1" applyFont="1" applyFill="1"/>
    <xf numFmtId="0" fontId="160" fillId="2" borderId="0" xfId="0" applyFont="1" applyFill="1" applyAlignment="1">
      <alignment vertical="top" wrapText="1"/>
    </xf>
    <xf numFmtId="9" fontId="147" fillId="26" borderId="0" xfId="1" applyFont="1" applyFill="1" applyAlignment="1"/>
    <xf numFmtId="9" fontId="147" fillId="26" borderId="0" xfId="0" applyNumberFormat="1" applyFont="1" applyFill="1"/>
    <xf numFmtId="9" fontId="147" fillId="26" borderId="0" xfId="1" applyFont="1" applyFill="1" applyAlignment="1">
      <alignment vertical="center"/>
    </xf>
    <xf numFmtId="9" fontId="147" fillId="26" borderId="0" xfId="0" applyNumberFormat="1" applyFont="1" applyFill="1" applyAlignment="1">
      <alignment vertical="center"/>
    </xf>
    <xf numFmtId="0" fontId="147" fillId="26" borderId="0" xfId="0" applyFont="1" applyFill="1" applyAlignment="1">
      <alignment vertical="center"/>
    </xf>
    <xf numFmtId="0" fontId="161" fillId="0" borderId="8" xfId="10" applyFont="1" applyBorder="1" applyAlignment="1">
      <alignment horizontal="center" vertical="center"/>
    </xf>
    <xf numFmtId="0" fontId="104" fillId="0" borderId="0" xfId="0" applyFont="1" applyAlignment="1">
      <alignment horizontal="center" vertical="center" wrapText="1"/>
    </xf>
    <xf numFmtId="0" fontId="0" fillId="0" borderId="0" xfId="0" applyAlignment="1">
      <alignment horizontal="center" vertical="center" wrapText="1"/>
    </xf>
    <xf numFmtId="0" fontId="163" fillId="2" borderId="8" xfId="0" applyFont="1" applyFill="1" applyBorder="1" applyAlignment="1">
      <alignment horizontal="center" vertical="center" wrapText="1"/>
    </xf>
    <xf numFmtId="0" fontId="163" fillId="2" borderId="7" xfId="0" applyFont="1" applyFill="1" applyBorder="1" applyAlignment="1">
      <alignment horizontal="center" vertical="center" wrapText="1"/>
    </xf>
    <xf numFmtId="0" fontId="0" fillId="0" borderId="8" xfId="0" applyBorder="1" applyAlignment="1">
      <alignment horizontal="center" vertical="center" wrapText="1"/>
    </xf>
    <xf numFmtId="0" fontId="163" fillId="2" borderId="11" xfId="0" applyFont="1" applyFill="1" applyBorder="1" applyAlignment="1">
      <alignment horizontal="center" vertical="center" wrapText="1"/>
    </xf>
    <xf numFmtId="0" fontId="163" fillId="2" borderId="12" xfId="0" applyFont="1" applyFill="1" applyBorder="1" applyAlignment="1">
      <alignment horizontal="center" vertical="center" wrapText="1"/>
    </xf>
    <xf numFmtId="0" fontId="163" fillId="0" borderId="8" xfId="0" applyFont="1" applyBorder="1" applyAlignment="1">
      <alignment horizontal="center" vertical="center" wrapText="1"/>
    </xf>
    <xf numFmtId="17" fontId="163" fillId="0" borderId="8" xfId="0" applyNumberFormat="1" applyFont="1" applyBorder="1" applyAlignment="1">
      <alignment horizontal="center" vertical="center" wrapText="1"/>
    </xf>
    <xf numFmtId="0" fontId="163" fillId="11" borderId="8" xfId="0" applyFont="1" applyFill="1" applyBorder="1" applyAlignment="1">
      <alignment horizontal="center" vertical="center" wrapText="1"/>
    </xf>
    <xf numFmtId="1" fontId="163" fillId="11" borderId="8" xfId="0" applyNumberFormat="1" applyFont="1" applyFill="1" applyBorder="1" applyAlignment="1">
      <alignment horizontal="center" vertical="center" wrapText="1"/>
    </xf>
    <xf numFmtId="2" fontId="163" fillId="11" borderId="8" xfId="0" applyNumberFormat="1" applyFont="1" applyFill="1" applyBorder="1" applyAlignment="1">
      <alignment horizontal="center" vertical="center" wrapText="1"/>
    </xf>
    <xf numFmtId="0" fontId="164" fillId="0" borderId="56" xfId="0" applyFont="1" applyBorder="1" applyAlignment="1">
      <alignment horizontal="center" vertical="center" wrapText="1"/>
    </xf>
    <xf numFmtId="0" fontId="164" fillId="0" borderId="33" xfId="0" applyFont="1" applyBorder="1" applyAlignment="1">
      <alignment horizontal="center" vertical="center" wrapText="1"/>
    </xf>
    <xf numFmtId="1" fontId="164" fillId="0" borderId="33" xfId="0" applyNumberFormat="1" applyFont="1" applyBorder="1" applyAlignment="1">
      <alignment horizontal="center" vertical="center" wrapText="1"/>
    </xf>
    <xf numFmtId="165" fontId="164" fillId="29" borderId="33" xfId="0" applyNumberFormat="1" applyFont="1" applyFill="1" applyBorder="1" applyAlignment="1">
      <alignment horizontal="center" vertical="center" wrapText="1"/>
    </xf>
    <xf numFmtId="0" fontId="164" fillId="0" borderId="67" xfId="0" applyFont="1" applyBorder="1" applyAlignment="1">
      <alignment horizontal="center" vertical="center" wrapText="1"/>
    </xf>
    <xf numFmtId="0" fontId="164" fillId="0" borderId="16" xfId="0" applyFont="1" applyBorder="1" applyAlignment="1">
      <alignment horizontal="center" vertical="center" wrapText="1"/>
    </xf>
    <xf numFmtId="2" fontId="164" fillId="29" borderId="16" xfId="0" applyNumberFormat="1" applyFont="1" applyFill="1" applyBorder="1" applyAlignment="1">
      <alignment horizontal="center" vertical="center" wrapText="1"/>
    </xf>
    <xf numFmtId="2" fontId="164" fillId="0" borderId="16" xfId="0" applyNumberFormat="1" applyFont="1" applyBorder="1" applyAlignment="1">
      <alignment horizontal="center" vertical="center" wrapText="1"/>
    </xf>
    <xf numFmtId="0" fontId="163" fillId="11" borderId="34" xfId="0" applyFont="1" applyFill="1" applyBorder="1" applyAlignment="1">
      <alignment horizontal="center" vertical="center" wrapText="1"/>
    </xf>
    <xf numFmtId="0" fontId="163" fillId="11" borderId="46" xfId="0" applyFont="1" applyFill="1" applyBorder="1" applyAlignment="1">
      <alignment horizontal="center" vertical="center" wrapText="1"/>
    </xf>
    <xf numFmtId="1" fontId="163" fillId="11" borderId="46" xfId="0" applyNumberFormat="1" applyFont="1" applyFill="1" applyBorder="1" applyAlignment="1">
      <alignment horizontal="center" vertical="center" wrapText="1"/>
    </xf>
    <xf numFmtId="2" fontId="163" fillId="11" borderId="46" xfId="0" applyNumberFormat="1" applyFont="1" applyFill="1" applyBorder="1" applyAlignment="1">
      <alignment horizontal="center" vertical="center" wrapText="1"/>
    </xf>
    <xf numFmtId="2" fontId="164" fillId="29" borderId="33" xfId="0" applyNumberFormat="1" applyFont="1" applyFill="1" applyBorder="1" applyAlignment="1">
      <alignment horizontal="center" vertical="center" wrapText="1"/>
    </xf>
    <xf numFmtId="2" fontId="164" fillId="0" borderId="33" xfId="0" applyNumberFormat="1" applyFont="1" applyBorder="1" applyAlignment="1">
      <alignment horizontal="center" vertical="center" wrapText="1"/>
    </xf>
    <xf numFmtId="0" fontId="164" fillId="0" borderId="60" xfId="0" applyFont="1" applyBorder="1" applyAlignment="1">
      <alignment horizontal="center" vertical="center" wrapText="1"/>
    </xf>
    <xf numFmtId="0" fontId="164" fillId="0" borderId="7" xfId="0" applyFont="1" applyBorder="1" applyAlignment="1">
      <alignment horizontal="center" vertical="center" wrapText="1"/>
    </xf>
    <xf numFmtId="1" fontId="164" fillId="29" borderId="7" xfId="0" applyNumberFormat="1" applyFont="1" applyFill="1" applyBorder="1" applyAlignment="1">
      <alignment horizontal="center" vertical="center" wrapText="1"/>
    </xf>
    <xf numFmtId="0" fontId="164" fillId="0" borderId="30" xfId="0" applyFont="1" applyBorder="1" applyAlignment="1">
      <alignment horizontal="center" vertical="center" wrapText="1"/>
    </xf>
    <xf numFmtId="0" fontId="164" fillId="0" borderId="8" xfId="0" applyFont="1" applyBorder="1" applyAlignment="1">
      <alignment horizontal="center" vertical="center" wrapText="1"/>
    </xf>
    <xf numFmtId="1" fontId="164" fillId="0" borderId="8" xfId="0" applyNumberFormat="1" applyFont="1" applyBorder="1" applyAlignment="1">
      <alignment horizontal="center" vertical="center" wrapText="1"/>
    </xf>
    <xf numFmtId="0" fontId="164" fillId="29" borderId="8" xfId="0" applyFont="1" applyFill="1" applyBorder="1" applyAlignment="1">
      <alignment horizontal="center" vertical="center" wrapText="1"/>
    </xf>
    <xf numFmtId="0" fontId="165" fillId="0" borderId="42" xfId="0" applyFont="1" applyBorder="1" applyAlignment="1">
      <alignment horizontal="center" vertical="center" wrapText="1"/>
    </xf>
    <xf numFmtId="0" fontId="166" fillId="0" borderId="7" xfId="0" applyFont="1" applyBorder="1" applyAlignment="1">
      <alignment horizontal="center" vertical="center" wrapText="1"/>
    </xf>
    <xf numFmtId="166" fontId="163" fillId="11" borderId="46" xfId="0" applyNumberFormat="1" applyFont="1" applyFill="1" applyBorder="1" applyAlignment="1">
      <alignment horizontal="center" vertical="center" wrapText="1"/>
    </xf>
    <xf numFmtId="0" fontId="165" fillId="0" borderId="38" xfId="0" applyFont="1" applyBorder="1" applyAlignment="1">
      <alignment horizontal="center" vertical="center" wrapText="1"/>
    </xf>
    <xf numFmtId="0" fontId="164" fillId="0" borderId="40" xfId="0" applyFont="1" applyBorder="1" applyAlignment="1">
      <alignment horizontal="center" vertical="center" wrapText="1"/>
    </xf>
    <xf numFmtId="166" fontId="164" fillId="29" borderId="8" xfId="0" applyNumberFormat="1" applyFont="1" applyFill="1" applyBorder="1" applyAlignment="1">
      <alignment horizontal="center" vertical="center" wrapText="1"/>
    </xf>
    <xf numFmtId="0" fontId="163" fillId="2" borderId="11" xfId="0" applyFont="1" applyFill="1" applyBorder="1" applyAlignment="1">
      <alignment horizontal="left" vertical="center"/>
    </xf>
    <xf numFmtId="0" fontId="163" fillId="2" borderId="15" xfId="0" applyFont="1" applyFill="1" applyBorder="1" applyAlignment="1">
      <alignment horizontal="center" vertical="center" wrapText="1"/>
    </xf>
    <xf numFmtId="0" fontId="163" fillId="2" borderId="13" xfId="0" applyFont="1" applyFill="1" applyBorder="1" applyAlignment="1">
      <alignment horizontal="left" vertical="center"/>
    </xf>
    <xf numFmtId="0" fontId="163" fillId="2" borderId="24" xfId="0" applyFont="1" applyFill="1" applyBorder="1" applyAlignment="1">
      <alignment horizontal="center" vertical="center" wrapText="1"/>
    </xf>
    <xf numFmtId="0" fontId="0" fillId="0" borderId="7" xfId="0" applyBorder="1" applyAlignment="1">
      <alignment horizontal="center" vertical="center" wrapText="1"/>
    </xf>
    <xf numFmtId="0" fontId="163" fillId="2" borderId="12" xfId="0" applyFont="1" applyFill="1" applyBorder="1" applyAlignment="1">
      <alignment vertical="center" wrapText="1"/>
    </xf>
    <xf numFmtId="0" fontId="164" fillId="6" borderId="33" xfId="0" applyFont="1" applyFill="1" applyBorder="1" applyAlignment="1">
      <alignment horizontal="center" vertical="center" wrapText="1"/>
    </xf>
    <xf numFmtId="0" fontId="164" fillId="5" borderId="33" xfId="0" applyFont="1" applyFill="1" applyBorder="1" applyAlignment="1">
      <alignment horizontal="center" vertical="center" wrapText="1"/>
    </xf>
    <xf numFmtId="0" fontId="164" fillId="0" borderId="14" xfId="0" applyFont="1" applyBorder="1" applyAlignment="1">
      <alignment horizontal="center" vertical="center" wrapText="1"/>
    </xf>
    <xf numFmtId="0" fontId="164" fillId="6" borderId="16" xfId="0" applyFont="1" applyFill="1" applyBorder="1" applyAlignment="1">
      <alignment horizontal="center" vertical="center" wrapText="1"/>
    </xf>
    <xf numFmtId="0" fontId="164" fillId="5" borderId="16" xfId="0" applyFont="1" applyFill="1" applyBorder="1" applyAlignment="1">
      <alignment horizontal="center" vertical="center" wrapText="1"/>
    </xf>
    <xf numFmtId="0" fontId="164" fillId="0" borderId="26" xfId="0" applyFont="1" applyBorder="1" applyAlignment="1">
      <alignment horizontal="center" vertical="center" wrapText="1"/>
    </xf>
    <xf numFmtId="2" fontId="164" fillId="6" borderId="33" xfId="0" applyNumberFormat="1" applyFont="1" applyFill="1" applyBorder="1" applyAlignment="1">
      <alignment horizontal="center" vertical="center" wrapText="1"/>
    </xf>
    <xf numFmtId="0" fontId="164" fillId="5" borderId="7" xfId="0" applyFont="1" applyFill="1" applyBorder="1" applyAlignment="1">
      <alignment horizontal="center" vertical="center" wrapText="1"/>
    </xf>
    <xf numFmtId="1" fontId="164" fillId="0" borderId="14" xfId="0" applyNumberFormat="1" applyFont="1" applyBorder="1" applyAlignment="1">
      <alignment horizontal="center" vertical="center" wrapText="1"/>
    </xf>
    <xf numFmtId="166" fontId="164" fillId="6" borderId="33" xfId="0" applyNumberFormat="1" applyFont="1" applyFill="1" applyBorder="1" applyAlignment="1">
      <alignment horizontal="center" vertical="center" wrapText="1"/>
    </xf>
    <xf numFmtId="1" fontId="164" fillId="0" borderId="13" xfId="0" applyNumberFormat="1" applyFont="1" applyBorder="1" applyAlignment="1">
      <alignment horizontal="center" vertical="center" wrapText="1"/>
    </xf>
    <xf numFmtId="0" fontId="164" fillId="0" borderId="8" xfId="8" applyFont="1" applyBorder="1" applyAlignment="1">
      <alignment horizontal="center" vertical="center" wrapText="1"/>
    </xf>
    <xf numFmtId="1" fontId="164" fillId="6" borderId="33" xfId="0" applyNumberFormat="1" applyFont="1" applyFill="1" applyBorder="1" applyAlignment="1">
      <alignment horizontal="center" vertical="center" wrapText="1"/>
    </xf>
    <xf numFmtId="0" fontId="164" fillId="5" borderId="8" xfId="0" applyFont="1" applyFill="1" applyBorder="1" applyAlignment="1">
      <alignment horizontal="center" vertical="center" wrapText="1"/>
    </xf>
    <xf numFmtId="0" fontId="167" fillId="0" borderId="7" xfId="0" applyFont="1" applyBorder="1" applyAlignment="1">
      <alignment horizontal="center" vertical="center" wrapText="1"/>
    </xf>
    <xf numFmtId="0" fontId="163" fillId="2" borderId="23" xfId="0" applyFont="1" applyFill="1" applyBorder="1" applyAlignment="1">
      <alignment horizontal="center" vertical="center" wrapText="1"/>
    </xf>
    <xf numFmtId="0" fontId="104" fillId="0" borderId="0" xfId="0" applyFont="1" applyAlignment="1">
      <alignment horizontal="left" vertical="center" wrapText="1"/>
    </xf>
    <xf numFmtId="17" fontId="163" fillId="0" borderId="8" xfId="0" quotePrefix="1" applyNumberFormat="1" applyFont="1" applyBorder="1" applyAlignment="1">
      <alignment horizontal="center" vertical="center" wrapText="1"/>
    </xf>
    <xf numFmtId="0" fontId="167" fillId="0" borderId="7" xfId="0" quotePrefix="1" applyFont="1" applyBorder="1" applyAlignment="1">
      <alignment horizontal="center" vertical="center" wrapText="1"/>
    </xf>
    <xf numFmtId="0" fontId="167" fillId="0" borderId="16" xfId="0" quotePrefix="1" applyFont="1" applyBorder="1" applyAlignment="1">
      <alignment horizontal="center" vertical="center" wrapText="1"/>
    </xf>
    <xf numFmtId="0" fontId="110" fillId="6" borderId="8" xfId="10" quotePrefix="1" applyFont="1" applyFill="1" applyBorder="1" applyAlignment="1">
      <alignment horizontal="center" vertical="center"/>
    </xf>
    <xf numFmtId="170" fontId="110" fillId="6" borderId="8" xfId="10" quotePrefix="1" applyNumberFormat="1" applyFont="1" applyFill="1" applyBorder="1" applyAlignment="1">
      <alignment horizontal="center" vertical="center" wrapText="1"/>
    </xf>
    <xf numFmtId="0" fontId="110" fillId="0" borderId="8" xfId="10" quotePrefix="1" applyFont="1" applyBorder="1" applyAlignment="1">
      <alignment horizontal="center" vertical="center" wrapText="1"/>
    </xf>
    <xf numFmtId="167" fontId="110" fillId="0" borderId="8" xfId="10" quotePrefix="1" applyNumberFormat="1" applyFont="1" applyBorder="1" applyAlignment="1">
      <alignment horizontal="center" vertical="center" wrapText="1"/>
    </xf>
    <xf numFmtId="16" fontId="132" fillId="9" borderId="8" xfId="0" quotePrefix="1" applyNumberFormat="1" applyFont="1" applyFill="1" applyBorder="1" applyAlignment="1">
      <alignment horizontal="center" vertical="center"/>
    </xf>
    <xf numFmtId="0" fontId="132" fillId="9" borderId="8" xfId="0" quotePrefix="1" applyFont="1" applyFill="1" applyBorder="1" applyAlignment="1">
      <alignment horizontal="center" vertical="center"/>
    </xf>
    <xf numFmtId="1" fontId="110" fillId="6" borderId="7" xfId="10" quotePrefix="1" applyNumberFormat="1" applyFont="1" applyFill="1" applyBorder="1" applyAlignment="1">
      <alignment horizontal="center" vertical="center" wrapText="1"/>
    </xf>
    <xf numFmtId="0" fontId="172" fillId="0" borderId="8" xfId="10" applyFont="1" applyBorder="1" applyAlignment="1">
      <alignment horizontal="center" vertical="center"/>
    </xf>
    <xf numFmtId="168" fontId="172" fillId="0" borderId="8" xfId="10" applyNumberFormat="1" applyFont="1" applyBorder="1" applyAlignment="1">
      <alignment horizontal="center" vertical="center"/>
    </xf>
    <xf numFmtId="0" fontId="110" fillId="0" borderId="8" xfId="10" applyFont="1" applyBorder="1" applyAlignment="1">
      <alignment horizontal="center"/>
    </xf>
    <xf numFmtId="0" fontId="110" fillId="5" borderId="8" xfId="10" applyFont="1" applyFill="1" applyBorder="1" applyAlignment="1">
      <alignment horizontal="center"/>
    </xf>
    <xf numFmtId="168" fontId="110" fillId="0" borderId="8" xfId="10" applyNumberFormat="1" applyFont="1" applyBorder="1" applyAlignment="1">
      <alignment horizontal="center"/>
    </xf>
    <xf numFmtId="0" fontId="110" fillId="0" borderId="8" xfId="10" applyFont="1" applyBorder="1"/>
    <xf numFmtId="168" fontId="172" fillId="0" borderId="8" xfId="10" applyNumberFormat="1" applyFont="1" applyBorder="1" applyAlignment="1">
      <alignment horizontal="center"/>
    </xf>
    <xf numFmtId="0" fontId="172" fillId="0" borderId="8" xfId="10" applyFont="1" applyBorder="1" applyAlignment="1">
      <alignment horizontal="center"/>
    </xf>
    <xf numFmtId="0" fontId="172" fillId="5" borderId="8" xfId="10" applyFont="1" applyFill="1" applyBorder="1" applyAlignment="1">
      <alignment horizontal="center" vertical="center"/>
    </xf>
    <xf numFmtId="0" fontId="171" fillId="0" borderId="8" xfId="0" applyFont="1" applyBorder="1" applyAlignment="1">
      <alignment horizontal="center"/>
    </xf>
    <xf numFmtId="0" fontId="103" fillId="0" borderId="0" xfId="22" applyFont="1"/>
    <xf numFmtId="0" fontId="171" fillId="0" borderId="36" xfId="22" applyFont="1" applyBorder="1" applyAlignment="1">
      <alignment horizontal="center" vertical="center" wrapText="1"/>
    </xf>
    <xf numFmtId="0" fontId="171" fillId="0" borderId="54" xfId="22" applyFont="1" applyBorder="1" applyAlignment="1">
      <alignment horizontal="center" vertical="center" wrapText="1"/>
    </xf>
    <xf numFmtId="0" fontId="171" fillId="0" borderId="54" xfId="22" applyFont="1" applyBorder="1" applyAlignment="1">
      <alignment horizontal="center" vertical="center"/>
    </xf>
    <xf numFmtId="0" fontId="171" fillId="0" borderId="45" xfId="22" applyFont="1" applyBorder="1" applyAlignment="1">
      <alignment horizontal="center" vertical="center"/>
    </xf>
    <xf numFmtId="0" fontId="171" fillId="0" borderId="45" xfId="22" applyFont="1" applyBorder="1" applyAlignment="1">
      <alignment horizontal="center" vertical="center" wrapText="1"/>
    </xf>
    <xf numFmtId="0" fontId="171" fillId="0" borderId="1" xfId="22" applyFont="1" applyBorder="1" applyAlignment="1">
      <alignment horizontal="center" vertical="center" wrapText="1"/>
    </xf>
    <xf numFmtId="0" fontId="103" fillId="0" borderId="55" xfId="22" applyFont="1" applyBorder="1" applyAlignment="1">
      <alignment vertical="center"/>
    </xf>
    <xf numFmtId="0" fontId="103" fillId="0" borderId="0" xfId="22" applyFont="1" applyAlignment="1">
      <alignment vertical="center"/>
    </xf>
    <xf numFmtId="0" fontId="103" fillId="0" borderId="8" xfId="0" applyFont="1" applyBorder="1" applyAlignment="1">
      <alignment horizontal="center"/>
    </xf>
    <xf numFmtId="0" fontId="103" fillId="0" borderId="59" xfId="22" applyFont="1" applyBorder="1" applyAlignment="1">
      <alignment vertical="center"/>
    </xf>
    <xf numFmtId="0" fontId="103" fillId="0" borderId="57" xfId="22" applyFont="1" applyBorder="1" applyAlignment="1">
      <alignment vertical="center"/>
    </xf>
    <xf numFmtId="0" fontId="103" fillId="0" borderId="61" xfId="22" applyFont="1" applyBorder="1" applyAlignment="1">
      <alignment vertical="center"/>
    </xf>
    <xf numFmtId="0" fontId="103" fillId="0" borderId="41" xfId="22" applyFont="1" applyBorder="1" applyAlignment="1">
      <alignment vertical="center"/>
    </xf>
    <xf numFmtId="0" fontId="103" fillId="0" borderId="47" xfId="22" applyFont="1" applyBorder="1" applyAlignment="1">
      <alignment vertical="center"/>
    </xf>
    <xf numFmtId="0" fontId="103" fillId="0" borderId="0" xfId="22" applyFont="1" applyAlignment="1">
      <alignment horizontal="center"/>
    </xf>
    <xf numFmtId="0" fontId="103" fillId="0" borderId="0" xfId="22" applyFont="1" applyAlignment="1">
      <alignment horizontal="center" vertical="center"/>
    </xf>
    <xf numFmtId="0" fontId="103" fillId="0" borderId="0" xfId="22" applyFont="1" applyAlignment="1">
      <alignment horizontal="center" vertical="center" wrapText="1"/>
    </xf>
    <xf numFmtId="0" fontId="175" fillId="0" borderId="35" xfId="10" applyFont="1" applyBorder="1" applyAlignment="1">
      <alignment horizontal="center" vertical="center" wrapText="1"/>
    </xf>
    <xf numFmtId="0" fontId="175" fillId="0" borderId="36" xfId="10" applyFont="1" applyBorder="1" applyAlignment="1">
      <alignment horizontal="center" vertical="center" wrapText="1"/>
    </xf>
    <xf numFmtId="0" fontId="176" fillId="0" borderId="30" xfId="22" applyFont="1" applyBorder="1" applyAlignment="1">
      <alignment horizontal="center" vertical="center"/>
    </xf>
    <xf numFmtId="0" fontId="171" fillId="14" borderId="8" xfId="0" applyFont="1" applyFill="1" applyBorder="1" applyAlignment="1">
      <alignment horizontal="center" vertical="center"/>
    </xf>
    <xf numFmtId="14" fontId="103" fillId="0" borderId="8" xfId="22" applyNumberFormat="1" applyFont="1" applyBorder="1" applyAlignment="1">
      <alignment horizontal="center" vertical="center"/>
    </xf>
    <xf numFmtId="0" fontId="103" fillId="0" borderId="11" xfId="22" applyFont="1" applyBorder="1" applyAlignment="1">
      <alignment horizontal="center" vertical="center"/>
    </xf>
    <xf numFmtId="0" fontId="103" fillId="0" borderId="41" xfId="22" applyFont="1" applyBorder="1" applyAlignment="1">
      <alignment horizontal="center" vertical="center"/>
    </xf>
    <xf numFmtId="0" fontId="103" fillId="0" borderId="19" xfId="22" applyFont="1" applyBorder="1" applyAlignment="1">
      <alignment horizontal="center" vertical="center"/>
    </xf>
    <xf numFmtId="0" fontId="103" fillId="0" borderId="58" xfId="22" applyFont="1" applyBorder="1" applyAlignment="1">
      <alignment horizontal="center" vertical="center" wrapText="1"/>
    </xf>
    <xf numFmtId="14" fontId="103" fillId="0" borderId="33" xfId="22" applyNumberFormat="1" applyFont="1" applyBorder="1" applyAlignment="1">
      <alignment horizontal="center" vertical="center"/>
    </xf>
    <xf numFmtId="0" fontId="103" fillId="0" borderId="56" xfId="22" applyFont="1" applyBorder="1" applyAlignment="1">
      <alignment horizontal="center" vertical="center" wrapText="1"/>
    </xf>
    <xf numFmtId="166" fontId="103" fillId="0" borderId="8" xfId="0" applyNumberFormat="1" applyFont="1" applyBorder="1" applyAlignment="1">
      <alignment horizontal="center" vertical="center"/>
    </xf>
    <xf numFmtId="166" fontId="171" fillId="14" borderId="8" xfId="0" applyNumberFormat="1" applyFont="1" applyFill="1" applyBorder="1" applyAlignment="1">
      <alignment horizontal="center" vertical="center"/>
    </xf>
    <xf numFmtId="0" fontId="171" fillId="0" borderId="8" xfId="0" applyFont="1" applyBorder="1" applyAlignment="1">
      <alignment horizontal="center" vertical="center"/>
    </xf>
    <xf numFmtId="2" fontId="176" fillId="0" borderId="8" xfId="22" applyNumberFormat="1" applyFont="1" applyBorder="1" applyAlignment="1">
      <alignment horizontal="center" vertical="center"/>
    </xf>
    <xf numFmtId="0" fontId="176" fillId="0" borderId="42" xfId="22" applyFont="1" applyBorder="1" applyAlignment="1">
      <alignment horizontal="center" vertical="center"/>
    </xf>
    <xf numFmtId="0" fontId="176" fillId="0" borderId="7" xfId="22" applyFont="1" applyBorder="1" applyAlignment="1">
      <alignment horizontal="center" vertical="center"/>
    </xf>
    <xf numFmtId="1" fontId="176" fillId="0" borderId="7" xfId="22" applyNumberFormat="1" applyFont="1" applyBorder="1" applyAlignment="1">
      <alignment vertical="center"/>
    </xf>
    <xf numFmtId="1" fontId="176" fillId="0" borderId="7" xfId="22" applyNumberFormat="1" applyFont="1" applyBorder="1" applyAlignment="1">
      <alignment horizontal="center" vertical="center"/>
    </xf>
    <xf numFmtId="0" fontId="103" fillId="0" borderId="7" xfId="22" applyFont="1" applyBorder="1" applyAlignment="1">
      <alignment horizontal="center" vertical="center"/>
    </xf>
    <xf numFmtId="0" fontId="103" fillId="0" borderId="13" xfId="22" applyFont="1" applyBorder="1" applyAlignment="1">
      <alignment horizontal="center" vertical="center"/>
    </xf>
    <xf numFmtId="0" fontId="103" fillId="0" borderId="50" xfId="22" applyFont="1" applyBorder="1" applyAlignment="1">
      <alignment horizontal="center" vertical="center"/>
    </xf>
    <xf numFmtId="0" fontId="103" fillId="0" borderId="60" xfId="22" applyFont="1" applyBorder="1" applyAlignment="1">
      <alignment horizontal="center" vertical="center" wrapText="1"/>
    </xf>
    <xf numFmtId="166" fontId="175" fillId="0" borderId="46" xfId="22" applyNumberFormat="1" applyFont="1" applyBorder="1" applyAlignment="1">
      <alignment horizontal="center" vertical="center"/>
    </xf>
    <xf numFmtId="1" fontId="175" fillId="0" borderId="46" xfId="22" applyNumberFormat="1" applyFont="1" applyBorder="1" applyAlignment="1">
      <alignment horizontal="center" vertical="center"/>
    </xf>
    <xf numFmtId="0" fontId="103" fillId="0" borderId="46" xfId="22" applyFont="1" applyBorder="1" applyAlignment="1">
      <alignment vertical="center"/>
    </xf>
    <xf numFmtId="1" fontId="171" fillId="0" borderId="53" xfId="22" applyNumberFormat="1" applyFont="1" applyBorder="1" applyAlignment="1">
      <alignment horizontal="center" vertical="center"/>
    </xf>
    <xf numFmtId="1" fontId="171" fillId="0" borderId="62" xfId="22" applyNumberFormat="1" applyFont="1" applyBorder="1" applyAlignment="1">
      <alignment horizontal="center" vertical="center" wrapText="1"/>
    </xf>
    <xf numFmtId="166" fontId="175" fillId="0" borderId="16" xfId="22" applyNumberFormat="1" applyFont="1" applyBorder="1" applyAlignment="1">
      <alignment horizontal="center" vertical="center"/>
    </xf>
    <xf numFmtId="0" fontId="103" fillId="0" borderId="16" xfId="22" applyFont="1" applyBorder="1" applyAlignment="1">
      <alignment vertical="center"/>
    </xf>
    <xf numFmtId="1" fontId="171" fillId="0" borderId="49" xfId="22" applyNumberFormat="1" applyFont="1" applyBorder="1" applyAlignment="1">
      <alignment horizontal="center" vertical="center"/>
    </xf>
    <xf numFmtId="1" fontId="171" fillId="0" borderId="4" xfId="22" applyNumberFormat="1" applyFont="1" applyBorder="1" applyAlignment="1">
      <alignment horizontal="center" vertical="center" wrapText="1"/>
    </xf>
    <xf numFmtId="0" fontId="176" fillId="0" borderId="37" xfId="22" applyFont="1" applyBorder="1" applyAlignment="1">
      <alignment horizontal="center" vertical="center"/>
    </xf>
    <xf numFmtId="2" fontId="176" fillId="0" borderId="33" xfId="22" applyNumberFormat="1" applyFont="1" applyBorder="1" applyAlignment="1">
      <alignment horizontal="center" vertical="center"/>
    </xf>
    <xf numFmtId="0" fontId="171" fillId="0" borderId="0" xfId="0" applyFont="1" applyAlignment="1">
      <alignment horizontal="left"/>
    </xf>
    <xf numFmtId="0" fontId="103" fillId="0" borderId="0" xfId="0" applyFont="1"/>
    <xf numFmtId="0" fontId="103" fillId="0" borderId="32" xfId="0" applyFont="1" applyBorder="1" applyAlignment="1">
      <alignment horizontal="center"/>
    </xf>
    <xf numFmtId="0" fontId="103" fillId="0" borderId="17" xfId="0" applyFont="1" applyBorder="1"/>
    <xf numFmtId="0" fontId="103" fillId="0" borderId="0" xfId="0" applyFont="1" applyAlignment="1">
      <alignment horizontal="center" vertical="center"/>
    </xf>
    <xf numFmtId="0" fontId="171" fillId="15" borderId="8" xfId="0" applyFont="1" applyFill="1" applyBorder="1" applyAlignment="1">
      <alignment horizontal="center" vertical="center" wrapText="1"/>
    </xf>
    <xf numFmtId="16" fontId="103" fillId="16" borderId="8" xfId="0" applyNumberFormat="1" applyFont="1" applyFill="1" applyBorder="1" applyAlignment="1">
      <alignment horizontal="center"/>
    </xf>
    <xf numFmtId="0" fontId="103" fillId="0" borderId="8" xfId="0" applyFont="1" applyBorder="1"/>
    <xf numFmtId="0" fontId="103" fillId="5" borderId="8" xfId="0" applyFont="1" applyFill="1" applyBorder="1"/>
    <xf numFmtId="166" fontId="177" fillId="0" borderId="8" xfId="0" applyNumberFormat="1" applyFont="1" applyBorder="1" applyAlignment="1">
      <alignment horizontal="center" vertical="center"/>
    </xf>
    <xf numFmtId="166" fontId="103" fillId="0" borderId="8" xfId="0" applyNumberFormat="1" applyFont="1" applyBorder="1" applyAlignment="1">
      <alignment horizontal="center"/>
    </xf>
    <xf numFmtId="0" fontId="103" fillId="0" borderId="0" xfId="0" applyFont="1" applyAlignment="1">
      <alignment horizontal="left" vertical="center"/>
    </xf>
    <xf numFmtId="16" fontId="103" fillId="0" borderId="8" xfId="0" applyNumberFormat="1" applyFont="1" applyBorder="1" applyAlignment="1">
      <alignment horizontal="center"/>
    </xf>
    <xf numFmtId="0" fontId="103" fillId="0" borderId="3" xfId="0" applyFont="1" applyBorder="1"/>
    <xf numFmtId="14" fontId="102" fillId="0" borderId="8" xfId="22" applyNumberFormat="1" applyFont="1" applyBorder="1" applyAlignment="1">
      <alignment horizontal="center" vertical="center"/>
    </xf>
    <xf numFmtId="14" fontId="101" fillId="0" borderId="33" xfId="22" applyNumberFormat="1" applyFont="1" applyBorder="1" applyAlignment="1">
      <alignment horizontal="center" vertical="center"/>
    </xf>
    <xf numFmtId="14" fontId="100" fillId="0" borderId="33" xfId="22" applyNumberFormat="1" applyFont="1" applyBorder="1" applyAlignment="1">
      <alignment horizontal="center" vertical="center"/>
    </xf>
    <xf numFmtId="16" fontId="99" fillId="0" borderId="8" xfId="0" applyNumberFormat="1" applyFont="1" applyBorder="1" applyAlignment="1">
      <alignment horizontal="center"/>
    </xf>
    <xf numFmtId="0" fontId="98" fillId="0" borderId="8" xfId="0" applyFont="1" applyBorder="1"/>
    <xf numFmtId="0" fontId="110" fillId="30" borderId="8" xfId="10" applyFont="1" applyFill="1" applyBorder="1" applyAlignment="1">
      <alignment horizontal="center" vertical="center"/>
    </xf>
    <xf numFmtId="0" fontId="178" fillId="0" borderId="0" xfId="0" applyFont="1" applyAlignment="1">
      <alignment horizontal="center" vertical="center"/>
    </xf>
    <xf numFmtId="14" fontId="97" fillId="0" borderId="8" xfId="22" applyNumberFormat="1" applyFont="1" applyBorder="1" applyAlignment="1">
      <alignment horizontal="center" vertical="center"/>
    </xf>
    <xf numFmtId="0" fontId="96" fillId="0" borderId="0" xfId="0" applyFont="1" applyAlignment="1">
      <alignment horizontal="center" vertical="center"/>
    </xf>
    <xf numFmtId="14" fontId="96" fillId="0" borderId="8" xfId="22" applyNumberFormat="1" applyFont="1" applyBorder="1" applyAlignment="1">
      <alignment horizontal="center" vertical="center"/>
    </xf>
    <xf numFmtId="0" fontId="95" fillId="0" borderId="0" xfId="0" applyFont="1" applyAlignment="1">
      <alignment horizontal="center" vertical="center"/>
    </xf>
    <xf numFmtId="0" fontId="95" fillId="0" borderId="11" xfId="22" applyFont="1" applyBorder="1" applyAlignment="1">
      <alignment horizontal="center" vertical="center"/>
    </xf>
    <xf numFmtId="0" fontId="94" fillId="0" borderId="11" xfId="22" applyFont="1" applyBorder="1" applyAlignment="1">
      <alignment horizontal="center" vertical="center"/>
    </xf>
    <xf numFmtId="14" fontId="93" fillId="0" borderId="8" xfId="22" applyNumberFormat="1" applyFont="1" applyBorder="1" applyAlignment="1">
      <alignment horizontal="center" vertical="center"/>
    </xf>
    <xf numFmtId="0" fontId="92" fillId="0" borderId="8" xfId="0" applyFont="1" applyBorder="1" applyAlignment="1">
      <alignment horizontal="center"/>
    </xf>
    <xf numFmtId="14" fontId="92" fillId="0" borderId="8" xfId="22" applyNumberFormat="1" applyFont="1" applyBorder="1" applyAlignment="1">
      <alignment horizontal="center" vertical="center"/>
    </xf>
    <xf numFmtId="0" fontId="91" fillId="0" borderId="11" xfId="22" applyFont="1" applyBorder="1" applyAlignment="1">
      <alignment horizontal="center" vertical="center"/>
    </xf>
    <xf numFmtId="0" fontId="91" fillId="0" borderId="58" xfId="22" applyFont="1" applyBorder="1" applyAlignment="1">
      <alignment horizontal="center" vertical="center" wrapText="1"/>
    </xf>
    <xf numFmtId="0" fontId="90" fillId="0" borderId="8" xfId="0" applyFont="1" applyBorder="1" applyAlignment="1">
      <alignment horizontal="center"/>
    </xf>
    <xf numFmtId="0" fontId="89" fillId="0" borderId="8" xfId="0" applyFont="1" applyBorder="1" applyAlignment="1">
      <alignment horizontal="center"/>
    </xf>
    <xf numFmtId="0" fontId="172" fillId="6" borderId="8" xfId="10" applyFont="1" applyFill="1" applyBorder="1" applyAlignment="1">
      <alignment horizontal="center" vertical="center"/>
    </xf>
    <xf numFmtId="0" fontId="88" fillId="0" borderId="8" xfId="0" applyFont="1" applyBorder="1" applyAlignment="1">
      <alignment horizontal="center"/>
    </xf>
    <xf numFmtId="0" fontId="87" fillId="0" borderId="8" xfId="0" applyFont="1" applyBorder="1" applyAlignment="1">
      <alignment horizontal="center"/>
    </xf>
    <xf numFmtId="16" fontId="86" fillId="0" borderId="8" xfId="0" applyNumberFormat="1" applyFont="1" applyBorder="1" applyAlignment="1">
      <alignment horizontal="center"/>
    </xf>
    <xf numFmtId="0" fontId="86" fillId="0" borderId="8" xfId="0" applyFont="1" applyBorder="1" applyAlignment="1">
      <alignment horizontal="center"/>
    </xf>
    <xf numFmtId="0" fontId="85" fillId="0" borderId="8" xfId="0" applyFont="1" applyBorder="1" applyAlignment="1">
      <alignment horizontal="center"/>
    </xf>
    <xf numFmtId="14" fontId="84" fillId="0" borderId="8" xfId="22" applyNumberFormat="1" applyFont="1" applyBorder="1" applyAlignment="1">
      <alignment horizontal="center" vertical="center"/>
    </xf>
    <xf numFmtId="0" fontId="172" fillId="0" borderId="0" xfId="10" applyFont="1" applyAlignment="1">
      <alignment horizontal="center" vertical="center"/>
    </xf>
    <xf numFmtId="0" fontId="83" fillId="0" borderId="8" xfId="0" applyFont="1" applyBorder="1" applyAlignment="1">
      <alignment horizontal="center"/>
    </xf>
    <xf numFmtId="0" fontId="83" fillId="5" borderId="8" xfId="0" applyFont="1" applyFill="1" applyBorder="1"/>
    <xf numFmtId="0" fontId="82" fillId="0" borderId="0" xfId="0" applyFont="1"/>
    <xf numFmtId="0" fontId="81" fillId="0" borderId="8" xfId="0" applyFont="1" applyBorder="1"/>
    <xf numFmtId="0" fontId="81" fillId="0" borderId="8" xfId="0" applyFont="1" applyBorder="1" applyAlignment="1">
      <alignment horizontal="center"/>
    </xf>
    <xf numFmtId="0" fontId="80" fillId="0" borderId="0" xfId="26"/>
    <xf numFmtId="0" fontId="179" fillId="0" borderId="0" xfId="26" applyFont="1"/>
    <xf numFmtId="0" fontId="185" fillId="0" borderId="0" xfId="10" applyFont="1" applyAlignment="1">
      <alignment horizontal="left" vertical="center"/>
    </xf>
    <xf numFmtId="0" fontId="185" fillId="0" borderId="0" xfId="10" applyFont="1" applyAlignment="1">
      <alignment vertical="center"/>
    </xf>
    <xf numFmtId="0" fontId="186" fillId="0" borderId="0" xfId="10" applyFont="1" applyAlignment="1">
      <alignment vertical="center"/>
    </xf>
    <xf numFmtId="0" fontId="136" fillId="0" borderId="0" xfId="10" applyFont="1" applyAlignment="1">
      <alignment vertical="center"/>
    </xf>
    <xf numFmtId="0" fontId="136" fillId="0" borderId="0" xfId="10" applyFont="1" applyAlignment="1">
      <alignment horizontal="center" vertical="center" wrapText="1"/>
    </xf>
    <xf numFmtId="0" fontId="136" fillId="0" borderId="0" xfId="10" applyFont="1" applyAlignment="1">
      <alignment horizontal="center" vertical="center"/>
    </xf>
    <xf numFmtId="0" fontId="137" fillId="0" borderId="0" xfId="10" applyFont="1" applyAlignment="1">
      <alignment vertical="center"/>
    </xf>
    <xf numFmtId="0" fontId="137" fillId="0" borderId="0" xfId="10" applyFont="1" applyAlignment="1">
      <alignment horizontal="left" vertical="center"/>
    </xf>
    <xf numFmtId="0" fontId="137" fillId="0" borderId="0" xfId="10" applyFont="1" applyAlignment="1">
      <alignment horizontal="left" vertical="center" wrapText="1"/>
    </xf>
    <xf numFmtId="0" fontId="187" fillId="0" borderId="0" xfId="10" applyFont="1" applyAlignment="1">
      <alignment vertical="center"/>
    </xf>
    <xf numFmtId="0" fontId="183" fillId="0" borderId="8" xfId="0" applyFont="1" applyBorder="1" applyAlignment="1">
      <alignment horizontal="center" vertical="center"/>
    </xf>
    <xf numFmtId="16" fontId="183" fillId="0" borderId="8" xfId="0" quotePrefix="1" applyNumberFormat="1" applyFont="1" applyBorder="1" applyAlignment="1">
      <alignment horizontal="center" vertical="center"/>
    </xf>
    <xf numFmtId="175" fontId="183" fillId="0" borderId="8" xfId="0" applyNumberFormat="1" applyFont="1" applyBorder="1" applyAlignment="1">
      <alignment horizontal="center" vertical="center"/>
    </xf>
    <xf numFmtId="0" fontId="183" fillId="0" borderId="0" xfId="0" applyFont="1" applyAlignment="1">
      <alignment vertical="center"/>
    </xf>
    <xf numFmtId="0" fontId="184" fillId="3" borderId="8" xfId="0" applyFont="1" applyFill="1" applyBorder="1" applyAlignment="1">
      <alignment horizontal="center" vertical="center"/>
    </xf>
    <xf numFmtId="0" fontId="184" fillId="3" borderId="8" xfId="0" applyFont="1" applyFill="1" applyBorder="1" applyAlignment="1">
      <alignment horizontal="center" vertical="center" wrapText="1"/>
    </xf>
    <xf numFmtId="0" fontId="184" fillId="0" borderId="0" xfId="0" applyFont="1" applyAlignment="1">
      <alignment horizontal="center" vertical="center"/>
    </xf>
    <xf numFmtId="0" fontId="181" fillId="31" borderId="8" xfId="26" applyFont="1" applyFill="1" applyBorder="1" applyAlignment="1">
      <alignment horizontal="center" vertical="center" wrapText="1"/>
    </xf>
    <xf numFmtId="0" fontId="154" fillId="0" borderId="8" xfId="26" applyFont="1" applyBorder="1" applyAlignment="1">
      <alignment horizontal="center" vertical="center" wrapText="1"/>
    </xf>
    <xf numFmtId="1" fontId="154" fillId="0" borderId="8" xfId="26" applyNumberFormat="1" applyFont="1" applyBorder="1" applyAlignment="1">
      <alignment horizontal="center" vertical="center" wrapText="1"/>
    </xf>
    <xf numFmtId="0" fontId="154" fillId="32" borderId="8" xfId="26" applyFont="1" applyFill="1" applyBorder="1" applyAlignment="1">
      <alignment horizontal="center" vertical="center" wrapText="1"/>
    </xf>
    <xf numFmtId="0" fontId="136" fillId="0" borderId="8" xfId="26" applyFont="1" applyBorder="1" applyAlignment="1">
      <alignment horizontal="center" vertical="center" wrapText="1"/>
    </xf>
    <xf numFmtId="0" fontId="136" fillId="32" borderId="8" xfId="26" applyFont="1" applyFill="1" applyBorder="1" applyAlignment="1">
      <alignment horizontal="center" vertical="center" wrapText="1"/>
    </xf>
    <xf numFmtId="0" fontId="154" fillId="0" borderId="8" xfId="26" applyFont="1" applyBorder="1" applyAlignment="1">
      <alignment horizontal="center" wrapText="1"/>
    </xf>
    <xf numFmtId="0" fontId="154" fillId="32" borderId="8" xfId="26" applyFont="1" applyFill="1" applyBorder="1" applyAlignment="1">
      <alignment horizontal="center" wrapText="1"/>
    </xf>
    <xf numFmtId="165" fontId="154" fillId="0" borderId="8" xfId="26" applyNumberFormat="1" applyFont="1" applyBorder="1" applyAlignment="1">
      <alignment horizontal="center" vertical="center" wrapText="1"/>
    </xf>
    <xf numFmtId="14" fontId="154" fillId="0" borderId="8" xfId="26" applyNumberFormat="1" applyFont="1" applyBorder="1" applyAlignment="1">
      <alignment horizontal="center" vertical="center" wrapText="1"/>
    </xf>
    <xf numFmtId="0" fontId="188" fillId="0" borderId="0" xfId="27" applyFont="1" applyAlignment="1">
      <alignment horizontal="center"/>
    </xf>
    <xf numFmtId="0" fontId="189" fillId="33" borderId="34" xfId="27" applyFont="1" applyFill="1" applyBorder="1" applyAlignment="1">
      <alignment horizontal="left" vertical="center" wrapText="1"/>
    </xf>
    <xf numFmtId="0" fontId="190" fillId="0" borderId="0" xfId="27" applyFont="1" applyAlignment="1">
      <alignment horizontal="center" vertical="center"/>
    </xf>
    <xf numFmtId="0" fontId="191" fillId="0" borderId="0" xfId="27" applyFont="1" applyAlignment="1">
      <alignment horizontal="center" vertical="center"/>
    </xf>
    <xf numFmtId="0" fontId="188" fillId="0" borderId="0" xfId="27" applyFont="1" applyAlignment="1">
      <alignment horizontal="center" vertical="center"/>
    </xf>
    <xf numFmtId="0" fontId="189" fillId="33" borderId="30" xfId="27" applyFont="1" applyFill="1" applyBorder="1" applyAlignment="1">
      <alignment horizontal="left" vertical="center"/>
    </xf>
    <xf numFmtId="0" fontId="188" fillId="0" borderId="0" xfId="27" applyFont="1"/>
    <xf numFmtId="0" fontId="190" fillId="0" borderId="0" xfId="27" applyFont="1" applyAlignment="1">
      <alignment vertical="center"/>
    </xf>
    <xf numFmtId="0" fontId="189" fillId="33" borderId="38" xfId="27" applyFont="1" applyFill="1" applyBorder="1" applyAlignment="1">
      <alignment horizontal="left" vertical="center"/>
    </xf>
    <xf numFmtId="0" fontId="192" fillId="34" borderId="3" xfId="27" applyFont="1" applyFill="1" applyBorder="1"/>
    <xf numFmtId="0" fontId="188" fillId="34" borderId="0" xfId="27" applyFont="1" applyFill="1"/>
    <xf numFmtId="0" fontId="192" fillId="35" borderId="68" xfId="27" applyFont="1" applyFill="1" applyBorder="1" applyAlignment="1">
      <alignment horizontal="center" vertical="center"/>
    </xf>
    <xf numFmtId="0" fontId="192" fillId="35" borderId="63" xfId="27" applyFont="1" applyFill="1" applyBorder="1" applyAlignment="1">
      <alignment horizontal="center" vertical="center"/>
    </xf>
    <xf numFmtId="0" fontId="192" fillId="35" borderId="63" xfId="27" applyFont="1" applyFill="1" applyBorder="1" applyAlignment="1">
      <alignment horizontal="center" vertical="center" wrapText="1"/>
    </xf>
    <xf numFmtId="0" fontId="192" fillId="35" borderId="69" xfId="27" applyFont="1" applyFill="1" applyBorder="1" applyAlignment="1">
      <alignment horizontal="center" vertical="center" wrapText="1"/>
    </xf>
    <xf numFmtId="0" fontId="188" fillId="0" borderId="8" xfId="27" applyFont="1" applyBorder="1" applyAlignment="1">
      <alignment horizontal="left" vertical="center" wrapText="1"/>
    </xf>
    <xf numFmtId="0" fontId="188" fillId="36" borderId="8" xfId="27" applyFont="1" applyFill="1" applyBorder="1" applyAlignment="1">
      <alignment horizontal="center" vertical="center" wrapText="1"/>
    </xf>
    <xf numFmtId="176" fontId="188" fillId="36" borderId="8" xfId="28" applyFont="1" applyFill="1" applyBorder="1" applyAlignment="1">
      <alignment horizontal="center" vertical="center"/>
    </xf>
    <xf numFmtId="0" fontId="188" fillId="36" borderId="19" xfId="27" applyFont="1" applyFill="1" applyBorder="1" applyAlignment="1">
      <alignment vertical="center" wrapText="1"/>
    </xf>
    <xf numFmtId="0" fontId="188" fillId="37" borderId="8" xfId="27" applyFont="1" applyFill="1" applyBorder="1" applyAlignment="1">
      <alignment horizontal="center" vertical="center"/>
    </xf>
    <xf numFmtId="176" fontId="188" fillId="37" borderId="8" xfId="28" applyFont="1" applyFill="1" applyBorder="1" applyAlignment="1">
      <alignment horizontal="center" vertical="center"/>
    </xf>
    <xf numFmtId="0" fontId="188" fillId="37" borderId="19" xfId="27" applyFont="1" applyFill="1" applyBorder="1" applyAlignment="1">
      <alignment vertical="center" wrapText="1"/>
    </xf>
    <xf numFmtId="0" fontId="188" fillId="0" borderId="8" xfId="27" applyFont="1" applyBorder="1" applyAlignment="1">
      <alignment horizontal="left" vertical="center"/>
    </xf>
    <xf numFmtId="0" fontId="188" fillId="0" borderId="16" xfId="27" applyFont="1" applyBorder="1" applyAlignment="1">
      <alignment horizontal="left" vertical="center"/>
    </xf>
    <xf numFmtId="0" fontId="196" fillId="39" borderId="36" xfId="27" applyFont="1" applyFill="1" applyBorder="1" applyAlignment="1">
      <alignment horizontal="center" vertical="center"/>
    </xf>
    <xf numFmtId="176" fontId="195" fillId="39" borderId="36" xfId="27" applyNumberFormat="1" applyFont="1" applyFill="1" applyBorder="1" applyAlignment="1">
      <alignment horizontal="center" vertical="center"/>
    </xf>
    <xf numFmtId="176" fontId="195" fillId="39" borderId="45" xfId="27" applyNumberFormat="1" applyFont="1" applyFill="1" applyBorder="1" applyAlignment="1">
      <alignment horizontal="center" vertical="center"/>
    </xf>
    <xf numFmtId="0" fontId="137" fillId="0" borderId="0" xfId="10" applyFont="1" applyAlignment="1">
      <alignment horizontal="center" vertical="center"/>
    </xf>
    <xf numFmtId="14" fontId="137" fillId="0" borderId="0" xfId="10" applyNumberFormat="1" applyFont="1" applyAlignment="1">
      <alignment horizontal="center" vertical="center"/>
    </xf>
    <xf numFmtId="0" fontId="197" fillId="0" borderId="0" xfId="29" applyFont="1" applyAlignment="1">
      <alignment vertical="center"/>
    </xf>
    <xf numFmtId="0" fontId="138" fillId="0" borderId="0" xfId="29" applyFont="1" applyAlignment="1">
      <alignment vertical="center"/>
    </xf>
    <xf numFmtId="0" fontId="78" fillId="0" borderId="0" xfId="30"/>
    <xf numFmtId="0" fontId="197" fillId="0" borderId="0" xfId="29" quotePrefix="1" applyFont="1" applyAlignment="1">
      <alignment vertical="center"/>
    </xf>
    <xf numFmtId="0" fontId="197" fillId="0" borderId="0" xfId="29" applyFont="1" applyAlignment="1">
      <alignment horizontal="center" vertical="center"/>
    </xf>
    <xf numFmtId="0" fontId="198" fillId="0" borderId="0" xfId="29" applyFont="1"/>
    <xf numFmtId="0" fontId="138" fillId="0" borderId="0" xfId="29" applyFont="1" applyAlignment="1">
      <alignment horizontal="right"/>
    </xf>
    <xf numFmtId="0" fontId="137" fillId="0" borderId="8" xfId="29" applyFont="1" applyBorder="1" applyAlignment="1">
      <alignment horizontal="center" vertical="center" wrapText="1"/>
    </xf>
    <xf numFmtId="0" fontId="137" fillId="27" borderId="8" xfId="29" applyFont="1" applyFill="1" applyBorder="1" applyAlignment="1">
      <alignment vertical="center" wrapText="1"/>
    </xf>
    <xf numFmtId="0" fontId="137" fillId="27" borderId="8" xfId="29" applyFont="1" applyFill="1" applyBorder="1" applyAlignment="1">
      <alignment horizontal="center" vertical="center" wrapText="1"/>
    </xf>
    <xf numFmtId="41" fontId="136" fillId="27" borderId="8" xfId="29" applyNumberFormat="1" applyFont="1" applyFill="1" applyBorder="1" applyAlignment="1">
      <alignment horizontal="center" vertical="center" wrapText="1"/>
    </xf>
    <xf numFmtId="41" fontId="136" fillId="27" borderId="8" xfId="29" applyNumberFormat="1" applyFont="1" applyFill="1" applyBorder="1" applyAlignment="1">
      <alignment vertical="center" wrapText="1"/>
    </xf>
    <xf numFmtId="41" fontId="136" fillId="27" borderId="8" xfId="29" applyNumberFormat="1" applyFont="1" applyFill="1" applyBorder="1" applyAlignment="1">
      <alignment horizontal="center"/>
    </xf>
    <xf numFmtId="41" fontId="136" fillId="27" borderId="8" xfId="31" applyNumberFormat="1" applyFont="1" applyFill="1" applyBorder="1" applyAlignment="1">
      <alignment horizontal="center"/>
    </xf>
    <xf numFmtId="0" fontId="137" fillId="0" borderId="8" xfId="29" applyFont="1" applyBorder="1" applyAlignment="1">
      <alignment vertical="center" wrapText="1"/>
    </xf>
    <xf numFmtId="41" fontId="136" fillId="0" borderId="8" xfId="29" applyNumberFormat="1" applyFont="1" applyBorder="1" applyAlignment="1">
      <alignment horizontal="center" vertical="center" wrapText="1"/>
    </xf>
    <xf numFmtId="41" fontId="136" fillId="0" borderId="8" xfId="29" applyNumberFormat="1" applyFont="1" applyBorder="1" applyAlignment="1">
      <alignment vertical="center" wrapText="1"/>
    </xf>
    <xf numFmtId="41" fontId="136" fillId="0" borderId="8" xfId="29" applyNumberFormat="1" applyFont="1" applyBorder="1" applyAlignment="1">
      <alignment horizontal="center" vertical="center"/>
    </xf>
    <xf numFmtId="41" fontId="136" fillId="0" borderId="8" xfId="31" applyNumberFormat="1" applyFont="1" applyFill="1" applyBorder="1" applyAlignment="1">
      <alignment horizontal="center" vertical="center"/>
    </xf>
    <xf numFmtId="41" fontId="136" fillId="27" borderId="8" xfId="29" applyNumberFormat="1" applyFont="1" applyFill="1" applyBorder="1" applyAlignment="1">
      <alignment horizontal="center" vertical="center"/>
    </xf>
    <xf numFmtId="41" fontId="136" fillId="27" borderId="8" xfId="29" applyNumberFormat="1" applyFont="1" applyFill="1" applyBorder="1" applyAlignment="1">
      <alignment horizontal="right" vertical="center" wrapText="1"/>
    </xf>
    <xf numFmtId="177" fontId="137" fillId="0" borderId="8" xfId="29" applyNumberFormat="1" applyFont="1" applyBorder="1" applyAlignment="1">
      <alignment horizontal="center" vertical="center" wrapText="1"/>
    </xf>
    <xf numFmtId="41" fontId="137" fillId="0" borderId="8" xfId="29" applyNumberFormat="1" applyFont="1" applyBorder="1" applyAlignment="1">
      <alignment horizontal="center" vertical="center" wrapText="1"/>
    </xf>
    <xf numFmtId="177" fontId="137" fillId="0" borderId="8" xfId="29" applyNumberFormat="1" applyFont="1" applyBorder="1" applyAlignment="1">
      <alignment vertical="center" wrapText="1"/>
    </xf>
    <xf numFmtId="41" fontId="137" fillId="0" borderId="8" xfId="29" applyNumberFormat="1" applyFont="1" applyBorder="1" applyAlignment="1">
      <alignment horizontal="center" vertical="center"/>
    </xf>
    <xf numFmtId="177" fontId="137" fillId="0" borderId="8" xfId="29" applyNumberFormat="1" applyFont="1" applyBorder="1" applyAlignment="1">
      <alignment horizontal="center" vertical="center"/>
    </xf>
    <xf numFmtId="177" fontId="137" fillId="0" borderId="8" xfId="29" applyNumberFormat="1" applyFont="1" applyBorder="1" applyAlignment="1">
      <alignment horizontal="right" vertical="center" wrapText="1"/>
    </xf>
    <xf numFmtId="177" fontId="136" fillId="0" borderId="8" xfId="29" applyNumberFormat="1" applyFont="1" applyBorder="1" applyAlignment="1">
      <alignment horizontal="center" vertical="center" wrapText="1"/>
    </xf>
    <xf numFmtId="177" fontId="136" fillId="0" borderId="8" xfId="29" applyNumberFormat="1" applyFont="1" applyBorder="1" applyAlignment="1">
      <alignment vertical="center" wrapText="1"/>
    </xf>
    <xf numFmtId="177" fontId="136" fillId="0" borderId="8" xfId="29" applyNumberFormat="1" applyFont="1" applyBorder="1" applyAlignment="1">
      <alignment horizontal="center" vertical="center"/>
    </xf>
    <xf numFmtId="177" fontId="136" fillId="0" borderId="8" xfId="29" applyNumberFormat="1" applyFont="1" applyBorder="1" applyAlignment="1">
      <alignment horizontal="right" vertical="center" wrapText="1"/>
    </xf>
    <xf numFmtId="41" fontId="136" fillId="0" borderId="8" xfId="29" applyNumberFormat="1" applyFont="1" applyBorder="1" applyAlignment="1">
      <alignment horizontal="right" vertical="center" wrapText="1"/>
    </xf>
    <xf numFmtId="0" fontId="137" fillId="27" borderId="8" xfId="29" applyFont="1" applyFill="1" applyBorder="1" applyAlignment="1">
      <alignment vertical="center"/>
    </xf>
    <xf numFmtId="0" fontId="137" fillId="27" borderId="8" xfId="29" applyFont="1" applyFill="1" applyBorder="1" applyAlignment="1">
      <alignment horizontal="center"/>
    </xf>
    <xf numFmtId="41" fontId="136" fillId="27" borderId="8" xfId="29" applyNumberFormat="1" applyFont="1" applyFill="1" applyBorder="1" applyAlignment="1">
      <alignment vertical="center"/>
    </xf>
    <xf numFmtId="41" fontId="136" fillId="27" borderId="8" xfId="31" applyNumberFormat="1" applyFont="1" applyFill="1" applyBorder="1" applyAlignment="1">
      <alignment horizontal="center" vertical="center"/>
    </xf>
    <xf numFmtId="0" fontId="137" fillId="0" borderId="8" xfId="29" applyFont="1" applyBorder="1" applyAlignment="1">
      <alignment vertical="center"/>
    </xf>
    <xf numFmtId="0" fontId="137" fillId="0" borderId="8" xfId="29" applyFont="1" applyBorder="1" applyAlignment="1">
      <alignment horizontal="center"/>
    </xf>
    <xf numFmtId="41" fontId="136" fillId="0" borderId="8" xfId="29" applyNumberFormat="1" applyFont="1" applyBorder="1" applyAlignment="1">
      <alignment vertical="center"/>
    </xf>
    <xf numFmtId="14" fontId="197" fillId="0" borderId="0" xfId="29" applyNumberFormat="1" applyFont="1" applyAlignment="1">
      <alignment vertical="center"/>
    </xf>
    <xf numFmtId="0" fontId="137" fillId="0" borderId="8" xfId="29" applyFont="1" applyBorder="1" applyAlignment="1">
      <alignment horizontal="center" vertical="center"/>
    </xf>
    <xf numFmtId="0" fontId="136" fillId="27" borderId="8" xfId="29" applyFont="1" applyFill="1" applyBorder="1" applyAlignment="1">
      <alignment horizontal="center" vertical="center" wrapText="1"/>
    </xf>
    <xf numFmtId="0" fontId="136" fillId="0" borderId="8" xfId="29" applyFont="1" applyBorder="1" applyAlignment="1">
      <alignment horizontal="center" vertical="center" wrapText="1"/>
    </xf>
    <xf numFmtId="0" fontId="136" fillId="27" borderId="8" xfId="29" applyFont="1" applyFill="1" applyBorder="1"/>
    <xf numFmtId="0" fontId="136" fillId="0" borderId="8" xfId="29" applyFont="1" applyBorder="1"/>
    <xf numFmtId="0" fontId="137" fillId="27" borderId="8" xfId="29" applyFont="1" applyFill="1" applyBorder="1" applyAlignment="1">
      <alignment horizontal="center" vertical="center"/>
    </xf>
    <xf numFmtId="0" fontId="78" fillId="0" borderId="0" xfId="30" applyAlignment="1">
      <alignment horizontal="center"/>
    </xf>
    <xf numFmtId="0" fontId="197" fillId="0" borderId="0" xfId="29" applyFont="1" applyAlignment="1">
      <alignment horizontal="left" vertical="center"/>
    </xf>
    <xf numFmtId="0" fontId="197" fillId="0" borderId="0" xfId="29" quotePrefix="1" applyFont="1" applyAlignment="1">
      <alignment horizontal="left" vertical="center"/>
    </xf>
    <xf numFmtId="0" fontId="137" fillId="0" borderId="8" xfId="29" applyFont="1" applyBorder="1" applyAlignment="1">
      <alignment horizontal="left" vertical="center" wrapText="1"/>
    </xf>
    <xf numFmtId="0" fontId="183" fillId="5" borderId="8" xfId="0" applyFont="1" applyFill="1" applyBorder="1" applyAlignment="1">
      <alignment horizontal="center" vertical="center"/>
    </xf>
    <xf numFmtId="16" fontId="183" fillId="5" borderId="8" xfId="0" quotePrefix="1" applyNumberFormat="1" applyFont="1" applyFill="1" applyBorder="1" applyAlignment="1">
      <alignment horizontal="center" vertical="center"/>
    </xf>
    <xf numFmtId="175" fontId="183" fillId="5" borderId="8" xfId="0" applyNumberFormat="1" applyFont="1" applyFill="1" applyBorder="1" applyAlignment="1">
      <alignment horizontal="center" vertical="center"/>
    </xf>
    <xf numFmtId="0" fontId="184" fillId="5" borderId="8" xfId="0" applyFont="1" applyFill="1" applyBorder="1" applyAlignment="1">
      <alignment vertical="center"/>
    </xf>
    <xf numFmtId="43" fontId="0" fillId="0" borderId="8" xfId="32" applyFont="1" applyBorder="1" applyAlignment="1">
      <alignment horizontal="center" vertical="center"/>
    </xf>
    <xf numFmtId="0" fontId="113" fillId="0" borderId="8" xfId="0" applyFont="1" applyBorder="1" applyAlignment="1">
      <alignment horizontal="center" vertical="center" wrapText="1"/>
    </xf>
    <xf numFmtId="0" fontId="113" fillId="0" borderId="0" xfId="0" applyFont="1"/>
    <xf numFmtId="0" fontId="114" fillId="0" borderId="8" xfId="0" applyFont="1" applyBorder="1" applyAlignment="1">
      <alignment horizontal="center"/>
    </xf>
    <xf numFmtId="2" fontId="114" fillId="0" borderId="8" xfId="0" applyNumberFormat="1" applyFont="1" applyBorder="1" applyAlignment="1">
      <alignment horizontal="center" vertical="center"/>
    </xf>
    <xf numFmtId="166" fontId="114" fillId="0" borderId="8" xfId="0" applyNumberFormat="1" applyFont="1" applyBorder="1" applyAlignment="1">
      <alignment horizontal="center"/>
    </xf>
    <xf numFmtId="166" fontId="114" fillId="0" borderId="8" xfId="0" applyNumberFormat="1" applyFont="1" applyBorder="1" applyAlignment="1">
      <alignment horizontal="center" vertical="center"/>
    </xf>
    <xf numFmtId="0" fontId="114" fillId="2" borderId="8" xfId="0" applyFont="1" applyFill="1" applyBorder="1" applyAlignment="1">
      <alignment horizontal="center"/>
    </xf>
    <xf numFmtId="166" fontId="114" fillId="2" borderId="8" xfId="0" applyNumberFormat="1" applyFont="1" applyFill="1" applyBorder="1" applyAlignment="1">
      <alignment horizontal="center"/>
    </xf>
    <xf numFmtId="1" fontId="114" fillId="0" borderId="8" xfId="0" applyNumberFormat="1" applyFont="1" applyBorder="1" applyAlignment="1">
      <alignment horizontal="center" vertical="center"/>
    </xf>
    <xf numFmtId="0" fontId="201" fillId="0" borderId="8" xfId="0" applyFont="1" applyBorder="1" applyAlignment="1">
      <alignment horizontal="center" vertical="center" wrapText="1"/>
    </xf>
    <xf numFmtId="0" fontId="114" fillId="2" borderId="8" xfId="0" applyFont="1" applyFill="1" applyBorder="1" applyAlignment="1">
      <alignment horizontal="center" vertical="center" wrapText="1"/>
    </xf>
    <xf numFmtId="166" fontId="114" fillId="0" borderId="8" xfId="0" applyNumberFormat="1" applyFont="1" applyBorder="1" applyAlignment="1">
      <alignment vertical="center"/>
    </xf>
    <xf numFmtId="0" fontId="114" fillId="2" borderId="8" xfId="0" applyFont="1" applyFill="1" applyBorder="1" applyAlignment="1">
      <alignment vertical="center" wrapText="1"/>
    </xf>
    <xf numFmtId="0" fontId="114" fillId="2" borderId="8" xfId="0" applyFont="1" applyFill="1" applyBorder="1" applyAlignment="1">
      <alignment horizontal="left" vertical="center" wrapText="1"/>
    </xf>
    <xf numFmtId="0" fontId="113" fillId="2" borderId="8" xfId="0" applyFont="1" applyFill="1" applyBorder="1" applyAlignment="1">
      <alignment horizontal="left" vertical="center" wrapText="1"/>
    </xf>
    <xf numFmtId="0" fontId="200" fillId="2" borderId="8" xfId="0" applyFont="1" applyFill="1" applyBorder="1" applyAlignment="1">
      <alignment wrapText="1"/>
    </xf>
    <xf numFmtId="0" fontId="118" fillId="0" borderId="8" xfId="0" applyFont="1" applyBorder="1" applyAlignment="1">
      <alignment horizontal="center"/>
    </xf>
    <xf numFmtId="0" fontId="118" fillId="0" borderId="8" xfId="0" applyFont="1" applyBorder="1" applyAlignment="1">
      <alignment horizontal="center" wrapText="1"/>
    </xf>
    <xf numFmtId="0" fontId="75" fillId="0" borderId="0" xfId="35"/>
    <xf numFmtId="0" fontId="75" fillId="0" borderId="0" xfId="35" applyAlignment="1">
      <alignment horizontal="center" vertical="center"/>
    </xf>
    <xf numFmtId="0" fontId="75" fillId="2" borderId="8" xfId="35" applyFill="1" applyBorder="1" applyAlignment="1">
      <alignment horizontal="center" vertical="center"/>
    </xf>
    <xf numFmtId="0" fontId="75" fillId="2" borderId="8" xfId="35" applyFill="1" applyBorder="1" applyAlignment="1">
      <alignment horizontal="center"/>
    </xf>
    <xf numFmtId="0" fontId="75" fillId="0" borderId="8" xfId="35" applyBorder="1" applyAlignment="1">
      <alignment horizontal="center"/>
    </xf>
    <xf numFmtId="0" fontId="113" fillId="2" borderId="8" xfId="35" applyFont="1" applyFill="1" applyBorder="1" applyAlignment="1">
      <alignment horizontal="center" vertical="center"/>
    </xf>
    <xf numFmtId="0" fontId="113" fillId="2" borderId="8" xfId="35" applyFont="1" applyFill="1" applyBorder="1" applyAlignment="1">
      <alignment horizontal="center"/>
    </xf>
    <xf numFmtId="0" fontId="75" fillId="0" borderId="0" xfId="35" applyAlignment="1">
      <alignment horizontal="center"/>
    </xf>
    <xf numFmtId="0" fontId="113" fillId="0" borderId="8" xfId="35" applyFont="1" applyBorder="1" applyAlignment="1">
      <alignment horizontal="center"/>
    </xf>
    <xf numFmtId="0" fontId="113" fillId="0" borderId="0" xfId="34" applyFont="1"/>
    <xf numFmtId="0" fontId="113" fillId="0" borderId="8" xfId="34" applyFont="1" applyBorder="1" applyAlignment="1">
      <alignment horizontal="center" vertical="center"/>
    </xf>
    <xf numFmtId="0" fontId="75" fillId="0" borderId="0" xfId="34" applyFont="1"/>
    <xf numFmtId="0" fontId="113" fillId="0" borderId="0" xfId="33" applyFont="1"/>
    <xf numFmtId="43" fontId="183" fillId="5" borderId="8" xfId="32" applyFont="1" applyFill="1" applyBorder="1" applyAlignment="1">
      <alignment horizontal="center" vertical="center"/>
    </xf>
    <xf numFmtId="43" fontId="183" fillId="0" borderId="8" xfId="32" applyFont="1" applyBorder="1" applyAlignment="1">
      <alignment horizontal="center" vertical="center"/>
    </xf>
    <xf numFmtId="0" fontId="114" fillId="0" borderId="0" xfId="33" applyFont="1"/>
    <xf numFmtId="0" fontId="113" fillId="34" borderId="8" xfId="33" applyFont="1" applyFill="1" applyBorder="1" applyAlignment="1">
      <alignment horizontal="center" vertical="center" wrapText="1"/>
    </xf>
    <xf numFmtId="0" fontId="114" fillId="0" borderId="0" xfId="33" applyFont="1" applyAlignment="1">
      <alignment horizontal="center"/>
    </xf>
    <xf numFmtId="0" fontId="118" fillId="34" borderId="8" xfId="33" applyFont="1" applyFill="1" applyBorder="1" applyAlignment="1">
      <alignment horizontal="center" vertical="center" wrapText="1"/>
    </xf>
    <xf numFmtId="0" fontId="74" fillId="0" borderId="8" xfId="0" applyFont="1" applyBorder="1" applyAlignment="1">
      <alignment horizontal="center" vertical="center"/>
    </xf>
    <xf numFmtId="0" fontId="179" fillId="0" borderId="8" xfId="0" applyFont="1" applyBorder="1" applyAlignment="1">
      <alignment horizontal="center" vertical="center"/>
    </xf>
    <xf numFmtId="0" fontId="113" fillId="0" borderId="8" xfId="0" applyFont="1" applyBorder="1" applyAlignment="1">
      <alignment horizontal="left" vertical="center"/>
    </xf>
    <xf numFmtId="165" fontId="154" fillId="0" borderId="8" xfId="26" applyNumberFormat="1" applyFont="1" applyBorder="1" applyAlignment="1">
      <alignment horizontal="center" wrapText="1"/>
    </xf>
    <xf numFmtId="43" fontId="188" fillId="0" borderId="0" xfId="27" applyNumberFormat="1" applyFont="1"/>
    <xf numFmtId="165" fontId="154" fillId="32" borderId="8" xfId="26" applyNumberFormat="1" applyFont="1" applyFill="1" applyBorder="1" applyAlignment="1">
      <alignment horizontal="center" vertical="center" wrapText="1"/>
    </xf>
    <xf numFmtId="0" fontId="183" fillId="2" borderId="8" xfId="0" applyFont="1" applyFill="1" applyBorder="1" applyAlignment="1">
      <alignment horizontal="left" vertical="center" wrapText="1"/>
    </xf>
    <xf numFmtId="178" fontId="136" fillId="0" borderId="8" xfId="29" applyNumberFormat="1" applyFont="1" applyBorder="1" applyAlignment="1">
      <alignment horizontal="center" vertical="center"/>
    </xf>
    <xf numFmtId="49" fontId="0" fillId="2" borderId="8" xfId="0" applyNumberFormat="1" applyFill="1" applyBorder="1" applyAlignment="1">
      <alignment horizontal="center"/>
    </xf>
    <xf numFmtId="0" fontId="0" fillId="2" borderId="8" xfId="0" applyFill="1" applyBorder="1" applyAlignment="1">
      <alignment horizontal="center"/>
    </xf>
    <xf numFmtId="0" fontId="0" fillId="2" borderId="8" xfId="0" applyFill="1" applyBorder="1" applyAlignment="1">
      <alignment horizontal="center" vertical="center"/>
    </xf>
    <xf numFmtId="0" fontId="0" fillId="2" borderId="8" xfId="0" applyFill="1" applyBorder="1" applyAlignment="1">
      <alignment horizontal="center" vertical="center" wrapText="1"/>
    </xf>
    <xf numFmtId="14" fontId="0" fillId="2" borderId="8" xfId="0" applyNumberFormat="1" applyFill="1" applyBorder="1" applyAlignment="1">
      <alignment horizontal="center" vertical="center" wrapText="1"/>
    </xf>
    <xf numFmtId="179" fontId="0" fillId="2" borderId="8" xfId="0" applyNumberFormat="1" applyFill="1" applyBorder="1" applyAlignment="1">
      <alignment horizontal="center" vertical="center" wrapText="1"/>
    </xf>
    <xf numFmtId="0" fontId="0" fillId="2" borderId="8" xfId="0" applyFill="1" applyBorder="1"/>
    <xf numFmtId="14" fontId="0" fillId="2" borderId="8" xfId="0" applyNumberFormat="1" applyFill="1" applyBorder="1" applyAlignment="1">
      <alignment horizontal="center"/>
    </xf>
    <xf numFmtId="14" fontId="0" fillId="0" borderId="8" xfId="0" applyNumberFormat="1" applyBorder="1"/>
    <xf numFmtId="0" fontId="73" fillId="2" borderId="8" xfId="0" applyFont="1" applyFill="1" applyBorder="1" applyAlignment="1">
      <alignment horizontal="center" vertical="center"/>
    </xf>
    <xf numFmtId="0" fontId="0" fillId="0" borderId="0" xfId="0" applyAlignment="1">
      <alignment horizontal="left"/>
    </xf>
    <xf numFmtId="14" fontId="0" fillId="2" borderId="8" xfId="0" applyNumberFormat="1" applyFill="1" applyBorder="1" applyAlignment="1">
      <alignment horizontal="left" vertical="center" wrapText="1"/>
    </xf>
    <xf numFmtId="14" fontId="0" fillId="2" borderId="8" xfId="0" applyNumberFormat="1" applyFill="1" applyBorder="1" applyAlignment="1">
      <alignment horizontal="left"/>
    </xf>
    <xf numFmtId="49" fontId="0" fillId="2" borderId="8" xfId="0" applyNumberFormat="1" applyFill="1" applyBorder="1" applyAlignment="1">
      <alignment horizontal="center" vertical="center"/>
    </xf>
    <xf numFmtId="0" fontId="72" fillId="0" borderId="8" xfId="0" applyFont="1" applyBorder="1" applyAlignment="1">
      <alignment vertical="center" wrapText="1"/>
    </xf>
    <xf numFmtId="0" fontId="183" fillId="2" borderId="8" xfId="0" applyFont="1" applyFill="1" applyBorder="1" applyAlignment="1">
      <alignment horizontal="center" vertical="center" wrapText="1"/>
    </xf>
    <xf numFmtId="2" fontId="80" fillId="0" borderId="0" xfId="26" applyNumberFormat="1"/>
    <xf numFmtId="0" fontId="71" fillId="2" borderId="8" xfId="35" applyFont="1" applyFill="1" applyBorder="1" applyAlignment="1">
      <alignment horizontal="center"/>
    </xf>
    <xf numFmtId="0" fontId="113" fillId="0" borderId="8" xfId="34" applyFont="1" applyBorder="1" applyAlignment="1">
      <alignment vertical="center"/>
    </xf>
    <xf numFmtId="49" fontId="71" fillId="2" borderId="8" xfId="0" applyNumberFormat="1" applyFont="1" applyFill="1" applyBorder="1" applyAlignment="1">
      <alignment horizontal="center"/>
    </xf>
    <xf numFmtId="0" fontId="71" fillId="2" borderId="8" xfId="0" applyFont="1" applyFill="1" applyBorder="1" applyAlignment="1">
      <alignment horizontal="center"/>
    </xf>
    <xf numFmtId="0" fontId="70" fillId="2" borderId="8" xfId="35" applyFont="1" applyFill="1" applyBorder="1" applyAlignment="1">
      <alignment horizontal="center" vertical="center"/>
    </xf>
    <xf numFmtId="166" fontId="114" fillId="0" borderId="19" xfId="0" applyNumberFormat="1" applyFont="1" applyBorder="1" applyAlignment="1">
      <alignment vertical="center"/>
    </xf>
    <xf numFmtId="0" fontId="114" fillId="2" borderId="19" xfId="0" applyFont="1" applyFill="1" applyBorder="1" applyAlignment="1">
      <alignment vertical="center" wrapText="1"/>
    </xf>
    <xf numFmtId="0" fontId="114" fillId="2" borderId="19" xfId="0" applyFont="1" applyFill="1" applyBorder="1" applyAlignment="1">
      <alignment horizontal="left" vertical="center" wrapText="1"/>
    </xf>
    <xf numFmtId="0" fontId="113" fillId="2" borderId="19" xfId="0" applyFont="1" applyFill="1" applyBorder="1" applyAlignment="1">
      <alignment horizontal="left" vertical="center" wrapText="1"/>
    </xf>
    <xf numFmtId="0" fontId="114" fillId="2" borderId="19" xfId="0" applyFont="1" applyFill="1" applyBorder="1" applyAlignment="1">
      <alignment horizontal="left" vertical="center"/>
    </xf>
    <xf numFmtId="0" fontId="113" fillId="2" borderId="8" xfId="33" applyFont="1" applyFill="1" applyBorder="1" applyAlignment="1">
      <alignment horizontal="center" vertical="center" wrapText="1"/>
    </xf>
    <xf numFmtId="0" fontId="69" fillId="0" borderId="8" xfId="0" applyFont="1" applyBorder="1" applyAlignment="1">
      <alignment horizontal="center" vertical="center"/>
    </xf>
    <xf numFmtId="0" fontId="201" fillId="0" borderId="8" xfId="0" applyFont="1" applyBorder="1" applyAlignment="1">
      <alignment horizontal="center" vertical="center"/>
    </xf>
    <xf numFmtId="2" fontId="114" fillId="0" borderId="8" xfId="13" applyNumberFormat="1" applyFont="1" applyBorder="1" applyAlignment="1">
      <alignment horizontal="center" vertical="center" wrapText="1"/>
    </xf>
    <xf numFmtId="2" fontId="114" fillId="0" borderId="8" xfId="13" applyNumberFormat="1" applyFont="1" applyBorder="1" applyAlignment="1">
      <alignment horizontal="center" vertical="center"/>
    </xf>
    <xf numFmtId="180" fontId="114" fillId="0" borderId="8" xfId="0" applyNumberFormat="1" applyFont="1" applyBorder="1" applyAlignment="1">
      <alignment horizontal="center" vertical="center" wrapText="1"/>
    </xf>
    <xf numFmtId="0" fontId="114" fillId="0" borderId="8" xfId="0" applyFont="1" applyBorder="1" applyAlignment="1">
      <alignment horizontal="center" vertical="center" wrapText="1"/>
    </xf>
    <xf numFmtId="2" fontId="114" fillId="0" borderId="8" xfId="0" applyNumberFormat="1" applyFont="1" applyBorder="1" applyAlignment="1">
      <alignment horizontal="center" vertical="center" wrapText="1"/>
    </xf>
    <xf numFmtId="166" fontId="114" fillId="0" borderId="8" xfId="0" applyNumberFormat="1" applyFont="1" applyBorder="1" applyAlignment="1">
      <alignment horizontal="center" vertical="center" wrapText="1"/>
    </xf>
    <xf numFmtId="166" fontId="119" fillId="0" borderId="8" xfId="0" applyNumberFormat="1" applyFont="1" applyBorder="1" applyAlignment="1">
      <alignment horizontal="center" vertical="center" shrinkToFit="1"/>
    </xf>
    <xf numFmtId="166" fontId="119" fillId="0" borderId="8" xfId="0" applyNumberFormat="1" applyFont="1" applyBorder="1" applyAlignment="1">
      <alignment horizontal="center" vertical="center" wrapText="1" shrinkToFit="1"/>
    </xf>
    <xf numFmtId="166" fontId="114" fillId="0" borderId="8" xfId="13" applyNumberFormat="1" applyFont="1" applyBorder="1" applyAlignment="1">
      <alignment vertical="center" wrapText="1"/>
    </xf>
    <xf numFmtId="2" fontId="119" fillId="0" borderId="8" xfId="0" applyNumberFormat="1" applyFont="1" applyBorder="1" applyAlignment="1">
      <alignment horizontal="center" vertical="center" shrinkToFit="1"/>
    </xf>
    <xf numFmtId="166" fontId="119" fillId="0" borderId="8" xfId="0" applyNumberFormat="1" applyFont="1" applyBorder="1" applyAlignment="1">
      <alignment horizontal="center" wrapText="1" shrinkToFit="1"/>
    </xf>
    <xf numFmtId="166" fontId="119" fillId="0" borderId="8" xfId="0" applyNumberFormat="1" applyFont="1" applyBorder="1" applyAlignment="1">
      <alignment horizontal="center" shrinkToFit="1"/>
    </xf>
    <xf numFmtId="166" fontId="119" fillId="40" borderId="8" xfId="0" applyNumberFormat="1" applyFont="1" applyFill="1" applyBorder="1" applyAlignment="1">
      <alignment horizontal="center" vertical="center" wrapText="1" shrinkToFit="1"/>
    </xf>
    <xf numFmtId="166" fontId="119" fillId="40" borderId="8" xfId="0" applyNumberFormat="1" applyFont="1" applyFill="1" applyBorder="1" applyAlignment="1">
      <alignment horizontal="center" vertical="center" shrinkToFit="1"/>
    </xf>
    <xf numFmtId="0" fontId="201" fillId="0" borderId="8" xfId="0" applyFont="1" applyBorder="1" applyAlignment="1">
      <alignment vertical="center" wrapText="1"/>
    </xf>
    <xf numFmtId="0" fontId="201" fillId="0" borderId="8" xfId="0" applyFont="1" applyBorder="1" applyAlignment="1">
      <alignment vertical="center"/>
    </xf>
    <xf numFmtId="166" fontId="114" fillId="6" borderId="8" xfId="0" applyNumberFormat="1" applyFont="1" applyFill="1" applyBorder="1" applyAlignment="1">
      <alignment horizontal="center" vertical="center" wrapText="1"/>
    </xf>
    <xf numFmtId="43" fontId="69" fillId="0" borderId="8" xfId="32" applyFont="1" applyBorder="1" applyAlignment="1">
      <alignment horizontal="center" vertical="center" wrapText="1"/>
    </xf>
    <xf numFmtId="0" fontId="68" fillId="2" borderId="8" xfId="35" applyFont="1" applyFill="1" applyBorder="1" applyAlignment="1">
      <alignment horizontal="center" vertical="center"/>
    </xf>
    <xf numFmtId="0" fontId="68" fillId="0" borderId="8" xfId="35" applyFont="1" applyBorder="1" applyAlignment="1">
      <alignment horizontal="center"/>
    </xf>
    <xf numFmtId="0" fontId="67" fillId="0" borderId="8" xfId="0" applyFont="1" applyBorder="1" applyAlignment="1">
      <alignment horizontal="center" vertical="center"/>
    </xf>
    <xf numFmtId="0" fontId="118" fillId="0" borderId="19" xfId="0" applyFont="1" applyBorder="1" applyAlignment="1">
      <alignment horizontal="center"/>
    </xf>
    <xf numFmtId="1" fontId="0" fillId="0" borderId="8" xfId="0" applyNumberFormat="1" applyBorder="1" applyAlignment="1">
      <alignment horizontal="center" vertical="center"/>
    </xf>
    <xf numFmtId="1" fontId="113" fillId="0" borderId="8" xfId="0" applyNumberFormat="1" applyFont="1" applyBorder="1" applyAlignment="1">
      <alignment horizontal="center" vertical="center"/>
    </xf>
    <xf numFmtId="165" fontId="113" fillId="0" borderId="8" xfId="0" applyNumberFormat="1" applyFont="1" applyBorder="1" applyAlignment="1">
      <alignment horizontal="center" vertical="center"/>
    </xf>
    <xf numFmtId="0" fontId="113" fillId="0" borderId="8" xfId="0" applyFont="1" applyBorder="1" applyAlignment="1">
      <alignment vertical="center"/>
    </xf>
    <xf numFmtId="0" fontId="66" fillId="0" borderId="8" xfId="0" applyFont="1" applyBorder="1" applyAlignment="1">
      <alignment horizontal="center" vertical="center"/>
    </xf>
    <xf numFmtId="0" fontId="207" fillId="42" borderId="71" xfId="0" applyFont="1" applyFill="1" applyBorder="1" applyAlignment="1">
      <alignment horizontal="center" vertical="center" wrapText="1" readingOrder="1"/>
    </xf>
    <xf numFmtId="0" fontId="205" fillId="42" borderId="71" xfId="0" applyFont="1" applyFill="1" applyBorder="1" applyAlignment="1">
      <alignment horizontal="center" vertical="center" readingOrder="1"/>
    </xf>
    <xf numFmtId="0" fontId="206" fillId="42" borderId="71" xfId="0" applyFont="1" applyFill="1" applyBorder="1" applyAlignment="1">
      <alignment horizontal="center" vertical="center" readingOrder="1"/>
    </xf>
    <xf numFmtId="0" fontId="205" fillId="42" borderId="72" xfId="0" applyFont="1" applyFill="1" applyBorder="1" applyAlignment="1">
      <alignment horizontal="center" vertical="center" readingOrder="1"/>
    </xf>
    <xf numFmtId="0" fontId="206" fillId="42" borderId="72" xfId="0" applyFont="1" applyFill="1" applyBorder="1" applyAlignment="1">
      <alignment horizontal="center" vertical="center" readingOrder="1"/>
    </xf>
    <xf numFmtId="0" fontId="207" fillId="42" borderId="71" xfId="0" applyFont="1" applyFill="1" applyBorder="1" applyAlignment="1">
      <alignment horizontal="center" vertical="center" readingOrder="1"/>
    </xf>
    <xf numFmtId="0" fontId="207" fillId="42" borderId="70" xfId="0" applyFont="1" applyFill="1" applyBorder="1" applyAlignment="1">
      <alignment horizontal="center" vertical="center" readingOrder="1"/>
    </xf>
    <xf numFmtId="0" fontId="207" fillId="42" borderId="70" xfId="0" applyFont="1" applyFill="1" applyBorder="1" applyAlignment="1">
      <alignment horizontal="left" vertical="center" readingOrder="1"/>
    </xf>
    <xf numFmtId="0" fontId="207" fillId="42" borderId="71" xfId="0" applyFont="1" applyFill="1" applyBorder="1" applyAlignment="1">
      <alignment horizontal="left" vertical="center" readingOrder="1"/>
    </xf>
    <xf numFmtId="0" fontId="65" fillId="0" borderId="8" xfId="0" applyFont="1" applyBorder="1"/>
    <xf numFmtId="0" fontId="183" fillId="5" borderId="8" xfId="0" applyFont="1" applyFill="1" applyBorder="1" applyAlignment="1">
      <alignment horizontal="left" vertical="center" wrapText="1"/>
    </xf>
    <xf numFmtId="0" fontId="64" fillId="0" borderId="8" xfId="0" applyFont="1" applyBorder="1"/>
    <xf numFmtId="0" fontId="183" fillId="5" borderId="8" xfId="0" applyFont="1" applyFill="1" applyBorder="1" applyAlignment="1">
      <alignment vertical="center"/>
    </xf>
    <xf numFmtId="0" fontId="63" fillId="0" borderId="8" xfId="0" applyFont="1" applyBorder="1"/>
    <xf numFmtId="49" fontId="63" fillId="2" borderId="8" xfId="0" quotePrefix="1" applyNumberFormat="1" applyFont="1" applyFill="1" applyBorder="1" applyAlignment="1">
      <alignment horizontal="center"/>
    </xf>
    <xf numFmtId="0" fontId="63" fillId="2" borderId="8" xfId="0" applyFont="1" applyFill="1" applyBorder="1" applyAlignment="1">
      <alignment horizontal="center"/>
    </xf>
    <xf numFmtId="0" fontId="63" fillId="2" borderId="8" xfId="0" applyFont="1" applyFill="1" applyBorder="1" applyAlignment="1">
      <alignment horizontal="center" vertical="center"/>
    </xf>
    <xf numFmtId="0" fontId="203" fillId="0" borderId="8" xfId="0" applyFont="1" applyBorder="1" applyAlignment="1">
      <alignment horizontal="center" vertical="center"/>
    </xf>
    <xf numFmtId="0" fontId="203" fillId="0" borderId="8" xfId="0" applyFont="1" applyBorder="1" applyAlignment="1">
      <alignment horizontal="center" vertical="center" wrapText="1"/>
    </xf>
    <xf numFmtId="0" fontId="204" fillId="0" borderId="8" xfId="0" applyFont="1" applyBorder="1" applyAlignment="1">
      <alignment horizontal="center" vertical="center"/>
    </xf>
    <xf numFmtId="14" fontId="204" fillId="0" borderId="8" xfId="0" applyNumberFormat="1" applyFont="1" applyBorder="1" applyAlignment="1">
      <alignment horizontal="center" vertical="center"/>
    </xf>
    <xf numFmtId="0" fontId="121" fillId="0" borderId="8" xfId="27" applyFont="1" applyBorder="1" applyAlignment="1">
      <alignment vertical="center"/>
    </xf>
    <xf numFmtId="43" fontId="204" fillId="0" borderId="8" xfId="32" applyFont="1" applyBorder="1" applyAlignment="1">
      <alignment horizontal="center" vertical="center"/>
    </xf>
    <xf numFmtId="165" fontId="203" fillId="0" borderId="8" xfId="0" applyNumberFormat="1" applyFont="1" applyBorder="1" applyAlignment="1">
      <alignment vertical="center"/>
    </xf>
    <xf numFmtId="0" fontId="208" fillId="0" borderId="8" xfId="27" applyFont="1" applyBorder="1" applyAlignment="1">
      <alignment vertical="center"/>
    </xf>
    <xf numFmtId="166" fontId="113" fillId="34" borderId="8" xfId="33" applyNumberFormat="1" applyFont="1" applyFill="1" applyBorder="1" applyAlignment="1">
      <alignment horizontal="center" vertical="center" wrapText="1"/>
    </xf>
    <xf numFmtId="2" fontId="113" fillId="34" borderId="8" xfId="33" applyNumberFormat="1" applyFont="1" applyFill="1" applyBorder="1" applyAlignment="1">
      <alignment horizontal="center" vertical="center" wrapText="1"/>
    </xf>
    <xf numFmtId="0" fontId="204" fillId="2" borderId="8" xfId="0" applyFont="1" applyFill="1" applyBorder="1" applyAlignment="1">
      <alignment horizontal="center" vertical="center"/>
    </xf>
    <xf numFmtId="43" fontId="204" fillId="2" borderId="8" xfId="32" applyFont="1" applyFill="1" applyBorder="1" applyAlignment="1">
      <alignment horizontal="center" vertical="center"/>
    </xf>
    <xf numFmtId="14" fontId="204" fillId="2" borderId="8" xfId="0" applyNumberFormat="1" applyFont="1" applyFill="1" applyBorder="1" applyAlignment="1">
      <alignment horizontal="center" vertical="center"/>
    </xf>
    <xf numFmtId="0" fontId="121" fillId="2" borderId="8" xfId="27" applyFont="1" applyFill="1" applyBorder="1" applyAlignment="1">
      <alignment vertical="center"/>
    </xf>
    <xf numFmtId="14" fontId="204" fillId="2" borderId="8" xfId="0" applyNumberFormat="1" applyFont="1" applyFill="1" applyBorder="1" applyAlignment="1">
      <alignment horizontal="center" vertical="center" wrapText="1"/>
    </xf>
    <xf numFmtId="0" fontId="62" fillId="0" borderId="8" xfId="0" applyFont="1" applyBorder="1" applyAlignment="1">
      <alignment horizontal="center" vertical="center"/>
    </xf>
    <xf numFmtId="0" fontId="62" fillId="0" borderId="8" xfId="0" applyFont="1" applyBorder="1" applyAlignment="1">
      <alignment horizontal="center" vertical="center" wrapText="1"/>
    </xf>
    <xf numFmtId="43" fontId="62" fillId="0" borderId="8" xfId="32" applyFont="1" applyBorder="1" applyAlignment="1">
      <alignment horizontal="center" vertical="center" wrapText="1"/>
    </xf>
    <xf numFmtId="43" fontId="113" fillId="0" borderId="8" xfId="32" applyFont="1" applyBorder="1" applyAlignment="1">
      <alignment horizontal="center" vertical="center" wrapText="1"/>
    </xf>
    <xf numFmtId="0" fontId="62" fillId="0" borderId="8" xfId="0" applyFont="1" applyBorder="1" applyAlignment="1">
      <alignment vertical="center"/>
    </xf>
    <xf numFmtId="43" fontId="0" fillId="0" borderId="8" xfId="32" applyFont="1" applyBorder="1" applyAlignment="1">
      <alignment horizontal="center"/>
    </xf>
    <xf numFmtId="43" fontId="113" fillId="0" borderId="8" xfId="0" applyNumberFormat="1" applyFont="1" applyBorder="1" applyAlignment="1">
      <alignment horizontal="center"/>
    </xf>
    <xf numFmtId="0" fontId="113" fillId="34" borderId="11" xfId="33" applyFont="1" applyFill="1" applyBorder="1" applyAlignment="1">
      <alignment horizontal="center" vertical="center" wrapText="1"/>
    </xf>
    <xf numFmtId="0" fontId="62" fillId="2" borderId="8" xfId="33" applyFont="1" applyFill="1" applyBorder="1" applyAlignment="1">
      <alignment horizontal="center" vertical="center" wrapText="1"/>
    </xf>
    <xf numFmtId="0" fontId="62" fillId="0" borderId="0" xfId="33" applyFont="1"/>
    <xf numFmtId="0" fontId="62" fillId="0" borderId="0" xfId="33" applyFont="1" applyAlignment="1">
      <alignment vertical="center"/>
    </xf>
    <xf numFmtId="0" fontId="62" fillId="0" borderId="0" xfId="33" applyFont="1" applyAlignment="1">
      <alignment horizontal="center"/>
    </xf>
    <xf numFmtId="0" fontId="62" fillId="40" borderId="8" xfId="33" applyFont="1" applyFill="1" applyBorder="1"/>
    <xf numFmtId="0" fontId="62" fillId="0" borderId="8" xfId="33" applyFont="1" applyBorder="1" applyAlignment="1">
      <alignment horizontal="center"/>
    </xf>
    <xf numFmtId="0" fontId="62" fillId="2" borderId="8" xfId="33" applyFont="1" applyFill="1" applyBorder="1"/>
    <xf numFmtId="0" fontId="62" fillId="0" borderId="8" xfId="33" applyFont="1" applyBorder="1"/>
    <xf numFmtId="0" fontId="62" fillId="0" borderId="8" xfId="0" applyFont="1" applyBorder="1"/>
    <xf numFmtId="0" fontId="62" fillId="0" borderId="8" xfId="33" applyFont="1" applyBorder="1" applyAlignment="1">
      <alignment vertical="center"/>
    </xf>
    <xf numFmtId="166" fontId="62" fillId="0" borderId="8" xfId="33" applyNumberFormat="1" applyFont="1" applyBorder="1" applyAlignment="1">
      <alignment horizontal="center"/>
    </xf>
    <xf numFmtId="0" fontId="62" fillId="2" borderId="8" xfId="0" applyFont="1" applyFill="1" applyBorder="1" applyAlignment="1">
      <alignment horizontal="center" vertical="center" wrapText="1"/>
    </xf>
    <xf numFmtId="49" fontId="62" fillId="0" borderId="8" xfId="0" applyNumberFormat="1" applyFont="1" applyBorder="1" applyAlignment="1">
      <alignment horizontal="center" vertical="center"/>
    </xf>
    <xf numFmtId="166" fontId="62" fillId="0" borderId="8" xfId="0" applyNumberFormat="1" applyFont="1" applyBorder="1" applyAlignment="1">
      <alignment horizontal="center" vertical="center"/>
    </xf>
    <xf numFmtId="0" fontId="62" fillId="0" borderId="8" xfId="0" applyFont="1" applyBorder="1" applyAlignment="1">
      <alignment horizontal="center"/>
    </xf>
    <xf numFmtId="166" fontId="62" fillId="0" borderId="8" xfId="0" applyNumberFormat="1" applyFont="1" applyBorder="1" applyAlignment="1">
      <alignment horizontal="center"/>
    </xf>
    <xf numFmtId="1" fontId="62" fillId="0" borderId="8" xfId="0" applyNumberFormat="1" applyFont="1" applyBorder="1" applyAlignment="1">
      <alignment horizontal="center"/>
    </xf>
    <xf numFmtId="1" fontId="62" fillId="0" borderId="8" xfId="0" applyNumberFormat="1" applyFont="1" applyBorder="1" applyAlignment="1">
      <alignment horizontal="center" vertical="center"/>
    </xf>
    <xf numFmtId="165" fontId="62" fillId="0" borderId="8" xfId="0" applyNumberFormat="1" applyFont="1" applyBorder="1" applyAlignment="1">
      <alignment horizontal="center" vertical="center"/>
    </xf>
    <xf numFmtId="2" fontId="62" fillId="0" borderId="8" xfId="0" applyNumberFormat="1" applyFont="1" applyBorder="1" applyAlignment="1">
      <alignment horizontal="center" vertical="center"/>
    </xf>
    <xf numFmtId="0" fontId="62" fillId="0" borderId="8" xfId="0" applyFont="1" applyBorder="1" applyAlignment="1">
      <alignment horizontal="left" vertical="center" wrapText="1"/>
    </xf>
    <xf numFmtId="0" fontId="62" fillId="0" borderId="8" xfId="0" applyFont="1" applyBorder="1" applyAlignment="1">
      <alignment horizontal="left" vertical="center"/>
    </xf>
    <xf numFmtId="0" fontId="62" fillId="0" borderId="8" xfId="0" applyFont="1" applyBorder="1" applyAlignment="1">
      <alignment horizontal="left"/>
    </xf>
    <xf numFmtId="0" fontId="62" fillId="6" borderId="8" xfId="33" applyFont="1" applyFill="1" applyBorder="1"/>
    <xf numFmtId="0" fontId="62" fillId="6" borderId="8" xfId="33" applyFont="1" applyFill="1" applyBorder="1" applyAlignment="1">
      <alignment vertical="center"/>
    </xf>
    <xf numFmtId="166" fontId="62" fillId="6" borderId="8" xfId="33" applyNumberFormat="1" applyFont="1" applyFill="1" applyBorder="1" applyAlignment="1">
      <alignment horizontal="center"/>
    </xf>
    <xf numFmtId="0" fontId="62" fillId="6" borderId="8" xfId="33" applyFont="1" applyFill="1" applyBorder="1" applyAlignment="1">
      <alignment horizontal="center"/>
    </xf>
    <xf numFmtId="2" fontId="62" fillId="0" borderId="8" xfId="0" applyNumberFormat="1" applyFont="1" applyBorder="1" applyAlignment="1">
      <alignment horizontal="center" vertical="center" wrapText="1"/>
    </xf>
    <xf numFmtId="166" fontId="62" fillId="0" borderId="8" xfId="0" applyNumberFormat="1" applyFont="1" applyBorder="1" applyAlignment="1">
      <alignment horizontal="center" vertical="center" wrapText="1"/>
    </xf>
    <xf numFmtId="0" fontId="202" fillId="2" borderId="8" xfId="37" applyFill="1" applyBorder="1" applyAlignment="1">
      <alignment horizontal="center" vertical="center"/>
    </xf>
    <xf numFmtId="0" fontId="62" fillId="0" borderId="8" xfId="33" applyFont="1" applyBorder="1" applyAlignment="1">
      <alignment horizontal="center" vertical="center"/>
    </xf>
    <xf numFmtId="0" fontId="62" fillId="40" borderId="8" xfId="0" applyFont="1" applyFill="1" applyBorder="1" applyAlignment="1">
      <alignment horizontal="center" vertical="center"/>
    </xf>
    <xf numFmtId="166" fontId="62" fillId="0" borderId="8" xfId="0" applyNumberFormat="1" applyFont="1" applyBorder="1" applyAlignment="1">
      <alignment vertical="center" wrapText="1"/>
    </xf>
    <xf numFmtId="0" fontId="62" fillId="40" borderId="8" xfId="33" applyFont="1" applyFill="1" applyBorder="1" applyAlignment="1">
      <alignment vertical="center"/>
    </xf>
    <xf numFmtId="166" fontId="62" fillId="0" borderId="8" xfId="0" applyNumberFormat="1" applyFont="1" applyBorder="1" applyAlignment="1">
      <alignment vertical="center"/>
    </xf>
    <xf numFmtId="2" fontId="114" fillId="0" borderId="8" xfId="0" applyNumberFormat="1" applyFont="1" applyBorder="1" applyAlignment="1">
      <alignment horizontal="center"/>
    </xf>
    <xf numFmtId="0" fontId="62" fillId="2" borderId="8" xfId="0" applyFont="1" applyFill="1" applyBorder="1" applyAlignment="1">
      <alignment horizontal="center" vertical="center"/>
    </xf>
    <xf numFmtId="49" fontId="62" fillId="2" borderId="8" xfId="0" quotePrefix="1" applyNumberFormat="1" applyFont="1" applyFill="1" applyBorder="1" applyAlignment="1">
      <alignment horizontal="center"/>
    </xf>
    <xf numFmtId="0" fontId="62" fillId="2" borderId="8" xfId="0" applyFont="1" applyFill="1" applyBorder="1" applyAlignment="1">
      <alignment horizontal="center"/>
    </xf>
    <xf numFmtId="0" fontId="183" fillId="6" borderId="8" xfId="0" applyFont="1" applyFill="1" applyBorder="1" applyAlignment="1">
      <alignment horizontal="center" vertical="center"/>
    </xf>
    <xf numFmtId="16" fontId="183" fillId="6" borderId="8" xfId="0" quotePrefix="1" applyNumberFormat="1" applyFont="1" applyFill="1" applyBorder="1" applyAlignment="1">
      <alignment horizontal="center" vertical="center"/>
    </xf>
    <xf numFmtId="43" fontId="183" fillId="6" borderId="8" xfId="32" applyFont="1" applyFill="1" applyBorder="1" applyAlignment="1">
      <alignment horizontal="center" vertical="center"/>
    </xf>
    <xf numFmtId="175" fontId="183" fillId="6" borderId="8" xfId="0" applyNumberFormat="1" applyFont="1" applyFill="1" applyBorder="1" applyAlignment="1">
      <alignment horizontal="center" vertical="center"/>
    </xf>
    <xf numFmtId="0" fontId="183" fillId="6" borderId="8" xfId="0" applyFont="1" applyFill="1" applyBorder="1" applyAlignment="1">
      <alignment horizontal="center" vertical="center" wrapText="1"/>
    </xf>
    <xf numFmtId="0" fontId="183" fillId="6" borderId="8" xfId="0" applyFont="1" applyFill="1" applyBorder="1" applyAlignment="1">
      <alignment horizontal="left" vertical="center" wrapText="1"/>
    </xf>
    <xf numFmtId="0" fontId="114" fillId="2" borderId="8" xfId="35" applyFont="1" applyFill="1" applyBorder="1" applyAlignment="1">
      <alignment horizontal="center"/>
    </xf>
    <xf numFmtId="0" fontId="154" fillId="0" borderId="8" xfId="26" quotePrefix="1" applyFont="1" applyBorder="1" applyAlignment="1">
      <alignment horizontal="center" vertical="center" wrapText="1"/>
    </xf>
    <xf numFmtId="0" fontId="61" fillId="2" borderId="8" xfId="35" applyFont="1" applyFill="1" applyBorder="1" applyAlignment="1">
      <alignment horizontal="center"/>
    </xf>
    <xf numFmtId="0" fontId="209" fillId="2" borderId="8" xfId="26" applyFont="1" applyFill="1" applyBorder="1" applyAlignment="1">
      <alignment horizontal="center" vertical="center" wrapText="1"/>
    </xf>
    <xf numFmtId="2" fontId="154" fillId="32" borderId="8" xfId="26" applyNumberFormat="1" applyFont="1" applyFill="1" applyBorder="1" applyAlignment="1">
      <alignment horizontal="center" vertical="center" wrapText="1"/>
    </xf>
    <xf numFmtId="0" fontId="60" fillId="0" borderId="8" xfId="35" applyFont="1" applyBorder="1" applyAlignment="1">
      <alignment horizontal="center"/>
    </xf>
    <xf numFmtId="0" fontId="137" fillId="6" borderId="8" xfId="29" applyFont="1" applyFill="1" applyBorder="1" applyAlignment="1">
      <alignment horizontal="center" vertical="center" wrapText="1"/>
    </xf>
    <xf numFmtId="41" fontId="136" fillId="6" borderId="8" xfId="29" applyNumberFormat="1" applyFont="1" applyFill="1" applyBorder="1" applyAlignment="1">
      <alignment horizontal="center" vertical="center" wrapText="1"/>
    </xf>
    <xf numFmtId="41" fontId="136" fillId="6" borderId="8" xfId="29" applyNumberFormat="1" applyFont="1" applyFill="1" applyBorder="1" applyAlignment="1">
      <alignment vertical="center" wrapText="1"/>
    </xf>
    <xf numFmtId="177" fontId="137" fillId="6" borderId="8" xfId="29" applyNumberFormat="1" applyFont="1" applyFill="1" applyBorder="1" applyAlignment="1">
      <alignment horizontal="center" vertical="center" wrapText="1"/>
    </xf>
    <xf numFmtId="177" fontId="136" fillId="6" borderId="8" xfId="29" applyNumberFormat="1" applyFont="1" applyFill="1" applyBorder="1" applyAlignment="1">
      <alignment horizontal="center" vertical="center" wrapText="1"/>
    </xf>
    <xf numFmtId="41" fontId="136" fillId="6" borderId="8" xfId="29" applyNumberFormat="1" applyFont="1" applyFill="1" applyBorder="1" applyAlignment="1">
      <alignment horizontal="center" vertical="center"/>
    </xf>
    <xf numFmtId="41" fontId="136" fillId="6" borderId="8" xfId="29" applyNumberFormat="1" applyFont="1" applyFill="1" applyBorder="1" applyAlignment="1">
      <alignment vertical="center"/>
    </xf>
    <xf numFmtId="0" fontId="197" fillId="6" borderId="0" xfId="29" applyFont="1" applyFill="1" applyAlignment="1">
      <alignment horizontal="left" vertical="center"/>
    </xf>
    <xf numFmtId="0" fontId="183" fillId="5" borderId="8" xfId="0" applyFont="1" applyFill="1" applyBorder="1" applyAlignment="1">
      <alignment horizontal="center" vertical="center" wrapText="1"/>
    </xf>
    <xf numFmtId="0" fontId="197" fillId="6" borderId="0" xfId="29" applyFont="1" applyFill="1" applyAlignment="1">
      <alignment horizontal="center" vertical="center"/>
    </xf>
    <xf numFmtId="0" fontId="198" fillId="6" borderId="0" xfId="29" applyFont="1" applyFill="1"/>
    <xf numFmtId="0" fontId="138" fillId="6" borderId="0" xfId="29" applyFont="1" applyFill="1" applyAlignment="1">
      <alignment vertical="center"/>
    </xf>
    <xf numFmtId="0" fontId="184" fillId="3" borderId="7" xfId="0" applyFont="1" applyFill="1" applyBorder="1" applyAlignment="1">
      <alignment vertical="center" wrapText="1"/>
    </xf>
    <xf numFmtId="0" fontId="0" fillId="0" borderId="8" xfId="0" applyBorder="1" applyAlignment="1">
      <alignment horizontal="left" vertical="center"/>
    </xf>
    <xf numFmtId="43" fontId="183" fillId="43" borderId="8" xfId="32" applyFont="1" applyFill="1" applyBorder="1" applyAlignment="1">
      <alignment horizontal="center" vertical="center"/>
    </xf>
    <xf numFmtId="1" fontId="136" fillId="0" borderId="8" xfId="26" applyNumberFormat="1" applyFont="1" applyBorder="1" applyAlignment="1">
      <alignment horizontal="center" vertical="center" wrapText="1"/>
    </xf>
    <xf numFmtId="14" fontId="204" fillId="0" borderId="8" xfId="0" applyNumberFormat="1" applyFont="1" applyBorder="1" applyAlignment="1">
      <alignment horizontal="center" vertical="center" wrapText="1"/>
    </xf>
    <xf numFmtId="0" fontId="59" fillId="0" borderId="8" xfId="0" applyFont="1" applyBorder="1" applyAlignment="1">
      <alignment horizontal="center"/>
    </xf>
    <xf numFmtId="43" fontId="59" fillId="0" borderId="8" xfId="32" applyFont="1" applyBorder="1" applyAlignment="1">
      <alignment horizontal="center"/>
    </xf>
    <xf numFmtId="0" fontId="121" fillId="2" borderId="7" xfId="27" applyFont="1" applyFill="1" applyBorder="1" applyAlignment="1">
      <alignment vertical="center" wrapText="1"/>
    </xf>
    <xf numFmtId="0" fontId="121" fillId="2" borderId="44" xfId="27" applyFont="1" applyFill="1" applyBorder="1" applyAlignment="1">
      <alignment vertical="center" wrapText="1"/>
    </xf>
    <xf numFmtId="0" fontId="58" fillId="0" borderId="8" xfId="35" applyFont="1" applyBorder="1" applyAlignment="1">
      <alignment horizontal="center"/>
    </xf>
    <xf numFmtId="0" fontId="56" fillId="0" borderId="0" xfId="35" applyFont="1" applyAlignment="1">
      <alignment horizontal="center" vertical="center"/>
    </xf>
    <xf numFmtId="0" fontId="56" fillId="0" borderId="0" xfId="35" applyFont="1" applyAlignment="1">
      <alignment horizontal="center"/>
    </xf>
    <xf numFmtId="178" fontId="136" fillId="0" borderId="8" xfId="29" applyNumberFormat="1" applyFont="1" applyBorder="1" applyAlignment="1">
      <alignment vertical="center" wrapText="1"/>
    </xf>
    <xf numFmtId="178" fontId="136" fillId="6" borderId="8" xfId="29" applyNumberFormat="1" applyFont="1" applyFill="1" applyBorder="1" applyAlignment="1">
      <alignment horizontal="center" vertical="center" wrapText="1"/>
    </xf>
    <xf numFmtId="178" fontId="136" fillId="0" borderId="8" xfId="29" applyNumberFormat="1" applyFont="1" applyBorder="1" applyAlignment="1">
      <alignment horizontal="center" vertical="center" wrapText="1"/>
    </xf>
    <xf numFmtId="178" fontId="136" fillId="0" borderId="8" xfId="29" applyNumberFormat="1" applyFont="1" applyBorder="1" applyAlignment="1">
      <alignment horizontal="right" vertical="center" wrapText="1"/>
    </xf>
    <xf numFmtId="0" fontId="210" fillId="0" borderId="0" xfId="10" applyFont="1" applyAlignment="1">
      <alignment horizontal="left" vertical="center"/>
    </xf>
    <xf numFmtId="0" fontId="211" fillId="0" borderId="0" xfId="7" applyFont="1" applyAlignment="1">
      <alignment horizontal="center" vertical="center"/>
    </xf>
    <xf numFmtId="0" fontId="211" fillId="0" borderId="0" xfId="7" applyFont="1" applyAlignment="1">
      <alignment vertical="center"/>
    </xf>
    <xf numFmtId="166" fontId="211" fillId="0" borderId="0" xfId="7" applyNumberFormat="1" applyFont="1" applyAlignment="1">
      <alignment vertical="center"/>
    </xf>
    <xf numFmtId="0" fontId="212" fillId="0" borderId="0" xfId="10" applyFont="1" applyAlignment="1">
      <alignment vertical="center"/>
    </xf>
    <xf numFmtId="43" fontId="212" fillId="6" borderId="8" xfId="38" applyFont="1" applyFill="1" applyBorder="1" applyAlignment="1">
      <alignment horizontal="center" vertical="center"/>
    </xf>
    <xf numFmtId="166" fontId="211" fillId="0" borderId="8" xfId="7" applyNumberFormat="1" applyFont="1" applyBorder="1" applyAlignment="1">
      <alignment vertical="center"/>
    </xf>
    <xf numFmtId="1" fontId="212" fillId="6" borderId="8" xfId="7" applyNumberFormat="1" applyFont="1" applyFill="1" applyBorder="1" applyAlignment="1">
      <alignment horizontal="center" vertical="center"/>
    </xf>
    <xf numFmtId="166" fontId="211" fillId="6" borderId="8" xfId="7" applyNumberFormat="1" applyFont="1" applyFill="1" applyBorder="1" applyAlignment="1">
      <alignment vertical="center"/>
    </xf>
    <xf numFmtId="0" fontId="213" fillId="34" borderId="8" xfId="7" applyFont="1" applyFill="1" applyBorder="1" applyAlignment="1">
      <alignment horizontal="center" vertical="center" wrapText="1"/>
    </xf>
    <xf numFmtId="0" fontId="213" fillId="0" borderId="8" xfId="7" applyFont="1" applyBorder="1" applyAlignment="1">
      <alignment horizontal="center" vertical="center" wrapText="1"/>
    </xf>
    <xf numFmtId="0" fontId="211" fillId="0" borderId="8" xfId="7" applyFont="1" applyBorder="1" applyAlignment="1">
      <alignment horizontal="center" vertical="center"/>
    </xf>
    <xf numFmtId="0" fontId="211" fillId="0" borderId="8" xfId="7" applyFont="1" applyBorder="1" applyAlignment="1">
      <alignment horizontal="center" vertical="center" wrapText="1"/>
    </xf>
    <xf numFmtId="0" fontId="211" fillId="2" borderId="8" xfId="7" applyFont="1" applyFill="1" applyBorder="1" applyAlignment="1">
      <alignment horizontal="center" vertical="center"/>
    </xf>
    <xf numFmtId="0" fontId="211" fillId="0" borderId="8" xfId="7" applyFont="1" applyBorder="1" applyAlignment="1">
      <alignment vertical="center"/>
    </xf>
    <xf numFmtId="0" fontId="211" fillId="0" borderId="8" xfId="7" applyFont="1" applyBorder="1" applyAlignment="1">
      <alignment horizontal="left" vertical="center"/>
    </xf>
    <xf numFmtId="0" fontId="214" fillId="0" borderId="8" xfId="7" applyFont="1" applyBorder="1" applyAlignment="1">
      <alignment horizontal="center" vertical="center" wrapText="1"/>
    </xf>
    <xf numFmtId="1" fontId="211" fillId="2" borderId="8" xfId="7" applyNumberFormat="1" applyFont="1" applyFill="1" applyBorder="1" applyAlignment="1">
      <alignment horizontal="center" vertical="center"/>
    </xf>
    <xf numFmtId="1" fontId="211" fillId="0" borderId="8" xfId="7" applyNumberFormat="1" applyFont="1" applyBorder="1" applyAlignment="1">
      <alignment horizontal="center" vertical="center"/>
    </xf>
    <xf numFmtId="166" fontId="211" fillId="0" borderId="8" xfId="7" applyNumberFormat="1" applyFont="1" applyBorder="1" applyAlignment="1">
      <alignment horizontal="center" vertical="center"/>
    </xf>
    <xf numFmtId="0" fontId="215" fillId="0" borderId="8" xfId="7" applyFont="1" applyBorder="1" applyAlignment="1">
      <alignment horizontal="center" vertical="center" wrapText="1"/>
    </xf>
    <xf numFmtId="0" fontId="211" fillId="6" borderId="8" xfId="7" applyFont="1" applyFill="1" applyBorder="1" applyAlignment="1">
      <alignment horizontal="left" vertical="center"/>
    </xf>
    <xf numFmtId="1" fontId="211" fillId="0" borderId="8" xfId="7" applyNumberFormat="1" applyFont="1" applyBorder="1" applyAlignment="1">
      <alignment vertical="center"/>
    </xf>
    <xf numFmtId="166" fontId="211" fillId="0" borderId="8" xfId="7" applyNumberFormat="1" applyFont="1" applyBorder="1" applyAlignment="1">
      <alignment horizontal="left" vertical="center"/>
    </xf>
    <xf numFmtId="0" fontId="215" fillId="2" borderId="8" xfId="7" applyFont="1" applyFill="1" applyBorder="1" applyAlignment="1">
      <alignment horizontal="center" vertical="center" wrapText="1"/>
    </xf>
    <xf numFmtId="0" fontId="211" fillId="6" borderId="8" xfId="7" applyFont="1" applyFill="1" applyBorder="1" applyAlignment="1">
      <alignment horizontal="left" vertical="center" wrapText="1"/>
    </xf>
    <xf numFmtId="0" fontId="211" fillId="6" borderId="8" xfId="7" applyFont="1" applyFill="1" applyBorder="1" applyAlignment="1">
      <alignment horizontal="center" vertical="center"/>
    </xf>
    <xf numFmtId="2" fontId="211" fillId="0" borderId="8" xfId="7" applyNumberFormat="1" applyFont="1" applyBorder="1" applyAlignment="1">
      <alignment horizontal="center" vertical="center"/>
    </xf>
    <xf numFmtId="2" fontId="211" fillId="0" borderId="8" xfId="7" applyNumberFormat="1" applyFont="1" applyBorder="1" applyAlignment="1">
      <alignment horizontal="left" vertical="center"/>
    </xf>
    <xf numFmtId="2" fontId="211" fillId="6" borderId="8" xfId="7" applyNumberFormat="1" applyFont="1" applyFill="1" applyBorder="1" applyAlignment="1">
      <alignment horizontal="left" vertical="center"/>
    </xf>
    <xf numFmtId="2" fontId="211" fillId="44" borderId="8" xfId="7" applyNumberFormat="1" applyFont="1" applyFill="1" applyBorder="1" applyAlignment="1">
      <alignment horizontal="left" vertical="center"/>
    </xf>
    <xf numFmtId="2" fontId="211" fillId="6" borderId="8" xfId="7" applyNumberFormat="1" applyFont="1" applyFill="1" applyBorder="1" applyAlignment="1">
      <alignment horizontal="left" vertical="center" wrapText="1"/>
    </xf>
    <xf numFmtId="166" fontId="212" fillId="6" borderId="8" xfId="7" applyNumberFormat="1" applyFont="1" applyFill="1" applyBorder="1" applyAlignment="1">
      <alignment horizontal="center" vertical="center"/>
    </xf>
    <xf numFmtId="0" fontId="55" fillId="0" borderId="0" xfId="39"/>
    <xf numFmtId="0" fontId="113" fillId="6" borderId="8" xfId="39" applyFont="1" applyFill="1" applyBorder="1" applyAlignment="1">
      <alignment horizontal="center" vertical="center" wrapText="1"/>
    </xf>
    <xf numFmtId="0" fontId="55" fillId="0" borderId="8" xfId="39" applyBorder="1" applyAlignment="1">
      <alignment horizontal="center" vertical="center"/>
    </xf>
    <xf numFmtId="0" fontId="55" fillId="0" borderId="8" xfId="39" applyBorder="1" applyAlignment="1">
      <alignment horizontal="center"/>
    </xf>
    <xf numFmtId="0" fontId="113" fillId="45" borderId="8" xfId="39" applyFont="1" applyFill="1" applyBorder="1" applyAlignment="1">
      <alignment horizontal="center"/>
    </xf>
    <xf numFmtId="0" fontId="113" fillId="45" borderId="8" xfId="39" applyFont="1" applyFill="1" applyBorder="1" applyAlignment="1">
      <alignment horizontal="center" vertical="center"/>
    </xf>
    <xf numFmtId="0" fontId="55" fillId="45" borderId="8" xfId="39" applyFill="1" applyBorder="1" applyAlignment="1">
      <alignment horizontal="center" vertical="center"/>
    </xf>
    <xf numFmtId="0" fontId="55" fillId="45" borderId="8" xfId="39" applyFill="1" applyBorder="1" applyAlignment="1">
      <alignment horizontal="center"/>
    </xf>
    <xf numFmtId="0" fontId="55" fillId="0" borderId="8" xfId="39" quotePrefix="1" applyBorder="1" applyAlignment="1">
      <alignment horizontal="center" vertical="center"/>
    </xf>
    <xf numFmtId="0" fontId="55" fillId="0" borderId="0" xfId="39" applyAlignment="1">
      <alignment horizontal="center"/>
    </xf>
    <xf numFmtId="0" fontId="113" fillId="6" borderId="8" xfId="0" applyFont="1" applyFill="1" applyBorder="1" applyAlignment="1">
      <alignment horizontal="center"/>
    </xf>
    <xf numFmtId="14" fontId="183" fillId="5" borderId="8" xfId="0" applyNumberFormat="1" applyFont="1" applyFill="1" applyBorder="1" applyAlignment="1">
      <alignment horizontal="center" vertical="center" wrapText="1"/>
    </xf>
    <xf numFmtId="0" fontId="211" fillId="5" borderId="8" xfId="7" applyFont="1" applyFill="1" applyBorder="1" applyAlignment="1">
      <alignment horizontal="center" vertical="center"/>
    </xf>
    <xf numFmtId="0" fontId="211" fillId="2" borderId="8" xfId="7" applyFont="1" applyFill="1" applyBorder="1" applyAlignment="1">
      <alignment horizontal="center" vertical="center" wrapText="1"/>
    </xf>
    <xf numFmtId="1" fontId="154" fillId="32" borderId="8" xfId="26" applyNumberFormat="1" applyFont="1" applyFill="1" applyBorder="1" applyAlignment="1">
      <alignment horizontal="center" vertical="center" wrapText="1"/>
    </xf>
    <xf numFmtId="14" fontId="211" fillId="0" borderId="0" xfId="7" applyNumberFormat="1" applyFont="1" applyAlignment="1">
      <alignment horizontal="center" vertical="center"/>
    </xf>
    <xf numFmtId="0" fontId="188" fillId="30" borderId="0" xfId="27" applyFont="1" applyFill="1"/>
    <xf numFmtId="0" fontId="188" fillId="30" borderId="0" xfId="27" applyFont="1" applyFill="1" applyAlignment="1">
      <alignment horizontal="center" vertical="center"/>
    </xf>
    <xf numFmtId="0" fontId="211" fillId="2" borderId="0" xfId="7" applyFont="1" applyFill="1" applyAlignment="1">
      <alignment horizontal="center" vertical="center"/>
    </xf>
    <xf numFmtId="0" fontId="211" fillId="2" borderId="0" xfId="7" applyFont="1" applyFill="1" applyAlignment="1">
      <alignment vertical="center"/>
    </xf>
    <xf numFmtId="0" fontId="183" fillId="2" borderId="8" xfId="0" applyFont="1" applyFill="1" applyBorder="1" applyAlignment="1">
      <alignment horizontal="center" vertical="center"/>
    </xf>
    <xf numFmtId="16" fontId="183" fillId="2" borderId="8" xfId="0" quotePrefix="1" applyNumberFormat="1" applyFont="1" applyFill="1" applyBorder="1" applyAlignment="1">
      <alignment horizontal="center" vertical="center"/>
    </xf>
    <xf numFmtId="43" fontId="183" fillId="2" borderId="8" xfId="32" applyFont="1" applyFill="1" applyBorder="1" applyAlignment="1">
      <alignment horizontal="center" vertical="center"/>
    </xf>
    <xf numFmtId="175" fontId="183" fillId="2" borderId="8" xfId="0" applyNumberFormat="1" applyFont="1" applyFill="1" applyBorder="1" applyAlignment="1">
      <alignment horizontal="center" vertical="center"/>
    </xf>
    <xf numFmtId="0" fontId="213" fillId="2" borderId="8" xfId="7" applyFont="1" applyFill="1" applyBorder="1" applyAlignment="1">
      <alignment horizontal="center" vertical="center" wrapText="1"/>
    </xf>
    <xf numFmtId="0" fontId="212" fillId="2" borderId="8" xfId="7" applyFont="1" applyFill="1" applyBorder="1" applyAlignment="1">
      <alignment horizontal="center" vertical="center"/>
    </xf>
    <xf numFmtId="2" fontId="211" fillId="2" borderId="8" xfId="7" applyNumberFormat="1" applyFont="1" applyFill="1" applyBorder="1" applyAlignment="1">
      <alignment horizontal="center" vertical="center"/>
    </xf>
    <xf numFmtId="0" fontId="211" fillId="2" borderId="8" xfId="7" applyFont="1" applyFill="1" applyBorder="1" applyAlignment="1">
      <alignment vertical="center"/>
    </xf>
    <xf numFmtId="2" fontId="211" fillId="2" borderId="8" xfId="7" applyNumberFormat="1" applyFont="1" applyFill="1" applyBorder="1" applyAlignment="1">
      <alignment horizontal="left" vertical="center"/>
    </xf>
    <xf numFmtId="0" fontId="213" fillId="44" borderId="8" xfId="7" applyFont="1" applyFill="1" applyBorder="1" applyAlignment="1">
      <alignment horizontal="center" vertical="center" wrapText="1"/>
    </xf>
    <xf numFmtId="0" fontId="211" fillId="44" borderId="8" xfId="7" applyFont="1" applyFill="1" applyBorder="1" applyAlignment="1">
      <alignment horizontal="center" vertical="center"/>
    </xf>
    <xf numFmtId="0" fontId="211" fillId="44" borderId="8" xfId="7" applyFont="1" applyFill="1" applyBorder="1" applyAlignment="1">
      <alignment horizontal="center" vertical="center" wrapText="1"/>
    </xf>
    <xf numFmtId="1" fontId="211" fillId="44" borderId="8" xfId="7" applyNumberFormat="1" applyFont="1" applyFill="1" applyBorder="1" applyAlignment="1">
      <alignment horizontal="center" vertical="center"/>
    </xf>
    <xf numFmtId="166" fontId="211" fillId="44" borderId="8" xfId="7" applyNumberFormat="1" applyFont="1" applyFill="1" applyBorder="1" applyAlignment="1">
      <alignment horizontal="center" vertical="center"/>
    </xf>
    <xf numFmtId="2" fontId="211" fillId="44" borderId="8" xfId="7" applyNumberFormat="1" applyFont="1" applyFill="1" applyBorder="1" applyAlignment="1">
      <alignment horizontal="center" vertical="center"/>
    </xf>
    <xf numFmtId="0" fontId="211" fillId="44" borderId="8" xfId="7" applyFont="1" applyFill="1" applyBorder="1" applyAlignment="1">
      <alignment vertical="center"/>
    </xf>
    <xf numFmtId="2" fontId="154" fillId="0" borderId="8" xfId="26" applyNumberFormat="1" applyFont="1" applyBorder="1" applyAlignment="1">
      <alignment horizontal="center" vertical="center" wrapText="1"/>
    </xf>
    <xf numFmtId="0" fontId="136" fillId="5" borderId="8" xfId="10" applyFont="1" applyFill="1" applyBorder="1" applyAlignment="1">
      <alignment horizontal="center" vertical="center"/>
    </xf>
    <xf numFmtId="0" fontId="184" fillId="5" borderId="8" xfId="0" applyFont="1" applyFill="1" applyBorder="1" applyAlignment="1">
      <alignment horizontal="center" vertical="center"/>
    </xf>
    <xf numFmtId="0" fontId="113" fillId="6" borderId="8" xfId="39" applyFont="1" applyFill="1" applyBorder="1" applyAlignment="1">
      <alignment horizontal="center" vertical="center"/>
    </xf>
    <xf numFmtId="0" fontId="50" fillId="0" borderId="8" xfId="39" applyFont="1" applyBorder="1" applyAlignment="1">
      <alignment horizontal="center" vertical="center"/>
    </xf>
    <xf numFmtId="0" fontId="50" fillId="0" borderId="8" xfId="39" applyFont="1" applyBorder="1" applyAlignment="1">
      <alignment horizontal="center"/>
    </xf>
    <xf numFmtId="14" fontId="211" fillId="0" borderId="8" xfId="7" applyNumberFormat="1" applyFont="1" applyBorder="1" applyAlignment="1">
      <alignment horizontal="left" vertical="center"/>
    </xf>
    <xf numFmtId="2" fontId="211" fillId="6" borderId="8" xfId="7" applyNumberFormat="1" applyFont="1" applyFill="1" applyBorder="1" applyAlignment="1">
      <alignment horizontal="center" vertical="center"/>
    </xf>
    <xf numFmtId="14" fontId="211" fillId="0" borderId="8" xfId="7" applyNumberFormat="1" applyFont="1" applyBorder="1" applyAlignment="1">
      <alignment horizontal="center" vertical="center"/>
    </xf>
    <xf numFmtId="14" fontId="211" fillId="2" borderId="8" xfId="7" applyNumberFormat="1" applyFont="1" applyFill="1" applyBorder="1" applyAlignment="1">
      <alignment horizontal="left" vertical="center"/>
    </xf>
    <xf numFmtId="14" fontId="211" fillId="2" borderId="8" xfId="7" applyNumberFormat="1" applyFont="1" applyFill="1" applyBorder="1" applyAlignment="1">
      <alignment horizontal="center" vertical="center"/>
    </xf>
    <xf numFmtId="0" fontId="183" fillId="2" borderId="0" xfId="0" applyFont="1" applyFill="1" applyAlignment="1">
      <alignment vertical="center"/>
    </xf>
    <xf numFmtId="166" fontId="211" fillId="2" borderId="8" xfId="7" applyNumberFormat="1" applyFont="1" applyFill="1" applyBorder="1" applyAlignment="1">
      <alignment horizontal="center" vertical="center"/>
    </xf>
    <xf numFmtId="166" fontId="211" fillId="2" borderId="8" xfId="7" applyNumberFormat="1" applyFont="1" applyFill="1" applyBorder="1" applyAlignment="1">
      <alignment horizontal="left" vertical="center"/>
    </xf>
    <xf numFmtId="0" fontId="211" fillId="2" borderId="8" xfId="7" applyFont="1" applyFill="1" applyBorder="1" applyAlignment="1">
      <alignment horizontal="left" vertical="center"/>
    </xf>
    <xf numFmtId="166" fontId="211" fillId="2" borderId="8" xfId="7" applyNumberFormat="1" applyFont="1" applyFill="1" applyBorder="1" applyAlignment="1">
      <alignment vertical="center"/>
    </xf>
    <xf numFmtId="1" fontId="211" fillId="2" borderId="8" xfId="7" applyNumberFormat="1" applyFont="1" applyFill="1" applyBorder="1" applyAlignment="1">
      <alignment vertical="center"/>
    </xf>
    <xf numFmtId="0" fontId="183" fillId="5" borderId="7" xfId="0" applyFont="1" applyFill="1" applyBorder="1" applyAlignment="1">
      <alignment horizontal="center" vertical="center"/>
    </xf>
    <xf numFmtId="0" fontId="136" fillId="6" borderId="8" xfId="10" applyFont="1" applyFill="1" applyBorder="1" applyAlignment="1">
      <alignment horizontal="center" vertical="center"/>
    </xf>
    <xf numFmtId="0" fontId="183" fillId="43" borderId="8" xfId="0" applyFont="1" applyFill="1" applyBorder="1" applyAlignment="1">
      <alignment horizontal="center" vertical="center"/>
    </xf>
    <xf numFmtId="16" fontId="183" fillId="43" borderId="8" xfId="0" quotePrefix="1" applyNumberFormat="1" applyFont="1" applyFill="1" applyBorder="1" applyAlignment="1">
      <alignment horizontal="center" vertical="center"/>
    </xf>
    <xf numFmtId="175" fontId="183" fillId="43" borderId="8" xfId="0" applyNumberFormat="1" applyFont="1" applyFill="1" applyBorder="1" applyAlignment="1">
      <alignment horizontal="center" vertical="center"/>
    </xf>
    <xf numFmtId="0" fontId="183" fillId="43" borderId="8" xfId="0" applyFont="1" applyFill="1" applyBorder="1" applyAlignment="1">
      <alignment horizontal="center" vertical="center" wrapText="1"/>
    </xf>
    <xf numFmtId="0" fontId="183" fillId="43" borderId="8" xfId="0" applyFont="1" applyFill="1" applyBorder="1" applyAlignment="1">
      <alignment horizontal="left" vertical="center" wrapText="1"/>
    </xf>
    <xf numFmtId="43" fontId="183" fillId="46" borderId="8" xfId="32" applyFont="1" applyFill="1" applyBorder="1" applyAlignment="1">
      <alignment horizontal="center" vertical="center"/>
    </xf>
    <xf numFmtId="0" fontId="44" fillId="0" borderId="0" xfId="0" applyFont="1"/>
    <xf numFmtId="0" fontId="114" fillId="2" borderId="8" xfId="7" applyFont="1" applyFill="1" applyBorder="1" applyAlignment="1">
      <alignment horizontal="center" vertical="center"/>
    </xf>
    <xf numFmtId="0" fontId="44" fillId="0" borderId="8" xfId="0" applyFont="1" applyBorder="1" applyAlignment="1">
      <alignment horizontal="center"/>
    </xf>
    <xf numFmtId="0" fontId="114" fillId="6" borderId="8" xfId="7" applyFont="1" applyFill="1" applyBorder="1" applyAlignment="1">
      <alignment horizontal="center" vertical="center"/>
    </xf>
    <xf numFmtId="0" fontId="43" fillId="0" borderId="8" xfId="0" applyFont="1" applyBorder="1" applyAlignment="1">
      <alignment horizontal="center"/>
    </xf>
    <xf numFmtId="0" fontId="42" fillId="0" borderId="8" xfId="0" applyFont="1" applyBorder="1" applyAlignment="1">
      <alignment horizontal="center"/>
    </xf>
    <xf numFmtId="0" fontId="71" fillId="46" borderId="8" xfId="34" applyFont="1" applyFill="1" applyBorder="1" applyAlignment="1">
      <alignment horizontal="center" vertical="center"/>
    </xf>
    <xf numFmtId="14" fontId="71" fillId="46" borderId="8" xfId="34" applyNumberFormat="1" applyFont="1" applyFill="1" applyBorder="1" applyAlignment="1">
      <alignment horizontal="center" vertical="center"/>
    </xf>
    <xf numFmtId="0" fontId="41" fillId="46" borderId="8" xfId="34" applyFont="1" applyFill="1" applyBorder="1" applyAlignment="1">
      <alignment horizontal="center" vertical="center"/>
    </xf>
    <xf numFmtId="0" fontId="71" fillId="46" borderId="8" xfId="34" applyFont="1" applyFill="1" applyBorder="1" applyAlignment="1">
      <alignment horizontal="left" vertical="center" wrapText="1"/>
    </xf>
    <xf numFmtId="0" fontId="71" fillId="46" borderId="8" xfId="34" applyFont="1" applyFill="1" applyBorder="1" applyAlignment="1">
      <alignment vertical="center"/>
    </xf>
    <xf numFmtId="0" fontId="54" fillId="46" borderId="8" xfId="34" applyFont="1" applyFill="1" applyBorder="1" applyAlignment="1">
      <alignment horizontal="center" vertical="center"/>
    </xf>
    <xf numFmtId="0" fontId="51" fillId="46" borderId="8" xfId="34" applyFont="1" applyFill="1" applyBorder="1" applyAlignment="1">
      <alignment horizontal="center" vertical="center"/>
    </xf>
    <xf numFmtId="0" fontId="51" fillId="46" borderId="8" xfId="34" applyFont="1" applyFill="1" applyBorder="1" applyAlignment="1">
      <alignment horizontal="left" vertical="center" wrapText="1"/>
    </xf>
    <xf numFmtId="0" fontId="49" fillId="46" borderId="8" xfId="34" applyFont="1" applyFill="1" applyBorder="1" applyAlignment="1">
      <alignment horizontal="center" vertical="center"/>
    </xf>
    <xf numFmtId="0" fontId="47" fillId="46" borderId="8" xfId="34" applyFont="1" applyFill="1" applyBorder="1" applyAlignment="1">
      <alignment horizontal="center" vertical="center" wrapText="1"/>
    </xf>
    <xf numFmtId="0" fontId="42" fillId="46" borderId="8" xfId="34" applyFont="1" applyFill="1" applyBorder="1" applyAlignment="1">
      <alignment horizontal="center" vertical="center" wrapText="1"/>
    </xf>
    <xf numFmtId="0" fontId="183" fillId="2" borderId="8" xfId="0" applyFont="1" applyFill="1" applyBorder="1" applyAlignment="1">
      <alignment vertical="center"/>
    </xf>
    <xf numFmtId="0" fontId="136" fillId="43" borderId="8" xfId="10" applyFont="1" applyFill="1" applyBorder="1" applyAlignment="1">
      <alignment horizontal="center" vertical="center"/>
    </xf>
    <xf numFmtId="0" fontId="113" fillId="2" borderId="0" xfId="34" applyFont="1" applyFill="1"/>
    <xf numFmtId="0" fontId="211" fillId="9" borderId="8" xfId="7" applyFont="1" applyFill="1" applyBorder="1" applyAlignment="1">
      <alignment horizontal="center" vertical="center"/>
    </xf>
    <xf numFmtId="0" fontId="40" fillId="46" borderId="8" xfId="34" applyFont="1" applyFill="1" applyBorder="1" applyAlignment="1">
      <alignment horizontal="center" vertical="center" wrapText="1"/>
    </xf>
    <xf numFmtId="14" fontId="183" fillId="43" borderId="8" xfId="0" applyNumberFormat="1" applyFont="1" applyFill="1" applyBorder="1" applyAlignment="1">
      <alignment horizontal="center" vertical="center" wrapText="1"/>
    </xf>
    <xf numFmtId="1" fontId="80" fillId="0" borderId="0" xfId="26" applyNumberFormat="1"/>
    <xf numFmtId="0" fontId="136" fillId="2" borderId="0" xfId="10" applyFont="1" applyFill="1" applyAlignment="1">
      <alignment vertical="center"/>
    </xf>
    <xf numFmtId="0" fontId="184" fillId="2" borderId="0" xfId="0" applyFont="1" applyFill="1" applyAlignment="1">
      <alignment horizontal="center" vertical="center"/>
    </xf>
    <xf numFmtId="1" fontId="154" fillId="0" borderId="8" xfId="26" applyNumberFormat="1" applyFont="1" applyBorder="1" applyAlignment="1">
      <alignment horizontal="center" wrapText="1"/>
    </xf>
    <xf numFmtId="0" fontId="211" fillId="2" borderId="8" xfId="7" quotePrefix="1" applyFont="1" applyFill="1" applyBorder="1" applyAlignment="1">
      <alignment horizontal="center" vertical="center"/>
    </xf>
    <xf numFmtId="0" fontId="71" fillId="5" borderId="8" xfId="34" applyFont="1" applyFill="1" applyBorder="1" applyAlignment="1">
      <alignment horizontal="center" vertical="center"/>
    </xf>
    <xf numFmtId="0" fontId="38" fillId="5" borderId="8" xfId="34" applyFont="1" applyFill="1" applyBorder="1" applyAlignment="1">
      <alignment horizontal="center" vertical="center"/>
    </xf>
    <xf numFmtId="14" fontId="71" fillId="5" borderId="8" xfId="34" applyNumberFormat="1" applyFont="1" applyFill="1" applyBorder="1" applyAlignment="1">
      <alignment horizontal="center" vertical="center"/>
    </xf>
    <xf numFmtId="0" fontId="37" fillId="5" borderId="8" xfId="34" applyFont="1" applyFill="1" applyBorder="1" applyAlignment="1">
      <alignment horizontal="center" vertical="center"/>
    </xf>
    <xf numFmtId="0" fontId="37" fillId="5" borderId="8" xfId="34" applyFont="1" applyFill="1" applyBorder="1" applyAlignment="1">
      <alignment horizontal="center" vertical="center" wrapText="1"/>
    </xf>
    <xf numFmtId="0" fontId="38" fillId="5" borderId="8" xfId="34" applyFont="1" applyFill="1" applyBorder="1" applyAlignment="1">
      <alignment horizontal="left" vertical="center" wrapText="1"/>
    </xf>
    <xf numFmtId="0" fontId="71" fillId="5" borderId="8" xfId="34" applyFont="1" applyFill="1" applyBorder="1" applyAlignment="1">
      <alignment vertical="center"/>
    </xf>
    <xf numFmtId="16" fontId="211" fillId="2" borderId="0" xfId="7" quotePrefix="1" applyNumberFormat="1" applyFont="1" applyFill="1" applyAlignment="1">
      <alignment vertical="center"/>
    </xf>
    <xf numFmtId="0" fontId="211" fillId="2" borderId="0" xfId="7" quotePrefix="1" applyFont="1" applyFill="1" applyAlignment="1">
      <alignment vertical="center"/>
    </xf>
    <xf numFmtId="0" fontId="183" fillId="5" borderId="8" xfId="0" applyFont="1" applyFill="1" applyBorder="1" applyAlignment="1">
      <alignment vertical="center" wrapText="1"/>
    </xf>
    <xf numFmtId="166" fontId="211" fillId="2" borderId="8" xfId="7" applyNumberFormat="1" applyFont="1" applyFill="1" applyBorder="1" applyAlignment="1">
      <alignment horizontal="center" vertical="center" wrapText="1"/>
    </xf>
    <xf numFmtId="0" fontId="39" fillId="5" borderId="8" xfId="34" applyFont="1" applyFill="1" applyBorder="1" applyAlignment="1">
      <alignment horizontal="center" vertical="center"/>
    </xf>
    <xf numFmtId="0" fontId="34" fillId="5" borderId="8" xfId="34" applyFont="1" applyFill="1" applyBorder="1" applyAlignment="1">
      <alignment horizontal="center" vertical="center"/>
    </xf>
    <xf numFmtId="0" fontId="36" fillId="5" borderId="8" xfId="34" applyFont="1" applyFill="1" applyBorder="1" applyAlignment="1">
      <alignment horizontal="center" vertical="center" wrapText="1"/>
    </xf>
    <xf numFmtId="0" fontId="34" fillId="5" borderId="8" xfId="34" applyFont="1" applyFill="1" applyBorder="1" applyAlignment="1">
      <alignment horizontal="left" vertical="center" wrapText="1"/>
    </xf>
    <xf numFmtId="43" fontId="80" fillId="0" borderId="0" xfId="32" applyFont="1"/>
    <xf numFmtId="43" fontId="179" fillId="0" borderId="0" xfId="32" applyFont="1"/>
    <xf numFmtId="0" fontId="33" fillId="0" borderId="0" xfId="26" applyFont="1"/>
    <xf numFmtId="0" fontId="33" fillId="0" borderId="0" xfId="26" applyFont="1" applyAlignment="1">
      <alignment horizontal="center"/>
    </xf>
    <xf numFmtId="14" fontId="183" fillId="6" borderId="8" xfId="0" applyNumberFormat="1" applyFont="1" applyFill="1" applyBorder="1" applyAlignment="1">
      <alignment horizontal="center" vertical="center" wrapText="1"/>
    </xf>
    <xf numFmtId="0" fontId="183" fillId="45" borderId="8" xfId="0" applyFont="1" applyFill="1" applyBorder="1" applyAlignment="1">
      <alignment horizontal="center" vertical="center"/>
    </xf>
    <xf numFmtId="16" fontId="183" fillId="45" borderId="8" xfId="0" quotePrefix="1" applyNumberFormat="1" applyFont="1" applyFill="1" applyBorder="1" applyAlignment="1">
      <alignment horizontal="center" vertical="center"/>
    </xf>
    <xf numFmtId="43" fontId="183" fillId="45" borderId="8" xfId="32" applyFont="1" applyFill="1" applyBorder="1" applyAlignment="1">
      <alignment horizontal="center" vertical="center"/>
    </xf>
    <xf numFmtId="175" fontId="183" fillId="45" borderId="8" xfId="0" applyNumberFormat="1" applyFont="1" applyFill="1" applyBorder="1" applyAlignment="1">
      <alignment horizontal="center" vertical="center"/>
    </xf>
    <xf numFmtId="0" fontId="183" fillId="45" borderId="8" xfId="0" applyFont="1" applyFill="1" applyBorder="1" applyAlignment="1">
      <alignment horizontal="center" vertical="center" wrapText="1"/>
    </xf>
    <xf numFmtId="14" fontId="183" fillId="45" borderId="8" xfId="0" applyNumberFormat="1" applyFont="1" applyFill="1" applyBorder="1" applyAlignment="1">
      <alignment horizontal="center" vertical="center" wrapText="1"/>
    </xf>
    <xf numFmtId="0" fontId="183" fillId="45" borderId="8" xfId="0" applyFont="1" applyFill="1" applyBorder="1" applyAlignment="1">
      <alignment horizontal="left" vertical="center" wrapText="1"/>
    </xf>
    <xf numFmtId="0" fontId="183" fillId="6" borderId="8" xfId="0" applyFont="1" applyFill="1" applyBorder="1" applyAlignment="1">
      <alignment vertical="center" wrapText="1"/>
    </xf>
    <xf numFmtId="0" fontId="184" fillId="2" borderId="8" xfId="0" applyFont="1" applyFill="1" applyBorder="1" applyAlignment="1">
      <alignment vertical="center"/>
    </xf>
    <xf numFmtId="0" fontId="31" fillId="0" borderId="0" xfId="0" applyFont="1" applyAlignment="1">
      <alignment horizontal="center"/>
    </xf>
    <xf numFmtId="0" fontId="31" fillId="0" borderId="0" xfId="0" applyFont="1"/>
    <xf numFmtId="0" fontId="114" fillId="45" borderId="8" xfId="0" applyFont="1" applyFill="1" applyBorder="1" applyAlignment="1">
      <alignment horizontal="center" vertical="center" wrapText="1"/>
    </xf>
    <xf numFmtId="0" fontId="31" fillId="0" borderId="8" xfId="0" applyFont="1" applyBorder="1" applyAlignment="1">
      <alignment horizontal="center" wrapText="1"/>
    </xf>
    <xf numFmtId="0" fontId="114" fillId="0" borderId="8" xfId="0" quotePrefix="1" applyFont="1" applyBorder="1" applyAlignment="1">
      <alignment horizontal="center" vertical="center" wrapText="1"/>
    </xf>
    <xf numFmtId="0" fontId="31" fillId="45" borderId="8" xfId="0" applyFont="1" applyFill="1" applyBorder="1" applyAlignment="1">
      <alignment horizontal="center" wrapText="1"/>
    </xf>
    <xf numFmtId="0" fontId="118" fillId="45" borderId="8" xfId="0" applyFont="1" applyFill="1" applyBorder="1" applyAlignment="1">
      <alignment horizontal="center" vertical="center" wrapText="1"/>
    </xf>
    <xf numFmtId="0" fontId="113" fillId="45" borderId="8" xfId="0" applyFont="1" applyFill="1" applyBorder="1" applyAlignment="1">
      <alignment horizontal="center" vertical="center" wrapText="1"/>
    </xf>
    <xf numFmtId="0" fontId="113" fillId="45" borderId="8" xfId="0" applyFont="1" applyFill="1" applyBorder="1" applyAlignment="1">
      <alignment horizontal="center"/>
    </xf>
    <xf numFmtId="0" fontId="31" fillId="0" borderId="0" xfId="0" applyFont="1" applyAlignment="1">
      <alignment horizontal="center" vertical="center"/>
    </xf>
    <xf numFmtId="0" fontId="31" fillId="0" borderId="8" xfId="0" applyFont="1" applyBorder="1" applyAlignment="1">
      <alignment horizontal="center"/>
    </xf>
    <xf numFmtId="0" fontId="113" fillId="45" borderId="8" xfId="0" applyFont="1" applyFill="1" applyBorder="1" applyAlignment="1">
      <alignment horizontal="center" vertical="center"/>
    </xf>
    <xf numFmtId="0" fontId="32" fillId="5" borderId="8" xfId="34" applyFont="1" applyFill="1" applyBorder="1" applyAlignment="1">
      <alignment horizontal="center" vertical="center"/>
    </xf>
    <xf numFmtId="0" fontId="30" fillId="5" borderId="8" xfId="34" applyFont="1" applyFill="1" applyBorder="1" applyAlignment="1">
      <alignment horizontal="center" vertical="center"/>
    </xf>
    <xf numFmtId="0" fontId="32" fillId="5" borderId="8" xfId="34" applyFont="1" applyFill="1" applyBorder="1" applyAlignment="1">
      <alignment horizontal="center" vertical="center" wrapText="1"/>
    </xf>
    <xf numFmtId="0" fontId="32" fillId="5" borderId="8" xfId="34" applyFont="1" applyFill="1" applyBorder="1" applyAlignment="1">
      <alignment horizontal="left" vertical="center" wrapText="1"/>
    </xf>
    <xf numFmtId="0" fontId="30" fillId="5" borderId="8" xfId="34" applyFont="1" applyFill="1" applyBorder="1" applyAlignment="1">
      <alignment horizontal="center" vertical="center" wrapText="1"/>
    </xf>
    <xf numFmtId="0" fontId="29" fillId="5" borderId="8" xfId="34" applyFont="1" applyFill="1" applyBorder="1" applyAlignment="1">
      <alignment horizontal="center" vertical="center"/>
    </xf>
    <xf numFmtId="0" fontId="30" fillId="5" borderId="8" xfId="34" applyFont="1" applyFill="1" applyBorder="1" applyAlignment="1">
      <alignment horizontal="left" vertical="center" wrapText="1"/>
    </xf>
    <xf numFmtId="166" fontId="211" fillId="0" borderId="0" xfId="7" applyNumberFormat="1" applyFont="1" applyAlignment="1">
      <alignment horizontal="center" vertical="center"/>
    </xf>
    <xf numFmtId="0" fontId="28" fillId="5" borderId="8" xfId="34" applyFont="1" applyFill="1" applyBorder="1" applyAlignment="1">
      <alignment horizontal="center" vertical="center" wrapText="1"/>
    </xf>
    <xf numFmtId="0" fontId="27" fillId="5" borderId="8" xfId="34" applyFont="1" applyFill="1" applyBorder="1" applyAlignment="1">
      <alignment horizontal="center" vertical="center"/>
    </xf>
    <xf numFmtId="0" fontId="28" fillId="5" borderId="8" xfId="34" applyFont="1" applyFill="1" applyBorder="1" applyAlignment="1">
      <alignment horizontal="left" vertical="center" wrapText="1"/>
    </xf>
    <xf numFmtId="0" fontId="113" fillId="6" borderId="8" xfId="35" applyFont="1" applyFill="1" applyBorder="1" applyAlignment="1">
      <alignment horizontal="center" vertical="center"/>
    </xf>
    <xf numFmtId="0" fontId="118" fillId="6" borderId="8" xfId="35" applyFont="1" applyFill="1" applyBorder="1" applyAlignment="1">
      <alignment horizontal="center"/>
    </xf>
    <xf numFmtId="0" fontId="183" fillId="2" borderId="8" xfId="0" quotePrefix="1" applyFont="1" applyFill="1" applyBorder="1" applyAlignment="1">
      <alignment horizontal="center" vertical="center"/>
    </xf>
    <xf numFmtId="2" fontId="183" fillId="2" borderId="8" xfId="0" applyNumberFormat="1" applyFont="1" applyFill="1" applyBorder="1" applyAlignment="1">
      <alignment horizontal="center" vertical="center"/>
    </xf>
    <xf numFmtId="0" fontId="25" fillId="0" borderId="8" xfId="0" applyFont="1" applyBorder="1" applyAlignment="1">
      <alignment horizontal="center"/>
    </xf>
    <xf numFmtId="0" fontId="183" fillId="43" borderId="8" xfId="0" applyFont="1" applyFill="1" applyBorder="1" applyAlignment="1">
      <alignment vertical="center" wrapText="1"/>
    </xf>
    <xf numFmtId="2" fontId="183" fillId="5" borderId="8" xfId="0" applyNumberFormat="1" applyFont="1" applyFill="1" applyBorder="1" applyAlignment="1">
      <alignment horizontal="center" vertical="center"/>
    </xf>
    <xf numFmtId="2" fontId="183" fillId="43" borderId="8" xfId="0" applyNumberFormat="1" applyFont="1" applyFill="1" applyBorder="1" applyAlignment="1">
      <alignment horizontal="center" vertical="center"/>
    </xf>
    <xf numFmtId="0" fontId="183" fillId="0" borderId="8" xfId="0" applyFont="1" applyBorder="1" applyAlignment="1">
      <alignment vertical="center" wrapText="1"/>
    </xf>
    <xf numFmtId="0" fontId="183" fillId="43" borderId="8" xfId="0" applyFont="1" applyFill="1" applyBorder="1" applyAlignment="1">
      <alignment vertical="center"/>
    </xf>
    <xf numFmtId="0" fontId="183" fillId="5" borderId="8" xfId="0" quotePrefix="1" applyFont="1" applyFill="1" applyBorder="1" applyAlignment="1">
      <alignment horizontal="center" vertical="center"/>
    </xf>
    <xf numFmtId="0" fontId="217" fillId="0" borderId="0" xfId="10" applyFont="1" applyAlignment="1">
      <alignment horizontal="left" vertical="center"/>
    </xf>
    <xf numFmtId="0" fontId="218" fillId="2" borderId="0" xfId="7" applyFont="1" applyFill="1" applyAlignment="1">
      <alignment horizontal="center" vertical="center"/>
    </xf>
    <xf numFmtId="0" fontId="218" fillId="2" borderId="0" xfId="7" applyFont="1" applyFill="1" applyAlignment="1">
      <alignment vertical="center"/>
    </xf>
    <xf numFmtId="0" fontId="218" fillId="0" borderId="0" xfId="7" applyFont="1" applyAlignment="1">
      <alignment horizontal="center" vertical="center"/>
    </xf>
    <xf numFmtId="0" fontId="218" fillId="0" borderId="0" xfId="7" applyFont="1" applyAlignment="1">
      <alignment vertical="center"/>
    </xf>
    <xf numFmtId="0" fontId="219" fillId="6" borderId="8" xfId="7" applyFont="1" applyFill="1" applyBorder="1" applyAlignment="1">
      <alignment horizontal="center" vertical="center"/>
    </xf>
    <xf numFmtId="0" fontId="220" fillId="34" borderId="8" xfId="7" applyFont="1" applyFill="1" applyBorder="1" applyAlignment="1">
      <alignment horizontal="center" vertical="center" wrapText="1"/>
    </xf>
    <xf numFmtId="166" fontId="220" fillId="34" borderId="8" xfId="7" applyNumberFormat="1" applyFont="1" applyFill="1" applyBorder="1" applyAlignment="1">
      <alignment horizontal="center" vertical="center" wrapText="1"/>
    </xf>
    <xf numFmtId="0" fontId="218" fillId="2" borderId="8" xfId="7" applyFont="1" applyFill="1" applyBorder="1" applyAlignment="1">
      <alignment horizontal="center" vertical="center"/>
    </xf>
    <xf numFmtId="1" fontId="218" fillId="2" borderId="8" xfId="7" applyNumberFormat="1" applyFont="1" applyFill="1" applyBorder="1" applyAlignment="1">
      <alignment horizontal="center" vertical="center"/>
    </xf>
    <xf numFmtId="0" fontId="218" fillId="5" borderId="8" xfId="7" applyFont="1" applyFill="1" applyBorder="1" applyAlignment="1">
      <alignment horizontal="center" vertical="center"/>
    </xf>
    <xf numFmtId="0" fontId="218" fillId="6" borderId="8" xfId="7" applyFont="1" applyFill="1" applyBorder="1" applyAlignment="1">
      <alignment horizontal="center" vertical="center"/>
    </xf>
    <xf numFmtId="0" fontId="218" fillId="2" borderId="8" xfId="7" quotePrefix="1" applyFont="1" applyFill="1" applyBorder="1" applyAlignment="1">
      <alignment horizontal="center" vertical="center"/>
    </xf>
    <xf numFmtId="0" fontId="221" fillId="0" borderId="8" xfId="7" applyFont="1" applyBorder="1" applyAlignment="1">
      <alignment horizontal="center" vertical="center" wrapText="1"/>
    </xf>
    <xf numFmtId="0" fontId="221" fillId="2" borderId="8" xfId="7" applyFont="1" applyFill="1" applyBorder="1" applyAlignment="1">
      <alignment horizontal="center" vertical="center" wrapText="1"/>
    </xf>
    <xf numFmtId="0" fontId="219" fillId="2" borderId="0" xfId="7" applyFont="1" applyFill="1" applyAlignment="1">
      <alignment horizontal="center" vertical="center"/>
    </xf>
    <xf numFmtId="0" fontId="219" fillId="2" borderId="0" xfId="7" applyFont="1" applyFill="1" applyAlignment="1">
      <alignment vertical="center"/>
    </xf>
    <xf numFmtId="0" fontId="219" fillId="0" borderId="0" xfId="7" applyFont="1" applyAlignment="1">
      <alignment horizontal="center" vertical="center"/>
    </xf>
    <xf numFmtId="0" fontId="219" fillId="0" borderId="0" xfId="7" applyFont="1" applyAlignment="1">
      <alignment vertical="center"/>
    </xf>
    <xf numFmtId="0" fontId="219" fillId="6" borderId="8" xfId="7" applyFont="1" applyFill="1" applyBorder="1" applyAlignment="1">
      <alignment vertical="center"/>
    </xf>
    <xf numFmtId="0" fontId="219" fillId="0" borderId="0" xfId="7" applyFont="1" applyAlignment="1">
      <alignment horizontal="left" vertical="center"/>
    </xf>
    <xf numFmtId="14" fontId="219" fillId="0" borderId="0" xfId="7" applyNumberFormat="1" applyFont="1" applyAlignment="1">
      <alignment horizontal="center" vertical="center"/>
    </xf>
    <xf numFmtId="0" fontId="211" fillId="2" borderId="0" xfId="7" quotePrefix="1" applyFont="1" applyFill="1" applyAlignment="1">
      <alignment horizontal="center" vertical="center"/>
    </xf>
    <xf numFmtId="0" fontId="22" fillId="5" borderId="8" xfId="34" applyFont="1" applyFill="1" applyBorder="1" applyAlignment="1">
      <alignment horizontal="center" vertical="center" wrapText="1"/>
    </xf>
    <xf numFmtId="0" fontId="21" fillId="5" borderId="8" xfId="34" applyFont="1" applyFill="1" applyBorder="1" applyAlignment="1">
      <alignment horizontal="center" vertical="center"/>
    </xf>
    <xf numFmtId="0" fontId="20" fillId="5" borderId="8" xfId="34" applyFont="1" applyFill="1" applyBorder="1" applyAlignment="1">
      <alignment horizontal="center" vertical="center" wrapText="1"/>
    </xf>
    <xf numFmtId="0" fontId="55" fillId="0" borderId="8" xfId="39" applyBorder="1" applyAlignment="1">
      <alignment horizontal="center" wrapText="1"/>
    </xf>
    <xf numFmtId="14" fontId="55" fillId="0" borderId="8" xfId="39" applyNumberFormat="1" applyBorder="1" applyAlignment="1">
      <alignment horizontal="center" vertical="center"/>
    </xf>
    <xf numFmtId="0" fontId="19" fillId="0" borderId="0" xfId="0" applyFont="1" applyAlignment="1">
      <alignment horizontal="center"/>
    </xf>
    <xf numFmtId="0" fontId="55" fillId="0" borderId="7" xfId="39" applyBorder="1" applyAlignment="1">
      <alignment horizontal="center" vertical="center"/>
    </xf>
    <xf numFmtId="0" fontId="55" fillId="0" borderId="33" xfId="39" applyBorder="1" applyAlignment="1">
      <alignment horizontal="center" vertical="center"/>
    </xf>
    <xf numFmtId="0" fontId="75" fillId="2" borderId="15" xfId="35" applyFill="1" applyBorder="1" applyAlignment="1">
      <alignment horizontal="center"/>
    </xf>
    <xf numFmtId="0" fontId="55" fillId="0" borderId="15" xfId="39" applyBorder="1" applyAlignment="1">
      <alignment horizontal="center" vertical="center"/>
    </xf>
    <xf numFmtId="0" fontId="55" fillId="0" borderId="7" xfId="39" applyBorder="1" applyAlignment="1">
      <alignment horizontal="center"/>
    </xf>
    <xf numFmtId="0" fontId="71" fillId="46" borderId="7" xfId="34" applyFont="1" applyFill="1" applyBorder="1" applyAlignment="1">
      <alignment horizontal="left" vertical="center" wrapText="1"/>
    </xf>
    <xf numFmtId="0" fontId="71" fillId="46" borderId="7" xfId="34" applyFont="1" applyFill="1" applyBorder="1" applyAlignment="1">
      <alignment vertical="center"/>
    </xf>
    <xf numFmtId="0" fontId="75" fillId="2" borderId="33" xfId="35" applyFill="1" applyBorder="1" applyAlignment="1">
      <alignment horizontal="center"/>
    </xf>
    <xf numFmtId="0" fontId="55" fillId="0" borderId="33" xfId="39" applyBorder="1" applyAlignment="1">
      <alignment horizontal="center"/>
    </xf>
    <xf numFmtId="0" fontId="71" fillId="46" borderId="33" xfId="34" applyFont="1" applyFill="1" applyBorder="1" applyAlignment="1">
      <alignment horizontal="left" vertical="center" wrapText="1"/>
    </xf>
    <xf numFmtId="0" fontId="71" fillId="46" borderId="33" xfId="34" applyFont="1" applyFill="1" applyBorder="1" applyAlignment="1">
      <alignment vertical="center"/>
    </xf>
    <xf numFmtId="0" fontId="55" fillId="0" borderId="8" xfId="39" applyBorder="1"/>
    <xf numFmtId="0" fontId="113" fillId="0" borderId="8" xfId="34" applyFont="1" applyBorder="1"/>
    <xf numFmtId="0" fontId="0" fillId="6" borderId="0" xfId="0" applyFill="1" applyAlignment="1">
      <alignment horizontal="center"/>
    </xf>
    <xf numFmtId="0" fontId="17" fillId="6" borderId="0" xfId="0" applyFont="1" applyFill="1" applyAlignment="1">
      <alignment horizontal="center"/>
    </xf>
    <xf numFmtId="14" fontId="0" fillId="6" borderId="0" xfId="0" applyNumberFormat="1" applyFill="1" applyAlignment="1">
      <alignment horizontal="center"/>
    </xf>
    <xf numFmtId="2" fontId="136" fillId="5" borderId="8" xfId="0" applyNumberFormat="1" applyFont="1" applyFill="1" applyBorder="1" applyAlignment="1">
      <alignment horizontal="center" vertical="center"/>
    </xf>
    <xf numFmtId="14" fontId="75" fillId="0" borderId="0" xfId="35" applyNumberFormat="1" applyAlignment="1">
      <alignment horizontal="center"/>
    </xf>
    <xf numFmtId="14" fontId="0" fillId="0" borderId="0" xfId="0" applyNumberFormat="1"/>
    <xf numFmtId="0" fontId="211" fillId="2" borderId="15" xfId="7" applyFont="1" applyFill="1" applyBorder="1" applyAlignment="1">
      <alignment horizontal="center" vertical="center"/>
    </xf>
    <xf numFmtId="0" fontId="71" fillId="43" borderId="8" xfId="34" applyFont="1" applyFill="1" applyBorder="1" applyAlignment="1">
      <alignment horizontal="center" vertical="center"/>
    </xf>
    <xf numFmtId="0" fontId="18" fillId="43" borderId="8" xfId="34" applyFont="1" applyFill="1" applyBorder="1" applyAlignment="1">
      <alignment horizontal="center" vertical="center" wrapText="1"/>
    </xf>
    <xf numFmtId="14" fontId="71" fillId="43" borderId="8" xfId="34" applyNumberFormat="1" applyFont="1" applyFill="1" applyBorder="1" applyAlignment="1">
      <alignment horizontal="center" vertical="center"/>
    </xf>
    <xf numFmtId="0" fontId="15" fillId="43" borderId="8" xfId="34" applyFont="1" applyFill="1" applyBorder="1" applyAlignment="1">
      <alignment horizontal="center" vertical="center"/>
    </xf>
    <xf numFmtId="0" fontId="18" fillId="43" borderId="8" xfId="34" applyFont="1" applyFill="1" applyBorder="1" applyAlignment="1">
      <alignment horizontal="left" vertical="center" wrapText="1"/>
    </xf>
    <xf numFmtId="0" fontId="71" fillId="43" borderId="8" xfId="34" applyFont="1" applyFill="1" applyBorder="1" applyAlignment="1">
      <alignment vertical="center"/>
    </xf>
    <xf numFmtId="0" fontId="211" fillId="6" borderId="8" xfId="7" applyFont="1" applyFill="1" applyBorder="1" applyAlignment="1">
      <alignment horizontal="center" vertical="center" wrapText="1"/>
    </xf>
    <xf numFmtId="15" fontId="0" fillId="0" borderId="8" xfId="0" applyNumberFormat="1" applyBorder="1" applyAlignment="1">
      <alignment horizontal="center" vertical="center"/>
    </xf>
    <xf numFmtId="9" fontId="0" fillId="0" borderId="0" xfId="1" applyFont="1" applyAlignment="1">
      <alignment horizontal="center"/>
    </xf>
    <xf numFmtId="2" fontId="0" fillId="0" borderId="8" xfId="0" applyNumberFormat="1" applyBorder="1" applyAlignment="1">
      <alignment horizontal="center" vertical="center"/>
    </xf>
    <xf numFmtId="0" fontId="12" fillId="0" borderId="8" xfId="0" applyFont="1" applyBorder="1" applyAlignment="1">
      <alignment horizontal="left" vertical="center"/>
    </xf>
    <xf numFmtId="0" fontId="12" fillId="0" borderId="15" xfId="0" applyFont="1" applyBorder="1" applyAlignment="1">
      <alignment horizontal="left" vertical="center"/>
    </xf>
    <xf numFmtId="0" fontId="183" fillId="0" borderId="8" xfId="0" applyFont="1" applyBorder="1" applyAlignment="1">
      <alignment horizontal="center" vertical="center" wrapText="1"/>
    </xf>
    <xf numFmtId="0" fontId="183" fillId="2" borderId="8" xfId="0" applyFont="1" applyFill="1" applyBorder="1" applyAlignment="1">
      <alignment vertical="center" wrapText="1"/>
    </xf>
    <xf numFmtId="0" fontId="8" fillId="0" borderId="8" xfId="0" applyFont="1" applyBorder="1"/>
    <xf numFmtId="17" fontId="0" fillId="0" borderId="8" xfId="0" applyNumberFormat="1" applyBorder="1" applyAlignment="1">
      <alignment horizontal="center" vertical="center"/>
    </xf>
    <xf numFmtId="43" fontId="113" fillId="6" borderId="8" xfId="32" applyFont="1" applyFill="1" applyBorder="1" applyAlignment="1">
      <alignment horizontal="center"/>
    </xf>
    <xf numFmtId="43" fontId="0" fillId="0" borderId="0" xfId="0" applyNumberFormat="1"/>
    <xf numFmtId="0" fontId="7" fillId="0" borderId="8" xfId="0" applyFont="1" applyBorder="1" applyAlignment="1">
      <alignment horizontal="center" vertical="center" wrapText="1"/>
    </xf>
    <xf numFmtId="0" fontId="14" fillId="6" borderId="8" xfId="35" applyFont="1" applyFill="1" applyBorder="1" applyAlignment="1">
      <alignment horizontal="center"/>
    </xf>
    <xf numFmtId="0" fontId="53" fillId="6" borderId="8" xfId="35" applyFont="1" applyFill="1" applyBorder="1" applyAlignment="1">
      <alignment vertical="center"/>
    </xf>
    <xf numFmtId="0" fontId="57" fillId="6" borderId="8" xfId="35" applyFont="1" applyFill="1" applyBorder="1" applyAlignment="1">
      <alignment horizontal="center" vertical="center"/>
    </xf>
    <xf numFmtId="0" fontId="75" fillId="6" borderId="8" xfId="35" applyFill="1" applyBorder="1" applyAlignment="1">
      <alignment horizontal="center"/>
    </xf>
    <xf numFmtId="0" fontId="53" fillId="6" borderId="8" xfId="35" applyFont="1" applyFill="1" applyBorder="1" applyAlignment="1">
      <alignment horizontal="center"/>
    </xf>
    <xf numFmtId="0" fontId="52" fillId="6" borderId="8" xfId="35" applyFont="1" applyFill="1" applyBorder="1" applyAlignment="1">
      <alignment vertical="center"/>
    </xf>
    <xf numFmtId="0" fontId="114" fillId="6" borderId="8" xfId="35" applyFont="1" applyFill="1" applyBorder="1" applyAlignment="1">
      <alignment horizontal="center"/>
    </xf>
    <xf numFmtId="0" fontId="14" fillId="6" borderId="8" xfId="35" applyFont="1" applyFill="1" applyBorder="1" applyAlignment="1">
      <alignment vertical="center"/>
    </xf>
    <xf numFmtId="0" fontId="45" fillId="6" borderId="8" xfId="35" applyFont="1" applyFill="1" applyBorder="1" applyAlignment="1">
      <alignment horizontal="center" vertical="center"/>
    </xf>
    <xf numFmtId="0" fontId="9" fillId="6" borderId="8" xfId="35" applyFont="1" applyFill="1" applyBorder="1"/>
    <xf numFmtId="0" fontId="6" fillId="6" borderId="8" xfId="35" applyFont="1" applyFill="1" applyBorder="1"/>
    <xf numFmtId="0" fontId="13" fillId="6" borderId="8" xfId="35" applyFont="1" applyFill="1" applyBorder="1" applyAlignment="1">
      <alignment horizontal="center"/>
    </xf>
    <xf numFmtId="0" fontId="35" fillId="6" borderId="8" xfId="35" applyFont="1" applyFill="1" applyBorder="1" applyAlignment="1">
      <alignment vertical="center"/>
    </xf>
    <xf numFmtId="0" fontId="46" fillId="6" borderId="8" xfId="35" applyFont="1" applyFill="1" applyBorder="1" applyAlignment="1">
      <alignment vertical="center"/>
    </xf>
    <xf numFmtId="0" fontId="10" fillId="6" borderId="8" xfId="35" applyFont="1" applyFill="1" applyBorder="1"/>
    <xf numFmtId="0" fontId="11" fillId="6" borderId="8" xfId="35" applyFont="1" applyFill="1" applyBorder="1"/>
    <xf numFmtId="0" fontId="49" fillId="6" borderId="8" xfId="35" applyFont="1" applyFill="1" applyBorder="1" applyAlignment="1">
      <alignment vertical="center"/>
    </xf>
    <xf numFmtId="0" fontId="24" fillId="6" borderId="8" xfId="35" applyFont="1" applyFill="1" applyBorder="1" applyAlignment="1">
      <alignment horizontal="left"/>
    </xf>
    <xf numFmtId="0" fontId="27" fillId="6" borderId="8" xfId="35" applyFont="1" applyFill="1" applyBorder="1" applyAlignment="1">
      <alignment vertical="center"/>
    </xf>
    <xf numFmtId="0" fontId="75" fillId="6" borderId="7" xfId="35" applyFill="1" applyBorder="1" applyAlignment="1">
      <alignment horizontal="center"/>
    </xf>
    <xf numFmtId="0" fontId="22" fillId="6" borderId="7" xfId="35" applyFont="1" applyFill="1" applyBorder="1" applyAlignment="1">
      <alignment horizontal="center"/>
    </xf>
    <xf numFmtId="0" fontId="27" fillId="6" borderId="7" xfId="35" applyFont="1" applyFill="1" applyBorder="1" applyAlignment="1">
      <alignment vertical="center"/>
    </xf>
    <xf numFmtId="0" fontId="26" fillId="6" borderId="8" xfId="35" applyFont="1" applyFill="1" applyBorder="1" applyAlignment="1">
      <alignment horizontal="center"/>
    </xf>
    <xf numFmtId="0" fontId="27" fillId="6" borderId="8" xfId="35" applyFont="1" applyFill="1" applyBorder="1" applyAlignment="1">
      <alignment horizontal="left" vertical="center"/>
    </xf>
    <xf numFmtId="0" fontId="27" fillId="6" borderId="8" xfId="35" applyFont="1" applyFill="1" applyBorder="1" applyAlignment="1">
      <alignment horizontal="left"/>
    </xf>
    <xf numFmtId="0" fontId="14" fillId="6" borderId="7" xfId="35" applyFont="1" applyFill="1" applyBorder="1" applyAlignment="1">
      <alignment horizontal="center"/>
    </xf>
    <xf numFmtId="0" fontId="57" fillId="6" borderId="8" xfId="35" applyFont="1" applyFill="1" applyBorder="1" applyAlignment="1">
      <alignment vertical="center"/>
    </xf>
    <xf numFmtId="0" fontId="16" fillId="6" borderId="8" xfId="35" applyFont="1" applyFill="1" applyBorder="1" applyAlignment="1">
      <alignment vertical="center"/>
    </xf>
    <xf numFmtId="0" fontId="114" fillId="6" borderId="8" xfId="35" applyFont="1" applyFill="1" applyBorder="1" applyAlignment="1">
      <alignment horizontal="left"/>
    </xf>
    <xf numFmtId="0" fontId="13" fillId="6" borderId="8" xfId="35" applyFont="1" applyFill="1" applyBorder="1" applyAlignment="1">
      <alignment horizontal="left"/>
    </xf>
    <xf numFmtId="0" fontId="57" fillId="6" borderId="8" xfId="35" applyFont="1" applyFill="1" applyBorder="1" applyAlignment="1">
      <alignment horizontal="left" vertical="center"/>
    </xf>
    <xf numFmtId="0" fontId="23" fillId="6" borderId="8" xfId="35" applyFont="1" applyFill="1" applyBorder="1" applyAlignment="1">
      <alignment vertical="center"/>
    </xf>
    <xf numFmtId="0" fontId="34" fillId="6" borderId="8" xfId="35" applyFont="1" applyFill="1" applyBorder="1"/>
    <xf numFmtId="0" fontId="5" fillId="6" borderId="8" xfId="35" applyFont="1" applyFill="1" applyBorder="1" applyAlignment="1">
      <alignment horizontal="center"/>
    </xf>
    <xf numFmtId="0" fontId="34" fillId="6" borderId="8" xfId="35" applyFont="1" applyFill="1" applyBorder="1" applyAlignment="1">
      <alignment horizontal="center" vertical="center"/>
    </xf>
    <xf numFmtId="0" fontId="71" fillId="2" borderId="8" xfId="34" applyFont="1" applyFill="1" applyBorder="1" applyAlignment="1">
      <alignment horizontal="center" vertical="center"/>
    </xf>
    <xf numFmtId="14" fontId="71" fillId="2" borderId="8" xfId="34" applyNumberFormat="1" applyFont="1" applyFill="1" applyBorder="1" applyAlignment="1">
      <alignment horizontal="center" vertical="center"/>
    </xf>
    <xf numFmtId="0" fontId="71" fillId="2" borderId="8" xfId="34" applyFont="1" applyFill="1" applyBorder="1" applyAlignment="1">
      <alignment vertical="center"/>
    </xf>
    <xf numFmtId="0" fontId="5" fillId="2" borderId="8" xfId="34" applyFont="1" applyFill="1" applyBorder="1" applyAlignment="1">
      <alignment horizontal="center" vertical="center" wrapText="1"/>
    </xf>
    <xf numFmtId="0" fontId="5" fillId="2" borderId="8" xfId="34" applyFont="1" applyFill="1" applyBorder="1" applyAlignment="1">
      <alignment horizontal="center" vertical="center"/>
    </xf>
    <xf numFmtId="0" fontId="5" fillId="2" borderId="8" xfId="34" applyFont="1" applyFill="1" applyBorder="1" applyAlignment="1">
      <alignment horizontal="left" vertical="center" wrapText="1"/>
    </xf>
    <xf numFmtId="0" fontId="6" fillId="6" borderId="8" xfId="35" applyFont="1" applyFill="1" applyBorder="1" applyAlignment="1">
      <alignment horizontal="center" vertical="center"/>
    </xf>
    <xf numFmtId="0" fontId="4" fillId="6" borderId="8" xfId="35" applyFont="1" applyFill="1" applyBorder="1"/>
    <xf numFmtId="0" fontId="3" fillId="6" borderId="8" xfId="35" applyFont="1" applyFill="1" applyBorder="1" applyAlignment="1">
      <alignment horizontal="left"/>
    </xf>
    <xf numFmtId="0" fontId="136" fillId="45" borderId="8" xfId="10" applyFont="1" applyFill="1" applyBorder="1" applyAlignment="1">
      <alignment horizontal="center" vertical="center"/>
    </xf>
    <xf numFmtId="0" fontId="183" fillId="45" borderId="8" xfId="0" applyFont="1" applyFill="1" applyBorder="1" applyAlignment="1">
      <alignment vertical="center" wrapText="1"/>
    </xf>
    <xf numFmtId="0" fontId="2" fillId="2" borderId="8" xfId="34" applyFont="1" applyFill="1" applyBorder="1" applyAlignment="1">
      <alignment horizontal="center" vertical="center" wrapText="1"/>
    </xf>
    <xf numFmtId="14" fontId="183" fillId="2" borderId="0" xfId="0" applyNumberFormat="1" applyFont="1" applyFill="1" applyAlignment="1">
      <alignment horizontal="center" vertical="center"/>
    </xf>
    <xf numFmtId="0" fontId="211" fillId="0" borderId="7" xfId="7" applyFont="1" applyBorder="1" applyAlignment="1">
      <alignment horizontal="center" vertical="center"/>
    </xf>
    <xf numFmtId="0" fontId="211" fillId="0" borderId="44" xfId="7" applyFont="1" applyBorder="1" applyAlignment="1">
      <alignment horizontal="center" vertical="center"/>
    </xf>
    <xf numFmtId="0" fontId="211" fillId="0" borderId="33" xfId="7" applyFont="1" applyBorder="1" applyAlignment="1">
      <alignment horizontal="center" vertical="center"/>
    </xf>
    <xf numFmtId="0" fontId="211" fillId="2" borderId="44" xfId="7" applyFont="1" applyFill="1" applyBorder="1" applyAlignment="1">
      <alignment horizontal="center" vertical="center"/>
    </xf>
    <xf numFmtId="166" fontId="213" fillId="34" borderId="8" xfId="7" applyNumberFormat="1" applyFont="1" applyFill="1" applyBorder="1" applyAlignment="1">
      <alignment horizontal="center" vertical="center" wrapText="1"/>
    </xf>
    <xf numFmtId="0" fontId="213" fillId="34" borderId="8" xfId="7" applyFont="1" applyFill="1" applyBorder="1" applyAlignment="1">
      <alignment horizontal="center" vertical="center" wrapText="1"/>
    </xf>
    <xf numFmtId="0" fontId="148" fillId="27" borderId="8" xfId="0" applyFont="1" applyFill="1" applyBorder="1" applyAlignment="1">
      <alignment horizontal="left" vertical="center" wrapText="1"/>
    </xf>
    <xf numFmtId="0" fontId="149" fillId="0" borderId="8" xfId="0" applyFont="1" applyBorder="1" applyAlignment="1">
      <alignment horizontal="left" vertical="center" wrapText="1"/>
    </xf>
    <xf numFmtId="0" fontId="148" fillId="27" borderId="11" xfId="0" applyFont="1" applyFill="1" applyBorder="1" applyAlignment="1">
      <alignment horizontal="center" vertical="center" wrapText="1"/>
    </xf>
    <xf numFmtId="0" fontId="148" fillId="27" borderId="15" xfId="0" applyFont="1" applyFill="1" applyBorder="1" applyAlignment="1">
      <alignment horizontal="center" vertical="center" wrapText="1"/>
    </xf>
    <xf numFmtId="0" fontId="148" fillId="27" borderId="12" xfId="0" applyFont="1" applyFill="1" applyBorder="1" applyAlignment="1">
      <alignment horizontal="center" vertical="center" wrapText="1"/>
    </xf>
    <xf numFmtId="0" fontId="148" fillId="27" borderId="11" xfId="0" applyFont="1" applyFill="1" applyBorder="1" applyAlignment="1">
      <alignment horizontal="left" vertical="center" wrapText="1"/>
    </xf>
    <xf numFmtId="0" fontId="148" fillId="27" borderId="12" xfId="0" applyFont="1" applyFill="1" applyBorder="1" applyAlignment="1">
      <alignment horizontal="left" vertical="center" wrapText="1"/>
    </xf>
    <xf numFmtId="0" fontId="148" fillId="27" borderId="15" xfId="0" applyFont="1" applyFill="1" applyBorder="1" applyAlignment="1">
      <alignment horizontal="left" vertical="center" wrapText="1"/>
    </xf>
    <xf numFmtId="0" fontId="150" fillId="0" borderId="8" xfId="0" quotePrefix="1" applyFont="1" applyBorder="1" applyAlignment="1">
      <alignment horizontal="left" vertical="center" wrapText="1"/>
    </xf>
    <xf numFmtId="0" fontId="150" fillId="0" borderId="8" xfId="0" applyFont="1" applyBorder="1" applyAlignment="1">
      <alignment horizontal="left" vertical="center" wrapText="1"/>
    </xf>
    <xf numFmtId="0" fontId="158" fillId="2" borderId="8" xfId="0" applyFont="1" applyFill="1" applyBorder="1" applyAlignment="1">
      <alignment horizontal="left" vertical="center" wrapText="1"/>
    </xf>
    <xf numFmtId="0" fontId="158" fillId="2" borderId="19" xfId="0" applyFont="1" applyFill="1" applyBorder="1" applyAlignment="1">
      <alignment horizontal="left" vertical="center" wrapText="1"/>
    </xf>
    <xf numFmtId="0" fontId="151" fillId="0" borderId="8" xfId="0" applyFont="1" applyBorder="1" applyAlignment="1">
      <alignment horizontal="center" wrapText="1"/>
    </xf>
    <xf numFmtId="0" fontId="151" fillId="0" borderId="19" xfId="0" applyFont="1" applyBorder="1" applyAlignment="1">
      <alignment horizontal="center" wrapText="1"/>
    </xf>
    <xf numFmtId="0" fontId="119" fillId="0" borderId="7" xfId="0" applyFont="1" applyBorder="1" applyAlignment="1">
      <alignment horizontal="center" vertical="center" wrapText="1"/>
    </xf>
    <xf numFmtId="0" fontId="119" fillId="0" borderId="44" xfId="0" applyFont="1" applyBorder="1" applyAlignment="1">
      <alignment horizontal="center" vertical="center" wrapText="1"/>
    </xf>
    <xf numFmtId="0" fontId="119" fillId="0" borderId="33" xfId="0" applyFont="1" applyBorder="1" applyAlignment="1">
      <alignment horizontal="center" vertical="center" wrapText="1"/>
    </xf>
    <xf numFmtId="0" fontId="148" fillId="28" borderId="46" xfId="0" applyFont="1" applyFill="1" applyBorder="1" applyAlignment="1">
      <alignment horizontal="center" vertical="center" wrapText="1"/>
    </xf>
    <xf numFmtId="0" fontId="148" fillId="28" borderId="53" xfId="0" applyFont="1" applyFill="1" applyBorder="1" applyAlignment="1">
      <alignment horizontal="center" vertical="center" wrapText="1"/>
    </xf>
    <xf numFmtId="0" fontId="155" fillId="2" borderId="8" xfId="0" applyFont="1" applyFill="1" applyBorder="1" applyAlignment="1">
      <alignment horizontal="left" vertical="center" wrapText="1"/>
    </xf>
    <xf numFmtId="0" fontId="155" fillId="2" borderId="19" xfId="0" applyFont="1" applyFill="1" applyBorder="1" applyAlignment="1">
      <alignment horizontal="left" vertical="center" wrapText="1"/>
    </xf>
    <xf numFmtId="0" fontId="152" fillId="2" borderId="8" xfId="0" applyFont="1" applyFill="1" applyBorder="1" applyAlignment="1">
      <alignment horizontal="left" vertical="center" wrapText="1"/>
    </xf>
    <xf numFmtId="0" fontId="152" fillId="2" borderId="19" xfId="0" applyFont="1" applyFill="1" applyBorder="1" applyAlignment="1">
      <alignment horizontal="left" vertical="center" wrapText="1"/>
    </xf>
    <xf numFmtId="0" fontId="157" fillId="2" borderId="11" xfId="0" applyFont="1" applyFill="1" applyBorder="1" applyAlignment="1">
      <alignment horizontal="left" vertical="center" wrapText="1"/>
    </xf>
    <xf numFmtId="0" fontId="152" fillId="2" borderId="23" xfId="0" applyFont="1" applyFill="1" applyBorder="1" applyAlignment="1">
      <alignment horizontal="left" vertical="center" wrapText="1"/>
    </xf>
    <xf numFmtId="0" fontId="129" fillId="0" borderId="8" xfId="0" applyFont="1" applyBorder="1" applyAlignment="1">
      <alignment horizontal="center" vertical="center" wrapText="1" readingOrder="1"/>
    </xf>
    <xf numFmtId="16" fontId="129" fillId="0" borderId="8" xfId="0" applyNumberFormat="1" applyFont="1" applyBorder="1" applyAlignment="1">
      <alignment horizontal="center" vertical="center" wrapText="1" readingOrder="1"/>
    </xf>
    <xf numFmtId="0" fontId="129" fillId="5" borderId="8" xfId="0" applyFont="1" applyFill="1" applyBorder="1" applyAlignment="1">
      <alignment horizontal="center" vertical="center" wrapText="1" readingOrder="1"/>
    </xf>
    <xf numFmtId="0" fontId="129" fillId="5" borderId="7" xfId="0" applyFont="1" applyFill="1" applyBorder="1" applyAlignment="1">
      <alignment horizontal="center" vertical="center" wrapText="1" readingOrder="1"/>
    </xf>
    <xf numFmtId="0" fontId="129" fillId="5" borderId="33" xfId="0" applyFont="1" applyFill="1" applyBorder="1" applyAlignment="1">
      <alignment horizontal="center" vertical="center" wrapText="1" readingOrder="1"/>
    </xf>
    <xf numFmtId="0" fontId="143" fillId="25" borderId="8" xfId="0" applyFont="1" applyFill="1" applyBorder="1" applyAlignment="1">
      <alignment horizontal="center" vertical="center" wrapText="1" readingOrder="1"/>
    </xf>
    <xf numFmtId="1" fontId="110" fillId="0" borderId="8" xfId="10" applyNumberFormat="1" applyFont="1" applyBorder="1" applyAlignment="1">
      <alignment horizontal="center" vertical="center" wrapText="1"/>
    </xf>
    <xf numFmtId="49" fontId="110" fillId="0" borderId="8" xfId="10" applyNumberFormat="1" applyFont="1" applyBorder="1" applyAlignment="1">
      <alignment horizontal="center" vertical="center" wrapText="1"/>
    </xf>
    <xf numFmtId="167" fontId="110" fillId="0" borderId="8" xfId="10" applyNumberFormat="1" applyFont="1" applyBorder="1" applyAlignment="1">
      <alignment horizontal="center" vertical="center" wrapText="1"/>
    </xf>
    <xf numFmtId="0" fontId="124" fillId="0" borderId="8" xfId="10" applyFont="1" applyBorder="1" applyAlignment="1">
      <alignment horizontal="center" vertical="center" wrapText="1"/>
    </xf>
    <xf numFmtId="167" fontId="110" fillId="0" borderId="7" xfId="10" applyNumberFormat="1" applyFont="1" applyBorder="1" applyAlignment="1">
      <alignment horizontal="center" vertical="center" wrapText="1"/>
    </xf>
    <xf numFmtId="167" fontId="110" fillId="0" borderId="33" xfId="10" applyNumberFormat="1" applyFont="1" applyBorder="1" applyAlignment="1">
      <alignment horizontal="center" vertical="center" wrapText="1"/>
    </xf>
    <xf numFmtId="168" fontId="110" fillId="0" borderId="8" xfId="10" applyNumberFormat="1" applyFont="1" applyBorder="1" applyAlignment="1">
      <alignment horizontal="center" vertical="center" wrapText="1"/>
    </xf>
    <xf numFmtId="0" fontId="113" fillId="0" borderId="8" xfId="0" applyFont="1" applyBorder="1" applyAlignment="1">
      <alignment horizontal="center" vertical="center"/>
    </xf>
    <xf numFmtId="0" fontId="113" fillId="0" borderId="8" xfId="0" applyFont="1" applyBorder="1" applyAlignment="1">
      <alignment horizontal="center" vertical="center" wrapText="1"/>
    </xf>
    <xf numFmtId="0" fontId="0" fillId="0" borderId="8" xfId="0" applyBorder="1" applyAlignment="1">
      <alignment horizontal="center" vertical="center" wrapText="1"/>
    </xf>
    <xf numFmtId="0" fontId="0" fillId="0" borderId="8" xfId="0" applyBorder="1" applyAlignment="1">
      <alignment horizontal="center" vertical="center"/>
    </xf>
    <xf numFmtId="0" fontId="66" fillId="0" borderId="8" xfId="0" applyFont="1" applyBorder="1" applyAlignment="1">
      <alignment horizontal="center" vertical="center" wrapText="1"/>
    </xf>
    <xf numFmtId="0" fontId="66" fillId="0" borderId="8" xfId="0" applyFont="1" applyBorder="1" applyAlignment="1">
      <alignment horizontal="center" vertical="center"/>
    </xf>
    <xf numFmtId="0" fontId="207" fillId="42" borderId="71" xfId="0" applyFont="1" applyFill="1" applyBorder="1" applyAlignment="1">
      <alignment horizontal="left" vertical="center" wrapText="1" readingOrder="1"/>
    </xf>
    <xf numFmtId="0" fontId="207" fillId="42" borderId="73" xfId="0" applyFont="1" applyFill="1" applyBorder="1" applyAlignment="1">
      <alignment horizontal="left" vertical="center" readingOrder="1"/>
    </xf>
    <xf numFmtId="0" fontId="207" fillId="42" borderId="71" xfId="0" applyFont="1" applyFill="1" applyBorder="1" applyAlignment="1">
      <alignment horizontal="center" vertical="center" readingOrder="1"/>
    </xf>
    <xf numFmtId="0" fontId="207" fillId="42" borderId="73" xfId="0" applyFont="1" applyFill="1" applyBorder="1" applyAlignment="1">
      <alignment horizontal="center" vertical="center" readingOrder="1"/>
    </xf>
    <xf numFmtId="0" fontId="205" fillId="42" borderId="71" xfId="0" applyFont="1" applyFill="1" applyBorder="1" applyAlignment="1">
      <alignment horizontal="center" vertical="center" readingOrder="1"/>
    </xf>
    <xf numFmtId="0" fontId="205" fillId="42" borderId="72" xfId="0" applyFont="1" applyFill="1" applyBorder="1" applyAlignment="1">
      <alignment horizontal="center" vertical="center" readingOrder="1"/>
    </xf>
    <xf numFmtId="0" fontId="207" fillId="42" borderId="71" xfId="0" applyFont="1" applyFill="1" applyBorder="1" applyAlignment="1">
      <alignment horizontal="center" vertical="center" wrapText="1" readingOrder="1"/>
    </xf>
    <xf numFmtId="0" fontId="207" fillId="42" borderId="72" xfId="0" applyFont="1" applyFill="1" applyBorder="1" applyAlignment="1">
      <alignment horizontal="center" vertical="center" readingOrder="1"/>
    </xf>
    <xf numFmtId="0" fontId="183" fillId="0" borderId="8" xfId="26" applyFont="1" applyBorder="1" applyAlignment="1">
      <alignment horizontal="left" vertical="center" wrapText="1"/>
    </xf>
    <xf numFmtId="0" fontId="154" fillId="0" borderId="8" xfId="26" applyFont="1" applyBorder="1" applyAlignment="1">
      <alignment horizontal="center" wrapText="1"/>
    </xf>
    <xf numFmtId="0" fontId="181" fillId="31" borderId="8" xfId="26" applyFont="1" applyFill="1" applyBorder="1" applyAlignment="1">
      <alignment horizontal="center" vertical="center" wrapText="1"/>
    </xf>
    <xf numFmtId="0" fontId="184" fillId="0" borderId="8" xfId="26" applyFont="1" applyBorder="1" applyAlignment="1">
      <alignment horizontal="left" vertical="center" wrapText="1"/>
    </xf>
    <xf numFmtId="0" fontId="184" fillId="0" borderId="13" xfId="26" applyFont="1" applyBorder="1" applyAlignment="1">
      <alignment horizontal="center" vertical="center" wrapText="1"/>
    </xf>
    <xf numFmtId="0" fontId="184" fillId="0" borderId="24" xfId="26" applyFont="1" applyBorder="1" applyAlignment="1">
      <alignment horizontal="center" vertical="center" wrapText="1"/>
    </xf>
    <xf numFmtId="0" fontId="80" fillId="0" borderId="13" xfId="26" applyBorder="1" applyAlignment="1">
      <alignment horizontal="center"/>
    </xf>
    <xf numFmtId="0" fontId="80" fillId="0" borderId="51" xfId="26" applyBorder="1" applyAlignment="1">
      <alignment horizontal="center"/>
    </xf>
    <xf numFmtId="0" fontId="80" fillId="0" borderId="24" xfId="26" applyBorder="1" applyAlignment="1">
      <alignment horizontal="center"/>
    </xf>
    <xf numFmtId="0" fontId="80" fillId="0" borderId="21" xfId="26" applyBorder="1" applyAlignment="1">
      <alignment horizontal="center"/>
    </xf>
    <xf numFmtId="0" fontId="80" fillId="0" borderId="0" xfId="26" applyAlignment="1">
      <alignment horizontal="center"/>
    </xf>
    <xf numFmtId="0" fontId="80" fillId="0" borderId="17" xfId="26" applyBorder="1" applyAlignment="1">
      <alignment horizontal="center"/>
    </xf>
    <xf numFmtId="0" fontId="80" fillId="0" borderId="14" xfId="26" applyBorder="1" applyAlignment="1">
      <alignment horizontal="center"/>
    </xf>
    <xf numFmtId="0" fontId="80" fillId="0" borderId="32" xfId="26" applyBorder="1" applyAlignment="1">
      <alignment horizontal="center"/>
    </xf>
    <xf numFmtId="0" fontId="80" fillId="0" borderId="25" xfId="26" applyBorder="1" applyAlignment="1">
      <alignment horizontal="center"/>
    </xf>
    <xf numFmtId="0" fontId="113" fillId="6" borderId="8" xfId="26" applyFont="1" applyFill="1" applyBorder="1" applyAlignment="1">
      <alignment horizontal="center"/>
    </xf>
    <xf numFmtId="0" fontId="180" fillId="0" borderId="8" xfId="26" applyFont="1" applyBorder="1" applyAlignment="1">
      <alignment vertical="center" wrapText="1"/>
    </xf>
    <xf numFmtId="0" fontId="154" fillId="0" borderId="11" xfId="26" quotePrefix="1" applyFont="1" applyBorder="1" applyAlignment="1">
      <alignment horizontal="left" vertical="center" wrapText="1"/>
    </xf>
    <xf numFmtId="0" fontId="154" fillId="0" borderId="12" xfId="26" quotePrefix="1" applyFont="1" applyBorder="1" applyAlignment="1">
      <alignment horizontal="left" vertical="center" wrapText="1"/>
    </xf>
    <xf numFmtId="0" fontId="154" fillId="0" borderId="15" xfId="26" quotePrefix="1" applyFont="1" applyBorder="1" applyAlignment="1">
      <alignment horizontal="left" vertical="center" wrapText="1"/>
    </xf>
    <xf numFmtId="0" fontId="154" fillId="0" borderId="8" xfId="26" quotePrefix="1" applyFont="1" applyBorder="1" applyAlignment="1">
      <alignment horizontal="center" vertical="center" wrapText="1"/>
    </xf>
    <xf numFmtId="0" fontId="154" fillId="0" borderId="7" xfId="26" applyFont="1" applyBorder="1" applyAlignment="1">
      <alignment horizontal="center" vertical="center" wrapText="1"/>
    </xf>
    <xf numFmtId="0" fontId="154" fillId="0" borderId="33" xfId="26" applyFont="1" applyBorder="1" applyAlignment="1">
      <alignment horizontal="center" vertical="center" wrapText="1"/>
    </xf>
    <xf numFmtId="0" fontId="181" fillId="31" borderId="11" xfId="26" applyFont="1" applyFill="1" applyBorder="1" applyAlignment="1">
      <alignment horizontal="center" vertical="center" wrapText="1"/>
    </xf>
    <xf numFmtId="0" fontId="181" fillId="31" borderId="12" xfId="26" applyFont="1" applyFill="1" applyBorder="1" applyAlignment="1">
      <alignment horizontal="center" vertical="center" wrapText="1"/>
    </xf>
    <xf numFmtId="0" fontId="181" fillId="31" borderId="15" xfId="26" applyFont="1" applyFill="1" applyBorder="1" applyAlignment="1">
      <alignment horizontal="center" vertical="center" wrapText="1"/>
    </xf>
    <xf numFmtId="0" fontId="154" fillId="0" borderId="13" xfId="26" applyFont="1" applyBorder="1" applyAlignment="1">
      <alignment horizontal="left" vertical="center" wrapText="1"/>
    </xf>
    <xf numFmtId="0" fontId="154" fillId="0" borderId="51" xfId="26" applyFont="1" applyBorder="1" applyAlignment="1">
      <alignment horizontal="left" vertical="center" wrapText="1"/>
    </xf>
    <xf numFmtId="0" fontId="154" fillId="0" borderId="24" xfId="26" applyFont="1" applyBorder="1" applyAlignment="1">
      <alignment horizontal="left" vertical="center" wrapText="1"/>
    </xf>
    <xf numFmtId="0" fontId="154" fillId="0" borderId="14" xfId="26" applyFont="1" applyBorder="1" applyAlignment="1">
      <alignment horizontal="left" vertical="center" wrapText="1"/>
    </xf>
    <xf numFmtId="0" fontId="154" fillId="0" borderId="32" xfId="26" applyFont="1" applyBorder="1" applyAlignment="1">
      <alignment horizontal="left" vertical="center" wrapText="1"/>
    </xf>
    <xf numFmtId="0" fontId="154" fillId="0" borderId="25" xfId="26" applyFont="1" applyBorder="1" applyAlignment="1">
      <alignment horizontal="left" vertical="center" wrapText="1"/>
    </xf>
    <xf numFmtId="0" fontId="113" fillId="6" borderId="8" xfId="0" applyFont="1" applyFill="1" applyBorder="1" applyAlignment="1">
      <alignment horizontal="center"/>
    </xf>
    <xf numFmtId="0" fontId="113" fillId="6" borderId="8" xfId="0" applyFont="1" applyFill="1" applyBorder="1" applyAlignment="1">
      <alignment horizontal="center" vertical="center"/>
    </xf>
    <xf numFmtId="0" fontId="0" fillId="0" borderId="8" xfId="0" applyBorder="1" applyAlignment="1">
      <alignment horizontal="center"/>
    </xf>
    <xf numFmtId="0" fontId="0" fillId="0" borderId="14" xfId="0" applyBorder="1" applyAlignment="1">
      <alignment horizontal="center" vertical="center"/>
    </xf>
    <xf numFmtId="0" fontId="0" fillId="0" borderId="32" xfId="0" applyBorder="1" applyAlignment="1">
      <alignment horizontal="center" vertical="center"/>
    </xf>
    <xf numFmtId="0" fontId="113" fillId="0" borderId="11" xfId="0" applyFont="1" applyBorder="1" applyAlignment="1">
      <alignment horizontal="center" vertical="center"/>
    </xf>
    <xf numFmtId="0" fontId="113" fillId="0" borderId="15" xfId="0" applyFont="1" applyBorder="1" applyAlignment="1">
      <alignment horizontal="center" vertical="center"/>
    </xf>
    <xf numFmtId="0" fontId="162" fillId="21" borderId="9" xfId="0" applyFont="1" applyFill="1" applyBorder="1" applyAlignment="1">
      <alignment horizontal="center" vertical="center" wrapText="1"/>
    </xf>
    <xf numFmtId="0" fontId="162" fillId="21" borderId="10" xfId="0" applyFont="1" applyFill="1" applyBorder="1" applyAlignment="1">
      <alignment horizontal="center" vertical="center" wrapText="1"/>
    </xf>
    <xf numFmtId="0" fontId="162" fillId="21" borderId="29" xfId="0" applyFont="1" applyFill="1" applyBorder="1" applyAlignment="1">
      <alignment horizontal="center" vertical="center" wrapText="1"/>
    </xf>
    <xf numFmtId="15" fontId="163" fillId="2" borderId="8" xfId="0" applyNumberFormat="1" applyFont="1" applyFill="1" applyBorder="1" applyAlignment="1">
      <alignment horizontal="left" vertical="center"/>
    </xf>
    <xf numFmtId="15" fontId="163" fillId="2" borderId="11" xfId="0" applyNumberFormat="1" applyFont="1" applyFill="1" applyBorder="1" applyAlignment="1">
      <alignment horizontal="left" vertical="center" wrapText="1"/>
    </xf>
    <xf numFmtId="15" fontId="163" fillId="2" borderId="12" xfId="0" applyNumberFormat="1" applyFont="1" applyFill="1" applyBorder="1" applyAlignment="1">
      <alignment horizontal="left" vertical="center" wrapText="1"/>
    </xf>
    <xf numFmtId="15" fontId="163" fillId="2" borderId="15" xfId="0" applyNumberFormat="1" applyFont="1" applyFill="1" applyBorder="1" applyAlignment="1">
      <alignment horizontal="left" vertical="center" wrapText="1"/>
    </xf>
    <xf numFmtId="0" fontId="163" fillId="0" borderId="8" xfId="0" applyFont="1" applyBorder="1" applyAlignment="1">
      <alignment horizontal="center" vertical="center" wrapText="1"/>
    </xf>
    <xf numFmtId="16" fontId="163" fillId="0" borderId="8" xfId="0" quotePrefix="1" applyNumberFormat="1" applyFont="1" applyBorder="1" applyAlignment="1">
      <alignment horizontal="center" vertical="center" wrapText="1"/>
    </xf>
    <xf numFmtId="16" fontId="163" fillId="0" borderId="8" xfId="0" applyNumberFormat="1" applyFont="1" applyBorder="1" applyAlignment="1">
      <alignment horizontal="center" vertical="center" wrapText="1"/>
    </xf>
    <xf numFmtId="0" fontId="163" fillId="11" borderId="8" xfId="0" applyFont="1" applyFill="1" applyBorder="1" applyAlignment="1">
      <alignment horizontal="center" vertical="center" wrapText="1"/>
    </xf>
    <xf numFmtId="0" fontId="163" fillId="2" borderId="11" xfId="0" applyFont="1" applyFill="1" applyBorder="1" applyAlignment="1">
      <alignment horizontal="center" vertical="center" wrapText="1"/>
    </xf>
    <xf numFmtId="0" fontId="163" fillId="2" borderId="23" xfId="0" applyFont="1" applyFill="1" applyBorder="1" applyAlignment="1">
      <alignment horizontal="center" vertical="center" wrapText="1"/>
    </xf>
    <xf numFmtId="0" fontId="163" fillId="11" borderId="46" xfId="0" applyFont="1" applyFill="1" applyBorder="1" applyAlignment="1">
      <alignment horizontal="left" vertical="center" wrapText="1"/>
    </xf>
    <xf numFmtId="0" fontId="163" fillId="11" borderId="53" xfId="0" applyFont="1" applyFill="1" applyBorder="1" applyAlignment="1">
      <alignment horizontal="left" vertical="center" wrapText="1"/>
    </xf>
    <xf numFmtId="1" fontId="163" fillId="2" borderId="11" xfId="0" applyNumberFormat="1" applyFont="1" applyFill="1" applyBorder="1" applyAlignment="1">
      <alignment horizontal="left" vertical="center" wrapText="1"/>
    </xf>
    <xf numFmtId="1" fontId="163" fillId="2" borderId="23" xfId="0" applyNumberFormat="1" applyFont="1" applyFill="1" applyBorder="1" applyAlignment="1">
      <alignment horizontal="left" vertical="center" wrapText="1"/>
    </xf>
    <xf numFmtId="0" fontId="163" fillId="2" borderId="23" xfId="0" applyFont="1" applyFill="1" applyBorder="1" applyAlignment="1">
      <alignment horizontal="left" vertical="center" wrapText="1"/>
    </xf>
    <xf numFmtId="0" fontId="163" fillId="0" borderId="7" xfId="0" applyFont="1" applyBorder="1" applyAlignment="1">
      <alignment horizontal="center" vertical="center" wrapText="1"/>
    </xf>
    <xf numFmtId="0" fontId="163" fillId="0" borderId="50" xfId="0" applyFont="1" applyBorder="1" applyAlignment="1">
      <alignment horizontal="center" vertical="center" wrapText="1"/>
    </xf>
    <xf numFmtId="0" fontId="163" fillId="11" borderId="46" xfId="0" applyFont="1" applyFill="1" applyBorder="1" applyAlignment="1">
      <alignment horizontal="center" vertical="center" wrapText="1"/>
    </xf>
    <xf numFmtId="0" fontId="163" fillId="11" borderId="53" xfId="0" applyFont="1" applyFill="1" applyBorder="1" applyAlignment="1">
      <alignment horizontal="center" vertical="center" wrapText="1"/>
    </xf>
    <xf numFmtId="0" fontId="163" fillId="2" borderId="11" xfId="0" applyFont="1" applyFill="1" applyBorder="1" applyAlignment="1">
      <alignment horizontal="left" vertical="center" wrapText="1"/>
    </xf>
    <xf numFmtId="0" fontId="168" fillId="0" borderId="11" xfId="0" applyFont="1" applyBorder="1" applyAlignment="1">
      <alignment horizontal="left" vertical="center" wrapText="1"/>
    </xf>
    <xf numFmtId="0" fontId="168" fillId="0" borderId="23" xfId="0" applyFont="1" applyBorder="1" applyAlignment="1">
      <alignment horizontal="left" vertical="center" wrapText="1"/>
    </xf>
    <xf numFmtId="0" fontId="163" fillId="0" borderId="16" xfId="0" applyFont="1" applyBorder="1" applyAlignment="1">
      <alignment horizontal="center" vertical="center" wrapText="1"/>
    </xf>
    <xf numFmtId="0" fontId="163" fillId="0" borderId="47" xfId="0" applyFont="1" applyBorder="1" applyAlignment="1">
      <alignment horizontal="center" vertical="center" wrapText="1"/>
    </xf>
    <xf numFmtId="0" fontId="0" fillId="0" borderId="10" xfId="0" applyBorder="1" applyAlignment="1">
      <alignment horizontal="center" vertical="center" wrapText="1"/>
    </xf>
    <xf numFmtId="0" fontId="163" fillId="2" borderId="64" xfId="0" applyFont="1" applyFill="1" applyBorder="1" applyAlignment="1">
      <alignment horizontal="center" vertical="center" wrapText="1"/>
    </xf>
    <xf numFmtId="0" fontId="163" fillId="2" borderId="14" xfId="0" applyFont="1" applyFill="1" applyBorder="1" applyAlignment="1">
      <alignment horizontal="center" vertical="center" wrapText="1"/>
    </xf>
    <xf numFmtId="0" fontId="163" fillId="2" borderId="7" xfId="0" applyFont="1" applyFill="1" applyBorder="1" applyAlignment="1">
      <alignment horizontal="center" vertical="center" wrapText="1"/>
    </xf>
    <xf numFmtId="0" fontId="163" fillId="2" borderId="33" xfId="0" applyFont="1" applyFill="1" applyBorder="1" applyAlignment="1">
      <alignment horizontal="center" vertical="center" wrapText="1"/>
    </xf>
    <xf numFmtId="15" fontId="163" fillId="2" borderId="7" xfId="0" applyNumberFormat="1" applyFont="1" applyFill="1" applyBorder="1" applyAlignment="1">
      <alignment horizontal="center" vertical="center" wrapText="1"/>
    </xf>
    <xf numFmtId="15" fontId="163" fillId="2" borderId="33" xfId="0" applyNumberFormat="1" applyFont="1" applyFill="1" applyBorder="1" applyAlignment="1">
      <alignment horizontal="center" vertical="center" wrapText="1"/>
    </xf>
    <xf numFmtId="15" fontId="163" fillId="2" borderId="50" xfId="0" applyNumberFormat="1" applyFont="1" applyFill="1" applyBorder="1" applyAlignment="1">
      <alignment horizontal="center" vertical="center" wrapText="1"/>
    </xf>
    <xf numFmtId="15" fontId="163" fillId="2" borderId="41" xfId="0" applyNumberFormat="1" applyFont="1" applyFill="1" applyBorder="1" applyAlignment="1">
      <alignment horizontal="center" vertical="center" wrapText="1"/>
    </xf>
    <xf numFmtId="0" fontId="163" fillId="0" borderId="19" xfId="0" applyFont="1" applyBorder="1" applyAlignment="1">
      <alignment horizontal="center" vertical="center" wrapText="1"/>
    </xf>
    <xf numFmtId="0" fontId="203" fillId="0" borderId="8" xfId="0" applyFont="1" applyBorder="1" applyAlignment="1">
      <alignment horizontal="center" vertical="center"/>
    </xf>
    <xf numFmtId="0" fontId="203" fillId="0" borderId="8" xfId="0" applyFont="1" applyBorder="1" applyAlignment="1">
      <alignment horizontal="center" vertical="center" wrapText="1"/>
    </xf>
    <xf numFmtId="0" fontId="208" fillId="0" borderId="8" xfId="27" applyFont="1" applyBorder="1" applyAlignment="1">
      <alignment horizontal="center" vertical="center"/>
    </xf>
    <xf numFmtId="0" fontId="193" fillId="35" borderId="1" xfId="27" applyFont="1" applyFill="1" applyBorder="1" applyAlignment="1">
      <alignment horizontal="center" vertical="center"/>
    </xf>
    <xf numFmtId="0" fontId="193" fillId="35" borderId="2" xfId="27" applyFont="1" applyFill="1" applyBorder="1" applyAlignment="1">
      <alignment horizontal="center" vertical="center"/>
    </xf>
    <xf numFmtId="0" fontId="193" fillId="35" borderId="18" xfId="27" applyFont="1" applyFill="1" applyBorder="1" applyAlignment="1">
      <alignment horizontal="center" vertical="center"/>
    </xf>
    <xf numFmtId="0" fontId="189" fillId="33" borderId="46" xfId="27" applyFont="1" applyFill="1" applyBorder="1" applyAlignment="1">
      <alignment horizontal="center" vertical="center" wrapText="1"/>
    </xf>
    <xf numFmtId="0" fontId="189" fillId="33" borderId="53" xfId="27" applyFont="1" applyFill="1" applyBorder="1" applyAlignment="1">
      <alignment horizontal="center" vertical="center" wrapText="1"/>
    </xf>
    <xf numFmtId="0" fontId="189" fillId="33" borderId="8" xfId="27" applyFont="1" applyFill="1" applyBorder="1" applyAlignment="1">
      <alignment horizontal="center" vertical="center" wrapText="1"/>
    </xf>
    <xf numFmtId="0" fontId="189" fillId="33" borderId="19" xfId="27" applyFont="1" applyFill="1" applyBorder="1" applyAlignment="1">
      <alignment horizontal="center" vertical="center" wrapText="1"/>
    </xf>
    <xf numFmtId="0" fontId="189" fillId="33" borderId="11" xfId="27" applyFont="1" applyFill="1" applyBorder="1" applyAlignment="1">
      <alignment horizontal="center" vertical="center"/>
    </xf>
    <xf numFmtId="0" fontId="189" fillId="33" borderId="12" xfId="27" applyFont="1" applyFill="1" applyBorder="1" applyAlignment="1">
      <alignment horizontal="center" vertical="center"/>
    </xf>
    <xf numFmtId="0" fontId="189" fillId="33" borderId="23" xfId="27" applyFont="1" applyFill="1" applyBorder="1" applyAlignment="1">
      <alignment horizontal="center" vertical="center"/>
    </xf>
    <xf numFmtId="0" fontId="189" fillId="33" borderId="26" xfId="27" applyFont="1" applyFill="1" applyBorder="1" applyAlignment="1">
      <alignment horizontal="center" vertical="center"/>
    </xf>
    <xf numFmtId="0" fontId="189" fillId="33" borderId="48" xfId="27" applyFont="1" applyFill="1" applyBorder="1" applyAlignment="1">
      <alignment horizontal="center" vertical="center"/>
    </xf>
    <xf numFmtId="0" fontId="189" fillId="33" borderId="27" xfId="27" applyFont="1" applyFill="1" applyBorder="1" applyAlignment="1">
      <alignment horizontal="center" vertical="center"/>
    </xf>
    <xf numFmtId="0" fontId="188" fillId="38" borderId="19" xfId="27" applyFont="1" applyFill="1" applyBorder="1" applyAlignment="1">
      <alignment horizontal="left" vertical="center" wrapText="1"/>
    </xf>
    <xf numFmtId="0" fontId="194" fillId="0" borderId="0" xfId="27" applyFont="1" applyAlignment="1">
      <alignment horizontal="center" wrapText="1"/>
    </xf>
    <xf numFmtId="0" fontId="188" fillId="0" borderId="30" xfId="27" applyFont="1" applyBorder="1" applyAlignment="1">
      <alignment horizontal="center" vertical="center"/>
    </xf>
    <xf numFmtId="0" fontId="188" fillId="0" borderId="8" xfId="27" applyFont="1" applyBorder="1" applyAlignment="1">
      <alignment horizontal="center" vertical="center" wrapText="1"/>
    </xf>
    <xf numFmtId="0" fontId="188" fillId="38" borderId="7" xfId="27" applyFont="1" applyFill="1" applyBorder="1" applyAlignment="1">
      <alignment horizontal="center" vertical="center"/>
    </xf>
    <xf numFmtId="0" fontId="188" fillId="38" borderId="33" xfId="27" applyFont="1" applyFill="1" applyBorder="1" applyAlignment="1">
      <alignment horizontal="center" vertical="center"/>
    </xf>
    <xf numFmtId="176" fontId="188" fillId="38" borderId="8" xfId="28" applyFont="1" applyFill="1" applyBorder="1" applyAlignment="1">
      <alignment horizontal="center" vertical="center"/>
    </xf>
    <xf numFmtId="176" fontId="188" fillId="38" borderId="7" xfId="28" applyFont="1" applyFill="1" applyBorder="1" applyAlignment="1">
      <alignment horizontal="center" vertical="center"/>
    </xf>
    <xf numFmtId="176" fontId="188" fillId="38" borderId="33" xfId="28" applyFont="1" applyFill="1" applyBorder="1" applyAlignment="1">
      <alignment horizontal="center" vertical="center"/>
    </xf>
    <xf numFmtId="176" fontId="188" fillId="36" borderId="8" xfId="28" applyFont="1" applyFill="1" applyBorder="1" applyAlignment="1">
      <alignment horizontal="center" vertical="center"/>
    </xf>
    <xf numFmtId="0" fontId="188" fillId="36" borderId="8" xfId="27" applyFont="1" applyFill="1" applyBorder="1" applyAlignment="1">
      <alignment horizontal="center" vertical="center" wrapText="1"/>
    </xf>
    <xf numFmtId="176" fontId="188" fillId="36" borderId="7" xfId="28" applyFont="1" applyFill="1" applyBorder="1" applyAlignment="1">
      <alignment horizontal="center" vertical="center"/>
    </xf>
    <xf numFmtId="176" fontId="188" fillId="36" borderId="44" xfId="28" applyFont="1" applyFill="1" applyBorder="1" applyAlignment="1">
      <alignment horizontal="center" vertical="center"/>
    </xf>
    <xf numFmtId="176" fontId="188" fillId="36" borderId="40" xfId="28" applyFont="1" applyFill="1" applyBorder="1" applyAlignment="1">
      <alignment horizontal="center" vertical="center"/>
    </xf>
    <xf numFmtId="0" fontId="188" fillId="36" borderId="50" xfId="27" applyFont="1" applyFill="1" applyBorder="1" applyAlignment="1">
      <alignment horizontal="left" vertical="center" wrapText="1"/>
    </xf>
    <xf numFmtId="0" fontId="188" fillId="36" borderId="52" xfId="27" applyFont="1" applyFill="1" applyBorder="1" applyAlignment="1">
      <alignment horizontal="left" vertical="center"/>
    </xf>
    <xf numFmtId="0" fontId="188" fillId="36" borderId="49" xfId="27" applyFont="1" applyFill="1" applyBorder="1" applyAlignment="1">
      <alignment horizontal="left" vertical="center"/>
    </xf>
    <xf numFmtId="0" fontId="188" fillId="36" borderId="41" xfId="27" applyFont="1" applyFill="1" applyBorder="1" applyAlignment="1">
      <alignment horizontal="left" vertical="center"/>
    </xf>
    <xf numFmtId="0" fontId="195" fillId="39" borderId="35" xfId="27" applyFont="1" applyFill="1" applyBorder="1" applyAlignment="1">
      <alignment horizontal="center" vertical="center"/>
    </xf>
    <xf numFmtId="0" fontId="195" fillId="39" borderId="36" xfId="27" applyFont="1" applyFill="1" applyBorder="1" applyAlignment="1">
      <alignment horizontal="center" vertical="center"/>
    </xf>
    <xf numFmtId="0" fontId="188" fillId="0" borderId="38" xfId="27" applyFont="1" applyBorder="1" applyAlignment="1">
      <alignment horizontal="center" vertical="center"/>
    </xf>
    <xf numFmtId="0" fontId="188" fillId="0" borderId="8" xfId="27" applyFont="1" applyBorder="1" applyAlignment="1">
      <alignment horizontal="center" vertical="center"/>
    </xf>
    <xf numFmtId="0" fontId="188" fillId="0" borderId="16" xfId="27" applyFont="1" applyBorder="1" applyAlignment="1">
      <alignment horizontal="center" vertical="center"/>
    </xf>
    <xf numFmtId="0" fontId="188" fillId="0" borderId="16" xfId="27" applyFont="1" applyBorder="1" applyAlignment="1">
      <alignment horizontal="center" vertical="center" wrapText="1"/>
    </xf>
    <xf numFmtId="0" fontId="188" fillId="36" borderId="16" xfId="27" applyFont="1" applyFill="1" applyBorder="1" applyAlignment="1">
      <alignment horizontal="center" vertical="center" wrapText="1"/>
    </xf>
    <xf numFmtId="176" fontId="188" fillId="36" borderId="16" xfId="28" applyFont="1" applyFill="1" applyBorder="1" applyAlignment="1">
      <alignment horizontal="center" vertical="center"/>
    </xf>
    <xf numFmtId="0" fontId="113" fillId="0" borderId="11" xfId="0" applyFont="1" applyBorder="1" applyAlignment="1">
      <alignment horizontal="center"/>
    </xf>
    <xf numFmtId="0" fontId="113" fillId="0" borderId="15" xfId="0" applyFont="1" applyBorder="1" applyAlignment="1">
      <alignment horizontal="center"/>
    </xf>
    <xf numFmtId="0" fontId="113" fillId="0" borderId="32" xfId="0" applyFont="1" applyBorder="1" applyAlignment="1">
      <alignment horizontal="center"/>
    </xf>
    <xf numFmtId="0" fontId="211" fillId="2" borderId="8" xfId="7" applyFont="1" applyFill="1" applyBorder="1" applyAlignment="1">
      <alignment horizontal="center" vertical="center"/>
    </xf>
    <xf numFmtId="166" fontId="211" fillId="2" borderId="8" xfId="7" applyNumberFormat="1" applyFont="1" applyFill="1" applyBorder="1" applyAlignment="1">
      <alignment horizontal="center" vertical="center" wrapText="1"/>
    </xf>
    <xf numFmtId="166" fontId="211" fillId="2" borderId="8" xfId="7" applyNumberFormat="1" applyFont="1" applyFill="1" applyBorder="1" applyAlignment="1">
      <alignment horizontal="center" vertical="center"/>
    </xf>
    <xf numFmtId="0" fontId="213" fillId="2" borderId="8" xfId="7" applyFont="1" applyFill="1" applyBorder="1" applyAlignment="1">
      <alignment horizontal="center" vertical="center" wrapText="1"/>
    </xf>
    <xf numFmtId="0" fontId="113" fillId="0" borderId="8" xfId="0" applyFont="1" applyBorder="1" applyAlignment="1">
      <alignment horizontal="center"/>
    </xf>
    <xf numFmtId="166" fontId="62" fillId="0" borderId="8" xfId="0" applyNumberFormat="1" applyFont="1" applyBorder="1" applyAlignment="1">
      <alignment horizontal="center" vertical="center" wrapText="1"/>
    </xf>
    <xf numFmtId="0" fontId="62" fillId="0" borderId="8" xfId="0" applyFont="1" applyBorder="1" applyAlignment="1">
      <alignment horizontal="center" vertical="center" wrapText="1"/>
    </xf>
    <xf numFmtId="166" fontId="114" fillId="0" borderId="8" xfId="13" applyNumberFormat="1" applyFont="1" applyBorder="1" applyAlignment="1">
      <alignment horizontal="center" vertical="center" wrapText="1"/>
    </xf>
    <xf numFmtId="166" fontId="114" fillId="0" borderId="8" xfId="0" applyNumberFormat="1" applyFont="1" applyBorder="1" applyAlignment="1">
      <alignment horizontal="center" vertical="center" wrapText="1"/>
    </xf>
    <xf numFmtId="2" fontId="62" fillId="0" borderId="8" xfId="0" applyNumberFormat="1" applyFont="1" applyBorder="1" applyAlignment="1">
      <alignment horizontal="center" vertical="center" wrapText="1"/>
    </xf>
    <xf numFmtId="2" fontId="114" fillId="0" borderId="8" xfId="13" applyNumberFormat="1" applyFont="1" applyBorder="1" applyAlignment="1">
      <alignment horizontal="center" vertical="center" wrapText="1"/>
    </xf>
    <xf numFmtId="2" fontId="114" fillId="0" borderId="8" xfId="0" applyNumberFormat="1" applyFont="1" applyBorder="1" applyAlignment="1">
      <alignment horizontal="center" vertical="center"/>
    </xf>
    <xf numFmtId="0" fontId="114" fillId="0" borderId="8" xfId="0" applyFont="1" applyBorder="1" applyAlignment="1">
      <alignment horizontal="center" vertical="center"/>
    </xf>
    <xf numFmtId="166" fontId="114" fillId="0" borderId="8" xfId="0" applyNumberFormat="1" applyFont="1" applyBorder="1" applyAlignment="1">
      <alignment horizontal="center" vertical="center"/>
    </xf>
    <xf numFmtId="0" fontId="62" fillId="0" borderId="8" xfId="0" applyFont="1" applyBorder="1" applyAlignment="1">
      <alignment horizontal="center" vertical="center"/>
    </xf>
    <xf numFmtId="0" fontId="113" fillId="34" borderId="8" xfId="33" applyFont="1" applyFill="1" applyBorder="1" applyAlignment="1">
      <alignment horizontal="center" vertical="center" wrapText="1"/>
    </xf>
    <xf numFmtId="166" fontId="113" fillId="34" borderId="8" xfId="33" applyNumberFormat="1" applyFont="1" applyFill="1" applyBorder="1" applyAlignment="1">
      <alignment horizontal="center" vertical="center" wrapText="1"/>
    </xf>
    <xf numFmtId="0" fontId="118" fillId="6" borderId="8" xfId="33" applyFont="1" applyFill="1" applyBorder="1" applyAlignment="1">
      <alignment horizontal="center" vertical="center" wrapText="1"/>
    </xf>
    <xf numFmtId="2" fontId="113" fillId="34" borderId="8" xfId="33" applyNumberFormat="1" applyFont="1" applyFill="1" applyBorder="1" applyAlignment="1">
      <alignment horizontal="center" vertical="center" wrapText="1"/>
    </xf>
    <xf numFmtId="2" fontId="62" fillId="0" borderId="7" xfId="33" applyNumberFormat="1" applyFont="1" applyBorder="1" applyAlignment="1">
      <alignment horizontal="center" vertical="center"/>
    </xf>
    <xf numFmtId="0" fontId="62" fillId="0" borderId="33" xfId="33" applyFont="1" applyBorder="1" applyAlignment="1">
      <alignment horizontal="center" vertical="center"/>
    </xf>
    <xf numFmtId="166" fontId="62" fillId="0" borderId="8" xfId="0" applyNumberFormat="1" applyFont="1" applyBorder="1" applyAlignment="1">
      <alignment horizontal="center" vertical="center"/>
    </xf>
    <xf numFmtId="0" fontId="183" fillId="5" borderId="7" xfId="0" applyFont="1" applyFill="1" applyBorder="1" applyAlignment="1">
      <alignment horizontal="center" vertical="center"/>
    </xf>
    <xf numFmtId="0" fontId="183" fillId="5" borderId="33" xfId="0" applyFont="1" applyFill="1" applyBorder="1" applyAlignment="1">
      <alignment horizontal="center" vertical="center"/>
    </xf>
    <xf numFmtId="0" fontId="184" fillId="3" borderId="7" xfId="0" applyFont="1" applyFill="1" applyBorder="1" applyAlignment="1">
      <alignment horizontal="center" vertical="center"/>
    </xf>
    <xf numFmtId="0" fontId="184" fillId="3" borderId="33" xfId="0" applyFont="1" applyFill="1" applyBorder="1" applyAlignment="1">
      <alignment horizontal="center" vertical="center"/>
    </xf>
    <xf numFmtId="0" fontId="184" fillId="3" borderId="11" xfId="0" applyFont="1" applyFill="1" applyBorder="1" applyAlignment="1">
      <alignment horizontal="center" vertical="center"/>
    </xf>
    <xf numFmtId="0" fontId="184" fillId="3" borderId="12" xfId="0" applyFont="1" applyFill="1" applyBorder="1" applyAlignment="1">
      <alignment horizontal="center" vertical="center"/>
    </xf>
    <xf numFmtId="0" fontId="184" fillId="3" borderId="15" xfId="0" applyFont="1" applyFill="1" applyBorder="1" applyAlignment="1">
      <alignment horizontal="center" vertical="center"/>
    </xf>
    <xf numFmtId="0" fontId="184" fillId="3" borderId="7" xfId="0" applyFont="1" applyFill="1" applyBorder="1" applyAlignment="1">
      <alignment horizontal="center" vertical="center" wrapText="1"/>
    </xf>
    <xf numFmtId="0" fontId="184" fillId="3" borderId="33" xfId="0" applyFont="1" applyFill="1" applyBorder="1" applyAlignment="1">
      <alignment horizontal="center" vertical="center" wrapText="1"/>
    </xf>
    <xf numFmtId="0" fontId="114" fillId="0" borderId="8" xfId="0" applyFont="1" applyBorder="1" applyAlignment="1">
      <alignment horizontal="center" vertical="center" wrapText="1"/>
    </xf>
    <xf numFmtId="0" fontId="113" fillId="45" borderId="8" xfId="0" applyFont="1" applyFill="1" applyBorder="1" applyAlignment="1">
      <alignment horizontal="center"/>
    </xf>
    <xf numFmtId="0" fontId="185" fillId="0" borderId="0" xfId="10" applyFont="1" applyAlignment="1">
      <alignment horizontal="left" vertical="center"/>
    </xf>
    <xf numFmtId="15" fontId="113" fillId="0" borderId="8" xfId="35" applyNumberFormat="1" applyFont="1" applyBorder="1" applyAlignment="1">
      <alignment horizontal="center"/>
    </xf>
    <xf numFmtId="0" fontId="113" fillId="0" borderId="8" xfId="35" applyFont="1" applyBorder="1" applyAlignment="1">
      <alignment horizontal="center"/>
    </xf>
    <xf numFmtId="0" fontId="113" fillId="2" borderId="8" xfId="35" applyFont="1" applyFill="1" applyBorder="1" applyAlignment="1">
      <alignment horizontal="center"/>
    </xf>
    <xf numFmtId="0" fontId="113" fillId="6" borderId="11" xfId="35" applyFont="1" applyFill="1" applyBorder="1" applyAlignment="1">
      <alignment horizontal="center" vertical="center"/>
    </xf>
    <xf numFmtId="0" fontId="113" fillId="6" borderId="15" xfId="35" applyFont="1" applyFill="1" applyBorder="1" applyAlignment="1">
      <alignment horizontal="center" vertical="center"/>
    </xf>
    <xf numFmtId="0" fontId="106" fillId="6" borderId="8" xfId="34" applyFont="1" applyFill="1" applyBorder="1" applyAlignment="1">
      <alignment horizontal="center" vertical="top"/>
    </xf>
    <xf numFmtId="0" fontId="0" fillId="0" borderId="8" xfId="0" applyBorder="1" applyAlignment="1">
      <alignment horizontal="left" vertical="center"/>
    </xf>
    <xf numFmtId="0" fontId="12" fillId="0" borderId="8" xfId="0" applyFont="1" applyBorder="1" applyAlignment="1">
      <alignment horizontal="center"/>
    </xf>
    <xf numFmtId="0" fontId="62" fillId="0" borderId="7" xfId="0" applyFont="1" applyBorder="1" applyAlignment="1">
      <alignment horizontal="left" vertical="center" wrapText="1"/>
    </xf>
    <xf numFmtId="0" fontId="72" fillId="0" borderId="44" xfId="0" applyFont="1" applyBorder="1" applyAlignment="1">
      <alignment horizontal="left" vertical="center" wrapText="1"/>
    </xf>
    <xf numFmtId="0" fontId="72" fillId="0" borderId="33" xfId="0" applyFont="1" applyBorder="1" applyAlignment="1">
      <alignment horizontal="left" vertical="center" wrapText="1"/>
    </xf>
    <xf numFmtId="0" fontId="113" fillId="0" borderId="12" xfId="0" applyFont="1" applyBorder="1" applyAlignment="1">
      <alignment horizontal="center"/>
    </xf>
    <xf numFmtId="0" fontId="113" fillId="0" borderId="7" xfId="0" applyFont="1" applyBorder="1" applyAlignment="1">
      <alignment horizontal="center" vertical="center" wrapText="1"/>
    </xf>
    <xf numFmtId="0" fontId="113" fillId="0" borderId="33" xfId="0" applyFont="1" applyBorder="1" applyAlignment="1">
      <alignment horizontal="center" vertical="center" wrapText="1"/>
    </xf>
    <xf numFmtId="0" fontId="113" fillId="0" borderId="7" xfId="0" applyFont="1" applyBorder="1" applyAlignment="1">
      <alignment horizontal="center" vertical="center"/>
    </xf>
    <xf numFmtId="0" fontId="113" fillId="0" borderId="33" xfId="0" applyFont="1" applyBorder="1" applyAlignment="1">
      <alignment horizontal="center" vertical="center"/>
    </xf>
    <xf numFmtId="0" fontId="113" fillId="6" borderId="8" xfId="39" applyFont="1" applyFill="1" applyBorder="1" applyAlignment="1">
      <alignment horizontal="center"/>
    </xf>
    <xf numFmtId="0" fontId="113" fillId="6" borderId="8" xfId="39" applyFont="1" applyFill="1" applyBorder="1" applyAlignment="1">
      <alignment horizontal="center" vertical="center"/>
    </xf>
    <xf numFmtId="0" fontId="113" fillId="6" borderId="8" xfId="39" applyFont="1" applyFill="1" applyBorder="1" applyAlignment="1">
      <alignment horizontal="center" vertical="center" wrapText="1"/>
    </xf>
    <xf numFmtId="0" fontId="55" fillId="0" borderId="8" xfId="39" applyBorder="1" applyAlignment="1">
      <alignment horizontal="center" vertical="center"/>
    </xf>
    <xf numFmtId="0" fontId="113" fillId="45" borderId="8" xfId="39" applyFont="1" applyFill="1" applyBorder="1" applyAlignment="1">
      <alignment horizontal="center"/>
    </xf>
    <xf numFmtId="0" fontId="113" fillId="45" borderId="8" xfId="39" applyFont="1" applyFill="1" applyBorder="1" applyAlignment="1">
      <alignment horizontal="center" vertical="center"/>
    </xf>
    <xf numFmtId="0" fontId="113" fillId="6" borderId="11" xfId="39" applyFont="1" applyFill="1" applyBorder="1" applyAlignment="1">
      <alignment horizontal="center"/>
    </xf>
    <xf numFmtId="0" fontId="113" fillId="6" borderId="12" xfId="39" applyFont="1" applyFill="1" applyBorder="1" applyAlignment="1">
      <alignment horizontal="center"/>
    </xf>
    <xf numFmtId="0" fontId="113" fillId="6" borderId="15" xfId="39" applyFont="1" applyFill="1" applyBorder="1" applyAlignment="1">
      <alignment horizontal="center"/>
    </xf>
    <xf numFmtId="0" fontId="55" fillId="0" borderId="7" xfId="39" applyBorder="1" applyAlignment="1">
      <alignment horizontal="center" vertical="center"/>
    </xf>
    <xf numFmtId="0" fontId="55" fillId="0" borderId="44" xfId="39" applyBorder="1" applyAlignment="1">
      <alignment horizontal="center" vertical="center"/>
    </xf>
    <xf numFmtId="0" fontId="55" fillId="0" borderId="33" xfId="39" applyBorder="1" applyAlignment="1">
      <alignment horizontal="center" vertical="center"/>
    </xf>
    <xf numFmtId="0" fontId="137" fillId="6" borderId="8" xfId="29" applyFont="1" applyFill="1" applyBorder="1" applyAlignment="1">
      <alignment horizontal="center" vertical="center"/>
    </xf>
    <xf numFmtId="0" fontId="137" fillId="0" borderId="8" xfId="29" applyFont="1" applyBorder="1" applyAlignment="1">
      <alignment horizontal="center" vertical="center" wrapText="1"/>
    </xf>
    <xf numFmtId="0" fontId="137" fillId="6" borderId="8" xfId="29" applyFont="1" applyFill="1" applyBorder="1" applyAlignment="1">
      <alignment horizontal="center" vertical="center" wrapText="1"/>
    </xf>
    <xf numFmtId="0" fontId="106" fillId="6" borderId="8" xfId="30" applyFont="1" applyFill="1" applyBorder="1" applyAlignment="1">
      <alignment horizontal="center"/>
    </xf>
    <xf numFmtId="0" fontId="197" fillId="6" borderId="8" xfId="29" applyFont="1" applyFill="1" applyBorder="1" applyAlignment="1">
      <alignment horizontal="center" vertical="center"/>
    </xf>
    <xf numFmtId="0" fontId="137" fillId="0" borderId="8" xfId="29" applyFont="1" applyBorder="1" applyAlignment="1">
      <alignment horizontal="center" vertical="center"/>
    </xf>
    <xf numFmtId="0" fontId="110" fillId="0" borderId="8" xfId="10" applyFont="1" applyBorder="1" applyAlignment="1">
      <alignment horizontal="center" vertical="center"/>
    </xf>
    <xf numFmtId="0" fontId="124" fillId="0" borderId="21" xfId="10" applyFont="1" applyBorder="1" applyAlignment="1">
      <alignment horizontal="center" vertical="center" wrapText="1"/>
    </xf>
    <xf numFmtId="1" fontId="110" fillId="0" borderId="7" xfId="10" applyNumberFormat="1" applyFont="1" applyBorder="1" applyAlignment="1">
      <alignment horizontal="center" vertical="center" wrapText="1"/>
    </xf>
    <xf numFmtId="1" fontId="110" fillId="0" borderId="33" xfId="10" applyNumberFormat="1" applyFont="1" applyBorder="1" applyAlignment="1">
      <alignment horizontal="center" vertical="center" wrapText="1"/>
    </xf>
    <xf numFmtId="0" fontId="124" fillId="0" borderId="0" xfId="10" applyFont="1" applyAlignment="1">
      <alignment horizontal="center" vertical="center" wrapText="1"/>
    </xf>
    <xf numFmtId="0" fontId="137" fillId="0" borderId="8" xfId="0" applyFont="1" applyBorder="1" applyAlignment="1">
      <alignment horizontal="center"/>
    </xf>
    <xf numFmtId="0" fontId="137" fillId="0" borderId="11" xfId="0" applyFont="1" applyBorder="1" applyAlignment="1">
      <alignment horizontal="right" vertical="center"/>
    </xf>
    <xf numFmtId="0" fontId="137" fillId="0" borderId="12" xfId="0" applyFont="1" applyBorder="1" applyAlignment="1">
      <alignment horizontal="right" vertical="center"/>
    </xf>
    <xf numFmtId="0" fontId="137" fillId="0" borderId="15" xfId="0" applyFont="1" applyBorder="1" applyAlignment="1">
      <alignment horizontal="right" vertical="center"/>
    </xf>
    <xf numFmtId="0" fontId="106" fillId="0" borderId="1" xfId="0" applyFont="1" applyBorder="1" applyAlignment="1">
      <alignment horizontal="center"/>
    </xf>
    <xf numFmtId="0" fontId="106" fillId="0" borderId="2" xfId="0" applyFont="1" applyBorder="1" applyAlignment="1">
      <alignment horizontal="center"/>
    </xf>
    <xf numFmtId="0" fontId="0" fillId="0" borderId="0" xfId="0" applyAlignment="1">
      <alignment horizontal="center" vertical="center"/>
    </xf>
    <xf numFmtId="49" fontId="130" fillId="19" borderId="34" xfId="0" applyNumberFormat="1" applyFont="1" applyFill="1" applyBorder="1" applyAlignment="1">
      <alignment horizontal="center" vertical="center" wrapText="1"/>
    </xf>
    <xf numFmtId="49" fontId="130" fillId="19" borderId="30" xfId="0" applyNumberFormat="1" applyFont="1" applyFill="1" applyBorder="1" applyAlignment="1">
      <alignment horizontal="center" vertical="center" wrapText="1"/>
    </xf>
    <xf numFmtId="49" fontId="130" fillId="19" borderId="42" xfId="0" applyNumberFormat="1" applyFont="1" applyFill="1" applyBorder="1" applyAlignment="1">
      <alignment horizontal="center" vertical="center" wrapText="1"/>
    </xf>
    <xf numFmtId="49" fontId="130" fillId="19" borderId="63" xfId="0" applyNumberFormat="1" applyFont="1" applyFill="1" applyBorder="1" applyAlignment="1">
      <alignment horizontal="center" vertical="center" wrapText="1"/>
    </xf>
    <xf numFmtId="49" fontId="130" fillId="19" borderId="44" xfId="0" applyNumberFormat="1" applyFont="1" applyFill="1" applyBorder="1" applyAlignment="1">
      <alignment horizontal="center" vertical="center" wrapText="1"/>
    </xf>
    <xf numFmtId="49" fontId="130" fillId="19" borderId="46" xfId="0" applyNumberFormat="1" applyFont="1" applyFill="1" applyBorder="1" applyAlignment="1">
      <alignment horizontal="center" vertical="center" wrapText="1"/>
    </xf>
    <xf numFmtId="49" fontId="130" fillId="19" borderId="8" xfId="0" applyNumberFormat="1" applyFont="1" applyFill="1" applyBorder="1" applyAlignment="1">
      <alignment horizontal="center" vertical="center" wrapText="1"/>
    </xf>
    <xf numFmtId="49" fontId="130" fillId="19" borderId="7" xfId="0" applyNumberFormat="1" applyFont="1" applyFill="1" applyBorder="1" applyAlignment="1">
      <alignment horizontal="center" vertical="center" wrapText="1"/>
    </xf>
    <xf numFmtId="1" fontId="130" fillId="19" borderId="46" xfId="0" applyNumberFormat="1" applyFont="1" applyFill="1" applyBorder="1" applyAlignment="1">
      <alignment horizontal="center" vertical="center" wrapText="1"/>
    </xf>
    <xf numFmtId="1" fontId="130" fillId="19" borderId="8" xfId="0" applyNumberFormat="1" applyFont="1" applyFill="1" applyBorder="1" applyAlignment="1">
      <alignment horizontal="center" vertical="center" wrapText="1"/>
    </xf>
    <xf numFmtId="1" fontId="130" fillId="19" borderId="7" xfId="0" applyNumberFormat="1" applyFont="1" applyFill="1" applyBorder="1" applyAlignment="1">
      <alignment horizontal="center" vertical="center" wrapText="1"/>
    </xf>
    <xf numFmtId="49" fontId="130" fillId="19" borderId="33" xfId="0" applyNumberFormat="1" applyFont="1" applyFill="1" applyBorder="1" applyAlignment="1">
      <alignment horizontal="center" vertical="center" wrapText="1"/>
    </xf>
    <xf numFmtId="49" fontId="130" fillId="19" borderId="64" xfId="0" applyNumberFormat="1" applyFont="1" applyFill="1" applyBorder="1" applyAlignment="1">
      <alignment horizontal="center" vertical="center" wrapText="1"/>
    </xf>
    <xf numFmtId="49" fontId="130" fillId="19" borderId="65" xfId="0" applyNumberFormat="1" applyFont="1" applyFill="1" applyBorder="1" applyAlignment="1">
      <alignment horizontal="center" vertical="center" wrapText="1"/>
    </xf>
    <xf numFmtId="49" fontId="130" fillId="19" borderId="14" xfId="0" applyNumberFormat="1" applyFont="1" applyFill="1" applyBorder="1" applyAlignment="1">
      <alignment horizontal="center" vertical="center" wrapText="1"/>
    </xf>
    <xf numFmtId="49" fontId="130" fillId="19" borderId="25" xfId="0" applyNumberFormat="1" applyFont="1" applyFill="1" applyBorder="1" applyAlignment="1">
      <alignment horizontal="center" vertical="center" wrapText="1"/>
    </xf>
    <xf numFmtId="49" fontId="130" fillId="19" borderId="38" xfId="0" applyNumberFormat="1" applyFont="1" applyFill="1" applyBorder="1" applyAlignment="1">
      <alignment horizontal="center" vertical="center" wrapText="1"/>
    </xf>
    <xf numFmtId="49" fontId="130" fillId="19" borderId="40" xfId="0" applyNumberFormat="1" applyFont="1" applyFill="1" applyBorder="1" applyAlignment="1">
      <alignment horizontal="center" vertical="center" wrapText="1"/>
    </xf>
    <xf numFmtId="49" fontId="130" fillId="19" borderId="16" xfId="0" applyNumberFormat="1" applyFont="1" applyFill="1" applyBorder="1" applyAlignment="1">
      <alignment horizontal="center" vertical="center" wrapText="1"/>
    </xf>
    <xf numFmtId="1" fontId="130" fillId="19" borderId="16" xfId="0" applyNumberFormat="1" applyFont="1" applyFill="1" applyBorder="1" applyAlignment="1">
      <alignment horizontal="center" vertical="center" wrapText="1"/>
    </xf>
    <xf numFmtId="0" fontId="171" fillId="0" borderId="56" xfId="0" applyFont="1" applyBorder="1" applyAlignment="1">
      <alignment horizontal="left"/>
    </xf>
    <xf numFmtId="0" fontId="171" fillId="0" borderId="32" xfId="0" applyFont="1" applyBorder="1" applyAlignment="1">
      <alignment horizontal="left"/>
    </xf>
    <xf numFmtId="0" fontId="171" fillId="0" borderId="8" xfId="0" applyFont="1" applyBorder="1" applyAlignment="1">
      <alignment horizontal="center"/>
    </xf>
    <xf numFmtId="0" fontId="171" fillId="15" borderId="8" xfId="0" applyFont="1" applyFill="1" applyBorder="1" applyAlignment="1">
      <alignment horizontal="center"/>
    </xf>
    <xf numFmtId="0" fontId="171" fillId="15" borderId="8" xfId="0" applyFont="1" applyFill="1" applyBorder="1" applyAlignment="1">
      <alignment horizontal="center" vertical="center" wrapText="1"/>
    </xf>
    <xf numFmtId="0" fontId="171" fillId="15" borderId="8" xfId="0" applyFont="1" applyFill="1" applyBorder="1" applyAlignment="1">
      <alignment horizontal="center" vertical="center"/>
    </xf>
    <xf numFmtId="0" fontId="106" fillId="0" borderId="56" xfId="0" applyFont="1" applyBorder="1" applyAlignment="1">
      <alignment horizontal="center"/>
    </xf>
    <xf numFmtId="0" fontId="106" fillId="0" borderId="32" xfId="0" applyFont="1" applyBorder="1" applyAlignment="1">
      <alignment horizontal="center"/>
    </xf>
    <xf numFmtId="0" fontId="106" fillId="15" borderId="8" xfId="0" applyFont="1" applyFill="1" applyBorder="1" applyAlignment="1">
      <alignment horizontal="center"/>
    </xf>
    <xf numFmtId="0" fontId="106" fillId="15" borderId="8" xfId="0" applyFont="1" applyFill="1" applyBorder="1" applyAlignment="1">
      <alignment horizontal="center" vertical="center" wrapText="1"/>
    </xf>
    <xf numFmtId="0" fontId="106" fillId="15" borderId="8" xfId="0" applyFont="1" applyFill="1" applyBorder="1" applyAlignment="1">
      <alignment horizontal="center" vertical="center"/>
    </xf>
    <xf numFmtId="0" fontId="175" fillId="0" borderId="38" xfId="22" applyFont="1" applyBorder="1" applyAlignment="1">
      <alignment horizontal="center" vertical="center"/>
    </xf>
    <xf numFmtId="0" fontId="175" fillId="0" borderId="16" xfId="22" applyFont="1" applyBorder="1" applyAlignment="1">
      <alignment horizontal="center" vertical="center"/>
    </xf>
    <xf numFmtId="0" fontId="171" fillId="0" borderId="0" xfId="22" applyFont="1" applyAlignment="1">
      <alignment horizontal="center" vertical="center"/>
    </xf>
    <xf numFmtId="0" fontId="171" fillId="0" borderId="0" xfId="22" applyFont="1" applyAlignment="1">
      <alignment horizontal="left" vertical="center"/>
    </xf>
    <xf numFmtId="0" fontId="171" fillId="0" borderId="0" xfId="22" applyFont="1" applyAlignment="1">
      <alignment horizontal="center" vertical="center" wrapText="1"/>
    </xf>
    <xf numFmtId="0" fontId="171" fillId="0" borderId="0" xfId="22" applyFont="1" applyAlignment="1">
      <alignment horizontal="left" vertical="center" wrapText="1"/>
    </xf>
    <xf numFmtId="0" fontId="174" fillId="0" borderId="0" xfId="22" applyFont="1" applyAlignment="1">
      <alignment horizontal="center" vertical="center"/>
    </xf>
    <xf numFmtId="0" fontId="175" fillId="0" borderId="36" xfId="10" applyFont="1" applyBorder="1" applyAlignment="1">
      <alignment horizontal="center" vertical="center" wrapText="1"/>
    </xf>
    <xf numFmtId="0" fontId="175" fillId="0" borderId="34" xfId="22" applyFont="1" applyBorder="1" applyAlignment="1">
      <alignment horizontal="center" vertical="center"/>
    </xf>
    <xf numFmtId="0" fontId="175" fillId="0" borderId="46" xfId="22" applyFont="1" applyBorder="1" applyAlignment="1">
      <alignment horizontal="center" vertical="center"/>
    </xf>
    <xf numFmtId="0" fontId="105" fillId="10" borderId="9" xfId="0" applyFont="1" applyFill="1" applyBorder="1" applyAlignment="1">
      <alignment horizontal="center" vertical="center"/>
    </xf>
    <xf numFmtId="0" fontId="105" fillId="10" borderId="10" xfId="0" applyFont="1" applyFill="1" applyBorder="1" applyAlignment="1">
      <alignment horizontal="center" vertical="center"/>
    </xf>
    <xf numFmtId="0" fontId="105" fillId="10" borderId="29" xfId="0" applyFont="1" applyFill="1" applyBorder="1" applyAlignment="1">
      <alignment horizontal="center" vertical="center"/>
    </xf>
    <xf numFmtId="0" fontId="105" fillId="11" borderId="35" xfId="0" applyFont="1" applyFill="1" applyBorder="1" applyAlignment="1">
      <alignment horizontal="center" vertical="center"/>
    </xf>
    <xf numFmtId="0" fontId="105" fillId="11" borderId="36" xfId="0" applyFont="1" applyFill="1" applyBorder="1" applyAlignment="1">
      <alignment horizontal="center" vertical="center"/>
    </xf>
    <xf numFmtId="0" fontId="105" fillId="11" borderId="45" xfId="0" applyFont="1" applyFill="1" applyBorder="1" applyAlignment="1">
      <alignment horizontal="center" vertical="center"/>
    </xf>
    <xf numFmtId="0" fontId="105" fillId="11" borderId="1" xfId="0" applyFont="1" applyFill="1" applyBorder="1" applyAlignment="1">
      <alignment horizontal="center" vertical="center"/>
    </xf>
    <xf numFmtId="0" fontId="105" fillId="11" borderId="2" xfId="0" applyFont="1" applyFill="1" applyBorder="1" applyAlignment="1">
      <alignment horizontal="center" vertical="center"/>
    </xf>
    <xf numFmtId="0" fontId="105" fillId="11" borderId="18" xfId="0" applyFont="1" applyFill="1" applyBorder="1" applyAlignment="1">
      <alignment horizontal="center" vertical="center"/>
    </xf>
    <xf numFmtId="0" fontId="113" fillId="0" borderId="37" xfId="0" applyFont="1" applyBorder="1" applyAlignment="1">
      <alignment horizontal="center" vertical="center"/>
    </xf>
    <xf numFmtId="0" fontId="113" fillId="0" borderId="34" xfId="0" applyFont="1" applyBorder="1" applyAlignment="1">
      <alignment horizontal="center" vertical="center"/>
    </xf>
    <xf numFmtId="0" fontId="113" fillId="0" borderId="46" xfId="0" applyFont="1" applyBorder="1" applyAlignment="1">
      <alignment horizontal="center" vertical="center"/>
    </xf>
    <xf numFmtId="0" fontId="113" fillId="0" borderId="16" xfId="0" applyFont="1" applyBorder="1" applyAlignment="1">
      <alignment horizontal="center" vertical="center" wrapText="1"/>
    </xf>
    <xf numFmtId="0" fontId="118" fillId="0" borderId="33" xfId="0" applyFont="1" applyBorder="1" applyAlignment="1">
      <alignment horizontal="center" vertical="center" wrapText="1"/>
    </xf>
    <xf numFmtId="0" fontId="118" fillId="0" borderId="16" xfId="0" applyFont="1" applyBorder="1" applyAlignment="1">
      <alignment horizontal="center" vertical="center" wrapText="1"/>
    </xf>
    <xf numFmtId="0" fontId="113" fillId="0" borderId="41" xfId="0" applyFont="1" applyBorder="1" applyAlignment="1">
      <alignment horizontal="center" vertical="center"/>
    </xf>
    <xf numFmtId="0" fontId="113" fillId="0" borderId="47" xfId="0" applyFont="1" applyBorder="1" applyAlignment="1">
      <alignment horizontal="center" vertical="center"/>
    </xf>
    <xf numFmtId="0" fontId="113" fillId="0" borderId="53" xfId="0" applyFont="1" applyBorder="1" applyAlignment="1">
      <alignment horizontal="center" vertical="center"/>
    </xf>
    <xf numFmtId="0" fontId="113" fillId="6" borderId="4" xfId="0" applyFont="1" applyFill="1" applyBorder="1" applyAlignment="1">
      <alignment horizontal="left" vertical="center"/>
    </xf>
    <xf numFmtId="0" fontId="113" fillId="6" borderId="5" xfId="0" applyFont="1" applyFill="1" applyBorder="1" applyAlignment="1">
      <alignment horizontal="left" vertical="center"/>
    </xf>
    <xf numFmtId="0" fontId="113" fillId="6" borderId="1" xfId="0" applyFont="1" applyFill="1" applyBorder="1" applyAlignment="1">
      <alignment horizontal="left" vertical="center"/>
    </xf>
    <xf numFmtId="0" fontId="113" fillId="6" borderId="43" xfId="0" applyFont="1" applyFill="1" applyBorder="1" applyAlignment="1">
      <alignment horizontal="left" vertical="center"/>
    </xf>
    <xf numFmtId="0" fontId="113" fillId="6" borderId="2" xfId="0" applyFont="1" applyFill="1" applyBorder="1" applyAlignment="1">
      <alignment horizontal="left" vertical="center"/>
    </xf>
    <xf numFmtId="0" fontId="113" fillId="0" borderId="34" xfId="0" applyFont="1" applyBorder="1" applyAlignment="1">
      <alignment horizontal="center" vertical="center" wrapText="1"/>
    </xf>
    <xf numFmtId="0" fontId="113" fillId="0" borderId="30" xfId="0" applyFont="1" applyBorder="1" applyAlignment="1">
      <alignment horizontal="center" vertical="center" wrapText="1"/>
    </xf>
    <xf numFmtId="0" fontId="113" fillId="0" borderId="38" xfId="0" applyFont="1" applyBorder="1" applyAlignment="1">
      <alignment horizontal="center" vertical="center" wrapText="1"/>
    </xf>
    <xf numFmtId="0" fontId="113" fillId="0" borderId="29" xfId="0" applyFont="1" applyBorder="1" applyAlignment="1">
      <alignment horizontal="center" vertical="center"/>
    </xf>
    <xf numFmtId="0" fontId="113" fillId="0" borderId="22" xfId="0" applyFont="1" applyBorder="1" applyAlignment="1">
      <alignment horizontal="center" vertical="center"/>
    </xf>
    <xf numFmtId="0" fontId="113" fillId="0" borderId="28" xfId="0" applyFont="1" applyBorder="1" applyAlignment="1">
      <alignment horizontal="center" vertical="center"/>
    </xf>
    <xf numFmtId="0" fontId="0" fillId="0" borderId="52" xfId="0" applyBorder="1" applyAlignment="1">
      <alignment horizontal="center" vertical="center" wrapText="1"/>
    </xf>
    <xf numFmtId="0" fontId="0" fillId="0" borderId="49" xfId="0" applyBorder="1" applyAlignment="1">
      <alignment horizontal="center" vertical="center" wrapText="1"/>
    </xf>
    <xf numFmtId="0" fontId="113" fillId="0" borderId="46" xfId="0" applyFont="1" applyBorder="1" applyAlignment="1">
      <alignment horizontal="center" vertical="center" wrapText="1"/>
    </xf>
    <xf numFmtId="0" fontId="118" fillId="0" borderId="46" xfId="0" applyFont="1" applyBorder="1" applyAlignment="1">
      <alignment horizontal="center" vertical="center" wrapText="1"/>
    </xf>
    <xf numFmtId="0" fontId="115" fillId="7" borderId="8" xfId="13" applyFont="1" applyFill="1" applyBorder="1" applyAlignment="1">
      <alignment horizontal="center" vertical="top" wrapText="1"/>
    </xf>
    <xf numFmtId="0" fontId="116" fillId="9" borderId="8" xfId="13" applyFill="1" applyBorder="1" applyAlignment="1">
      <alignment horizontal="left" vertical="top" wrapText="1"/>
    </xf>
  </cellXfs>
  <cellStyles count="43">
    <cellStyle name="Comma" xfId="32" builtinId="3"/>
    <cellStyle name="Comma 2" xfId="28" xr:uid="{AFACC62D-A60B-4384-B74D-1E412197205C}"/>
    <cellStyle name="Comma 2 2" xfId="31" xr:uid="{DDC5C2DD-4703-40E6-8E32-A602E66A48BC}"/>
    <cellStyle name="Comma 3" xfId="38" xr:uid="{2E2CEB8D-167A-4EFB-B2B4-54B853C00EE7}"/>
    <cellStyle name="Comma 8" xfId="41" xr:uid="{CB4A145F-2718-4CDD-AE2D-37626E8026B0}"/>
    <cellStyle name="Good" xfId="37" builtinId="26"/>
    <cellStyle name="Normal" xfId="0" builtinId="0"/>
    <cellStyle name="Normal 10" xfId="34" xr:uid="{89308E1C-26A4-4837-9D4E-5A5462CFF11F}"/>
    <cellStyle name="Normal 11" xfId="2" xr:uid="{00000000-0005-0000-0000-000031000000}"/>
    <cellStyle name="Normal 12" xfId="35" xr:uid="{0D589681-5CC0-4F3D-918E-307501826298}"/>
    <cellStyle name="Normal 13" xfId="3" xr:uid="{00000000-0005-0000-0000-000032000000}"/>
    <cellStyle name="Normal 13 2" xfId="4" xr:uid="{00000000-0005-0000-0000-000033000000}"/>
    <cellStyle name="Normal 13 2 2" xfId="5" xr:uid="{00000000-0005-0000-0000-000034000000}"/>
    <cellStyle name="Normal 13 3" xfId="6" xr:uid="{00000000-0005-0000-0000-000035000000}"/>
    <cellStyle name="Normal 14" xfId="36" xr:uid="{276A2423-123F-4A80-ACB7-DF552ABEF3DF}"/>
    <cellStyle name="Normal 14 2 2" xfId="7" xr:uid="{00000000-0005-0000-0000-000036000000}"/>
    <cellStyle name="Normal 15" xfId="39" xr:uid="{A5D64676-CE37-4F3F-850C-3955BBC9D043}"/>
    <cellStyle name="Normal 2" xfId="8" xr:uid="{00000000-0005-0000-0000-000037000000}"/>
    <cellStyle name="Normal 2 2" xfId="9" xr:uid="{00000000-0005-0000-0000-000038000000}"/>
    <cellStyle name="Normal 2 3" xfId="10" xr:uid="{00000000-0005-0000-0000-000039000000}"/>
    <cellStyle name="Normal 2 3 2" xfId="11" xr:uid="{00000000-0005-0000-0000-00003A000000}"/>
    <cellStyle name="Normal 2 4" xfId="12" xr:uid="{00000000-0005-0000-0000-00003B000000}"/>
    <cellStyle name="Normal 2 5" xfId="27" xr:uid="{42452ABE-7F50-4EAB-8191-0CFE0979C73B}"/>
    <cellStyle name="Normal 3" xfId="13" xr:uid="{00000000-0005-0000-0000-00003C000000}"/>
    <cellStyle name="Normal 4" xfId="26" xr:uid="{CD811201-4EE4-422B-A7B7-54CD237BDD59}"/>
    <cellStyle name="Normal 4 2" xfId="14" xr:uid="{00000000-0005-0000-0000-00003D000000}"/>
    <cellStyle name="Normal 4 2 2" xfId="15" xr:uid="{00000000-0005-0000-0000-00003E000000}"/>
    <cellStyle name="Normal 4 2 2 2" xfId="16" xr:uid="{00000000-0005-0000-0000-00003F000000}"/>
    <cellStyle name="Normal 4 2 3" xfId="17" xr:uid="{00000000-0005-0000-0000-000040000000}"/>
    <cellStyle name="Normal 4 2 6" xfId="40" xr:uid="{1031F284-E008-481F-BAE1-051A1F606C7B}"/>
    <cellStyle name="Normal 5" xfId="18" xr:uid="{00000000-0005-0000-0000-000041000000}"/>
    <cellStyle name="Normal 5 2" xfId="19" xr:uid="{00000000-0005-0000-0000-000042000000}"/>
    <cellStyle name="Normal 5 2 2" xfId="20" xr:uid="{00000000-0005-0000-0000-000043000000}"/>
    <cellStyle name="Normal 5 3" xfId="21" xr:uid="{00000000-0005-0000-0000-000044000000}"/>
    <cellStyle name="Normal 6" xfId="29" xr:uid="{A8039F9D-E664-4114-8AFD-3368A974DB06}"/>
    <cellStyle name="Normal 7" xfId="22" xr:uid="{00000000-0005-0000-0000-000045000000}"/>
    <cellStyle name="Normal 8" xfId="30" xr:uid="{A2C16767-D281-43E7-BD38-E220569E8EEF}"/>
    <cellStyle name="Normal 9" xfId="33" xr:uid="{BEFA135D-196E-474D-9CB0-BB7F9824CEEC}"/>
    <cellStyle name="Percent" xfId="1" builtinId="5"/>
    <cellStyle name="Percent 2" xfId="23" xr:uid="{00000000-0005-0000-0000-000046000000}"/>
    <cellStyle name="Percent 2 2" xfId="24" xr:uid="{00000000-0005-0000-0000-000047000000}"/>
    <cellStyle name="Percent 3" xfId="25" xr:uid="{00000000-0005-0000-0000-000048000000}"/>
    <cellStyle name="Percent 4" xfId="42" xr:uid="{EE5CE6F0-3E65-4130-A9BA-1FADAE406D72}"/>
  </cellStyles>
  <dxfs count="3593">
    <dxf>
      <fill>
        <patternFill patternType="solid">
          <fgColor rgb="FF00B050"/>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ill>
        <patternFill>
          <bgColor theme="0" tint="-0.24994659260841701"/>
        </patternFill>
      </fill>
    </dxf>
    <dxf>
      <fill>
        <patternFill>
          <bgColor theme="0" tint="-0.24994659260841701"/>
        </patternFill>
      </fill>
    </dxf>
    <dxf>
      <fill>
        <patternFill>
          <bgColor theme="0"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none">
          <fgColor indexed="64"/>
          <bgColor indexed="65"/>
        </patternFill>
      </fill>
    </dxf>
  </dxfs>
  <tableStyles count="0" defaultTableStyle="TableStyleMedium9" defaultPivotStyle="PivotStyleLight16"/>
  <colors>
    <mruColors>
      <color rgb="FF92D050"/>
      <color rgb="FFCBBD55"/>
      <color rgb="FFFFFF00"/>
      <color rgb="FFFFCC00"/>
      <color rgb="FFFFCC66"/>
      <color rgb="FFC9A235"/>
      <color rgb="FFFFCC99"/>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50.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externalLink" Target="externalLinks/externalLink17.xml"/><Relationship Id="rId138" Type="http://schemas.openxmlformats.org/officeDocument/2006/relationships/calcChain" Target="calcChain.xml"/><Relationship Id="rId16" Type="http://schemas.openxmlformats.org/officeDocument/2006/relationships/worksheet" Target="worksheets/sheet16.xml"/><Relationship Id="rId107" Type="http://schemas.openxmlformats.org/officeDocument/2006/relationships/externalLink" Target="externalLinks/externalLink40.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externalLink" Target="externalLinks/externalLink7.xml"/><Relationship Id="rId79" Type="http://schemas.openxmlformats.org/officeDocument/2006/relationships/externalLink" Target="externalLinks/externalLink12.xml"/><Relationship Id="rId102" Type="http://schemas.openxmlformats.org/officeDocument/2006/relationships/externalLink" Target="externalLinks/externalLink35.xml"/><Relationship Id="rId123" Type="http://schemas.openxmlformats.org/officeDocument/2006/relationships/externalLink" Target="externalLinks/externalLink56.xml"/><Relationship Id="rId128" Type="http://schemas.openxmlformats.org/officeDocument/2006/relationships/externalLink" Target="externalLinks/externalLink61.xml"/><Relationship Id="rId5" Type="http://schemas.openxmlformats.org/officeDocument/2006/relationships/worksheet" Target="worksheets/sheet5.xml"/><Relationship Id="rId90" Type="http://schemas.openxmlformats.org/officeDocument/2006/relationships/externalLink" Target="externalLinks/externalLink23.xml"/><Relationship Id="rId95" Type="http://schemas.openxmlformats.org/officeDocument/2006/relationships/externalLink" Target="externalLinks/externalLink28.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externalLink" Target="externalLinks/externalLink2.xml"/><Relationship Id="rId113" Type="http://schemas.openxmlformats.org/officeDocument/2006/relationships/externalLink" Target="externalLinks/externalLink46.xml"/><Relationship Id="rId118" Type="http://schemas.openxmlformats.org/officeDocument/2006/relationships/externalLink" Target="externalLinks/externalLink51.xml"/><Relationship Id="rId134" Type="http://schemas.openxmlformats.org/officeDocument/2006/relationships/externalLink" Target="externalLinks/externalLink67.xml"/><Relationship Id="rId80" Type="http://schemas.openxmlformats.org/officeDocument/2006/relationships/externalLink" Target="externalLinks/externalLink13.xml"/><Relationship Id="rId85" Type="http://schemas.openxmlformats.org/officeDocument/2006/relationships/externalLink" Target="externalLinks/externalLink18.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externalLink" Target="externalLinks/externalLink36.xml"/><Relationship Id="rId108" Type="http://schemas.openxmlformats.org/officeDocument/2006/relationships/externalLink" Target="externalLinks/externalLink41.xml"/><Relationship Id="rId124" Type="http://schemas.openxmlformats.org/officeDocument/2006/relationships/externalLink" Target="externalLinks/externalLink57.xml"/><Relationship Id="rId129" Type="http://schemas.openxmlformats.org/officeDocument/2006/relationships/externalLink" Target="externalLinks/externalLink62.xml"/><Relationship Id="rId54" Type="http://schemas.openxmlformats.org/officeDocument/2006/relationships/worksheet" Target="worksheets/sheet54.xml"/><Relationship Id="rId70" Type="http://schemas.openxmlformats.org/officeDocument/2006/relationships/externalLink" Target="externalLinks/externalLink3.xml"/><Relationship Id="rId75" Type="http://schemas.openxmlformats.org/officeDocument/2006/relationships/externalLink" Target="externalLinks/externalLink8.xml"/><Relationship Id="rId91" Type="http://schemas.openxmlformats.org/officeDocument/2006/relationships/externalLink" Target="externalLinks/externalLink24.xml"/><Relationship Id="rId96" Type="http://schemas.openxmlformats.org/officeDocument/2006/relationships/externalLink" Target="externalLinks/externalLink29.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externalLink" Target="externalLinks/externalLink47.xml"/><Relationship Id="rId119" Type="http://schemas.openxmlformats.org/officeDocument/2006/relationships/externalLink" Target="externalLinks/externalLink52.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externalLink" Target="externalLinks/externalLink14.xml"/><Relationship Id="rId86" Type="http://schemas.openxmlformats.org/officeDocument/2006/relationships/externalLink" Target="externalLinks/externalLink19.xml"/><Relationship Id="rId130" Type="http://schemas.openxmlformats.org/officeDocument/2006/relationships/externalLink" Target="externalLinks/externalLink63.xml"/><Relationship Id="rId135" Type="http://schemas.openxmlformats.org/officeDocument/2006/relationships/theme" Target="theme/theme1.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externalLink" Target="externalLinks/externalLink42.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externalLink" Target="externalLinks/externalLink9.xml"/><Relationship Id="rId97" Type="http://schemas.openxmlformats.org/officeDocument/2006/relationships/externalLink" Target="externalLinks/externalLink30.xml"/><Relationship Id="rId104" Type="http://schemas.openxmlformats.org/officeDocument/2006/relationships/externalLink" Target="externalLinks/externalLink37.xml"/><Relationship Id="rId120" Type="http://schemas.openxmlformats.org/officeDocument/2006/relationships/externalLink" Target="externalLinks/externalLink53.xml"/><Relationship Id="rId125" Type="http://schemas.openxmlformats.org/officeDocument/2006/relationships/externalLink" Target="externalLinks/externalLink58.xml"/><Relationship Id="rId7" Type="http://schemas.openxmlformats.org/officeDocument/2006/relationships/worksheet" Target="worksheets/sheet7.xml"/><Relationship Id="rId71" Type="http://schemas.openxmlformats.org/officeDocument/2006/relationships/externalLink" Target="externalLinks/externalLink4.xml"/><Relationship Id="rId92" Type="http://schemas.openxmlformats.org/officeDocument/2006/relationships/externalLink" Target="externalLinks/externalLink25.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externalLink" Target="externalLinks/externalLink20.xml"/><Relationship Id="rId110" Type="http://schemas.openxmlformats.org/officeDocument/2006/relationships/externalLink" Target="externalLinks/externalLink43.xml"/><Relationship Id="rId115" Type="http://schemas.openxmlformats.org/officeDocument/2006/relationships/externalLink" Target="externalLinks/externalLink48.xml"/><Relationship Id="rId131" Type="http://schemas.openxmlformats.org/officeDocument/2006/relationships/externalLink" Target="externalLinks/externalLink64.xml"/><Relationship Id="rId136" Type="http://schemas.openxmlformats.org/officeDocument/2006/relationships/styles" Target="styles.xml"/><Relationship Id="rId61" Type="http://schemas.openxmlformats.org/officeDocument/2006/relationships/worksheet" Target="worksheets/sheet61.xml"/><Relationship Id="rId82" Type="http://schemas.openxmlformats.org/officeDocument/2006/relationships/externalLink" Target="externalLinks/externalLink15.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externalLink" Target="externalLinks/externalLink10.xml"/><Relationship Id="rId100" Type="http://schemas.openxmlformats.org/officeDocument/2006/relationships/externalLink" Target="externalLinks/externalLink33.xml"/><Relationship Id="rId105" Type="http://schemas.openxmlformats.org/officeDocument/2006/relationships/externalLink" Target="externalLinks/externalLink38.xml"/><Relationship Id="rId126" Type="http://schemas.openxmlformats.org/officeDocument/2006/relationships/externalLink" Target="externalLinks/externalLink59.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externalLink" Target="externalLinks/externalLink5.xml"/><Relationship Id="rId93" Type="http://schemas.openxmlformats.org/officeDocument/2006/relationships/externalLink" Target="externalLinks/externalLink26.xml"/><Relationship Id="rId98" Type="http://schemas.openxmlformats.org/officeDocument/2006/relationships/externalLink" Target="externalLinks/externalLink31.xml"/><Relationship Id="rId121" Type="http://schemas.openxmlformats.org/officeDocument/2006/relationships/externalLink" Target="externalLinks/externalLink54.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externalLink" Target="externalLinks/externalLink49.xml"/><Relationship Id="rId137"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externalLink" Target="externalLinks/externalLink16.xml"/><Relationship Id="rId88" Type="http://schemas.openxmlformats.org/officeDocument/2006/relationships/externalLink" Target="externalLinks/externalLink21.xml"/><Relationship Id="rId111" Type="http://schemas.openxmlformats.org/officeDocument/2006/relationships/externalLink" Target="externalLinks/externalLink44.xml"/><Relationship Id="rId132" Type="http://schemas.openxmlformats.org/officeDocument/2006/relationships/externalLink" Target="externalLinks/externalLink65.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externalLink" Target="externalLinks/externalLink39.xml"/><Relationship Id="rId127" Type="http://schemas.openxmlformats.org/officeDocument/2006/relationships/externalLink" Target="externalLinks/externalLink60.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externalLink" Target="externalLinks/externalLink6.xml"/><Relationship Id="rId78" Type="http://schemas.openxmlformats.org/officeDocument/2006/relationships/externalLink" Target="externalLinks/externalLink11.xml"/><Relationship Id="rId94" Type="http://schemas.openxmlformats.org/officeDocument/2006/relationships/externalLink" Target="externalLinks/externalLink27.xml"/><Relationship Id="rId99" Type="http://schemas.openxmlformats.org/officeDocument/2006/relationships/externalLink" Target="externalLinks/externalLink32.xml"/><Relationship Id="rId101" Type="http://schemas.openxmlformats.org/officeDocument/2006/relationships/externalLink" Target="externalLinks/externalLink34.xml"/><Relationship Id="rId122" Type="http://schemas.openxmlformats.org/officeDocument/2006/relationships/externalLink" Target="externalLinks/externalLink55.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externalLink" Target="externalLinks/externalLink1.xml"/><Relationship Id="rId89" Type="http://schemas.openxmlformats.org/officeDocument/2006/relationships/externalLink" Target="externalLinks/externalLink22.xml"/><Relationship Id="rId112" Type="http://schemas.openxmlformats.org/officeDocument/2006/relationships/externalLink" Target="externalLinks/externalLink45.xml"/><Relationship Id="rId133" Type="http://schemas.openxmlformats.org/officeDocument/2006/relationships/externalLink" Target="externalLinks/externalLink6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sz="1800" b="1" i="0" u="none" strike="noStrike" baseline="0"/>
              <a:t>Transmission Line Route Profile: Plains vs Hilly Terrain</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2-F279-4213-93FF-713081771F20}"/>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F279-4213-93FF-713081771F20}"/>
              </c:ext>
            </c:extLst>
          </c:dPt>
          <c:dLbls>
            <c:dLbl>
              <c:idx val="0"/>
              <c:tx>
                <c:rich>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r>
                      <a:rPr lang="en-US" sz="1200"/>
                      <a:t>Plain Terrain
79%</a:t>
                    </a:r>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howDataLabelsRange val="0"/>
                </c:ext>
                <c:ext xmlns:c16="http://schemas.microsoft.com/office/drawing/2014/chart" uri="{C3380CC4-5D6E-409C-BE32-E72D297353CC}">
                  <c16:uniqueId val="{00000002-F279-4213-93FF-713081771F20}"/>
                </c:ext>
              </c:extLst>
            </c:dLbl>
            <c:dLbl>
              <c:idx val="1"/>
              <c:layout>
                <c:manualLayout>
                  <c:x val="-1.9444444444444445E-2"/>
                  <c:y val="4.1666666666666664E-2"/>
                </c:manualLayout>
              </c:layout>
              <c:tx>
                <c:rich>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r>
                      <a:rPr lang="en-US" sz="1200"/>
                      <a:t>Hilly Terrain
36 KM , 21 %</a:t>
                    </a:r>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howDataLabelsRange val="0"/>
                </c:ext>
                <c:ext xmlns:c16="http://schemas.microsoft.com/office/drawing/2014/chart" uri="{C3380CC4-5D6E-409C-BE32-E72D297353CC}">
                  <c16:uniqueId val="{00000001-F279-4213-93FF-713081771F2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1"/>
            <c:showBubbleSize val="0"/>
            <c:showLeaderLines val="0"/>
            <c:extLst>
              <c:ext xmlns:c15="http://schemas.microsoft.com/office/drawing/2012/chart" uri="{CE6537A1-D6FC-4f65-9D91-7224C49458BB}"/>
            </c:extLst>
          </c:dLbls>
          <c:cat>
            <c:multiLvlStrRef>
              <c:f>'Sheet13 (2)'!$D$2:$E$3</c:f>
              <c:multiLvlStrCache>
                <c:ptCount val="2"/>
                <c:lvl>
                  <c:pt idx="0">
                    <c:v>137 KM</c:v>
                  </c:pt>
                  <c:pt idx="1">
                    <c:v>36 KM</c:v>
                  </c:pt>
                </c:lvl>
                <c:lvl>
                  <c:pt idx="0">
                    <c:v>Plain Terrain</c:v>
                  </c:pt>
                  <c:pt idx="1">
                    <c:v>Hilly Terrain</c:v>
                  </c:pt>
                </c:lvl>
              </c:multiLvlStrCache>
            </c:multiLvlStrRef>
          </c:cat>
          <c:val>
            <c:numRef>
              <c:f>'Sheet13 (2)'!$D$4:$E$4</c:f>
              <c:numCache>
                <c:formatCode>0%</c:formatCode>
                <c:ptCount val="2"/>
                <c:pt idx="0">
                  <c:v>0.79190751445086704</c:v>
                </c:pt>
                <c:pt idx="1">
                  <c:v>0.20809248554913296</c:v>
                </c:pt>
              </c:numCache>
            </c:numRef>
          </c:val>
          <c:extLst>
            <c:ext xmlns:c16="http://schemas.microsoft.com/office/drawing/2014/chart" uri="{C3380CC4-5D6E-409C-BE32-E72D297353CC}">
              <c16:uniqueId val="{00000000-F279-4213-93FF-713081771F20}"/>
            </c:ext>
          </c:extLst>
        </c:ser>
        <c:dLbls>
          <c:dLblPos val="inEnd"/>
          <c:showLegendKey val="0"/>
          <c:showVal val="0"/>
          <c:showCatName val="0"/>
          <c:showSerName val="0"/>
          <c:showPercent val="1"/>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State</a:t>
            </a:r>
            <a:r>
              <a:rPr lang="en-US" baseline="0"/>
              <a:t> Wise Segmentation of Tranmission Line</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41D3-4CDA-84BE-C15101A73542}"/>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4-41D3-4CDA-84BE-C15101A73542}"/>
              </c:ext>
            </c:extLst>
          </c:dPt>
          <c:dLbls>
            <c:dLbl>
              <c:idx val="0"/>
              <c:layout>
                <c:manualLayout>
                  <c:x val="0"/>
                  <c:y val="0.12962962962962954"/>
                </c:manualLayout>
              </c:layout>
              <c:tx>
                <c:rich>
                  <a:bodyPr/>
                  <a:lstStyle/>
                  <a:p>
                    <a:r>
                      <a:rPr lang="en-US"/>
                      <a:t>Jammu Portion
83 KM , 48 %</a:t>
                    </a:r>
                  </a:p>
                </c:rich>
              </c:tx>
              <c:dLblPos val="bestFi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41D3-4CDA-84BE-C15101A73542}"/>
                </c:ext>
              </c:extLst>
            </c:dLbl>
            <c:dLbl>
              <c:idx val="1"/>
              <c:layout>
                <c:manualLayout>
                  <c:x val="-1.410586176727909E-2"/>
                  <c:y val="-8.9438976377952756E-2"/>
                </c:manualLayout>
              </c:layout>
              <c:tx>
                <c:rich>
                  <a:bodyPr/>
                  <a:lstStyle/>
                  <a:p>
                    <a:r>
                      <a:rPr lang="en-US"/>
                      <a:t>Punjab Portion
90 KM, 52%</a:t>
                    </a:r>
                  </a:p>
                </c:rich>
              </c:tx>
              <c:dLblPos val="bestFi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41D3-4CDA-84BE-C15101A7354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extLst>
          </c:dLbls>
          <c:cat>
            <c:multiLvlStrRef>
              <c:f>Sheet13!$D$2:$E$3</c:f>
              <c:multiLvlStrCache>
                <c:ptCount val="2"/>
                <c:lvl>
                  <c:pt idx="0">
                    <c:v>83 KM</c:v>
                  </c:pt>
                  <c:pt idx="1">
                    <c:v>90 KM</c:v>
                  </c:pt>
                </c:lvl>
                <c:lvl>
                  <c:pt idx="0">
                    <c:v>Jammu Portion</c:v>
                  </c:pt>
                  <c:pt idx="1">
                    <c:v>Punjab Portion</c:v>
                  </c:pt>
                </c:lvl>
              </c:multiLvlStrCache>
            </c:multiLvlStrRef>
          </c:cat>
          <c:val>
            <c:numRef>
              <c:f>Sheet13!$D$4:$E$4</c:f>
              <c:numCache>
                <c:formatCode>0%</c:formatCode>
                <c:ptCount val="2"/>
                <c:pt idx="0">
                  <c:v>0.47976878612716761</c:v>
                </c:pt>
                <c:pt idx="1">
                  <c:v>0.52023121387283233</c:v>
                </c:pt>
              </c:numCache>
            </c:numRef>
          </c:val>
          <c:extLst>
            <c:ext xmlns:c16="http://schemas.microsoft.com/office/drawing/2014/chart" uri="{C3380CC4-5D6E-409C-BE32-E72D297353CC}">
              <c16:uniqueId val="{00000000-41D3-4CDA-84BE-C15101A73542}"/>
            </c:ext>
          </c:extLst>
        </c:ser>
        <c:dLbls>
          <c:dLblPos val="outEnd"/>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image" Target="../media/image1.GIF"/></Relationships>
</file>

<file path=xl/drawings/_rels/drawing6.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1</xdr:colOff>
      <xdr:row>0</xdr:row>
      <xdr:rowOff>122120</xdr:rowOff>
    </xdr:from>
    <xdr:to>
      <xdr:col>0</xdr:col>
      <xdr:colOff>960245</xdr:colOff>
      <xdr:row>3</xdr:row>
      <xdr:rowOff>284742</xdr:rowOff>
    </xdr:to>
    <xdr:pic>
      <xdr:nvPicPr>
        <xdr:cNvPr id="2" name="Picture 1" descr="companylogo">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rcRect/>
        <a:stretch>
          <a:fillRect/>
        </a:stretch>
      </xdr:blipFill>
      <xdr:spPr>
        <a:xfrm>
          <a:off x="0" y="121920"/>
          <a:ext cx="960120" cy="734060"/>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wsDr>
</file>

<file path=xl/drawings/drawing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400-00000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400-00000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400-00000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400-00000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400-00000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400-00000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400-00000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400-00000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400-00000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400-00000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400-00000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400-00000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400-00000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400-00000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400-00001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400-00001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400-00001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400-00001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400-00001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400-00001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400-00001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400-00001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400-00001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400-00001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400-00001A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400-00001B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400-00001C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400-00001D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400-00001E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400-00001F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400-000020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400-000021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400-000022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400-000023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400-000024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400-000025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400-000026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400-000027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400-000028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400-000029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400-00002A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400-00002B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400-00002C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400-00002D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400-00002E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400-00002F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400-000030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400-000031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400-00003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400-00003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400-00003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400-00003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400-00003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400-00003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400-00003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400-00003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400-00003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400-00003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400-00003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400-00003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400-00003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400-00003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400-00004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400-00004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400-00004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400-00004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400-00004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400-00004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400-00004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400-00004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400-00004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400-00004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5</xdr:col>
      <xdr:colOff>0</xdr:colOff>
      <xdr:row>5</xdr:row>
      <xdr:rowOff>0</xdr:rowOff>
    </xdr:from>
    <xdr:ext cx="35266" cy="162160"/>
    <xdr:sp macro="" textlink="">
      <xdr:nvSpPr>
        <xdr:cNvPr id="2" name="Rectangle 1">
          <a:extLst>
            <a:ext uri="{FF2B5EF4-FFF2-40B4-BE49-F238E27FC236}">
              <a16:creationId xmlns:a16="http://schemas.microsoft.com/office/drawing/2014/main" id="{9585DD3D-CF45-4F36-A605-07E8F1E072B8}"/>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3" name="Rectangle 3">
          <a:extLst>
            <a:ext uri="{FF2B5EF4-FFF2-40B4-BE49-F238E27FC236}">
              <a16:creationId xmlns:a16="http://schemas.microsoft.com/office/drawing/2014/main" id="{93BB9729-482B-442E-9B6C-B9689C2F97D5}"/>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4" name="Rectangle 11">
          <a:extLst>
            <a:ext uri="{FF2B5EF4-FFF2-40B4-BE49-F238E27FC236}">
              <a16:creationId xmlns:a16="http://schemas.microsoft.com/office/drawing/2014/main" id="{95A16F43-906E-4F79-923E-BD3D7FF4DA0B}"/>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5" name="Rectangle 3">
          <a:extLst>
            <a:ext uri="{FF2B5EF4-FFF2-40B4-BE49-F238E27FC236}">
              <a16:creationId xmlns:a16="http://schemas.microsoft.com/office/drawing/2014/main" id="{A04B00E9-FA05-4031-A40E-43B4FCD16110}"/>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6" name="Rectangle 5">
          <a:extLst>
            <a:ext uri="{FF2B5EF4-FFF2-40B4-BE49-F238E27FC236}">
              <a16:creationId xmlns:a16="http://schemas.microsoft.com/office/drawing/2014/main" id="{D2ACB683-B6A1-42F3-BA74-FDF611AB518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7" name="Rectangle 11">
          <a:extLst>
            <a:ext uri="{FF2B5EF4-FFF2-40B4-BE49-F238E27FC236}">
              <a16:creationId xmlns:a16="http://schemas.microsoft.com/office/drawing/2014/main" id="{BE150B25-B857-4E1B-A86B-72D9129C0E2D}"/>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8" name="Rectangle 7">
          <a:extLst>
            <a:ext uri="{FF2B5EF4-FFF2-40B4-BE49-F238E27FC236}">
              <a16:creationId xmlns:a16="http://schemas.microsoft.com/office/drawing/2014/main" id="{48343562-0856-45C9-9418-1EDB2ACDBA75}"/>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9" name="Rectangle 11">
          <a:extLst>
            <a:ext uri="{FF2B5EF4-FFF2-40B4-BE49-F238E27FC236}">
              <a16:creationId xmlns:a16="http://schemas.microsoft.com/office/drawing/2014/main" id="{1AB591F9-892D-479F-8A4E-974C3C93F2D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0" name="Rectangle 9">
          <a:extLst>
            <a:ext uri="{FF2B5EF4-FFF2-40B4-BE49-F238E27FC236}">
              <a16:creationId xmlns:a16="http://schemas.microsoft.com/office/drawing/2014/main" id="{1AEB0976-FCFA-49E8-95EB-0212750178B3}"/>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1" name="Rectangle 3">
          <a:extLst>
            <a:ext uri="{FF2B5EF4-FFF2-40B4-BE49-F238E27FC236}">
              <a16:creationId xmlns:a16="http://schemas.microsoft.com/office/drawing/2014/main" id="{3FD3EDBA-14F0-4CAD-B84D-AF4F33017F4F}"/>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2" name="Rectangle 11">
          <a:extLst>
            <a:ext uri="{FF2B5EF4-FFF2-40B4-BE49-F238E27FC236}">
              <a16:creationId xmlns:a16="http://schemas.microsoft.com/office/drawing/2014/main" id="{D8E0B503-046D-458A-9558-A257A6F967AE}"/>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3" name="Rectangle 3">
          <a:extLst>
            <a:ext uri="{FF2B5EF4-FFF2-40B4-BE49-F238E27FC236}">
              <a16:creationId xmlns:a16="http://schemas.microsoft.com/office/drawing/2014/main" id="{B59D9DC6-4E2F-4595-98C7-3F66090D7814}"/>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4" name="Rectangle 13">
          <a:extLst>
            <a:ext uri="{FF2B5EF4-FFF2-40B4-BE49-F238E27FC236}">
              <a16:creationId xmlns:a16="http://schemas.microsoft.com/office/drawing/2014/main" id="{05F3441E-D3D9-45A9-A3A5-F2BCE3BAEF7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5" name="Rectangle 11">
          <a:extLst>
            <a:ext uri="{FF2B5EF4-FFF2-40B4-BE49-F238E27FC236}">
              <a16:creationId xmlns:a16="http://schemas.microsoft.com/office/drawing/2014/main" id="{B6DE56F1-3DBB-4562-9A40-BD13349E3F82}"/>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6" name="Rectangle 15">
          <a:extLst>
            <a:ext uri="{FF2B5EF4-FFF2-40B4-BE49-F238E27FC236}">
              <a16:creationId xmlns:a16="http://schemas.microsoft.com/office/drawing/2014/main" id="{C7DBB33A-51A9-4E85-965C-C2AB4BDDDCA0}"/>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7" name="Rectangle 11">
          <a:extLst>
            <a:ext uri="{FF2B5EF4-FFF2-40B4-BE49-F238E27FC236}">
              <a16:creationId xmlns:a16="http://schemas.microsoft.com/office/drawing/2014/main" id="{33085073-3650-4EDC-8E07-241FA8B1FDAA}"/>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2606ADDA-86E6-4057-8FD0-512C4E432317}"/>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6895A2FF-3C5C-4466-BF4B-D6EB92650B5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7BEB7E93-2A1D-4B76-A310-40FAF2C5CD9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4E60697A-FF41-43FA-ACD4-A6F180AAC1CD}"/>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599AE53E-4F23-4516-A4EE-F602D43A357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6B4C575C-A46E-4053-A6C7-0B2EA4D04339}"/>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3D5BA5D7-79E8-4D8E-828A-6F7BD37DC528}"/>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1096C459-4384-41E9-A660-AB888B4849C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345D9925-49E8-4470-AF0B-7D1001040A4D}"/>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53F061A7-5195-4170-A714-F53758959C1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542A4686-47DB-4A2A-A401-01BAEE588C6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8CA31360-CF34-4170-B948-0F4607AF72AA}"/>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4</xdr:col>
      <xdr:colOff>396875</xdr:colOff>
      <xdr:row>4</xdr:row>
      <xdr:rowOff>3175</xdr:rowOff>
    </xdr:from>
    <xdr:to>
      <xdr:col>11</xdr:col>
      <xdr:colOff>390525</xdr:colOff>
      <xdr:row>18</xdr:row>
      <xdr:rowOff>168275</xdr:rowOff>
    </xdr:to>
    <xdr:graphicFrame macro="">
      <xdr:nvGraphicFramePr>
        <xdr:cNvPr id="3" name="Chart 2">
          <a:extLst>
            <a:ext uri="{FF2B5EF4-FFF2-40B4-BE49-F238E27FC236}">
              <a16:creationId xmlns:a16="http://schemas.microsoft.com/office/drawing/2014/main" id="{5928725D-713B-6095-A99B-E19F17CDF6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47626</xdr:colOff>
      <xdr:row>1</xdr:row>
      <xdr:rowOff>38100</xdr:rowOff>
    </xdr:from>
    <xdr:to>
      <xdr:col>0</xdr:col>
      <xdr:colOff>1069162</xdr:colOff>
      <xdr:row>2</xdr:row>
      <xdr:rowOff>295275</xdr:rowOff>
    </xdr:to>
    <xdr:pic>
      <xdr:nvPicPr>
        <xdr:cNvPr id="2" name="Picture 1" descr="companylogo">
          <a:extLst>
            <a:ext uri="{FF2B5EF4-FFF2-40B4-BE49-F238E27FC236}">
              <a16:creationId xmlns:a16="http://schemas.microsoft.com/office/drawing/2014/main" id="{30E30F7F-C8D7-4BF7-BEDF-51041D1D2634}"/>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47626" y="228600"/>
          <a:ext cx="1021536" cy="752475"/>
        </a:xfrm>
        <a:prstGeom prst="rect">
          <a:avLst/>
        </a:prstGeom>
        <a:noFill/>
      </xdr:spPr>
    </xdr:pic>
    <xdr:clientData/>
  </xdr:twoCellAnchor>
</xdr:wsDr>
</file>

<file path=xl/drawings/drawing6.xml><?xml version="1.0" encoding="utf-8"?>
<xdr:wsDr xmlns:xdr="http://schemas.openxmlformats.org/drawingml/2006/spreadsheetDrawing" xmlns:a="http://schemas.openxmlformats.org/drawingml/2006/main">
  <xdr:twoCellAnchor>
    <xdr:from>
      <xdr:col>4</xdr:col>
      <xdr:colOff>396875</xdr:colOff>
      <xdr:row>4</xdr:row>
      <xdr:rowOff>3175</xdr:rowOff>
    </xdr:from>
    <xdr:to>
      <xdr:col>11</xdr:col>
      <xdr:colOff>390525</xdr:colOff>
      <xdr:row>18</xdr:row>
      <xdr:rowOff>168275</xdr:rowOff>
    </xdr:to>
    <xdr:graphicFrame macro="">
      <xdr:nvGraphicFramePr>
        <xdr:cNvPr id="12" name="Chart 11">
          <a:extLst>
            <a:ext uri="{FF2B5EF4-FFF2-40B4-BE49-F238E27FC236}">
              <a16:creationId xmlns:a16="http://schemas.microsoft.com/office/drawing/2014/main" id="{9AEAD3A9-3ED3-4AD4-E3AA-3F9D0E6A6A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EBC87D18-33A5-4587-80F4-9A9DC58919E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7E23EF73-8B05-4175-97B7-AE4103504DB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C748657F-658E-4DE9-BC8F-F62BA70EDD0F}"/>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497586A-A6C0-442D-AC87-60167A776A22}"/>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7DA43075-D244-47DA-8788-250BF63EDB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A500D924-AA81-4A37-964A-918EB5801373}"/>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BA17E83C-9ADF-498A-9E8C-68FEC634CB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CF358420-6F2F-40AA-8F0D-2D07E9FBE9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0E3CCE41-6C1D-4777-9022-B622FEBEA9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BF6BC999-486C-477D-A08D-73250B9F797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F661534-7717-4CA1-81B6-A784417F0BC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EB46C69F-3F02-4BAF-AB95-DA82415E0F48}"/>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E886B40B-B9C0-4867-9467-9A5FD6DB15D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2A76AFAD-7EEC-40B8-9375-CCD95A373525}"/>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F09C2C5F-B9B4-4E8D-8FD4-ED595B269C5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5D167C53-BDEF-4EFB-B02C-1D3501C72B4E}"/>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9348ED01-C139-425C-A327-DD02661D794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D13DA012-CDCB-40A7-B670-B5DD0B7D2E8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3EE89790-5F43-47BF-803D-3E1362284B5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43716FCE-926C-450D-A989-CA12F77E1D6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1BE69124-6360-4966-A290-C0CCEF2EB5B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7021499E-5647-4CC1-81A5-BA4027510DAC}"/>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11687A49-341F-449F-B899-63F6DC75F8E6}"/>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66E6E1A3-63B4-404F-9349-871B000BAEC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70249C92-F056-4E7C-AEA5-B1E41F911A9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06E636B5-5691-483E-A42E-5B69070172AB}"/>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E5EF0963-0132-440E-A418-7087D73A6E1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39C322C4-66B1-444C-A975-46827885E75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1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100-00000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1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100-00000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1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1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1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1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1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1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1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1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1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1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1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1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1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1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1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1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1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1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100-00001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100-00001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1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100-00001B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1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100-00001D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1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1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1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1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1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1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1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1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1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1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1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1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1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1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1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1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1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1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100-000030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100-000031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1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100-00003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1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100-00003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1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1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1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1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1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1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1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1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1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1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1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1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1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1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1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1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1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1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100-00004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100-00004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9.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BCD87956-C4B4-4389-826F-A79B2DD2063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6E753A49-B7BB-45CF-B3B6-A049065FD36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FA2A14B-D526-4B7B-9E60-7D1D2551A7C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70F94B1A-FCCF-4742-B05E-BE85085E911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F2F12F77-CCE5-49DF-8634-6DE8AC02AFB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9DCFA92F-4256-4B1E-9444-F2F1DD23548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B9C01C01-A116-4ECD-A129-3A8221E7CE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E01BCA2C-6FB4-4D93-A6C4-40A284B5B6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1789E5C1-760E-4CDC-B697-343AEF1A972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13D5BEAD-9B19-406B-8CAF-A85E6C8C8CF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835689B-1107-4618-A3DD-D976746AD6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B85829F-418E-468D-9CE9-200672FDECB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5AEE863F-B675-4BEF-A1DC-04702E77ACB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88F779B2-D2DE-43AC-BFD5-B343E10AB64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C9EF8B7F-1F74-4606-8B0B-E57701B582F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5C5DED4B-EEFE-4115-8CCC-6286FD3AD91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35E0D05B-3D77-48ED-908A-D0B15CDFD8E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CC0E60FB-9ECD-46EC-9927-2F75F129963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D097F6DD-2FE2-4D29-B4A5-264A9F6B7BB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3059EDA4-F9D8-4DF8-B597-ED941D7B3B2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7C723BBD-9BE7-4CF7-81D9-780C72875AD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86044CE7-F9C7-47E3-87F2-8191DF2E341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306BF6C8-0D50-4FBB-9B01-D06BEE4DB0E8}"/>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65DE9ADE-AA80-44DF-8C5D-3A4512B0FAC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338EBB5C-D9AC-4F06-A9BA-7D6015BB5FE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8C0CBF0B-0DE0-4149-BC78-11D215781217}"/>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4E41CB44-1F19-4E2B-BBC8-442F3EA62F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88ED1CB5-EAFB-4535-AB83-9E59234BC1A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35B7E272-2FB8-45CD-88AE-1006CBE543A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45D3CFF4-C297-4E76-A9C0-0D58E104153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C998298-C564-4E35-8119-5F892C159B2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AA96A53D-E372-4A25-AF37-84D74913193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BC06731C-1054-4AF9-B24C-5B2AC0E7F9F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4ADC84C-8D4B-41C9-BC26-C0457D32918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E5532184-5557-4217-9D2B-1DDD6F06F3D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9D8C44BD-9263-497C-A0C7-8DC818C5212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0B35207-3EF7-4EDD-849B-6C7564293D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62C9FE6A-F9CC-41CB-AD53-FFCD16B2AF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B7F4F87F-B487-4DFA-BA97-5CB044BDB3D3}"/>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15E666B3-565B-46FB-83C8-54F5E46B88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1732652B-EDE8-413A-829C-FCCCA86FD14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31FBE8D8-0CA2-4926-BF81-54CA25C5E11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49436D4D-749C-4132-BA9B-6020F05E4C4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122F3B40-197F-42EB-B110-4B716C8C21B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BB53FA1C-1481-438E-93D8-A024E3E14E6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C4728DC0-ACD6-47E8-9124-DEBB06BC083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A264984-CAE2-413C-B803-C22D4481FD9D}"/>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FA7EA40B-4A4A-4E7A-B7FB-9117AD6FE24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3BB35F7C-8ECA-4B3E-B7F1-CF5131876484}"/>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130AD127-B0C6-427B-8261-AB29652C812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215E951-2BB4-4E0F-81AE-E59BA2633AD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95123543-190A-49A0-BFEE-E2C7F9B93E2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45462C08-F76F-4138-8733-6E9B8132217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55DCD4CA-026A-4DDF-98CA-A74DF267321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CE1F6D59-849F-40FC-B043-9B5CD1C6E81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AB2A8927-7BE2-42EC-A2F0-84A84D40D11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46050C6A-F2B7-49A3-88F9-77CBBA83BFF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6917E6E4-481F-4F63-9ACA-A297E91ED5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50762AEC-B85D-4B26-BA1A-4F7C17C4855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10CA5245-ECD1-4904-8878-C5B33D07F1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76C5E023-682F-4863-B40B-D1E7CDB7A29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9DEC42-5BFC-4F8D-9334-787C549FE5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66276B78-41BF-45B1-84C9-1926FE7913A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A0ED1905-1F81-4515-B433-43E6750C0CC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3D4ED583-C898-4A6C-99F5-0FCECDDCB9F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AE4D80C-7B0B-4532-A09E-8BA46FB47D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96C07D28-66F8-4167-95E3-63EA809564E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C9129AE6-4035-4C8E-A739-47764940E28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877A83D9-1FA9-493E-8111-9A2BCEFEBD3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120D70D3-82A9-4F9F-9144-DBD6335101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833F758D-529E-4256-9126-96E62575A14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C89DD8C2-4F33-465A-8C32-EA051376CD7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0.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4E3021B7-9846-48F7-8C83-D5B1F88F485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BFCFF8DD-7B17-4538-9FA2-11CA4CB50603}"/>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4B533895-07C1-4E15-A4AC-22AE9C32912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84388DFE-558A-450F-952E-21F929DD4F8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F4931C0-454D-4C82-9D0F-6926957FDA8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584F627E-3ED1-4D98-B5EC-2724807BE4C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FCABD161-C556-4054-906B-BF4A0F3560E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8B8AC59D-B886-4B6D-84F2-A1859130254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FDD6AA6D-4FFA-4889-AC27-A99CA11FBB0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90EF666-18FA-4516-A1F0-9BCEAAA16B7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E3B86127-10EA-4ED7-BC66-454343CFA01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B7E1CDF4-45D4-4811-B66D-D89B7652AB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5F8E4B32-9BDB-43D1-B3E0-87F161D31ED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BD208C7A-42A1-492F-92B7-19625CED269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D487BBE4-31F2-4175-974A-E5B5637C35F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D265000B-2839-4166-9C84-CB9FA2B90583}"/>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B1E71A16-CDEE-4297-B857-CBEDF9110C2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8E65A51F-E95D-4CD1-9205-C99F3C806DF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2F603517-1529-4274-95B5-CBE753AAC9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FB9F9E8D-8341-4478-9322-D4DCB46963D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E5FEBEA8-6760-4AC8-96F6-19D3578B21F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2B6F3768-956B-4A5F-808A-7AB7D0BD50A6}"/>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EC5A17E5-519C-4721-9E68-09E4D434B10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E2872E13-78EC-4F8C-AADF-1CFFC7D32B87}"/>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865A9134-C549-4902-9E8D-D44CE1B8D26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4A5130C2-1EA3-4A52-8644-0ABBE7AD8009}"/>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F3668D7D-4661-425C-8B04-8D1CE72077A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62FAC2C3-734E-4ECB-BE85-F3EA5F4D1FCB}"/>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912E97D1-9DC9-4B60-AD62-11A589D4F70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27797CE3-3779-47FF-99BD-6D1E4D4BDAE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701611F-E555-497A-87C8-AF463D9BC62F}"/>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2E9B9DA5-3798-4A72-9622-ACB00D8563A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3966FCB-DDFF-4139-A3AD-CD6E5D4183D4}"/>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BBD62FCE-AF9C-4269-977E-5D61141C36F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C7CB196-16DB-4DD6-A218-AF767950B6C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85E9CC2E-633A-4456-8191-3C1F2BFB5B2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F7A412C-7196-4842-97A7-F959B13F64B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F2EC76C9-2B5D-4B67-A9E5-8F3345BB35B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AB348B71-7235-4C07-BF93-E327B321E1A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C44D0B60-9226-49E0-90D9-9F92C1E623D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1C1874F0-FC17-481C-AD71-7AE100594B7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B44CA037-E251-40C6-B6AF-73311EC8009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954FB7D5-DAF9-458E-8881-25683685D54A}"/>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61F7A003-9D51-4E03-A736-6739C8A8616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98606F4C-0F9E-4BE8-BF97-CBC9B7436D8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8938C6E9-61E2-44A7-81C5-8BACB1D7CD2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4AB0786B-76BE-4DFB-83A4-77DEF36E1747}"/>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66EE52E8-6BEB-4E44-AD5A-0842948F008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5C2272E9-A46B-4715-A153-8713B9D369C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98336AC2-49EF-4CAE-97ED-F1BD22F0A35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8CAB70A8-247E-41C7-AC10-9BEBAA707044}"/>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D6F6084A-0F43-4B1D-8415-27B2D246B11F}"/>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F5BCF94B-3E15-4630-AA0D-AC6DD2FB6A55}"/>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619B1AAD-6C38-4030-BB6C-EE5B2A0F53F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608FA8CF-E5DD-400B-85CB-048D23BC9D8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826E585B-7030-4334-86C7-D3689A545D8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A63F2E2A-2A97-4547-8687-F0379B302DC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F196D9A8-AC8A-4562-BA07-A9CBE816B50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281645D7-66B5-4357-8913-A7AC7D660EC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D50913D0-182A-4E5E-9F8B-9C6BDFD5699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C297F4E2-172E-43A7-AFDD-AE9C467CFBE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7C444D11-0E23-4177-97C9-3B9951F70D4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F4CB07B1-6CBE-4ADB-919A-F2507435C3A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1789B0F1-0365-452C-8D8A-388DAFFD20D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ECB5EAAD-3B33-463D-B28F-B0D3935399B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EFC37CCC-3D0E-4814-9C0E-2ECEB6DB65F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16BA1680-9C85-4CFA-A6A2-61E6CF6A69E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17D084A3-DB9E-449F-966B-1D9ACD5FD9B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44A400FF-1835-473C-988E-92A962550CF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B819BEF4-130F-40A0-9821-0ABE43A1F72E}"/>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DCC6F378-2642-470E-97F0-333AD4865751}"/>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ECBE0DFD-6D7B-43F1-B506-D1AF77045655}"/>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1.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49E2F6DE-E21D-48B7-80D1-400548126FF5}"/>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532E8DE0-EFD7-4E55-9309-830A7665416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3D1373E-B7CB-44E5-9CEE-97FD3B636BA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31F5240-2F8A-4A78-99B3-3378CD0411B4}"/>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86BA25BA-64A1-4879-AB2C-AC888BCAEE7E}"/>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B0F350B5-2DB7-4DDC-AE30-83A05AE14E88}"/>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A2A21D5F-DFEB-4DA9-A6A6-DA542EB47F1F}"/>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A12A451-8195-4DD5-BD4B-FB23C9D05C49}"/>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CBB41E6-A72F-4D2B-98DC-BBDCE049F8E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79B6CAC2-BB79-494B-90B0-7378BB1FB5D6}"/>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211D8D7C-9A9F-4657-ACCF-C1DD7EF47B16}"/>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F6D118F5-674F-4298-9A4E-F45972BF4D1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44067BA-3DFE-44FD-95FF-5A8C770D2BDB}"/>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7687EDD7-6646-4137-9B53-19E76AADEB68}"/>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A6A6B8CC-9DC9-4F7F-9509-ABB8889BE8D2}"/>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6C97B599-67DE-4F07-B82C-C863FFC2A1EC}"/>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2AA959F5-C3EE-46F0-BA93-7CDBAD07E9FD}"/>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1CE7C4F4-8916-463F-9F8B-F48C1BC4FA4A}"/>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3279AED9-45F2-45ED-A44C-8C2D931B4D35}"/>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56C360F1-1CF7-48FD-A2BB-A79475098A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9BEB6D36-43FE-4833-89DC-D0F3AD92B1E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788E0B49-2BAD-410F-9173-E28BCBCBE073}"/>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30C11C75-5EDA-4FDB-89AF-993CE9CFE44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295D5935-E34C-46FE-959D-897EE8F0F465}"/>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78EA7BA1-553F-4A04-9240-3E764DB60B19}"/>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AE9F54F-6431-44B6-8A5A-A0AC29F8C15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A0F84C90-9163-47F7-AE0E-9A4CC21B9857}"/>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CAAD3303-DA69-4BF1-8833-09D6A3BF361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7AF2CA9B-813A-4232-945A-5D5F059CD0E6}"/>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D39C481C-8FFB-4AC9-A919-90C02A1009E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B8CDFC33-F7D2-4002-A4EC-F3A58570AC0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446934C-B7BF-4722-8E62-E36A52EA067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F6299695-A169-4B91-95BA-A9374DE225B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442D91EB-6336-4706-BFB6-6BB094B1230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4CEF830A-0832-431E-8E27-24A198D4E26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8BEA6B61-B000-43DE-BFA9-5E2C7F68EA1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CC544251-17B7-4CBB-A31B-CE60C1155B65}"/>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914D5A97-89B1-4551-85DE-6DDCBDF44EF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EF3E300C-115C-4199-BB9A-6CA706A84D04}"/>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92D695B9-5119-4548-8B2D-62C9E248ED70}"/>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3A36369A-3D06-4B1C-B120-39708C8B443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B0A26642-D3E0-4B86-AB63-35F76528CCE9}"/>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7E8563D9-26C6-480E-AB80-B924D40B3A46}"/>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CE9461A6-AADD-4908-AD4B-2ED8690BA8B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612C1D96-B079-4D5D-9E22-82FC681B45F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A7CDF0C7-F905-4D3C-80AA-B0383D2A612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D0A6C80C-7B64-452C-B113-8E0581B7497A}"/>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34044802-717B-4D2B-ACA1-E6D8F601B830}"/>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1AD91D85-F6CE-44D5-8E60-6FCBB8FE63AB}"/>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4A219006-36B6-4BAD-86F4-185DAE94E3BF}"/>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E906574-55C0-4626-8433-40678F27ACB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75342A4E-1196-4CC5-A122-FBBD2147422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C6F5B15C-ED9E-44E1-938F-E87FA3CA3191}"/>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4A29EF7-53C9-41B8-BBB6-AD2F8802520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3525454E-3A32-4C31-AC79-34FC3E40575D}"/>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CA9F0747-452D-4A6E-A78C-DB637FC381EC}"/>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E52097A5-C9F9-42EE-BEF5-F355913E5D8E}"/>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7D430B8F-107C-49F7-9C03-068A56EA85B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C4D8DEC6-BEC4-4DCA-A552-352664119849}"/>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9162E6DD-7D60-4C58-A525-027FB0E604E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6F2AFC38-C8A3-45F0-ACFC-70AC857D963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C6F086A9-06A9-4230-91D0-F561562AB39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FE4C720-0D62-4993-A70B-33DE9CD4FB47}"/>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7911C82E-6CC8-4931-9730-85DCA7BD9551}"/>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D866040-A454-49DD-813A-41F2BAD1DBF5}"/>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936C1321-3E50-4776-A298-9C1FF471956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03C2738-0313-4F46-8DD4-BA76F9B3FFC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EB63562F-5387-42CF-A5F9-5FDA2C604B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F80FF600-C994-45D0-B86E-5FEDDF41024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570A8863-D8BD-4466-80FB-618107B6CA1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D3D79530-B598-46A7-91AD-CE2CF82C2C89}"/>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FE2BBC5A-87ED-410D-AE3C-E0574931C4D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306F379D-8F9E-463A-9B2F-43F7B5B614E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28719159-F64E-46FE-8982-0083BCA55DB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2998558-2725-42C6-9C65-A9560FADDF7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DEC90D66-83B2-47A1-8BD8-B4A0375435F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722C5AC3-5955-420B-8388-ED7BF941E1D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9D9507D-E048-43A3-A5C6-7E95AE623C45}"/>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91B09632-5695-42EF-8264-E2EAF91AB34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861E020B-607D-48C5-AA71-493BCA595B4D}"/>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C3710920-28E9-4E36-B3F3-57509477061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68DFC59C-CC5F-46BE-AFAC-FB808C2268C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0199974-76FA-4400-84B9-7BFC1D6BF7F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6D1346F-B01C-4F1B-BC1C-51239F2D3AC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A6DE0B68-6F27-48A6-9067-78DB3A50478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51A690A6-37D0-43C9-B7D7-C3AC5C9F430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9CA95295-45AB-49FC-A2CC-A17CB24747A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2E0ABD58-4C56-4989-BD4D-2EC116DA178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6B623825-D0F9-4FFB-ABA4-1A872E44269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967A1460-7D38-4082-A81F-1F16F1374FB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624BA3CC-36F7-4344-B285-9ACEBB7ECF9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9309D958-2A52-4068-BDFF-FD9F84E7733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C952DB95-A37C-44C4-9D57-1E8A0E3B65F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9459A3F0-A253-4F0C-BDB2-FCC5EAC243A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DE5FA389-6884-4F69-9052-F528C83B426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AB3077A0-C5D9-4695-A386-E8D4619656EB}"/>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95A109B4-4F51-4D42-8CA5-2173E45A253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31C0D809-DA60-4D67-A2BB-131C941FADD3}"/>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B003E5A2-5B9B-46B7-9BA7-97414ED460C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6931E427-A5D6-4633-A21F-5638E7D5C36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97C7AA1-93FC-4535-8EB4-3AA636322CA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B2CB552F-7231-4293-A93E-F3308D5CDC9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19E736A-073B-4DE5-9C79-A7F46D5F9E5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9B5C2862-2427-4CA6-BC3A-F1F6D59587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A1534DE-91DE-4346-BF45-E1C060532FB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79FFA6A-4350-4E18-B827-2113589C579D}"/>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F0D02B18-EB3E-4D41-8169-9FF5CFFF47E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1241E30F-8DD4-4A99-AAE2-982290C200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976739F9-36C9-499E-8F50-786D18CD2FE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800BD3A9-592E-4E5D-BEDF-458B23867F2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4930023E-9257-433D-930C-20AF1307258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A0204E53-28C9-4BB4-86F3-7D02B45351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E9CB0C68-04E4-4C9B-A9EA-2DB62A719B1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C8FC957-2B15-444A-A940-33BD67CF1E4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F2E3927E-0E69-488C-B3F4-240DCA421C3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28CD9F5C-2373-41D7-8745-9ED9AC2ABA8E}"/>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FC34718F-C940-46C0-8F74-968BCB967F6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6628188C-C973-490C-BCA9-029C4F901F0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669EFDF-38E2-4BA8-9528-70BC9E2AE7D6}"/>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3119FE49-9957-4CB0-ADFA-5DE484D493C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F51E3FEF-127D-4E39-B922-142C64DF9FA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5E79D427-9202-48CD-B4B4-8E1745635DA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70C4DAA4-C572-407B-A4EA-1DDB2459460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D388FFC3-C48C-478B-81F0-2CFA4F8C603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820144C5-1FD2-4DFA-9951-F8D4F245091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23EB42B6-33FC-4E7D-8572-564DB94590E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1D1BA7AA-A208-4733-8869-32FFE2F0217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15110180-A72E-4B60-8620-C22F88790CE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F2F5634-7876-458C-B796-5C2A31715BC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26D17C16-E64C-439E-BC37-65A3084D4C9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E67AB210-A416-43B4-8C01-CAF424F01F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5933BBA6-1775-40D1-8183-4DF17BD68F3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4482EC5C-312F-4371-BD17-FAE58880D1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D5239283-B936-4EEE-B218-8A1A4DD4619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19CCF728-C476-4A17-89D3-B12B0D69BDB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B5F4EC82-E238-4AFF-B856-74770AEAA6F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AF941B04-FD1E-43FD-BA38-D5D45936F48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C400BA3B-AB34-42B5-92A9-3A5A771DCBC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B2CFCEF-080B-4B58-BF66-548D365EFC6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B9B188CB-61DB-4441-B123-61B257A2DB7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C7022BA3-E69C-4792-B487-5800913D978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2D50FD3B-605A-44C7-A9B4-E878F4C3A3A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331954D8-7214-40F9-BA20-34A60FD1954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6803CE77-DF0C-4F78-BCC7-6CB781D8194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3.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284F31D2-04CD-4B71-B3ED-D76B62CD8F3F}"/>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3789E8E3-0CB2-4E43-86B7-109EDC9FA68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4A642C08-32D1-4647-80BB-442205FF48EE}"/>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D992DA7-193C-46A2-94BC-168E58741BB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40194570-DB49-471E-A465-7112CD79AB0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B7EA35C0-FFC2-42D4-AE01-30A7A7C64210}"/>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DA98EEF8-A7BC-48C3-8244-1394FE681525}"/>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9F68F51A-7ED3-4C40-B2BC-B767C323F56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ED838C19-6B88-40C5-AF55-0A7D7441A04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4C85B326-0D30-4AD5-ACD9-6DDDA723BB5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4313B69-5FF8-41EA-84E6-1C2B2055E88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92CFFC2A-62BE-4806-A66E-DDA5FFA5828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40370AB7-2A76-4A1A-97DB-80069F8DE25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5D7D8258-B138-4F71-9277-37E449CD88C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6080BC7C-A0C0-40EA-A377-A60D9ECA8DF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C2D27B9B-848F-4199-BE26-BF65B03BF4FD}"/>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D94A6C00-9807-447A-B929-982EB611DBF8}"/>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EC0E4B3C-C9B9-49CB-AB36-1534FE711981}"/>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ADF030A5-70CC-4648-852A-70BDA312504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6E0D7C98-A50C-4D49-9E1D-ED62F0D6A4C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FD5C41CA-9689-4788-A4B1-6C05171054B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39F1DCBB-CFBB-44CE-A82E-39489D757E1E}"/>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0676D882-3803-4E58-AB6F-C5800D0EA27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F8078970-5A93-4E82-B9E6-A9060873866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90C8C03C-2ABD-4142-96AC-1F923BE5B1E9}"/>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9C08A83B-5AA0-4C2D-9525-E49B0B73B1E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C7E28885-6C9B-4D48-A155-EBDA3FBAC64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2B0C9745-B18C-47EC-AD1E-D4A064D7380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14.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9B44A7DB-1620-40A1-87A5-11EF78C044C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423A3146-8E87-4AA6-9E17-DF5DF832426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AD56BF0-56CA-4136-892E-F69A050A5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C386F2B3-0501-4208-A83C-B730E8E8139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93592024-DF49-4365-83C9-D09687665DA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866927E8-00C2-4D0C-9AD7-C750A473629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D1CE23EE-F540-44C6-8E16-7588C76A50D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6E61DB1F-54FF-4425-925E-FAA8BA02FD2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14052EA-8D6B-423A-BA4A-A125FEEC95A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811E5F66-061D-4AD6-91C7-533B93356C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DB66851-D721-45C2-9DD4-CF91036078D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73C3566C-3B37-4940-BE9F-A820E436006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98764596-C624-456F-91BD-AA4FBBB8842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E2A562ED-FBF2-4F80-9917-E6614A2339B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ED616265-24B2-4F7A-A606-95F33809030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E792FC9B-30BD-46D5-8201-6AE0433C429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6977ED2-B952-4E6D-A679-066538165D7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8C341F34-5172-4EB5-A201-072EFAA647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401A8FC-C9AA-4981-9626-04AFF757262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AFC15C85-F00B-432E-803E-32E9994503C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360F17F7-1958-47F9-AD45-73281537BA83}"/>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6BA8450F-AE36-4B3F-8BB3-EE23A5D19A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696D7C56-054F-4883-9001-DB571EB4AC2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BF6AB69A-6BBF-4BE4-B962-CF18016A4E0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2BC35EF-9E7D-4826-9075-C5570D3A8F4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7E978318-6ACE-4547-BA49-C34A9DED32AE}"/>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D9135980-A190-4130-8625-630177938F1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590076EC-EEF1-4FF0-8AA6-72EB5DBCF303}"/>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7854D82-EEE1-447E-BABB-08AF9725769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C3BED44A-852A-49FA-BE4A-9B895FB4FFB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9EC32AD6-A15C-47D5-8E7E-26E86866588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6208DCD-DC88-4CB3-8031-D47F5939694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F202161-7AB8-4A78-9475-81E361817F4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8386799A-0B7E-4A30-8E6D-C8A4A1C7392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AEDA7579-A210-4E4C-921E-DE0EA458BB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5F8A17A6-A29C-4966-8EFD-070FE5B4441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3506A856-6FA8-4B07-A3E4-5124657D954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26F885A-A2A0-41A6-B3F3-9C8E6F9611A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11BC6856-2296-4811-B005-452DF0665D2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ED1481DC-05A6-40E4-896B-B8F91A22B3A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475B46E4-5718-49C1-A1C2-8F4A35E9A0D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1550F21-86AD-433E-BAA3-15C73B75EE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A26170F3-A8DE-4AE1-81EF-3B06C4DEB23A}"/>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59595607-3BDD-4238-BD54-A3CEF58F08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D07CDFCD-9399-4238-A9ED-B2E4C4662B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56B50E05-311D-4016-8E97-FDAF026BD14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33E8D8C9-8EDB-43D3-BB7E-28B06FED2221}"/>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AFD39DE8-304D-412E-B938-F2F85BFFAA9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426AF7E2-6DD4-4B21-A317-DB67BBBB5FE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81BF5DA0-7786-4A6E-B167-EA47827C191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B68261F-DA54-475F-BD70-FAD6AA940E7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455D5E39-5411-4771-9145-0C1E8C9E4A3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9019EB82-B205-4B9B-ADFA-BE1CD3AA769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430C0BF4-B1E2-4849-B736-A36ECFFA114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4AA125F7-380B-4CD3-8280-5C296E1DD22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F0EEF8E8-6965-4707-B4B9-0D7A4E46656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DE308BAD-56DB-4191-8E1F-7B0AA036486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AE340CF7-DC34-42F8-B9A4-815223C761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724E98D6-6EB5-445B-8A72-DDDBBEEE116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48FFDE32-89DF-4E5A-881D-69CFC86B9324}"/>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83B9FFEB-E47A-4CCE-BE42-2EC7C5A5860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91EA62C-568E-48ED-A688-5ED2DBF0BED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57244EA9-4AF7-4520-BD3A-F63466E6DB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ECF7E826-81DF-4AD2-844D-29E6FAB3181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F3251F54-053E-473C-A113-57466ECF398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C3B2D65-1FB9-476C-97CE-1A009DD75C4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281FD370-E6A1-42A0-8181-2BE197C17A7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497A6E44-2707-4CC4-A5DE-5D3B470C9C1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20EEAB1C-2204-4C36-ADB0-D68BF62BFB5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35D85375-9EF7-4C99-BAFC-DE58317E1B2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EAC4AB09-2F22-42D8-8CD2-57E8C1C8F76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47CF5981-2393-447A-BD49-9633E8B2F5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5.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34F35EC-F3B6-4D13-ACD1-075455F5679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3" name="Rectangle 3">
          <a:extLst>
            <a:ext uri="{FF2B5EF4-FFF2-40B4-BE49-F238E27FC236}">
              <a16:creationId xmlns:a16="http://schemas.microsoft.com/office/drawing/2014/main" id="{1CDD3A5B-B3DC-4554-9034-B49FF1A184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6B1375A3-F5C8-4208-9879-7E0DEEB170A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 name="Rectangle 3">
          <a:extLst>
            <a:ext uri="{FF2B5EF4-FFF2-40B4-BE49-F238E27FC236}">
              <a16:creationId xmlns:a16="http://schemas.microsoft.com/office/drawing/2014/main" id="{09A0603E-FF27-4AFC-8752-35F995A12F4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1400A592-21E6-4269-B504-FF70E4AAF64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4BEEF39-AF41-476F-83FA-42B9E289A87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FC7E6872-93AE-4E14-9DCC-6842A8C2BEF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9AEEAE7-8AC7-4224-B5BC-7A0EC6F79CA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BFBE098D-9CC8-42A8-BFBE-6F7873E2DF04}"/>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D6E883A5-C42B-4FBC-B7CA-F4CDAE87DB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586B749-6F03-453B-9AD3-7C4BD4936E2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C97CAAEF-A9B9-4FC5-BDF8-BBD4681EF8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E88FB4C1-45DE-4F41-857E-3AF06AB1CB0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1E0FB165-3981-4725-8574-6613FC0C83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2A39DFFD-25C7-4C9F-A2D2-7103D4768E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BF71B7E7-132F-4D33-AF6D-8E763CA57C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7CD2874-EFC4-4B84-8459-FF99B48F0CE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6B70C9F4-39DE-4AD8-A6E5-01E239AD779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1B4E913F-BFAE-4CBB-967C-89646358B8C6}"/>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FF31E9F8-D5FA-4FDD-A419-2C50451B93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1EE7C5B8-4BE3-45A7-8880-3253C14120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1231B033-C6EE-4B7C-B9B5-83F11EBB899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4" name="Rectangle 3">
          <a:extLst>
            <a:ext uri="{FF2B5EF4-FFF2-40B4-BE49-F238E27FC236}">
              <a16:creationId xmlns:a16="http://schemas.microsoft.com/office/drawing/2014/main" id="{2F03F2A5-2EC3-4257-9E5F-54DF7B6B03F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5" name="Rectangle 3">
          <a:extLst>
            <a:ext uri="{FF2B5EF4-FFF2-40B4-BE49-F238E27FC236}">
              <a16:creationId xmlns:a16="http://schemas.microsoft.com/office/drawing/2014/main" id="{7EBC0C14-7827-43D7-BD96-C41B69361AA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AFAE4C1A-C4D1-4C17-8EDA-BB29C036ADD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7" name="Rectangle 3">
          <a:extLst>
            <a:ext uri="{FF2B5EF4-FFF2-40B4-BE49-F238E27FC236}">
              <a16:creationId xmlns:a16="http://schemas.microsoft.com/office/drawing/2014/main" id="{CD56DFB5-0C76-40A8-985C-2EA3E4F2596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928B44FF-AE41-4F6F-A731-2E7FD2C206E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9" name="Rectangle 3">
          <a:extLst>
            <a:ext uri="{FF2B5EF4-FFF2-40B4-BE49-F238E27FC236}">
              <a16:creationId xmlns:a16="http://schemas.microsoft.com/office/drawing/2014/main" id="{628BB258-5193-4A0D-9646-64A45C16C86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5364C141-2D34-4AFB-91E4-AD126A60C0C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2AF24B47-3D06-4462-B235-2C1D0416A8A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3AD2461C-00D2-4367-ABEA-39C7C0AB46A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E8981AD1-E5CD-4C28-82B0-1642B012D8A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392A34D8-87D8-4F57-BBE5-35F8DDB1BAB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DA6B27A4-1EE9-409C-806A-5437AC65E068}"/>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5DFE5F86-EFAD-4E9D-8346-512D5A44A9A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2D65754A-3BFF-48AE-870F-C83EC04204A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77F57606-EA28-46A2-ABAB-9D039F31837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F3B9C6A4-3330-4DF3-A244-136315FEE9B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37801413-9B5B-4E6B-A019-FCACC081C21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7355EC54-643A-40B1-9F0A-408553D64D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DF38E70A-AF73-42B7-BEEA-CBC601F0D0E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841EFFB8-EA31-4557-BA18-077DBA27C4B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E5542A93-C4DA-412F-A5BD-5FC506F1763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AC1B6AD0-5CA5-4B2D-9722-38C20E8DAB10}"/>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35239B0C-EE8C-4B52-9D56-CAA96604A96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FE48C189-89B5-42F7-8917-62746EAF67F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48" name="Rectangle 3">
          <a:extLst>
            <a:ext uri="{FF2B5EF4-FFF2-40B4-BE49-F238E27FC236}">
              <a16:creationId xmlns:a16="http://schemas.microsoft.com/office/drawing/2014/main" id="{4914420D-A996-4F53-AB28-5FC14264C01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49" name="Rectangle 3">
          <a:extLst>
            <a:ext uri="{FF2B5EF4-FFF2-40B4-BE49-F238E27FC236}">
              <a16:creationId xmlns:a16="http://schemas.microsoft.com/office/drawing/2014/main" id="{EB387299-035E-43EA-8F93-831F3EE03E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5E6B5AA8-1187-4FEB-A5C8-97E97C6C802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1" name="Rectangle 3">
          <a:extLst>
            <a:ext uri="{FF2B5EF4-FFF2-40B4-BE49-F238E27FC236}">
              <a16:creationId xmlns:a16="http://schemas.microsoft.com/office/drawing/2014/main" id="{109CFED0-42C3-47CA-93C1-99C8BFB5EFA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5A2A6923-07DF-434B-A420-D8A65CFA466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3" name="Rectangle 3">
          <a:extLst>
            <a:ext uri="{FF2B5EF4-FFF2-40B4-BE49-F238E27FC236}">
              <a16:creationId xmlns:a16="http://schemas.microsoft.com/office/drawing/2014/main" id="{AB08B6F7-EFB1-43A1-9DE8-4E3FC2DC710B}"/>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EE437FD8-3940-4506-A5CC-547CC52CE81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8A6DE61F-669F-4EEB-B6AB-EACFC4E4D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FACFF83-5546-4CBC-954F-8BFA96467B7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8DCD8A3F-8B10-4DF9-9341-3FBF1F4486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8C99F595-61A3-42CF-A395-D1264B7142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D56606F9-36AF-4B00-8DC4-722F0BCCA7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2FB9BA9E-7BFA-4EFF-8F6A-312BAE56799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5B6AAA2-E6AF-446E-AA4E-9620160E42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3B9AB03C-7C33-45A4-A64E-BD4A6B1F146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BE167B17-1B97-41C9-AF80-341B112BCDE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7F0DEEF2-CA9B-4664-AA67-A2BD0DFF6ED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9260F6BB-18E3-48E3-83F2-DC28CB43A96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4A9246D2-93B0-4A75-897E-0084FAF7DA6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25872076-DF47-4CBE-8DC5-567AECEBC9B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1B4943FF-1719-4A8F-8BA9-20FC159E13D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72C7D5F1-B61B-49D7-BD77-EDC2A67BB0C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5397E32F-279D-4384-8417-A21010CAF45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94514F07-41B8-4DCD-A9C1-852195508CD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72" name="Rectangle 3">
          <a:extLst>
            <a:ext uri="{FF2B5EF4-FFF2-40B4-BE49-F238E27FC236}">
              <a16:creationId xmlns:a16="http://schemas.microsoft.com/office/drawing/2014/main" id="{165102DA-C49E-4DF1-9CDA-EE2A03DE94F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73" name="Rectangle 3">
          <a:extLst>
            <a:ext uri="{FF2B5EF4-FFF2-40B4-BE49-F238E27FC236}">
              <a16:creationId xmlns:a16="http://schemas.microsoft.com/office/drawing/2014/main" id="{A6D200AE-4E78-49F7-B2A3-E79EC5CA87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6.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C00-00000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C00-00000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C00-00000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C00-00000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C00-00000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C00-00000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C00-00000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C00-00000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C00-00000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C00-00000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C00-00000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C00-00000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C00-00000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C00-00000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C00-00001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C00-00001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C00-00001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C00-00001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C00-00001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C00-00001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C00-00001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C00-00001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C00-00001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C00-00001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C00-00001A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C00-00001B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C00-00001C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C00-00001D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C00-00001E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C00-00001F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C00-000020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C00-000021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C00-000022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C00-000023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C00-000024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C00-000025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C00-000026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C00-000027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C00-000028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C00-000029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C00-00002A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C00-00002B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C00-00002C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C00-00002D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C00-00002E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C00-00002F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C00-000030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C00-000031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C00-00003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C00-00003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C00-00003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C00-00003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C00-00003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C00-00003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C00-00003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C00-00003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C00-00003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C00-00003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C00-00003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C00-00003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C00-00003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C00-00003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C00-00004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C00-00004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C00-00004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C00-00004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C00-00004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C00-00004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C00-00004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C00-00004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C00-00004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C00-00004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7.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0B00-00000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B00-00000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0B00-00000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B00-00000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0B00-00000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0B00-00000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0B00-00000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0B00-00000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0B00-00000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0B00-00000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0B00-00000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0B00-00000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0B00-00000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0B00-00000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0B00-00001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0B00-00001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0B00-00001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0B00-00001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0B00-00001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0B00-00001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0B00-00001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0B00-00001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B00-00001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B00-00001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0B00-00001A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B00-00001B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0B00-00001C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B00-00001D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0B00-00001E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0B00-00001F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0B00-000020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0B00-000021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0B00-000022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0B00-000023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0B00-000024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0B00-000025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0B00-000026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0B00-000027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0B00-000028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0B00-000029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0B00-00002A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0B00-00002B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0B00-00002C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0B00-00002D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0B00-00002E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0B00-00002F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B00-000030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B00-000031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0B00-00003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B00-00003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0B00-00003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B00-00003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0B00-00003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0B00-00003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0B00-00003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0B00-00003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0B00-00003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0B00-00003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0B00-00003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0B00-00003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0B00-00003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0B00-00003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0B00-00004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0B00-00004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0B00-00004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0B00-00004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0B00-00004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0B00-00004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0B00-00004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0B00-00004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B00-00004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B00-00004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8.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223120"/>
    <xdr:sp macro="" textlink="">
      <xdr:nvSpPr>
        <xdr:cNvPr id="2" name="Rectangle 1">
          <a:extLst>
            <a:ext uri="{FF2B5EF4-FFF2-40B4-BE49-F238E27FC236}">
              <a16:creationId xmlns:a16="http://schemas.microsoft.com/office/drawing/2014/main" id="{00000000-0008-0000-0900-00000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900-00000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4" name="Rectangle 11">
          <a:extLst>
            <a:ext uri="{FF2B5EF4-FFF2-40B4-BE49-F238E27FC236}">
              <a16:creationId xmlns:a16="http://schemas.microsoft.com/office/drawing/2014/main" id="{00000000-0008-0000-0900-00000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900-00000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6" name="Rectangle 5">
          <a:extLst>
            <a:ext uri="{FF2B5EF4-FFF2-40B4-BE49-F238E27FC236}">
              <a16:creationId xmlns:a16="http://schemas.microsoft.com/office/drawing/2014/main" id="{00000000-0008-0000-0900-00000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7" name="Rectangle 11">
          <a:extLst>
            <a:ext uri="{FF2B5EF4-FFF2-40B4-BE49-F238E27FC236}">
              <a16:creationId xmlns:a16="http://schemas.microsoft.com/office/drawing/2014/main" id="{00000000-0008-0000-0900-00000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8" name="Rectangle 7">
          <a:extLst>
            <a:ext uri="{FF2B5EF4-FFF2-40B4-BE49-F238E27FC236}">
              <a16:creationId xmlns:a16="http://schemas.microsoft.com/office/drawing/2014/main" id="{00000000-0008-0000-0900-00000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9" name="Rectangle 11">
          <a:extLst>
            <a:ext uri="{FF2B5EF4-FFF2-40B4-BE49-F238E27FC236}">
              <a16:creationId xmlns:a16="http://schemas.microsoft.com/office/drawing/2014/main" id="{00000000-0008-0000-0900-00000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0" name="Rectangle 9">
          <a:extLst>
            <a:ext uri="{FF2B5EF4-FFF2-40B4-BE49-F238E27FC236}">
              <a16:creationId xmlns:a16="http://schemas.microsoft.com/office/drawing/2014/main" id="{00000000-0008-0000-0900-00000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1" name="Rectangle 11">
          <a:extLst>
            <a:ext uri="{FF2B5EF4-FFF2-40B4-BE49-F238E27FC236}">
              <a16:creationId xmlns:a16="http://schemas.microsoft.com/office/drawing/2014/main" id="{00000000-0008-0000-0900-00000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2" name="Rectangle 11">
          <a:extLst>
            <a:ext uri="{FF2B5EF4-FFF2-40B4-BE49-F238E27FC236}">
              <a16:creationId xmlns:a16="http://schemas.microsoft.com/office/drawing/2014/main" id="{00000000-0008-0000-0900-00000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3" name="Rectangle 11">
          <a:extLst>
            <a:ext uri="{FF2B5EF4-FFF2-40B4-BE49-F238E27FC236}">
              <a16:creationId xmlns:a16="http://schemas.microsoft.com/office/drawing/2014/main" id="{00000000-0008-0000-0900-00000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4" name="Rectangle 13">
          <a:extLst>
            <a:ext uri="{FF2B5EF4-FFF2-40B4-BE49-F238E27FC236}">
              <a16:creationId xmlns:a16="http://schemas.microsoft.com/office/drawing/2014/main" id="{00000000-0008-0000-0900-00000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5" name="Rectangle 11">
          <a:extLst>
            <a:ext uri="{FF2B5EF4-FFF2-40B4-BE49-F238E27FC236}">
              <a16:creationId xmlns:a16="http://schemas.microsoft.com/office/drawing/2014/main" id="{00000000-0008-0000-0900-00000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6" name="Rectangle 15">
          <a:extLst>
            <a:ext uri="{FF2B5EF4-FFF2-40B4-BE49-F238E27FC236}">
              <a16:creationId xmlns:a16="http://schemas.microsoft.com/office/drawing/2014/main" id="{00000000-0008-0000-0900-00001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7" name="Rectangle 11">
          <a:extLst>
            <a:ext uri="{FF2B5EF4-FFF2-40B4-BE49-F238E27FC236}">
              <a16:creationId xmlns:a16="http://schemas.microsoft.com/office/drawing/2014/main" id="{00000000-0008-0000-0900-00001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8" name="Rectangle 17">
          <a:extLst>
            <a:ext uri="{FF2B5EF4-FFF2-40B4-BE49-F238E27FC236}">
              <a16:creationId xmlns:a16="http://schemas.microsoft.com/office/drawing/2014/main" id="{00000000-0008-0000-0900-00001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9" name="Rectangle 11">
          <a:extLst>
            <a:ext uri="{FF2B5EF4-FFF2-40B4-BE49-F238E27FC236}">
              <a16:creationId xmlns:a16="http://schemas.microsoft.com/office/drawing/2014/main" id="{00000000-0008-0000-0900-00001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0" name="Rectangle 19">
          <a:extLst>
            <a:ext uri="{FF2B5EF4-FFF2-40B4-BE49-F238E27FC236}">
              <a16:creationId xmlns:a16="http://schemas.microsoft.com/office/drawing/2014/main" id="{00000000-0008-0000-0900-00001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1" name="Rectangle 11">
          <a:extLst>
            <a:ext uri="{FF2B5EF4-FFF2-40B4-BE49-F238E27FC236}">
              <a16:creationId xmlns:a16="http://schemas.microsoft.com/office/drawing/2014/main" id="{00000000-0008-0000-0900-00001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2" name="Rectangle 21">
          <a:extLst>
            <a:ext uri="{FF2B5EF4-FFF2-40B4-BE49-F238E27FC236}">
              <a16:creationId xmlns:a16="http://schemas.microsoft.com/office/drawing/2014/main" id="{00000000-0008-0000-0900-00001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3" name="Rectangle 11">
          <a:extLst>
            <a:ext uri="{FF2B5EF4-FFF2-40B4-BE49-F238E27FC236}">
              <a16:creationId xmlns:a16="http://schemas.microsoft.com/office/drawing/2014/main" id="{00000000-0008-0000-0900-00001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900-00001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900-00001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6" name="Rectangle 25">
          <a:extLst>
            <a:ext uri="{FF2B5EF4-FFF2-40B4-BE49-F238E27FC236}">
              <a16:creationId xmlns:a16="http://schemas.microsoft.com/office/drawing/2014/main" id="{00000000-0008-0000-0900-00001A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900-00001B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8" name="Rectangle 11">
          <a:extLst>
            <a:ext uri="{FF2B5EF4-FFF2-40B4-BE49-F238E27FC236}">
              <a16:creationId xmlns:a16="http://schemas.microsoft.com/office/drawing/2014/main" id="{00000000-0008-0000-0900-00001C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900-00001D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0" name="Rectangle 29">
          <a:extLst>
            <a:ext uri="{FF2B5EF4-FFF2-40B4-BE49-F238E27FC236}">
              <a16:creationId xmlns:a16="http://schemas.microsoft.com/office/drawing/2014/main" id="{00000000-0008-0000-0900-00001E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1" name="Rectangle 11">
          <a:extLst>
            <a:ext uri="{FF2B5EF4-FFF2-40B4-BE49-F238E27FC236}">
              <a16:creationId xmlns:a16="http://schemas.microsoft.com/office/drawing/2014/main" id="{00000000-0008-0000-0900-00001F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2" name="Rectangle 31">
          <a:extLst>
            <a:ext uri="{FF2B5EF4-FFF2-40B4-BE49-F238E27FC236}">
              <a16:creationId xmlns:a16="http://schemas.microsoft.com/office/drawing/2014/main" id="{00000000-0008-0000-0900-000020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3" name="Rectangle 11">
          <a:extLst>
            <a:ext uri="{FF2B5EF4-FFF2-40B4-BE49-F238E27FC236}">
              <a16:creationId xmlns:a16="http://schemas.microsoft.com/office/drawing/2014/main" id="{00000000-0008-0000-0900-000021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4" name="Rectangle 33">
          <a:extLst>
            <a:ext uri="{FF2B5EF4-FFF2-40B4-BE49-F238E27FC236}">
              <a16:creationId xmlns:a16="http://schemas.microsoft.com/office/drawing/2014/main" id="{00000000-0008-0000-0900-000022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5" name="Rectangle 11">
          <a:extLst>
            <a:ext uri="{FF2B5EF4-FFF2-40B4-BE49-F238E27FC236}">
              <a16:creationId xmlns:a16="http://schemas.microsoft.com/office/drawing/2014/main" id="{00000000-0008-0000-0900-000023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6" name="Rectangle 35">
          <a:extLst>
            <a:ext uri="{FF2B5EF4-FFF2-40B4-BE49-F238E27FC236}">
              <a16:creationId xmlns:a16="http://schemas.microsoft.com/office/drawing/2014/main" id="{00000000-0008-0000-0900-000024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7" name="Rectangle 11">
          <a:extLst>
            <a:ext uri="{FF2B5EF4-FFF2-40B4-BE49-F238E27FC236}">
              <a16:creationId xmlns:a16="http://schemas.microsoft.com/office/drawing/2014/main" id="{00000000-0008-0000-0900-000025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8" name="Rectangle 37">
          <a:extLst>
            <a:ext uri="{FF2B5EF4-FFF2-40B4-BE49-F238E27FC236}">
              <a16:creationId xmlns:a16="http://schemas.microsoft.com/office/drawing/2014/main" id="{00000000-0008-0000-0900-000026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9" name="Rectangle 11">
          <a:extLst>
            <a:ext uri="{FF2B5EF4-FFF2-40B4-BE49-F238E27FC236}">
              <a16:creationId xmlns:a16="http://schemas.microsoft.com/office/drawing/2014/main" id="{00000000-0008-0000-0900-000027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0" name="Rectangle 39">
          <a:extLst>
            <a:ext uri="{FF2B5EF4-FFF2-40B4-BE49-F238E27FC236}">
              <a16:creationId xmlns:a16="http://schemas.microsoft.com/office/drawing/2014/main" id="{00000000-0008-0000-0900-000028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1" name="Rectangle 11">
          <a:extLst>
            <a:ext uri="{FF2B5EF4-FFF2-40B4-BE49-F238E27FC236}">
              <a16:creationId xmlns:a16="http://schemas.microsoft.com/office/drawing/2014/main" id="{00000000-0008-0000-0900-000029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2" name="Rectangle 41">
          <a:extLst>
            <a:ext uri="{FF2B5EF4-FFF2-40B4-BE49-F238E27FC236}">
              <a16:creationId xmlns:a16="http://schemas.microsoft.com/office/drawing/2014/main" id="{00000000-0008-0000-0900-00002A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3" name="Rectangle 11">
          <a:extLst>
            <a:ext uri="{FF2B5EF4-FFF2-40B4-BE49-F238E27FC236}">
              <a16:creationId xmlns:a16="http://schemas.microsoft.com/office/drawing/2014/main" id="{00000000-0008-0000-0900-00002B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4" name="Rectangle 43">
          <a:extLst>
            <a:ext uri="{FF2B5EF4-FFF2-40B4-BE49-F238E27FC236}">
              <a16:creationId xmlns:a16="http://schemas.microsoft.com/office/drawing/2014/main" id="{00000000-0008-0000-0900-00002C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5" name="Rectangle 11">
          <a:extLst>
            <a:ext uri="{FF2B5EF4-FFF2-40B4-BE49-F238E27FC236}">
              <a16:creationId xmlns:a16="http://schemas.microsoft.com/office/drawing/2014/main" id="{00000000-0008-0000-0900-00002D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6" name="Rectangle 45">
          <a:extLst>
            <a:ext uri="{FF2B5EF4-FFF2-40B4-BE49-F238E27FC236}">
              <a16:creationId xmlns:a16="http://schemas.microsoft.com/office/drawing/2014/main" id="{00000000-0008-0000-0900-00002E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7" name="Rectangle 11">
          <a:extLst>
            <a:ext uri="{FF2B5EF4-FFF2-40B4-BE49-F238E27FC236}">
              <a16:creationId xmlns:a16="http://schemas.microsoft.com/office/drawing/2014/main" id="{00000000-0008-0000-0900-00002F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900-000030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900-000031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0" name="Rectangle 49">
          <a:extLst>
            <a:ext uri="{FF2B5EF4-FFF2-40B4-BE49-F238E27FC236}">
              <a16:creationId xmlns:a16="http://schemas.microsoft.com/office/drawing/2014/main" id="{00000000-0008-0000-0900-00003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900-00003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2" name="Rectangle 11">
          <a:extLst>
            <a:ext uri="{FF2B5EF4-FFF2-40B4-BE49-F238E27FC236}">
              <a16:creationId xmlns:a16="http://schemas.microsoft.com/office/drawing/2014/main" id="{00000000-0008-0000-0900-00003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900-00003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4" name="Rectangle 53">
          <a:extLst>
            <a:ext uri="{FF2B5EF4-FFF2-40B4-BE49-F238E27FC236}">
              <a16:creationId xmlns:a16="http://schemas.microsoft.com/office/drawing/2014/main" id="{00000000-0008-0000-0900-00003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5" name="Rectangle 11">
          <a:extLst>
            <a:ext uri="{FF2B5EF4-FFF2-40B4-BE49-F238E27FC236}">
              <a16:creationId xmlns:a16="http://schemas.microsoft.com/office/drawing/2014/main" id="{00000000-0008-0000-0900-00003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6" name="Rectangle 55">
          <a:extLst>
            <a:ext uri="{FF2B5EF4-FFF2-40B4-BE49-F238E27FC236}">
              <a16:creationId xmlns:a16="http://schemas.microsoft.com/office/drawing/2014/main" id="{00000000-0008-0000-0900-00003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7" name="Rectangle 11">
          <a:extLst>
            <a:ext uri="{FF2B5EF4-FFF2-40B4-BE49-F238E27FC236}">
              <a16:creationId xmlns:a16="http://schemas.microsoft.com/office/drawing/2014/main" id="{00000000-0008-0000-0900-00003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8" name="Rectangle 57">
          <a:extLst>
            <a:ext uri="{FF2B5EF4-FFF2-40B4-BE49-F238E27FC236}">
              <a16:creationId xmlns:a16="http://schemas.microsoft.com/office/drawing/2014/main" id="{00000000-0008-0000-0900-00003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9" name="Rectangle 11">
          <a:extLst>
            <a:ext uri="{FF2B5EF4-FFF2-40B4-BE49-F238E27FC236}">
              <a16:creationId xmlns:a16="http://schemas.microsoft.com/office/drawing/2014/main" id="{00000000-0008-0000-0900-00003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0" name="Rectangle 59">
          <a:extLst>
            <a:ext uri="{FF2B5EF4-FFF2-40B4-BE49-F238E27FC236}">
              <a16:creationId xmlns:a16="http://schemas.microsoft.com/office/drawing/2014/main" id="{00000000-0008-0000-0900-00003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1" name="Rectangle 11">
          <a:extLst>
            <a:ext uri="{FF2B5EF4-FFF2-40B4-BE49-F238E27FC236}">
              <a16:creationId xmlns:a16="http://schemas.microsoft.com/office/drawing/2014/main" id="{00000000-0008-0000-0900-00003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2" name="Rectangle 61">
          <a:extLst>
            <a:ext uri="{FF2B5EF4-FFF2-40B4-BE49-F238E27FC236}">
              <a16:creationId xmlns:a16="http://schemas.microsoft.com/office/drawing/2014/main" id="{00000000-0008-0000-0900-00003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3" name="Rectangle 11">
          <a:extLst>
            <a:ext uri="{FF2B5EF4-FFF2-40B4-BE49-F238E27FC236}">
              <a16:creationId xmlns:a16="http://schemas.microsoft.com/office/drawing/2014/main" id="{00000000-0008-0000-0900-00003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4" name="Rectangle 63">
          <a:extLst>
            <a:ext uri="{FF2B5EF4-FFF2-40B4-BE49-F238E27FC236}">
              <a16:creationId xmlns:a16="http://schemas.microsoft.com/office/drawing/2014/main" id="{00000000-0008-0000-0900-00004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5" name="Rectangle 11">
          <a:extLst>
            <a:ext uri="{FF2B5EF4-FFF2-40B4-BE49-F238E27FC236}">
              <a16:creationId xmlns:a16="http://schemas.microsoft.com/office/drawing/2014/main" id="{00000000-0008-0000-0900-00004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6" name="Rectangle 65">
          <a:extLst>
            <a:ext uri="{FF2B5EF4-FFF2-40B4-BE49-F238E27FC236}">
              <a16:creationId xmlns:a16="http://schemas.microsoft.com/office/drawing/2014/main" id="{00000000-0008-0000-0900-00004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7" name="Rectangle 11">
          <a:extLst>
            <a:ext uri="{FF2B5EF4-FFF2-40B4-BE49-F238E27FC236}">
              <a16:creationId xmlns:a16="http://schemas.microsoft.com/office/drawing/2014/main" id="{00000000-0008-0000-0900-00004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8" name="Rectangle 67">
          <a:extLst>
            <a:ext uri="{FF2B5EF4-FFF2-40B4-BE49-F238E27FC236}">
              <a16:creationId xmlns:a16="http://schemas.microsoft.com/office/drawing/2014/main" id="{00000000-0008-0000-0900-00004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9" name="Rectangle 11">
          <a:extLst>
            <a:ext uri="{FF2B5EF4-FFF2-40B4-BE49-F238E27FC236}">
              <a16:creationId xmlns:a16="http://schemas.microsoft.com/office/drawing/2014/main" id="{00000000-0008-0000-0900-00004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0" name="Rectangle 69">
          <a:extLst>
            <a:ext uri="{FF2B5EF4-FFF2-40B4-BE49-F238E27FC236}">
              <a16:creationId xmlns:a16="http://schemas.microsoft.com/office/drawing/2014/main" id="{00000000-0008-0000-0900-00004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1" name="Rectangle 11">
          <a:extLst>
            <a:ext uri="{FF2B5EF4-FFF2-40B4-BE49-F238E27FC236}">
              <a16:creationId xmlns:a16="http://schemas.microsoft.com/office/drawing/2014/main" id="{00000000-0008-0000-0900-00004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900-00004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900-00004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9.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D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D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D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D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D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D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D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D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D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D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D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D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D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D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D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D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D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D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D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D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D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D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D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D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D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D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D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D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D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D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D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D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D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D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D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D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D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D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D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D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D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D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D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D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D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D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D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D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D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D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D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D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D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D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D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D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D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D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D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D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D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D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D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D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D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D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D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D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D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D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D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D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D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D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D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D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D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D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D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D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D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D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D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D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D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D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D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D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D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D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D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D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D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D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D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D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D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D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D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D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D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D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D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D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D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D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D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D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D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D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D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D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D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D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D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D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D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D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D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D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D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D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D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D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D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D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D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D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D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D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D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D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D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D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D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D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D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D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D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D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D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D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D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D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D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D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D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D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D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D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D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D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D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D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D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D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D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D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D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D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D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D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D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D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D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D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D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D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D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D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D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D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D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D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D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D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D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D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D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D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D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D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D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D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D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D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D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D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D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D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D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D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D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D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D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D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D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D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D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D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D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D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D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D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D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D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D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D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D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D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D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D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D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D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D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D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D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D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D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D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D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D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D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D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D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D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D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D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D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D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D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D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D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D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D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D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D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D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D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D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D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D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D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D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D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D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D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D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D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D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D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D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D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D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D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D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D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D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D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D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D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D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D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D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D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D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D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D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D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D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D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D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D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D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D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D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D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D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D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D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D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D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D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D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D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D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D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D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D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D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D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D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D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D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D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D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D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D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D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D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D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D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D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D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D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D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D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D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D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D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D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D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D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D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D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D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D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D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D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D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D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D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D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D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D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D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D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D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D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D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D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D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D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D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D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D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D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D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D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D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D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D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D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D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D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D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D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D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D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D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D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D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D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D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D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D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D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D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D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D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D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D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D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D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D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D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D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D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D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D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D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D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D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D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D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D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D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D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D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D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D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D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D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D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D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D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D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D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D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D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D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D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D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D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D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D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D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D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D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D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D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D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D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D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D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D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D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D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D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D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D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D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D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D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D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D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D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D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D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D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D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D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D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D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D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D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D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D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D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D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D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D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D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D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D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D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D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D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D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D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D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D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D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D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D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D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D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D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D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D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D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D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D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D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D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D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D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D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D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D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D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D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D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D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D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D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D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D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D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D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D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D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D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D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D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D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D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D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D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D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D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D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D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D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D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D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D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D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D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D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D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D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D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D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D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D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D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D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D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D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D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D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D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D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D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D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D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D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D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D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D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D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D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D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D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D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D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D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D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D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D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D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D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D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D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D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D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D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D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D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D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D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D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D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D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D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D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D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D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D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D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D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D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D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D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D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D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D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D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D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D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D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D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D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D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D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D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D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D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D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D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D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D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D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D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D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D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D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D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D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D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D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D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D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D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D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D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D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D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D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D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D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D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D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D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D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D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D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D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D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D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D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D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D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D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D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D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D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D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D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D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D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D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D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D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D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D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D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D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D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D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D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D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D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D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D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D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D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D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D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D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D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D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D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D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D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D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D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D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D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D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D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D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D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D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D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D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D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D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D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D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D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D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D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D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D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D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D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D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D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D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D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D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D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D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D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D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D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D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D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D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D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D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D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D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D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D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D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D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D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D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D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D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D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D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D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D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D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D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D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D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D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D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D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D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D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D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D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D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D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D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D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D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D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D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D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D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D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D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D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D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D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D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D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D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D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D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D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D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D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D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D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D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D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D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D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D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D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D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D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D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D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D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D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D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D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D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D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D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D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D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D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D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D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D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D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D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D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D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D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D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D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D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D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D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D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D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D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D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D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D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D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D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D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D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D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D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D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D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D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D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D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D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D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D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D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D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D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D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D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D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D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D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D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D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D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D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D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D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D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D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D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D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D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D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D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D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D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D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D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D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D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D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D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D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D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D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D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D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D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D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D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D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D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D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D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D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D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D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D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D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D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D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D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D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D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D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D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D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D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D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D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D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D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D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D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D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D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D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D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D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D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D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D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D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D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D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D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D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D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D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D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D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D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D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D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D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D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D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D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D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D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D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D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D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D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D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D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D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D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D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D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D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D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D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D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D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D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D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D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D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D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D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D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D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D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D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D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D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D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D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D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D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D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D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D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D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D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D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D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D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D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D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D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D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D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D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D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D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D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D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D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D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D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D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D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D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D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D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D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D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D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D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D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D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D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D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D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D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D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D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D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D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D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D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D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D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D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D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D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D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D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D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D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D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D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D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D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D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D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D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D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D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D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D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D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D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D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D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D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D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D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D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D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D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D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D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D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D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D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0.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E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E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E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E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E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E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E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E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E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E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E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E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E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E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E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E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E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E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E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E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E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E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E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E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E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E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E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E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E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E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E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E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E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E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E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E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E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E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E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E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E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E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E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E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E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E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E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E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E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E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E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E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E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E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E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E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E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E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E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E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E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E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E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E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E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E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E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E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E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E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E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E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E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E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E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E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E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E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E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E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E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E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E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E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E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E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E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E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E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E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E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E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E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E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E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E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E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E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E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E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E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E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E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E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E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E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E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E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E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E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E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E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E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E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E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E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E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E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E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E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E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E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E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E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E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E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E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E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E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E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E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E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E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E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E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E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E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E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E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E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E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E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E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E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E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E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E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E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E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E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E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E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E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E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E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E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E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E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E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E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E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E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E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E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E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E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E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E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E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E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E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E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E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E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E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E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E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E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E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E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E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E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E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E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E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E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E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E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E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E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E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E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E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E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E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E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E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E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E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E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E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E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E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E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E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E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E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E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E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E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E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E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E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E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E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E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E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E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E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E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E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E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E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E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E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E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E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E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E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E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E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E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E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E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E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E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E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E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E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E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E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E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E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E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E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E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E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E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E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E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E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E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E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E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E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E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E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E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E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E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E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E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E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E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E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E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E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E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E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E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E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E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E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E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E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E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E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E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E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E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E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E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E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E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E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E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E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E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E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E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E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E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E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E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E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E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E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E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E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E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E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E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E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E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E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E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E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E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E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E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E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E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E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E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E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E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E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E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E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E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E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E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E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E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E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E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E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E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E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E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E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E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E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E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E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E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E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E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E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E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E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E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E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E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E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E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E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E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E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E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E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E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E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E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E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E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E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E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E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E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E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E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E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E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E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E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E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E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E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E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E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E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E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E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E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E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E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E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E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E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E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E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E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E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E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E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E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E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E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E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E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E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E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E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E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E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E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E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E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E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E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E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E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E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E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E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E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E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E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E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E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E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E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E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E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E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E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E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E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E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E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E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E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E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E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E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E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E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E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E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E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E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E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E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E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E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E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E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E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E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E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E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E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E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E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E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E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E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E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E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E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E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E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E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E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E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E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E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E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E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E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E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E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E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E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E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E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E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E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E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E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E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E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E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E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E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E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E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E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E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E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E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E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E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E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E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E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E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E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E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E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E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E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E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E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E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E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E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E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E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E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E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E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E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E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E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E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E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E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E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E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E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E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E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E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E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E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E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E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E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E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E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E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E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E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E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E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E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E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E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E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E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E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E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E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E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E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E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E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E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E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E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E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E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E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E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E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E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E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E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E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E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E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E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E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E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E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E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E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E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E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E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E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E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E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E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E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E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E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E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E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E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E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E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E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E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E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E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E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E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E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E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E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E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E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E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E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E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E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E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E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E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E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E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E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E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E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E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E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E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E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E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E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E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E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E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E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E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E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E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E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E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E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E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E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E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E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E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E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E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E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E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E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E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E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E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E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E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E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E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E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E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E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E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E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E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E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E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E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E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E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E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E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E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E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E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E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E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E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E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E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E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E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E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E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E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E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E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E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E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E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E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E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E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E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E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E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E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E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E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E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E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E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E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E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E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E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E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E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E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E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E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E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E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E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E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E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E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E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E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E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E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E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E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E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E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E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E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E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E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E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E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E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E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E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E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E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E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E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E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E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E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E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E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E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E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E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E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E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E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E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E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E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E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E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E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E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E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E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E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E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E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E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E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E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E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E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E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E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E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E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E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E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E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E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E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E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E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E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E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E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E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E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E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E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E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E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E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E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E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E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E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E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E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E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E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E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E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E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E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E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E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E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E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E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E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E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E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E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E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E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E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E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E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E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E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E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E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E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E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E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E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E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E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E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E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E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E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E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E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E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E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E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E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E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E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E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E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E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E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E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E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E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E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E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E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E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E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E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E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E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E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E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E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E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E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E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E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E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E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E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E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E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E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E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E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E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E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E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E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E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E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E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E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E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E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E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E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E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E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E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E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E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E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E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E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E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E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E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E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E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E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E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E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E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E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E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E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E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E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E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E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E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E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E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E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E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E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E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E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E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E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E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E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E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E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E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E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E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E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E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E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E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E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E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E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E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E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E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E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E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E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E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E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E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E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E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E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E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E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E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E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E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E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E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E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E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E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E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E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E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E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E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E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E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E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E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E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E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E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E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E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E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E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E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E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E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E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E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E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E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E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E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E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E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E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E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E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E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E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E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E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E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E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E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E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E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E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E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E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1.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F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F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F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F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F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F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F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F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F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F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F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F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F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F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F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F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F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F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F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F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F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F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F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F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F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F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F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F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F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F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F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F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F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F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F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F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F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F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F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F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F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F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F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F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F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F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F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F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F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F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F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F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F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F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F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F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F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F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F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F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F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F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F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F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F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F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F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F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F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F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F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F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F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F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F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F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F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F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F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F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F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F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F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F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F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F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F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F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F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F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F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F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F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F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F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F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F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F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F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F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F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F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F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F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F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F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F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F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F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F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F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F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F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F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F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F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F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F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F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F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F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F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F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F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F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F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F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F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F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F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F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F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F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F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F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F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F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F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F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F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F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F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F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F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F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F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F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F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F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F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F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F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F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F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F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F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F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F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F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F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F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F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F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F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F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F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F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F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F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F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F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F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F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F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F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F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F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F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F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F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F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F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F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F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F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F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F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F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F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F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F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F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F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F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F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F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F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F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F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F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F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F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F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F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F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F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F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F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F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F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F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F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F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F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F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F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F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F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F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F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F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F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F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F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F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F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F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F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F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F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F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F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F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F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F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F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F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F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F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F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F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F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F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F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F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F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F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F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F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F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F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F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F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F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F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F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F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F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F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F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F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F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F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F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F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F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F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F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F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F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F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F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F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F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F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F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F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F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F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F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F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F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F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F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F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F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F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F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F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F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F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F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F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F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F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F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F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F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F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F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F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F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F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F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F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F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F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F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F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F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F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F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F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F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F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F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F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F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F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F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F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F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F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F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F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F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F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F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F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F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F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F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F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F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F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F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F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F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F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F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F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F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F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F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F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F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F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F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F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F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F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F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F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F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F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F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F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F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F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F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F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F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F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F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F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F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F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F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F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F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F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F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F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F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F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F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F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F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F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F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F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F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F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F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F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F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F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F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F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F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F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F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F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F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F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F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F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F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F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F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F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F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F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F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F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F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F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F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F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F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F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F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F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F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F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F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F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F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F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F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F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F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F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F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F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F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F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F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F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F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F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F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F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F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F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F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F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F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F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F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F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F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F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F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F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F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F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F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F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F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F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F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F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F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F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F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F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F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F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F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F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F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F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F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F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F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F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F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F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F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F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F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F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F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F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F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F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F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F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F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F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F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F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F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F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F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F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F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F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F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F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F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F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F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F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F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F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F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F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F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F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F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F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F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F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F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F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F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F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F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F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F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F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F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F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F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F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F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F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F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F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F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F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F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F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F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F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F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F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F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F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F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F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F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F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F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F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F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F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F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F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F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F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F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F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F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F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F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F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F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F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F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F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F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F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F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F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F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F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F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F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F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F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F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F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F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F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F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F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F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F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F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F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F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F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F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F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F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F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F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F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F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F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F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F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F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F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F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F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F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F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F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F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F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F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F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F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F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F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F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F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F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F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F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F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F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F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F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F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F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F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F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F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F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F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F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F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F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F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F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F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F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F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F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F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F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F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F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F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F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F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F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F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F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F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F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F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F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F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F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F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F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F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F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F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F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F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F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F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F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F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F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F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F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F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F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F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F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F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F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F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F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F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F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F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F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F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F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F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F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F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F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F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F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F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F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F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F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F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F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F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F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F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F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F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F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F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F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F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F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F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F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F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F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F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F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F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F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F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F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F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F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F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F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F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F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F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F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F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F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F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F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F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F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F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F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F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F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F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F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F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F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F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F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F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F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F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F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F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F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F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F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F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F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F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F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F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F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F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F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F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F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F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F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F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F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F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F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F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F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F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F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F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F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F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F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F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F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F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F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F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F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F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F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F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F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F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F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F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F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F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F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F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F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F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F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F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F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F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F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F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F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F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F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F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F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F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F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F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F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F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F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F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F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F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F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F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F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F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F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F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F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F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F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F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F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F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F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F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F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F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F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F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F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F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F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F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F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F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F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F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F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F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F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F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F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F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F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F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F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F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F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F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F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F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F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F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F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F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F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F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F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F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F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F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F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F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F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F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F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F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F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F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F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F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F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F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F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F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F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F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F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F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F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F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F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F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F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F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F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F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F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F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F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F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F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F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F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F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F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F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F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F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F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F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F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F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F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F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F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F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F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F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F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F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F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F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F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F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F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F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F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F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F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F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F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F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F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F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F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F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F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F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F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F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F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F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F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F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F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F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F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F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F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F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F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F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F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F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F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F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F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F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F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F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F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F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F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F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F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F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F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F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F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F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F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F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F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F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F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F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F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F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F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F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F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F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F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F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F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10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10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10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10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10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10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10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10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10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10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10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10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10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10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10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10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10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10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10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10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10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10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10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10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10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10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10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10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10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10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10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10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10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10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10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10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10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10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10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10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10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10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10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10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10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10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10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10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10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10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10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10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10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10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10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10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10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10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10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10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10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10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10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10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10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10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10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10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10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10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10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10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10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10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10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10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10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10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10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10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10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10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10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10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10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10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10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10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10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10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10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10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10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10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10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10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10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10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10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10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10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10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10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10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10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10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10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10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10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10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10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10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10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10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10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10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10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10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10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10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10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10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10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10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10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10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10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10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10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10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10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10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10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10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10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10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10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10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10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10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10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10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10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10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10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10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10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10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10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10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10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10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10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10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10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10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10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10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10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10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10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10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10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10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10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10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10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10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10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10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10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10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10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10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10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10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10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10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10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10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10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10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10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10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10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10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10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10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10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10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10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10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10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10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10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10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10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10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10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10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10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10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10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10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10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10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10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10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10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10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10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10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10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10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10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10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10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10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10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10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10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10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10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10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10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10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10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10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10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10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10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10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10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10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10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10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10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10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10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10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10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10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10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10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10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10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10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10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10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10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10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10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10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10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10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10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10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10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10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10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10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10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10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10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10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10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10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10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10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10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10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10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10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10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10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10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10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10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10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10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10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10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10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10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10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10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10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10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10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10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10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10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10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10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10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10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10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10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10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10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10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10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10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10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10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10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10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10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10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10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10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10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10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10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10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10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10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10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10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10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10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10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10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10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10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10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10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10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10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10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10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10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10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10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10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10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10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10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10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10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10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10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10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10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10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10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10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10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10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10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10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10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10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10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10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10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10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10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10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10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10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10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10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10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10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10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10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10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10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10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10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10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10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10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10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10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10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10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10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10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10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10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10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10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10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10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10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10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10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10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10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10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10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10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10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10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10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10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10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10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10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10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10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10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10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10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10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10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10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10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10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10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10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10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10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10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10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10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10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10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10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10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10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10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10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10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10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10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10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10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10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10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10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10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10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10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10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10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10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10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10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10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10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10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10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10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10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10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10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10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10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10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10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10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10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10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10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10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10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10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10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10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10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10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10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10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10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10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10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10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10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10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10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10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10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10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10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10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10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10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10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10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10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10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10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10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10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10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10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10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10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10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10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10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10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10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10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10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10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10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10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10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10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10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10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10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10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10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10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10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10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10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10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10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10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10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10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10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10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10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10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10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10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10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10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10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10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10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10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10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10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10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10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10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10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10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10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10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10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10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10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10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10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10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10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10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10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10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10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10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10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10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10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10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10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10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10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10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10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10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10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10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10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10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10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10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10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10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10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10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10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10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10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10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10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10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10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10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10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10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10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10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10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10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10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10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10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10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10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10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10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10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10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10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10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10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10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10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10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10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10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10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10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10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10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10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10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10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10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10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10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10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10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10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10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10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10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10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10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10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10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10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10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10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10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10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10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10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10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10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10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10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10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10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10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10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10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10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10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10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10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10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10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10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10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10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10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10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10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10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10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10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10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10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10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10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10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10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10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10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10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10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10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10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10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10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10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10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10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10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10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10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10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10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10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10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10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10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10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10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10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10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10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10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10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10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10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10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10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10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10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10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10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10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10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10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10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10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10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10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10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10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10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10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10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10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10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10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10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10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10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10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10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10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10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10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10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10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10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10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10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10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10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10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10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10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10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10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10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10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10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10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10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10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10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10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10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10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10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10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10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10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10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10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10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10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10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10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10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10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10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10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10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10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10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10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10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10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10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10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10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10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10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10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10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10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10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10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10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10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10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10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10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10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10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10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10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10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10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10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10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10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10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10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10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10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10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10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10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10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10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10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10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10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10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10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10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10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10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10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10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10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10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10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10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10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10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10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10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10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10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10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10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10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10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10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10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10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10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10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10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10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10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10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10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10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10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10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10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10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10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10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10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10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10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10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10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10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10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10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10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10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10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10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10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10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10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10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10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10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10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10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10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10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10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10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10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10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10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10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10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10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10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10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10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10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10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10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10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10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10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10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10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10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10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10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10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10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10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10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10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10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10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10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10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10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10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10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10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10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10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10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10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10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10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10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10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10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10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10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10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10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10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10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10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10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10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10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10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10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10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10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10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10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10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10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10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10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10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10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10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10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10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10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10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10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10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10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10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10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10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10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10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10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10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10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10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10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10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10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10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10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10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10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10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10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10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10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10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10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10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10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10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10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10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10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10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10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10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10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3.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1100-00000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1100-00000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1100-00000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1100-00000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1100-00000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1100-00000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1100-00000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1100-00000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1100-00000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1100-00000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1100-00000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1100-00000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1100-00000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1100-00000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1100-00001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1100-00001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1100-00001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1100-00001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1100-00001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1100-00001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1100-00001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1100-00001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1100-00001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1100-00001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1100-00001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1100-00001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1100-00001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1100-00001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1100-00001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1100-00001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1100-00002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1100-00002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1100-00002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1100-00002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1100-00002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1100-00002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1100-00002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1100-00002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1100-00002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1100-00002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1100-00002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1100-00002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1100-00002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1100-00002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1100-00002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1100-00002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1100-00003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1100-00003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1100-00003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1100-00003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1100-00003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1100-00003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1100-00003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1100-00003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1100-00003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1100-00003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1100-00003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1100-00003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1100-00003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1100-00003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1100-00003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1100-00003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1100-00004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1100-00004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1100-00004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1100-00004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1100-00004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1100-00004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1100-00004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1100-00004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1100-00004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1100-00004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 name="Rectangle 73">
          <a:extLst>
            <a:ext uri="{FF2B5EF4-FFF2-40B4-BE49-F238E27FC236}">
              <a16:creationId xmlns:a16="http://schemas.microsoft.com/office/drawing/2014/main" id="{00000000-0008-0000-1100-00004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5" name="Rectangle 3">
          <a:extLst>
            <a:ext uri="{FF2B5EF4-FFF2-40B4-BE49-F238E27FC236}">
              <a16:creationId xmlns:a16="http://schemas.microsoft.com/office/drawing/2014/main" id="{00000000-0008-0000-1100-00004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6" name="Rectangle 11">
          <a:extLst>
            <a:ext uri="{FF2B5EF4-FFF2-40B4-BE49-F238E27FC236}">
              <a16:creationId xmlns:a16="http://schemas.microsoft.com/office/drawing/2014/main" id="{00000000-0008-0000-1100-00004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7" name="Rectangle 3">
          <a:extLst>
            <a:ext uri="{FF2B5EF4-FFF2-40B4-BE49-F238E27FC236}">
              <a16:creationId xmlns:a16="http://schemas.microsoft.com/office/drawing/2014/main" id="{00000000-0008-0000-1100-00004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8" name="Rectangle 77">
          <a:extLst>
            <a:ext uri="{FF2B5EF4-FFF2-40B4-BE49-F238E27FC236}">
              <a16:creationId xmlns:a16="http://schemas.microsoft.com/office/drawing/2014/main" id="{00000000-0008-0000-1100-00004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 name="Rectangle 11">
          <a:extLst>
            <a:ext uri="{FF2B5EF4-FFF2-40B4-BE49-F238E27FC236}">
              <a16:creationId xmlns:a16="http://schemas.microsoft.com/office/drawing/2014/main" id="{00000000-0008-0000-1100-00004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 name="Rectangle 79">
          <a:extLst>
            <a:ext uri="{FF2B5EF4-FFF2-40B4-BE49-F238E27FC236}">
              <a16:creationId xmlns:a16="http://schemas.microsoft.com/office/drawing/2014/main" id="{00000000-0008-0000-1100-00005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1" name="Rectangle 11">
          <a:extLst>
            <a:ext uri="{FF2B5EF4-FFF2-40B4-BE49-F238E27FC236}">
              <a16:creationId xmlns:a16="http://schemas.microsoft.com/office/drawing/2014/main" id="{00000000-0008-0000-1100-00005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 name="Rectangle 81">
          <a:extLst>
            <a:ext uri="{FF2B5EF4-FFF2-40B4-BE49-F238E27FC236}">
              <a16:creationId xmlns:a16="http://schemas.microsoft.com/office/drawing/2014/main" id="{00000000-0008-0000-1100-00005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3" name="Rectangle 11">
          <a:extLst>
            <a:ext uri="{FF2B5EF4-FFF2-40B4-BE49-F238E27FC236}">
              <a16:creationId xmlns:a16="http://schemas.microsoft.com/office/drawing/2014/main" id="{00000000-0008-0000-1100-00005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4" name="Rectangle 83">
          <a:extLst>
            <a:ext uri="{FF2B5EF4-FFF2-40B4-BE49-F238E27FC236}">
              <a16:creationId xmlns:a16="http://schemas.microsoft.com/office/drawing/2014/main" id="{00000000-0008-0000-1100-00005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 name="Rectangle 11">
          <a:extLst>
            <a:ext uri="{FF2B5EF4-FFF2-40B4-BE49-F238E27FC236}">
              <a16:creationId xmlns:a16="http://schemas.microsoft.com/office/drawing/2014/main" id="{00000000-0008-0000-1100-00005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6" name="Rectangle 85">
          <a:extLst>
            <a:ext uri="{FF2B5EF4-FFF2-40B4-BE49-F238E27FC236}">
              <a16:creationId xmlns:a16="http://schemas.microsoft.com/office/drawing/2014/main" id="{00000000-0008-0000-1100-00005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 name="Rectangle 11">
          <a:extLst>
            <a:ext uri="{FF2B5EF4-FFF2-40B4-BE49-F238E27FC236}">
              <a16:creationId xmlns:a16="http://schemas.microsoft.com/office/drawing/2014/main" id="{00000000-0008-0000-1100-00005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 name="Rectangle 87">
          <a:extLst>
            <a:ext uri="{FF2B5EF4-FFF2-40B4-BE49-F238E27FC236}">
              <a16:creationId xmlns:a16="http://schemas.microsoft.com/office/drawing/2014/main" id="{00000000-0008-0000-1100-00005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9" name="Rectangle 11">
          <a:extLst>
            <a:ext uri="{FF2B5EF4-FFF2-40B4-BE49-F238E27FC236}">
              <a16:creationId xmlns:a16="http://schemas.microsoft.com/office/drawing/2014/main" id="{00000000-0008-0000-1100-00005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 name="Rectangle 89">
          <a:extLst>
            <a:ext uri="{FF2B5EF4-FFF2-40B4-BE49-F238E27FC236}">
              <a16:creationId xmlns:a16="http://schemas.microsoft.com/office/drawing/2014/main" id="{00000000-0008-0000-1100-00005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1" name="Rectangle 11">
          <a:extLst>
            <a:ext uri="{FF2B5EF4-FFF2-40B4-BE49-F238E27FC236}">
              <a16:creationId xmlns:a16="http://schemas.microsoft.com/office/drawing/2014/main" id="{00000000-0008-0000-1100-00005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2" name="Rectangle 91">
          <a:extLst>
            <a:ext uri="{FF2B5EF4-FFF2-40B4-BE49-F238E27FC236}">
              <a16:creationId xmlns:a16="http://schemas.microsoft.com/office/drawing/2014/main" id="{00000000-0008-0000-1100-00005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 name="Rectangle 11">
          <a:extLst>
            <a:ext uri="{FF2B5EF4-FFF2-40B4-BE49-F238E27FC236}">
              <a16:creationId xmlns:a16="http://schemas.microsoft.com/office/drawing/2014/main" id="{00000000-0008-0000-1100-00005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4" name="Rectangle 93">
          <a:extLst>
            <a:ext uri="{FF2B5EF4-FFF2-40B4-BE49-F238E27FC236}">
              <a16:creationId xmlns:a16="http://schemas.microsoft.com/office/drawing/2014/main" id="{00000000-0008-0000-1100-00005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 name="Rectangle 11">
          <a:extLst>
            <a:ext uri="{FF2B5EF4-FFF2-40B4-BE49-F238E27FC236}">
              <a16:creationId xmlns:a16="http://schemas.microsoft.com/office/drawing/2014/main" id="{00000000-0008-0000-1100-00005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6" name="Rectangle 3">
          <a:extLst>
            <a:ext uri="{FF2B5EF4-FFF2-40B4-BE49-F238E27FC236}">
              <a16:creationId xmlns:a16="http://schemas.microsoft.com/office/drawing/2014/main" id="{00000000-0008-0000-1100-00006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7" name="Rectangle 3">
          <a:extLst>
            <a:ext uri="{FF2B5EF4-FFF2-40B4-BE49-F238E27FC236}">
              <a16:creationId xmlns:a16="http://schemas.microsoft.com/office/drawing/2014/main" id="{00000000-0008-0000-1100-00006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8" name="Rectangle 97">
          <a:extLst>
            <a:ext uri="{FF2B5EF4-FFF2-40B4-BE49-F238E27FC236}">
              <a16:creationId xmlns:a16="http://schemas.microsoft.com/office/drawing/2014/main" id="{00000000-0008-0000-1100-00006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9" name="Rectangle 3">
          <a:extLst>
            <a:ext uri="{FF2B5EF4-FFF2-40B4-BE49-F238E27FC236}">
              <a16:creationId xmlns:a16="http://schemas.microsoft.com/office/drawing/2014/main" id="{00000000-0008-0000-1100-00006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0" name="Rectangle 11">
          <a:extLst>
            <a:ext uri="{FF2B5EF4-FFF2-40B4-BE49-F238E27FC236}">
              <a16:creationId xmlns:a16="http://schemas.microsoft.com/office/drawing/2014/main" id="{00000000-0008-0000-1100-00006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01" name="Rectangle 3">
          <a:extLst>
            <a:ext uri="{FF2B5EF4-FFF2-40B4-BE49-F238E27FC236}">
              <a16:creationId xmlns:a16="http://schemas.microsoft.com/office/drawing/2014/main" id="{00000000-0008-0000-1100-00006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2" name="Rectangle 101">
          <a:extLst>
            <a:ext uri="{FF2B5EF4-FFF2-40B4-BE49-F238E27FC236}">
              <a16:creationId xmlns:a16="http://schemas.microsoft.com/office/drawing/2014/main" id="{00000000-0008-0000-1100-00006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3" name="Rectangle 11">
          <a:extLst>
            <a:ext uri="{FF2B5EF4-FFF2-40B4-BE49-F238E27FC236}">
              <a16:creationId xmlns:a16="http://schemas.microsoft.com/office/drawing/2014/main" id="{00000000-0008-0000-1100-00006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4" name="Rectangle 103">
          <a:extLst>
            <a:ext uri="{FF2B5EF4-FFF2-40B4-BE49-F238E27FC236}">
              <a16:creationId xmlns:a16="http://schemas.microsoft.com/office/drawing/2014/main" id="{00000000-0008-0000-1100-00006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5" name="Rectangle 11">
          <a:extLst>
            <a:ext uri="{FF2B5EF4-FFF2-40B4-BE49-F238E27FC236}">
              <a16:creationId xmlns:a16="http://schemas.microsoft.com/office/drawing/2014/main" id="{00000000-0008-0000-1100-00006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6" name="Rectangle 105">
          <a:extLst>
            <a:ext uri="{FF2B5EF4-FFF2-40B4-BE49-F238E27FC236}">
              <a16:creationId xmlns:a16="http://schemas.microsoft.com/office/drawing/2014/main" id="{00000000-0008-0000-1100-00006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7" name="Rectangle 11">
          <a:extLst>
            <a:ext uri="{FF2B5EF4-FFF2-40B4-BE49-F238E27FC236}">
              <a16:creationId xmlns:a16="http://schemas.microsoft.com/office/drawing/2014/main" id="{00000000-0008-0000-1100-00006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8" name="Rectangle 107">
          <a:extLst>
            <a:ext uri="{FF2B5EF4-FFF2-40B4-BE49-F238E27FC236}">
              <a16:creationId xmlns:a16="http://schemas.microsoft.com/office/drawing/2014/main" id="{00000000-0008-0000-1100-00006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9" name="Rectangle 11">
          <a:extLst>
            <a:ext uri="{FF2B5EF4-FFF2-40B4-BE49-F238E27FC236}">
              <a16:creationId xmlns:a16="http://schemas.microsoft.com/office/drawing/2014/main" id="{00000000-0008-0000-1100-00006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0" name="Rectangle 109">
          <a:extLst>
            <a:ext uri="{FF2B5EF4-FFF2-40B4-BE49-F238E27FC236}">
              <a16:creationId xmlns:a16="http://schemas.microsoft.com/office/drawing/2014/main" id="{00000000-0008-0000-1100-00006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1" name="Rectangle 11">
          <a:extLst>
            <a:ext uri="{FF2B5EF4-FFF2-40B4-BE49-F238E27FC236}">
              <a16:creationId xmlns:a16="http://schemas.microsoft.com/office/drawing/2014/main" id="{00000000-0008-0000-1100-00006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2" name="Rectangle 111">
          <a:extLst>
            <a:ext uri="{FF2B5EF4-FFF2-40B4-BE49-F238E27FC236}">
              <a16:creationId xmlns:a16="http://schemas.microsoft.com/office/drawing/2014/main" id="{00000000-0008-0000-1100-00007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3" name="Rectangle 11">
          <a:extLst>
            <a:ext uri="{FF2B5EF4-FFF2-40B4-BE49-F238E27FC236}">
              <a16:creationId xmlns:a16="http://schemas.microsoft.com/office/drawing/2014/main" id="{00000000-0008-0000-1100-00007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4" name="Rectangle 113">
          <a:extLst>
            <a:ext uri="{FF2B5EF4-FFF2-40B4-BE49-F238E27FC236}">
              <a16:creationId xmlns:a16="http://schemas.microsoft.com/office/drawing/2014/main" id="{00000000-0008-0000-1100-00007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5" name="Rectangle 11">
          <a:extLst>
            <a:ext uri="{FF2B5EF4-FFF2-40B4-BE49-F238E27FC236}">
              <a16:creationId xmlns:a16="http://schemas.microsoft.com/office/drawing/2014/main" id="{00000000-0008-0000-1100-00007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6" name="Rectangle 115">
          <a:extLst>
            <a:ext uri="{FF2B5EF4-FFF2-40B4-BE49-F238E27FC236}">
              <a16:creationId xmlns:a16="http://schemas.microsoft.com/office/drawing/2014/main" id="{00000000-0008-0000-1100-00007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7" name="Rectangle 11">
          <a:extLst>
            <a:ext uri="{FF2B5EF4-FFF2-40B4-BE49-F238E27FC236}">
              <a16:creationId xmlns:a16="http://schemas.microsoft.com/office/drawing/2014/main" id="{00000000-0008-0000-1100-00007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8" name="Rectangle 117">
          <a:extLst>
            <a:ext uri="{FF2B5EF4-FFF2-40B4-BE49-F238E27FC236}">
              <a16:creationId xmlns:a16="http://schemas.microsoft.com/office/drawing/2014/main" id="{00000000-0008-0000-1100-00007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9" name="Rectangle 11">
          <a:extLst>
            <a:ext uri="{FF2B5EF4-FFF2-40B4-BE49-F238E27FC236}">
              <a16:creationId xmlns:a16="http://schemas.microsoft.com/office/drawing/2014/main" id="{00000000-0008-0000-1100-00007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0" name="Rectangle 3">
          <a:extLst>
            <a:ext uri="{FF2B5EF4-FFF2-40B4-BE49-F238E27FC236}">
              <a16:creationId xmlns:a16="http://schemas.microsoft.com/office/drawing/2014/main" id="{00000000-0008-0000-1100-00007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1" name="Rectangle 3">
          <a:extLst>
            <a:ext uri="{FF2B5EF4-FFF2-40B4-BE49-F238E27FC236}">
              <a16:creationId xmlns:a16="http://schemas.microsoft.com/office/drawing/2014/main" id="{00000000-0008-0000-1100-00007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2" name="Rectangle 121">
          <a:extLst>
            <a:ext uri="{FF2B5EF4-FFF2-40B4-BE49-F238E27FC236}">
              <a16:creationId xmlns:a16="http://schemas.microsoft.com/office/drawing/2014/main" id="{00000000-0008-0000-1100-00007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3" name="Rectangle 3">
          <a:extLst>
            <a:ext uri="{FF2B5EF4-FFF2-40B4-BE49-F238E27FC236}">
              <a16:creationId xmlns:a16="http://schemas.microsoft.com/office/drawing/2014/main" id="{00000000-0008-0000-1100-00007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4" name="Rectangle 11">
          <a:extLst>
            <a:ext uri="{FF2B5EF4-FFF2-40B4-BE49-F238E27FC236}">
              <a16:creationId xmlns:a16="http://schemas.microsoft.com/office/drawing/2014/main" id="{00000000-0008-0000-1100-00007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5" name="Rectangle 3">
          <a:extLst>
            <a:ext uri="{FF2B5EF4-FFF2-40B4-BE49-F238E27FC236}">
              <a16:creationId xmlns:a16="http://schemas.microsoft.com/office/drawing/2014/main" id="{00000000-0008-0000-1100-00007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6" name="Rectangle 125">
          <a:extLst>
            <a:ext uri="{FF2B5EF4-FFF2-40B4-BE49-F238E27FC236}">
              <a16:creationId xmlns:a16="http://schemas.microsoft.com/office/drawing/2014/main" id="{00000000-0008-0000-1100-00007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7" name="Rectangle 11">
          <a:extLst>
            <a:ext uri="{FF2B5EF4-FFF2-40B4-BE49-F238E27FC236}">
              <a16:creationId xmlns:a16="http://schemas.microsoft.com/office/drawing/2014/main" id="{00000000-0008-0000-1100-00007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8" name="Rectangle 127">
          <a:extLst>
            <a:ext uri="{FF2B5EF4-FFF2-40B4-BE49-F238E27FC236}">
              <a16:creationId xmlns:a16="http://schemas.microsoft.com/office/drawing/2014/main" id="{00000000-0008-0000-1100-00008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9" name="Rectangle 11">
          <a:extLst>
            <a:ext uri="{FF2B5EF4-FFF2-40B4-BE49-F238E27FC236}">
              <a16:creationId xmlns:a16="http://schemas.microsoft.com/office/drawing/2014/main" id="{00000000-0008-0000-1100-00008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0" name="Rectangle 129">
          <a:extLst>
            <a:ext uri="{FF2B5EF4-FFF2-40B4-BE49-F238E27FC236}">
              <a16:creationId xmlns:a16="http://schemas.microsoft.com/office/drawing/2014/main" id="{00000000-0008-0000-1100-00008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1" name="Rectangle 11">
          <a:extLst>
            <a:ext uri="{FF2B5EF4-FFF2-40B4-BE49-F238E27FC236}">
              <a16:creationId xmlns:a16="http://schemas.microsoft.com/office/drawing/2014/main" id="{00000000-0008-0000-1100-00008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2" name="Rectangle 131">
          <a:extLst>
            <a:ext uri="{FF2B5EF4-FFF2-40B4-BE49-F238E27FC236}">
              <a16:creationId xmlns:a16="http://schemas.microsoft.com/office/drawing/2014/main" id="{00000000-0008-0000-1100-00008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3" name="Rectangle 11">
          <a:extLst>
            <a:ext uri="{FF2B5EF4-FFF2-40B4-BE49-F238E27FC236}">
              <a16:creationId xmlns:a16="http://schemas.microsoft.com/office/drawing/2014/main" id="{00000000-0008-0000-1100-00008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4" name="Rectangle 133">
          <a:extLst>
            <a:ext uri="{FF2B5EF4-FFF2-40B4-BE49-F238E27FC236}">
              <a16:creationId xmlns:a16="http://schemas.microsoft.com/office/drawing/2014/main" id="{00000000-0008-0000-1100-00008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5" name="Rectangle 11">
          <a:extLst>
            <a:ext uri="{FF2B5EF4-FFF2-40B4-BE49-F238E27FC236}">
              <a16:creationId xmlns:a16="http://schemas.microsoft.com/office/drawing/2014/main" id="{00000000-0008-0000-1100-00008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6" name="Rectangle 135">
          <a:extLst>
            <a:ext uri="{FF2B5EF4-FFF2-40B4-BE49-F238E27FC236}">
              <a16:creationId xmlns:a16="http://schemas.microsoft.com/office/drawing/2014/main" id="{00000000-0008-0000-1100-00008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7" name="Rectangle 11">
          <a:extLst>
            <a:ext uri="{FF2B5EF4-FFF2-40B4-BE49-F238E27FC236}">
              <a16:creationId xmlns:a16="http://schemas.microsoft.com/office/drawing/2014/main" id="{00000000-0008-0000-1100-00008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8" name="Rectangle 137">
          <a:extLst>
            <a:ext uri="{FF2B5EF4-FFF2-40B4-BE49-F238E27FC236}">
              <a16:creationId xmlns:a16="http://schemas.microsoft.com/office/drawing/2014/main" id="{00000000-0008-0000-1100-00008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9" name="Rectangle 11">
          <a:extLst>
            <a:ext uri="{FF2B5EF4-FFF2-40B4-BE49-F238E27FC236}">
              <a16:creationId xmlns:a16="http://schemas.microsoft.com/office/drawing/2014/main" id="{00000000-0008-0000-1100-00008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0" name="Rectangle 139">
          <a:extLst>
            <a:ext uri="{FF2B5EF4-FFF2-40B4-BE49-F238E27FC236}">
              <a16:creationId xmlns:a16="http://schemas.microsoft.com/office/drawing/2014/main" id="{00000000-0008-0000-1100-00008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1" name="Rectangle 11">
          <a:extLst>
            <a:ext uri="{FF2B5EF4-FFF2-40B4-BE49-F238E27FC236}">
              <a16:creationId xmlns:a16="http://schemas.microsoft.com/office/drawing/2014/main" id="{00000000-0008-0000-1100-00008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2" name="Rectangle 141">
          <a:extLst>
            <a:ext uri="{FF2B5EF4-FFF2-40B4-BE49-F238E27FC236}">
              <a16:creationId xmlns:a16="http://schemas.microsoft.com/office/drawing/2014/main" id="{00000000-0008-0000-1100-00008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3" name="Rectangle 11">
          <a:extLst>
            <a:ext uri="{FF2B5EF4-FFF2-40B4-BE49-F238E27FC236}">
              <a16:creationId xmlns:a16="http://schemas.microsoft.com/office/drawing/2014/main" id="{00000000-0008-0000-1100-00008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4" name="Rectangle 3">
          <a:extLst>
            <a:ext uri="{FF2B5EF4-FFF2-40B4-BE49-F238E27FC236}">
              <a16:creationId xmlns:a16="http://schemas.microsoft.com/office/drawing/2014/main" id="{00000000-0008-0000-1100-00009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5" name="Rectangle 3">
          <a:extLst>
            <a:ext uri="{FF2B5EF4-FFF2-40B4-BE49-F238E27FC236}">
              <a16:creationId xmlns:a16="http://schemas.microsoft.com/office/drawing/2014/main" id="{00000000-0008-0000-1100-00009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6" name="Rectangle 145">
          <a:extLst>
            <a:ext uri="{FF2B5EF4-FFF2-40B4-BE49-F238E27FC236}">
              <a16:creationId xmlns:a16="http://schemas.microsoft.com/office/drawing/2014/main" id="{00000000-0008-0000-1100-00009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7" name="Rectangle 3">
          <a:extLst>
            <a:ext uri="{FF2B5EF4-FFF2-40B4-BE49-F238E27FC236}">
              <a16:creationId xmlns:a16="http://schemas.microsoft.com/office/drawing/2014/main" id="{00000000-0008-0000-1100-00009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8" name="Rectangle 11">
          <a:extLst>
            <a:ext uri="{FF2B5EF4-FFF2-40B4-BE49-F238E27FC236}">
              <a16:creationId xmlns:a16="http://schemas.microsoft.com/office/drawing/2014/main" id="{00000000-0008-0000-1100-00009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9" name="Rectangle 3">
          <a:extLst>
            <a:ext uri="{FF2B5EF4-FFF2-40B4-BE49-F238E27FC236}">
              <a16:creationId xmlns:a16="http://schemas.microsoft.com/office/drawing/2014/main" id="{00000000-0008-0000-1100-00009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0" name="Rectangle 149">
          <a:extLst>
            <a:ext uri="{FF2B5EF4-FFF2-40B4-BE49-F238E27FC236}">
              <a16:creationId xmlns:a16="http://schemas.microsoft.com/office/drawing/2014/main" id="{00000000-0008-0000-1100-00009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1" name="Rectangle 11">
          <a:extLst>
            <a:ext uri="{FF2B5EF4-FFF2-40B4-BE49-F238E27FC236}">
              <a16:creationId xmlns:a16="http://schemas.microsoft.com/office/drawing/2014/main" id="{00000000-0008-0000-1100-00009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2" name="Rectangle 151">
          <a:extLst>
            <a:ext uri="{FF2B5EF4-FFF2-40B4-BE49-F238E27FC236}">
              <a16:creationId xmlns:a16="http://schemas.microsoft.com/office/drawing/2014/main" id="{00000000-0008-0000-1100-00009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3" name="Rectangle 11">
          <a:extLst>
            <a:ext uri="{FF2B5EF4-FFF2-40B4-BE49-F238E27FC236}">
              <a16:creationId xmlns:a16="http://schemas.microsoft.com/office/drawing/2014/main" id="{00000000-0008-0000-1100-00009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4" name="Rectangle 153">
          <a:extLst>
            <a:ext uri="{FF2B5EF4-FFF2-40B4-BE49-F238E27FC236}">
              <a16:creationId xmlns:a16="http://schemas.microsoft.com/office/drawing/2014/main" id="{00000000-0008-0000-1100-00009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5" name="Rectangle 11">
          <a:extLst>
            <a:ext uri="{FF2B5EF4-FFF2-40B4-BE49-F238E27FC236}">
              <a16:creationId xmlns:a16="http://schemas.microsoft.com/office/drawing/2014/main" id="{00000000-0008-0000-1100-00009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6" name="Rectangle 155">
          <a:extLst>
            <a:ext uri="{FF2B5EF4-FFF2-40B4-BE49-F238E27FC236}">
              <a16:creationId xmlns:a16="http://schemas.microsoft.com/office/drawing/2014/main" id="{00000000-0008-0000-1100-00009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7" name="Rectangle 11">
          <a:extLst>
            <a:ext uri="{FF2B5EF4-FFF2-40B4-BE49-F238E27FC236}">
              <a16:creationId xmlns:a16="http://schemas.microsoft.com/office/drawing/2014/main" id="{00000000-0008-0000-1100-00009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8" name="Rectangle 157">
          <a:extLst>
            <a:ext uri="{FF2B5EF4-FFF2-40B4-BE49-F238E27FC236}">
              <a16:creationId xmlns:a16="http://schemas.microsoft.com/office/drawing/2014/main" id="{00000000-0008-0000-1100-00009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9" name="Rectangle 11">
          <a:extLst>
            <a:ext uri="{FF2B5EF4-FFF2-40B4-BE49-F238E27FC236}">
              <a16:creationId xmlns:a16="http://schemas.microsoft.com/office/drawing/2014/main" id="{00000000-0008-0000-1100-00009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0" name="Rectangle 159">
          <a:extLst>
            <a:ext uri="{FF2B5EF4-FFF2-40B4-BE49-F238E27FC236}">
              <a16:creationId xmlns:a16="http://schemas.microsoft.com/office/drawing/2014/main" id="{00000000-0008-0000-1100-0000A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1" name="Rectangle 11">
          <a:extLst>
            <a:ext uri="{FF2B5EF4-FFF2-40B4-BE49-F238E27FC236}">
              <a16:creationId xmlns:a16="http://schemas.microsoft.com/office/drawing/2014/main" id="{00000000-0008-0000-1100-0000A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2" name="Rectangle 161">
          <a:extLst>
            <a:ext uri="{FF2B5EF4-FFF2-40B4-BE49-F238E27FC236}">
              <a16:creationId xmlns:a16="http://schemas.microsoft.com/office/drawing/2014/main" id="{00000000-0008-0000-1100-0000A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3" name="Rectangle 11">
          <a:extLst>
            <a:ext uri="{FF2B5EF4-FFF2-40B4-BE49-F238E27FC236}">
              <a16:creationId xmlns:a16="http://schemas.microsoft.com/office/drawing/2014/main" id="{00000000-0008-0000-1100-0000A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4" name="Rectangle 163">
          <a:extLst>
            <a:ext uri="{FF2B5EF4-FFF2-40B4-BE49-F238E27FC236}">
              <a16:creationId xmlns:a16="http://schemas.microsoft.com/office/drawing/2014/main" id="{00000000-0008-0000-1100-0000A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5" name="Rectangle 11">
          <a:extLst>
            <a:ext uri="{FF2B5EF4-FFF2-40B4-BE49-F238E27FC236}">
              <a16:creationId xmlns:a16="http://schemas.microsoft.com/office/drawing/2014/main" id="{00000000-0008-0000-1100-0000A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6" name="Rectangle 165">
          <a:extLst>
            <a:ext uri="{FF2B5EF4-FFF2-40B4-BE49-F238E27FC236}">
              <a16:creationId xmlns:a16="http://schemas.microsoft.com/office/drawing/2014/main" id="{00000000-0008-0000-1100-0000A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7" name="Rectangle 11">
          <a:extLst>
            <a:ext uri="{FF2B5EF4-FFF2-40B4-BE49-F238E27FC236}">
              <a16:creationId xmlns:a16="http://schemas.microsoft.com/office/drawing/2014/main" id="{00000000-0008-0000-1100-0000A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8" name="Rectangle 3">
          <a:extLst>
            <a:ext uri="{FF2B5EF4-FFF2-40B4-BE49-F238E27FC236}">
              <a16:creationId xmlns:a16="http://schemas.microsoft.com/office/drawing/2014/main" id="{00000000-0008-0000-1100-0000A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9" name="Rectangle 3">
          <a:extLst>
            <a:ext uri="{FF2B5EF4-FFF2-40B4-BE49-F238E27FC236}">
              <a16:creationId xmlns:a16="http://schemas.microsoft.com/office/drawing/2014/main" id="{00000000-0008-0000-1100-0000A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0" name="Rectangle 169">
          <a:extLst>
            <a:ext uri="{FF2B5EF4-FFF2-40B4-BE49-F238E27FC236}">
              <a16:creationId xmlns:a16="http://schemas.microsoft.com/office/drawing/2014/main" id="{00000000-0008-0000-1100-0000A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1" name="Rectangle 3">
          <a:extLst>
            <a:ext uri="{FF2B5EF4-FFF2-40B4-BE49-F238E27FC236}">
              <a16:creationId xmlns:a16="http://schemas.microsoft.com/office/drawing/2014/main" id="{00000000-0008-0000-1100-0000A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2" name="Rectangle 11">
          <a:extLst>
            <a:ext uri="{FF2B5EF4-FFF2-40B4-BE49-F238E27FC236}">
              <a16:creationId xmlns:a16="http://schemas.microsoft.com/office/drawing/2014/main" id="{00000000-0008-0000-1100-0000A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3" name="Rectangle 3">
          <a:extLst>
            <a:ext uri="{FF2B5EF4-FFF2-40B4-BE49-F238E27FC236}">
              <a16:creationId xmlns:a16="http://schemas.microsoft.com/office/drawing/2014/main" id="{00000000-0008-0000-1100-0000A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4" name="Rectangle 173">
          <a:extLst>
            <a:ext uri="{FF2B5EF4-FFF2-40B4-BE49-F238E27FC236}">
              <a16:creationId xmlns:a16="http://schemas.microsoft.com/office/drawing/2014/main" id="{00000000-0008-0000-1100-0000A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5" name="Rectangle 11">
          <a:extLst>
            <a:ext uri="{FF2B5EF4-FFF2-40B4-BE49-F238E27FC236}">
              <a16:creationId xmlns:a16="http://schemas.microsoft.com/office/drawing/2014/main" id="{00000000-0008-0000-1100-0000A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6" name="Rectangle 175">
          <a:extLst>
            <a:ext uri="{FF2B5EF4-FFF2-40B4-BE49-F238E27FC236}">
              <a16:creationId xmlns:a16="http://schemas.microsoft.com/office/drawing/2014/main" id="{00000000-0008-0000-1100-0000B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7" name="Rectangle 11">
          <a:extLst>
            <a:ext uri="{FF2B5EF4-FFF2-40B4-BE49-F238E27FC236}">
              <a16:creationId xmlns:a16="http://schemas.microsoft.com/office/drawing/2014/main" id="{00000000-0008-0000-1100-0000B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8" name="Rectangle 177">
          <a:extLst>
            <a:ext uri="{FF2B5EF4-FFF2-40B4-BE49-F238E27FC236}">
              <a16:creationId xmlns:a16="http://schemas.microsoft.com/office/drawing/2014/main" id="{00000000-0008-0000-1100-0000B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9" name="Rectangle 11">
          <a:extLst>
            <a:ext uri="{FF2B5EF4-FFF2-40B4-BE49-F238E27FC236}">
              <a16:creationId xmlns:a16="http://schemas.microsoft.com/office/drawing/2014/main" id="{00000000-0008-0000-1100-0000B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0" name="Rectangle 179">
          <a:extLst>
            <a:ext uri="{FF2B5EF4-FFF2-40B4-BE49-F238E27FC236}">
              <a16:creationId xmlns:a16="http://schemas.microsoft.com/office/drawing/2014/main" id="{00000000-0008-0000-1100-0000B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1" name="Rectangle 11">
          <a:extLst>
            <a:ext uri="{FF2B5EF4-FFF2-40B4-BE49-F238E27FC236}">
              <a16:creationId xmlns:a16="http://schemas.microsoft.com/office/drawing/2014/main" id="{00000000-0008-0000-1100-0000B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2" name="Rectangle 181">
          <a:extLst>
            <a:ext uri="{FF2B5EF4-FFF2-40B4-BE49-F238E27FC236}">
              <a16:creationId xmlns:a16="http://schemas.microsoft.com/office/drawing/2014/main" id="{00000000-0008-0000-1100-0000B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3" name="Rectangle 11">
          <a:extLst>
            <a:ext uri="{FF2B5EF4-FFF2-40B4-BE49-F238E27FC236}">
              <a16:creationId xmlns:a16="http://schemas.microsoft.com/office/drawing/2014/main" id="{00000000-0008-0000-1100-0000B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4" name="Rectangle 183">
          <a:extLst>
            <a:ext uri="{FF2B5EF4-FFF2-40B4-BE49-F238E27FC236}">
              <a16:creationId xmlns:a16="http://schemas.microsoft.com/office/drawing/2014/main" id="{00000000-0008-0000-1100-0000B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5" name="Rectangle 11">
          <a:extLst>
            <a:ext uri="{FF2B5EF4-FFF2-40B4-BE49-F238E27FC236}">
              <a16:creationId xmlns:a16="http://schemas.microsoft.com/office/drawing/2014/main" id="{00000000-0008-0000-1100-0000B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6" name="Rectangle 185">
          <a:extLst>
            <a:ext uri="{FF2B5EF4-FFF2-40B4-BE49-F238E27FC236}">
              <a16:creationId xmlns:a16="http://schemas.microsoft.com/office/drawing/2014/main" id="{00000000-0008-0000-1100-0000B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7" name="Rectangle 11">
          <a:extLst>
            <a:ext uri="{FF2B5EF4-FFF2-40B4-BE49-F238E27FC236}">
              <a16:creationId xmlns:a16="http://schemas.microsoft.com/office/drawing/2014/main" id="{00000000-0008-0000-1100-0000B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8" name="Rectangle 187">
          <a:extLst>
            <a:ext uri="{FF2B5EF4-FFF2-40B4-BE49-F238E27FC236}">
              <a16:creationId xmlns:a16="http://schemas.microsoft.com/office/drawing/2014/main" id="{00000000-0008-0000-1100-0000B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9" name="Rectangle 11">
          <a:extLst>
            <a:ext uri="{FF2B5EF4-FFF2-40B4-BE49-F238E27FC236}">
              <a16:creationId xmlns:a16="http://schemas.microsoft.com/office/drawing/2014/main" id="{00000000-0008-0000-1100-0000B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0" name="Rectangle 189">
          <a:extLst>
            <a:ext uri="{FF2B5EF4-FFF2-40B4-BE49-F238E27FC236}">
              <a16:creationId xmlns:a16="http://schemas.microsoft.com/office/drawing/2014/main" id="{00000000-0008-0000-1100-0000B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1" name="Rectangle 11">
          <a:extLst>
            <a:ext uri="{FF2B5EF4-FFF2-40B4-BE49-F238E27FC236}">
              <a16:creationId xmlns:a16="http://schemas.microsoft.com/office/drawing/2014/main" id="{00000000-0008-0000-1100-0000B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2" name="Rectangle 3">
          <a:extLst>
            <a:ext uri="{FF2B5EF4-FFF2-40B4-BE49-F238E27FC236}">
              <a16:creationId xmlns:a16="http://schemas.microsoft.com/office/drawing/2014/main" id="{00000000-0008-0000-1100-0000C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3" name="Rectangle 3">
          <a:extLst>
            <a:ext uri="{FF2B5EF4-FFF2-40B4-BE49-F238E27FC236}">
              <a16:creationId xmlns:a16="http://schemas.microsoft.com/office/drawing/2014/main" id="{00000000-0008-0000-1100-0000C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4" name="Rectangle 193">
          <a:extLst>
            <a:ext uri="{FF2B5EF4-FFF2-40B4-BE49-F238E27FC236}">
              <a16:creationId xmlns:a16="http://schemas.microsoft.com/office/drawing/2014/main" id="{00000000-0008-0000-1100-0000C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5" name="Rectangle 3">
          <a:extLst>
            <a:ext uri="{FF2B5EF4-FFF2-40B4-BE49-F238E27FC236}">
              <a16:creationId xmlns:a16="http://schemas.microsoft.com/office/drawing/2014/main" id="{00000000-0008-0000-1100-0000C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6" name="Rectangle 11">
          <a:extLst>
            <a:ext uri="{FF2B5EF4-FFF2-40B4-BE49-F238E27FC236}">
              <a16:creationId xmlns:a16="http://schemas.microsoft.com/office/drawing/2014/main" id="{00000000-0008-0000-1100-0000C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7" name="Rectangle 3">
          <a:extLst>
            <a:ext uri="{FF2B5EF4-FFF2-40B4-BE49-F238E27FC236}">
              <a16:creationId xmlns:a16="http://schemas.microsoft.com/office/drawing/2014/main" id="{00000000-0008-0000-1100-0000C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8" name="Rectangle 197">
          <a:extLst>
            <a:ext uri="{FF2B5EF4-FFF2-40B4-BE49-F238E27FC236}">
              <a16:creationId xmlns:a16="http://schemas.microsoft.com/office/drawing/2014/main" id="{00000000-0008-0000-1100-0000C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9" name="Rectangle 11">
          <a:extLst>
            <a:ext uri="{FF2B5EF4-FFF2-40B4-BE49-F238E27FC236}">
              <a16:creationId xmlns:a16="http://schemas.microsoft.com/office/drawing/2014/main" id="{00000000-0008-0000-1100-0000C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0" name="Rectangle 199">
          <a:extLst>
            <a:ext uri="{FF2B5EF4-FFF2-40B4-BE49-F238E27FC236}">
              <a16:creationId xmlns:a16="http://schemas.microsoft.com/office/drawing/2014/main" id="{00000000-0008-0000-1100-0000C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1" name="Rectangle 11">
          <a:extLst>
            <a:ext uri="{FF2B5EF4-FFF2-40B4-BE49-F238E27FC236}">
              <a16:creationId xmlns:a16="http://schemas.microsoft.com/office/drawing/2014/main" id="{00000000-0008-0000-1100-0000C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2" name="Rectangle 201">
          <a:extLst>
            <a:ext uri="{FF2B5EF4-FFF2-40B4-BE49-F238E27FC236}">
              <a16:creationId xmlns:a16="http://schemas.microsoft.com/office/drawing/2014/main" id="{00000000-0008-0000-1100-0000C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3" name="Rectangle 11">
          <a:extLst>
            <a:ext uri="{FF2B5EF4-FFF2-40B4-BE49-F238E27FC236}">
              <a16:creationId xmlns:a16="http://schemas.microsoft.com/office/drawing/2014/main" id="{00000000-0008-0000-1100-0000C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4" name="Rectangle 203">
          <a:extLst>
            <a:ext uri="{FF2B5EF4-FFF2-40B4-BE49-F238E27FC236}">
              <a16:creationId xmlns:a16="http://schemas.microsoft.com/office/drawing/2014/main" id="{00000000-0008-0000-1100-0000C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5" name="Rectangle 11">
          <a:extLst>
            <a:ext uri="{FF2B5EF4-FFF2-40B4-BE49-F238E27FC236}">
              <a16:creationId xmlns:a16="http://schemas.microsoft.com/office/drawing/2014/main" id="{00000000-0008-0000-1100-0000C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6" name="Rectangle 205">
          <a:extLst>
            <a:ext uri="{FF2B5EF4-FFF2-40B4-BE49-F238E27FC236}">
              <a16:creationId xmlns:a16="http://schemas.microsoft.com/office/drawing/2014/main" id="{00000000-0008-0000-1100-0000C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7" name="Rectangle 11">
          <a:extLst>
            <a:ext uri="{FF2B5EF4-FFF2-40B4-BE49-F238E27FC236}">
              <a16:creationId xmlns:a16="http://schemas.microsoft.com/office/drawing/2014/main" id="{00000000-0008-0000-1100-0000C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8" name="Rectangle 207">
          <a:extLst>
            <a:ext uri="{FF2B5EF4-FFF2-40B4-BE49-F238E27FC236}">
              <a16:creationId xmlns:a16="http://schemas.microsoft.com/office/drawing/2014/main" id="{00000000-0008-0000-1100-0000D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9" name="Rectangle 11">
          <a:extLst>
            <a:ext uri="{FF2B5EF4-FFF2-40B4-BE49-F238E27FC236}">
              <a16:creationId xmlns:a16="http://schemas.microsoft.com/office/drawing/2014/main" id="{00000000-0008-0000-1100-0000D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0" name="Rectangle 209">
          <a:extLst>
            <a:ext uri="{FF2B5EF4-FFF2-40B4-BE49-F238E27FC236}">
              <a16:creationId xmlns:a16="http://schemas.microsoft.com/office/drawing/2014/main" id="{00000000-0008-0000-1100-0000D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1" name="Rectangle 11">
          <a:extLst>
            <a:ext uri="{FF2B5EF4-FFF2-40B4-BE49-F238E27FC236}">
              <a16:creationId xmlns:a16="http://schemas.microsoft.com/office/drawing/2014/main" id="{00000000-0008-0000-1100-0000D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2" name="Rectangle 211">
          <a:extLst>
            <a:ext uri="{FF2B5EF4-FFF2-40B4-BE49-F238E27FC236}">
              <a16:creationId xmlns:a16="http://schemas.microsoft.com/office/drawing/2014/main" id="{00000000-0008-0000-1100-0000D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3" name="Rectangle 11">
          <a:extLst>
            <a:ext uri="{FF2B5EF4-FFF2-40B4-BE49-F238E27FC236}">
              <a16:creationId xmlns:a16="http://schemas.microsoft.com/office/drawing/2014/main" id="{00000000-0008-0000-1100-0000D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4" name="Rectangle 213">
          <a:extLst>
            <a:ext uri="{FF2B5EF4-FFF2-40B4-BE49-F238E27FC236}">
              <a16:creationId xmlns:a16="http://schemas.microsoft.com/office/drawing/2014/main" id="{00000000-0008-0000-1100-0000D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5" name="Rectangle 11">
          <a:extLst>
            <a:ext uri="{FF2B5EF4-FFF2-40B4-BE49-F238E27FC236}">
              <a16:creationId xmlns:a16="http://schemas.microsoft.com/office/drawing/2014/main" id="{00000000-0008-0000-1100-0000D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6" name="Rectangle 3">
          <a:extLst>
            <a:ext uri="{FF2B5EF4-FFF2-40B4-BE49-F238E27FC236}">
              <a16:creationId xmlns:a16="http://schemas.microsoft.com/office/drawing/2014/main" id="{00000000-0008-0000-1100-0000D8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7" name="Rectangle 3">
          <a:extLst>
            <a:ext uri="{FF2B5EF4-FFF2-40B4-BE49-F238E27FC236}">
              <a16:creationId xmlns:a16="http://schemas.microsoft.com/office/drawing/2014/main" id="{00000000-0008-0000-1100-0000D9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18" name="Rectangle 217">
          <a:extLst>
            <a:ext uri="{FF2B5EF4-FFF2-40B4-BE49-F238E27FC236}">
              <a16:creationId xmlns:a16="http://schemas.microsoft.com/office/drawing/2014/main" id="{00000000-0008-0000-1100-0000D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9" name="Rectangle 3">
          <a:extLst>
            <a:ext uri="{FF2B5EF4-FFF2-40B4-BE49-F238E27FC236}">
              <a16:creationId xmlns:a16="http://schemas.microsoft.com/office/drawing/2014/main" id="{00000000-0008-0000-1100-0000DB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0" name="Rectangle 11">
          <a:extLst>
            <a:ext uri="{FF2B5EF4-FFF2-40B4-BE49-F238E27FC236}">
              <a16:creationId xmlns:a16="http://schemas.microsoft.com/office/drawing/2014/main" id="{00000000-0008-0000-1100-0000D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21" name="Rectangle 3">
          <a:extLst>
            <a:ext uri="{FF2B5EF4-FFF2-40B4-BE49-F238E27FC236}">
              <a16:creationId xmlns:a16="http://schemas.microsoft.com/office/drawing/2014/main" id="{00000000-0008-0000-1100-0000DD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2" name="Rectangle 221">
          <a:extLst>
            <a:ext uri="{FF2B5EF4-FFF2-40B4-BE49-F238E27FC236}">
              <a16:creationId xmlns:a16="http://schemas.microsoft.com/office/drawing/2014/main" id="{00000000-0008-0000-1100-0000D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3" name="Rectangle 11">
          <a:extLst>
            <a:ext uri="{FF2B5EF4-FFF2-40B4-BE49-F238E27FC236}">
              <a16:creationId xmlns:a16="http://schemas.microsoft.com/office/drawing/2014/main" id="{00000000-0008-0000-1100-0000D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4" name="Rectangle 223">
          <a:extLst>
            <a:ext uri="{FF2B5EF4-FFF2-40B4-BE49-F238E27FC236}">
              <a16:creationId xmlns:a16="http://schemas.microsoft.com/office/drawing/2014/main" id="{00000000-0008-0000-1100-0000E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5" name="Rectangle 11">
          <a:extLst>
            <a:ext uri="{FF2B5EF4-FFF2-40B4-BE49-F238E27FC236}">
              <a16:creationId xmlns:a16="http://schemas.microsoft.com/office/drawing/2014/main" id="{00000000-0008-0000-1100-0000E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6" name="Rectangle 225">
          <a:extLst>
            <a:ext uri="{FF2B5EF4-FFF2-40B4-BE49-F238E27FC236}">
              <a16:creationId xmlns:a16="http://schemas.microsoft.com/office/drawing/2014/main" id="{00000000-0008-0000-1100-0000E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7" name="Rectangle 11">
          <a:extLst>
            <a:ext uri="{FF2B5EF4-FFF2-40B4-BE49-F238E27FC236}">
              <a16:creationId xmlns:a16="http://schemas.microsoft.com/office/drawing/2014/main" id="{00000000-0008-0000-1100-0000E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8" name="Rectangle 227">
          <a:extLst>
            <a:ext uri="{FF2B5EF4-FFF2-40B4-BE49-F238E27FC236}">
              <a16:creationId xmlns:a16="http://schemas.microsoft.com/office/drawing/2014/main" id="{00000000-0008-0000-1100-0000E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9" name="Rectangle 11">
          <a:extLst>
            <a:ext uri="{FF2B5EF4-FFF2-40B4-BE49-F238E27FC236}">
              <a16:creationId xmlns:a16="http://schemas.microsoft.com/office/drawing/2014/main" id="{00000000-0008-0000-1100-0000E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0" name="Rectangle 229">
          <a:extLst>
            <a:ext uri="{FF2B5EF4-FFF2-40B4-BE49-F238E27FC236}">
              <a16:creationId xmlns:a16="http://schemas.microsoft.com/office/drawing/2014/main" id="{00000000-0008-0000-1100-0000E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1" name="Rectangle 11">
          <a:extLst>
            <a:ext uri="{FF2B5EF4-FFF2-40B4-BE49-F238E27FC236}">
              <a16:creationId xmlns:a16="http://schemas.microsoft.com/office/drawing/2014/main" id="{00000000-0008-0000-1100-0000E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2" name="Rectangle 231">
          <a:extLst>
            <a:ext uri="{FF2B5EF4-FFF2-40B4-BE49-F238E27FC236}">
              <a16:creationId xmlns:a16="http://schemas.microsoft.com/office/drawing/2014/main" id="{00000000-0008-0000-1100-0000E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3" name="Rectangle 11">
          <a:extLst>
            <a:ext uri="{FF2B5EF4-FFF2-40B4-BE49-F238E27FC236}">
              <a16:creationId xmlns:a16="http://schemas.microsoft.com/office/drawing/2014/main" id="{00000000-0008-0000-1100-0000E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4" name="Rectangle 233">
          <a:extLst>
            <a:ext uri="{FF2B5EF4-FFF2-40B4-BE49-F238E27FC236}">
              <a16:creationId xmlns:a16="http://schemas.microsoft.com/office/drawing/2014/main" id="{00000000-0008-0000-1100-0000E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5" name="Rectangle 11">
          <a:extLst>
            <a:ext uri="{FF2B5EF4-FFF2-40B4-BE49-F238E27FC236}">
              <a16:creationId xmlns:a16="http://schemas.microsoft.com/office/drawing/2014/main" id="{00000000-0008-0000-1100-0000E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6" name="Rectangle 235">
          <a:extLst>
            <a:ext uri="{FF2B5EF4-FFF2-40B4-BE49-F238E27FC236}">
              <a16:creationId xmlns:a16="http://schemas.microsoft.com/office/drawing/2014/main" id="{00000000-0008-0000-1100-0000E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7" name="Rectangle 11">
          <a:extLst>
            <a:ext uri="{FF2B5EF4-FFF2-40B4-BE49-F238E27FC236}">
              <a16:creationId xmlns:a16="http://schemas.microsoft.com/office/drawing/2014/main" id="{00000000-0008-0000-1100-0000E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8" name="Rectangle 237">
          <a:extLst>
            <a:ext uri="{FF2B5EF4-FFF2-40B4-BE49-F238E27FC236}">
              <a16:creationId xmlns:a16="http://schemas.microsoft.com/office/drawing/2014/main" id="{00000000-0008-0000-1100-0000E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9" name="Rectangle 11">
          <a:extLst>
            <a:ext uri="{FF2B5EF4-FFF2-40B4-BE49-F238E27FC236}">
              <a16:creationId xmlns:a16="http://schemas.microsoft.com/office/drawing/2014/main" id="{00000000-0008-0000-1100-0000E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0" name="Rectangle 3">
          <a:extLst>
            <a:ext uri="{FF2B5EF4-FFF2-40B4-BE49-F238E27FC236}">
              <a16:creationId xmlns:a16="http://schemas.microsoft.com/office/drawing/2014/main" id="{00000000-0008-0000-1100-0000F0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1" name="Rectangle 3">
          <a:extLst>
            <a:ext uri="{FF2B5EF4-FFF2-40B4-BE49-F238E27FC236}">
              <a16:creationId xmlns:a16="http://schemas.microsoft.com/office/drawing/2014/main" id="{00000000-0008-0000-1100-0000F1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2" name="Rectangle 241">
          <a:extLst>
            <a:ext uri="{FF2B5EF4-FFF2-40B4-BE49-F238E27FC236}">
              <a16:creationId xmlns:a16="http://schemas.microsoft.com/office/drawing/2014/main" id="{00000000-0008-0000-1100-0000F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3" name="Rectangle 3">
          <a:extLst>
            <a:ext uri="{FF2B5EF4-FFF2-40B4-BE49-F238E27FC236}">
              <a16:creationId xmlns:a16="http://schemas.microsoft.com/office/drawing/2014/main" id="{00000000-0008-0000-1100-0000F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4" name="Rectangle 11">
          <a:extLst>
            <a:ext uri="{FF2B5EF4-FFF2-40B4-BE49-F238E27FC236}">
              <a16:creationId xmlns:a16="http://schemas.microsoft.com/office/drawing/2014/main" id="{00000000-0008-0000-1100-0000F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5" name="Rectangle 3">
          <a:extLst>
            <a:ext uri="{FF2B5EF4-FFF2-40B4-BE49-F238E27FC236}">
              <a16:creationId xmlns:a16="http://schemas.microsoft.com/office/drawing/2014/main" id="{00000000-0008-0000-1100-0000F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6" name="Rectangle 245">
          <a:extLst>
            <a:ext uri="{FF2B5EF4-FFF2-40B4-BE49-F238E27FC236}">
              <a16:creationId xmlns:a16="http://schemas.microsoft.com/office/drawing/2014/main" id="{00000000-0008-0000-1100-0000F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7" name="Rectangle 11">
          <a:extLst>
            <a:ext uri="{FF2B5EF4-FFF2-40B4-BE49-F238E27FC236}">
              <a16:creationId xmlns:a16="http://schemas.microsoft.com/office/drawing/2014/main" id="{00000000-0008-0000-1100-0000F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8" name="Rectangle 247">
          <a:extLst>
            <a:ext uri="{FF2B5EF4-FFF2-40B4-BE49-F238E27FC236}">
              <a16:creationId xmlns:a16="http://schemas.microsoft.com/office/drawing/2014/main" id="{00000000-0008-0000-1100-0000F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9" name="Rectangle 11">
          <a:extLst>
            <a:ext uri="{FF2B5EF4-FFF2-40B4-BE49-F238E27FC236}">
              <a16:creationId xmlns:a16="http://schemas.microsoft.com/office/drawing/2014/main" id="{00000000-0008-0000-1100-0000F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0" name="Rectangle 249">
          <a:extLst>
            <a:ext uri="{FF2B5EF4-FFF2-40B4-BE49-F238E27FC236}">
              <a16:creationId xmlns:a16="http://schemas.microsoft.com/office/drawing/2014/main" id="{00000000-0008-0000-1100-0000F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1" name="Rectangle 11">
          <a:extLst>
            <a:ext uri="{FF2B5EF4-FFF2-40B4-BE49-F238E27FC236}">
              <a16:creationId xmlns:a16="http://schemas.microsoft.com/office/drawing/2014/main" id="{00000000-0008-0000-1100-0000F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2" name="Rectangle 251">
          <a:extLst>
            <a:ext uri="{FF2B5EF4-FFF2-40B4-BE49-F238E27FC236}">
              <a16:creationId xmlns:a16="http://schemas.microsoft.com/office/drawing/2014/main" id="{00000000-0008-0000-1100-0000F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3" name="Rectangle 11">
          <a:extLst>
            <a:ext uri="{FF2B5EF4-FFF2-40B4-BE49-F238E27FC236}">
              <a16:creationId xmlns:a16="http://schemas.microsoft.com/office/drawing/2014/main" id="{00000000-0008-0000-1100-0000F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4" name="Rectangle 253">
          <a:extLst>
            <a:ext uri="{FF2B5EF4-FFF2-40B4-BE49-F238E27FC236}">
              <a16:creationId xmlns:a16="http://schemas.microsoft.com/office/drawing/2014/main" id="{00000000-0008-0000-1100-0000F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5" name="Rectangle 11">
          <a:extLst>
            <a:ext uri="{FF2B5EF4-FFF2-40B4-BE49-F238E27FC236}">
              <a16:creationId xmlns:a16="http://schemas.microsoft.com/office/drawing/2014/main" id="{00000000-0008-0000-1100-0000F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6" name="Rectangle 255">
          <a:extLst>
            <a:ext uri="{FF2B5EF4-FFF2-40B4-BE49-F238E27FC236}">
              <a16:creationId xmlns:a16="http://schemas.microsoft.com/office/drawing/2014/main" id="{00000000-0008-0000-1100-00000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7" name="Rectangle 11">
          <a:extLst>
            <a:ext uri="{FF2B5EF4-FFF2-40B4-BE49-F238E27FC236}">
              <a16:creationId xmlns:a16="http://schemas.microsoft.com/office/drawing/2014/main" id="{00000000-0008-0000-1100-00000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8" name="Rectangle 257">
          <a:extLst>
            <a:ext uri="{FF2B5EF4-FFF2-40B4-BE49-F238E27FC236}">
              <a16:creationId xmlns:a16="http://schemas.microsoft.com/office/drawing/2014/main" id="{00000000-0008-0000-1100-00000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9" name="Rectangle 11">
          <a:extLst>
            <a:ext uri="{FF2B5EF4-FFF2-40B4-BE49-F238E27FC236}">
              <a16:creationId xmlns:a16="http://schemas.microsoft.com/office/drawing/2014/main" id="{00000000-0008-0000-1100-00000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0" name="Rectangle 259">
          <a:extLst>
            <a:ext uri="{FF2B5EF4-FFF2-40B4-BE49-F238E27FC236}">
              <a16:creationId xmlns:a16="http://schemas.microsoft.com/office/drawing/2014/main" id="{00000000-0008-0000-1100-00000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1" name="Rectangle 11">
          <a:extLst>
            <a:ext uri="{FF2B5EF4-FFF2-40B4-BE49-F238E27FC236}">
              <a16:creationId xmlns:a16="http://schemas.microsoft.com/office/drawing/2014/main" id="{00000000-0008-0000-1100-00000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2" name="Rectangle 261">
          <a:extLst>
            <a:ext uri="{FF2B5EF4-FFF2-40B4-BE49-F238E27FC236}">
              <a16:creationId xmlns:a16="http://schemas.microsoft.com/office/drawing/2014/main" id="{00000000-0008-0000-1100-00000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3" name="Rectangle 11">
          <a:extLst>
            <a:ext uri="{FF2B5EF4-FFF2-40B4-BE49-F238E27FC236}">
              <a16:creationId xmlns:a16="http://schemas.microsoft.com/office/drawing/2014/main" id="{00000000-0008-0000-1100-00000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4" name="Rectangle 3">
          <a:extLst>
            <a:ext uri="{FF2B5EF4-FFF2-40B4-BE49-F238E27FC236}">
              <a16:creationId xmlns:a16="http://schemas.microsoft.com/office/drawing/2014/main" id="{00000000-0008-0000-1100-00000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5" name="Rectangle 3">
          <a:extLst>
            <a:ext uri="{FF2B5EF4-FFF2-40B4-BE49-F238E27FC236}">
              <a16:creationId xmlns:a16="http://schemas.microsoft.com/office/drawing/2014/main" id="{00000000-0008-0000-1100-00000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6" name="Rectangle 265">
          <a:extLst>
            <a:ext uri="{FF2B5EF4-FFF2-40B4-BE49-F238E27FC236}">
              <a16:creationId xmlns:a16="http://schemas.microsoft.com/office/drawing/2014/main" id="{00000000-0008-0000-1100-00000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7" name="Rectangle 3">
          <a:extLst>
            <a:ext uri="{FF2B5EF4-FFF2-40B4-BE49-F238E27FC236}">
              <a16:creationId xmlns:a16="http://schemas.microsoft.com/office/drawing/2014/main" id="{00000000-0008-0000-1100-00000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8" name="Rectangle 11">
          <a:extLst>
            <a:ext uri="{FF2B5EF4-FFF2-40B4-BE49-F238E27FC236}">
              <a16:creationId xmlns:a16="http://schemas.microsoft.com/office/drawing/2014/main" id="{00000000-0008-0000-1100-00000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9" name="Rectangle 3">
          <a:extLst>
            <a:ext uri="{FF2B5EF4-FFF2-40B4-BE49-F238E27FC236}">
              <a16:creationId xmlns:a16="http://schemas.microsoft.com/office/drawing/2014/main" id="{00000000-0008-0000-1100-00000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0" name="Rectangle 269">
          <a:extLst>
            <a:ext uri="{FF2B5EF4-FFF2-40B4-BE49-F238E27FC236}">
              <a16:creationId xmlns:a16="http://schemas.microsoft.com/office/drawing/2014/main" id="{00000000-0008-0000-1100-00000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1" name="Rectangle 11">
          <a:extLst>
            <a:ext uri="{FF2B5EF4-FFF2-40B4-BE49-F238E27FC236}">
              <a16:creationId xmlns:a16="http://schemas.microsoft.com/office/drawing/2014/main" id="{00000000-0008-0000-1100-00000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2" name="Rectangle 271">
          <a:extLst>
            <a:ext uri="{FF2B5EF4-FFF2-40B4-BE49-F238E27FC236}">
              <a16:creationId xmlns:a16="http://schemas.microsoft.com/office/drawing/2014/main" id="{00000000-0008-0000-1100-00001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3" name="Rectangle 11">
          <a:extLst>
            <a:ext uri="{FF2B5EF4-FFF2-40B4-BE49-F238E27FC236}">
              <a16:creationId xmlns:a16="http://schemas.microsoft.com/office/drawing/2014/main" id="{00000000-0008-0000-1100-00001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4" name="Rectangle 273">
          <a:extLst>
            <a:ext uri="{FF2B5EF4-FFF2-40B4-BE49-F238E27FC236}">
              <a16:creationId xmlns:a16="http://schemas.microsoft.com/office/drawing/2014/main" id="{00000000-0008-0000-1100-00001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5" name="Rectangle 11">
          <a:extLst>
            <a:ext uri="{FF2B5EF4-FFF2-40B4-BE49-F238E27FC236}">
              <a16:creationId xmlns:a16="http://schemas.microsoft.com/office/drawing/2014/main" id="{00000000-0008-0000-1100-00001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6" name="Rectangle 275">
          <a:extLst>
            <a:ext uri="{FF2B5EF4-FFF2-40B4-BE49-F238E27FC236}">
              <a16:creationId xmlns:a16="http://schemas.microsoft.com/office/drawing/2014/main" id="{00000000-0008-0000-1100-00001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7" name="Rectangle 11">
          <a:extLst>
            <a:ext uri="{FF2B5EF4-FFF2-40B4-BE49-F238E27FC236}">
              <a16:creationId xmlns:a16="http://schemas.microsoft.com/office/drawing/2014/main" id="{00000000-0008-0000-1100-00001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8" name="Rectangle 277">
          <a:extLst>
            <a:ext uri="{FF2B5EF4-FFF2-40B4-BE49-F238E27FC236}">
              <a16:creationId xmlns:a16="http://schemas.microsoft.com/office/drawing/2014/main" id="{00000000-0008-0000-1100-00001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9" name="Rectangle 11">
          <a:extLst>
            <a:ext uri="{FF2B5EF4-FFF2-40B4-BE49-F238E27FC236}">
              <a16:creationId xmlns:a16="http://schemas.microsoft.com/office/drawing/2014/main" id="{00000000-0008-0000-1100-00001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0" name="Rectangle 279">
          <a:extLst>
            <a:ext uri="{FF2B5EF4-FFF2-40B4-BE49-F238E27FC236}">
              <a16:creationId xmlns:a16="http://schemas.microsoft.com/office/drawing/2014/main" id="{00000000-0008-0000-1100-00001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1" name="Rectangle 11">
          <a:extLst>
            <a:ext uri="{FF2B5EF4-FFF2-40B4-BE49-F238E27FC236}">
              <a16:creationId xmlns:a16="http://schemas.microsoft.com/office/drawing/2014/main" id="{00000000-0008-0000-1100-00001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2" name="Rectangle 281">
          <a:extLst>
            <a:ext uri="{FF2B5EF4-FFF2-40B4-BE49-F238E27FC236}">
              <a16:creationId xmlns:a16="http://schemas.microsoft.com/office/drawing/2014/main" id="{00000000-0008-0000-1100-00001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3" name="Rectangle 11">
          <a:extLst>
            <a:ext uri="{FF2B5EF4-FFF2-40B4-BE49-F238E27FC236}">
              <a16:creationId xmlns:a16="http://schemas.microsoft.com/office/drawing/2014/main" id="{00000000-0008-0000-1100-00001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4" name="Rectangle 283">
          <a:extLst>
            <a:ext uri="{FF2B5EF4-FFF2-40B4-BE49-F238E27FC236}">
              <a16:creationId xmlns:a16="http://schemas.microsoft.com/office/drawing/2014/main" id="{00000000-0008-0000-1100-00001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5" name="Rectangle 11">
          <a:extLst>
            <a:ext uri="{FF2B5EF4-FFF2-40B4-BE49-F238E27FC236}">
              <a16:creationId xmlns:a16="http://schemas.microsoft.com/office/drawing/2014/main" id="{00000000-0008-0000-1100-00001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6" name="Rectangle 285">
          <a:extLst>
            <a:ext uri="{FF2B5EF4-FFF2-40B4-BE49-F238E27FC236}">
              <a16:creationId xmlns:a16="http://schemas.microsoft.com/office/drawing/2014/main" id="{00000000-0008-0000-1100-00001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7" name="Rectangle 11">
          <a:extLst>
            <a:ext uri="{FF2B5EF4-FFF2-40B4-BE49-F238E27FC236}">
              <a16:creationId xmlns:a16="http://schemas.microsoft.com/office/drawing/2014/main" id="{00000000-0008-0000-1100-00001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8" name="Rectangle 3">
          <a:extLst>
            <a:ext uri="{FF2B5EF4-FFF2-40B4-BE49-F238E27FC236}">
              <a16:creationId xmlns:a16="http://schemas.microsoft.com/office/drawing/2014/main" id="{00000000-0008-0000-1100-00002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9" name="Rectangle 3">
          <a:extLst>
            <a:ext uri="{FF2B5EF4-FFF2-40B4-BE49-F238E27FC236}">
              <a16:creationId xmlns:a16="http://schemas.microsoft.com/office/drawing/2014/main" id="{00000000-0008-0000-1100-00002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0" name="Rectangle 289">
          <a:extLst>
            <a:ext uri="{FF2B5EF4-FFF2-40B4-BE49-F238E27FC236}">
              <a16:creationId xmlns:a16="http://schemas.microsoft.com/office/drawing/2014/main" id="{00000000-0008-0000-1100-00002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1" name="Rectangle 3">
          <a:extLst>
            <a:ext uri="{FF2B5EF4-FFF2-40B4-BE49-F238E27FC236}">
              <a16:creationId xmlns:a16="http://schemas.microsoft.com/office/drawing/2014/main" id="{00000000-0008-0000-1100-00002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2" name="Rectangle 11">
          <a:extLst>
            <a:ext uri="{FF2B5EF4-FFF2-40B4-BE49-F238E27FC236}">
              <a16:creationId xmlns:a16="http://schemas.microsoft.com/office/drawing/2014/main" id="{00000000-0008-0000-1100-00002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3" name="Rectangle 3">
          <a:extLst>
            <a:ext uri="{FF2B5EF4-FFF2-40B4-BE49-F238E27FC236}">
              <a16:creationId xmlns:a16="http://schemas.microsoft.com/office/drawing/2014/main" id="{00000000-0008-0000-1100-00002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4" name="Rectangle 293">
          <a:extLst>
            <a:ext uri="{FF2B5EF4-FFF2-40B4-BE49-F238E27FC236}">
              <a16:creationId xmlns:a16="http://schemas.microsoft.com/office/drawing/2014/main" id="{00000000-0008-0000-1100-00002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5" name="Rectangle 11">
          <a:extLst>
            <a:ext uri="{FF2B5EF4-FFF2-40B4-BE49-F238E27FC236}">
              <a16:creationId xmlns:a16="http://schemas.microsoft.com/office/drawing/2014/main" id="{00000000-0008-0000-1100-00002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6" name="Rectangle 295">
          <a:extLst>
            <a:ext uri="{FF2B5EF4-FFF2-40B4-BE49-F238E27FC236}">
              <a16:creationId xmlns:a16="http://schemas.microsoft.com/office/drawing/2014/main" id="{00000000-0008-0000-1100-00002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7" name="Rectangle 11">
          <a:extLst>
            <a:ext uri="{FF2B5EF4-FFF2-40B4-BE49-F238E27FC236}">
              <a16:creationId xmlns:a16="http://schemas.microsoft.com/office/drawing/2014/main" id="{00000000-0008-0000-1100-00002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8" name="Rectangle 297">
          <a:extLst>
            <a:ext uri="{FF2B5EF4-FFF2-40B4-BE49-F238E27FC236}">
              <a16:creationId xmlns:a16="http://schemas.microsoft.com/office/drawing/2014/main" id="{00000000-0008-0000-1100-00002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9" name="Rectangle 11">
          <a:extLst>
            <a:ext uri="{FF2B5EF4-FFF2-40B4-BE49-F238E27FC236}">
              <a16:creationId xmlns:a16="http://schemas.microsoft.com/office/drawing/2014/main" id="{00000000-0008-0000-1100-00002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0" name="Rectangle 299">
          <a:extLst>
            <a:ext uri="{FF2B5EF4-FFF2-40B4-BE49-F238E27FC236}">
              <a16:creationId xmlns:a16="http://schemas.microsoft.com/office/drawing/2014/main" id="{00000000-0008-0000-1100-00002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1" name="Rectangle 11">
          <a:extLst>
            <a:ext uri="{FF2B5EF4-FFF2-40B4-BE49-F238E27FC236}">
              <a16:creationId xmlns:a16="http://schemas.microsoft.com/office/drawing/2014/main" id="{00000000-0008-0000-1100-00002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2" name="Rectangle 301">
          <a:extLst>
            <a:ext uri="{FF2B5EF4-FFF2-40B4-BE49-F238E27FC236}">
              <a16:creationId xmlns:a16="http://schemas.microsoft.com/office/drawing/2014/main" id="{00000000-0008-0000-1100-00002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3" name="Rectangle 11">
          <a:extLst>
            <a:ext uri="{FF2B5EF4-FFF2-40B4-BE49-F238E27FC236}">
              <a16:creationId xmlns:a16="http://schemas.microsoft.com/office/drawing/2014/main" id="{00000000-0008-0000-1100-00002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4" name="Rectangle 303">
          <a:extLst>
            <a:ext uri="{FF2B5EF4-FFF2-40B4-BE49-F238E27FC236}">
              <a16:creationId xmlns:a16="http://schemas.microsoft.com/office/drawing/2014/main" id="{00000000-0008-0000-1100-00003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5" name="Rectangle 11">
          <a:extLst>
            <a:ext uri="{FF2B5EF4-FFF2-40B4-BE49-F238E27FC236}">
              <a16:creationId xmlns:a16="http://schemas.microsoft.com/office/drawing/2014/main" id="{00000000-0008-0000-1100-00003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6" name="Rectangle 305">
          <a:extLst>
            <a:ext uri="{FF2B5EF4-FFF2-40B4-BE49-F238E27FC236}">
              <a16:creationId xmlns:a16="http://schemas.microsoft.com/office/drawing/2014/main" id="{00000000-0008-0000-1100-00003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7" name="Rectangle 11">
          <a:extLst>
            <a:ext uri="{FF2B5EF4-FFF2-40B4-BE49-F238E27FC236}">
              <a16:creationId xmlns:a16="http://schemas.microsoft.com/office/drawing/2014/main" id="{00000000-0008-0000-1100-00003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8" name="Rectangle 307">
          <a:extLst>
            <a:ext uri="{FF2B5EF4-FFF2-40B4-BE49-F238E27FC236}">
              <a16:creationId xmlns:a16="http://schemas.microsoft.com/office/drawing/2014/main" id="{00000000-0008-0000-1100-00003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9" name="Rectangle 11">
          <a:extLst>
            <a:ext uri="{FF2B5EF4-FFF2-40B4-BE49-F238E27FC236}">
              <a16:creationId xmlns:a16="http://schemas.microsoft.com/office/drawing/2014/main" id="{00000000-0008-0000-1100-00003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0" name="Rectangle 309">
          <a:extLst>
            <a:ext uri="{FF2B5EF4-FFF2-40B4-BE49-F238E27FC236}">
              <a16:creationId xmlns:a16="http://schemas.microsoft.com/office/drawing/2014/main" id="{00000000-0008-0000-1100-00003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1" name="Rectangle 11">
          <a:extLst>
            <a:ext uri="{FF2B5EF4-FFF2-40B4-BE49-F238E27FC236}">
              <a16:creationId xmlns:a16="http://schemas.microsoft.com/office/drawing/2014/main" id="{00000000-0008-0000-1100-00003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2" name="Rectangle 3">
          <a:extLst>
            <a:ext uri="{FF2B5EF4-FFF2-40B4-BE49-F238E27FC236}">
              <a16:creationId xmlns:a16="http://schemas.microsoft.com/office/drawing/2014/main" id="{00000000-0008-0000-1100-00003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3" name="Rectangle 3">
          <a:extLst>
            <a:ext uri="{FF2B5EF4-FFF2-40B4-BE49-F238E27FC236}">
              <a16:creationId xmlns:a16="http://schemas.microsoft.com/office/drawing/2014/main" id="{00000000-0008-0000-1100-00003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4" name="Rectangle 313">
          <a:extLst>
            <a:ext uri="{FF2B5EF4-FFF2-40B4-BE49-F238E27FC236}">
              <a16:creationId xmlns:a16="http://schemas.microsoft.com/office/drawing/2014/main" id="{00000000-0008-0000-1100-00003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5" name="Rectangle 3">
          <a:extLst>
            <a:ext uri="{FF2B5EF4-FFF2-40B4-BE49-F238E27FC236}">
              <a16:creationId xmlns:a16="http://schemas.microsoft.com/office/drawing/2014/main" id="{00000000-0008-0000-1100-00003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6" name="Rectangle 11">
          <a:extLst>
            <a:ext uri="{FF2B5EF4-FFF2-40B4-BE49-F238E27FC236}">
              <a16:creationId xmlns:a16="http://schemas.microsoft.com/office/drawing/2014/main" id="{00000000-0008-0000-1100-00003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7" name="Rectangle 3">
          <a:extLst>
            <a:ext uri="{FF2B5EF4-FFF2-40B4-BE49-F238E27FC236}">
              <a16:creationId xmlns:a16="http://schemas.microsoft.com/office/drawing/2014/main" id="{00000000-0008-0000-1100-00003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8" name="Rectangle 317">
          <a:extLst>
            <a:ext uri="{FF2B5EF4-FFF2-40B4-BE49-F238E27FC236}">
              <a16:creationId xmlns:a16="http://schemas.microsoft.com/office/drawing/2014/main" id="{00000000-0008-0000-1100-00003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9" name="Rectangle 11">
          <a:extLst>
            <a:ext uri="{FF2B5EF4-FFF2-40B4-BE49-F238E27FC236}">
              <a16:creationId xmlns:a16="http://schemas.microsoft.com/office/drawing/2014/main" id="{00000000-0008-0000-1100-00003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0" name="Rectangle 319">
          <a:extLst>
            <a:ext uri="{FF2B5EF4-FFF2-40B4-BE49-F238E27FC236}">
              <a16:creationId xmlns:a16="http://schemas.microsoft.com/office/drawing/2014/main" id="{00000000-0008-0000-1100-00004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1" name="Rectangle 11">
          <a:extLst>
            <a:ext uri="{FF2B5EF4-FFF2-40B4-BE49-F238E27FC236}">
              <a16:creationId xmlns:a16="http://schemas.microsoft.com/office/drawing/2014/main" id="{00000000-0008-0000-1100-00004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2" name="Rectangle 321">
          <a:extLst>
            <a:ext uri="{FF2B5EF4-FFF2-40B4-BE49-F238E27FC236}">
              <a16:creationId xmlns:a16="http://schemas.microsoft.com/office/drawing/2014/main" id="{00000000-0008-0000-1100-00004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3" name="Rectangle 11">
          <a:extLst>
            <a:ext uri="{FF2B5EF4-FFF2-40B4-BE49-F238E27FC236}">
              <a16:creationId xmlns:a16="http://schemas.microsoft.com/office/drawing/2014/main" id="{00000000-0008-0000-1100-00004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4" name="Rectangle 323">
          <a:extLst>
            <a:ext uri="{FF2B5EF4-FFF2-40B4-BE49-F238E27FC236}">
              <a16:creationId xmlns:a16="http://schemas.microsoft.com/office/drawing/2014/main" id="{00000000-0008-0000-1100-00004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5" name="Rectangle 11">
          <a:extLst>
            <a:ext uri="{FF2B5EF4-FFF2-40B4-BE49-F238E27FC236}">
              <a16:creationId xmlns:a16="http://schemas.microsoft.com/office/drawing/2014/main" id="{00000000-0008-0000-1100-00004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6" name="Rectangle 325">
          <a:extLst>
            <a:ext uri="{FF2B5EF4-FFF2-40B4-BE49-F238E27FC236}">
              <a16:creationId xmlns:a16="http://schemas.microsoft.com/office/drawing/2014/main" id="{00000000-0008-0000-1100-00004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7" name="Rectangle 11">
          <a:extLst>
            <a:ext uri="{FF2B5EF4-FFF2-40B4-BE49-F238E27FC236}">
              <a16:creationId xmlns:a16="http://schemas.microsoft.com/office/drawing/2014/main" id="{00000000-0008-0000-1100-00004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8" name="Rectangle 327">
          <a:extLst>
            <a:ext uri="{FF2B5EF4-FFF2-40B4-BE49-F238E27FC236}">
              <a16:creationId xmlns:a16="http://schemas.microsoft.com/office/drawing/2014/main" id="{00000000-0008-0000-1100-00004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9" name="Rectangle 11">
          <a:extLst>
            <a:ext uri="{FF2B5EF4-FFF2-40B4-BE49-F238E27FC236}">
              <a16:creationId xmlns:a16="http://schemas.microsoft.com/office/drawing/2014/main" id="{00000000-0008-0000-1100-00004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0" name="Rectangle 329">
          <a:extLst>
            <a:ext uri="{FF2B5EF4-FFF2-40B4-BE49-F238E27FC236}">
              <a16:creationId xmlns:a16="http://schemas.microsoft.com/office/drawing/2014/main" id="{00000000-0008-0000-1100-00004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1" name="Rectangle 11">
          <a:extLst>
            <a:ext uri="{FF2B5EF4-FFF2-40B4-BE49-F238E27FC236}">
              <a16:creationId xmlns:a16="http://schemas.microsoft.com/office/drawing/2014/main" id="{00000000-0008-0000-1100-00004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2" name="Rectangle 331">
          <a:extLst>
            <a:ext uri="{FF2B5EF4-FFF2-40B4-BE49-F238E27FC236}">
              <a16:creationId xmlns:a16="http://schemas.microsoft.com/office/drawing/2014/main" id="{00000000-0008-0000-1100-00004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3" name="Rectangle 11">
          <a:extLst>
            <a:ext uri="{FF2B5EF4-FFF2-40B4-BE49-F238E27FC236}">
              <a16:creationId xmlns:a16="http://schemas.microsoft.com/office/drawing/2014/main" id="{00000000-0008-0000-1100-00004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4" name="Rectangle 333">
          <a:extLst>
            <a:ext uri="{FF2B5EF4-FFF2-40B4-BE49-F238E27FC236}">
              <a16:creationId xmlns:a16="http://schemas.microsoft.com/office/drawing/2014/main" id="{00000000-0008-0000-1100-00004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5" name="Rectangle 11">
          <a:extLst>
            <a:ext uri="{FF2B5EF4-FFF2-40B4-BE49-F238E27FC236}">
              <a16:creationId xmlns:a16="http://schemas.microsoft.com/office/drawing/2014/main" id="{00000000-0008-0000-1100-00004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6" name="Rectangle 3">
          <a:extLst>
            <a:ext uri="{FF2B5EF4-FFF2-40B4-BE49-F238E27FC236}">
              <a16:creationId xmlns:a16="http://schemas.microsoft.com/office/drawing/2014/main" id="{00000000-0008-0000-1100-00005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7" name="Rectangle 3">
          <a:extLst>
            <a:ext uri="{FF2B5EF4-FFF2-40B4-BE49-F238E27FC236}">
              <a16:creationId xmlns:a16="http://schemas.microsoft.com/office/drawing/2014/main" id="{00000000-0008-0000-1100-00005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38" name="Rectangle 337">
          <a:extLst>
            <a:ext uri="{FF2B5EF4-FFF2-40B4-BE49-F238E27FC236}">
              <a16:creationId xmlns:a16="http://schemas.microsoft.com/office/drawing/2014/main" id="{00000000-0008-0000-1100-00005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9" name="Rectangle 3">
          <a:extLst>
            <a:ext uri="{FF2B5EF4-FFF2-40B4-BE49-F238E27FC236}">
              <a16:creationId xmlns:a16="http://schemas.microsoft.com/office/drawing/2014/main" id="{00000000-0008-0000-1100-00005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0" name="Rectangle 11">
          <a:extLst>
            <a:ext uri="{FF2B5EF4-FFF2-40B4-BE49-F238E27FC236}">
              <a16:creationId xmlns:a16="http://schemas.microsoft.com/office/drawing/2014/main" id="{00000000-0008-0000-1100-00005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41" name="Rectangle 3">
          <a:extLst>
            <a:ext uri="{FF2B5EF4-FFF2-40B4-BE49-F238E27FC236}">
              <a16:creationId xmlns:a16="http://schemas.microsoft.com/office/drawing/2014/main" id="{00000000-0008-0000-1100-00005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2" name="Rectangle 341">
          <a:extLst>
            <a:ext uri="{FF2B5EF4-FFF2-40B4-BE49-F238E27FC236}">
              <a16:creationId xmlns:a16="http://schemas.microsoft.com/office/drawing/2014/main" id="{00000000-0008-0000-1100-00005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3" name="Rectangle 11">
          <a:extLst>
            <a:ext uri="{FF2B5EF4-FFF2-40B4-BE49-F238E27FC236}">
              <a16:creationId xmlns:a16="http://schemas.microsoft.com/office/drawing/2014/main" id="{00000000-0008-0000-1100-00005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4" name="Rectangle 343">
          <a:extLst>
            <a:ext uri="{FF2B5EF4-FFF2-40B4-BE49-F238E27FC236}">
              <a16:creationId xmlns:a16="http://schemas.microsoft.com/office/drawing/2014/main" id="{00000000-0008-0000-1100-00005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5" name="Rectangle 11">
          <a:extLst>
            <a:ext uri="{FF2B5EF4-FFF2-40B4-BE49-F238E27FC236}">
              <a16:creationId xmlns:a16="http://schemas.microsoft.com/office/drawing/2014/main" id="{00000000-0008-0000-1100-00005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6" name="Rectangle 345">
          <a:extLst>
            <a:ext uri="{FF2B5EF4-FFF2-40B4-BE49-F238E27FC236}">
              <a16:creationId xmlns:a16="http://schemas.microsoft.com/office/drawing/2014/main" id="{00000000-0008-0000-1100-00005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7" name="Rectangle 11">
          <a:extLst>
            <a:ext uri="{FF2B5EF4-FFF2-40B4-BE49-F238E27FC236}">
              <a16:creationId xmlns:a16="http://schemas.microsoft.com/office/drawing/2014/main" id="{00000000-0008-0000-1100-00005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8" name="Rectangle 347">
          <a:extLst>
            <a:ext uri="{FF2B5EF4-FFF2-40B4-BE49-F238E27FC236}">
              <a16:creationId xmlns:a16="http://schemas.microsoft.com/office/drawing/2014/main" id="{00000000-0008-0000-1100-00005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9" name="Rectangle 11">
          <a:extLst>
            <a:ext uri="{FF2B5EF4-FFF2-40B4-BE49-F238E27FC236}">
              <a16:creationId xmlns:a16="http://schemas.microsoft.com/office/drawing/2014/main" id="{00000000-0008-0000-1100-00005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0" name="Rectangle 349">
          <a:extLst>
            <a:ext uri="{FF2B5EF4-FFF2-40B4-BE49-F238E27FC236}">
              <a16:creationId xmlns:a16="http://schemas.microsoft.com/office/drawing/2014/main" id="{00000000-0008-0000-1100-00005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1" name="Rectangle 11">
          <a:extLst>
            <a:ext uri="{FF2B5EF4-FFF2-40B4-BE49-F238E27FC236}">
              <a16:creationId xmlns:a16="http://schemas.microsoft.com/office/drawing/2014/main" id="{00000000-0008-0000-1100-00005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2" name="Rectangle 351">
          <a:extLst>
            <a:ext uri="{FF2B5EF4-FFF2-40B4-BE49-F238E27FC236}">
              <a16:creationId xmlns:a16="http://schemas.microsoft.com/office/drawing/2014/main" id="{00000000-0008-0000-1100-00006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3" name="Rectangle 11">
          <a:extLst>
            <a:ext uri="{FF2B5EF4-FFF2-40B4-BE49-F238E27FC236}">
              <a16:creationId xmlns:a16="http://schemas.microsoft.com/office/drawing/2014/main" id="{00000000-0008-0000-1100-00006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4" name="Rectangle 353">
          <a:extLst>
            <a:ext uri="{FF2B5EF4-FFF2-40B4-BE49-F238E27FC236}">
              <a16:creationId xmlns:a16="http://schemas.microsoft.com/office/drawing/2014/main" id="{00000000-0008-0000-1100-00006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5" name="Rectangle 11">
          <a:extLst>
            <a:ext uri="{FF2B5EF4-FFF2-40B4-BE49-F238E27FC236}">
              <a16:creationId xmlns:a16="http://schemas.microsoft.com/office/drawing/2014/main" id="{00000000-0008-0000-1100-00006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6" name="Rectangle 355">
          <a:extLst>
            <a:ext uri="{FF2B5EF4-FFF2-40B4-BE49-F238E27FC236}">
              <a16:creationId xmlns:a16="http://schemas.microsoft.com/office/drawing/2014/main" id="{00000000-0008-0000-1100-00006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7" name="Rectangle 11">
          <a:extLst>
            <a:ext uri="{FF2B5EF4-FFF2-40B4-BE49-F238E27FC236}">
              <a16:creationId xmlns:a16="http://schemas.microsoft.com/office/drawing/2014/main" id="{00000000-0008-0000-1100-00006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8" name="Rectangle 357">
          <a:extLst>
            <a:ext uri="{FF2B5EF4-FFF2-40B4-BE49-F238E27FC236}">
              <a16:creationId xmlns:a16="http://schemas.microsoft.com/office/drawing/2014/main" id="{00000000-0008-0000-1100-00006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9" name="Rectangle 11">
          <a:extLst>
            <a:ext uri="{FF2B5EF4-FFF2-40B4-BE49-F238E27FC236}">
              <a16:creationId xmlns:a16="http://schemas.microsoft.com/office/drawing/2014/main" id="{00000000-0008-0000-1100-00006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0" name="Rectangle 3">
          <a:extLst>
            <a:ext uri="{FF2B5EF4-FFF2-40B4-BE49-F238E27FC236}">
              <a16:creationId xmlns:a16="http://schemas.microsoft.com/office/drawing/2014/main" id="{00000000-0008-0000-1100-00006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1" name="Rectangle 3">
          <a:extLst>
            <a:ext uri="{FF2B5EF4-FFF2-40B4-BE49-F238E27FC236}">
              <a16:creationId xmlns:a16="http://schemas.microsoft.com/office/drawing/2014/main" id="{00000000-0008-0000-1100-00006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2" name="Rectangle 361">
          <a:extLst>
            <a:ext uri="{FF2B5EF4-FFF2-40B4-BE49-F238E27FC236}">
              <a16:creationId xmlns:a16="http://schemas.microsoft.com/office/drawing/2014/main" id="{00000000-0008-0000-1100-00006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3" name="Rectangle 3">
          <a:extLst>
            <a:ext uri="{FF2B5EF4-FFF2-40B4-BE49-F238E27FC236}">
              <a16:creationId xmlns:a16="http://schemas.microsoft.com/office/drawing/2014/main" id="{00000000-0008-0000-1100-00006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4" name="Rectangle 11">
          <a:extLst>
            <a:ext uri="{FF2B5EF4-FFF2-40B4-BE49-F238E27FC236}">
              <a16:creationId xmlns:a16="http://schemas.microsoft.com/office/drawing/2014/main" id="{00000000-0008-0000-1100-00006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5" name="Rectangle 3">
          <a:extLst>
            <a:ext uri="{FF2B5EF4-FFF2-40B4-BE49-F238E27FC236}">
              <a16:creationId xmlns:a16="http://schemas.microsoft.com/office/drawing/2014/main" id="{00000000-0008-0000-1100-00006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6" name="Rectangle 365">
          <a:extLst>
            <a:ext uri="{FF2B5EF4-FFF2-40B4-BE49-F238E27FC236}">
              <a16:creationId xmlns:a16="http://schemas.microsoft.com/office/drawing/2014/main" id="{00000000-0008-0000-1100-00006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7" name="Rectangle 11">
          <a:extLst>
            <a:ext uri="{FF2B5EF4-FFF2-40B4-BE49-F238E27FC236}">
              <a16:creationId xmlns:a16="http://schemas.microsoft.com/office/drawing/2014/main" id="{00000000-0008-0000-1100-00006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8" name="Rectangle 367">
          <a:extLst>
            <a:ext uri="{FF2B5EF4-FFF2-40B4-BE49-F238E27FC236}">
              <a16:creationId xmlns:a16="http://schemas.microsoft.com/office/drawing/2014/main" id="{00000000-0008-0000-1100-00007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9" name="Rectangle 11">
          <a:extLst>
            <a:ext uri="{FF2B5EF4-FFF2-40B4-BE49-F238E27FC236}">
              <a16:creationId xmlns:a16="http://schemas.microsoft.com/office/drawing/2014/main" id="{00000000-0008-0000-1100-00007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0" name="Rectangle 369">
          <a:extLst>
            <a:ext uri="{FF2B5EF4-FFF2-40B4-BE49-F238E27FC236}">
              <a16:creationId xmlns:a16="http://schemas.microsoft.com/office/drawing/2014/main" id="{00000000-0008-0000-1100-00007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1" name="Rectangle 11">
          <a:extLst>
            <a:ext uri="{FF2B5EF4-FFF2-40B4-BE49-F238E27FC236}">
              <a16:creationId xmlns:a16="http://schemas.microsoft.com/office/drawing/2014/main" id="{00000000-0008-0000-1100-00007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2" name="Rectangle 371">
          <a:extLst>
            <a:ext uri="{FF2B5EF4-FFF2-40B4-BE49-F238E27FC236}">
              <a16:creationId xmlns:a16="http://schemas.microsoft.com/office/drawing/2014/main" id="{00000000-0008-0000-1100-00007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3" name="Rectangle 11">
          <a:extLst>
            <a:ext uri="{FF2B5EF4-FFF2-40B4-BE49-F238E27FC236}">
              <a16:creationId xmlns:a16="http://schemas.microsoft.com/office/drawing/2014/main" id="{00000000-0008-0000-1100-00007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4" name="Rectangle 373">
          <a:extLst>
            <a:ext uri="{FF2B5EF4-FFF2-40B4-BE49-F238E27FC236}">
              <a16:creationId xmlns:a16="http://schemas.microsoft.com/office/drawing/2014/main" id="{00000000-0008-0000-1100-00007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5" name="Rectangle 11">
          <a:extLst>
            <a:ext uri="{FF2B5EF4-FFF2-40B4-BE49-F238E27FC236}">
              <a16:creationId xmlns:a16="http://schemas.microsoft.com/office/drawing/2014/main" id="{00000000-0008-0000-1100-00007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6" name="Rectangle 375">
          <a:extLst>
            <a:ext uri="{FF2B5EF4-FFF2-40B4-BE49-F238E27FC236}">
              <a16:creationId xmlns:a16="http://schemas.microsoft.com/office/drawing/2014/main" id="{00000000-0008-0000-1100-00007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7" name="Rectangle 11">
          <a:extLst>
            <a:ext uri="{FF2B5EF4-FFF2-40B4-BE49-F238E27FC236}">
              <a16:creationId xmlns:a16="http://schemas.microsoft.com/office/drawing/2014/main" id="{00000000-0008-0000-1100-00007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8" name="Rectangle 377">
          <a:extLst>
            <a:ext uri="{FF2B5EF4-FFF2-40B4-BE49-F238E27FC236}">
              <a16:creationId xmlns:a16="http://schemas.microsoft.com/office/drawing/2014/main" id="{00000000-0008-0000-1100-00007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9" name="Rectangle 11">
          <a:extLst>
            <a:ext uri="{FF2B5EF4-FFF2-40B4-BE49-F238E27FC236}">
              <a16:creationId xmlns:a16="http://schemas.microsoft.com/office/drawing/2014/main" id="{00000000-0008-0000-1100-00007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0" name="Rectangle 379">
          <a:extLst>
            <a:ext uri="{FF2B5EF4-FFF2-40B4-BE49-F238E27FC236}">
              <a16:creationId xmlns:a16="http://schemas.microsoft.com/office/drawing/2014/main" id="{00000000-0008-0000-1100-00007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1" name="Rectangle 11">
          <a:extLst>
            <a:ext uri="{FF2B5EF4-FFF2-40B4-BE49-F238E27FC236}">
              <a16:creationId xmlns:a16="http://schemas.microsoft.com/office/drawing/2014/main" id="{00000000-0008-0000-1100-00007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2" name="Rectangle 381">
          <a:extLst>
            <a:ext uri="{FF2B5EF4-FFF2-40B4-BE49-F238E27FC236}">
              <a16:creationId xmlns:a16="http://schemas.microsoft.com/office/drawing/2014/main" id="{00000000-0008-0000-1100-00007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3" name="Rectangle 11">
          <a:extLst>
            <a:ext uri="{FF2B5EF4-FFF2-40B4-BE49-F238E27FC236}">
              <a16:creationId xmlns:a16="http://schemas.microsoft.com/office/drawing/2014/main" id="{00000000-0008-0000-1100-00007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4" name="Rectangle 3">
          <a:extLst>
            <a:ext uri="{FF2B5EF4-FFF2-40B4-BE49-F238E27FC236}">
              <a16:creationId xmlns:a16="http://schemas.microsoft.com/office/drawing/2014/main" id="{00000000-0008-0000-1100-00008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5" name="Rectangle 3">
          <a:extLst>
            <a:ext uri="{FF2B5EF4-FFF2-40B4-BE49-F238E27FC236}">
              <a16:creationId xmlns:a16="http://schemas.microsoft.com/office/drawing/2014/main" id="{00000000-0008-0000-1100-00008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6" name="Rectangle 385">
          <a:extLst>
            <a:ext uri="{FF2B5EF4-FFF2-40B4-BE49-F238E27FC236}">
              <a16:creationId xmlns:a16="http://schemas.microsoft.com/office/drawing/2014/main" id="{00000000-0008-0000-1100-00008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7" name="Rectangle 3">
          <a:extLst>
            <a:ext uri="{FF2B5EF4-FFF2-40B4-BE49-F238E27FC236}">
              <a16:creationId xmlns:a16="http://schemas.microsoft.com/office/drawing/2014/main" id="{00000000-0008-0000-1100-00008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8" name="Rectangle 11">
          <a:extLst>
            <a:ext uri="{FF2B5EF4-FFF2-40B4-BE49-F238E27FC236}">
              <a16:creationId xmlns:a16="http://schemas.microsoft.com/office/drawing/2014/main" id="{00000000-0008-0000-1100-00008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9" name="Rectangle 3">
          <a:extLst>
            <a:ext uri="{FF2B5EF4-FFF2-40B4-BE49-F238E27FC236}">
              <a16:creationId xmlns:a16="http://schemas.microsoft.com/office/drawing/2014/main" id="{00000000-0008-0000-1100-00008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0" name="Rectangle 389">
          <a:extLst>
            <a:ext uri="{FF2B5EF4-FFF2-40B4-BE49-F238E27FC236}">
              <a16:creationId xmlns:a16="http://schemas.microsoft.com/office/drawing/2014/main" id="{00000000-0008-0000-1100-00008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1" name="Rectangle 11">
          <a:extLst>
            <a:ext uri="{FF2B5EF4-FFF2-40B4-BE49-F238E27FC236}">
              <a16:creationId xmlns:a16="http://schemas.microsoft.com/office/drawing/2014/main" id="{00000000-0008-0000-1100-00008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2" name="Rectangle 391">
          <a:extLst>
            <a:ext uri="{FF2B5EF4-FFF2-40B4-BE49-F238E27FC236}">
              <a16:creationId xmlns:a16="http://schemas.microsoft.com/office/drawing/2014/main" id="{00000000-0008-0000-1100-00008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3" name="Rectangle 11">
          <a:extLst>
            <a:ext uri="{FF2B5EF4-FFF2-40B4-BE49-F238E27FC236}">
              <a16:creationId xmlns:a16="http://schemas.microsoft.com/office/drawing/2014/main" id="{00000000-0008-0000-1100-00008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4" name="Rectangle 393">
          <a:extLst>
            <a:ext uri="{FF2B5EF4-FFF2-40B4-BE49-F238E27FC236}">
              <a16:creationId xmlns:a16="http://schemas.microsoft.com/office/drawing/2014/main" id="{00000000-0008-0000-1100-00008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5" name="Rectangle 11">
          <a:extLst>
            <a:ext uri="{FF2B5EF4-FFF2-40B4-BE49-F238E27FC236}">
              <a16:creationId xmlns:a16="http://schemas.microsoft.com/office/drawing/2014/main" id="{00000000-0008-0000-1100-00008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6" name="Rectangle 395">
          <a:extLst>
            <a:ext uri="{FF2B5EF4-FFF2-40B4-BE49-F238E27FC236}">
              <a16:creationId xmlns:a16="http://schemas.microsoft.com/office/drawing/2014/main" id="{00000000-0008-0000-1100-00008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7" name="Rectangle 11">
          <a:extLst>
            <a:ext uri="{FF2B5EF4-FFF2-40B4-BE49-F238E27FC236}">
              <a16:creationId xmlns:a16="http://schemas.microsoft.com/office/drawing/2014/main" id="{00000000-0008-0000-1100-00008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8" name="Rectangle 397">
          <a:extLst>
            <a:ext uri="{FF2B5EF4-FFF2-40B4-BE49-F238E27FC236}">
              <a16:creationId xmlns:a16="http://schemas.microsoft.com/office/drawing/2014/main" id="{00000000-0008-0000-1100-00008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9" name="Rectangle 11">
          <a:extLst>
            <a:ext uri="{FF2B5EF4-FFF2-40B4-BE49-F238E27FC236}">
              <a16:creationId xmlns:a16="http://schemas.microsoft.com/office/drawing/2014/main" id="{00000000-0008-0000-1100-00008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0" name="Rectangle 399">
          <a:extLst>
            <a:ext uri="{FF2B5EF4-FFF2-40B4-BE49-F238E27FC236}">
              <a16:creationId xmlns:a16="http://schemas.microsoft.com/office/drawing/2014/main" id="{00000000-0008-0000-1100-00009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1" name="Rectangle 11">
          <a:extLst>
            <a:ext uri="{FF2B5EF4-FFF2-40B4-BE49-F238E27FC236}">
              <a16:creationId xmlns:a16="http://schemas.microsoft.com/office/drawing/2014/main" id="{00000000-0008-0000-1100-00009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2" name="Rectangle 401">
          <a:extLst>
            <a:ext uri="{FF2B5EF4-FFF2-40B4-BE49-F238E27FC236}">
              <a16:creationId xmlns:a16="http://schemas.microsoft.com/office/drawing/2014/main" id="{00000000-0008-0000-1100-00009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3" name="Rectangle 11">
          <a:extLst>
            <a:ext uri="{FF2B5EF4-FFF2-40B4-BE49-F238E27FC236}">
              <a16:creationId xmlns:a16="http://schemas.microsoft.com/office/drawing/2014/main" id="{00000000-0008-0000-1100-00009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4" name="Rectangle 403">
          <a:extLst>
            <a:ext uri="{FF2B5EF4-FFF2-40B4-BE49-F238E27FC236}">
              <a16:creationId xmlns:a16="http://schemas.microsoft.com/office/drawing/2014/main" id="{00000000-0008-0000-1100-00009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5" name="Rectangle 11">
          <a:extLst>
            <a:ext uri="{FF2B5EF4-FFF2-40B4-BE49-F238E27FC236}">
              <a16:creationId xmlns:a16="http://schemas.microsoft.com/office/drawing/2014/main" id="{00000000-0008-0000-1100-00009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6" name="Rectangle 405">
          <a:extLst>
            <a:ext uri="{FF2B5EF4-FFF2-40B4-BE49-F238E27FC236}">
              <a16:creationId xmlns:a16="http://schemas.microsoft.com/office/drawing/2014/main" id="{00000000-0008-0000-1100-00009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7" name="Rectangle 11">
          <a:extLst>
            <a:ext uri="{FF2B5EF4-FFF2-40B4-BE49-F238E27FC236}">
              <a16:creationId xmlns:a16="http://schemas.microsoft.com/office/drawing/2014/main" id="{00000000-0008-0000-1100-00009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8" name="Rectangle 3">
          <a:extLst>
            <a:ext uri="{FF2B5EF4-FFF2-40B4-BE49-F238E27FC236}">
              <a16:creationId xmlns:a16="http://schemas.microsoft.com/office/drawing/2014/main" id="{00000000-0008-0000-1100-00009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9" name="Rectangle 3">
          <a:extLst>
            <a:ext uri="{FF2B5EF4-FFF2-40B4-BE49-F238E27FC236}">
              <a16:creationId xmlns:a16="http://schemas.microsoft.com/office/drawing/2014/main" id="{00000000-0008-0000-1100-00009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0" name="Rectangle 409">
          <a:extLst>
            <a:ext uri="{FF2B5EF4-FFF2-40B4-BE49-F238E27FC236}">
              <a16:creationId xmlns:a16="http://schemas.microsoft.com/office/drawing/2014/main" id="{00000000-0008-0000-1100-00009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1" name="Rectangle 3">
          <a:extLst>
            <a:ext uri="{FF2B5EF4-FFF2-40B4-BE49-F238E27FC236}">
              <a16:creationId xmlns:a16="http://schemas.microsoft.com/office/drawing/2014/main" id="{00000000-0008-0000-1100-00009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2" name="Rectangle 11">
          <a:extLst>
            <a:ext uri="{FF2B5EF4-FFF2-40B4-BE49-F238E27FC236}">
              <a16:creationId xmlns:a16="http://schemas.microsoft.com/office/drawing/2014/main" id="{00000000-0008-0000-1100-00009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3" name="Rectangle 3">
          <a:extLst>
            <a:ext uri="{FF2B5EF4-FFF2-40B4-BE49-F238E27FC236}">
              <a16:creationId xmlns:a16="http://schemas.microsoft.com/office/drawing/2014/main" id="{00000000-0008-0000-1100-00009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4" name="Rectangle 413">
          <a:extLst>
            <a:ext uri="{FF2B5EF4-FFF2-40B4-BE49-F238E27FC236}">
              <a16:creationId xmlns:a16="http://schemas.microsoft.com/office/drawing/2014/main" id="{00000000-0008-0000-1100-00009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5" name="Rectangle 11">
          <a:extLst>
            <a:ext uri="{FF2B5EF4-FFF2-40B4-BE49-F238E27FC236}">
              <a16:creationId xmlns:a16="http://schemas.microsoft.com/office/drawing/2014/main" id="{00000000-0008-0000-1100-00009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6" name="Rectangle 415">
          <a:extLst>
            <a:ext uri="{FF2B5EF4-FFF2-40B4-BE49-F238E27FC236}">
              <a16:creationId xmlns:a16="http://schemas.microsoft.com/office/drawing/2014/main" id="{00000000-0008-0000-1100-0000A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7" name="Rectangle 11">
          <a:extLst>
            <a:ext uri="{FF2B5EF4-FFF2-40B4-BE49-F238E27FC236}">
              <a16:creationId xmlns:a16="http://schemas.microsoft.com/office/drawing/2014/main" id="{00000000-0008-0000-1100-0000A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8" name="Rectangle 417">
          <a:extLst>
            <a:ext uri="{FF2B5EF4-FFF2-40B4-BE49-F238E27FC236}">
              <a16:creationId xmlns:a16="http://schemas.microsoft.com/office/drawing/2014/main" id="{00000000-0008-0000-1100-0000A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9" name="Rectangle 11">
          <a:extLst>
            <a:ext uri="{FF2B5EF4-FFF2-40B4-BE49-F238E27FC236}">
              <a16:creationId xmlns:a16="http://schemas.microsoft.com/office/drawing/2014/main" id="{00000000-0008-0000-1100-0000A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0" name="Rectangle 419">
          <a:extLst>
            <a:ext uri="{FF2B5EF4-FFF2-40B4-BE49-F238E27FC236}">
              <a16:creationId xmlns:a16="http://schemas.microsoft.com/office/drawing/2014/main" id="{00000000-0008-0000-1100-0000A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1" name="Rectangle 11">
          <a:extLst>
            <a:ext uri="{FF2B5EF4-FFF2-40B4-BE49-F238E27FC236}">
              <a16:creationId xmlns:a16="http://schemas.microsoft.com/office/drawing/2014/main" id="{00000000-0008-0000-1100-0000A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2" name="Rectangle 421">
          <a:extLst>
            <a:ext uri="{FF2B5EF4-FFF2-40B4-BE49-F238E27FC236}">
              <a16:creationId xmlns:a16="http://schemas.microsoft.com/office/drawing/2014/main" id="{00000000-0008-0000-1100-0000A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3" name="Rectangle 11">
          <a:extLst>
            <a:ext uri="{FF2B5EF4-FFF2-40B4-BE49-F238E27FC236}">
              <a16:creationId xmlns:a16="http://schemas.microsoft.com/office/drawing/2014/main" id="{00000000-0008-0000-1100-0000A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4" name="Rectangle 423">
          <a:extLst>
            <a:ext uri="{FF2B5EF4-FFF2-40B4-BE49-F238E27FC236}">
              <a16:creationId xmlns:a16="http://schemas.microsoft.com/office/drawing/2014/main" id="{00000000-0008-0000-1100-0000A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5" name="Rectangle 11">
          <a:extLst>
            <a:ext uri="{FF2B5EF4-FFF2-40B4-BE49-F238E27FC236}">
              <a16:creationId xmlns:a16="http://schemas.microsoft.com/office/drawing/2014/main" id="{00000000-0008-0000-1100-0000A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6" name="Rectangle 425">
          <a:extLst>
            <a:ext uri="{FF2B5EF4-FFF2-40B4-BE49-F238E27FC236}">
              <a16:creationId xmlns:a16="http://schemas.microsoft.com/office/drawing/2014/main" id="{00000000-0008-0000-1100-0000A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7" name="Rectangle 11">
          <a:extLst>
            <a:ext uri="{FF2B5EF4-FFF2-40B4-BE49-F238E27FC236}">
              <a16:creationId xmlns:a16="http://schemas.microsoft.com/office/drawing/2014/main" id="{00000000-0008-0000-1100-0000A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8" name="Rectangle 427">
          <a:extLst>
            <a:ext uri="{FF2B5EF4-FFF2-40B4-BE49-F238E27FC236}">
              <a16:creationId xmlns:a16="http://schemas.microsoft.com/office/drawing/2014/main" id="{00000000-0008-0000-1100-0000A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9" name="Rectangle 11">
          <a:extLst>
            <a:ext uri="{FF2B5EF4-FFF2-40B4-BE49-F238E27FC236}">
              <a16:creationId xmlns:a16="http://schemas.microsoft.com/office/drawing/2014/main" id="{00000000-0008-0000-1100-0000A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0" name="Rectangle 429">
          <a:extLst>
            <a:ext uri="{FF2B5EF4-FFF2-40B4-BE49-F238E27FC236}">
              <a16:creationId xmlns:a16="http://schemas.microsoft.com/office/drawing/2014/main" id="{00000000-0008-0000-1100-0000A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1" name="Rectangle 11">
          <a:extLst>
            <a:ext uri="{FF2B5EF4-FFF2-40B4-BE49-F238E27FC236}">
              <a16:creationId xmlns:a16="http://schemas.microsoft.com/office/drawing/2014/main" id="{00000000-0008-0000-1100-0000A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2" name="Rectangle 3">
          <a:extLst>
            <a:ext uri="{FF2B5EF4-FFF2-40B4-BE49-F238E27FC236}">
              <a16:creationId xmlns:a16="http://schemas.microsoft.com/office/drawing/2014/main" id="{00000000-0008-0000-1100-0000B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3" name="Rectangle 3">
          <a:extLst>
            <a:ext uri="{FF2B5EF4-FFF2-40B4-BE49-F238E27FC236}">
              <a16:creationId xmlns:a16="http://schemas.microsoft.com/office/drawing/2014/main" id="{00000000-0008-0000-1100-0000B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4" name="Rectangle 433">
          <a:extLst>
            <a:ext uri="{FF2B5EF4-FFF2-40B4-BE49-F238E27FC236}">
              <a16:creationId xmlns:a16="http://schemas.microsoft.com/office/drawing/2014/main" id="{00000000-0008-0000-1100-0000B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5" name="Rectangle 3">
          <a:extLst>
            <a:ext uri="{FF2B5EF4-FFF2-40B4-BE49-F238E27FC236}">
              <a16:creationId xmlns:a16="http://schemas.microsoft.com/office/drawing/2014/main" id="{00000000-0008-0000-1100-0000B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6" name="Rectangle 11">
          <a:extLst>
            <a:ext uri="{FF2B5EF4-FFF2-40B4-BE49-F238E27FC236}">
              <a16:creationId xmlns:a16="http://schemas.microsoft.com/office/drawing/2014/main" id="{00000000-0008-0000-1100-0000B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7" name="Rectangle 3">
          <a:extLst>
            <a:ext uri="{FF2B5EF4-FFF2-40B4-BE49-F238E27FC236}">
              <a16:creationId xmlns:a16="http://schemas.microsoft.com/office/drawing/2014/main" id="{00000000-0008-0000-1100-0000B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8" name="Rectangle 437">
          <a:extLst>
            <a:ext uri="{FF2B5EF4-FFF2-40B4-BE49-F238E27FC236}">
              <a16:creationId xmlns:a16="http://schemas.microsoft.com/office/drawing/2014/main" id="{00000000-0008-0000-1100-0000B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9" name="Rectangle 11">
          <a:extLst>
            <a:ext uri="{FF2B5EF4-FFF2-40B4-BE49-F238E27FC236}">
              <a16:creationId xmlns:a16="http://schemas.microsoft.com/office/drawing/2014/main" id="{00000000-0008-0000-1100-0000B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0" name="Rectangle 439">
          <a:extLst>
            <a:ext uri="{FF2B5EF4-FFF2-40B4-BE49-F238E27FC236}">
              <a16:creationId xmlns:a16="http://schemas.microsoft.com/office/drawing/2014/main" id="{00000000-0008-0000-1100-0000B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1" name="Rectangle 11">
          <a:extLst>
            <a:ext uri="{FF2B5EF4-FFF2-40B4-BE49-F238E27FC236}">
              <a16:creationId xmlns:a16="http://schemas.microsoft.com/office/drawing/2014/main" id="{00000000-0008-0000-1100-0000B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2" name="Rectangle 441">
          <a:extLst>
            <a:ext uri="{FF2B5EF4-FFF2-40B4-BE49-F238E27FC236}">
              <a16:creationId xmlns:a16="http://schemas.microsoft.com/office/drawing/2014/main" id="{00000000-0008-0000-1100-0000B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3" name="Rectangle 11">
          <a:extLst>
            <a:ext uri="{FF2B5EF4-FFF2-40B4-BE49-F238E27FC236}">
              <a16:creationId xmlns:a16="http://schemas.microsoft.com/office/drawing/2014/main" id="{00000000-0008-0000-1100-0000B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4" name="Rectangle 443">
          <a:extLst>
            <a:ext uri="{FF2B5EF4-FFF2-40B4-BE49-F238E27FC236}">
              <a16:creationId xmlns:a16="http://schemas.microsoft.com/office/drawing/2014/main" id="{00000000-0008-0000-1100-0000B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5" name="Rectangle 11">
          <a:extLst>
            <a:ext uri="{FF2B5EF4-FFF2-40B4-BE49-F238E27FC236}">
              <a16:creationId xmlns:a16="http://schemas.microsoft.com/office/drawing/2014/main" id="{00000000-0008-0000-1100-0000B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6" name="Rectangle 445">
          <a:extLst>
            <a:ext uri="{FF2B5EF4-FFF2-40B4-BE49-F238E27FC236}">
              <a16:creationId xmlns:a16="http://schemas.microsoft.com/office/drawing/2014/main" id="{00000000-0008-0000-1100-0000B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7" name="Rectangle 11">
          <a:extLst>
            <a:ext uri="{FF2B5EF4-FFF2-40B4-BE49-F238E27FC236}">
              <a16:creationId xmlns:a16="http://schemas.microsoft.com/office/drawing/2014/main" id="{00000000-0008-0000-1100-0000B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8" name="Rectangle 447">
          <a:extLst>
            <a:ext uri="{FF2B5EF4-FFF2-40B4-BE49-F238E27FC236}">
              <a16:creationId xmlns:a16="http://schemas.microsoft.com/office/drawing/2014/main" id="{00000000-0008-0000-1100-0000C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9" name="Rectangle 11">
          <a:extLst>
            <a:ext uri="{FF2B5EF4-FFF2-40B4-BE49-F238E27FC236}">
              <a16:creationId xmlns:a16="http://schemas.microsoft.com/office/drawing/2014/main" id="{00000000-0008-0000-1100-0000C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0" name="Rectangle 449">
          <a:extLst>
            <a:ext uri="{FF2B5EF4-FFF2-40B4-BE49-F238E27FC236}">
              <a16:creationId xmlns:a16="http://schemas.microsoft.com/office/drawing/2014/main" id="{00000000-0008-0000-1100-0000C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1" name="Rectangle 11">
          <a:extLst>
            <a:ext uri="{FF2B5EF4-FFF2-40B4-BE49-F238E27FC236}">
              <a16:creationId xmlns:a16="http://schemas.microsoft.com/office/drawing/2014/main" id="{00000000-0008-0000-1100-0000C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2" name="Rectangle 451">
          <a:extLst>
            <a:ext uri="{FF2B5EF4-FFF2-40B4-BE49-F238E27FC236}">
              <a16:creationId xmlns:a16="http://schemas.microsoft.com/office/drawing/2014/main" id="{00000000-0008-0000-1100-0000C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3" name="Rectangle 11">
          <a:extLst>
            <a:ext uri="{FF2B5EF4-FFF2-40B4-BE49-F238E27FC236}">
              <a16:creationId xmlns:a16="http://schemas.microsoft.com/office/drawing/2014/main" id="{00000000-0008-0000-1100-0000C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4" name="Rectangle 453">
          <a:extLst>
            <a:ext uri="{FF2B5EF4-FFF2-40B4-BE49-F238E27FC236}">
              <a16:creationId xmlns:a16="http://schemas.microsoft.com/office/drawing/2014/main" id="{00000000-0008-0000-1100-0000C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5" name="Rectangle 11">
          <a:extLst>
            <a:ext uri="{FF2B5EF4-FFF2-40B4-BE49-F238E27FC236}">
              <a16:creationId xmlns:a16="http://schemas.microsoft.com/office/drawing/2014/main" id="{00000000-0008-0000-1100-0000C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6" name="Rectangle 3">
          <a:extLst>
            <a:ext uri="{FF2B5EF4-FFF2-40B4-BE49-F238E27FC236}">
              <a16:creationId xmlns:a16="http://schemas.microsoft.com/office/drawing/2014/main" id="{00000000-0008-0000-1100-0000C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7" name="Rectangle 3">
          <a:extLst>
            <a:ext uri="{FF2B5EF4-FFF2-40B4-BE49-F238E27FC236}">
              <a16:creationId xmlns:a16="http://schemas.microsoft.com/office/drawing/2014/main" id="{00000000-0008-0000-1100-0000C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58" name="Rectangle 457">
          <a:extLst>
            <a:ext uri="{FF2B5EF4-FFF2-40B4-BE49-F238E27FC236}">
              <a16:creationId xmlns:a16="http://schemas.microsoft.com/office/drawing/2014/main" id="{00000000-0008-0000-1100-0000C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9" name="Rectangle 3">
          <a:extLst>
            <a:ext uri="{FF2B5EF4-FFF2-40B4-BE49-F238E27FC236}">
              <a16:creationId xmlns:a16="http://schemas.microsoft.com/office/drawing/2014/main" id="{00000000-0008-0000-1100-0000C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0" name="Rectangle 11">
          <a:extLst>
            <a:ext uri="{FF2B5EF4-FFF2-40B4-BE49-F238E27FC236}">
              <a16:creationId xmlns:a16="http://schemas.microsoft.com/office/drawing/2014/main" id="{00000000-0008-0000-1100-0000C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61" name="Rectangle 3">
          <a:extLst>
            <a:ext uri="{FF2B5EF4-FFF2-40B4-BE49-F238E27FC236}">
              <a16:creationId xmlns:a16="http://schemas.microsoft.com/office/drawing/2014/main" id="{00000000-0008-0000-1100-0000C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2" name="Rectangle 461">
          <a:extLst>
            <a:ext uri="{FF2B5EF4-FFF2-40B4-BE49-F238E27FC236}">
              <a16:creationId xmlns:a16="http://schemas.microsoft.com/office/drawing/2014/main" id="{00000000-0008-0000-1100-0000C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3" name="Rectangle 11">
          <a:extLst>
            <a:ext uri="{FF2B5EF4-FFF2-40B4-BE49-F238E27FC236}">
              <a16:creationId xmlns:a16="http://schemas.microsoft.com/office/drawing/2014/main" id="{00000000-0008-0000-1100-0000C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4" name="Rectangle 463">
          <a:extLst>
            <a:ext uri="{FF2B5EF4-FFF2-40B4-BE49-F238E27FC236}">
              <a16:creationId xmlns:a16="http://schemas.microsoft.com/office/drawing/2014/main" id="{00000000-0008-0000-1100-0000D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5" name="Rectangle 11">
          <a:extLst>
            <a:ext uri="{FF2B5EF4-FFF2-40B4-BE49-F238E27FC236}">
              <a16:creationId xmlns:a16="http://schemas.microsoft.com/office/drawing/2014/main" id="{00000000-0008-0000-1100-0000D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6" name="Rectangle 465">
          <a:extLst>
            <a:ext uri="{FF2B5EF4-FFF2-40B4-BE49-F238E27FC236}">
              <a16:creationId xmlns:a16="http://schemas.microsoft.com/office/drawing/2014/main" id="{00000000-0008-0000-1100-0000D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7" name="Rectangle 11">
          <a:extLst>
            <a:ext uri="{FF2B5EF4-FFF2-40B4-BE49-F238E27FC236}">
              <a16:creationId xmlns:a16="http://schemas.microsoft.com/office/drawing/2014/main" id="{00000000-0008-0000-1100-0000D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8" name="Rectangle 467">
          <a:extLst>
            <a:ext uri="{FF2B5EF4-FFF2-40B4-BE49-F238E27FC236}">
              <a16:creationId xmlns:a16="http://schemas.microsoft.com/office/drawing/2014/main" id="{00000000-0008-0000-1100-0000D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9" name="Rectangle 11">
          <a:extLst>
            <a:ext uri="{FF2B5EF4-FFF2-40B4-BE49-F238E27FC236}">
              <a16:creationId xmlns:a16="http://schemas.microsoft.com/office/drawing/2014/main" id="{00000000-0008-0000-1100-0000D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0" name="Rectangle 469">
          <a:extLst>
            <a:ext uri="{FF2B5EF4-FFF2-40B4-BE49-F238E27FC236}">
              <a16:creationId xmlns:a16="http://schemas.microsoft.com/office/drawing/2014/main" id="{00000000-0008-0000-1100-0000D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1" name="Rectangle 11">
          <a:extLst>
            <a:ext uri="{FF2B5EF4-FFF2-40B4-BE49-F238E27FC236}">
              <a16:creationId xmlns:a16="http://schemas.microsoft.com/office/drawing/2014/main" id="{00000000-0008-0000-1100-0000D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2" name="Rectangle 471">
          <a:extLst>
            <a:ext uri="{FF2B5EF4-FFF2-40B4-BE49-F238E27FC236}">
              <a16:creationId xmlns:a16="http://schemas.microsoft.com/office/drawing/2014/main" id="{00000000-0008-0000-1100-0000D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3" name="Rectangle 11">
          <a:extLst>
            <a:ext uri="{FF2B5EF4-FFF2-40B4-BE49-F238E27FC236}">
              <a16:creationId xmlns:a16="http://schemas.microsoft.com/office/drawing/2014/main" id="{00000000-0008-0000-1100-0000D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4" name="Rectangle 473">
          <a:extLst>
            <a:ext uri="{FF2B5EF4-FFF2-40B4-BE49-F238E27FC236}">
              <a16:creationId xmlns:a16="http://schemas.microsoft.com/office/drawing/2014/main" id="{00000000-0008-0000-1100-0000D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5" name="Rectangle 11">
          <a:extLst>
            <a:ext uri="{FF2B5EF4-FFF2-40B4-BE49-F238E27FC236}">
              <a16:creationId xmlns:a16="http://schemas.microsoft.com/office/drawing/2014/main" id="{00000000-0008-0000-1100-0000D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6" name="Rectangle 475">
          <a:extLst>
            <a:ext uri="{FF2B5EF4-FFF2-40B4-BE49-F238E27FC236}">
              <a16:creationId xmlns:a16="http://schemas.microsoft.com/office/drawing/2014/main" id="{00000000-0008-0000-1100-0000D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7" name="Rectangle 11">
          <a:extLst>
            <a:ext uri="{FF2B5EF4-FFF2-40B4-BE49-F238E27FC236}">
              <a16:creationId xmlns:a16="http://schemas.microsoft.com/office/drawing/2014/main" id="{00000000-0008-0000-1100-0000D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8" name="Rectangle 477">
          <a:extLst>
            <a:ext uri="{FF2B5EF4-FFF2-40B4-BE49-F238E27FC236}">
              <a16:creationId xmlns:a16="http://schemas.microsoft.com/office/drawing/2014/main" id="{00000000-0008-0000-1100-0000D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9" name="Rectangle 11">
          <a:extLst>
            <a:ext uri="{FF2B5EF4-FFF2-40B4-BE49-F238E27FC236}">
              <a16:creationId xmlns:a16="http://schemas.microsoft.com/office/drawing/2014/main" id="{00000000-0008-0000-1100-0000D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0" name="Rectangle 3">
          <a:extLst>
            <a:ext uri="{FF2B5EF4-FFF2-40B4-BE49-F238E27FC236}">
              <a16:creationId xmlns:a16="http://schemas.microsoft.com/office/drawing/2014/main" id="{00000000-0008-0000-1100-0000E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1" name="Rectangle 3">
          <a:extLst>
            <a:ext uri="{FF2B5EF4-FFF2-40B4-BE49-F238E27FC236}">
              <a16:creationId xmlns:a16="http://schemas.microsoft.com/office/drawing/2014/main" id="{00000000-0008-0000-1100-0000E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2" name="Rectangle 481">
          <a:extLst>
            <a:ext uri="{FF2B5EF4-FFF2-40B4-BE49-F238E27FC236}">
              <a16:creationId xmlns:a16="http://schemas.microsoft.com/office/drawing/2014/main" id="{00000000-0008-0000-1100-0000E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3" name="Rectangle 3">
          <a:extLst>
            <a:ext uri="{FF2B5EF4-FFF2-40B4-BE49-F238E27FC236}">
              <a16:creationId xmlns:a16="http://schemas.microsoft.com/office/drawing/2014/main" id="{00000000-0008-0000-1100-0000E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4" name="Rectangle 11">
          <a:extLst>
            <a:ext uri="{FF2B5EF4-FFF2-40B4-BE49-F238E27FC236}">
              <a16:creationId xmlns:a16="http://schemas.microsoft.com/office/drawing/2014/main" id="{00000000-0008-0000-1100-0000E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5" name="Rectangle 3">
          <a:extLst>
            <a:ext uri="{FF2B5EF4-FFF2-40B4-BE49-F238E27FC236}">
              <a16:creationId xmlns:a16="http://schemas.microsoft.com/office/drawing/2014/main" id="{00000000-0008-0000-1100-0000E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6" name="Rectangle 485">
          <a:extLst>
            <a:ext uri="{FF2B5EF4-FFF2-40B4-BE49-F238E27FC236}">
              <a16:creationId xmlns:a16="http://schemas.microsoft.com/office/drawing/2014/main" id="{00000000-0008-0000-1100-0000E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7" name="Rectangle 11">
          <a:extLst>
            <a:ext uri="{FF2B5EF4-FFF2-40B4-BE49-F238E27FC236}">
              <a16:creationId xmlns:a16="http://schemas.microsoft.com/office/drawing/2014/main" id="{00000000-0008-0000-1100-0000E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8" name="Rectangle 487">
          <a:extLst>
            <a:ext uri="{FF2B5EF4-FFF2-40B4-BE49-F238E27FC236}">
              <a16:creationId xmlns:a16="http://schemas.microsoft.com/office/drawing/2014/main" id="{00000000-0008-0000-1100-0000E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9" name="Rectangle 11">
          <a:extLst>
            <a:ext uri="{FF2B5EF4-FFF2-40B4-BE49-F238E27FC236}">
              <a16:creationId xmlns:a16="http://schemas.microsoft.com/office/drawing/2014/main" id="{00000000-0008-0000-1100-0000E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0" name="Rectangle 489">
          <a:extLst>
            <a:ext uri="{FF2B5EF4-FFF2-40B4-BE49-F238E27FC236}">
              <a16:creationId xmlns:a16="http://schemas.microsoft.com/office/drawing/2014/main" id="{00000000-0008-0000-1100-0000E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1" name="Rectangle 11">
          <a:extLst>
            <a:ext uri="{FF2B5EF4-FFF2-40B4-BE49-F238E27FC236}">
              <a16:creationId xmlns:a16="http://schemas.microsoft.com/office/drawing/2014/main" id="{00000000-0008-0000-1100-0000E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2" name="Rectangle 491">
          <a:extLst>
            <a:ext uri="{FF2B5EF4-FFF2-40B4-BE49-F238E27FC236}">
              <a16:creationId xmlns:a16="http://schemas.microsoft.com/office/drawing/2014/main" id="{00000000-0008-0000-1100-0000E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3" name="Rectangle 11">
          <a:extLst>
            <a:ext uri="{FF2B5EF4-FFF2-40B4-BE49-F238E27FC236}">
              <a16:creationId xmlns:a16="http://schemas.microsoft.com/office/drawing/2014/main" id="{00000000-0008-0000-1100-0000E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4" name="Rectangle 493">
          <a:extLst>
            <a:ext uri="{FF2B5EF4-FFF2-40B4-BE49-F238E27FC236}">
              <a16:creationId xmlns:a16="http://schemas.microsoft.com/office/drawing/2014/main" id="{00000000-0008-0000-1100-0000E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5" name="Rectangle 11">
          <a:extLst>
            <a:ext uri="{FF2B5EF4-FFF2-40B4-BE49-F238E27FC236}">
              <a16:creationId xmlns:a16="http://schemas.microsoft.com/office/drawing/2014/main" id="{00000000-0008-0000-1100-0000E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6" name="Rectangle 495">
          <a:extLst>
            <a:ext uri="{FF2B5EF4-FFF2-40B4-BE49-F238E27FC236}">
              <a16:creationId xmlns:a16="http://schemas.microsoft.com/office/drawing/2014/main" id="{00000000-0008-0000-1100-0000F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7" name="Rectangle 11">
          <a:extLst>
            <a:ext uri="{FF2B5EF4-FFF2-40B4-BE49-F238E27FC236}">
              <a16:creationId xmlns:a16="http://schemas.microsoft.com/office/drawing/2014/main" id="{00000000-0008-0000-1100-0000F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8" name="Rectangle 497">
          <a:extLst>
            <a:ext uri="{FF2B5EF4-FFF2-40B4-BE49-F238E27FC236}">
              <a16:creationId xmlns:a16="http://schemas.microsoft.com/office/drawing/2014/main" id="{00000000-0008-0000-1100-0000F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9" name="Rectangle 11">
          <a:extLst>
            <a:ext uri="{FF2B5EF4-FFF2-40B4-BE49-F238E27FC236}">
              <a16:creationId xmlns:a16="http://schemas.microsoft.com/office/drawing/2014/main" id="{00000000-0008-0000-1100-0000F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0" name="Rectangle 499">
          <a:extLst>
            <a:ext uri="{FF2B5EF4-FFF2-40B4-BE49-F238E27FC236}">
              <a16:creationId xmlns:a16="http://schemas.microsoft.com/office/drawing/2014/main" id="{00000000-0008-0000-1100-0000F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1" name="Rectangle 11">
          <a:extLst>
            <a:ext uri="{FF2B5EF4-FFF2-40B4-BE49-F238E27FC236}">
              <a16:creationId xmlns:a16="http://schemas.microsoft.com/office/drawing/2014/main" id="{00000000-0008-0000-1100-0000F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2" name="Rectangle 501">
          <a:extLst>
            <a:ext uri="{FF2B5EF4-FFF2-40B4-BE49-F238E27FC236}">
              <a16:creationId xmlns:a16="http://schemas.microsoft.com/office/drawing/2014/main" id="{00000000-0008-0000-1100-0000F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3" name="Rectangle 11">
          <a:extLst>
            <a:ext uri="{FF2B5EF4-FFF2-40B4-BE49-F238E27FC236}">
              <a16:creationId xmlns:a16="http://schemas.microsoft.com/office/drawing/2014/main" id="{00000000-0008-0000-1100-0000F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4" name="Rectangle 3">
          <a:extLst>
            <a:ext uri="{FF2B5EF4-FFF2-40B4-BE49-F238E27FC236}">
              <a16:creationId xmlns:a16="http://schemas.microsoft.com/office/drawing/2014/main" id="{00000000-0008-0000-1100-0000F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5" name="Rectangle 3">
          <a:extLst>
            <a:ext uri="{FF2B5EF4-FFF2-40B4-BE49-F238E27FC236}">
              <a16:creationId xmlns:a16="http://schemas.microsoft.com/office/drawing/2014/main" id="{00000000-0008-0000-1100-0000F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6" name="Rectangle 505">
          <a:extLst>
            <a:ext uri="{FF2B5EF4-FFF2-40B4-BE49-F238E27FC236}">
              <a16:creationId xmlns:a16="http://schemas.microsoft.com/office/drawing/2014/main" id="{00000000-0008-0000-1100-0000F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7" name="Rectangle 3">
          <a:extLst>
            <a:ext uri="{FF2B5EF4-FFF2-40B4-BE49-F238E27FC236}">
              <a16:creationId xmlns:a16="http://schemas.microsoft.com/office/drawing/2014/main" id="{00000000-0008-0000-1100-0000F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8" name="Rectangle 11">
          <a:extLst>
            <a:ext uri="{FF2B5EF4-FFF2-40B4-BE49-F238E27FC236}">
              <a16:creationId xmlns:a16="http://schemas.microsoft.com/office/drawing/2014/main" id="{00000000-0008-0000-1100-0000F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9" name="Rectangle 3">
          <a:extLst>
            <a:ext uri="{FF2B5EF4-FFF2-40B4-BE49-F238E27FC236}">
              <a16:creationId xmlns:a16="http://schemas.microsoft.com/office/drawing/2014/main" id="{00000000-0008-0000-1100-0000F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0" name="Rectangle 509">
          <a:extLst>
            <a:ext uri="{FF2B5EF4-FFF2-40B4-BE49-F238E27FC236}">
              <a16:creationId xmlns:a16="http://schemas.microsoft.com/office/drawing/2014/main" id="{00000000-0008-0000-1100-0000F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1" name="Rectangle 11">
          <a:extLst>
            <a:ext uri="{FF2B5EF4-FFF2-40B4-BE49-F238E27FC236}">
              <a16:creationId xmlns:a16="http://schemas.microsoft.com/office/drawing/2014/main" id="{00000000-0008-0000-1100-0000F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2" name="Rectangle 511">
          <a:extLst>
            <a:ext uri="{FF2B5EF4-FFF2-40B4-BE49-F238E27FC236}">
              <a16:creationId xmlns:a16="http://schemas.microsoft.com/office/drawing/2014/main" id="{00000000-0008-0000-1100-00000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3" name="Rectangle 11">
          <a:extLst>
            <a:ext uri="{FF2B5EF4-FFF2-40B4-BE49-F238E27FC236}">
              <a16:creationId xmlns:a16="http://schemas.microsoft.com/office/drawing/2014/main" id="{00000000-0008-0000-1100-00000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4" name="Rectangle 513">
          <a:extLst>
            <a:ext uri="{FF2B5EF4-FFF2-40B4-BE49-F238E27FC236}">
              <a16:creationId xmlns:a16="http://schemas.microsoft.com/office/drawing/2014/main" id="{00000000-0008-0000-1100-00000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5" name="Rectangle 11">
          <a:extLst>
            <a:ext uri="{FF2B5EF4-FFF2-40B4-BE49-F238E27FC236}">
              <a16:creationId xmlns:a16="http://schemas.microsoft.com/office/drawing/2014/main" id="{00000000-0008-0000-1100-00000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6" name="Rectangle 515">
          <a:extLst>
            <a:ext uri="{FF2B5EF4-FFF2-40B4-BE49-F238E27FC236}">
              <a16:creationId xmlns:a16="http://schemas.microsoft.com/office/drawing/2014/main" id="{00000000-0008-0000-1100-00000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7" name="Rectangle 11">
          <a:extLst>
            <a:ext uri="{FF2B5EF4-FFF2-40B4-BE49-F238E27FC236}">
              <a16:creationId xmlns:a16="http://schemas.microsoft.com/office/drawing/2014/main" id="{00000000-0008-0000-1100-00000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8" name="Rectangle 517">
          <a:extLst>
            <a:ext uri="{FF2B5EF4-FFF2-40B4-BE49-F238E27FC236}">
              <a16:creationId xmlns:a16="http://schemas.microsoft.com/office/drawing/2014/main" id="{00000000-0008-0000-1100-00000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9" name="Rectangle 11">
          <a:extLst>
            <a:ext uri="{FF2B5EF4-FFF2-40B4-BE49-F238E27FC236}">
              <a16:creationId xmlns:a16="http://schemas.microsoft.com/office/drawing/2014/main" id="{00000000-0008-0000-1100-00000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0" name="Rectangle 519">
          <a:extLst>
            <a:ext uri="{FF2B5EF4-FFF2-40B4-BE49-F238E27FC236}">
              <a16:creationId xmlns:a16="http://schemas.microsoft.com/office/drawing/2014/main" id="{00000000-0008-0000-1100-00000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1" name="Rectangle 11">
          <a:extLst>
            <a:ext uri="{FF2B5EF4-FFF2-40B4-BE49-F238E27FC236}">
              <a16:creationId xmlns:a16="http://schemas.microsoft.com/office/drawing/2014/main" id="{00000000-0008-0000-1100-00000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2" name="Rectangle 521">
          <a:extLst>
            <a:ext uri="{FF2B5EF4-FFF2-40B4-BE49-F238E27FC236}">
              <a16:creationId xmlns:a16="http://schemas.microsoft.com/office/drawing/2014/main" id="{00000000-0008-0000-1100-00000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3" name="Rectangle 11">
          <a:extLst>
            <a:ext uri="{FF2B5EF4-FFF2-40B4-BE49-F238E27FC236}">
              <a16:creationId xmlns:a16="http://schemas.microsoft.com/office/drawing/2014/main" id="{00000000-0008-0000-1100-00000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4" name="Rectangle 523">
          <a:extLst>
            <a:ext uri="{FF2B5EF4-FFF2-40B4-BE49-F238E27FC236}">
              <a16:creationId xmlns:a16="http://schemas.microsoft.com/office/drawing/2014/main" id="{00000000-0008-0000-1100-00000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5" name="Rectangle 11">
          <a:extLst>
            <a:ext uri="{FF2B5EF4-FFF2-40B4-BE49-F238E27FC236}">
              <a16:creationId xmlns:a16="http://schemas.microsoft.com/office/drawing/2014/main" id="{00000000-0008-0000-1100-00000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6" name="Rectangle 525">
          <a:extLst>
            <a:ext uri="{FF2B5EF4-FFF2-40B4-BE49-F238E27FC236}">
              <a16:creationId xmlns:a16="http://schemas.microsoft.com/office/drawing/2014/main" id="{00000000-0008-0000-1100-00000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7" name="Rectangle 11">
          <a:extLst>
            <a:ext uri="{FF2B5EF4-FFF2-40B4-BE49-F238E27FC236}">
              <a16:creationId xmlns:a16="http://schemas.microsoft.com/office/drawing/2014/main" id="{00000000-0008-0000-1100-00000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8" name="Rectangle 3">
          <a:extLst>
            <a:ext uri="{FF2B5EF4-FFF2-40B4-BE49-F238E27FC236}">
              <a16:creationId xmlns:a16="http://schemas.microsoft.com/office/drawing/2014/main" id="{00000000-0008-0000-1100-00001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9" name="Rectangle 3">
          <a:extLst>
            <a:ext uri="{FF2B5EF4-FFF2-40B4-BE49-F238E27FC236}">
              <a16:creationId xmlns:a16="http://schemas.microsoft.com/office/drawing/2014/main" id="{00000000-0008-0000-1100-00001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0" name="Rectangle 529">
          <a:extLst>
            <a:ext uri="{FF2B5EF4-FFF2-40B4-BE49-F238E27FC236}">
              <a16:creationId xmlns:a16="http://schemas.microsoft.com/office/drawing/2014/main" id="{00000000-0008-0000-1100-00001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1" name="Rectangle 3">
          <a:extLst>
            <a:ext uri="{FF2B5EF4-FFF2-40B4-BE49-F238E27FC236}">
              <a16:creationId xmlns:a16="http://schemas.microsoft.com/office/drawing/2014/main" id="{00000000-0008-0000-1100-00001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2" name="Rectangle 11">
          <a:extLst>
            <a:ext uri="{FF2B5EF4-FFF2-40B4-BE49-F238E27FC236}">
              <a16:creationId xmlns:a16="http://schemas.microsoft.com/office/drawing/2014/main" id="{00000000-0008-0000-1100-00001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3" name="Rectangle 3">
          <a:extLst>
            <a:ext uri="{FF2B5EF4-FFF2-40B4-BE49-F238E27FC236}">
              <a16:creationId xmlns:a16="http://schemas.microsoft.com/office/drawing/2014/main" id="{00000000-0008-0000-1100-00001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4" name="Rectangle 533">
          <a:extLst>
            <a:ext uri="{FF2B5EF4-FFF2-40B4-BE49-F238E27FC236}">
              <a16:creationId xmlns:a16="http://schemas.microsoft.com/office/drawing/2014/main" id="{00000000-0008-0000-1100-00001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5" name="Rectangle 11">
          <a:extLst>
            <a:ext uri="{FF2B5EF4-FFF2-40B4-BE49-F238E27FC236}">
              <a16:creationId xmlns:a16="http://schemas.microsoft.com/office/drawing/2014/main" id="{00000000-0008-0000-1100-00001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6" name="Rectangle 535">
          <a:extLst>
            <a:ext uri="{FF2B5EF4-FFF2-40B4-BE49-F238E27FC236}">
              <a16:creationId xmlns:a16="http://schemas.microsoft.com/office/drawing/2014/main" id="{00000000-0008-0000-1100-00001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7" name="Rectangle 11">
          <a:extLst>
            <a:ext uri="{FF2B5EF4-FFF2-40B4-BE49-F238E27FC236}">
              <a16:creationId xmlns:a16="http://schemas.microsoft.com/office/drawing/2014/main" id="{00000000-0008-0000-1100-00001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8" name="Rectangle 537">
          <a:extLst>
            <a:ext uri="{FF2B5EF4-FFF2-40B4-BE49-F238E27FC236}">
              <a16:creationId xmlns:a16="http://schemas.microsoft.com/office/drawing/2014/main" id="{00000000-0008-0000-1100-00001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9" name="Rectangle 11">
          <a:extLst>
            <a:ext uri="{FF2B5EF4-FFF2-40B4-BE49-F238E27FC236}">
              <a16:creationId xmlns:a16="http://schemas.microsoft.com/office/drawing/2014/main" id="{00000000-0008-0000-1100-00001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0" name="Rectangle 539">
          <a:extLst>
            <a:ext uri="{FF2B5EF4-FFF2-40B4-BE49-F238E27FC236}">
              <a16:creationId xmlns:a16="http://schemas.microsoft.com/office/drawing/2014/main" id="{00000000-0008-0000-1100-00001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1" name="Rectangle 11">
          <a:extLst>
            <a:ext uri="{FF2B5EF4-FFF2-40B4-BE49-F238E27FC236}">
              <a16:creationId xmlns:a16="http://schemas.microsoft.com/office/drawing/2014/main" id="{00000000-0008-0000-1100-00001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2" name="Rectangle 541">
          <a:extLst>
            <a:ext uri="{FF2B5EF4-FFF2-40B4-BE49-F238E27FC236}">
              <a16:creationId xmlns:a16="http://schemas.microsoft.com/office/drawing/2014/main" id="{00000000-0008-0000-1100-00001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3" name="Rectangle 11">
          <a:extLst>
            <a:ext uri="{FF2B5EF4-FFF2-40B4-BE49-F238E27FC236}">
              <a16:creationId xmlns:a16="http://schemas.microsoft.com/office/drawing/2014/main" id="{00000000-0008-0000-1100-00001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4" name="Rectangle 543">
          <a:extLst>
            <a:ext uri="{FF2B5EF4-FFF2-40B4-BE49-F238E27FC236}">
              <a16:creationId xmlns:a16="http://schemas.microsoft.com/office/drawing/2014/main" id="{00000000-0008-0000-1100-00002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5" name="Rectangle 11">
          <a:extLst>
            <a:ext uri="{FF2B5EF4-FFF2-40B4-BE49-F238E27FC236}">
              <a16:creationId xmlns:a16="http://schemas.microsoft.com/office/drawing/2014/main" id="{00000000-0008-0000-1100-00002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6" name="Rectangle 545">
          <a:extLst>
            <a:ext uri="{FF2B5EF4-FFF2-40B4-BE49-F238E27FC236}">
              <a16:creationId xmlns:a16="http://schemas.microsoft.com/office/drawing/2014/main" id="{00000000-0008-0000-1100-00002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7" name="Rectangle 11">
          <a:extLst>
            <a:ext uri="{FF2B5EF4-FFF2-40B4-BE49-F238E27FC236}">
              <a16:creationId xmlns:a16="http://schemas.microsoft.com/office/drawing/2014/main" id="{00000000-0008-0000-1100-00002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8" name="Rectangle 547">
          <a:extLst>
            <a:ext uri="{FF2B5EF4-FFF2-40B4-BE49-F238E27FC236}">
              <a16:creationId xmlns:a16="http://schemas.microsoft.com/office/drawing/2014/main" id="{00000000-0008-0000-1100-00002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9" name="Rectangle 11">
          <a:extLst>
            <a:ext uri="{FF2B5EF4-FFF2-40B4-BE49-F238E27FC236}">
              <a16:creationId xmlns:a16="http://schemas.microsoft.com/office/drawing/2014/main" id="{00000000-0008-0000-1100-00002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0" name="Rectangle 549">
          <a:extLst>
            <a:ext uri="{FF2B5EF4-FFF2-40B4-BE49-F238E27FC236}">
              <a16:creationId xmlns:a16="http://schemas.microsoft.com/office/drawing/2014/main" id="{00000000-0008-0000-1100-00002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1" name="Rectangle 11">
          <a:extLst>
            <a:ext uri="{FF2B5EF4-FFF2-40B4-BE49-F238E27FC236}">
              <a16:creationId xmlns:a16="http://schemas.microsoft.com/office/drawing/2014/main" id="{00000000-0008-0000-1100-00002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2" name="Rectangle 3">
          <a:extLst>
            <a:ext uri="{FF2B5EF4-FFF2-40B4-BE49-F238E27FC236}">
              <a16:creationId xmlns:a16="http://schemas.microsoft.com/office/drawing/2014/main" id="{00000000-0008-0000-1100-00002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3" name="Rectangle 3">
          <a:extLst>
            <a:ext uri="{FF2B5EF4-FFF2-40B4-BE49-F238E27FC236}">
              <a16:creationId xmlns:a16="http://schemas.microsoft.com/office/drawing/2014/main" id="{00000000-0008-0000-1100-00002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4" name="Rectangle 553">
          <a:extLst>
            <a:ext uri="{FF2B5EF4-FFF2-40B4-BE49-F238E27FC236}">
              <a16:creationId xmlns:a16="http://schemas.microsoft.com/office/drawing/2014/main" id="{00000000-0008-0000-1100-00002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5" name="Rectangle 3">
          <a:extLst>
            <a:ext uri="{FF2B5EF4-FFF2-40B4-BE49-F238E27FC236}">
              <a16:creationId xmlns:a16="http://schemas.microsoft.com/office/drawing/2014/main" id="{00000000-0008-0000-1100-00002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6" name="Rectangle 11">
          <a:extLst>
            <a:ext uri="{FF2B5EF4-FFF2-40B4-BE49-F238E27FC236}">
              <a16:creationId xmlns:a16="http://schemas.microsoft.com/office/drawing/2014/main" id="{00000000-0008-0000-1100-00002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7" name="Rectangle 3">
          <a:extLst>
            <a:ext uri="{FF2B5EF4-FFF2-40B4-BE49-F238E27FC236}">
              <a16:creationId xmlns:a16="http://schemas.microsoft.com/office/drawing/2014/main" id="{00000000-0008-0000-1100-00002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8" name="Rectangle 557">
          <a:extLst>
            <a:ext uri="{FF2B5EF4-FFF2-40B4-BE49-F238E27FC236}">
              <a16:creationId xmlns:a16="http://schemas.microsoft.com/office/drawing/2014/main" id="{00000000-0008-0000-1100-00002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9" name="Rectangle 11">
          <a:extLst>
            <a:ext uri="{FF2B5EF4-FFF2-40B4-BE49-F238E27FC236}">
              <a16:creationId xmlns:a16="http://schemas.microsoft.com/office/drawing/2014/main" id="{00000000-0008-0000-1100-00002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0" name="Rectangle 559">
          <a:extLst>
            <a:ext uri="{FF2B5EF4-FFF2-40B4-BE49-F238E27FC236}">
              <a16:creationId xmlns:a16="http://schemas.microsoft.com/office/drawing/2014/main" id="{00000000-0008-0000-1100-00003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1" name="Rectangle 11">
          <a:extLst>
            <a:ext uri="{FF2B5EF4-FFF2-40B4-BE49-F238E27FC236}">
              <a16:creationId xmlns:a16="http://schemas.microsoft.com/office/drawing/2014/main" id="{00000000-0008-0000-1100-00003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2" name="Rectangle 561">
          <a:extLst>
            <a:ext uri="{FF2B5EF4-FFF2-40B4-BE49-F238E27FC236}">
              <a16:creationId xmlns:a16="http://schemas.microsoft.com/office/drawing/2014/main" id="{00000000-0008-0000-1100-00003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3" name="Rectangle 11">
          <a:extLst>
            <a:ext uri="{FF2B5EF4-FFF2-40B4-BE49-F238E27FC236}">
              <a16:creationId xmlns:a16="http://schemas.microsoft.com/office/drawing/2014/main" id="{00000000-0008-0000-1100-00003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4" name="Rectangle 563">
          <a:extLst>
            <a:ext uri="{FF2B5EF4-FFF2-40B4-BE49-F238E27FC236}">
              <a16:creationId xmlns:a16="http://schemas.microsoft.com/office/drawing/2014/main" id="{00000000-0008-0000-1100-00003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5" name="Rectangle 11">
          <a:extLst>
            <a:ext uri="{FF2B5EF4-FFF2-40B4-BE49-F238E27FC236}">
              <a16:creationId xmlns:a16="http://schemas.microsoft.com/office/drawing/2014/main" id="{00000000-0008-0000-1100-00003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6" name="Rectangle 565">
          <a:extLst>
            <a:ext uri="{FF2B5EF4-FFF2-40B4-BE49-F238E27FC236}">
              <a16:creationId xmlns:a16="http://schemas.microsoft.com/office/drawing/2014/main" id="{00000000-0008-0000-1100-00003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7" name="Rectangle 11">
          <a:extLst>
            <a:ext uri="{FF2B5EF4-FFF2-40B4-BE49-F238E27FC236}">
              <a16:creationId xmlns:a16="http://schemas.microsoft.com/office/drawing/2014/main" id="{00000000-0008-0000-1100-00003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8" name="Rectangle 567">
          <a:extLst>
            <a:ext uri="{FF2B5EF4-FFF2-40B4-BE49-F238E27FC236}">
              <a16:creationId xmlns:a16="http://schemas.microsoft.com/office/drawing/2014/main" id="{00000000-0008-0000-1100-00003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9" name="Rectangle 11">
          <a:extLst>
            <a:ext uri="{FF2B5EF4-FFF2-40B4-BE49-F238E27FC236}">
              <a16:creationId xmlns:a16="http://schemas.microsoft.com/office/drawing/2014/main" id="{00000000-0008-0000-1100-00003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0" name="Rectangle 569">
          <a:extLst>
            <a:ext uri="{FF2B5EF4-FFF2-40B4-BE49-F238E27FC236}">
              <a16:creationId xmlns:a16="http://schemas.microsoft.com/office/drawing/2014/main" id="{00000000-0008-0000-1100-00003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1" name="Rectangle 11">
          <a:extLst>
            <a:ext uri="{FF2B5EF4-FFF2-40B4-BE49-F238E27FC236}">
              <a16:creationId xmlns:a16="http://schemas.microsoft.com/office/drawing/2014/main" id="{00000000-0008-0000-1100-00003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2" name="Rectangle 571">
          <a:extLst>
            <a:ext uri="{FF2B5EF4-FFF2-40B4-BE49-F238E27FC236}">
              <a16:creationId xmlns:a16="http://schemas.microsoft.com/office/drawing/2014/main" id="{00000000-0008-0000-1100-00003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3" name="Rectangle 11">
          <a:extLst>
            <a:ext uri="{FF2B5EF4-FFF2-40B4-BE49-F238E27FC236}">
              <a16:creationId xmlns:a16="http://schemas.microsoft.com/office/drawing/2014/main" id="{00000000-0008-0000-1100-00003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4" name="Rectangle 573">
          <a:extLst>
            <a:ext uri="{FF2B5EF4-FFF2-40B4-BE49-F238E27FC236}">
              <a16:creationId xmlns:a16="http://schemas.microsoft.com/office/drawing/2014/main" id="{00000000-0008-0000-1100-00003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5" name="Rectangle 11">
          <a:extLst>
            <a:ext uri="{FF2B5EF4-FFF2-40B4-BE49-F238E27FC236}">
              <a16:creationId xmlns:a16="http://schemas.microsoft.com/office/drawing/2014/main" id="{00000000-0008-0000-1100-00003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6" name="Rectangle 3">
          <a:extLst>
            <a:ext uri="{FF2B5EF4-FFF2-40B4-BE49-F238E27FC236}">
              <a16:creationId xmlns:a16="http://schemas.microsoft.com/office/drawing/2014/main" id="{00000000-0008-0000-1100-00004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7" name="Rectangle 3">
          <a:extLst>
            <a:ext uri="{FF2B5EF4-FFF2-40B4-BE49-F238E27FC236}">
              <a16:creationId xmlns:a16="http://schemas.microsoft.com/office/drawing/2014/main" id="{00000000-0008-0000-1100-00004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78" name="Rectangle 577">
          <a:extLst>
            <a:ext uri="{FF2B5EF4-FFF2-40B4-BE49-F238E27FC236}">
              <a16:creationId xmlns:a16="http://schemas.microsoft.com/office/drawing/2014/main" id="{00000000-0008-0000-1100-00004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9" name="Rectangle 3">
          <a:extLst>
            <a:ext uri="{FF2B5EF4-FFF2-40B4-BE49-F238E27FC236}">
              <a16:creationId xmlns:a16="http://schemas.microsoft.com/office/drawing/2014/main" id="{00000000-0008-0000-1100-00004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0" name="Rectangle 11">
          <a:extLst>
            <a:ext uri="{FF2B5EF4-FFF2-40B4-BE49-F238E27FC236}">
              <a16:creationId xmlns:a16="http://schemas.microsoft.com/office/drawing/2014/main" id="{00000000-0008-0000-1100-00004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81" name="Rectangle 3">
          <a:extLst>
            <a:ext uri="{FF2B5EF4-FFF2-40B4-BE49-F238E27FC236}">
              <a16:creationId xmlns:a16="http://schemas.microsoft.com/office/drawing/2014/main" id="{00000000-0008-0000-1100-00004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2" name="Rectangle 581">
          <a:extLst>
            <a:ext uri="{FF2B5EF4-FFF2-40B4-BE49-F238E27FC236}">
              <a16:creationId xmlns:a16="http://schemas.microsoft.com/office/drawing/2014/main" id="{00000000-0008-0000-1100-00004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3" name="Rectangle 11">
          <a:extLst>
            <a:ext uri="{FF2B5EF4-FFF2-40B4-BE49-F238E27FC236}">
              <a16:creationId xmlns:a16="http://schemas.microsoft.com/office/drawing/2014/main" id="{00000000-0008-0000-1100-00004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4" name="Rectangle 583">
          <a:extLst>
            <a:ext uri="{FF2B5EF4-FFF2-40B4-BE49-F238E27FC236}">
              <a16:creationId xmlns:a16="http://schemas.microsoft.com/office/drawing/2014/main" id="{00000000-0008-0000-1100-00004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5" name="Rectangle 11">
          <a:extLst>
            <a:ext uri="{FF2B5EF4-FFF2-40B4-BE49-F238E27FC236}">
              <a16:creationId xmlns:a16="http://schemas.microsoft.com/office/drawing/2014/main" id="{00000000-0008-0000-1100-00004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6" name="Rectangle 585">
          <a:extLst>
            <a:ext uri="{FF2B5EF4-FFF2-40B4-BE49-F238E27FC236}">
              <a16:creationId xmlns:a16="http://schemas.microsoft.com/office/drawing/2014/main" id="{00000000-0008-0000-1100-00004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7" name="Rectangle 11">
          <a:extLst>
            <a:ext uri="{FF2B5EF4-FFF2-40B4-BE49-F238E27FC236}">
              <a16:creationId xmlns:a16="http://schemas.microsoft.com/office/drawing/2014/main" id="{00000000-0008-0000-1100-00004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8" name="Rectangle 587">
          <a:extLst>
            <a:ext uri="{FF2B5EF4-FFF2-40B4-BE49-F238E27FC236}">
              <a16:creationId xmlns:a16="http://schemas.microsoft.com/office/drawing/2014/main" id="{00000000-0008-0000-1100-00004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9" name="Rectangle 11">
          <a:extLst>
            <a:ext uri="{FF2B5EF4-FFF2-40B4-BE49-F238E27FC236}">
              <a16:creationId xmlns:a16="http://schemas.microsoft.com/office/drawing/2014/main" id="{00000000-0008-0000-1100-00004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0" name="Rectangle 589">
          <a:extLst>
            <a:ext uri="{FF2B5EF4-FFF2-40B4-BE49-F238E27FC236}">
              <a16:creationId xmlns:a16="http://schemas.microsoft.com/office/drawing/2014/main" id="{00000000-0008-0000-1100-00004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1" name="Rectangle 11">
          <a:extLst>
            <a:ext uri="{FF2B5EF4-FFF2-40B4-BE49-F238E27FC236}">
              <a16:creationId xmlns:a16="http://schemas.microsoft.com/office/drawing/2014/main" id="{00000000-0008-0000-1100-00004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2" name="Rectangle 591">
          <a:extLst>
            <a:ext uri="{FF2B5EF4-FFF2-40B4-BE49-F238E27FC236}">
              <a16:creationId xmlns:a16="http://schemas.microsoft.com/office/drawing/2014/main" id="{00000000-0008-0000-1100-00005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3" name="Rectangle 11">
          <a:extLst>
            <a:ext uri="{FF2B5EF4-FFF2-40B4-BE49-F238E27FC236}">
              <a16:creationId xmlns:a16="http://schemas.microsoft.com/office/drawing/2014/main" id="{00000000-0008-0000-1100-00005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4" name="Rectangle 593">
          <a:extLst>
            <a:ext uri="{FF2B5EF4-FFF2-40B4-BE49-F238E27FC236}">
              <a16:creationId xmlns:a16="http://schemas.microsoft.com/office/drawing/2014/main" id="{00000000-0008-0000-1100-00005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5" name="Rectangle 11">
          <a:extLst>
            <a:ext uri="{FF2B5EF4-FFF2-40B4-BE49-F238E27FC236}">
              <a16:creationId xmlns:a16="http://schemas.microsoft.com/office/drawing/2014/main" id="{00000000-0008-0000-1100-00005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6" name="Rectangle 595">
          <a:extLst>
            <a:ext uri="{FF2B5EF4-FFF2-40B4-BE49-F238E27FC236}">
              <a16:creationId xmlns:a16="http://schemas.microsoft.com/office/drawing/2014/main" id="{00000000-0008-0000-1100-00005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7" name="Rectangle 11">
          <a:extLst>
            <a:ext uri="{FF2B5EF4-FFF2-40B4-BE49-F238E27FC236}">
              <a16:creationId xmlns:a16="http://schemas.microsoft.com/office/drawing/2014/main" id="{00000000-0008-0000-1100-00005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8" name="Rectangle 597">
          <a:extLst>
            <a:ext uri="{FF2B5EF4-FFF2-40B4-BE49-F238E27FC236}">
              <a16:creationId xmlns:a16="http://schemas.microsoft.com/office/drawing/2014/main" id="{00000000-0008-0000-1100-00005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9" name="Rectangle 11">
          <a:extLst>
            <a:ext uri="{FF2B5EF4-FFF2-40B4-BE49-F238E27FC236}">
              <a16:creationId xmlns:a16="http://schemas.microsoft.com/office/drawing/2014/main" id="{00000000-0008-0000-1100-00005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0" name="Rectangle 3">
          <a:extLst>
            <a:ext uri="{FF2B5EF4-FFF2-40B4-BE49-F238E27FC236}">
              <a16:creationId xmlns:a16="http://schemas.microsoft.com/office/drawing/2014/main" id="{00000000-0008-0000-1100-00005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1" name="Rectangle 3">
          <a:extLst>
            <a:ext uri="{FF2B5EF4-FFF2-40B4-BE49-F238E27FC236}">
              <a16:creationId xmlns:a16="http://schemas.microsoft.com/office/drawing/2014/main" id="{00000000-0008-0000-1100-00005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2" name="Rectangle 601">
          <a:extLst>
            <a:ext uri="{FF2B5EF4-FFF2-40B4-BE49-F238E27FC236}">
              <a16:creationId xmlns:a16="http://schemas.microsoft.com/office/drawing/2014/main" id="{00000000-0008-0000-1100-00005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3" name="Rectangle 3">
          <a:extLst>
            <a:ext uri="{FF2B5EF4-FFF2-40B4-BE49-F238E27FC236}">
              <a16:creationId xmlns:a16="http://schemas.microsoft.com/office/drawing/2014/main" id="{00000000-0008-0000-1100-00005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4" name="Rectangle 11">
          <a:extLst>
            <a:ext uri="{FF2B5EF4-FFF2-40B4-BE49-F238E27FC236}">
              <a16:creationId xmlns:a16="http://schemas.microsoft.com/office/drawing/2014/main" id="{00000000-0008-0000-1100-00005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5" name="Rectangle 3">
          <a:extLst>
            <a:ext uri="{FF2B5EF4-FFF2-40B4-BE49-F238E27FC236}">
              <a16:creationId xmlns:a16="http://schemas.microsoft.com/office/drawing/2014/main" id="{00000000-0008-0000-1100-00005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6" name="Rectangle 605">
          <a:extLst>
            <a:ext uri="{FF2B5EF4-FFF2-40B4-BE49-F238E27FC236}">
              <a16:creationId xmlns:a16="http://schemas.microsoft.com/office/drawing/2014/main" id="{00000000-0008-0000-1100-00005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7" name="Rectangle 11">
          <a:extLst>
            <a:ext uri="{FF2B5EF4-FFF2-40B4-BE49-F238E27FC236}">
              <a16:creationId xmlns:a16="http://schemas.microsoft.com/office/drawing/2014/main" id="{00000000-0008-0000-1100-00005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8" name="Rectangle 607">
          <a:extLst>
            <a:ext uri="{FF2B5EF4-FFF2-40B4-BE49-F238E27FC236}">
              <a16:creationId xmlns:a16="http://schemas.microsoft.com/office/drawing/2014/main" id="{00000000-0008-0000-1100-00006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9" name="Rectangle 11">
          <a:extLst>
            <a:ext uri="{FF2B5EF4-FFF2-40B4-BE49-F238E27FC236}">
              <a16:creationId xmlns:a16="http://schemas.microsoft.com/office/drawing/2014/main" id="{00000000-0008-0000-1100-00006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0" name="Rectangle 609">
          <a:extLst>
            <a:ext uri="{FF2B5EF4-FFF2-40B4-BE49-F238E27FC236}">
              <a16:creationId xmlns:a16="http://schemas.microsoft.com/office/drawing/2014/main" id="{00000000-0008-0000-1100-00006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1" name="Rectangle 11">
          <a:extLst>
            <a:ext uri="{FF2B5EF4-FFF2-40B4-BE49-F238E27FC236}">
              <a16:creationId xmlns:a16="http://schemas.microsoft.com/office/drawing/2014/main" id="{00000000-0008-0000-1100-00006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2" name="Rectangle 611">
          <a:extLst>
            <a:ext uri="{FF2B5EF4-FFF2-40B4-BE49-F238E27FC236}">
              <a16:creationId xmlns:a16="http://schemas.microsoft.com/office/drawing/2014/main" id="{00000000-0008-0000-1100-00006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3" name="Rectangle 11">
          <a:extLst>
            <a:ext uri="{FF2B5EF4-FFF2-40B4-BE49-F238E27FC236}">
              <a16:creationId xmlns:a16="http://schemas.microsoft.com/office/drawing/2014/main" id="{00000000-0008-0000-1100-00006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4" name="Rectangle 613">
          <a:extLst>
            <a:ext uri="{FF2B5EF4-FFF2-40B4-BE49-F238E27FC236}">
              <a16:creationId xmlns:a16="http://schemas.microsoft.com/office/drawing/2014/main" id="{00000000-0008-0000-1100-00006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5" name="Rectangle 11">
          <a:extLst>
            <a:ext uri="{FF2B5EF4-FFF2-40B4-BE49-F238E27FC236}">
              <a16:creationId xmlns:a16="http://schemas.microsoft.com/office/drawing/2014/main" id="{00000000-0008-0000-1100-00006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6" name="Rectangle 615">
          <a:extLst>
            <a:ext uri="{FF2B5EF4-FFF2-40B4-BE49-F238E27FC236}">
              <a16:creationId xmlns:a16="http://schemas.microsoft.com/office/drawing/2014/main" id="{00000000-0008-0000-1100-00006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7" name="Rectangle 11">
          <a:extLst>
            <a:ext uri="{FF2B5EF4-FFF2-40B4-BE49-F238E27FC236}">
              <a16:creationId xmlns:a16="http://schemas.microsoft.com/office/drawing/2014/main" id="{00000000-0008-0000-1100-00006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8" name="Rectangle 617">
          <a:extLst>
            <a:ext uri="{FF2B5EF4-FFF2-40B4-BE49-F238E27FC236}">
              <a16:creationId xmlns:a16="http://schemas.microsoft.com/office/drawing/2014/main" id="{00000000-0008-0000-1100-00006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9" name="Rectangle 11">
          <a:extLst>
            <a:ext uri="{FF2B5EF4-FFF2-40B4-BE49-F238E27FC236}">
              <a16:creationId xmlns:a16="http://schemas.microsoft.com/office/drawing/2014/main" id="{00000000-0008-0000-1100-00006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0" name="Rectangle 619">
          <a:extLst>
            <a:ext uri="{FF2B5EF4-FFF2-40B4-BE49-F238E27FC236}">
              <a16:creationId xmlns:a16="http://schemas.microsoft.com/office/drawing/2014/main" id="{00000000-0008-0000-1100-00006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1" name="Rectangle 11">
          <a:extLst>
            <a:ext uri="{FF2B5EF4-FFF2-40B4-BE49-F238E27FC236}">
              <a16:creationId xmlns:a16="http://schemas.microsoft.com/office/drawing/2014/main" id="{00000000-0008-0000-1100-00006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2" name="Rectangle 621">
          <a:extLst>
            <a:ext uri="{FF2B5EF4-FFF2-40B4-BE49-F238E27FC236}">
              <a16:creationId xmlns:a16="http://schemas.microsoft.com/office/drawing/2014/main" id="{00000000-0008-0000-1100-00006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3" name="Rectangle 11">
          <a:extLst>
            <a:ext uri="{FF2B5EF4-FFF2-40B4-BE49-F238E27FC236}">
              <a16:creationId xmlns:a16="http://schemas.microsoft.com/office/drawing/2014/main" id="{00000000-0008-0000-1100-00006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4" name="Rectangle 3">
          <a:extLst>
            <a:ext uri="{FF2B5EF4-FFF2-40B4-BE49-F238E27FC236}">
              <a16:creationId xmlns:a16="http://schemas.microsoft.com/office/drawing/2014/main" id="{00000000-0008-0000-1100-00007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5" name="Rectangle 3">
          <a:extLst>
            <a:ext uri="{FF2B5EF4-FFF2-40B4-BE49-F238E27FC236}">
              <a16:creationId xmlns:a16="http://schemas.microsoft.com/office/drawing/2014/main" id="{00000000-0008-0000-1100-00007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6" name="Rectangle 625">
          <a:extLst>
            <a:ext uri="{FF2B5EF4-FFF2-40B4-BE49-F238E27FC236}">
              <a16:creationId xmlns:a16="http://schemas.microsoft.com/office/drawing/2014/main" id="{00000000-0008-0000-1100-00007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7" name="Rectangle 3">
          <a:extLst>
            <a:ext uri="{FF2B5EF4-FFF2-40B4-BE49-F238E27FC236}">
              <a16:creationId xmlns:a16="http://schemas.microsoft.com/office/drawing/2014/main" id="{00000000-0008-0000-1100-00007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8" name="Rectangle 11">
          <a:extLst>
            <a:ext uri="{FF2B5EF4-FFF2-40B4-BE49-F238E27FC236}">
              <a16:creationId xmlns:a16="http://schemas.microsoft.com/office/drawing/2014/main" id="{00000000-0008-0000-1100-00007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9" name="Rectangle 3">
          <a:extLst>
            <a:ext uri="{FF2B5EF4-FFF2-40B4-BE49-F238E27FC236}">
              <a16:creationId xmlns:a16="http://schemas.microsoft.com/office/drawing/2014/main" id="{00000000-0008-0000-1100-00007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0" name="Rectangle 629">
          <a:extLst>
            <a:ext uri="{FF2B5EF4-FFF2-40B4-BE49-F238E27FC236}">
              <a16:creationId xmlns:a16="http://schemas.microsoft.com/office/drawing/2014/main" id="{00000000-0008-0000-1100-00007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1" name="Rectangle 11">
          <a:extLst>
            <a:ext uri="{FF2B5EF4-FFF2-40B4-BE49-F238E27FC236}">
              <a16:creationId xmlns:a16="http://schemas.microsoft.com/office/drawing/2014/main" id="{00000000-0008-0000-1100-00007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2" name="Rectangle 631">
          <a:extLst>
            <a:ext uri="{FF2B5EF4-FFF2-40B4-BE49-F238E27FC236}">
              <a16:creationId xmlns:a16="http://schemas.microsoft.com/office/drawing/2014/main" id="{00000000-0008-0000-1100-00007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3" name="Rectangle 11">
          <a:extLst>
            <a:ext uri="{FF2B5EF4-FFF2-40B4-BE49-F238E27FC236}">
              <a16:creationId xmlns:a16="http://schemas.microsoft.com/office/drawing/2014/main" id="{00000000-0008-0000-1100-00007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4" name="Rectangle 633">
          <a:extLst>
            <a:ext uri="{FF2B5EF4-FFF2-40B4-BE49-F238E27FC236}">
              <a16:creationId xmlns:a16="http://schemas.microsoft.com/office/drawing/2014/main" id="{00000000-0008-0000-1100-00007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5" name="Rectangle 11">
          <a:extLst>
            <a:ext uri="{FF2B5EF4-FFF2-40B4-BE49-F238E27FC236}">
              <a16:creationId xmlns:a16="http://schemas.microsoft.com/office/drawing/2014/main" id="{00000000-0008-0000-1100-00007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6" name="Rectangle 635">
          <a:extLst>
            <a:ext uri="{FF2B5EF4-FFF2-40B4-BE49-F238E27FC236}">
              <a16:creationId xmlns:a16="http://schemas.microsoft.com/office/drawing/2014/main" id="{00000000-0008-0000-1100-00007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7" name="Rectangle 11">
          <a:extLst>
            <a:ext uri="{FF2B5EF4-FFF2-40B4-BE49-F238E27FC236}">
              <a16:creationId xmlns:a16="http://schemas.microsoft.com/office/drawing/2014/main" id="{00000000-0008-0000-1100-00007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8" name="Rectangle 637">
          <a:extLst>
            <a:ext uri="{FF2B5EF4-FFF2-40B4-BE49-F238E27FC236}">
              <a16:creationId xmlns:a16="http://schemas.microsoft.com/office/drawing/2014/main" id="{00000000-0008-0000-1100-00007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9" name="Rectangle 11">
          <a:extLst>
            <a:ext uri="{FF2B5EF4-FFF2-40B4-BE49-F238E27FC236}">
              <a16:creationId xmlns:a16="http://schemas.microsoft.com/office/drawing/2014/main" id="{00000000-0008-0000-1100-00007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0" name="Rectangle 639">
          <a:extLst>
            <a:ext uri="{FF2B5EF4-FFF2-40B4-BE49-F238E27FC236}">
              <a16:creationId xmlns:a16="http://schemas.microsoft.com/office/drawing/2014/main" id="{00000000-0008-0000-1100-00008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1" name="Rectangle 11">
          <a:extLst>
            <a:ext uri="{FF2B5EF4-FFF2-40B4-BE49-F238E27FC236}">
              <a16:creationId xmlns:a16="http://schemas.microsoft.com/office/drawing/2014/main" id="{00000000-0008-0000-1100-00008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2" name="Rectangle 641">
          <a:extLst>
            <a:ext uri="{FF2B5EF4-FFF2-40B4-BE49-F238E27FC236}">
              <a16:creationId xmlns:a16="http://schemas.microsoft.com/office/drawing/2014/main" id="{00000000-0008-0000-1100-00008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3" name="Rectangle 11">
          <a:extLst>
            <a:ext uri="{FF2B5EF4-FFF2-40B4-BE49-F238E27FC236}">
              <a16:creationId xmlns:a16="http://schemas.microsoft.com/office/drawing/2014/main" id="{00000000-0008-0000-1100-00008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4" name="Rectangle 643">
          <a:extLst>
            <a:ext uri="{FF2B5EF4-FFF2-40B4-BE49-F238E27FC236}">
              <a16:creationId xmlns:a16="http://schemas.microsoft.com/office/drawing/2014/main" id="{00000000-0008-0000-1100-00008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5" name="Rectangle 11">
          <a:extLst>
            <a:ext uri="{FF2B5EF4-FFF2-40B4-BE49-F238E27FC236}">
              <a16:creationId xmlns:a16="http://schemas.microsoft.com/office/drawing/2014/main" id="{00000000-0008-0000-1100-00008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6" name="Rectangle 645">
          <a:extLst>
            <a:ext uri="{FF2B5EF4-FFF2-40B4-BE49-F238E27FC236}">
              <a16:creationId xmlns:a16="http://schemas.microsoft.com/office/drawing/2014/main" id="{00000000-0008-0000-1100-00008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7" name="Rectangle 11">
          <a:extLst>
            <a:ext uri="{FF2B5EF4-FFF2-40B4-BE49-F238E27FC236}">
              <a16:creationId xmlns:a16="http://schemas.microsoft.com/office/drawing/2014/main" id="{00000000-0008-0000-1100-00008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8" name="Rectangle 3">
          <a:extLst>
            <a:ext uri="{FF2B5EF4-FFF2-40B4-BE49-F238E27FC236}">
              <a16:creationId xmlns:a16="http://schemas.microsoft.com/office/drawing/2014/main" id="{00000000-0008-0000-1100-00008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9" name="Rectangle 3">
          <a:extLst>
            <a:ext uri="{FF2B5EF4-FFF2-40B4-BE49-F238E27FC236}">
              <a16:creationId xmlns:a16="http://schemas.microsoft.com/office/drawing/2014/main" id="{00000000-0008-0000-1100-00008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0" name="Rectangle 649">
          <a:extLst>
            <a:ext uri="{FF2B5EF4-FFF2-40B4-BE49-F238E27FC236}">
              <a16:creationId xmlns:a16="http://schemas.microsoft.com/office/drawing/2014/main" id="{00000000-0008-0000-1100-00008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1" name="Rectangle 3">
          <a:extLst>
            <a:ext uri="{FF2B5EF4-FFF2-40B4-BE49-F238E27FC236}">
              <a16:creationId xmlns:a16="http://schemas.microsoft.com/office/drawing/2014/main" id="{00000000-0008-0000-1100-00008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2" name="Rectangle 11">
          <a:extLst>
            <a:ext uri="{FF2B5EF4-FFF2-40B4-BE49-F238E27FC236}">
              <a16:creationId xmlns:a16="http://schemas.microsoft.com/office/drawing/2014/main" id="{00000000-0008-0000-1100-00008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3" name="Rectangle 3">
          <a:extLst>
            <a:ext uri="{FF2B5EF4-FFF2-40B4-BE49-F238E27FC236}">
              <a16:creationId xmlns:a16="http://schemas.microsoft.com/office/drawing/2014/main" id="{00000000-0008-0000-1100-00008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4" name="Rectangle 653">
          <a:extLst>
            <a:ext uri="{FF2B5EF4-FFF2-40B4-BE49-F238E27FC236}">
              <a16:creationId xmlns:a16="http://schemas.microsoft.com/office/drawing/2014/main" id="{00000000-0008-0000-1100-00008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5" name="Rectangle 11">
          <a:extLst>
            <a:ext uri="{FF2B5EF4-FFF2-40B4-BE49-F238E27FC236}">
              <a16:creationId xmlns:a16="http://schemas.microsoft.com/office/drawing/2014/main" id="{00000000-0008-0000-1100-00008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6" name="Rectangle 655">
          <a:extLst>
            <a:ext uri="{FF2B5EF4-FFF2-40B4-BE49-F238E27FC236}">
              <a16:creationId xmlns:a16="http://schemas.microsoft.com/office/drawing/2014/main" id="{00000000-0008-0000-1100-00009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7" name="Rectangle 11">
          <a:extLst>
            <a:ext uri="{FF2B5EF4-FFF2-40B4-BE49-F238E27FC236}">
              <a16:creationId xmlns:a16="http://schemas.microsoft.com/office/drawing/2014/main" id="{00000000-0008-0000-1100-00009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8" name="Rectangle 657">
          <a:extLst>
            <a:ext uri="{FF2B5EF4-FFF2-40B4-BE49-F238E27FC236}">
              <a16:creationId xmlns:a16="http://schemas.microsoft.com/office/drawing/2014/main" id="{00000000-0008-0000-1100-00009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9" name="Rectangle 11">
          <a:extLst>
            <a:ext uri="{FF2B5EF4-FFF2-40B4-BE49-F238E27FC236}">
              <a16:creationId xmlns:a16="http://schemas.microsoft.com/office/drawing/2014/main" id="{00000000-0008-0000-1100-00009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0" name="Rectangle 659">
          <a:extLst>
            <a:ext uri="{FF2B5EF4-FFF2-40B4-BE49-F238E27FC236}">
              <a16:creationId xmlns:a16="http://schemas.microsoft.com/office/drawing/2014/main" id="{00000000-0008-0000-1100-00009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1" name="Rectangle 11">
          <a:extLst>
            <a:ext uri="{FF2B5EF4-FFF2-40B4-BE49-F238E27FC236}">
              <a16:creationId xmlns:a16="http://schemas.microsoft.com/office/drawing/2014/main" id="{00000000-0008-0000-1100-00009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2" name="Rectangle 661">
          <a:extLst>
            <a:ext uri="{FF2B5EF4-FFF2-40B4-BE49-F238E27FC236}">
              <a16:creationId xmlns:a16="http://schemas.microsoft.com/office/drawing/2014/main" id="{00000000-0008-0000-1100-00009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3" name="Rectangle 11">
          <a:extLst>
            <a:ext uri="{FF2B5EF4-FFF2-40B4-BE49-F238E27FC236}">
              <a16:creationId xmlns:a16="http://schemas.microsoft.com/office/drawing/2014/main" id="{00000000-0008-0000-1100-00009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4" name="Rectangle 663">
          <a:extLst>
            <a:ext uri="{FF2B5EF4-FFF2-40B4-BE49-F238E27FC236}">
              <a16:creationId xmlns:a16="http://schemas.microsoft.com/office/drawing/2014/main" id="{00000000-0008-0000-1100-00009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5" name="Rectangle 11">
          <a:extLst>
            <a:ext uri="{FF2B5EF4-FFF2-40B4-BE49-F238E27FC236}">
              <a16:creationId xmlns:a16="http://schemas.microsoft.com/office/drawing/2014/main" id="{00000000-0008-0000-1100-00009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6" name="Rectangle 665">
          <a:extLst>
            <a:ext uri="{FF2B5EF4-FFF2-40B4-BE49-F238E27FC236}">
              <a16:creationId xmlns:a16="http://schemas.microsoft.com/office/drawing/2014/main" id="{00000000-0008-0000-1100-00009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7" name="Rectangle 11">
          <a:extLst>
            <a:ext uri="{FF2B5EF4-FFF2-40B4-BE49-F238E27FC236}">
              <a16:creationId xmlns:a16="http://schemas.microsoft.com/office/drawing/2014/main" id="{00000000-0008-0000-1100-00009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8" name="Rectangle 667">
          <a:extLst>
            <a:ext uri="{FF2B5EF4-FFF2-40B4-BE49-F238E27FC236}">
              <a16:creationId xmlns:a16="http://schemas.microsoft.com/office/drawing/2014/main" id="{00000000-0008-0000-1100-00009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9" name="Rectangle 11">
          <a:extLst>
            <a:ext uri="{FF2B5EF4-FFF2-40B4-BE49-F238E27FC236}">
              <a16:creationId xmlns:a16="http://schemas.microsoft.com/office/drawing/2014/main" id="{00000000-0008-0000-1100-00009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0" name="Rectangle 669">
          <a:extLst>
            <a:ext uri="{FF2B5EF4-FFF2-40B4-BE49-F238E27FC236}">
              <a16:creationId xmlns:a16="http://schemas.microsoft.com/office/drawing/2014/main" id="{00000000-0008-0000-1100-00009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1" name="Rectangle 11">
          <a:extLst>
            <a:ext uri="{FF2B5EF4-FFF2-40B4-BE49-F238E27FC236}">
              <a16:creationId xmlns:a16="http://schemas.microsoft.com/office/drawing/2014/main" id="{00000000-0008-0000-1100-00009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2" name="Rectangle 3">
          <a:extLst>
            <a:ext uri="{FF2B5EF4-FFF2-40B4-BE49-F238E27FC236}">
              <a16:creationId xmlns:a16="http://schemas.microsoft.com/office/drawing/2014/main" id="{00000000-0008-0000-1100-0000A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3" name="Rectangle 3">
          <a:extLst>
            <a:ext uri="{FF2B5EF4-FFF2-40B4-BE49-F238E27FC236}">
              <a16:creationId xmlns:a16="http://schemas.microsoft.com/office/drawing/2014/main" id="{00000000-0008-0000-1100-0000A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4" name="Rectangle 673">
          <a:extLst>
            <a:ext uri="{FF2B5EF4-FFF2-40B4-BE49-F238E27FC236}">
              <a16:creationId xmlns:a16="http://schemas.microsoft.com/office/drawing/2014/main" id="{00000000-0008-0000-1100-0000A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5" name="Rectangle 3">
          <a:extLst>
            <a:ext uri="{FF2B5EF4-FFF2-40B4-BE49-F238E27FC236}">
              <a16:creationId xmlns:a16="http://schemas.microsoft.com/office/drawing/2014/main" id="{00000000-0008-0000-1100-0000A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6" name="Rectangle 11">
          <a:extLst>
            <a:ext uri="{FF2B5EF4-FFF2-40B4-BE49-F238E27FC236}">
              <a16:creationId xmlns:a16="http://schemas.microsoft.com/office/drawing/2014/main" id="{00000000-0008-0000-1100-0000A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7" name="Rectangle 3">
          <a:extLst>
            <a:ext uri="{FF2B5EF4-FFF2-40B4-BE49-F238E27FC236}">
              <a16:creationId xmlns:a16="http://schemas.microsoft.com/office/drawing/2014/main" id="{00000000-0008-0000-1100-0000A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8" name="Rectangle 677">
          <a:extLst>
            <a:ext uri="{FF2B5EF4-FFF2-40B4-BE49-F238E27FC236}">
              <a16:creationId xmlns:a16="http://schemas.microsoft.com/office/drawing/2014/main" id="{00000000-0008-0000-1100-0000A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9" name="Rectangle 11">
          <a:extLst>
            <a:ext uri="{FF2B5EF4-FFF2-40B4-BE49-F238E27FC236}">
              <a16:creationId xmlns:a16="http://schemas.microsoft.com/office/drawing/2014/main" id="{00000000-0008-0000-1100-0000A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0" name="Rectangle 679">
          <a:extLst>
            <a:ext uri="{FF2B5EF4-FFF2-40B4-BE49-F238E27FC236}">
              <a16:creationId xmlns:a16="http://schemas.microsoft.com/office/drawing/2014/main" id="{00000000-0008-0000-1100-0000A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1" name="Rectangle 11">
          <a:extLst>
            <a:ext uri="{FF2B5EF4-FFF2-40B4-BE49-F238E27FC236}">
              <a16:creationId xmlns:a16="http://schemas.microsoft.com/office/drawing/2014/main" id="{00000000-0008-0000-1100-0000A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2" name="Rectangle 681">
          <a:extLst>
            <a:ext uri="{FF2B5EF4-FFF2-40B4-BE49-F238E27FC236}">
              <a16:creationId xmlns:a16="http://schemas.microsoft.com/office/drawing/2014/main" id="{00000000-0008-0000-1100-0000A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3" name="Rectangle 11">
          <a:extLst>
            <a:ext uri="{FF2B5EF4-FFF2-40B4-BE49-F238E27FC236}">
              <a16:creationId xmlns:a16="http://schemas.microsoft.com/office/drawing/2014/main" id="{00000000-0008-0000-1100-0000A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4" name="Rectangle 683">
          <a:extLst>
            <a:ext uri="{FF2B5EF4-FFF2-40B4-BE49-F238E27FC236}">
              <a16:creationId xmlns:a16="http://schemas.microsoft.com/office/drawing/2014/main" id="{00000000-0008-0000-1100-0000A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5" name="Rectangle 11">
          <a:extLst>
            <a:ext uri="{FF2B5EF4-FFF2-40B4-BE49-F238E27FC236}">
              <a16:creationId xmlns:a16="http://schemas.microsoft.com/office/drawing/2014/main" id="{00000000-0008-0000-1100-0000A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6" name="Rectangle 685">
          <a:extLst>
            <a:ext uri="{FF2B5EF4-FFF2-40B4-BE49-F238E27FC236}">
              <a16:creationId xmlns:a16="http://schemas.microsoft.com/office/drawing/2014/main" id="{00000000-0008-0000-1100-0000A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7" name="Rectangle 11">
          <a:extLst>
            <a:ext uri="{FF2B5EF4-FFF2-40B4-BE49-F238E27FC236}">
              <a16:creationId xmlns:a16="http://schemas.microsoft.com/office/drawing/2014/main" id="{00000000-0008-0000-1100-0000A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8" name="Rectangle 687">
          <a:extLst>
            <a:ext uri="{FF2B5EF4-FFF2-40B4-BE49-F238E27FC236}">
              <a16:creationId xmlns:a16="http://schemas.microsoft.com/office/drawing/2014/main" id="{00000000-0008-0000-1100-0000B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9" name="Rectangle 11">
          <a:extLst>
            <a:ext uri="{FF2B5EF4-FFF2-40B4-BE49-F238E27FC236}">
              <a16:creationId xmlns:a16="http://schemas.microsoft.com/office/drawing/2014/main" id="{00000000-0008-0000-1100-0000B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0" name="Rectangle 689">
          <a:extLst>
            <a:ext uri="{FF2B5EF4-FFF2-40B4-BE49-F238E27FC236}">
              <a16:creationId xmlns:a16="http://schemas.microsoft.com/office/drawing/2014/main" id="{00000000-0008-0000-1100-0000B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1" name="Rectangle 11">
          <a:extLst>
            <a:ext uri="{FF2B5EF4-FFF2-40B4-BE49-F238E27FC236}">
              <a16:creationId xmlns:a16="http://schemas.microsoft.com/office/drawing/2014/main" id="{00000000-0008-0000-1100-0000B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2" name="Rectangle 691">
          <a:extLst>
            <a:ext uri="{FF2B5EF4-FFF2-40B4-BE49-F238E27FC236}">
              <a16:creationId xmlns:a16="http://schemas.microsoft.com/office/drawing/2014/main" id="{00000000-0008-0000-1100-0000B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3" name="Rectangle 11">
          <a:extLst>
            <a:ext uri="{FF2B5EF4-FFF2-40B4-BE49-F238E27FC236}">
              <a16:creationId xmlns:a16="http://schemas.microsoft.com/office/drawing/2014/main" id="{00000000-0008-0000-1100-0000B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4" name="Rectangle 693">
          <a:extLst>
            <a:ext uri="{FF2B5EF4-FFF2-40B4-BE49-F238E27FC236}">
              <a16:creationId xmlns:a16="http://schemas.microsoft.com/office/drawing/2014/main" id="{00000000-0008-0000-1100-0000B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5" name="Rectangle 11">
          <a:extLst>
            <a:ext uri="{FF2B5EF4-FFF2-40B4-BE49-F238E27FC236}">
              <a16:creationId xmlns:a16="http://schemas.microsoft.com/office/drawing/2014/main" id="{00000000-0008-0000-1100-0000B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6" name="Rectangle 3">
          <a:extLst>
            <a:ext uri="{FF2B5EF4-FFF2-40B4-BE49-F238E27FC236}">
              <a16:creationId xmlns:a16="http://schemas.microsoft.com/office/drawing/2014/main" id="{00000000-0008-0000-1100-0000B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7" name="Rectangle 3">
          <a:extLst>
            <a:ext uri="{FF2B5EF4-FFF2-40B4-BE49-F238E27FC236}">
              <a16:creationId xmlns:a16="http://schemas.microsoft.com/office/drawing/2014/main" id="{00000000-0008-0000-1100-0000B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98" name="Rectangle 697">
          <a:extLst>
            <a:ext uri="{FF2B5EF4-FFF2-40B4-BE49-F238E27FC236}">
              <a16:creationId xmlns:a16="http://schemas.microsoft.com/office/drawing/2014/main" id="{00000000-0008-0000-1100-0000B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9" name="Rectangle 3">
          <a:extLst>
            <a:ext uri="{FF2B5EF4-FFF2-40B4-BE49-F238E27FC236}">
              <a16:creationId xmlns:a16="http://schemas.microsoft.com/office/drawing/2014/main" id="{00000000-0008-0000-1100-0000B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0" name="Rectangle 11">
          <a:extLst>
            <a:ext uri="{FF2B5EF4-FFF2-40B4-BE49-F238E27FC236}">
              <a16:creationId xmlns:a16="http://schemas.microsoft.com/office/drawing/2014/main" id="{00000000-0008-0000-1100-0000B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01" name="Rectangle 3">
          <a:extLst>
            <a:ext uri="{FF2B5EF4-FFF2-40B4-BE49-F238E27FC236}">
              <a16:creationId xmlns:a16="http://schemas.microsoft.com/office/drawing/2014/main" id="{00000000-0008-0000-1100-0000B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2" name="Rectangle 701">
          <a:extLst>
            <a:ext uri="{FF2B5EF4-FFF2-40B4-BE49-F238E27FC236}">
              <a16:creationId xmlns:a16="http://schemas.microsoft.com/office/drawing/2014/main" id="{00000000-0008-0000-1100-0000B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3" name="Rectangle 11">
          <a:extLst>
            <a:ext uri="{FF2B5EF4-FFF2-40B4-BE49-F238E27FC236}">
              <a16:creationId xmlns:a16="http://schemas.microsoft.com/office/drawing/2014/main" id="{00000000-0008-0000-1100-0000B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4" name="Rectangle 703">
          <a:extLst>
            <a:ext uri="{FF2B5EF4-FFF2-40B4-BE49-F238E27FC236}">
              <a16:creationId xmlns:a16="http://schemas.microsoft.com/office/drawing/2014/main" id="{00000000-0008-0000-1100-0000C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5" name="Rectangle 11">
          <a:extLst>
            <a:ext uri="{FF2B5EF4-FFF2-40B4-BE49-F238E27FC236}">
              <a16:creationId xmlns:a16="http://schemas.microsoft.com/office/drawing/2014/main" id="{00000000-0008-0000-1100-0000C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6" name="Rectangle 705">
          <a:extLst>
            <a:ext uri="{FF2B5EF4-FFF2-40B4-BE49-F238E27FC236}">
              <a16:creationId xmlns:a16="http://schemas.microsoft.com/office/drawing/2014/main" id="{00000000-0008-0000-1100-0000C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7" name="Rectangle 11">
          <a:extLst>
            <a:ext uri="{FF2B5EF4-FFF2-40B4-BE49-F238E27FC236}">
              <a16:creationId xmlns:a16="http://schemas.microsoft.com/office/drawing/2014/main" id="{00000000-0008-0000-1100-0000C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8" name="Rectangle 707">
          <a:extLst>
            <a:ext uri="{FF2B5EF4-FFF2-40B4-BE49-F238E27FC236}">
              <a16:creationId xmlns:a16="http://schemas.microsoft.com/office/drawing/2014/main" id="{00000000-0008-0000-1100-0000C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9" name="Rectangle 11">
          <a:extLst>
            <a:ext uri="{FF2B5EF4-FFF2-40B4-BE49-F238E27FC236}">
              <a16:creationId xmlns:a16="http://schemas.microsoft.com/office/drawing/2014/main" id="{00000000-0008-0000-1100-0000C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0" name="Rectangle 709">
          <a:extLst>
            <a:ext uri="{FF2B5EF4-FFF2-40B4-BE49-F238E27FC236}">
              <a16:creationId xmlns:a16="http://schemas.microsoft.com/office/drawing/2014/main" id="{00000000-0008-0000-1100-0000C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1" name="Rectangle 11">
          <a:extLst>
            <a:ext uri="{FF2B5EF4-FFF2-40B4-BE49-F238E27FC236}">
              <a16:creationId xmlns:a16="http://schemas.microsoft.com/office/drawing/2014/main" id="{00000000-0008-0000-1100-0000C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2" name="Rectangle 711">
          <a:extLst>
            <a:ext uri="{FF2B5EF4-FFF2-40B4-BE49-F238E27FC236}">
              <a16:creationId xmlns:a16="http://schemas.microsoft.com/office/drawing/2014/main" id="{00000000-0008-0000-1100-0000C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3" name="Rectangle 11">
          <a:extLst>
            <a:ext uri="{FF2B5EF4-FFF2-40B4-BE49-F238E27FC236}">
              <a16:creationId xmlns:a16="http://schemas.microsoft.com/office/drawing/2014/main" id="{00000000-0008-0000-1100-0000C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4" name="Rectangle 713">
          <a:extLst>
            <a:ext uri="{FF2B5EF4-FFF2-40B4-BE49-F238E27FC236}">
              <a16:creationId xmlns:a16="http://schemas.microsoft.com/office/drawing/2014/main" id="{00000000-0008-0000-1100-0000C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5" name="Rectangle 11">
          <a:extLst>
            <a:ext uri="{FF2B5EF4-FFF2-40B4-BE49-F238E27FC236}">
              <a16:creationId xmlns:a16="http://schemas.microsoft.com/office/drawing/2014/main" id="{00000000-0008-0000-1100-0000C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6" name="Rectangle 715">
          <a:extLst>
            <a:ext uri="{FF2B5EF4-FFF2-40B4-BE49-F238E27FC236}">
              <a16:creationId xmlns:a16="http://schemas.microsoft.com/office/drawing/2014/main" id="{00000000-0008-0000-1100-0000C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7" name="Rectangle 11">
          <a:extLst>
            <a:ext uri="{FF2B5EF4-FFF2-40B4-BE49-F238E27FC236}">
              <a16:creationId xmlns:a16="http://schemas.microsoft.com/office/drawing/2014/main" id="{00000000-0008-0000-1100-0000C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8" name="Rectangle 717">
          <a:extLst>
            <a:ext uri="{FF2B5EF4-FFF2-40B4-BE49-F238E27FC236}">
              <a16:creationId xmlns:a16="http://schemas.microsoft.com/office/drawing/2014/main" id="{00000000-0008-0000-1100-0000C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9" name="Rectangle 11">
          <a:extLst>
            <a:ext uri="{FF2B5EF4-FFF2-40B4-BE49-F238E27FC236}">
              <a16:creationId xmlns:a16="http://schemas.microsoft.com/office/drawing/2014/main" id="{00000000-0008-0000-1100-0000C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0" name="Rectangle 3">
          <a:extLst>
            <a:ext uri="{FF2B5EF4-FFF2-40B4-BE49-F238E27FC236}">
              <a16:creationId xmlns:a16="http://schemas.microsoft.com/office/drawing/2014/main" id="{00000000-0008-0000-1100-0000D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1" name="Rectangle 3">
          <a:extLst>
            <a:ext uri="{FF2B5EF4-FFF2-40B4-BE49-F238E27FC236}">
              <a16:creationId xmlns:a16="http://schemas.microsoft.com/office/drawing/2014/main" id="{00000000-0008-0000-1100-0000D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2" name="Rectangle 721">
          <a:extLst>
            <a:ext uri="{FF2B5EF4-FFF2-40B4-BE49-F238E27FC236}">
              <a16:creationId xmlns:a16="http://schemas.microsoft.com/office/drawing/2014/main" id="{00000000-0008-0000-1100-0000D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3" name="Rectangle 3">
          <a:extLst>
            <a:ext uri="{FF2B5EF4-FFF2-40B4-BE49-F238E27FC236}">
              <a16:creationId xmlns:a16="http://schemas.microsoft.com/office/drawing/2014/main" id="{00000000-0008-0000-1100-0000D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4" name="Rectangle 11">
          <a:extLst>
            <a:ext uri="{FF2B5EF4-FFF2-40B4-BE49-F238E27FC236}">
              <a16:creationId xmlns:a16="http://schemas.microsoft.com/office/drawing/2014/main" id="{00000000-0008-0000-1100-0000D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5" name="Rectangle 3">
          <a:extLst>
            <a:ext uri="{FF2B5EF4-FFF2-40B4-BE49-F238E27FC236}">
              <a16:creationId xmlns:a16="http://schemas.microsoft.com/office/drawing/2014/main" id="{00000000-0008-0000-1100-0000D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6" name="Rectangle 725">
          <a:extLst>
            <a:ext uri="{FF2B5EF4-FFF2-40B4-BE49-F238E27FC236}">
              <a16:creationId xmlns:a16="http://schemas.microsoft.com/office/drawing/2014/main" id="{00000000-0008-0000-1100-0000D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7" name="Rectangle 11">
          <a:extLst>
            <a:ext uri="{FF2B5EF4-FFF2-40B4-BE49-F238E27FC236}">
              <a16:creationId xmlns:a16="http://schemas.microsoft.com/office/drawing/2014/main" id="{00000000-0008-0000-1100-0000D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8" name="Rectangle 727">
          <a:extLst>
            <a:ext uri="{FF2B5EF4-FFF2-40B4-BE49-F238E27FC236}">
              <a16:creationId xmlns:a16="http://schemas.microsoft.com/office/drawing/2014/main" id="{00000000-0008-0000-1100-0000D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9" name="Rectangle 11">
          <a:extLst>
            <a:ext uri="{FF2B5EF4-FFF2-40B4-BE49-F238E27FC236}">
              <a16:creationId xmlns:a16="http://schemas.microsoft.com/office/drawing/2014/main" id="{00000000-0008-0000-1100-0000D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0" name="Rectangle 729">
          <a:extLst>
            <a:ext uri="{FF2B5EF4-FFF2-40B4-BE49-F238E27FC236}">
              <a16:creationId xmlns:a16="http://schemas.microsoft.com/office/drawing/2014/main" id="{00000000-0008-0000-1100-0000D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1" name="Rectangle 11">
          <a:extLst>
            <a:ext uri="{FF2B5EF4-FFF2-40B4-BE49-F238E27FC236}">
              <a16:creationId xmlns:a16="http://schemas.microsoft.com/office/drawing/2014/main" id="{00000000-0008-0000-1100-0000D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2" name="Rectangle 731">
          <a:extLst>
            <a:ext uri="{FF2B5EF4-FFF2-40B4-BE49-F238E27FC236}">
              <a16:creationId xmlns:a16="http://schemas.microsoft.com/office/drawing/2014/main" id="{00000000-0008-0000-1100-0000D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3" name="Rectangle 11">
          <a:extLst>
            <a:ext uri="{FF2B5EF4-FFF2-40B4-BE49-F238E27FC236}">
              <a16:creationId xmlns:a16="http://schemas.microsoft.com/office/drawing/2014/main" id="{00000000-0008-0000-1100-0000D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4" name="Rectangle 733">
          <a:extLst>
            <a:ext uri="{FF2B5EF4-FFF2-40B4-BE49-F238E27FC236}">
              <a16:creationId xmlns:a16="http://schemas.microsoft.com/office/drawing/2014/main" id="{00000000-0008-0000-1100-0000D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5" name="Rectangle 11">
          <a:extLst>
            <a:ext uri="{FF2B5EF4-FFF2-40B4-BE49-F238E27FC236}">
              <a16:creationId xmlns:a16="http://schemas.microsoft.com/office/drawing/2014/main" id="{00000000-0008-0000-1100-0000D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6" name="Rectangle 735">
          <a:extLst>
            <a:ext uri="{FF2B5EF4-FFF2-40B4-BE49-F238E27FC236}">
              <a16:creationId xmlns:a16="http://schemas.microsoft.com/office/drawing/2014/main" id="{00000000-0008-0000-1100-0000E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7" name="Rectangle 11">
          <a:extLst>
            <a:ext uri="{FF2B5EF4-FFF2-40B4-BE49-F238E27FC236}">
              <a16:creationId xmlns:a16="http://schemas.microsoft.com/office/drawing/2014/main" id="{00000000-0008-0000-1100-0000E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8" name="Rectangle 737">
          <a:extLst>
            <a:ext uri="{FF2B5EF4-FFF2-40B4-BE49-F238E27FC236}">
              <a16:creationId xmlns:a16="http://schemas.microsoft.com/office/drawing/2014/main" id="{00000000-0008-0000-1100-0000E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9" name="Rectangle 11">
          <a:extLst>
            <a:ext uri="{FF2B5EF4-FFF2-40B4-BE49-F238E27FC236}">
              <a16:creationId xmlns:a16="http://schemas.microsoft.com/office/drawing/2014/main" id="{00000000-0008-0000-1100-0000E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0" name="Rectangle 739">
          <a:extLst>
            <a:ext uri="{FF2B5EF4-FFF2-40B4-BE49-F238E27FC236}">
              <a16:creationId xmlns:a16="http://schemas.microsoft.com/office/drawing/2014/main" id="{00000000-0008-0000-1100-0000E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1" name="Rectangle 11">
          <a:extLst>
            <a:ext uri="{FF2B5EF4-FFF2-40B4-BE49-F238E27FC236}">
              <a16:creationId xmlns:a16="http://schemas.microsoft.com/office/drawing/2014/main" id="{00000000-0008-0000-1100-0000E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2" name="Rectangle 741">
          <a:extLst>
            <a:ext uri="{FF2B5EF4-FFF2-40B4-BE49-F238E27FC236}">
              <a16:creationId xmlns:a16="http://schemas.microsoft.com/office/drawing/2014/main" id="{00000000-0008-0000-1100-0000E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3" name="Rectangle 11">
          <a:extLst>
            <a:ext uri="{FF2B5EF4-FFF2-40B4-BE49-F238E27FC236}">
              <a16:creationId xmlns:a16="http://schemas.microsoft.com/office/drawing/2014/main" id="{00000000-0008-0000-1100-0000E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4" name="Rectangle 3">
          <a:extLst>
            <a:ext uri="{FF2B5EF4-FFF2-40B4-BE49-F238E27FC236}">
              <a16:creationId xmlns:a16="http://schemas.microsoft.com/office/drawing/2014/main" id="{00000000-0008-0000-1100-0000E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5" name="Rectangle 3">
          <a:extLst>
            <a:ext uri="{FF2B5EF4-FFF2-40B4-BE49-F238E27FC236}">
              <a16:creationId xmlns:a16="http://schemas.microsoft.com/office/drawing/2014/main" id="{00000000-0008-0000-1100-0000E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6" name="Rectangle 745">
          <a:extLst>
            <a:ext uri="{FF2B5EF4-FFF2-40B4-BE49-F238E27FC236}">
              <a16:creationId xmlns:a16="http://schemas.microsoft.com/office/drawing/2014/main" id="{00000000-0008-0000-1100-0000E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7" name="Rectangle 3">
          <a:extLst>
            <a:ext uri="{FF2B5EF4-FFF2-40B4-BE49-F238E27FC236}">
              <a16:creationId xmlns:a16="http://schemas.microsoft.com/office/drawing/2014/main" id="{00000000-0008-0000-1100-0000E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8" name="Rectangle 11">
          <a:extLst>
            <a:ext uri="{FF2B5EF4-FFF2-40B4-BE49-F238E27FC236}">
              <a16:creationId xmlns:a16="http://schemas.microsoft.com/office/drawing/2014/main" id="{00000000-0008-0000-1100-0000E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9" name="Rectangle 3">
          <a:extLst>
            <a:ext uri="{FF2B5EF4-FFF2-40B4-BE49-F238E27FC236}">
              <a16:creationId xmlns:a16="http://schemas.microsoft.com/office/drawing/2014/main" id="{00000000-0008-0000-1100-0000E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0" name="Rectangle 749">
          <a:extLst>
            <a:ext uri="{FF2B5EF4-FFF2-40B4-BE49-F238E27FC236}">
              <a16:creationId xmlns:a16="http://schemas.microsoft.com/office/drawing/2014/main" id="{00000000-0008-0000-1100-0000E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1" name="Rectangle 11">
          <a:extLst>
            <a:ext uri="{FF2B5EF4-FFF2-40B4-BE49-F238E27FC236}">
              <a16:creationId xmlns:a16="http://schemas.microsoft.com/office/drawing/2014/main" id="{00000000-0008-0000-1100-0000E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2" name="Rectangle 751">
          <a:extLst>
            <a:ext uri="{FF2B5EF4-FFF2-40B4-BE49-F238E27FC236}">
              <a16:creationId xmlns:a16="http://schemas.microsoft.com/office/drawing/2014/main" id="{00000000-0008-0000-1100-0000F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3" name="Rectangle 11">
          <a:extLst>
            <a:ext uri="{FF2B5EF4-FFF2-40B4-BE49-F238E27FC236}">
              <a16:creationId xmlns:a16="http://schemas.microsoft.com/office/drawing/2014/main" id="{00000000-0008-0000-1100-0000F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4" name="Rectangle 753">
          <a:extLst>
            <a:ext uri="{FF2B5EF4-FFF2-40B4-BE49-F238E27FC236}">
              <a16:creationId xmlns:a16="http://schemas.microsoft.com/office/drawing/2014/main" id="{00000000-0008-0000-1100-0000F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5" name="Rectangle 11">
          <a:extLst>
            <a:ext uri="{FF2B5EF4-FFF2-40B4-BE49-F238E27FC236}">
              <a16:creationId xmlns:a16="http://schemas.microsoft.com/office/drawing/2014/main" id="{00000000-0008-0000-1100-0000F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6" name="Rectangle 755">
          <a:extLst>
            <a:ext uri="{FF2B5EF4-FFF2-40B4-BE49-F238E27FC236}">
              <a16:creationId xmlns:a16="http://schemas.microsoft.com/office/drawing/2014/main" id="{00000000-0008-0000-1100-0000F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7" name="Rectangle 11">
          <a:extLst>
            <a:ext uri="{FF2B5EF4-FFF2-40B4-BE49-F238E27FC236}">
              <a16:creationId xmlns:a16="http://schemas.microsoft.com/office/drawing/2014/main" id="{00000000-0008-0000-1100-0000F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8" name="Rectangle 757">
          <a:extLst>
            <a:ext uri="{FF2B5EF4-FFF2-40B4-BE49-F238E27FC236}">
              <a16:creationId xmlns:a16="http://schemas.microsoft.com/office/drawing/2014/main" id="{00000000-0008-0000-1100-0000F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9" name="Rectangle 11">
          <a:extLst>
            <a:ext uri="{FF2B5EF4-FFF2-40B4-BE49-F238E27FC236}">
              <a16:creationId xmlns:a16="http://schemas.microsoft.com/office/drawing/2014/main" id="{00000000-0008-0000-1100-0000F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0" name="Rectangle 759">
          <a:extLst>
            <a:ext uri="{FF2B5EF4-FFF2-40B4-BE49-F238E27FC236}">
              <a16:creationId xmlns:a16="http://schemas.microsoft.com/office/drawing/2014/main" id="{00000000-0008-0000-1100-0000F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1" name="Rectangle 11">
          <a:extLst>
            <a:ext uri="{FF2B5EF4-FFF2-40B4-BE49-F238E27FC236}">
              <a16:creationId xmlns:a16="http://schemas.microsoft.com/office/drawing/2014/main" id="{00000000-0008-0000-1100-0000F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2" name="Rectangle 761">
          <a:extLst>
            <a:ext uri="{FF2B5EF4-FFF2-40B4-BE49-F238E27FC236}">
              <a16:creationId xmlns:a16="http://schemas.microsoft.com/office/drawing/2014/main" id="{00000000-0008-0000-1100-0000F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3" name="Rectangle 11">
          <a:extLst>
            <a:ext uri="{FF2B5EF4-FFF2-40B4-BE49-F238E27FC236}">
              <a16:creationId xmlns:a16="http://schemas.microsoft.com/office/drawing/2014/main" id="{00000000-0008-0000-1100-0000F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4" name="Rectangle 763">
          <a:extLst>
            <a:ext uri="{FF2B5EF4-FFF2-40B4-BE49-F238E27FC236}">
              <a16:creationId xmlns:a16="http://schemas.microsoft.com/office/drawing/2014/main" id="{00000000-0008-0000-1100-0000F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5" name="Rectangle 11">
          <a:extLst>
            <a:ext uri="{FF2B5EF4-FFF2-40B4-BE49-F238E27FC236}">
              <a16:creationId xmlns:a16="http://schemas.microsoft.com/office/drawing/2014/main" id="{00000000-0008-0000-1100-0000F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6" name="Rectangle 765">
          <a:extLst>
            <a:ext uri="{FF2B5EF4-FFF2-40B4-BE49-F238E27FC236}">
              <a16:creationId xmlns:a16="http://schemas.microsoft.com/office/drawing/2014/main" id="{00000000-0008-0000-1100-0000F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7" name="Rectangle 11">
          <a:extLst>
            <a:ext uri="{FF2B5EF4-FFF2-40B4-BE49-F238E27FC236}">
              <a16:creationId xmlns:a16="http://schemas.microsoft.com/office/drawing/2014/main" id="{00000000-0008-0000-1100-0000F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8" name="Rectangle 3">
          <a:extLst>
            <a:ext uri="{FF2B5EF4-FFF2-40B4-BE49-F238E27FC236}">
              <a16:creationId xmlns:a16="http://schemas.microsoft.com/office/drawing/2014/main" id="{00000000-0008-0000-1100-00000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9" name="Rectangle 3">
          <a:extLst>
            <a:ext uri="{FF2B5EF4-FFF2-40B4-BE49-F238E27FC236}">
              <a16:creationId xmlns:a16="http://schemas.microsoft.com/office/drawing/2014/main" id="{00000000-0008-0000-1100-00000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0" name="Rectangle 769">
          <a:extLst>
            <a:ext uri="{FF2B5EF4-FFF2-40B4-BE49-F238E27FC236}">
              <a16:creationId xmlns:a16="http://schemas.microsoft.com/office/drawing/2014/main" id="{00000000-0008-0000-1100-00000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1" name="Rectangle 3">
          <a:extLst>
            <a:ext uri="{FF2B5EF4-FFF2-40B4-BE49-F238E27FC236}">
              <a16:creationId xmlns:a16="http://schemas.microsoft.com/office/drawing/2014/main" id="{00000000-0008-0000-1100-00000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2" name="Rectangle 11">
          <a:extLst>
            <a:ext uri="{FF2B5EF4-FFF2-40B4-BE49-F238E27FC236}">
              <a16:creationId xmlns:a16="http://schemas.microsoft.com/office/drawing/2014/main" id="{00000000-0008-0000-1100-00000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3" name="Rectangle 3">
          <a:extLst>
            <a:ext uri="{FF2B5EF4-FFF2-40B4-BE49-F238E27FC236}">
              <a16:creationId xmlns:a16="http://schemas.microsoft.com/office/drawing/2014/main" id="{00000000-0008-0000-1100-00000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4" name="Rectangle 773">
          <a:extLst>
            <a:ext uri="{FF2B5EF4-FFF2-40B4-BE49-F238E27FC236}">
              <a16:creationId xmlns:a16="http://schemas.microsoft.com/office/drawing/2014/main" id="{00000000-0008-0000-1100-00000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5" name="Rectangle 11">
          <a:extLst>
            <a:ext uri="{FF2B5EF4-FFF2-40B4-BE49-F238E27FC236}">
              <a16:creationId xmlns:a16="http://schemas.microsoft.com/office/drawing/2014/main" id="{00000000-0008-0000-1100-00000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6" name="Rectangle 775">
          <a:extLst>
            <a:ext uri="{FF2B5EF4-FFF2-40B4-BE49-F238E27FC236}">
              <a16:creationId xmlns:a16="http://schemas.microsoft.com/office/drawing/2014/main" id="{00000000-0008-0000-1100-00000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7" name="Rectangle 11">
          <a:extLst>
            <a:ext uri="{FF2B5EF4-FFF2-40B4-BE49-F238E27FC236}">
              <a16:creationId xmlns:a16="http://schemas.microsoft.com/office/drawing/2014/main" id="{00000000-0008-0000-1100-00000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8" name="Rectangle 777">
          <a:extLst>
            <a:ext uri="{FF2B5EF4-FFF2-40B4-BE49-F238E27FC236}">
              <a16:creationId xmlns:a16="http://schemas.microsoft.com/office/drawing/2014/main" id="{00000000-0008-0000-1100-00000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9" name="Rectangle 11">
          <a:extLst>
            <a:ext uri="{FF2B5EF4-FFF2-40B4-BE49-F238E27FC236}">
              <a16:creationId xmlns:a16="http://schemas.microsoft.com/office/drawing/2014/main" id="{00000000-0008-0000-1100-00000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0" name="Rectangle 779">
          <a:extLst>
            <a:ext uri="{FF2B5EF4-FFF2-40B4-BE49-F238E27FC236}">
              <a16:creationId xmlns:a16="http://schemas.microsoft.com/office/drawing/2014/main" id="{00000000-0008-0000-1100-00000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1" name="Rectangle 11">
          <a:extLst>
            <a:ext uri="{FF2B5EF4-FFF2-40B4-BE49-F238E27FC236}">
              <a16:creationId xmlns:a16="http://schemas.microsoft.com/office/drawing/2014/main" id="{00000000-0008-0000-1100-00000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2" name="Rectangle 781">
          <a:extLst>
            <a:ext uri="{FF2B5EF4-FFF2-40B4-BE49-F238E27FC236}">
              <a16:creationId xmlns:a16="http://schemas.microsoft.com/office/drawing/2014/main" id="{00000000-0008-0000-1100-00000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3" name="Rectangle 11">
          <a:extLst>
            <a:ext uri="{FF2B5EF4-FFF2-40B4-BE49-F238E27FC236}">
              <a16:creationId xmlns:a16="http://schemas.microsoft.com/office/drawing/2014/main" id="{00000000-0008-0000-1100-00000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4" name="Rectangle 783">
          <a:extLst>
            <a:ext uri="{FF2B5EF4-FFF2-40B4-BE49-F238E27FC236}">
              <a16:creationId xmlns:a16="http://schemas.microsoft.com/office/drawing/2014/main" id="{00000000-0008-0000-1100-00001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5" name="Rectangle 11">
          <a:extLst>
            <a:ext uri="{FF2B5EF4-FFF2-40B4-BE49-F238E27FC236}">
              <a16:creationId xmlns:a16="http://schemas.microsoft.com/office/drawing/2014/main" id="{00000000-0008-0000-1100-00001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6" name="Rectangle 785">
          <a:extLst>
            <a:ext uri="{FF2B5EF4-FFF2-40B4-BE49-F238E27FC236}">
              <a16:creationId xmlns:a16="http://schemas.microsoft.com/office/drawing/2014/main" id="{00000000-0008-0000-1100-00001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7" name="Rectangle 11">
          <a:extLst>
            <a:ext uri="{FF2B5EF4-FFF2-40B4-BE49-F238E27FC236}">
              <a16:creationId xmlns:a16="http://schemas.microsoft.com/office/drawing/2014/main" id="{00000000-0008-0000-1100-00001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8" name="Rectangle 787">
          <a:extLst>
            <a:ext uri="{FF2B5EF4-FFF2-40B4-BE49-F238E27FC236}">
              <a16:creationId xmlns:a16="http://schemas.microsoft.com/office/drawing/2014/main" id="{00000000-0008-0000-1100-00001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9" name="Rectangle 11">
          <a:extLst>
            <a:ext uri="{FF2B5EF4-FFF2-40B4-BE49-F238E27FC236}">
              <a16:creationId xmlns:a16="http://schemas.microsoft.com/office/drawing/2014/main" id="{00000000-0008-0000-1100-00001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0" name="Rectangle 789">
          <a:extLst>
            <a:ext uri="{FF2B5EF4-FFF2-40B4-BE49-F238E27FC236}">
              <a16:creationId xmlns:a16="http://schemas.microsoft.com/office/drawing/2014/main" id="{00000000-0008-0000-1100-00001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1" name="Rectangle 11">
          <a:extLst>
            <a:ext uri="{FF2B5EF4-FFF2-40B4-BE49-F238E27FC236}">
              <a16:creationId xmlns:a16="http://schemas.microsoft.com/office/drawing/2014/main" id="{00000000-0008-0000-1100-00001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2" name="Rectangle 3">
          <a:extLst>
            <a:ext uri="{FF2B5EF4-FFF2-40B4-BE49-F238E27FC236}">
              <a16:creationId xmlns:a16="http://schemas.microsoft.com/office/drawing/2014/main" id="{00000000-0008-0000-1100-00001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3" name="Rectangle 3">
          <a:extLst>
            <a:ext uri="{FF2B5EF4-FFF2-40B4-BE49-F238E27FC236}">
              <a16:creationId xmlns:a16="http://schemas.microsoft.com/office/drawing/2014/main" id="{00000000-0008-0000-1100-00001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4" name="Rectangle 793">
          <a:extLst>
            <a:ext uri="{FF2B5EF4-FFF2-40B4-BE49-F238E27FC236}">
              <a16:creationId xmlns:a16="http://schemas.microsoft.com/office/drawing/2014/main" id="{00000000-0008-0000-1100-00001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5" name="Rectangle 3">
          <a:extLst>
            <a:ext uri="{FF2B5EF4-FFF2-40B4-BE49-F238E27FC236}">
              <a16:creationId xmlns:a16="http://schemas.microsoft.com/office/drawing/2014/main" id="{00000000-0008-0000-1100-00001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6" name="Rectangle 11">
          <a:extLst>
            <a:ext uri="{FF2B5EF4-FFF2-40B4-BE49-F238E27FC236}">
              <a16:creationId xmlns:a16="http://schemas.microsoft.com/office/drawing/2014/main" id="{00000000-0008-0000-1100-00001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7" name="Rectangle 3">
          <a:extLst>
            <a:ext uri="{FF2B5EF4-FFF2-40B4-BE49-F238E27FC236}">
              <a16:creationId xmlns:a16="http://schemas.microsoft.com/office/drawing/2014/main" id="{00000000-0008-0000-1100-00001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8" name="Rectangle 797">
          <a:extLst>
            <a:ext uri="{FF2B5EF4-FFF2-40B4-BE49-F238E27FC236}">
              <a16:creationId xmlns:a16="http://schemas.microsoft.com/office/drawing/2014/main" id="{00000000-0008-0000-1100-00001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9" name="Rectangle 11">
          <a:extLst>
            <a:ext uri="{FF2B5EF4-FFF2-40B4-BE49-F238E27FC236}">
              <a16:creationId xmlns:a16="http://schemas.microsoft.com/office/drawing/2014/main" id="{00000000-0008-0000-1100-00001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0" name="Rectangle 799">
          <a:extLst>
            <a:ext uri="{FF2B5EF4-FFF2-40B4-BE49-F238E27FC236}">
              <a16:creationId xmlns:a16="http://schemas.microsoft.com/office/drawing/2014/main" id="{00000000-0008-0000-1100-00002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1" name="Rectangle 11">
          <a:extLst>
            <a:ext uri="{FF2B5EF4-FFF2-40B4-BE49-F238E27FC236}">
              <a16:creationId xmlns:a16="http://schemas.microsoft.com/office/drawing/2014/main" id="{00000000-0008-0000-1100-00002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2" name="Rectangle 801">
          <a:extLst>
            <a:ext uri="{FF2B5EF4-FFF2-40B4-BE49-F238E27FC236}">
              <a16:creationId xmlns:a16="http://schemas.microsoft.com/office/drawing/2014/main" id="{00000000-0008-0000-1100-00002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3" name="Rectangle 11">
          <a:extLst>
            <a:ext uri="{FF2B5EF4-FFF2-40B4-BE49-F238E27FC236}">
              <a16:creationId xmlns:a16="http://schemas.microsoft.com/office/drawing/2014/main" id="{00000000-0008-0000-1100-00002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4" name="Rectangle 803">
          <a:extLst>
            <a:ext uri="{FF2B5EF4-FFF2-40B4-BE49-F238E27FC236}">
              <a16:creationId xmlns:a16="http://schemas.microsoft.com/office/drawing/2014/main" id="{00000000-0008-0000-1100-00002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5" name="Rectangle 11">
          <a:extLst>
            <a:ext uri="{FF2B5EF4-FFF2-40B4-BE49-F238E27FC236}">
              <a16:creationId xmlns:a16="http://schemas.microsoft.com/office/drawing/2014/main" id="{00000000-0008-0000-1100-00002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6" name="Rectangle 805">
          <a:extLst>
            <a:ext uri="{FF2B5EF4-FFF2-40B4-BE49-F238E27FC236}">
              <a16:creationId xmlns:a16="http://schemas.microsoft.com/office/drawing/2014/main" id="{00000000-0008-0000-1100-00002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7" name="Rectangle 11">
          <a:extLst>
            <a:ext uri="{FF2B5EF4-FFF2-40B4-BE49-F238E27FC236}">
              <a16:creationId xmlns:a16="http://schemas.microsoft.com/office/drawing/2014/main" id="{00000000-0008-0000-1100-00002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8" name="Rectangle 807">
          <a:extLst>
            <a:ext uri="{FF2B5EF4-FFF2-40B4-BE49-F238E27FC236}">
              <a16:creationId xmlns:a16="http://schemas.microsoft.com/office/drawing/2014/main" id="{00000000-0008-0000-1100-00002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9" name="Rectangle 11">
          <a:extLst>
            <a:ext uri="{FF2B5EF4-FFF2-40B4-BE49-F238E27FC236}">
              <a16:creationId xmlns:a16="http://schemas.microsoft.com/office/drawing/2014/main" id="{00000000-0008-0000-1100-00002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0" name="Rectangle 809">
          <a:extLst>
            <a:ext uri="{FF2B5EF4-FFF2-40B4-BE49-F238E27FC236}">
              <a16:creationId xmlns:a16="http://schemas.microsoft.com/office/drawing/2014/main" id="{00000000-0008-0000-1100-00002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1" name="Rectangle 11">
          <a:extLst>
            <a:ext uri="{FF2B5EF4-FFF2-40B4-BE49-F238E27FC236}">
              <a16:creationId xmlns:a16="http://schemas.microsoft.com/office/drawing/2014/main" id="{00000000-0008-0000-1100-00002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2" name="Rectangle 811">
          <a:extLst>
            <a:ext uri="{FF2B5EF4-FFF2-40B4-BE49-F238E27FC236}">
              <a16:creationId xmlns:a16="http://schemas.microsoft.com/office/drawing/2014/main" id="{00000000-0008-0000-1100-00002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3" name="Rectangle 11">
          <a:extLst>
            <a:ext uri="{FF2B5EF4-FFF2-40B4-BE49-F238E27FC236}">
              <a16:creationId xmlns:a16="http://schemas.microsoft.com/office/drawing/2014/main" id="{00000000-0008-0000-1100-00002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4" name="Rectangle 813">
          <a:extLst>
            <a:ext uri="{FF2B5EF4-FFF2-40B4-BE49-F238E27FC236}">
              <a16:creationId xmlns:a16="http://schemas.microsoft.com/office/drawing/2014/main" id="{00000000-0008-0000-1100-00002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5" name="Rectangle 11">
          <a:extLst>
            <a:ext uri="{FF2B5EF4-FFF2-40B4-BE49-F238E27FC236}">
              <a16:creationId xmlns:a16="http://schemas.microsoft.com/office/drawing/2014/main" id="{00000000-0008-0000-1100-00002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6" name="Rectangle 3">
          <a:extLst>
            <a:ext uri="{FF2B5EF4-FFF2-40B4-BE49-F238E27FC236}">
              <a16:creationId xmlns:a16="http://schemas.microsoft.com/office/drawing/2014/main" id="{00000000-0008-0000-1100-00003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7" name="Rectangle 3">
          <a:extLst>
            <a:ext uri="{FF2B5EF4-FFF2-40B4-BE49-F238E27FC236}">
              <a16:creationId xmlns:a16="http://schemas.microsoft.com/office/drawing/2014/main" id="{00000000-0008-0000-1100-00003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18" name="Rectangle 817">
          <a:extLst>
            <a:ext uri="{FF2B5EF4-FFF2-40B4-BE49-F238E27FC236}">
              <a16:creationId xmlns:a16="http://schemas.microsoft.com/office/drawing/2014/main" id="{00000000-0008-0000-1100-00003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9" name="Rectangle 3">
          <a:extLst>
            <a:ext uri="{FF2B5EF4-FFF2-40B4-BE49-F238E27FC236}">
              <a16:creationId xmlns:a16="http://schemas.microsoft.com/office/drawing/2014/main" id="{00000000-0008-0000-1100-00003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0" name="Rectangle 11">
          <a:extLst>
            <a:ext uri="{FF2B5EF4-FFF2-40B4-BE49-F238E27FC236}">
              <a16:creationId xmlns:a16="http://schemas.microsoft.com/office/drawing/2014/main" id="{00000000-0008-0000-1100-00003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21" name="Rectangle 3">
          <a:extLst>
            <a:ext uri="{FF2B5EF4-FFF2-40B4-BE49-F238E27FC236}">
              <a16:creationId xmlns:a16="http://schemas.microsoft.com/office/drawing/2014/main" id="{00000000-0008-0000-1100-00003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2" name="Rectangle 821">
          <a:extLst>
            <a:ext uri="{FF2B5EF4-FFF2-40B4-BE49-F238E27FC236}">
              <a16:creationId xmlns:a16="http://schemas.microsoft.com/office/drawing/2014/main" id="{00000000-0008-0000-1100-00003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3" name="Rectangle 11">
          <a:extLst>
            <a:ext uri="{FF2B5EF4-FFF2-40B4-BE49-F238E27FC236}">
              <a16:creationId xmlns:a16="http://schemas.microsoft.com/office/drawing/2014/main" id="{00000000-0008-0000-1100-00003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4" name="Rectangle 823">
          <a:extLst>
            <a:ext uri="{FF2B5EF4-FFF2-40B4-BE49-F238E27FC236}">
              <a16:creationId xmlns:a16="http://schemas.microsoft.com/office/drawing/2014/main" id="{00000000-0008-0000-1100-00003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5" name="Rectangle 11">
          <a:extLst>
            <a:ext uri="{FF2B5EF4-FFF2-40B4-BE49-F238E27FC236}">
              <a16:creationId xmlns:a16="http://schemas.microsoft.com/office/drawing/2014/main" id="{00000000-0008-0000-1100-00003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6" name="Rectangle 825">
          <a:extLst>
            <a:ext uri="{FF2B5EF4-FFF2-40B4-BE49-F238E27FC236}">
              <a16:creationId xmlns:a16="http://schemas.microsoft.com/office/drawing/2014/main" id="{00000000-0008-0000-1100-00003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7" name="Rectangle 11">
          <a:extLst>
            <a:ext uri="{FF2B5EF4-FFF2-40B4-BE49-F238E27FC236}">
              <a16:creationId xmlns:a16="http://schemas.microsoft.com/office/drawing/2014/main" id="{00000000-0008-0000-1100-00003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8" name="Rectangle 827">
          <a:extLst>
            <a:ext uri="{FF2B5EF4-FFF2-40B4-BE49-F238E27FC236}">
              <a16:creationId xmlns:a16="http://schemas.microsoft.com/office/drawing/2014/main" id="{00000000-0008-0000-1100-00003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9" name="Rectangle 11">
          <a:extLst>
            <a:ext uri="{FF2B5EF4-FFF2-40B4-BE49-F238E27FC236}">
              <a16:creationId xmlns:a16="http://schemas.microsoft.com/office/drawing/2014/main" id="{00000000-0008-0000-1100-00003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0" name="Rectangle 829">
          <a:extLst>
            <a:ext uri="{FF2B5EF4-FFF2-40B4-BE49-F238E27FC236}">
              <a16:creationId xmlns:a16="http://schemas.microsoft.com/office/drawing/2014/main" id="{00000000-0008-0000-1100-00003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1" name="Rectangle 11">
          <a:extLst>
            <a:ext uri="{FF2B5EF4-FFF2-40B4-BE49-F238E27FC236}">
              <a16:creationId xmlns:a16="http://schemas.microsoft.com/office/drawing/2014/main" id="{00000000-0008-0000-1100-00003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2" name="Rectangle 831">
          <a:extLst>
            <a:ext uri="{FF2B5EF4-FFF2-40B4-BE49-F238E27FC236}">
              <a16:creationId xmlns:a16="http://schemas.microsoft.com/office/drawing/2014/main" id="{00000000-0008-0000-1100-00004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3" name="Rectangle 11">
          <a:extLst>
            <a:ext uri="{FF2B5EF4-FFF2-40B4-BE49-F238E27FC236}">
              <a16:creationId xmlns:a16="http://schemas.microsoft.com/office/drawing/2014/main" id="{00000000-0008-0000-1100-00004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4" name="Rectangle 833">
          <a:extLst>
            <a:ext uri="{FF2B5EF4-FFF2-40B4-BE49-F238E27FC236}">
              <a16:creationId xmlns:a16="http://schemas.microsoft.com/office/drawing/2014/main" id="{00000000-0008-0000-1100-00004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5" name="Rectangle 11">
          <a:extLst>
            <a:ext uri="{FF2B5EF4-FFF2-40B4-BE49-F238E27FC236}">
              <a16:creationId xmlns:a16="http://schemas.microsoft.com/office/drawing/2014/main" id="{00000000-0008-0000-1100-00004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6" name="Rectangle 835">
          <a:extLst>
            <a:ext uri="{FF2B5EF4-FFF2-40B4-BE49-F238E27FC236}">
              <a16:creationId xmlns:a16="http://schemas.microsoft.com/office/drawing/2014/main" id="{00000000-0008-0000-1100-00004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7" name="Rectangle 11">
          <a:extLst>
            <a:ext uri="{FF2B5EF4-FFF2-40B4-BE49-F238E27FC236}">
              <a16:creationId xmlns:a16="http://schemas.microsoft.com/office/drawing/2014/main" id="{00000000-0008-0000-1100-00004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8" name="Rectangle 837">
          <a:extLst>
            <a:ext uri="{FF2B5EF4-FFF2-40B4-BE49-F238E27FC236}">
              <a16:creationId xmlns:a16="http://schemas.microsoft.com/office/drawing/2014/main" id="{00000000-0008-0000-1100-00004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9" name="Rectangle 11">
          <a:extLst>
            <a:ext uri="{FF2B5EF4-FFF2-40B4-BE49-F238E27FC236}">
              <a16:creationId xmlns:a16="http://schemas.microsoft.com/office/drawing/2014/main" id="{00000000-0008-0000-1100-00004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0" name="Rectangle 3">
          <a:extLst>
            <a:ext uri="{FF2B5EF4-FFF2-40B4-BE49-F238E27FC236}">
              <a16:creationId xmlns:a16="http://schemas.microsoft.com/office/drawing/2014/main" id="{00000000-0008-0000-1100-00004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1" name="Rectangle 3">
          <a:extLst>
            <a:ext uri="{FF2B5EF4-FFF2-40B4-BE49-F238E27FC236}">
              <a16:creationId xmlns:a16="http://schemas.microsoft.com/office/drawing/2014/main" id="{00000000-0008-0000-1100-00004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2" name="Rectangle 841">
          <a:extLst>
            <a:ext uri="{FF2B5EF4-FFF2-40B4-BE49-F238E27FC236}">
              <a16:creationId xmlns:a16="http://schemas.microsoft.com/office/drawing/2014/main" id="{00000000-0008-0000-1100-00004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3" name="Rectangle 3">
          <a:extLst>
            <a:ext uri="{FF2B5EF4-FFF2-40B4-BE49-F238E27FC236}">
              <a16:creationId xmlns:a16="http://schemas.microsoft.com/office/drawing/2014/main" id="{00000000-0008-0000-1100-00004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4" name="Rectangle 11">
          <a:extLst>
            <a:ext uri="{FF2B5EF4-FFF2-40B4-BE49-F238E27FC236}">
              <a16:creationId xmlns:a16="http://schemas.microsoft.com/office/drawing/2014/main" id="{00000000-0008-0000-1100-00004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5" name="Rectangle 3">
          <a:extLst>
            <a:ext uri="{FF2B5EF4-FFF2-40B4-BE49-F238E27FC236}">
              <a16:creationId xmlns:a16="http://schemas.microsoft.com/office/drawing/2014/main" id="{00000000-0008-0000-1100-00004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6" name="Rectangle 845">
          <a:extLst>
            <a:ext uri="{FF2B5EF4-FFF2-40B4-BE49-F238E27FC236}">
              <a16:creationId xmlns:a16="http://schemas.microsoft.com/office/drawing/2014/main" id="{00000000-0008-0000-1100-00004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7" name="Rectangle 11">
          <a:extLst>
            <a:ext uri="{FF2B5EF4-FFF2-40B4-BE49-F238E27FC236}">
              <a16:creationId xmlns:a16="http://schemas.microsoft.com/office/drawing/2014/main" id="{00000000-0008-0000-1100-00004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8" name="Rectangle 847">
          <a:extLst>
            <a:ext uri="{FF2B5EF4-FFF2-40B4-BE49-F238E27FC236}">
              <a16:creationId xmlns:a16="http://schemas.microsoft.com/office/drawing/2014/main" id="{00000000-0008-0000-1100-00005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9" name="Rectangle 11">
          <a:extLst>
            <a:ext uri="{FF2B5EF4-FFF2-40B4-BE49-F238E27FC236}">
              <a16:creationId xmlns:a16="http://schemas.microsoft.com/office/drawing/2014/main" id="{00000000-0008-0000-1100-00005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0" name="Rectangle 849">
          <a:extLst>
            <a:ext uri="{FF2B5EF4-FFF2-40B4-BE49-F238E27FC236}">
              <a16:creationId xmlns:a16="http://schemas.microsoft.com/office/drawing/2014/main" id="{00000000-0008-0000-1100-00005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1" name="Rectangle 11">
          <a:extLst>
            <a:ext uri="{FF2B5EF4-FFF2-40B4-BE49-F238E27FC236}">
              <a16:creationId xmlns:a16="http://schemas.microsoft.com/office/drawing/2014/main" id="{00000000-0008-0000-1100-00005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2" name="Rectangle 851">
          <a:extLst>
            <a:ext uri="{FF2B5EF4-FFF2-40B4-BE49-F238E27FC236}">
              <a16:creationId xmlns:a16="http://schemas.microsoft.com/office/drawing/2014/main" id="{00000000-0008-0000-1100-00005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3" name="Rectangle 11">
          <a:extLst>
            <a:ext uri="{FF2B5EF4-FFF2-40B4-BE49-F238E27FC236}">
              <a16:creationId xmlns:a16="http://schemas.microsoft.com/office/drawing/2014/main" id="{00000000-0008-0000-1100-00005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4" name="Rectangle 853">
          <a:extLst>
            <a:ext uri="{FF2B5EF4-FFF2-40B4-BE49-F238E27FC236}">
              <a16:creationId xmlns:a16="http://schemas.microsoft.com/office/drawing/2014/main" id="{00000000-0008-0000-1100-00005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5" name="Rectangle 11">
          <a:extLst>
            <a:ext uri="{FF2B5EF4-FFF2-40B4-BE49-F238E27FC236}">
              <a16:creationId xmlns:a16="http://schemas.microsoft.com/office/drawing/2014/main" id="{00000000-0008-0000-1100-00005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6" name="Rectangle 855">
          <a:extLst>
            <a:ext uri="{FF2B5EF4-FFF2-40B4-BE49-F238E27FC236}">
              <a16:creationId xmlns:a16="http://schemas.microsoft.com/office/drawing/2014/main" id="{00000000-0008-0000-1100-00005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7" name="Rectangle 11">
          <a:extLst>
            <a:ext uri="{FF2B5EF4-FFF2-40B4-BE49-F238E27FC236}">
              <a16:creationId xmlns:a16="http://schemas.microsoft.com/office/drawing/2014/main" id="{00000000-0008-0000-1100-00005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8" name="Rectangle 857">
          <a:extLst>
            <a:ext uri="{FF2B5EF4-FFF2-40B4-BE49-F238E27FC236}">
              <a16:creationId xmlns:a16="http://schemas.microsoft.com/office/drawing/2014/main" id="{00000000-0008-0000-1100-00005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9" name="Rectangle 11">
          <a:extLst>
            <a:ext uri="{FF2B5EF4-FFF2-40B4-BE49-F238E27FC236}">
              <a16:creationId xmlns:a16="http://schemas.microsoft.com/office/drawing/2014/main" id="{00000000-0008-0000-1100-00005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0" name="Rectangle 859">
          <a:extLst>
            <a:ext uri="{FF2B5EF4-FFF2-40B4-BE49-F238E27FC236}">
              <a16:creationId xmlns:a16="http://schemas.microsoft.com/office/drawing/2014/main" id="{00000000-0008-0000-1100-00005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1" name="Rectangle 11">
          <a:extLst>
            <a:ext uri="{FF2B5EF4-FFF2-40B4-BE49-F238E27FC236}">
              <a16:creationId xmlns:a16="http://schemas.microsoft.com/office/drawing/2014/main" id="{00000000-0008-0000-1100-00005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2" name="Rectangle 861">
          <a:extLst>
            <a:ext uri="{FF2B5EF4-FFF2-40B4-BE49-F238E27FC236}">
              <a16:creationId xmlns:a16="http://schemas.microsoft.com/office/drawing/2014/main" id="{00000000-0008-0000-1100-00005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3" name="Rectangle 11">
          <a:extLst>
            <a:ext uri="{FF2B5EF4-FFF2-40B4-BE49-F238E27FC236}">
              <a16:creationId xmlns:a16="http://schemas.microsoft.com/office/drawing/2014/main" id="{00000000-0008-0000-1100-00005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4" name="Rectangle 3">
          <a:extLst>
            <a:ext uri="{FF2B5EF4-FFF2-40B4-BE49-F238E27FC236}">
              <a16:creationId xmlns:a16="http://schemas.microsoft.com/office/drawing/2014/main" id="{00000000-0008-0000-1100-00006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5" name="Rectangle 3">
          <a:extLst>
            <a:ext uri="{FF2B5EF4-FFF2-40B4-BE49-F238E27FC236}">
              <a16:creationId xmlns:a16="http://schemas.microsoft.com/office/drawing/2014/main" id="{00000000-0008-0000-1100-00006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6" name="Rectangle 865">
          <a:extLst>
            <a:ext uri="{FF2B5EF4-FFF2-40B4-BE49-F238E27FC236}">
              <a16:creationId xmlns:a16="http://schemas.microsoft.com/office/drawing/2014/main" id="{00000000-0008-0000-1100-00006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7" name="Rectangle 3">
          <a:extLst>
            <a:ext uri="{FF2B5EF4-FFF2-40B4-BE49-F238E27FC236}">
              <a16:creationId xmlns:a16="http://schemas.microsoft.com/office/drawing/2014/main" id="{00000000-0008-0000-1100-00006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8" name="Rectangle 11">
          <a:extLst>
            <a:ext uri="{FF2B5EF4-FFF2-40B4-BE49-F238E27FC236}">
              <a16:creationId xmlns:a16="http://schemas.microsoft.com/office/drawing/2014/main" id="{00000000-0008-0000-1100-00006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9" name="Rectangle 3">
          <a:extLst>
            <a:ext uri="{FF2B5EF4-FFF2-40B4-BE49-F238E27FC236}">
              <a16:creationId xmlns:a16="http://schemas.microsoft.com/office/drawing/2014/main" id="{00000000-0008-0000-1100-00006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0" name="Rectangle 869">
          <a:extLst>
            <a:ext uri="{FF2B5EF4-FFF2-40B4-BE49-F238E27FC236}">
              <a16:creationId xmlns:a16="http://schemas.microsoft.com/office/drawing/2014/main" id="{00000000-0008-0000-1100-00006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1" name="Rectangle 11">
          <a:extLst>
            <a:ext uri="{FF2B5EF4-FFF2-40B4-BE49-F238E27FC236}">
              <a16:creationId xmlns:a16="http://schemas.microsoft.com/office/drawing/2014/main" id="{00000000-0008-0000-1100-00006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2" name="Rectangle 871">
          <a:extLst>
            <a:ext uri="{FF2B5EF4-FFF2-40B4-BE49-F238E27FC236}">
              <a16:creationId xmlns:a16="http://schemas.microsoft.com/office/drawing/2014/main" id="{00000000-0008-0000-1100-00006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3" name="Rectangle 11">
          <a:extLst>
            <a:ext uri="{FF2B5EF4-FFF2-40B4-BE49-F238E27FC236}">
              <a16:creationId xmlns:a16="http://schemas.microsoft.com/office/drawing/2014/main" id="{00000000-0008-0000-1100-00006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4" name="Rectangle 873">
          <a:extLst>
            <a:ext uri="{FF2B5EF4-FFF2-40B4-BE49-F238E27FC236}">
              <a16:creationId xmlns:a16="http://schemas.microsoft.com/office/drawing/2014/main" id="{00000000-0008-0000-1100-00006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5" name="Rectangle 11">
          <a:extLst>
            <a:ext uri="{FF2B5EF4-FFF2-40B4-BE49-F238E27FC236}">
              <a16:creationId xmlns:a16="http://schemas.microsoft.com/office/drawing/2014/main" id="{00000000-0008-0000-1100-00006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6" name="Rectangle 875">
          <a:extLst>
            <a:ext uri="{FF2B5EF4-FFF2-40B4-BE49-F238E27FC236}">
              <a16:creationId xmlns:a16="http://schemas.microsoft.com/office/drawing/2014/main" id="{00000000-0008-0000-1100-00006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7" name="Rectangle 11">
          <a:extLst>
            <a:ext uri="{FF2B5EF4-FFF2-40B4-BE49-F238E27FC236}">
              <a16:creationId xmlns:a16="http://schemas.microsoft.com/office/drawing/2014/main" id="{00000000-0008-0000-1100-00006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8" name="Rectangle 877">
          <a:extLst>
            <a:ext uri="{FF2B5EF4-FFF2-40B4-BE49-F238E27FC236}">
              <a16:creationId xmlns:a16="http://schemas.microsoft.com/office/drawing/2014/main" id="{00000000-0008-0000-1100-00006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9" name="Rectangle 11">
          <a:extLst>
            <a:ext uri="{FF2B5EF4-FFF2-40B4-BE49-F238E27FC236}">
              <a16:creationId xmlns:a16="http://schemas.microsoft.com/office/drawing/2014/main" id="{00000000-0008-0000-1100-00006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0" name="Rectangle 879">
          <a:extLst>
            <a:ext uri="{FF2B5EF4-FFF2-40B4-BE49-F238E27FC236}">
              <a16:creationId xmlns:a16="http://schemas.microsoft.com/office/drawing/2014/main" id="{00000000-0008-0000-1100-00007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1" name="Rectangle 11">
          <a:extLst>
            <a:ext uri="{FF2B5EF4-FFF2-40B4-BE49-F238E27FC236}">
              <a16:creationId xmlns:a16="http://schemas.microsoft.com/office/drawing/2014/main" id="{00000000-0008-0000-1100-00007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2" name="Rectangle 881">
          <a:extLst>
            <a:ext uri="{FF2B5EF4-FFF2-40B4-BE49-F238E27FC236}">
              <a16:creationId xmlns:a16="http://schemas.microsoft.com/office/drawing/2014/main" id="{00000000-0008-0000-1100-00007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3" name="Rectangle 11">
          <a:extLst>
            <a:ext uri="{FF2B5EF4-FFF2-40B4-BE49-F238E27FC236}">
              <a16:creationId xmlns:a16="http://schemas.microsoft.com/office/drawing/2014/main" id="{00000000-0008-0000-1100-00007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4" name="Rectangle 883">
          <a:extLst>
            <a:ext uri="{FF2B5EF4-FFF2-40B4-BE49-F238E27FC236}">
              <a16:creationId xmlns:a16="http://schemas.microsoft.com/office/drawing/2014/main" id="{00000000-0008-0000-1100-00007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5" name="Rectangle 11">
          <a:extLst>
            <a:ext uri="{FF2B5EF4-FFF2-40B4-BE49-F238E27FC236}">
              <a16:creationId xmlns:a16="http://schemas.microsoft.com/office/drawing/2014/main" id="{00000000-0008-0000-1100-00007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6" name="Rectangle 885">
          <a:extLst>
            <a:ext uri="{FF2B5EF4-FFF2-40B4-BE49-F238E27FC236}">
              <a16:creationId xmlns:a16="http://schemas.microsoft.com/office/drawing/2014/main" id="{00000000-0008-0000-1100-00007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7" name="Rectangle 11">
          <a:extLst>
            <a:ext uri="{FF2B5EF4-FFF2-40B4-BE49-F238E27FC236}">
              <a16:creationId xmlns:a16="http://schemas.microsoft.com/office/drawing/2014/main" id="{00000000-0008-0000-1100-00007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8" name="Rectangle 3">
          <a:extLst>
            <a:ext uri="{FF2B5EF4-FFF2-40B4-BE49-F238E27FC236}">
              <a16:creationId xmlns:a16="http://schemas.microsoft.com/office/drawing/2014/main" id="{00000000-0008-0000-1100-00007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9" name="Rectangle 3">
          <a:extLst>
            <a:ext uri="{FF2B5EF4-FFF2-40B4-BE49-F238E27FC236}">
              <a16:creationId xmlns:a16="http://schemas.microsoft.com/office/drawing/2014/main" id="{00000000-0008-0000-1100-00007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0" name="Rectangle 889">
          <a:extLst>
            <a:ext uri="{FF2B5EF4-FFF2-40B4-BE49-F238E27FC236}">
              <a16:creationId xmlns:a16="http://schemas.microsoft.com/office/drawing/2014/main" id="{00000000-0008-0000-1100-00007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1" name="Rectangle 3">
          <a:extLst>
            <a:ext uri="{FF2B5EF4-FFF2-40B4-BE49-F238E27FC236}">
              <a16:creationId xmlns:a16="http://schemas.microsoft.com/office/drawing/2014/main" id="{00000000-0008-0000-1100-00007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2" name="Rectangle 11">
          <a:extLst>
            <a:ext uri="{FF2B5EF4-FFF2-40B4-BE49-F238E27FC236}">
              <a16:creationId xmlns:a16="http://schemas.microsoft.com/office/drawing/2014/main" id="{00000000-0008-0000-1100-00007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3" name="Rectangle 3">
          <a:extLst>
            <a:ext uri="{FF2B5EF4-FFF2-40B4-BE49-F238E27FC236}">
              <a16:creationId xmlns:a16="http://schemas.microsoft.com/office/drawing/2014/main" id="{00000000-0008-0000-1100-00007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4" name="Rectangle 893">
          <a:extLst>
            <a:ext uri="{FF2B5EF4-FFF2-40B4-BE49-F238E27FC236}">
              <a16:creationId xmlns:a16="http://schemas.microsoft.com/office/drawing/2014/main" id="{00000000-0008-0000-1100-00007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5" name="Rectangle 11">
          <a:extLst>
            <a:ext uri="{FF2B5EF4-FFF2-40B4-BE49-F238E27FC236}">
              <a16:creationId xmlns:a16="http://schemas.microsoft.com/office/drawing/2014/main" id="{00000000-0008-0000-1100-00007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6" name="Rectangle 895">
          <a:extLst>
            <a:ext uri="{FF2B5EF4-FFF2-40B4-BE49-F238E27FC236}">
              <a16:creationId xmlns:a16="http://schemas.microsoft.com/office/drawing/2014/main" id="{00000000-0008-0000-1100-00008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7" name="Rectangle 11">
          <a:extLst>
            <a:ext uri="{FF2B5EF4-FFF2-40B4-BE49-F238E27FC236}">
              <a16:creationId xmlns:a16="http://schemas.microsoft.com/office/drawing/2014/main" id="{00000000-0008-0000-1100-00008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8" name="Rectangle 897">
          <a:extLst>
            <a:ext uri="{FF2B5EF4-FFF2-40B4-BE49-F238E27FC236}">
              <a16:creationId xmlns:a16="http://schemas.microsoft.com/office/drawing/2014/main" id="{00000000-0008-0000-1100-00008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9" name="Rectangle 11">
          <a:extLst>
            <a:ext uri="{FF2B5EF4-FFF2-40B4-BE49-F238E27FC236}">
              <a16:creationId xmlns:a16="http://schemas.microsoft.com/office/drawing/2014/main" id="{00000000-0008-0000-1100-00008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0" name="Rectangle 899">
          <a:extLst>
            <a:ext uri="{FF2B5EF4-FFF2-40B4-BE49-F238E27FC236}">
              <a16:creationId xmlns:a16="http://schemas.microsoft.com/office/drawing/2014/main" id="{00000000-0008-0000-1100-00008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1" name="Rectangle 11">
          <a:extLst>
            <a:ext uri="{FF2B5EF4-FFF2-40B4-BE49-F238E27FC236}">
              <a16:creationId xmlns:a16="http://schemas.microsoft.com/office/drawing/2014/main" id="{00000000-0008-0000-1100-00008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2" name="Rectangle 901">
          <a:extLst>
            <a:ext uri="{FF2B5EF4-FFF2-40B4-BE49-F238E27FC236}">
              <a16:creationId xmlns:a16="http://schemas.microsoft.com/office/drawing/2014/main" id="{00000000-0008-0000-1100-00008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3" name="Rectangle 11">
          <a:extLst>
            <a:ext uri="{FF2B5EF4-FFF2-40B4-BE49-F238E27FC236}">
              <a16:creationId xmlns:a16="http://schemas.microsoft.com/office/drawing/2014/main" id="{00000000-0008-0000-1100-00008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4" name="Rectangle 903">
          <a:extLst>
            <a:ext uri="{FF2B5EF4-FFF2-40B4-BE49-F238E27FC236}">
              <a16:creationId xmlns:a16="http://schemas.microsoft.com/office/drawing/2014/main" id="{00000000-0008-0000-1100-00008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5" name="Rectangle 11">
          <a:extLst>
            <a:ext uri="{FF2B5EF4-FFF2-40B4-BE49-F238E27FC236}">
              <a16:creationId xmlns:a16="http://schemas.microsoft.com/office/drawing/2014/main" id="{00000000-0008-0000-1100-00008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6" name="Rectangle 905">
          <a:extLst>
            <a:ext uri="{FF2B5EF4-FFF2-40B4-BE49-F238E27FC236}">
              <a16:creationId xmlns:a16="http://schemas.microsoft.com/office/drawing/2014/main" id="{00000000-0008-0000-1100-00008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7" name="Rectangle 11">
          <a:extLst>
            <a:ext uri="{FF2B5EF4-FFF2-40B4-BE49-F238E27FC236}">
              <a16:creationId xmlns:a16="http://schemas.microsoft.com/office/drawing/2014/main" id="{00000000-0008-0000-1100-00008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8" name="Rectangle 907">
          <a:extLst>
            <a:ext uri="{FF2B5EF4-FFF2-40B4-BE49-F238E27FC236}">
              <a16:creationId xmlns:a16="http://schemas.microsoft.com/office/drawing/2014/main" id="{00000000-0008-0000-1100-00008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9" name="Rectangle 11">
          <a:extLst>
            <a:ext uri="{FF2B5EF4-FFF2-40B4-BE49-F238E27FC236}">
              <a16:creationId xmlns:a16="http://schemas.microsoft.com/office/drawing/2014/main" id="{00000000-0008-0000-1100-00008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0" name="Rectangle 909">
          <a:extLst>
            <a:ext uri="{FF2B5EF4-FFF2-40B4-BE49-F238E27FC236}">
              <a16:creationId xmlns:a16="http://schemas.microsoft.com/office/drawing/2014/main" id="{00000000-0008-0000-1100-00008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1" name="Rectangle 11">
          <a:extLst>
            <a:ext uri="{FF2B5EF4-FFF2-40B4-BE49-F238E27FC236}">
              <a16:creationId xmlns:a16="http://schemas.microsoft.com/office/drawing/2014/main" id="{00000000-0008-0000-1100-00008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2" name="Rectangle 3">
          <a:extLst>
            <a:ext uri="{FF2B5EF4-FFF2-40B4-BE49-F238E27FC236}">
              <a16:creationId xmlns:a16="http://schemas.microsoft.com/office/drawing/2014/main" id="{00000000-0008-0000-1100-00009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3" name="Rectangle 3">
          <a:extLst>
            <a:ext uri="{FF2B5EF4-FFF2-40B4-BE49-F238E27FC236}">
              <a16:creationId xmlns:a16="http://schemas.microsoft.com/office/drawing/2014/main" id="{00000000-0008-0000-1100-00009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4" name="Rectangle 913">
          <a:extLst>
            <a:ext uri="{FF2B5EF4-FFF2-40B4-BE49-F238E27FC236}">
              <a16:creationId xmlns:a16="http://schemas.microsoft.com/office/drawing/2014/main" id="{00000000-0008-0000-1100-00009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5" name="Rectangle 3">
          <a:extLst>
            <a:ext uri="{FF2B5EF4-FFF2-40B4-BE49-F238E27FC236}">
              <a16:creationId xmlns:a16="http://schemas.microsoft.com/office/drawing/2014/main" id="{00000000-0008-0000-1100-00009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6" name="Rectangle 11">
          <a:extLst>
            <a:ext uri="{FF2B5EF4-FFF2-40B4-BE49-F238E27FC236}">
              <a16:creationId xmlns:a16="http://schemas.microsoft.com/office/drawing/2014/main" id="{00000000-0008-0000-1100-00009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7" name="Rectangle 3">
          <a:extLst>
            <a:ext uri="{FF2B5EF4-FFF2-40B4-BE49-F238E27FC236}">
              <a16:creationId xmlns:a16="http://schemas.microsoft.com/office/drawing/2014/main" id="{00000000-0008-0000-1100-00009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8" name="Rectangle 917">
          <a:extLst>
            <a:ext uri="{FF2B5EF4-FFF2-40B4-BE49-F238E27FC236}">
              <a16:creationId xmlns:a16="http://schemas.microsoft.com/office/drawing/2014/main" id="{00000000-0008-0000-1100-00009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9" name="Rectangle 11">
          <a:extLst>
            <a:ext uri="{FF2B5EF4-FFF2-40B4-BE49-F238E27FC236}">
              <a16:creationId xmlns:a16="http://schemas.microsoft.com/office/drawing/2014/main" id="{00000000-0008-0000-1100-00009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0" name="Rectangle 919">
          <a:extLst>
            <a:ext uri="{FF2B5EF4-FFF2-40B4-BE49-F238E27FC236}">
              <a16:creationId xmlns:a16="http://schemas.microsoft.com/office/drawing/2014/main" id="{00000000-0008-0000-1100-00009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1" name="Rectangle 11">
          <a:extLst>
            <a:ext uri="{FF2B5EF4-FFF2-40B4-BE49-F238E27FC236}">
              <a16:creationId xmlns:a16="http://schemas.microsoft.com/office/drawing/2014/main" id="{00000000-0008-0000-1100-00009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2" name="Rectangle 921">
          <a:extLst>
            <a:ext uri="{FF2B5EF4-FFF2-40B4-BE49-F238E27FC236}">
              <a16:creationId xmlns:a16="http://schemas.microsoft.com/office/drawing/2014/main" id="{00000000-0008-0000-1100-00009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3" name="Rectangle 11">
          <a:extLst>
            <a:ext uri="{FF2B5EF4-FFF2-40B4-BE49-F238E27FC236}">
              <a16:creationId xmlns:a16="http://schemas.microsoft.com/office/drawing/2014/main" id="{00000000-0008-0000-1100-00009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4" name="Rectangle 923">
          <a:extLst>
            <a:ext uri="{FF2B5EF4-FFF2-40B4-BE49-F238E27FC236}">
              <a16:creationId xmlns:a16="http://schemas.microsoft.com/office/drawing/2014/main" id="{00000000-0008-0000-1100-00009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5" name="Rectangle 11">
          <a:extLst>
            <a:ext uri="{FF2B5EF4-FFF2-40B4-BE49-F238E27FC236}">
              <a16:creationId xmlns:a16="http://schemas.microsoft.com/office/drawing/2014/main" id="{00000000-0008-0000-1100-00009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6" name="Rectangle 925">
          <a:extLst>
            <a:ext uri="{FF2B5EF4-FFF2-40B4-BE49-F238E27FC236}">
              <a16:creationId xmlns:a16="http://schemas.microsoft.com/office/drawing/2014/main" id="{00000000-0008-0000-1100-00009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7" name="Rectangle 11">
          <a:extLst>
            <a:ext uri="{FF2B5EF4-FFF2-40B4-BE49-F238E27FC236}">
              <a16:creationId xmlns:a16="http://schemas.microsoft.com/office/drawing/2014/main" id="{00000000-0008-0000-1100-00009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8" name="Rectangle 927">
          <a:extLst>
            <a:ext uri="{FF2B5EF4-FFF2-40B4-BE49-F238E27FC236}">
              <a16:creationId xmlns:a16="http://schemas.microsoft.com/office/drawing/2014/main" id="{00000000-0008-0000-1100-0000A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9" name="Rectangle 11">
          <a:extLst>
            <a:ext uri="{FF2B5EF4-FFF2-40B4-BE49-F238E27FC236}">
              <a16:creationId xmlns:a16="http://schemas.microsoft.com/office/drawing/2014/main" id="{00000000-0008-0000-1100-0000A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0" name="Rectangle 929">
          <a:extLst>
            <a:ext uri="{FF2B5EF4-FFF2-40B4-BE49-F238E27FC236}">
              <a16:creationId xmlns:a16="http://schemas.microsoft.com/office/drawing/2014/main" id="{00000000-0008-0000-1100-0000A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1" name="Rectangle 11">
          <a:extLst>
            <a:ext uri="{FF2B5EF4-FFF2-40B4-BE49-F238E27FC236}">
              <a16:creationId xmlns:a16="http://schemas.microsoft.com/office/drawing/2014/main" id="{00000000-0008-0000-1100-0000A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2" name="Rectangle 931">
          <a:extLst>
            <a:ext uri="{FF2B5EF4-FFF2-40B4-BE49-F238E27FC236}">
              <a16:creationId xmlns:a16="http://schemas.microsoft.com/office/drawing/2014/main" id="{00000000-0008-0000-1100-0000A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3" name="Rectangle 11">
          <a:extLst>
            <a:ext uri="{FF2B5EF4-FFF2-40B4-BE49-F238E27FC236}">
              <a16:creationId xmlns:a16="http://schemas.microsoft.com/office/drawing/2014/main" id="{00000000-0008-0000-1100-0000A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4" name="Rectangle 933">
          <a:extLst>
            <a:ext uri="{FF2B5EF4-FFF2-40B4-BE49-F238E27FC236}">
              <a16:creationId xmlns:a16="http://schemas.microsoft.com/office/drawing/2014/main" id="{00000000-0008-0000-1100-0000A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5" name="Rectangle 11">
          <a:extLst>
            <a:ext uri="{FF2B5EF4-FFF2-40B4-BE49-F238E27FC236}">
              <a16:creationId xmlns:a16="http://schemas.microsoft.com/office/drawing/2014/main" id="{00000000-0008-0000-1100-0000A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6" name="Rectangle 3">
          <a:extLst>
            <a:ext uri="{FF2B5EF4-FFF2-40B4-BE49-F238E27FC236}">
              <a16:creationId xmlns:a16="http://schemas.microsoft.com/office/drawing/2014/main" id="{00000000-0008-0000-1100-0000A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7" name="Rectangle 3">
          <a:extLst>
            <a:ext uri="{FF2B5EF4-FFF2-40B4-BE49-F238E27FC236}">
              <a16:creationId xmlns:a16="http://schemas.microsoft.com/office/drawing/2014/main" id="{00000000-0008-0000-1100-0000A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38" name="Rectangle 937">
          <a:extLst>
            <a:ext uri="{FF2B5EF4-FFF2-40B4-BE49-F238E27FC236}">
              <a16:creationId xmlns:a16="http://schemas.microsoft.com/office/drawing/2014/main" id="{00000000-0008-0000-1100-0000A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9" name="Rectangle 3">
          <a:extLst>
            <a:ext uri="{FF2B5EF4-FFF2-40B4-BE49-F238E27FC236}">
              <a16:creationId xmlns:a16="http://schemas.microsoft.com/office/drawing/2014/main" id="{00000000-0008-0000-1100-0000A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0" name="Rectangle 11">
          <a:extLst>
            <a:ext uri="{FF2B5EF4-FFF2-40B4-BE49-F238E27FC236}">
              <a16:creationId xmlns:a16="http://schemas.microsoft.com/office/drawing/2014/main" id="{00000000-0008-0000-1100-0000A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41" name="Rectangle 3">
          <a:extLst>
            <a:ext uri="{FF2B5EF4-FFF2-40B4-BE49-F238E27FC236}">
              <a16:creationId xmlns:a16="http://schemas.microsoft.com/office/drawing/2014/main" id="{00000000-0008-0000-1100-0000A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2" name="Rectangle 941">
          <a:extLst>
            <a:ext uri="{FF2B5EF4-FFF2-40B4-BE49-F238E27FC236}">
              <a16:creationId xmlns:a16="http://schemas.microsoft.com/office/drawing/2014/main" id="{00000000-0008-0000-1100-0000A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3" name="Rectangle 11">
          <a:extLst>
            <a:ext uri="{FF2B5EF4-FFF2-40B4-BE49-F238E27FC236}">
              <a16:creationId xmlns:a16="http://schemas.microsoft.com/office/drawing/2014/main" id="{00000000-0008-0000-1100-0000A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4" name="Rectangle 943">
          <a:extLst>
            <a:ext uri="{FF2B5EF4-FFF2-40B4-BE49-F238E27FC236}">
              <a16:creationId xmlns:a16="http://schemas.microsoft.com/office/drawing/2014/main" id="{00000000-0008-0000-1100-0000B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5" name="Rectangle 11">
          <a:extLst>
            <a:ext uri="{FF2B5EF4-FFF2-40B4-BE49-F238E27FC236}">
              <a16:creationId xmlns:a16="http://schemas.microsoft.com/office/drawing/2014/main" id="{00000000-0008-0000-1100-0000B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6" name="Rectangle 945">
          <a:extLst>
            <a:ext uri="{FF2B5EF4-FFF2-40B4-BE49-F238E27FC236}">
              <a16:creationId xmlns:a16="http://schemas.microsoft.com/office/drawing/2014/main" id="{00000000-0008-0000-1100-0000B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7" name="Rectangle 11">
          <a:extLst>
            <a:ext uri="{FF2B5EF4-FFF2-40B4-BE49-F238E27FC236}">
              <a16:creationId xmlns:a16="http://schemas.microsoft.com/office/drawing/2014/main" id="{00000000-0008-0000-1100-0000B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8" name="Rectangle 947">
          <a:extLst>
            <a:ext uri="{FF2B5EF4-FFF2-40B4-BE49-F238E27FC236}">
              <a16:creationId xmlns:a16="http://schemas.microsoft.com/office/drawing/2014/main" id="{00000000-0008-0000-1100-0000B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9" name="Rectangle 11">
          <a:extLst>
            <a:ext uri="{FF2B5EF4-FFF2-40B4-BE49-F238E27FC236}">
              <a16:creationId xmlns:a16="http://schemas.microsoft.com/office/drawing/2014/main" id="{00000000-0008-0000-1100-0000B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0" name="Rectangle 949">
          <a:extLst>
            <a:ext uri="{FF2B5EF4-FFF2-40B4-BE49-F238E27FC236}">
              <a16:creationId xmlns:a16="http://schemas.microsoft.com/office/drawing/2014/main" id="{00000000-0008-0000-1100-0000B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1" name="Rectangle 11">
          <a:extLst>
            <a:ext uri="{FF2B5EF4-FFF2-40B4-BE49-F238E27FC236}">
              <a16:creationId xmlns:a16="http://schemas.microsoft.com/office/drawing/2014/main" id="{00000000-0008-0000-1100-0000B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2" name="Rectangle 951">
          <a:extLst>
            <a:ext uri="{FF2B5EF4-FFF2-40B4-BE49-F238E27FC236}">
              <a16:creationId xmlns:a16="http://schemas.microsoft.com/office/drawing/2014/main" id="{00000000-0008-0000-1100-0000B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3" name="Rectangle 11">
          <a:extLst>
            <a:ext uri="{FF2B5EF4-FFF2-40B4-BE49-F238E27FC236}">
              <a16:creationId xmlns:a16="http://schemas.microsoft.com/office/drawing/2014/main" id="{00000000-0008-0000-1100-0000B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4" name="Rectangle 953">
          <a:extLst>
            <a:ext uri="{FF2B5EF4-FFF2-40B4-BE49-F238E27FC236}">
              <a16:creationId xmlns:a16="http://schemas.microsoft.com/office/drawing/2014/main" id="{00000000-0008-0000-1100-0000B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5" name="Rectangle 11">
          <a:extLst>
            <a:ext uri="{FF2B5EF4-FFF2-40B4-BE49-F238E27FC236}">
              <a16:creationId xmlns:a16="http://schemas.microsoft.com/office/drawing/2014/main" id="{00000000-0008-0000-1100-0000B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6" name="Rectangle 955">
          <a:extLst>
            <a:ext uri="{FF2B5EF4-FFF2-40B4-BE49-F238E27FC236}">
              <a16:creationId xmlns:a16="http://schemas.microsoft.com/office/drawing/2014/main" id="{00000000-0008-0000-1100-0000B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7" name="Rectangle 11">
          <a:extLst>
            <a:ext uri="{FF2B5EF4-FFF2-40B4-BE49-F238E27FC236}">
              <a16:creationId xmlns:a16="http://schemas.microsoft.com/office/drawing/2014/main" id="{00000000-0008-0000-1100-0000B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8" name="Rectangle 957">
          <a:extLst>
            <a:ext uri="{FF2B5EF4-FFF2-40B4-BE49-F238E27FC236}">
              <a16:creationId xmlns:a16="http://schemas.microsoft.com/office/drawing/2014/main" id="{00000000-0008-0000-1100-0000B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9" name="Rectangle 11">
          <a:extLst>
            <a:ext uri="{FF2B5EF4-FFF2-40B4-BE49-F238E27FC236}">
              <a16:creationId xmlns:a16="http://schemas.microsoft.com/office/drawing/2014/main" id="{00000000-0008-0000-1100-0000B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0" name="Rectangle 3">
          <a:extLst>
            <a:ext uri="{FF2B5EF4-FFF2-40B4-BE49-F238E27FC236}">
              <a16:creationId xmlns:a16="http://schemas.microsoft.com/office/drawing/2014/main" id="{00000000-0008-0000-1100-0000C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1" name="Rectangle 3">
          <a:extLst>
            <a:ext uri="{FF2B5EF4-FFF2-40B4-BE49-F238E27FC236}">
              <a16:creationId xmlns:a16="http://schemas.microsoft.com/office/drawing/2014/main" id="{00000000-0008-0000-1100-0000C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4.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348215"/>
    <xdr:sp macro="" textlink="">
      <xdr:nvSpPr>
        <xdr:cNvPr id="2" name="Rectangle 1">
          <a:extLst>
            <a:ext uri="{FF2B5EF4-FFF2-40B4-BE49-F238E27FC236}">
              <a16:creationId xmlns:a16="http://schemas.microsoft.com/office/drawing/2014/main" id="{00000000-0008-0000-1200-00000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3" name="Rectangle 3">
          <a:extLst>
            <a:ext uri="{FF2B5EF4-FFF2-40B4-BE49-F238E27FC236}">
              <a16:creationId xmlns:a16="http://schemas.microsoft.com/office/drawing/2014/main" id="{00000000-0008-0000-1200-00000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 name="Rectangle 11">
          <a:extLst>
            <a:ext uri="{FF2B5EF4-FFF2-40B4-BE49-F238E27FC236}">
              <a16:creationId xmlns:a16="http://schemas.microsoft.com/office/drawing/2014/main" id="{00000000-0008-0000-1200-00000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 name="Rectangle 3">
          <a:extLst>
            <a:ext uri="{FF2B5EF4-FFF2-40B4-BE49-F238E27FC236}">
              <a16:creationId xmlns:a16="http://schemas.microsoft.com/office/drawing/2014/main" id="{00000000-0008-0000-1200-00000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 name="Rectangle 5">
          <a:extLst>
            <a:ext uri="{FF2B5EF4-FFF2-40B4-BE49-F238E27FC236}">
              <a16:creationId xmlns:a16="http://schemas.microsoft.com/office/drawing/2014/main" id="{00000000-0008-0000-1200-00000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 name="Rectangle 11">
          <a:extLst>
            <a:ext uri="{FF2B5EF4-FFF2-40B4-BE49-F238E27FC236}">
              <a16:creationId xmlns:a16="http://schemas.microsoft.com/office/drawing/2014/main" id="{00000000-0008-0000-1200-00000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 name="Rectangle 7">
          <a:extLst>
            <a:ext uri="{FF2B5EF4-FFF2-40B4-BE49-F238E27FC236}">
              <a16:creationId xmlns:a16="http://schemas.microsoft.com/office/drawing/2014/main" id="{00000000-0008-0000-1200-00000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 name="Rectangle 11">
          <a:extLst>
            <a:ext uri="{FF2B5EF4-FFF2-40B4-BE49-F238E27FC236}">
              <a16:creationId xmlns:a16="http://schemas.microsoft.com/office/drawing/2014/main" id="{00000000-0008-0000-1200-00000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 name="Rectangle 9">
          <a:extLst>
            <a:ext uri="{FF2B5EF4-FFF2-40B4-BE49-F238E27FC236}">
              <a16:creationId xmlns:a16="http://schemas.microsoft.com/office/drawing/2014/main" id="{00000000-0008-0000-1200-00000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1" name="Rectangle 11">
          <a:extLst>
            <a:ext uri="{FF2B5EF4-FFF2-40B4-BE49-F238E27FC236}">
              <a16:creationId xmlns:a16="http://schemas.microsoft.com/office/drawing/2014/main" id="{00000000-0008-0000-1200-00000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2" name="Rectangle 11">
          <a:extLst>
            <a:ext uri="{FF2B5EF4-FFF2-40B4-BE49-F238E27FC236}">
              <a16:creationId xmlns:a16="http://schemas.microsoft.com/office/drawing/2014/main" id="{00000000-0008-0000-1200-00000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 name="Rectangle 11">
          <a:extLst>
            <a:ext uri="{FF2B5EF4-FFF2-40B4-BE49-F238E27FC236}">
              <a16:creationId xmlns:a16="http://schemas.microsoft.com/office/drawing/2014/main" id="{00000000-0008-0000-1200-00000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4" name="Rectangle 13">
          <a:extLst>
            <a:ext uri="{FF2B5EF4-FFF2-40B4-BE49-F238E27FC236}">
              <a16:creationId xmlns:a16="http://schemas.microsoft.com/office/drawing/2014/main" id="{00000000-0008-0000-1200-00000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 name="Rectangle 11">
          <a:extLst>
            <a:ext uri="{FF2B5EF4-FFF2-40B4-BE49-F238E27FC236}">
              <a16:creationId xmlns:a16="http://schemas.microsoft.com/office/drawing/2014/main" id="{00000000-0008-0000-1200-00000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 name="Rectangle 15">
          <a:extLst>
            <a:ext uri="{FF2B5EF4-FFF2-40B4-BE49-F238E27FC236}">
              <a16:creationId xmlns:a16="http://schemas.microsoft.com/office/drawing/2014/main" id="{00000000-0008-0000-1200-00001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7" name="Rectangle 11">
          <a:extLst>
            <a:ext uri="{FF2B5EF4-FFF2-40B4-BE49-F238E27FC236}">
              <a16:creationId xmlns:a16="http://schemas.microsoft.com/office/drawing/2014/main" id="{00000000-0008-0000-1200-00001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 name="Rectangle 17">
          <a:extLst>
            <a:ext uri="{FF2B5EF4-FFF2-40B4-BE49-F238E27FC236}">
              <a16:creationId xmlns:a16="http://schemas.microsoft.com/office/drawing/2014/main" id="{00000000-0008-0000-1200-00001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9" name="Rectangle 11">
          <a:extLst>
            <a:ext uri="{FF2B5EF4-FFF2-40B4-BE49-F238E27FC236}">
              <a16:creationId xmlns:a16="http://schemas.microsoft.com/office/drawing/2014/main" id="{00000000-0008-0000-1200-00001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0" name="Rectangle 19">
          <a:extLst>
            <a:ext uri="{FF2B5EF4-FFF2-40B4-BE49-F238E27FC236}">
              <a16:creationId xmlns:a16="http://schemas.microsoft.com/office/drawing/2014/main" id="{00000000-0008-0000-1200-00001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 name="Rectangle 11">
          <a:extLst>
            <a:ext uri="{FF2B5EF4-FFF2-40B4-BE49-F238E27FC236}">
              <a16:creationId xmlns:a16="http://schemas.microsoft.com/office/drawing/2014/main" id="{00000000-0008-0000-1200-00001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2" name="Rectangle 21">
          <a:extLst>
            <a:ext uri="{FF2B5EF4-FFF2-40B4-BE49-F238E27FC236}">
              <a16:creationId xmlns:a16="http://schemas.microsoft.com/office/drawing/2014/main" id="{00000000-0008-0000-1200-00001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 name="Rectangle 11">
          <a:extLst>
            <a:ext uri="{FF2B5EF4-FFF2-40B4-BE49-F238E27FC236}">
              <a16:creationId xmlns:a16="http://schemas.microsoft.com/office/drawing/2014/main" id="{00000000-0008-0000-1200-00001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4" name="Rectangle 3">
          <a:extLst>
            <a:ext uri="{FF2B5EF4-FFF2-40B4-BE49-F238E27FC236}">
              <a16:creationId xmlns:a16="http://schemas.microsoft.com/office/drawing/2014/main" id="{00000000-0008-0000-1200-00001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5" name="Rectangle 3">
          <a:extLst>
            <a:ext uri="{FF2B5EF4-FFF2-40B4-BE49-F238E27FC236}">
              <a16:creationId xmlns:a16="http://schemas.microsoft.com/office/drawing/2014/main" id="{00000000-0008-0000-1200-00001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 name="Rectangle 25">
          <a:extLst>
            <a:ext uri="{FF2B5EF4-FFF2-40B4-BE49-F238E27FC236}">
              <a16:creationId xmlns:a16="http://schemas.microsoft.com/office/drawing/2014/main" id="{00000000-0008-0000-1200-00001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7" name="Rectangle 3">
          <a:extLst>
            <a:ext uri="{FF2B5EF4-FFF2-40B4-BE49-F238E27FC236}">
              <a16:creationId xmlns:a16="http://schemas.microsoft.com/office/drawing/2014/main" id="{00000000-0008-0000-1200-00001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8" name="Rectangle 11">
          <a:extLst>
            <a:ext uri="{FF2B5EF4-FFF2-40B4-BE49-F238E27FC236}">
              <a16:creationId xmlns:a16="http://schemas.microsoft.com/office/drawing/2014/main" id="{00000000-0008-0000-1200-00001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9" name="Rectangle 3">
          <a:extLst>
            <a:ext uri="{FF2B5EF4-FFF2-40B4-BE49-F238E27FC236}">
              <a16:creationId xmlns:a16="http://schemas.microsoft.com/office/drawing/2014/main" id="{00000000-0008-0000-1200-00001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0" name="Rectangle 29">
          <a:extLst>
            <a:ext uri="{FF2B5EF4-FFF2-40B4-BE49-F238E27FC236}">
              <a16:creationId xmlns:a16="http://schemas.microsoft.com/office/drawing/2014/main" id="{00000000-0008-0000-1200-00001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 name="Rectangle 11">
          <a:extLst>
            <a:ext uri="{FF2B5EF4-FFF2-40B4-BE49-F238E27FC236}">
              <a16:creationId xmlns:a16="http://schemas.microsoft.com/office/drawing/2014/main" id="{00000000-0008-0000-1200-00001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 name="Rectangle 31">
          <a:extLst>
            <a:ext uri="{FF2B5EF4-FFF2-40B4-BE49-F238E27FC236}">
              <a16:creationId xmlns:a16="http://schemas.microsoft.com/office/drawing/2014/main" id="{00000000-0008-0000-1200-00002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3" name="Rectangle 11">
          <a:extLst>
            <a:ext uri="{FF2B5EF4-FFF2-40B4-BE49-F238E27FC236}">
              <a16:creationId xmlns:a16="http://schemas.microsoft.com/office/drawing/2014/main" id="{00000000-0008-0000-1200-00002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 name="Rectangle 33">
          <a:extLst>
            <a:ext uri="{FF2B5EF4-FFF2-40B4-BE49-F238E27FC236}">
              <a16:creationId xmlns:a16="http://schemas.microsoft.com/office/drawing/2014/main" id="{00000000-0008-0000-1200-00002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5" name="Rectangle 11">
          <a:extLst>
            <a:ext uri="{FF2B5EF4-FFF2-40B4-BE49-F238E27FC236}">
              <a16:creationId xmlns:a16="http://schemas.microsoft.com/office/drawing/2014/main" id="{00000000-0008-0000-1200-00002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6" name="Rectangle 35">
          <a:extLst>
            <a:ext uri="{FF2B5EF4-FFF2-40B4-BE49-F238E27FC236}">
              <a16:creationId xmlns:a16="http://schemas.microsoft.com/office/drawing/2014/main" id="{00000000-0008-0000-1200-00002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 name="Rectangle 11">
          <a:extLst>
            <a:ext uri="{FF2B5EF4-FFF2-40B4-BE49-F238E27FC236}">
              <a16:creationId xmlns:a16="http://schemas.microsoft.com/office/drawing/2014/main" id="{00000000-0008-0000-1200-00002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8" name="Rectangle 37">
          <a:extLst>
            <a:ext uri="{FF2B5EF4-FFF2-40B4-BE49-F238E27FC236}">
              <a16:creationId xmlns:a16="http://schemas.microsoft.com/office/drawing/2014/main" id="{00000000-0008-0000-1200-00002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 name="Rectangle 11">
          <a:extLst>
            <a:ext uri="{FF2B5EF4-FFF2-40B4-BE49-F238E27FC236}">
              <a16:creationId xmlns:a16="http://schemas.microsoft.com/office/drawing/2014/main" id="{00000000-0008-0000-1200-00002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 name="Rectangle 39">
          <a:extLst>
            <a:ext uri="{FF2B5EF4-FFF2-40B4-BE49-F238E27FC236}">
              <a16:creationId xmlns:a16="http://schemas.microsoft.com/office/drawing/2014/main" id="{00000000-0008-0000-1200-00002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1" name="Rectangle 11">
          <a:extLst>
            <a:ext uri="{FF2B5EF4-FFF2-40B4-BE49-F238E27FC236}">
              <a16:creationId xmlns:a16="http://schemas.microsoft.com/office/drawing/2014/main" id="{00000000-0008-0000-1200-00002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 name="Rectangle 41">
          <a:extLst>
            <a:ext uri="{FF2B5EF4-FFF2-40B4-BE49-F238E27FC236}">
              <a16:creationId xmlns:a16="http://schemas.microsoft.com/office/drawing/2014/main" id="{00000000-0008-0000-1200-00002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3" name="Rectangle 11">
          <a:extLst>
            <a:ext uri="{FF2B5EF4-FFF2-40B4-BE49-F238E27FC236}">
              <a16:creationId xmlns:a16="http://schemas.microsoft.com/office/drawing/2014/main" id="{00000000-0008-0000-1200-00002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4" name="Rectangle 43">
          <a:extLst>
            <a:ext uri="{FF2B5EF4-FFF2-40B4-BE49-F238E27FC236}">
              <a16:creationId xmlns:a16="http://schemas.microsoft.com/office/drawing/2014/main" id="{00000000-0008-0000-1200-00002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 name="Rectangle 11">
          <a:extLst>
            <a:ext uri="{FF2B5EF4-FFF2-40B4-BE49-F238E27FC236}">
              <a16:creationId xmlns:a16="http://schemas.microsoft.com/office/drawing/2014/main" id="{00000000-0008-0000-1200-00002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6" name="Rectangle 45">
          <a:extLst>
            <a:ext uri="{FF2B5EF4-FFF2-40B4-BE49-F238E27FC236}">
              <a16:creationId xmlns:a16="http://schemas.microsoft.com/office/drawing/2014/main" id="{00000000-0008-0000-1200-00002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 name="Rectangle 11">
          <a:extLst>
            <a:ext uri="{FF2B5EF4-FFF2-40B4-BE49-F238E27FC236}">
              <a16:creationId xmlns:a16="http://schemas.microsoft.com/office/drawing/2014/main" id="{00000000-0008-0000-1200-00002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8" name="Rectangle 3">
          <a:extLst>
            <a:ext uri="{FF2B5EF4-FFF2-40B4-BE49-F238E27FC236}">
              <a16:creationId xmlns:a16="http://schemas.microsoft.com/office/drawing/2014/main" id="{00000000-0008-0000-1200-00003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9" name="Rectangle 3">
          <a:extLst>
            <a:ext uri="{FF2B5EF4-FFF2-40B4-BE49-F238E27FC236}">
              <a16:creationId xmlns:a16="http://schemas.microsoft.com/office/drawing/2014/main" id="{00000000-0008-0000-1200-00003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 name="Rectangle 49">
          <a:extLst>
            <a:ext uri="{FF2B5EF4-FFF2-40B4-BE49-F238E27FC236}">
              <a16:creationId xmlns:a16="http://schemas.microsoft.com/office/drawing/2014/main" id="{00000000-0008-0000-1200-00003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1" name="Rectangle 3">
          <a:extLst>
            <a:ext uri="{FF2B5EF4-FFF2-40B4-BE49-F238E27FC236}">
              <a16:creationId xmlns:a16="http://schemas.microsoft.com/office/drawing/2014/main" id="{00000000-0008-0000-1200-00003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2" name="Rectangle 11">
          <a:extLst>
            <a:ext uri="{FF2B5EF4-FFF2-40B4-BE49-F238E27FC236}">
              <a16:creationId xmlns:a16="http://schemas.microsoft.com/office/drawing/2014/main" id="{00000000-0008-0000-1200-00003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3" name="Rectangle 3">
          <a:extLst>
            <a:ext uri="{FF2B5EF4-FFF2-40B4-BE49-F238E27FC236}">
              <a16:creationId xmlns:a16="http://schemas.microsoft.com/office/drawing/2014/main" id="{00000000-0008-0000-1200-00003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4" name="Rectangle 53">
          <a:extLst>
            <a:ext uri="{FF2B5EF4-FFF2-40B4-BE49-F238E27FC236}">
              <a16:creationId xmlns:a16="http://schemas.microsoft.com/office/drawing/2014/main" id="{00000000-0008-0000-1200-00003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 name="Rectangle 11">
          <a:extLst>
            <a:ext uri="{FF2B5EF4-FFF2-40B4-BE49-F238E27FC236}">
              <a16:creationId xmlns:a16="http://schemas.microsoft.com/office/drawing/2014/main" id="{00000000-0008-0000-1200-00003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 name="Rectangle 55">
          <a:extLst>
            <a:ext uri="{FF2B5EF4-FFF2-40B4-BE49-F238E27FC236}">
              <a16:creationId xmlns:a16="http://schemas.microsoft.com/office/drawing/2014/main" id="{00000000-0008-0000-1200-00003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7" name="Rectangle 11">
          <a:extLst>
            <a:ext uri="{FF2B5EF4-FFF2-40B4-BE49-F238E27FC236}">
              <a16:creationId xmlns:a16="http://schemas.microsoft.com/office/drawing/2014/main" id="{00000000-0008-0000-1200-00003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 name="Rectangle 57">
          <a:extLst>
            <a:ext uri="{FF2B5EF4-FFF2-40B4-BE49-F238E27FC236}">
              <a16:creationId xmlns:a16="http://schemas.microsoft.com/office/drawing/2014/main" id="{00000000-0008-0000-1200-00003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9" name="Rectangle 11">
          <a:extLst>
            <a:ext uri="{FF2B5EF4-FFF2-40B4-BE49-F238E27FC236}">
              <a16:creationId xmlns:a16="http://schemas.microsoft.com/office/drawing/2014/main" id="{00000000-0008-0000-1200-00003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0" name="Rectangle 59">
          <a:extLst>
            <a:ext uri="{FF2B5EF4-FFF2-40B4-BE49-F238E27FC236}">
              <a16:creationId xmlns:a16="http://schemas.microsoft.com/office/drawing/2014/main" id="{00000000-0008-0000-1200-00003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 name="Rectangle 11">
          <a:extLst>
            <a:ext uri="{FF2B5EF4-FFF2-40B4-BE49-F238E27FC236}">
              <a16:creationId xmlns:a16="http://schemas.microsoft.com/office/drawing/2014/main" id="{00000000-0008-0000-1200-00003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2" name="Rectangle 61">
          <a:extLst>
            <a:ext uri="{FF2B5EF4-FFF2-40B4-BE49-F238E27FC236}">
              <a16:creationId xmlns:a16="http://schemas.microsoft.com/office/drawing/2014/main" id="{00000000-0008-0000-1200-00003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 name="Rectangle 11">
          <a:extLst>
            <a:ext uri="{FF2B5EF4-FFF2-40B4-BE49-F238E27FC236}">
              <a16:creationId xmlns:a16="http://schemas.microsoft.com/office/drawing/2014/main" id="{00000000-0008-0000-1200-00003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 name="Rectangle 63">
          <a:extLst>
            <a:ext uri="{FF2B5EF4-FFF2-40B4-BE49-F238E27FC236}">
              <a16:creationId xmlns:a16="http://schemas.microsoft.com/office/drawing/2014/main" id="{00000000-0008-0000-1200-00004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5" name="Rectangle 11">
          <a:extLst>
            <a:ext uri="{FF2B5EF4-FFF2-40B4-BE49-F238E27FC236}">
              <a16:creationId xmlns:a16="http://schemas.microsoft.com/office/drawing/2014/main" id="{00000000-0008-0000-1200-00004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 name="Rectangle 65">
          <a:extLst>
            <a:ext uri="{FF2B5EF4-FFF2-40B4-BE49-F238E27FC236}">
              <a16:creationId xmlns:a16="http://schemas.microsoft.com/office/drawing/2014/main" id="{00000000-0008-0000-1200-00004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7" name="Rectangle 11">
          <a:extLst>
            <a:ext uri="{FF2B5EF4-FFF2-40B4-BE49-F238E27FC236}">
              <a16:creationId xmlns:a16="http://schemas.microsoft.com/office/drawing/2014/main" id="{00000000-0008-0000-1200-00004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8" name="Rectangle 67">
          <a:extLst>
            <a:ext uri="{FF2B5EF4-FFF2-40B4-BE49-F238E27FC236}">
              <a16:creationId xmlns:a16="http://schemas.microsoft.com/office/drawing/2014/main" id="{00000000-0008-0000-1200-00004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 name="Rectangle 11">
          <a:extLst>
            <a:ext uri="{FF2B5EF4-FFF2-40B4-BE49-F238E27FC236}">
              <a16:creationId xmlns:a16="http://schemas.microsoft.com/office/drawing/2014/main" id="{00000000-0008-0000-1200-00004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0" name="Rectangle 69">
          <a:extLst>
            <a:ext uri="{FF2B5EF4-FFF2-40B4-BE49-F238E27FC236}">
              <a16:creationId xmlns:a16="http://schemas.microsoft.com/office/drawing/2014/main" id="{00000000-0008-0000-1200-00004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 name="Rectangle 11">
          <a:extLst>
            <a:ext uri="{FF2B5EF4-FFF2-40B4-BE49-F238E27FC236}">
              <a16:creationId xmlns:a16="http://schemas.microsoft.com/office/drawing/2014/main" id="{00000000-0008-0000-1200-00004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2" name="Rectangle 3">
          <a:extLst>
            <a:ext uri="{FF2B5EF4-FFF2-40B4-BE49-F238E27FC236}">
              <a16:creationId xmlns:a16="http://schemas.microsoft.com/office/drawing/2014/main" id="{00000000-0008-0000-1200-00004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3" name="Rectangle 3">
          <a:extLst>
            <a:ext uri="{FF2B5EF4-FFF2-40B4-BE49-F238E27FC236}">
              <a16:creationId xmlns:a16="http://schemas.microsoft.com/office/drawing/2014/main" id="{00000000-0008-0000-1200-00004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 name="Rectangle 73">
          <a:extLst>
            <a:ext uri="{FF2B5EF4-FFF2-40B4-BE49-F238E27FC236}">
              <a16:creationId xmlns:a16="http://schemas.microsoft.com/office/drawing/2014/main" id="{00000000-0008-0000-1200-00004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5" name="Rectangle 3">
          <a:extLst>
            <a:ext uri="{FF2B5EF4-FFF2-40B4-BE49-F238E27FC236}">
              <a16:creationId xmlns:a16="http://schemas.microsoft.com/office/drawing/2014/main" id="{00000000-0008-0000-1200-00004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6" name="Rectangle 11">
          <a:extLst>
            <a:ext uri="{FF2B5EF4-FFF2-40B4-BE49-F238E27FC236}">
              <a16:creationId xmlns:a16="http://schemas.microsoft.com/office/drawing/2014/main" id="{00000000-0008-0000-1200-00004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7" name="Rectangle 3">
          <a:extLst>
            <a:ext uri="{FF2B5EF4-FFF2-40B4-BE49-F238E27FC236}">
              <a16:creationId xmlns:a16="http://schemas.microsoft.com/office/drawing/2014/main" id="{00000000-0008-0000-1200-00004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8" name="Rectangle 77">
          <a:extLst>
            <a:ext uri="{FF2B5EF4-FFF2-40B4-BE49-F238E27FC236}">
              <a16:creationId xmlns:a16="http://schemas.microsoft.com/office/drawing/2014/main" id="{00000000-0008-0000-1200-00004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 name="Rectangle 11">
          <a:extLst>
            <a:ext uri="{FF2B5EF4-FFF2-40B4-BE49-F238E27FC236}">
              <a16:creationId xmlns:a16="http://schemas.microsoft.com/office/drawing/2014/main" id="{00000000-0008-0000-1200-00004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 name="Rectangle 79">
          <a:extLst>
            <a:ext uri="{FF2B5EF4-FFF2-40B4-BE49-F238E27FC236}">
              <a16:creationId xmlns:a16="http://schemas.microsoft.com/office/drawing/2014/main" id="{00000000-0008-0000-1200-00005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1" name="Rectangle 11">
          <a:extLst>
            <a:ext uri="{FF2B5EF4-FFF2-40B4-BE49-F238E27FC236}">
              <a16:creationId xmlns:a16="http://schemas.microsoft.com/office/drawing/2014/main" id="{00000000-0008-0000-1200-00005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 name="Rectangle 81">
          <a:extLst>
            <a:ext uri="{FF2B5EF4-FFF2-40B4-BE49-F238E27FC236}">
              <a16:creationId xmlns:a16="http://schemas.microsoft.com/office/drawing/2014/main" id="{00000000-0008-0000-1200-00005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3" name="Rectangle 11">
          <a:extLst>
            <a:ext uri="{FF2B5EF4-FFF2-40B4-BE49-F238E27FC236}">
              <a16:creationId xmlns:a16="http://schemas.microsoft.com/office/drawing/2014/main" id="{00000000-0008-0000-1200-00005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4" name="Rectangle 83">
          <a:extLst>
            <a:ext uri="{FF2B5EF4-FFF2-40B4-BE49-F238E27FC236}">
              <a16:creationId xmlns:a16="http://schemas.microsoft.com/office/drawing/2014/main" id="{00000000-0008-0000-1200-00005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 name="Rectangle 11">
          <a:extLst>
            <a:ext uri="{FF2B5EF4-FFF2-40B4-BE49-F238E27FC236}">
              <a16:creationId xmlns:a16="http://schemas.microsoft.com/office/drawing/2014/main" id="{00000000-0008-0000-1200-00005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6" name="Rectangle 85">
          <a:extLst>
            <a:ext uri="{FF2B5EF4-FFF2-40B4-BE49-F238E27FC236}">
              <a16:creationId xmlns:a16="http://schemas.microsoft.com/office/drawing/2014/main" id="{00000000-0008-0000-1200-00005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 name="Rectangle 11">
          <a:extLst>
            <a:ext uri="{FF2B5EF4-FFF2-40B4-BE49-F238E27FC236}">
              <a16:creationId xmlns:a16="http://schemas.microsoft.com/office/drawing/2014/main" id="{00000000-0008-0000-1200-00005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 name="Rectangle 87">
          <a:extLst>
            <a:ext uri="{FF2B5EF4-FFF2-40B4-BE49-F238E27FC236}">
              <a16:creationId xmlns:a16="http://schemas.microsoft.com/office/drawing/2014/main" id="{00000000-0008-0000-1200-00005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9" name="Rectangle 11">
          <a:extLst>
            <a:ext uri="{FF2B5EF4-FFF2-40B4-BE49-F238E27FC236}">
              <a16:creationId xmlns:a16="http://schemas.microsoft.com/office/drawing/2014/main" id="{00000000-0008-0000-1200-00005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 name="Rectangle 89">
          <a:extLst>
            <a:ext uri="{FF2B5EF4-FFF2-40B4-BE49-F238E27FC236}">
              <a16:creationId xmlns:a16="http://schemas.microsoft.com/office/drawing/2014/main" id="{00000000-0008-0000-1200-00005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1" name="Rectangle 11">
          <a:extLst>
            <a:ext uri="{FF2B5EF4-FFF2-40B4-BE49-F238E27FC236}">
              <a16:creationId xmlns:a16="http://schemas.microsoft.com/office/drawing/2014/main" id="{00000000-0008-0000-1200-00005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2" name="Rectangle 91">
          <a:extLst>
            <a:ext uri="{FF2B5EF4-FFF2-40B4-BE49-F238E27FC236}">
              <a16:creationId xmlns:a16="http://schemas.microsoft.com/office/drawing/2014/main" id="{00000000-0008-0000-1200-00005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 name="Rectangle 11">
          <a:extLst>
            <a:ext uri="{FF2B5EF4-FFF2-40B4-BE49-F238E27FC236}">
              <a16:creationId xmlns:a16="http://schemas.microsoft.com/office/drawing/2014/main" id="{00000000-0008-0000-1200-00005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4" name="Rectangle 93">
          <a:extLst>
            <a:ext uri="{FF2B5EF4-FFF2-40B4-BE49-F238E27FC236}">
              <a16:creationId xmlns:a16="http://schemas.microsoft.com/office/drawing/2014/main" id="{00000000-0008-0000-1200-00005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 name="Rectangle 11">
          <a:extLst>
            <a:ext uri="{FF2B5EF4-FFF2-40B4-BE49-F238E27FC236}">
              <a16:creationId xmlns:a16="http://schemas.microsoft.com/office/drawing/2014/main" id="{00000000-0008-0000-1200-00005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6" name="Rectangle 3">
          <a:extLst>
            <a:ext uri="{FF2B5EF4-FFF2-40B4-BE49-F238E27FC236}">
              <a16:creationId xmlns:a16="http://schemas.microsoft.com/office/drawing/2014/main" id="{00000000-0008-0000-1200-00006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7" name="Rectangle 3">
          <a:extLst>
            <a:ext uri="{FF2B5EF4-FFF2-40B4-BE49-F238E27FC236}">
              <a16:creationId xmlns:a16="http://schemas.microsoft.com/office/drawing/2014/main" id="{00000000-0008-0000-1200-00006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8" name="Rectangle 97">
          <a:extLst>
            <a:ext uri="{FF2B5EF4-FFF2-40B4-BE49-F238E27FC236}">
              <a16:creationId xmlns:a16="http://schemas.microsoft.com/office/drawing/2014/main" id="{00000000-0008-0000-1200-00006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9" name="Rectangle 3">
          <a:extLst>
            <a:ext uri="{FF2B5EF4-FFF2-40B4-BE49-F238E27FC236}">
              <a16:creationId xmlns:a16="http://schemas.microsoft.com/office/drawing/2014/main" id="{00000000-0008-0000-1200-00006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0" name="Rectangle 11">
          <a:extLst>
            <a:ext uri="{FF2B5EF4-FFF2-40B4-BE49-F238E27FC236}">
              <a16:creationId xmlns:a16="http://schemas.microsoft.com/office/drawing/2014/main" id="{00000000-0008-0000-1200-00006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01" name="Rectangle 3">
          <a:extLst>
            <a:ext uri="{FF2B5EF4-FFF2-40B4-BE49-F238E27FC236}">
              <a16:creationId xmlns:a16="http://schemas.microsoft.com/office/drawing/2014/main" id="{00000000-0008-0000-1200-00006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2" name="Rectangle 101">
          <a:extLst>
            <a:ext uri="{FF2B5EF4-FFF2-40B4-BE49-F238E27FC236}">
              <a16:creationId xmlns:a16="http://schemas.microsoft.com/office/drawing/2014/main" id="{00000000-0008-0000-1200-00006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3" name="Rectangle 11">
          <a:extLst>
            <a:ext uri="{FF2B5EF4-FFF2-40B4-BE49-F238E27FC236}">
              <a16:creationId xmlns:a16="http://schemas.microsoft.com/office/drawing/2014/main" id="{00000000-0008-0000-1200-00006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4" name="Rectangle 103">
          <a:extLst>
            <a:ext uri="{FF2B5EF4-FFF2-40B4-BE49-F238E27FC236}">
              <a16:creationId xmlns:a16="http://schemas.microsoft.com/office/drawing/2014/main" id="{00000000-0008-0000-1200-00006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5" name="Rectangle 11">
          <a:extLst>
            <a:ext uri="{FF2B5EF4-FFF2-40B4-BE49-F238E27FC236}">
              <a16:creationId xmlns:a16="http://schemas.microsoft.com/office/drawing/2014/main" id="{00000000-0008-0000-1200-00006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6" name="Rectangle 105">
          <a:extLst>
            <a:ext uri="{FF2B5EF4-FFF2-40B4-BE49-F238E27FC236}">
              <a16:creationId xmlns:a16="http://schemas.microsoft.com/office/drawing/2014/main" id="{00000000-0008-0000-1200-00006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7" name="Rectangle 11">
          <a:extLst>
            <a:ext uri="{FF2B5EF4-FFF2-40B4-BE49-F238E27FC236}">
              <a16:creationId xmlns:a16="http://schemas.microsoft.com/office/drawing/2014/main" id="{00000000-0008-0000-1200-00006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8" name="Rectangle 107">
          <a:extLst>
            <a:ext uri="{FF2B5EF4-FFF2-40B4-BE49-F238E27FC236}">
              <a16:creationId xmlns:a16="http://schemas.microsoft.com/office/drawing/2014/main" id="{00000000-0008-0000-1200-00006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9" name="Rectangle 11">
          <a:extLst>
            <a:ext uri="{FF2B5EF4-FFF2-40B4-BE49-F238E27FC236}">
              <a16:creationId xmlns:a16="http://schemas.microsoft.com/office/drawing/2014/main" id="{00000000-0008-0000-1200-00006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0" name="Rectangle 109">
          <a:extLst>
            <a:ext uri="{FF2B5EF4-FFF2-40B4-BE49-F238E27FC236}">
              <a16:creationId xmlns:a16="http://schemas.microsoft.com/office/drawing/2014/main" id="{00000000-0008-0000-1200-00006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1" name="Rectangle 11">
          <a:extLst>
            <a:ext uri="{FF2B5EF4-FFF2-40B4-BE49-F238E27FC236}">
              <a16:creationId xmlns:a16="http://schemas.microsoft.com/office/drawing/2014/main" id="{00000000-0008-0000-1200-00006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2" name="Rectangle 111">
          <a:extLst>
            <a:ext uri="{FF2B5EF4-FFF2-40B4-BE49-F238E27FC236}">
              <a16:creationId xmlns:a16="http://schemas.microsoft.com/office/drawing/2014/main" id="{00000000-0008-0000-1200-00007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3" name="Rectangle 11">
          <a:extLst>
            <a:ext uri="{FF2B5EF4-FFF2-40B4-BE49-F238E27FC236}">
              <a16:creationId xmlns:a16="http://schemas.microsoft.com/office/drawing/2014/main" id="{00000000-0008-0000-1200-00007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4" name="Rectangle 113">
          <a:extLst>
            <a:ext uri="{FF2B5EF4-FFF2-40B4-BE49-F238E27FC236}">
              <a16:creationId xmlns:a16="http://schemas.microsoft.com/office/drawing/2014/main" id="{00000000-0008-0000-1200-00007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5" name="Rectangle 11">
          <a:extLst>
            <a:ext uri="{FF2B5EF4-FFF2-40B4-BE49-F238E27FC236}">
              <a16:creationId xmlns:a16="http://schemas.microsoft.com/office/drawing/2014/main" id="{00000000-0008-0000-1200-00007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6" name="Rectangle 115">
          <a:extLst>
            <a:ext uri="{FF2B5EF4-FFF2-40B4-BE49-F238E27FC236}">
              <a16:creationId xmlns:a16="http://schemas.microsoft.com/office/drawing/2014/main" id="{00000000-0008-0000-1200-00007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7" name="Rectangle 11">
          <a:extLst>
            <a:ext uri="{FF2B5EF4-FFF2-40B4-BE49-F238E27FC236}">
              <a16:creationId xmlns:a16="http://schemas.microsoft.com/office/drawing/2014/main" id="{00000000-0008-0000-1200-00007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8" name="Rectangle 117">
          <a:extLst>
            <a:ext uri="{FF2B5EF4-FFF2-40B4-BE49-F238E27FC236}">
              <a16:creationId xmlns:a16="http://schemas.microsoft.com/office/drawing/2014/main" id="{00000000-0008-0000-1200-00007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9" name="Rectangle 11">
          <a:extLst>
            <a:ext uri="{FF2B5EF4-FFF2-40B4-BE49-F238E27FC236}">
              <a16:creationId xmlns:a16="http://schemas.microsoft.com/office/drawing/2014/main" id="{00000000-0008-0000-1200-00007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0" name="Rectangle 3">
          <a:extLst>
            <a:ext uri="{FF2B5EF4-FFF2-40B4-BE49-F238E27FC236}">
              <a16:creationId xmlns:a16="http://schemas.microsoft.com/office/drawing/2014/main" id="{00000000-0008-0000-1200-00007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1" name="Rectangle 3">
          <a:extLst>
            <a:ext uri="{FF2B5EF4-FFF2-40B4-BE49-F238E27FC236}">
              <a16:creationId xmlns:a16="http://schemas.microsoft.com/office/drawing/2014/main" id="{00000000-0008-0000-1200-00007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2" name="Rectangle 121">
          <a:extLst>
            <a:ext uri="{FF2B5EF4-FFF2-40B4-BE49-F238E27FC236}">
              <a16:creationId xmlns:a16="http://schemas.microsoft.com/office/drawing/2014/main" id="{00000000-0008-0000-1200-00007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3" name="Rectangle 3">
          <a:extLst>
            <a:ext uri="{FF2B5EF4-FFF2-40B4-BE49-F238E27FC236}">
              <a16:creationId xmlns:a16="http://schemas.microsoft.com/office/drawing/2014/main" id="{00000000-0008-0000-1200-00007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4" name="Rectangle 11">
          <a:extLst>
            <a:ext uri="{FF2B5EF4-FFF2-40B4-BE49-F238E27FC236}">
              <a16:creationId xmlns:a16="http://schemas.microsoft.com/office/drawing/2014/main" id="{00000000-0008-0000-1200-00007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5" name="Rectangle 3">
          <a:extLst>
            <a:ext uri="{FF2B5EF4-FFF2-40B4-BE49-F238E27FC236}">
              <a16:creationId xmlns:a16="http://schemas.microsoft.com/office/drawing/2014/main" id="{00000000-0008-0000-1200-00007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6" name="Rectangle 125">
          <a:extLst>
            <a:ext uri="{FF2B5EF4-FFF2-40B4-BE49-F238E27FC236}">
              <a16:creationId xmlns:a16="http://schemas.microsoft.com/office/drawing/2014/main" id="{00000000-0008-0000-1200-00007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7" name="Rectangle 11">
          <a:extLst>
            <a:ext uri="{FF2B5EF4-FFF2-40B4-BE49-F238E27FC236}">
              <a16:creationId xmlns:a16="http://schemas.microsoft.com/office/drawing/2014/main" id="{00000000-0008-0000-1200-00007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8" name="Rectangle 127">
          <a:extLst>
            <a:ext uri="{FF2B5EF4-FFF2-40B4-BE49-F238E27FC236}">
              <a16:creationId xmlns:a16="http://schemas.microsoft.com/office/drawing/2014/main" id="{00000000-0008-0000-1200-00008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9" name="Rectangle 11">
          <a:extLst>
            <a:ext uri="{FF2B5EF4-FFF2-40B4-BE49-F238E27FC236}">
              <a16:creationId xmlns:a16="http://schemas.microsoft.com/office/drawing/2014/main" id="{00000000-0008-0000-1200-00008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0" name="Rectangle 129">
          <a:extLst>
            <a:ext uri="{FF2B5EF4-FFF2-40B4-BE49-F238E27FC236}">
              <a16:creationId xmlns:a16="http://schemas.microsoft.com/office/drawing/2014/main" id="{00000000-0008-0000-1200-00008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1" name="Rectangle 11">
          <a:extLst>
            <a:ext uri="{FF2B5EF4-FFF2-40B4-BE49-F238E27FC236}">
              <a16:creationId xmlns:a16="http://schemas.microsoft.com/office/drawing/2014/main" id="{00000000-0008-0000-1200-00008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2" name="Rectangle 131">
          <a:extLst>
            <a:ext uri="{FF2B5EF4-FFF2-40B4-BE49-F238E27FC236}">
              <a16:creationId xmlns:a16="http://schemas.microsoft.com/office/drawing/2014/main" id="{00000000-0008-0000-1200-00008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3" name="Rectangle 11">
          <a:extLst>
            <a:ext uri="{FF2B5EF4-FFF2-40B4-BE49-F238E27FC236}">
              <a16:creationId xmlns:a16="http://schemas.microsoft.com/office/drawing/2014/main" id="{00000000-0008-0000-1200-00008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4" name="Rectangle 133">
          <a:extLst>
            <a:ext uri="{FF2B5EF4-FFF2-40B4-BE49-F238E27FC236}">
              <a16:creationId xmlns:a16="http://schemas.microsoft.com/office/drawing/2014/main" id="{00000000-0008-0000-1200-00008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5" name="Rectangle 11">
          <a:extLst>
            <a:ext uri="{FF2B5EF4-FFF2-40B4-BE49-F238E27FC236}">
              <a16:creationId xmlns:a16="http://schemas.microsoft.com/office/drawing/2014/main" id="{00000000-0008-0000-1200-00008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6" name="Rectangle 135">
          <a:extLst>
            <a:ext uri="{FF2B5EF4-FFF2-40B4-BE49-F238E27FC236}">
              <a16:creationId xmlns:a16="http://schemas.microsoft.com/office/drawing/2014/main" id="{00000000-0008-0000-1200-00008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7" name="Rectangle 11">
          <a:extLst>
            <a:ext uri="{FF2B5EF4-FFF2-40B4-BE49-F238E27FC236}">
              <a16:creationId xmlns:a16="http://schemas.microsoft.com/office/drawing/2014/main" id="{00000000-0008-0000-1200-00008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8" name="Rectangle 137">
          <a:extLst>
            <a:ext uri="{FF2B5EF4-FFF2-40B4-BE49-F238E27FC236}">
              <a16:creationId xmlns:a16="http://schemas.microsoft.com/office/drawing/2014/main" id="{00000000-0008-0000-1200-00008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9" name="Rectangle 11">
          <a:extLst>
            <a:ext uri="{FF2B5EF4-FFF2-40B4-BE49-F238E27FC236}">
              <a16:creationId xmlns:a16="http://schemas.microsoft.com/office/drawing/2014/main" id="{00000000-0008-0000-1200-00008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0" name="Rectangle 139">
          <a:extLst>
            <a:ext uri="{FF2B5EF4-FFF2-40B4-BE49-F238E27FC236}">
              <a16:creationId xmlns:a16="http://schemas.microsoft.com/office/drawing/2014/main" id="{00000000-0008-0000-1200-00008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1" name="Rectangle 11">
          <a:extLst>
            <a:ext uri="{FF2B5EF4-FFF2-40B4-BE49-F238E27FC236}">
              <a16:creationId xmlns:a16="http://schemas.microsoft.com/office/drawing/2014/main" id="{00000000-0008-0000-1200-00008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2" name="Rectangle 141">
          <a:extLst>
            <a:ext uri="{FF2B5EF4-FFF2-40B4-BE49-F238E27FC236}">
              <a16:creationId xmlns:a16="http://schemas.microsoft.com/office/drawing/2014/main" id="{00000000-0008-0000-1200-00008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3" name="Rectangle 11">
          <a:extLst>
            <a:ext uri="{FF2B5EF4-FFF2-40B4-BE49-F238E27FC236}">
              <a16:creationId xmlns:a16="http://schemas.microsoft.com/office/drawing/2014/main" id="{00000000-0008-0000-1200-00008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4" name="Rectangle 3">
          <a:extLst>
            <a:ext uri="{FF2B5EF4-FFF2-40B4-BE49-F238E27FC236}">
              <a16:creationId xmlns:a16="http://schemas.microsoft.com/office/drawing/2014/main" id="{00000000-0008-0000-1200-00009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5" name="Rectangle 3">
          <a:extLst>
            <a:ext uri="{FF2B5EF4-FFF2-40B4-BE49-F238E27FC236}">
              <a16:creationId xmlns:a16="http://schemas.microsoft.com/office/drawing/2014/main" id="{00000000-0008-0000-1200-00009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6" name="Rectangle 145">
          <a:extLst>
            <a:ext uri="{FF2B5EF4-FFF2-40B4-BE49-F238E27FC236}">
              <a16:creationId xmlns:a16="http://schemas.microsoft.com/office/drawing/2014/main" id="{00000000-0008-0000-1200-00009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7" name="Rectangle 3">
          <a:extLst>
            <a:ext uri="{FF2B5EF4-FFF2-40B4-BE49-F238E27FC236}">
              <a16:creationId xmlns:a16="http://schemas.microsoft.com/office/drawing/2014/main" id="{00000000-0008-0000-1200-00009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8" name="Rectangle 11">
          <a:extLst>
            <a:ext uri="{FF2B5EF4-FFF2-40B4-BE49-F238E27FC236}">
              <a16:creationId xmlns:a16="http://schemas.microsoft.com/office/drawing/2014/main" id="{00000000-0008-0000-1200-00009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9" name="Rectangle 3">
          <a:extLst>
            <a:ext uri="{FF2B5EF4-FFF2-40B4-BE49-F238E27FC236}">
              <a16:creationId xmlns:a16="http://schemas.microsoft.com/office/drawing/2014/main" id="{00000000-0008-0000-1200-00009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0" name="Rectangle 149">
          <a:extLst>
            <a:ext uri="{FF2B5EF4-FFF2-40B4-BE49-F238E27FC236}">
              <a16:creationId xmlns:a16="http://schemas.microsoft.com/office/drawing/2014/main" id="{00000000-0008-0000-1200-00009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1" name="Rectangle 11">
          <a:extLst>
            <a:ext uri="{FF2B5EF4-FFF2-40B4-BE49-F238E27FC236}">
              <a16:creationId xmlns:a16="http://schemas.microsoft.com/office/drawing/2014/main" id="{00000000-0008-0000-1200-00009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2" name="Rectangle 151">
          <a:extLst>
            <a:ext uri="{FF2B5EF4-FFF2-40B4-BE49-F238E27FC236}">
              <a16:creationId xmlns:a16="http://schemas.microsoft.com/office/drawing/2014/main" id="{00000000-0008-0000-1200-00009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3" name="Rectangle 11">
          <a:extLst>
            <a:ext uri="{FF2B5EF4-FFF2-40B4-BE49-F238E27FC236}">
              <a16:creationId xmlns:a16="http://schemas.microsoft.com/office/drawing/2014/main" id="{00000000-0008-0000-1200-00009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4" name="Rectangle 153">
          <a:extLst>
            <a:ext uri="{FF2B5EF4-FFF2-40B4-BE49-F238E27FC236}">
              <a16:creationId xmlns:a16="http://schemas.microsoft.com/office/drawing/2014/main" id="{00000000-0008-0000-1200-00009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5" name="Rectangle 11">
          <a:extLst>
            <a:ext uri="{FF2B5EF4-FFF2-40B4-BE49-F238E27FC236}">
              <a16:creationId xmlns:a16="http://schemas.microsoft.com/office/drawing/2014/main" id="{00000000-0008-0000-1200-00009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6" name="Rectangle 155">
          <a:extLst>
            <a:ext uri="{FF2B5EF4-FFF2-40B4-BE49-F238E27FC236}">
              <a16:creationId xmlns:a16="http://schemas.microsoft.com/office/drawing/2014/main" id="{00000000-0008-0000-1200-00009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7" name="Rectangle 11">
          <a:extLst>
            <a:ext uri="{FF2B5EF4-FFF2-40B4-BE49-F238E27FC236}">
              <a16:creationId xmlns:a16="http://schemas.microsoft.com/office/drawing/2014/main" id="{00000000-0008-0000-1200-00009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8" name="Rectangle 157">
          <a:extLst>
            <a:ext uri="{FF2B5EF4-FFF2-40B4-BE49-F238E27FC236}">
              <a16:creationId xmlns:a16="http://schemas.microsoft.com/office/drawing/2014/main" id="{00000000-0008-0000-1200-00009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9" name="Rectangle 11">
          <a:extLst>
            <a:ext uri="{FF2B5EF4-FFF2-40B4-BE49-F238E27FC236}">
              <a16:creationId xmlns:a16="http://schemas.microsoft.com/office/drawing/2014/main" id="{00000000-0008-0000-1200-00009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0" name="Rectangle 159">
          <a:extLst>
            <a:ext uri="{FF2B5EF4-FFF2-40B4-BE49-F238E27FC236}">
              <a16:creationId xmlns:a16="http://schemas.microsoft.com/office/drawing/2014/main" id="{00000000-0008-0000-1200-0000A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1" name="Rectangle 11">
          <a:extLst>
            <a:ext uri="{FF2B5EF4-FFF2-40B4-BE49-F238E27FC236}">
              <a16:creationId xmlns:a16="http://schemas.microsoft.com/office/drawing/2014/main" id="{00000000-0008-0000-1200-0000A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2" name="Rectangle 161">
          <a:extLst>
            <a:ext uri="{FF2B5EF4-FFF2-40B4-BE49-F238E27FC236}">
              <a16:creationId xmlns:a16="http://schemas.microsoft.com/office/drawing/2014/main" id="{00000000-0008-0000-1200-0000A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3" name="Rectangle 11">
          <a:extLst>
            <a:ext uri="{FF2B5EF4-FFF2-40B4-BE49-F238E27FC236}">
              <a16:creationId xmlns:a16="http://schemas.microsoft.com/office/drawing/2014/main" id="{00000000-0008-0000-1200-0000A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4" name="Rectangle 163">
          <a:extLst>
            <a:ext uri="{FF2B5EF4-FFF2-40B4-BE49-F238E27FC236}">
              <a16:creationId xmlns:a16="http://schemas.microsoft.com/office/drawing/2014/main" id="{00000000-0008-0000-1200-0000A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5" name="Rectangle 11">
          <a:extLst>
            <a:ext uri="{FF2B5EF4-FFF2-40B4-BE49-F238E27FC236}">
              <a16:creationId xmlns:a16="http://schemas.microsoft.com/office/drawing/2014/main" id="{00000000-0008-0000-1200-0000A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6" name="Rectangle 165">
          <a:extLst>
            <a:ext uri="{FF2B5EF4-FFF2-40B4-BE49-F238E27FC236}">
              <a16:creationId xmlns:a16="http://schemas.microsoft.com/office/drawing/2014/main" id="{00000000-0008-0000-1200-0000A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7" name="Rectangle 11">
          <a:extLst>
            <a:ext uri="{FF2B5EF4-FFF2-40B4-BE49-F238E27FC236}">
              <a16:creationId xmlns:a16="http://schemas.microsoft.com/office/drawing/2014/main" id="{00000000-0008-0000-1200-0000A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8" name="Rectangle 3">
          <a:extLst>
            <a:ext uri="{FF2B5EF4-FFF2-40B4-BE49-F238E27FC236}">
              <a16:creationId xmlns:a16="http://schemas.microsoft.com/office/drawing/2014/main" id="{00000000-0008-0000-1200-0000A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9" name="Rectangle 3">
          <a:extLst>
            <a:ext uri="{FF2B5EF4-FFF2-40B4-BE49-F238E27FC236}">
              <a16:creationId xmlns:a16="http://schemas.microsoft.com/office/drawing/2014/main" id="{00000000-0008-0000-1200-0000A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0" name="Rectangle 169">
          <a:extLst>
            <a:ext uri="{FF2B5EF4-FFF2-40B4-BE49-F238E27FC236}">
              <a16:creationId xmlns:a16="http://schemas.microsoft.com/office/drawing/2014/main" id="{00000000-0008-0000-1200-0000A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1" name="Rectangle 3">
          <a:extLst>
            <a:ext uri="{FF2B5EF4-FFF2-40B4-BE49-F238E27FC236}">
              <a16:creationId xmlns:a16="http://schemas.microsoft.com/office/drawing/2014/main" id="{00000000-0008-0000-1200-0000A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2" name="Rectangle 11">
          <a:extLst>
            <a:ext uri="{FF2B5EF4-FFF2-40B4-BE49-F238E27FC236}">
              <a16:creationId xmlns:a16="http://schemas.microsoft.com/office/drawing/2014/main" id="{00000000-0008-0000-1200-0000A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3" name="Rectangle 3">
          <a:extLst>
            <a:ext uri="{FF2B5EF4-FFF2-40B4-BE49-F238E27FC236}">
              <a16:creationId xmlns:a16="http://schemas.microsoft.com/office/drawing/2014/main" id="{00000000-0008-0000-1200-0000A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4" name="Rectangle 173">
          <a:extLst>
            <a:ext uri="{FF2B5EF4-FFF2-40B4-BE49-F238E27FC236}">
              <a16:creationId xmlns:a16="http://schemas.microsoft.com/office/drawing/2014/main" id="{00000000-0008-0000-1200-0000A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5" name="Rectangle 11">
          <a:extLst>
            <a:ext uri="{FF2B5EF4-FFF2-40B4-BE49-F238E27FC236}">
              <a16:creationId xmlns:a16="http://schemas.microsoft.com/office/drawing/2014/main" id="{00000000-0008-0000-1200-0000A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6" name="Rectangle 175">
          <a:extLst>
            <a:ext uri="{FF2B5EF4-FFF2-40B4-BE49-F238E27FC236}">
              <a16:creationId xmlns:a16="http://schemas.microsoft.com/office/drawing/2014/main" id="{00000000-0008-0000-1200-0000B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7" name="Rectangle 11">
          <a:extLst>
            <a:ext uri="{FF2B5EF4-FFF2-40B4-BE49-F238E27FC236}">
              <a16:creationId xmlns:a16="http://schemas.microsoft.com/office/drawing/2014/main" id="{00000000-0008-0000-1200-0000B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8" name="Rectangle 177">
          <a:extLst>
            <a:ext uri="{FF2B5EF4-FFF2-40B4-BE49-F238E27FC236}">
              <a16:creationId xmlns:a16="http://schemas.microsoft.com/office/drawing/2014/main" id="{00000000-0008-0000-1200-0000B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9" name="Rectangle 11">
          <a:extLst>
            <a:ext uri="{FF2B5EF4-FFF2-40B4-BE49-F238E27FC236}">
              <a16:creationId xmlns:a16="http://schemas.microsoft.com/office/drawing/2014/main" id="{00000000-0008-0000-1200-0000B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0" name="Rectangle 179">
          <a:extLst>
            <a:ext uri="{FF2B5EF4-FFF2-40B4-BE49-F238E27FC236}">
              <a16:creationId xmlns:a16="http://schemas.microsoft.com/office/drawing/2014/main" id="{00000000-0008-0000-1200-0000B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1" name="Rectangle 11">
          <a:extLst>
            <a:ext uri="{FF2B5EF4-FFF2-40B4-BE49-F238E27FC236}">
              <a16:creationId xmlns:a16="http://schemas.microsoft.com/office/drawing/2014/main" id="{00000000-0008-0000-1200-0000B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2" name="Rectangle 181">
          <a:extLst>
            <a:ext uri="{FF2B5EF4-FFF2-40B4-BE49-F238E27FC236}">
              <a16:creationId xmlns:a16="http://schemas.microsoft.com/office/drawing/2014/main" id="{00000000-0008-0000-1200-0000B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3" name="Rectangle 11">
          <a:extLst>
            <a:ext uri="{FF2B5EF4-FFF2-40B4-BE49-F238E27FC236}">
              <a16:creationId xmlns:a16="http://schemas.microsoft.com/office/drawing/2014/main" id="{00000000-0008-0000-1200-0000B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4" name="Rectangle 183">
          <a:extLst>
            <a:ext uri="{FF2B5EF4-FFF2-40B4-BE49-F238E27FC236}">
              <a16:creationId xmlns:a16="http://schemas.microsoft.com/office/drawing/2014/main" id="{00000000-0008-0000-1200-0000B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5" name="Rectangle 11">
          <a:extLst>
            <a:ext uri="{FF2B5EF4-FFF2-40B4-BE49-F238E27FC236}">
              <a16:creationId xmlns:a16="http://schemas.microsoft.com/office/drawing/2014/main" id="{00000000-0008-0000-1200-0000B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6" name="Rectangle 185">
          <a:extLst>
            <a:ext uri="{FF2B5EF4-FFF2-40B4-BE49-F238E27FC236}">
              <a16:creationId xmlns:a16="http://schemas.microsoft.com/office/drawing/2014/main" id="{00000000-0008-0000-1200-0000B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7" name="Rectangle 11">
          <a:extLst>
            <a:ext uri="{FF2B5EF4-FFF2-40B4-BE49-F238E27FC236}">
              <a16:creationId xmlns:a16="http://schemas.microsoft.com/office/drawing/2014/main" id="{00000000-0008-0000-1200-0000B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8" name="Rectangle 187">
          <a:extLst>
            <a:ext uri="{FF2B5EF4-FFF2-40B4-BE49-F238E27FC236}">
              <a16:creationId xmlns:a16="http://schemas.microsoft.com/office/drawing/2014/main" id="{00000000-0008-0000-1200-0000B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9" name="Rectangle 11">
          <a:extLst>
            <a:ext uri="{FF2B5EF4-FFF2-40B4-BE49-F238E27FC236}">
              <a16:creationId xmlns:a16="http://schemas.microsoft.com/office/drawing/2014/main" id="{00000000-0008-0000-1200-0000B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0" name="Rectangle 189">
          <a:extLst>
            <a:ext uri="{FF2B5EF4-FFF2-40B4-BE49-F238E27FC236}">
              <a16:creationId xmlns:a16="http://schemas.microsoft.com/office/drawing/2014/main" id="{00000000-0008-0000-1200-0000B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1" name="Rectangle 11">
          <a:extLst>
            <a:ext uri="{FF2B5EF4-FFF2-40B4-BE49-F238E27FC236}">
              <a16:creationId xmlns:a16="http://schemas.microsoft.com/office/drawing/2014/main" id="{00000000-0008-0000-1200-0000B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92" name="Rectangle 3">
          <a:extLst>
            <a:ext uri="{FF2B5EF4-FFF2-40B4-BE49-F238E27FC236}">
              <a16:creationId xmlns:a16="http://schemas.microsoft.com/office/drawing/2014/main" id="{00000000-0008-0000-1200-0000C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4" name="Rectangle 193">
          <a:extLst>
            <a:ext uri="{FF2B5EF4-FFF2-40B4-BE49-F238E27FC236}">
              <a16:creationId xmlns:a16="http://schemas.microsoft.com/office/drawing/2014/main" id="{00000000-0008-0000-1200-0000C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5" name="Rectangle 3">
          <a:extLst>
            <a:ext uri="{FF2B5EF4-FFF2-40B4-BE49-F238E27FC236}">
              <a16:creationId xmlns:a16="http://schemas.microsoft.com/office/drawing/2014/main" id="{00000000-0008-0000-1200-0000C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6" name="Rectangle 11">
          <a:extLst>
            <a:ext uri="{FF2B5EF4-FFF2-40B4-BE49-F238E27FC236}">
              <a16:creationId xmlns:a16="http://schemas.microsoft.com/office/drawing/2014/main" id="{00000000-0008-0000-1200-0000C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7" name="Rectangle 3">
          <a:extLst>
            <a:ext uri="{FF2B5EF4-FFF2-40B4-BE49-F238E27FC236}">
              <a16:creationId xmlns:a16="http://schemas.microsoft.com/office/drawing/2014/main" id="{00000000-0008-0000-1200-0000C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8" name="Rectangle 197">
          <a:extLst>
            <a:ext uri="{FF2B5EF4-FFF2-40B4-BE49-F238E27FC236}">
              <a16:creationId xmlns:a16="http://schemas.microsoft.com/office/drawing/2014/main" id="{00000000-0008-0000-1200-0000C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9" name="Rectangle 11">
          <a:extLst>
            <a:ext uri="{FF2B5EF4-FFF2-40B4-BE49-F238E27FC236}">
              <a16:creationId xmlns:a16="http://schemas.microsoft.com/office/drawing/2014/main" id="{00000000-0008-0000-1200-0000C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0" name="Rectangle 199">
          <a:extLst>
            <a:ext uri="{FF2B5EF4-FFF2-40B4-BE49-F238E27FC236}">
              <a16:creationId xmlns:a16="http://schemas.microsoft.com/office/drawing/2014/main" id="{00000000-0008-0000-1200-0000C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1" name="Rectangle 11">
          <a:extLst>
            <a:ext uri="{FF2B5EF4-FFF2-40B4-BE49-F238E27FC236}">
              <a16:creationId xmlns:a16="http://schemas.microsoft.com/office/drawing/2014/main" id="{00000000-0008-0000-1200-0000C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2" name="Rectangle 201">
          <a:extLst>
            <a:ext uri="{FF2B5EF4-FFF2-40B4-BE49-F238E27FC236}">
              <a16:creationId xmlns:a16="http://schemas.microsoft.com/office/drawing/2014/main" id="{00000000-0008-0000-1200-0000C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3" name="Rectangle 11">
          <a:extLst>
            <a:ext uri="{FF2B5EF4-FFF2-40B4-BE49-F238E27FC236}">
              <a16:creationId xmlns:a16="http://schemas.microsoft.com/office/drawing/2014/main" id="{00000000-0008-0000-1200-0000C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4" name="Rectangle 203">
          <a:extLst>
            <a:ext uri="{FF2B5EF4-FFF2-40B4-BE49-F238E27FC236}">
              <a16:creationId xmlns:a16="http://schemas.microsoft.com/office/drawing/2014/main" id="{00000000-0008-0000-1200-0000C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5" name="Rectangle 11">
          <a:extLst>
            <a:ext uri="{FF2B5EF4-FFF2-40B4-BE49-F238E27FC236}">
              <a16:creationId xmlns:a16="http://schemas.microsoft.com/office/drawing/2014/main" id="{00000000-0008-0000-1200-0000C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6" name="Rectangle 205">
          <a:extLst>
            <a:ext uri="{FF2B5EF4-FFF2-40B4-BE49-F238E27FC236}">
              <a16:creationId xmlns:a16="http://schemas.microsoft.com/office/drawing/2014/main" id="{00000000-0008-0000-1200-0000C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7" name="Rectangle 11">
          <a:extLst>
            <a:ext uri="{FF2B5EF4-FFF2-40B4-BE49-F238E27FC236}">
              <a16:creationId xmlns:a16="http://schemas.microsoft.com/office/drawing/2014/main" id="{00000000-0008-0000-1200-0000C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8" name="Rectangle 207">
          <a:extLst>
            <a:ext uri="{FF2B5EF4-FFF2-40B4-BE49-F238E27FC236}">
              <a16:creationId xmlns:a16="http://schemas.microsoft.com/office/drawing/2014/main" id="{00000000-0008-0000-1200-0000D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9" name="Rectangle 11">
          <a:extLst>
            <a:ext uri="{FF2B5EF4-FFF2-40B4-BE49-F238E27FC236}">
              <a16:creationId xmlns:a16="http://schemas.microsoft.com/office/drawing/2014/main" id="{00000000-0008-0000-1200-0000D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0" name="Rectangle 209">
          <a:extLst>
            <a:ext uri="{FF2B5EF4-FFF2-40B4-BE49-F238E27FC236}">
              <a16:creationId xmlns:a16="http://schemas.microsoft.com/office/drawing/2014/main" id="{00000000-0008-0000-1200-0000D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1" name="Rectangle 11">
          <a:extLst>
            <a:ext uri="{FF2B5EF4-FFF2-40B4-BE49-F238E27FC236}">
              <a16:creationId xmlns:a16="http://schemas.microsoft.com/office/drawing/2014/main" id="{00000000-0008-0000-1200-0000D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2" name="Rectangle 211">
          <a:extLst>
            <a:ext uri="{FF2B5EF4-FFF2-40B4-BE49-F238E27FC236}">
              <a16:creationId xmlns:a16="http://schemas.microsoft.com/office/drawing/2014/main" id="{00000000-0008-0000-1200-0000D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3" name="Rectangle 11">
          <a:extLst>
            <a:ext uri="{FF2B5EF4-FFF2-40B4-BE49-F238E27FC236}">
              <a16:creationId xmlns:a16="http://schemas.microsoft.com/office/drawing/2014/main" id="{00000000-0008-0000-1200-0000D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4" name="Rectangle 213">
          <a:extLst>
            <a:ext uri="{FF2B5EF4-FFF2-40B4-BE49-F238E27FC236}">
              <a16:creationId xmlns:a16="http://schemas.microsoft.com/office/drawing/2014/main" id="{00000000-0008-0000-1200-0000D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5" name="Rectangle 11">
          <a:extLst>
            <a:ext uri="{FF2B5EF4-FFF2-40B4-BE49-F238E27FC236}">
              <a16:creationId xmlns:a16="http://schemas.microsoft.com/office/drawing/2014/main" id="{00000000-0008-0000-1200-0000D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6" name="Rectangle 3">
          <a:extLst>
            <a:ext uri="{FF2B5EF4-FFF2-40B4-BE49-F238E27FC236}">
              <a16:creationId xmlns:a16="http://schemas.microsoft.com/office/drawing/2014/main" id="{00000000-0008-0000-1200-0000D8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7" name="Rectangle 3">
          <a:extLst>
            <a:ext uri="{FF2B5EF4-FFF2-40B4-BE49-F238E27FC236}">
              <a16:creationId xmlns:a16="http://schemas.microsoft.com/office/drawing/2014/main" id="{00000000-0008-0000-1200-0000D9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18" name="Rectangle 217">
          <a:extLst>
            <a:ext uri="{FF2B5EF4-FFF2-40B4-BE49-F238E27FC236}">
              <a16:creationId xmlns:a16="http://schemas.microsoft.com/office/drawing/2014/main" id="{00000000-0008-0000-1200-0000D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9" name="Rectangle 3">
          <a:extLst>
            <a:ext uri="{FF2B5EF4-FFF2-40B4-BE49-F238E27FC236}">
              <a16:creationId xmlns:a16="http://schemas.microsoft.com/office/drawing/2014/main" id="{00000000-0008-0000-1200-0000DB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0" name="Rectangle 11">
          <a:extLst>
            <a:ext uri="{FF2B5EF4-FFF2-40B4-BE49-F238E27FC236}">
              <a16:creationId xmlns:a16="http://schemas.microsoft.com/office/drawing/2014/main" id="{00000000-0008-0000-1200-0000D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21" name="Rectangle 3">
          <a:extLst>
            <a:ext uri="{FF2B5EF4-FFF2-40B4-BE49-F238E27FC236}">
              <a16:creationId xmlns:a16="http://schemas.microsoft.com/office/drawing/2014/main" id="{00000000-0008-0000-1200-0000DD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2" name="Rectangle 221">
          <a:extLst>
            <a:ext uri="{FF2B5EF4-FFF2-40B4-BE49-F238E27FC236}">
              <a16:creationId xmlns:a16="http://schemas.microsoft.com/office/drawing/2014/main" id="{00000000-0008-0000-1200-0000D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3" name="Rectangle 11">
          <a:extLst>
            <a:ext uri="{FF2B5EF4-FFF2-40B4-BE49-F238E27FC236}">
              <a16:creationId xmlns:a16="http://schemas.microsoft.com/office/drawing/2014/main" id="{00000000-0008-0000-1200-0000D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4" name="Rectangle 223">
          <a:extLst>
            <a:ext uri="{FF2B5EF4-FFF2-40B4-BE49-F238E27FC236}">
              <a16:creationId xmlns:a16="http://schemas.microsoft.com/office/drawing/2014/main" id="{00000000-0008-0000-1200-0000E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5" name="Rectangle 11">
          <a:extLst>
            <a:ext uri="{FF2B5EF4-FFF2-40B4-BE49-F238E27FC236}">
              <a16:creationId xmlns:a16="http://schemas.microsoft.com/office/drawing/2014/main" id="{00000000-0008-0000-1200-0000E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6" name="Rectangle 225">
          <a:extLst>
            <a:ext uri="{FF2B5EF4-FFF2-40B4-BE49-F238E27FC236}">
              <a16:creationId xmlns:a16="http://schemas.microsoft.com/office/drawing/2014/main" id="{00000000-0008-0000-1200-0000E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7" name="Rectangle 11">
          <a:extLst>
            <a:ext uri="{FF2B5EF4-FFF2-40B4-BE49-F238E27FC236}">
              <a16:creationId xmlns:a16="http://schemas.microsoft.com/office/drawing/2014/main" id="{00000000-0008-0000-1200-0000E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8" name="Rectangle 227">
          <a:extLst>
            <a:ext uri="{FF2B5EF4-FFF2-40B4-BE49-F238E27FC236}">
              <a16:creationId xmlns:a16="http://schemas.microsoft.com/office/drawing/2014/main" id="{00000000-0008-0000-1200-0000E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9" name="Rectangle 11">
          <a:extLst>
            <a:ext uri="{FF2B5EF4-FFF2-40B4-BE49-F238E27FC236}">
              <a16:creationId xmlns:a16="http://schemas.microsoft.com/office/drawing/2014/main" id="{00000000-0008-0000-1200-0000E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0" name="Rectangle 229">
          <a:extLst>
            <a:ext uri="{FF2B5EF4-FFF2-40B4-BE49-F238E27FC236}">
              <a16:creationId xmlns:a16="http://schemas.microsoft.com/office/drawing/2014/main" id="{00000000-0008-0000-1200-0000E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1" name="Rectangle 11">
          <a:extLst>
            <a:ext uri="{FF2B5EF4-FFF2-40B4-BE49-F238E27FC236}">
              <a16:creationId xmlns:a16="http://schemas.microsoft.com/office/drawing/2014/main" id="{00000000-0008-0000-1200-0000E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2" name="Rectangle 231">
          <a:extLst>
            <a:ext uri="{FF2B5EF4-FFF2-40B4-BE49-F238E27FC236}">
              <a16:creationId xmlns:a16="http://schemas.microsoft.com/office/drawing/2014/main" id="{00000000-0008-0000-1200-0000E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3" name="Rectangle 11">
          <a:extLst>
            <a:ext uri="{FF2B5EF4-FFF2-40B4-BE49-F238E27FC236}">
              <a16:creationId xmlns:a16="http://schemas.microsoft.com/office/drawing/2014/main" id="{00000000-0008-0000-1200-0000E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4" name="Rectangle 233">
          <a:extLst>
            <a:ext uri="{FF2B5EF4-FFF2-40B4-BE49-F238E27FC236}">
              <a16:creationId xmlns:a16="http://schemas.microsoft.com/office/drawing/2014/main" id="{00000000-0008-0000-1200-0000E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5" name="Rectangle 11">
          <a:extLst>
            <a:ext uri="{FF2B5EF4-FFF2-40B4-BE49-F238E27FC236}">
              <a16:creationId xmlns:a16="http://schemas.microsoft.com/office/drawing/2014/main" id="{00000000-0008-0000-1200-0000E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6" name="Rectangle 235">
          <a:extLst>
            <a:ext uri="{FF2B5EF4-FFF2-40B4-BE49-F238E27FC236}">
              <a16:creationId xmlns:a16="http://schemas.microsoft.com/office/drawing/2014/main" id="{00000000-0008-0000-1200-0000E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7" name="Rectangle 11">
          <a:extLst>
            <a:ext uri="{FF2B5EF4-FFF2-40B4-BE49-F238E27FC236}">
              <a16:creationId xmlns:a16="http://schemas.microsoft.com/office/drawing/2014/main" id="{00000000-0008-0000-1200-0000E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8" name="Rectangle 237">
          <a:extLst>
            <a:ext uri="{FF2B5EF4-FFF2-40B4-BE49-F238E27FC236}">
              <a16:creationId xmlns:a16="http://schemas.microsoft.com/office/drawing/2014/main" id="{00000000-0008-0000-1200-0000E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9" name="Rectangle 11">
          <a:extLst>
            <a:ext uri="{FF2B5EF4-FFF2-40B4-BE49-F238E27FC236}">
              <a16:creationId xmlns:a16="http://schemas.microsoft.com/office/drawing/2014/main" id="{00000000-0008-0000-1200-0000E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0" name="Rectangle 3">
          <a:extLst>
            <a:ext uri="{FF2B5EF4-FFF2-40B4-BE49-F238E27FC236}">
              <a16:creationId xmlns:a16="http://schemas.microsoft.com/office/drawing/2014/main" id="{00000000-0008-0000-1200-0000F0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1" name="Rectangle 3">
          <a:extLst>
            <a:ext uri="{FF2B5EF4-FFF2-40B4-BE49-F238E27FC236}">
              <a16:creationId xmlns:a16="http://schemas.microsoft.com/office/drawing/2014/main" id="{00000000-0008-0000-1200-0000F1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2" name="Rectangle 241">
          <a:extLst>
            <a:ext uri="{FF2B5EF4-FFF2-40B4-BE49-F238E27FC236}">
              <a16:creationId xmlns:a16="http://schemas.microsoft.com/office/drawing/2014/main" id="{00000000-0008-0000-1200-0000F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3" name="Rectangle 3">
          <a:extLst>
            <a:ext uri="{FF2B5EF4-FFF2-40B4-BE49-F238E27FC236}">
              <a16:creationId xmlns:a16="http://schemas.microsoft.com/office/drawing/2014/main" id="{00000000-0008-0000-1200-0000F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4" name="Rectangle 11">
          <a:extLst>
            <a:ext uri="{FF2B5EF4-FFF2-40B4-BE49-F238E27FC236}">
              <a16:creationId xmlns:a16="http://schemas.microsoft.com/office/drawing/2014/main" id="{00000000-0008-0000-1200-0000F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5" name="Rectangle 3">
          <a:extLst>
            <a:ext uri="{FF2B5EF4-FFF2-40B4-BE49-F238E27FC236}">
              <a16:creationId xmlns:a16="http://schemas.microsoft.com/office/drawing/2014/main" id="{00000000-0008-0000-1200-0000F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6" name="Rectangle 245">
          <a:extLst>
            <a:ext uri="{FF2B5EF4-FFF2-40B4-BE49-F238E27FC236}">
              <a16:creationId xmlns:a16="http://schemas.microsoft.com/office/drawing/2014/main" id="{00000000-0008-0000-1200-0000F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7" name="Rectangle 11">
          <a:extLst>
            <a:ext uri="{FF2B5EF4-FFF2-40B4-BE49-F238E27FC236}">
              <a16:creationId xmlns:a16="http://schemas.microsoft.com/office/drawing/2014/main" id="{00000000-0008-0000-1200-0000F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8" name="Rectangle 247">
          <a:extLst>
            <a:ext uri="{FF2B5EF4-FFF2-40B4-BE49-F238E27FC236}">
              <a16:creationId xmlns:a16="http://schemas.microsoft.com/office/drawing/2014/main" id="{00000000-0008-0000-1200-0000F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9" name="Rectangle 11">
          <a:extLst>
            <a:ext uri="{FF2B5EF4-FFF2-40B4-BE49-F238E27FC236}">
              <a16:creationId xmlns:a16="http://schemas.microsoft.com/office/drawing/2014/main" id="{00000000-0008-0000-1200-0000F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0" name="Rectangle 249">
          <a:extLst>
            <a:ext uri="{FF2B5EF4-FFF2-40B4-BE49-F238E27FC236}">
              <a16:creationId xmlns:a16="http://schemas.microsoft.com/office/drawing/2014/main" id="{00000000-0008-0000-1200-0000F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1" name="Rectangle 11">
          <a:extLst>
            <a:ext uri="{FF2B5EF4-FFF2-40B4-BE49-F238E27FC236}">
              <a16:creationId xmlns:a16="http://schemas.microsoft.com/office/drawing/2014/main" id="{00000000-0008-0000-1200-0000F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2" name="Rectangle 251">
          <a:extLst>
            <a:ext uri="{FF2B5EF4-FFF2-40B4-BE49-F238E27FC236}">
              <a16:creationId xmlns:a16="http://schemas.microsoft.com/office/drawing/2014/main" id="{00000000-0008-0000-1200-0000F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3" name="Rectangle 11">
          <a:extLst>
            <a:ext uri="{FF2B5EF4-FFF2-40B4-BE49-F238E27FC236}">
              <a16:creationId xmlns:a16="http://schemas.microsoft.com/office/drawing/2014/main" id="{00000000-0008-0000-1200-0000F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4" name="Rectangle 253">
          <a:extLst>
            <a:ext uri="{FF2B5EF4-FFF2-40B4-BE49-F238E27FC236}">
              <a16:creationId xmlns:a16="http://schemas.microsoft.com/office/drawing/2014/main" id="{00000000-0008-0000-1200-0000F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5" name="Rectangle 11">
          <a:extLst>
            <a:ext uri="{FF2B5EF4-FFF2-40B4-BE49-F238E27FC236}">
              <a16:creationId xmlns:a16="http://schemas.microsoft.com/office/drawing/2014/main" id="{00000000-0008-0000-1200-0000F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6" name="Rectangle 255">
          <a:extLst>
            <a:ext uri="{FF2B5EF4-FFF2-40B4-BE49-F238E27FC236}">
              <a16:creationId xmlns:a16="http://schemas.microsoft.com/office/drawing/2014/main" id="{00000000-0008-0000-1200-00000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7" name="Rectangle 11">
          <a:extLst>
            <a:ext uri="{FF2B5EF4-FFF2-40B4-BE49-F238E27FC236}">
              <a16:creationId xmlns:a16="http://schemas.microsoft.com/office/drawing/2014/main" id="{00000000-0008-0000-1200-00000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8" name="Rectangle 257">
          <a:extLst>
            <a:ext uri="{FF2B5EF4-FFF2-40B4-BE49-F238E27FC236}">
              <a16:creationId xmlns:a16="http://schemas.microsoft.com/office/drawing/2014/main" id="{00000000-0008-0000-1200-00000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9" name="Rectangle 11">
          <a:extLst>
            <a:ext uri="{FF2B5EF4-FFF2-40B4-BE49-F238E27FC236}">
              <a16:creationId xmlns:a16="http://schemas.microsoft.com/office/drawing/2014/main" id="{00000000-0008-0000-1200-00000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0" name="Rectangle 259">
          <a:extLst>
            <a:ext uri="{FF2B5EF4-FFF2-40B4-BE49-F238E27FC236}">
              <a16:creationId xmlns:a16="http://schemas.microsoft.com/office/drawing/2014/main" id="{00000000-0008-0000-1200-00000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1" name="Rectangle 11">
          <a:extLst>
            <a:ext uri="{FF2B5EF4-FFF2-40B4-BE49-F238E27FC236}">
              <a16:creationId xmlns:a16="http://schemas.microsoft.com/office/drawing/2014/main" id="{00000000-0008-0000-1200-00000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2" name="Rectangle 261">
          <a:extLst>
            <a:ext uri="{FF2B5EF4-FFF2-40B4-BE49-F238E27FC236}">
              <a16:creationId xmlns:a16="http://schemas.microsoft.com/office/drawing/2014/main" id="{00000000-0008-0000-1200-00000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3" name="Rectangle 11">
          <a:extLst>
            <a:ext uri="{FF2B5EF4-FFF2-40B4-BE49-F238E27FC236}">
              <a16:creationId xmlns:a16="http://schemas.microsoft.com/office/drawing/2014/main" id="{00000000-0008-0000-1200-00000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4" name="Rectangle 3">
          <a:extLst>
            <a:ext uri="{FF2B5EF4-FFF2-40B4-BE49-F238E27FC236}">
              <a16:creationId xmlns:a16="http://schemas.microsoft.com/office/drawing/2014/main" id="{00000000-0008-0000-1200-00000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5" name="Rectangle 3">
          <a:extLst>
            <a:ext uri="{FF2B5EF4-FFF2-40B4-BE49-F238E27FC236}">
              <a16:creationId xmlns:a16="http://schemas.microsoft.com/office/drawing/2014/main" id="{00000000-0008-0000-1200-00000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6" name="Rectangle 265">
          <a:extLst>
            <a:ext uri="{FF2B5EF4-FFF2-40B4-BE49-F238E27FC236}">
              <a16:creationId xmlns:a16="http://schemas.microsoft.com/office/drawing/2014/main" id="{00000000-0008-0000-1200-00000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7" name="Rectangle 3">
          <a:extLst>
            <a:ext uri="{FF2B5EF4-FFF2-40B4-BE49-F238E27FC236}">
              <a16:creationId xmlns:a16="http://schemas.microsoft.com/office/drawing/2014/main" id="{00000000-0008-0000-1200-00000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8" name="Rectangle 11">
          <a:extLst>
            <a:ext uri="{FF2B5EF4-FFF2-40B4-BE49-F238E27FC236}">
              <a16:creationId xmlns:a16="http://schemas.microsoft.com/office/drawing/2014/main" id="{00000000-0008-0000-1200-00000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9" name="Rectangle 3">
          <a:extLst>
            <a:ext uri="{FF2B5EF4-FFF2-40B4-BE49-F238E27FC236}">
              <a16:creationId xmlns:a16="http://schemas.microsoft.com/office/drawing/2014/main" id="{00000000-0008-0000-1200-00000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0" name="Rectangle 269">
          <a:extLst>
            <a:ext uri="{FF2B5EF4-FFF2-40B4-BE49-F238E27FC236}">
              <a16:creationId xmlns:a16="http://schemas.microsoft.com/office/drawing/2014/main" id="{00000000-0008-0000-1200-00000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1" name="Rectangle 11">
          <a:extLst>
            <a:ext uri="{FF2B5EF4-FFF2-40B4-BE49-F238E27FC236}">
              <a16:creationId xmlns:a16="http://schemas.microsoft.com/office/drawing/2014/main" id="{00000000-0008-0000-1200-00000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2" name="Rectangle 271">
          <a:extLst>
            <a:ext uri="{FF2B5EF4-FFF2-40B4-BE49-F238E27FC236}">
              <a16:creationId xmlns:a16="http://schemas.microsoft.com/office/drawing/2014/main" id="{00000000-0008-0000-1200-00001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3" name="Rectangle 11">
          <a:extLst>
            <a:ext uri="{FF2B5EF4-FFF2-40B4-BE49-F238E27FC236}">
              <a16:creationId xmlns:a16="http://schemas.microsoft.com/office/drawing/2014/main" id="{00000000-0008-0000-1200-00001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4" name="Rectangle 273">
          <a:extLst>
            <a:ext uri="{FF2B5EF4-FFF2-40B4-BE49-F238E27FC236}">
              <a16:creationId xmlns:a16="http://schemas.microsoft.com/office/drawing/2014/main" id="{00000000-0008-0000-1200-00001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5" name="Rectangle 11">
          <a:extLst>
            <a:ext uri="{FF2B5EF4-FFF2-40B4-BE49-F238E27FC236}">
              <a16:creationId xmlns:a16="http://schemas.microsoft.com/office/drawing/2014/main" id="{00000000-0008-0000-1200-00001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6" name="Rectangle 275">
          <a:extLst>
            <a:ext uri="{FF2B5EF4-FFF2-40B4-BE49-F238E27FC236}">
              <a16:creationId xmlns:a16="http://schemas.microsoft.com/office/drawing/2014/main" id="{00000000-0008-0000-1200-00001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7" name="Rectangle 11">
          <a:extLst>
            <a:ext uri="{FF2B5EF4-FFF2-40B4-BE49-F238E27FC236}">
              <a16:creationId xmlns:a16="http://schemas.microsoft.com/office/drawing/2014/main" id="{00000000-0008-0000-1200-00001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8" name="Rectangle 277">
          <a:extLst>
            <a:ext uri="{FF2B5EF4-FFF2-40B4-BE49-F238E27FC236}">
              <a16:creationId xmlns:a16="http://schemas.microsoft.com/office/drawing/2014/main" id="{00000000-0008-0000-1200-00001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9" name="Rectangle 11">
          <a:extLst>
            <a:ext uri="{FF2B5EF4-FFF2-40B4-BE49-F238E27FC236}">
              <a16:creationId xmlns:a16="http://schemas.microsoft.com/office/drawing/2014/main" id="{00000000-0008-0000-1200-00001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0" name="Rectangle 279">
          <a:extLst>
            <a:ext uri="{FF2B5EF4-FFF2-40B4-BE49-F238E27FC236}">
              <a16:creationId xmlns:a16="http://schemas.microsoft.com/office/drawing/2014/main" id="{00000000-0008-0000-1200-00001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1" name="Rectangle 11">
          <a:extLst>
            <a:ext uri="{FF2B5EF4-FFF2-40B4-BE49-F238E27FC236}">
              <a16:creationId xmlns:a16="http://schemas.microsoft.com/office/drawing/2014/main" id="{00000000-0008-0000-1200-00001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2" name="Rectangle 281">
          <a:extLst>
            <a:ext uri="{FF2B5EF4-FFF2-40B4-BE49-F238E27FC236}">
              <a16:creationId xmlns:a16="http://schemas.microsoft.com/office/drawing/2014/main" id="{00000000-0008-0000-1200-00001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3" name="Rectangle 11">
          <a:extLst>
            <a:ext uri="{FF2B5EF4-FFF2-40B4-BE49-F238E27FC236}">
              <a16:creationId xmlns:a16="http://schemas.microsoft.com/office/drawing/2014/main" id="{00000000-0008-0000-1200-00001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4" name="Rectangle 283">
          <a:extLst>
            <a:ext uri="{FF2B5EF4-FFF2-40B4-BE49-F238E27FC236}">
              <a16:creationId xmlns:a16="http://schemas.microsoft.com/office/drawing/2014/main" id="{00000000-0008-0000-1200-00001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5" name="Rectangle 11">
          <a:extLst>
            <a:ext uri="{FF2B5EF4-FFF2-40B4-BE49-F238E27FC236}">
              <a16:creationId xmlns:a16="http://schemas.microsoft.com/office/drawing/2014/main" id="{00000000-0008-0000-1200-00001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6" name="Rectangle 285">
          <a:extLst>
            <a:ext uri="{FF2B5EF4-FFF2-40B4-BE49-F238E27FC236}">
              <a16:creationId xmlns:a16="http://schemas.microsoft.com/office/drawing/2014/main" id="{00000000-0008-0000-1200-00001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7" name="Rectangle 11">
          <a:extLst>
            <a:ext uri="{FF2B5EF4-FFF2-40B4-BE49-F238E27FC236}">
              <a16:creationId xmlns:a16="http://schemas.microsoft.com/office/drawing/2014/main" id="{00000000-0008-0000-1200-00001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8" name="Rectangle 3">
          <a:extLst>
            <a:ext uri="{FF2B5EF4-FFF2-40B4-BE49-F238E27FC236}">
              <a16:creationId xmlns:a16="http://schemas.microsoft.com/office/drawing/2014/main" id="{00000000-0008-0000-1200-00002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9" name="Rectangle 3">
          <a:extLst>
            <a:ext uri="{FF2B5EF4-FFF2-40B4-BE49-F238E27FC236}">
              <a16:creationId xmlns:a16="http://schemas.microsoft.com/office/drawing/2014/main" id="{00000000-0008-0000-1200-00002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0" name="Rectangle 289">
          <a:extLst>
            <a:ext uri="{FF2B5EF4-FFF2-40B4-BE49-F238E27FC236}">
              <a16:creationId xmlns:a16="http://schemas.microsoft.com/office/drawing/2014/main" id="{00000000-0008-0000-1200-00002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1" name="Rectangle 3">
          <a:extLst>
            <a:ext uri="{FF2B5EF4-FFF2-40B4-BE49-F238E27FC236}">
              <a16:creationId xmlns:a16="http://schemas.microsoft.com/office/drawing/2014/main" id="{00000000-0008-0000-1200-00002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2" name="Rectangle 11">
          <a:extLst>
            <a:ext uri="{FF2B5EF4-FFF2-40B4-BE49-F238E27FC236}">
              <a16:creationId xmlns:a16="http://schemas.microsoft.com/office/drawing/2014/main" id="{00000000-0008-0000-1200-00002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3" name="Rectangle 3">
          <a:extLst>
            <a:ext uri="{FF2B5EF4-FFF2-40B4-BE49-F238E27FC236}">
              <a16:creationId xmlns:a16="http://schemas.microsoft.com/office/drawing/2014/main" id="{00000000-0008-0000-1200-00002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4" name="Rectangle 293">
          <a:extLst>
            <a:ext uri="{FF2B5EF4-FFF2-40B4-BE49-F238E27FC236}">
              <a16:creationId xmlns:a16="http://schemas.microsoft.com/office/drawing/2014/main" id="{00000000-0008-0000-1200-00002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5" name="Rectangle 11">
          <a:extLst>
            <a:ext uri="{FF2B5EF4-FFF2-40B4-BE49-F238E27FC236}">
              <a16:creationId xmlns:a16="http://schemas.microsoft.com/office/drawing/2014/main" id="{00000000-0008-0000-1200-00002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6" name="Rectangle 295">
          <a:extLst>
            <a:ext uri="{FF2B5EF4-FFF2-40B4-BE49-F238E27FC236}">
              <a16:creationId xmlns:a16="http://schemas.microsoft.com/office/drawing/2014/main" id="{00000000-0008-0000-1200-00002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7" name="Rectangle 11">
          <a:extLst>
            <a:ext uri="{FF2B5EF4-FFF2-40B4-BE49-F238E27FC236}">
              <a16:creationId xmlns:a16="http://schemas.microsoft.com/office/drawing/2014/main" id="{00000000-0008-0000-1200-00002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8" name="Rectangle 297">
          <a:extLst>
            <a:ext uri="{FF2B5EF4-FFF2-40B4-BE49-F238E27FC236}">
              <a16:creationId xmlns:a16="http://schemas.microsoft.com/office/drawing/2014/main" id="{00000000-0008-0000-1200-00002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9" name="Rectangle 11">
          <a:extLst>
            <a:ext uri="{FF2B5EF4-FFF2-40B4-BE49-F238E27FC236}">
              <a16:creationId xmlns:a16="http://schemas.microsoft.com/office/drawing/2014/main" id="{00000000-0008-0000-1200-00002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0" name="Rectangle 299">
          <a:extLst>
            <a:ext uri="{FF2B5EF4-FFF2-40B4-BE49-F238E27FC236}">
              <a16:creationId xmlns:a16="http://schemas.microsoft.com/office/drawing/2014/main" id="{00000000-0008-0000-1200-00002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1" name="Rectangle 11">
          <a:extLst>
            <a:ext uri="{FF2B5EF4-FFF2-40B4-BE49-F238E27FC236}">
              <a16:creationId xmlns:a16="http://schemas.microsoft.com/office/drawing/2014/main" id="{00000000-0008-0000-1200-00002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2" name="Rectangle 301">
          <a:extLst>
            <a:ext uri="{FF2B5EF4-FFF2-40B4-BE49-F238E27FC236}">
              <a16:creationId xmlns:a16="http://schemas.microsoft.com/office/drawing/2014/main" id="{00000000-0008-0000-1200-00002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3" name="Rectangle 11">
          <a:extLst>
            <a:ext uri="{FF2B5EF4-FFF2-40B4-BE49-F238E27FC236}">
              <a16:creationId xmlns:a16="http://schemas.microsoft.com/office/drawing/2014/main" id="{00000000-0008-0000-1200-00002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4" name="Rectangle 303">
          <a:extLst>
            <a:ext uri="{FF2B5EF4-FFF2-40B4-BE49-F238E27FC236}">
              <a16:creationId xmlns:a16="http://schemas.microsoft.com/office/drawing/2014/main" id="{00000000-0008-0000-1200-00003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5" name="Rectangle 11">
          <a:extLst>
            <a:ext uri="{FF2B5EF4-FFF2-40B4-BE49-F238E27FC236}">
              <a16:creationId xmlns:a16="http://schemas.microsoft.com/office/drawing/2014/main" id="{00000000-0008-0000-1200-00003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6" name="Rectangle 305">
          <a:extLst>
            <a:ext uri="{FF2B5EF4-FFF2-40B4-BE49-F238E27FC236}">
              <a16:creationId xmlns:a16="http://schemas.microsoft.com/office/drawing/2014/main" id="{00000000-0008-0000-1200-00003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7" name="Rectangle 11">
          <a:extLst>
            <a:ext uri="{FF2B5EF4-FFF2-40B4-BE49-F238E27FC236}">
              <a16:creationId xmlns:a16="http://schemas.microsoft.com/office/drawing/2014/main" id="{00000000-0008-0000-1200-00003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8" name="Rectangle 307">
          <a:extLst>
            <a:ext uri="{FF2B5EF4-FFF2-40B4-BE49-F238E27FC236}">
              <a16:creationId xmlns:a16="http://schemas.microsoft.com/office/drawing/2014/main" id="{00000000-0008-0000-1200-00003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9" name="Rectangle 11">
          <a:extLst>
            <a:ext uri="{FF2B5EF4-FFF2-40B4-BE49-F238E27FC236}">
              <a16:creationId xmlns:a16="http://schemas.microsoft.com/office/drawing/2014/main" id="{00000000-0008-0000-1200-00003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0" name="Rectangle 309">
          <a:extLst>
            <a:ext uri="{FF2B5EF4-FFF2-40B4-BE49-F238E27FC236}">
              <a16:creationId xmlns:a16="http://schemas.microsoft.com/office/drawing/2014/main" id="{00000000-0008-0000-1200-00003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1" name="Rectangle 11">
          <a:extLst>
            <a:ext uri="{FF2B5EF4-FFF2-40B4-BE49-F238E27FC236}">
              <a16:creationId xmlns:a16="http://schemas.microsoft.com/office/drawing/2014/main" id="{00000000-0008-0000-1200-00003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2" name="Rectangle 3">
          <a:extLst>
            <a:ext uri="{FF2B5EF4-FFF2-40B4-BE49-F238E27FC236}">
              <a16:creationId xmlns:a16="http://schemas.microsoft.com/office/drawing/2014/main" id="{00000000-0008-0000-1200-00003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3" name="Rectangle 3">
          <a:extLst>
            <a:ext uri="{FF2B5EF4-FFF2-40B4-BE49-F238E27FC236}">
              <a16:creationId xmlns:a16="http://schemas.microsoft.com/office/drawing/2014/main" id="{00000000-0008-0000-1200-00003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4" name="Rectangle 313">
          <a:extLst>
            <a:ext uri="{FF2B5EF4-FFF2-40B4-BE49-F238E27FC236}">
              <a16:creationId xmlns:a16="http://schemas.microsoft.com/office/drawing/2014/main" id="{00000000-0008-0000-1200-00003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5" name="Rectangle 3">
          <a:extLst>
            <a:ext uri="{FF2B5EF4-FFF2-40B4-BE49-F238E27FC236}">
              <a16:creationId xmlns:a16="http://schemas.microsoft.com/office/drawing/2014/main" id="{00000000-0008-0000-1200-00003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6" name="Rectangle 11">
          <a:extLst>
            <a:ext uri="{FF2B5EF4-FFF2-40B4-BE49-F238E27FC236}">
              <a16:creationId xmlns:a16="http://schemas.microsoft.com/office/drawing/2014/main" id="{00000000-0008-0000-1200-00003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7" name="Rectangle 3">
          <a:extLst>
            <a:ext uri="{FF2B5EF4-FFF2-40B4-BE49-F238E27FC236}">
              <a16:creationId xmlns:a16="http://schemas.microsoft.com/office/drawing/2014/main" id="{00000000-0008-0000-1200-00003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8" name="Rectangle 317">
          <a:extLst>
            <a:ext uri="{FF2B5EF4-FFF2-40B4-BE49-F238E27FC236}">
              <a16:creationId xmlns:a16="http://schemas.microsoft.com/office/drawing/2014/main" id="{00000000-0008-0000-1200-00003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9" name="Rectangle 11">
          <a:extLst>
            <a:ext uri="{FF2B5EF4-FFF2-40B4-BE49-F238E27FC236}">
              <a16:creationId xmlns:a16="http://schemas.microsoft.com/office/drawing/2014/main" id="{00000000-0008-0000-1200-00003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0" name="Rectangle 319">
          <a:extLst>
            <a:ext uri="{FF2B5EF4-FFF2-40B4-BE49-F238E27FC236}">
              <a16:creationId xmlns:a16="http://schemas.microsoft.com/office/drawing/2014/main" id="{00000000-0008-0000-1200-00004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1" name="Rectangle 11">
          <a:extLst>
            <a:ext uri="{FF2B5EF4-FFF2-40B4-BE49-F238E27FC236}">
              <a16:creationId xmlns:a16="http://schemas.microsoft.com/office/drawing/2014/main" id="{00000000-0008-0000-1200-00004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2" name="Rectangle 321">
          <a:extLst>
            <a:ext uri="{FF2B5EF4-FFF2-40B4-BE49-F238E27FC236}">
              <a16:creationId xmlns:a16="http://schemas.microsoft.com/office/drawing/2014/main" id="{00000000-0008-0000-1200-00004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3" name="Rectangle 11">
          <a:extLst>
            <a:ext uri="{FF2B5EF4-FFF2-40B4-BE49-F238E27FC236}">
              <a16:creationId xmlns:a16="http://schemas.microsoft.com/office/drawing/2014/main" id="{00000000-0008-0000-1200-00004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4" name="Rectangle 323">
          <a:extLst>
            <a:ext uri="{FF2B5EF4-FFF2-40B4-BE49-F238E27FC236}">
              <a16:creationId xmlns:a16="http://schemas.microsoft.com/office/drawing/2014/main" id="{00000000-0008-0000-1200-00004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5" name="Rectangle 11">
          <a:extLst>
            <a:ext uri="{FF2B5EF4-FFF2-40B4-BE49-F238E27FC236}">
              <a16:creationId xmlns:a16="http://schemas.microsoft.com/office/drawing/2014/main" id="{00000000-0008-0000-1200-00004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6" name="Rectangle 325">
          <a:extLst>
            <a:ext uri="{FF2B5EF4-FFF2-40B4-BE49-F238E27FC236}">
              <a16:creationId xmlns:a16="http://schemas.microsoft.com/office/drawing/2014/main" id="{00000000-0008-0000-1200-00004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7" name="Rectangle 11">
          <a:extLst>
            <a:ext uri="{FF2B5EF4-FFF2-40B4-BE49-F238E27FC236}">
              <a16:creationId xmlns:a16="http://schemas.microsoft.com/office/drawing/2014/main" id="{00000000-0008-0000-1200-00004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8" name="Rectangle 327">
          <a:extLst>
            <a:ext uri="{FF2B5EF4-FFF2-40B4-BE49-F238E27FC236}">
              <a16:creationId xmlns:a16="http://schemas.microsoft.com/office/drawing/2014/main" id="{00000000-0008-0000-1200-00004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9" name="Rectangle 11">
          <a:extLst>
            <a:ext uri="{FF2B5EF4-FFF2-40B4-BE49-F238E27FC236}">
              <a16:creationId xmlns:a16="http://schemas.microsoft.com/office/drawing/2014/main" id="{00000000-0008-0000-1200-00004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0" name="Rectangle 329">
          <a:extLst>
            <a:ext uri="{FF2B5EF4-FFF2-40B4-BE49-F238E27FC236}">
              <a16:creationId xmlns:a16="http://schemas.microsoft.com/office/drawing/2014/main" id="{00000000-0008-0000-1200-00004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1" name="Rectangle 11">
          <a:extLst>
            <a:ext uri="{FF2B5EF4-FFF2-40B4-BE49-F238E27FC236}">
              <a16:creationId xmlns:a16="http://schemas.microsoft.com/office/drawing/2014/main" id="{00000000-0008-0000-1200-00004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2" name="Rectangle 331">
          <a:extLst>
            <a:ext uri="{FF2B5EF4-FFF2-40B4-BE49-F238E27FC236}">
              <a16:creationId xmlns:a16="http://schemas.microsoft.com/office/drawing/2014/main" id="{00000000-0008-0000-1200-00004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3" name="Rectangle 11">
          <a:extLst>
            <a:ext uri="{FF2B5EF4-FFF2-40B4-BE49-F238E27FC236}">
              <a16:creationId xmlns:a16="http://schemas.microsoft.com/office/drawing/2014/main" id="{00000000-0008-0000-1200-00004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4" name="Rectangle 333">
          <a:extLst>
            <a:ext uri="{FF2B5EF4-FFF2-40B4-BE49-F238E27FC236}">
              <a16:creationId xmlns:a16="http://schemas.microsoft.com/office/drawing/2014/main" id="{00000000-0008-0000-1200-00004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5" name="Rectangle 11">
          <a:extLst>
            <a:ext uri="{FF2B5EF4-FFF2-40B4-BE49-F238E27FC236}">
              <a16:creationId xmlns:a16="http://schemas.microsoft.com/office/drawing/2014/main" id="{00000000-0008-0000-1200-00004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6" name="Rectangle 3">
          <a:extLst>
            <a:ext uri="{FF2B5EF4-FFF2-40B4-BE49-F238E27FC236}">
              <a16:creationId xmlns:a16="http://schemas.microsoft.com/office/drawing/2014/main" id="{00000000-0008-0000-1200-00005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7" name="Rectangle 3">
          <a:extLst>
            <a:ext uri="{FF2B5EF4-FFF2-40B4-BE49-F238E27FC236}">
              <a16:creationId xmlns:a16="http://schemas.microsoft.com/office/drawing/2014/main" id="{00000000-0008-0000-1200-00005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38" name="Rectangle 337">
          <a:extLst>
            <a:ext uri="{FF2B5EF4-FFF2-40B4-BE49-F238E27FC236}">
              <a16:creationId xmlns:a16="http://schemas.microsoft.com/office/drawing/2014/main" id="{00000000-0008-0000-1200-00005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9" name="Rectangle 3">
          <a:extLst>
            <a:ext uri="{FF2B5EF4-FFF2-40B4-BE49-F238E27FC236}">
              <a16:creationId xmlns:a16="http://schemas.microsoft.com/office/drawing/2014/main" id="{00000000-0008-0000-1200-00005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0" name="Rectangle 11">
          <a:extLst>
            <a:ext uri="{FF2B5EF4-FFF2-40B4-BE49-F238E27FC236}">
              <a16:creationId xmlns:a16="http://schemas.microsoft.com/office/drawing/2014/main" id="{00000000-0008-0000-1200-00005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41" name="Rectangle 3">
          <a:extLst>
            <a:ext uri="{FF2B5EF4-FFF2-40B4-BE49-F238E27FC236}">
              <a16:creationId xmlns:a16="http://schemas.microsoft.com/office/drawing/2014/main" id="{00000000-0008-0000-1200-00005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2" name="Rectangle 341">
          <a:extLst>
            <a:ext uri="{FF2B5EF4-FFF2-40B4-BE49-F238E27FC236}">
              <a16:creationId xmlns:a16="http://schemas.microsoft.com/office/drawing/2014/main" id="{00000000-0008-0000-1200-00005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3" name="Rectangle 11">
          <a:extLst>
            <a:ext uri="{FF2B5EF4-FFF2-40B4-BE49-F238E27FC236}">
              <a16:creationId xmlns:a16="http://schemas.microsoft.com/office/drawing/2014/main" id="{00000000-0008-0000-1200-00005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4" name="Rectangle 343">
          <a:extLst>
            <a:ext uri="{FF2B5EF4-FFF2-40B4-BE49-F238E27FC236}">
              <a16:creationId xmlns:a16="http://schemas.microsoft.com/office/drawing/2014/main" id="{00000000-0008-0000-1200-00005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5" name="Rectangle 11">
          <a:extLst>
            <a:ext uri="{FF2B5EF4-FFF2-40B4-BE49-F238E27FC236}">
              <a16:creationId xmlns:a16="http://schemas.microsoft.com/office/drawing/2014/main" id="{00000000-0008-0000-1200-00005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6" name="Rectangle 345">
          <a:extLst>
            <a:ext uri="{FF2B5EF4-FFF2-40B4-BE49-F238E27FC236}">
              <a16:creationId xmlns:a16="http://schemas.microsoft.com/office/drawing/2014/main" id="{00000000-0008-0000-1200-00005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7" name="Rectangle 11">
          <a:extLst>
            <a:ext uri="{FF2B5EF4-FFF2-40B4-BE49-F238E27FC236}">
              <a16:creationId xmlns:a16="http://schemas.microsoft.com/office/drawing/2014/main" id="{00000000-0008-0000-1200-00005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8" name="Rectangle 347">
          <a:extLst>
            <a:ext uri="{FF2B5EF4-FFF2-40B4-BE49-F238E27FC236}">
              <a16:creationId xmlns:a16="http://schemas.microsoft.com/office/drawing/2014/main" id="{00000000-0008-0000-1200-00005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9" name="Rectangle 11">
          <a:extLst>
            <a:ext uri="{FF2B5EF4-FFF2-40B4-BE49-F238E27FC236}">
              <a16:creationId xmlns:a16="http://schemas.microsoft.com/office/drawing/2014/main" id="{00000000-0008-0000-1200-00005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0" name="Rectangle 349">
          <a:extLst>
            <a:ext uri="{FF2B5EF4-FFF2-40B4-BE49-F238E27FC236}">
              <a16:creationId xmlns:a16="http://schemas.microsoft.com/office/drawing/2014/main" id="{00000000-0008-0000-1200-00005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1" name="Rectangle 11">
          <a:extLst>
            <a:ext uri="{FF2B5EF4-FFF2-40B4-BE49-F238E27FC236}">
              <a16:creationId xmlns:a16="http://schemas.microsoft.com/office/drawing/2014/main" id="{00000000-0008-0000-1200-00005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2" name="Rectangle 351">
          <a:extLst>
            <a:ext uri="{FF2B5EF4-FFF2-40B4-BE49-F238E27FC236}">
              <a16:creationId xmlns:a16="http://schemas.microsoft.com/office/drawing/2014/main" id="{00000000-0008-0000-1200-00006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3" name="Rectangle 11">
          <a:extLst>
            <a:ext uri="{FF2B5EF4-FFF2-40B4-BE49-F238E27FC236}">
              <a16:creationId xmlns:a16="http://schemas.microsoft.com/office/drawing/2014/main" id="{00000000-0008-0000-1200-00006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4" name="Rectangle 353">
          <a:extLst>
            <a:ext uri="{FF2B5EF4-FFF2-40B4-BE49-F238E27FC236}">
              <a16:creationId xmlns:a16="http://schemas.microsoft.com/office/drawing/2014/main" id="{00000000-0008-0000-1200-00006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5" name="Rectangle 11">
          <a:extLst>
            <a:ext uri="{FF2B5EF4-FFF2-40B4-BE49-F238E27FC236}">
              <a16:creationId xmlns:a16="http://schemas.microsoft.com/office/drawing/2014/main" id="{00000000-0008-0000-1200-00006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6" name="Rectangle 355">
          <a:extLst>
            <a:ext uri="{FF2B5EF4-FFF2-40B4-BE49-F238E27FC236}">
              <a16:creationId xmlns:a16="http://schemas.microsoft.com/office/drawing/2014/main" id="{00000000-0008-0000-1200-00006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7" name="Rectangle 11">
          <a:extLst>
            <a:ext uri="{FF2B5EF4-FFF2-40B4-BE49-F238E27FC236}">
              <a16:creationId xmlns:a16="http://schemas.microsoft.com/office/drawing/2014/main" id="{00000000-0008-0000-1200-00006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8" name="Rectangle 357">
          <a:extLst>
            <a:ext uri="{FF2B5EF4-FFF2-40B4-BE49-F238E27FC236}">
              <a16:creationId xmlns:a16="http://schemas.microsoft.com/office/drawing/2014/main" id="{00000000-0008-0000-1200-00006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9" name="Rectangle 11">
          <a:extLst>
            <a:ext uri="{FF2B5EF4-FFF2-40B4-BE49-F238E27FC236}">
              <a16:creationId xmlns:a16="http://schemas.microsoft.com/office/drawing/2014/main" id="{00000000-0008-0000-1200-00006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0" name="Rectangle 3">
          <a:extLst>
            <a:ext uri="{FF2B5EF4-FFF2-40B4-BE49-F238E27FC236}">
              <a16:creationId xmlns:a16="http://schemas.microsoft.com/office/drawing/2014/main" id="{00000000-0008-0000-1200-00006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1" name="Rectangle 3">
          <a:extLst>
            <a:ext uri="{FF2B5EF4-FFF2-40B4-BE49-F238E27FC236}">
              <a16:creationId xmlns:a16="http://schemas.microsoft.com/office/drawing/2014/main" id="{00000000-0008-0000-1200-00006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2" name="Rectangle 361">
          <a:extLst>
            <a:ext uri="{FF2B5EF4-FFF2-40B4-BE49-F238E27FC236}">
              <a16:creationId xmlns:a16="http://schemas.microsoft.com/office/drawing/2014/main" id="{00000000-0008-0000-1200-00006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3" name="Rectangle 3">
          <a:extLst>
            <a:ext uri="{FF2B5EF4-FFF2-40B4-BE49-F238E27FC236}">
              <a16:creationId xmlns:a16="http://schemas.microsoft.com/office/drawing/2014/main" id="{00000000-0008-0000-1200-00006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4" name="Rectangle 11">
          <a:extLst>
            <a:ext uri="{FF2B5EF4-FFF2-40B4-BE49-F238E27FC236}">
              <a16:creationId xmlns:a16="http://schemas.microsoft.com/office/drawing/2014/main" id="{00000000-0008-0000-1200-00006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5" name="Rectangle 3">
          <a:extLst>
            <a:ext uri="{FF2B5EF4-FFF2-40B4-BE49-F238E27FC236}">
              <a16:creationId xmlns:a16="http://schemas.microsoft.com/office/drawing/2014/main" id="{00000000-0008-0000-1200-00006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6" name="Rectangle 365">
          <a:extLst>
            <a:ext uri="{FF2B5EF4-FFF2-40B4-BE49-F238E27FC236}">
              <a16:creationId xmlns:a16="http://schemas.microsoft.com/office/drawing/2014/main" id="{00000000-0008-0000-1200-00006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7" name="Rectangle 11">
          <a:extLst>
            <a:ext uri="{FF2B5EF4-FFF2-40B4-BE49-F238E27FC236}">
              <a16:creationId xmlns:a16="http://schemas.microsoft.com/office/drawing/2014/main" id="{00000000-0008-0000-1200-00006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8" name="Rectangle 367">
          <a:extLst>
            <a:ext uri="{FF2B5EF4-FFF2-40B4-BE49-F238E27FC236}">
              <a16:creationId xmlns:a16="http://schemas.microsoft.com/office/drawing/2014/main" id="{00000000-0008-0000-1200-00007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9" name="Rectangle 11">
          <a:extLst>
            <a:ext uri="{FF2B5EF4-FFF2-40B4-BE49-F238E27FC236}">
              <a16:creationId xmlns:a16="http://schemas.microsoft.com/office/drawing/2014/main" id="{00000000-0008-0000-1200-00007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0" name="Rectangle 369">
          <a:extLst>
            <a:ext uri="{FF2B5EF4-FFF2-40B4-BE49-F238E27FC236}">
              <a16:creationId xmlns:a16="http://schemas.microsoft.com/office/drawing/2014/main" id="{00000000-0008-0000-1200-00007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1" name="Rectangle 11">
          <a:extLst>
            <a:ext uri="{FF2B5EF4-FFF2-40B4-BE49-F238E27FC236}">
              <a16:creationId xmlns:a16="http://schemas.microsoft.com/office/drawing/2014/main" id="{00000000-0008-0000-1200-00007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2" name="Rectangle 371">
          <a:extLst>
            <a:ext uri="{FF2B5EF4-FFF2-40B4-BE49-F238E27FC236}">
              <a16:creationId xmlns:a16="http://schemas.microsoft.com/office/drawing/2014/main" id="{00000000-0008-0000-1200-00007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3" name="Rectangle 11">
          <a:extLst>
            <a:ext uri="{FF2B5EF4-FFF2-40B4-BE49-F238E27FC236}">
              <a16:creationId xmlns:a16="http://schemas.microsoft.com/office/drawing/2014/main" id="{00000000-0008-0000-1200-00007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4" name="Rectangle 373">
          <a:extLst>
            <a:ext uri="{FF2B5EF4-FFF2-40B4-BE49-F238E27FC236}">
              <a16:creationId xmlns:a16="http://schemas.microsoft.com/office/drawing/2014/main" id="{00000000-0008-0000-1200-00007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5" name="Rectangle 11">
          <a:extLst>
            <a:ext uri="{FF2B5EF4-FFF2-40B4-BE49-F238E27FC236}">
              <a16:creationId xmlns:a16="http://schemas.microsoft.com/office/drawing/2014/main" id="{00000000-0008-0000-1200-00007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6" name="Rectangle 375">
          <a:extLst>
            <a:ext uri="{FF2B5EF4-FFF2-40B4-BE49-F238E27FC236}">
              <a16:creationId xmlns:a16="http://schemas.microsoft.com/office/drawing/2014/main" id="{00000000-0008-0000-1200-00007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7" name="Rectangle 11">
          <a:extLst>
            <a:ext uri="{FF2B5EF4-FFF2-40B4-BE49-F238E27FC236}">
              <a16:creationId xmlns:a16="http://schemas.microsoft.com/office/drawing/2014/main" id="{00000000-0008-0000-1200-00007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8" name="Rectangle 377">
          <a:extLst>
            <a:ext uri="{FF2B5EF4-FFF2-40B4-BE49-F238E27FC236}">
              <a16:creationId xmlns:a16="http://schemas.microsoft.com/office/drawing/2014/main" id="{00000000-0008-0000-1200-00007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9" name="Rectangle 11">
          <a:extLst>
            <a:ext uri="{FF2B5EF4-FFF2-40B4-BE49-F238E27FC236}">
              <a16:creationId xmlns:a16="http://schemas.microsoft.com/office/drawing/2014/main" id="{00000000-0008-0000-1200-00007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0" name="Rectangle 379">
          <a:extLst>
            <a:ext uri="{FF2B5EF4-FFF2-40B4-BE49-F238E27FC236}">
              <a16:creationId xmlns:a16="http://schemas.microsoft.com/office/drawing/2014/main" id="{00000000-0008-0000-1200-00007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1" name="Rectangle 11">
          <a:extLst>
            <a:ext uri="{FF2B5EF4-FFF2-40B4-BE49-F238E27FC236}">
              <a16:creationId xmlns:a16="http://schemas.microsoft.com/office/drawing/2014/main" id="{00000000-0008-0000-1200-00007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2" name="Rectangle 381">
          <a:extLst>
            <a:ext uri="{FF2B5EF4-FFF2-40B4-BE49-F238E27FC236}">
              <a16:creationId xmlns:a16="http://schemas.microsoft.com/office/drawing/2014/main" id="{00000000-0008-0000-1200-00007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3" name="Rectangle 11">
          <a:extLst>
            <a:ext uri="{FF2B5EF4-FFF2-40B4-BE49-F238E27FC236}">
              <a16:creationId xmlns:a16="http://schemas.microsoft.com/office/drawing/2014/main" id="{00000000-0008-0000-1200-00007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4" name="Rectangle 3">
          <a:extLst>
            <a:ext uri="{FF2B5EF4-FFF2-40B4-BE49-F238E27FC236}">
              <a16:creationId xmlns:a16="http://schemas.microsoft.com/office/drawing/2014/main" id="{00000000-0008-0000-1200-00008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5" name="Rectangle 3">
          <a:extLst>
            <a:ext uri="{FF2B5EF4-FFF2-40B4-BE49-F238E27FC236}">
              <a16:creationId xmlns:a16="http://schemas.microsoft.com/office/drawing/2014/main" id="{00000000-0008-0000-1200-00008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6" name="Rectangle 385">
          <a:extLst>
            <a:ext uri="{FF2B5EF4-FFF2-40B4-BE49-F238E27FC236}">
              <a16:creationId xmlns:a16="http://schemas.microsoft.com/office/drawing/2014/main" id="{00000000-0008-0000-1200-00008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7" name="Rectangle 3">
          <a:extLst>
            <a:ext uri="{FF2B5EF4-FFF2-40B4-BE49-F238E27FC236}">
              <a16:creationId xmlns:a16="http://schemas.microsoft.com/office/drawing/2014/main" id="{00000000-0008-0000-1200-00008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8" name="Rectangle 11">
          <a:extLst>
            <a:ext uri="{FF2B5EF4-FFF2-40B4-BE49-F238E27FC236}">
              <a16:creationId xmlns:a16="http://schemas.microsoft.com/office/drawing/2014/main" id="{00000000-0008-0000-1200-00008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9" name="Rectangle 3">
          <a:extLst>
            <a:ext uri="{FF2B5EF4-FFF2-40B4-BE49-F238E27FC236}">
              <a16:creationId xmlns:a16="http://schemas.microsoft.com/office/drawing/2014/main" id="{00000000-0008-0000-1200-00008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0" name="Rectangle 389">
          <a:extLst>
            <a:ext uri="{FF2B5EF4-FFF2-40B4-BE49-F238E27FC236}">
              <a16:creationId xmlns:a16="http://schemas.microsoft.com/office/drawing/2014/main" id="{00000000-0008-0000-1200-00008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1" name="Rectangle 11">
          <a:extLst>
            <a:ext uri="{FF2B5EF4-FFF2-40B4-BE49-F238E27FC236}">
              <a16:creationId xmlns:a16="http://schemas.microsoft.com/office/drawing/2014/main" id="{00000000-0008-0000-1200-00008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2" name="Rectangle 391">
          <a:extLst>
            <a:ext uri="{FF2B5EF4-FFF2-40B4-BE49-F238E27FC236}">
              <a16:creationId xmlns:a16="http://schemas.microsoft.com/office/drawing/2014/main" id="{00000000-0008-0000-1200-00008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3" name="Rectangle 11">
          <a:extLst>
            <a:ext uri="{FF2B5EF4-FFF2-40B4-BE49-F238E27FC236}">
              <a16:creationId xmlns:a16="http://schemas.microsoft.com/office/drawing/2014/main" id="{00000000-0008-0000-1200-00008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4" name="Rectangle 393">
          <a:extLst>
            <a:ext uri="{FF2B5EF4-FFF2-40B4-BE49-F238E27FC236}">
              <a16:creationId xmlns:a16="http://schemas.microsoft.com/office/drawing/2014/main" id="{00000000-0008-0000-1200-00008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5" name="Rectangle 11">
          <a:extLst>
            <a:ext uri="{FF2B5EF4-FFF2-40B4-BE49-F238E27FC236}">
              <a16:creationId xmlns:a16="http://schemas.microsoft.com/office/drawing/2014/main" id="{00000000-0008-0000-1200-00008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6" name="Rectangle 395">
          <a:extLst>
            <a:ext uri="{FF2B5EF4-FFF2-40B4-BE49-F238E27FC236}">
              <a16:creationId xmlns:a16="http://schemas.microsoft.com/office/drawing/2014/main" id="{00000000-0008-0000-1200-00008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7" name="Rectangle 11">
          <a:extLst>
            <a:ext uri="{FF2B5EF4-FFF2-40B4-BE49-F238E27FC236}">
              <a16:creationId xmlns:a16="http://schemas.microsoft.com/office/drawing/2014/main" id="{00000000-0008-0000-1200-00008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8" name="Rectangle 397">
          <a:extLst>
            <a:ext uri="{FF2B5EF4-FFF2-40B4-BE49-F238E27FC236}">
              <a16:creationId xmlns:a16="http://schemas.microsoft.com/office/drawing/2014/main" id="{00000000-0008-0000-1200-00008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9" name="Rectangle 11">
          <a:extLst>
            <a:ext uri="{FF2B5EF4-FFF2-40B4-BE49-F238E27FC236}">
              <a16:creationId xmlns:a16="http://schemas.microsoft.com/office/drawing/2014/main" id="{00000000-0008-0000-1200-00008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0" name="Rectangle 399">
          <a:extLst>
            <a:ext uri="{FF2B5EF4-FFF2-40B4-BE49-F238E27FC236}">
              <a16:creationId xmlns:a16="http://schemas.microsoft.com/office/drawing/2014/main" id="{00000000-0008-0000-1200-00009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1" name="Rectangle 11">
          <a:extLst>
            <a:ext uri="{FF2B5EF4-FFF2-40B4-BE49-F238E27FC236}">
              <a16:creationId xmlns:a16="http://schemas.microsoft.com/office/drawing/2014/main" id="{00000000-0008-0000-1200-00009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2" name="Rectangle 401">
          <a:extLst>
            <a:ext uri="{FF2B5EF4-FFF2-40B4-BE49-F238E27FC236}">
              <a16:creationId xmlns:a16="http://schemas.microsoft.com/office/drawing/2014/main" id="{00000000-0008-0000-1200-00009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3" name="Rectangle 11">
          <a:extLst>
            <a:ext uri="{FF2B5EF4-FFF2-40B4-BE49-F238E27FC236}">
              <a16:creationId xmlns:a16="http://schemas.microsoft.com/office/drawing/2014/main" id="{00000000-0008-0000-1200-00009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4" name="Rectangle 403">
          <a:extLst>
            <a:ext uri="{FF2B5EF4-FFF2-40B4-BE49-F238E27FC236}">
              <a16:creationId xmlns:a16="http://schemas.microsoft.com/office/drawing/2014/main" id="{00000000-0008-0000-1200-00009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5" name="Rectangle 11">
          <a:extLst>
            <a:ext uri="{FF2B5EF4-FFF2-40B4-BE49-F238E27FC236}">
              <a16:creationId xmlns:a16="http://schemas.microsoft.com/office/drawing/2014/main" id="{00000000-0008-0000-1200-00009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6" name="Rectangle 405">
          <a:extLst>
            <a:ext uri="{FF2B5EF4-FFF2-40B4-BE49-F238E27FC236}">
              <a16:creationId xmlns:a16="http://schemas.microsoft.com/office/drawing/2014/main" id="{00000000-0008-0000-1200-00009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7" name="Rectangle 11">
          <a:extLst>
            <a:ext uri="{FF2B5EF4-FFF2-40B4-BE49-F238E27FC236}">
              <a16:creationId xmlns:a16="http://schemas.microsoft.com/office/drawing/2014/main" id="{00000000-0008-0000-1200-00009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8" name="Rectangle 3">
          <a:extLst>
            <a:ext uri="{FF2B5EF4-FFF2-40B4-BE49-F238E27FC236}">
              <a16:creationId xmlns:a16="http://schemas.microsoft.com/office/drawing/2014/main" id="{00000000-0008-0000-1200-00009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9" name="Rectangle 3">
          <a:extLst>
            <a:ext uri="{FF2B5EF4-FFF2-40B4-BE49-F238E27FC236}">
              <a16:creationId xmlns:a16="http://schemas.microsoft.com/office/drawing/2014/main" id="{00000000-0008-0000-1200-00009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0" name="Rectangle 409">
          <a:extLst>
            <a:ext uri="{FF2B5EF4-FFF2-40B4-BE49-F238E27FC236}">
              <a16:creationId xmlns:a16="http://schemas.microsoft.com/office/drawing/2014/main" id="{00000000-0008-0000-1200-00009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1" name="Rectangle 3">
          <a:extLst>
            <a:ext uri="{FF2B5EF4-FFF2-40B4-BE49-F238E27FC236}">
              <a16:creationId xmlns:a16="http://schemas.microsoft.com/office/drawing/2014/main" id="{00000000-0008-0000-1200-00009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2" name="Rectangle 11">
          <a:extLst>
            <a:ext uri="{FF2B5EF4-FFF2-40B4-BE49-F238E27FC236}">
              <a16:creationId xmlns:a16="http://schemas.microsoft.com/office/drawing/2014/main" id="{00000000-0008-0000-1200-00009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3" name="Rectangle 3">
          <a:extLst>
            <a:ext uri="{FF2B5EF4-FFF2-40B4-BE49-F238E27FC236}">
              <a16:creationId xmlns:a16="http://schemas.microsoft.com/office/drawing/2014/main" id="{00000000-0008-0000-1200-00009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4" name="Rectangle 413">
          <a:extLst>
            <a:ext uri="{FF2B5EF4-FFF2-40B4-BE49-F238E27FC236}">
              <a16:creationId xmlns:a16="http://schemas.microsoft.com/office/drawing/2014/main" id="{00000000-0008-0000-1200-00009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5" name="Rectangle 11">
          <a:extLst>
            <a:ext uri="{FF2B5EF4-FFF2-40B4-BE49-F238E27FC236}">
              <a16:creationId xmlns:a16="http://schemas.microsoft.com/office/drawing/2014/main" id="{00000000-0008-0000-1200-00009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6" name="Rectangle 415">
          <a:extLst>
            <a:ext uri="{FF2B5EF4-FFF2-40B4-BE49-F238E27FC236}">
              <a16:creationId xmlns:a16="http://schemas.microsoft.com/office/drawing/2014/main" id="{00000000-0008-0000-1200-0000A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7" name="Rectangle 11">
          <a:extLst>
            <a:ext uri="{FF2B5EF4-FFF2-40B4-BE49-F238E27FC236}">
              <a16:creationId xmlns:a16="http://schemas.microsoft.com/office/drawing/2014/main" id="{00000000-0008-0000-1200-0000A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8" name="Rectangle 417">
          <a:extLst>
            <a:ext uri="{FF2B5EF4-FFF2-40B4-BE49-F238E27FC236}">
              <a16:creationId xmlns:a16="http://schemas.microsoft.com/office/drawing/2014/main" id="{00000000-0008-0000-1200-0000A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9" name="Rectangle 11">
          <a:extLst>
            <a:ext uri="{FF2B5EF4-FFF2-40B4-BE49-F238E27FC236}">
              <a16:creationId xmlns:a16="http://schemas.microsoft.com/office/drawing/2014/main" id="{00000000-0008-0000-1200-0000A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0" name="Rectangle 419">
          <a:extLst>
            <a:ext uri="{FF2B5EF4-FFF2-40B4-BE49-F238E27FC236}">
              <a16:creationId xmlns:a16="http://schemas.microsoft.com/office/drawing/2014/main" id="{00000000-0008-0000-1200-0000A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1" name="Rectangle 11">
          <a:extLst>
            <a:ext uri="{FF2B5EF4-FFF2-40B4-BE49-F238E27FC236}">
              <a16:creationId xmlns:a16="http://schemas.microsoft.com/office/drawing/2014/main" id="{00000000-0008-0000-1200-0000A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2" name="Rectangle 421">
          <a:extLst>
            <a:ext uri="{FF2B5EF4-FFF2-40B4-BE49-F238E27FC236}">
              <a16:creationId xmlns:a16="http://schemas.microsoft.com/office/drawing/2014/main" id="{00000000-0008-0000-1200-0000A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3" name="Rectangle 11">
          <a:extLst>
            <a:ext uri="{FF2B5EF4-FFF2-40B4-BE49-F238E27FC236}">
              <a16:creationId xmlns:a16="http://schemas.microsoft.com/office/drawing/2014/main" id="{00000000-0008-0000-1200-0000A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4" name="Rectangle 423">
          <a:extLst>
            <a:ext uri="{FF2B5EF4-FFF2-40B4-BE49-F238E27FC236}">
              <a16:creationId xmlns:a16="http://schemas.microsoft.com/office/drawing/2014/main" id="{00000000-0008-0000-1200-0000A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5" name="Rectangle 11">
          <a:extLst>
            <a:ext uri="{FF2B5EF4-FFF2-40B4-BE49-F238E27FC236}">
              <a16:creationId xmlns:a16="http://schemas.microsoft.com/office/drawing/2014/main" id="{00000000-0008-0000-1200-0000A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6" name="Rectangle 425">
          <a:extLst>
            <a:ext uri="{FF2B5EF4-FFF2-40B4-BE49-F238E27FC236}">
              <a16:creationId xmlns:a16="http://schemas.microsoft.com/office/drawing/2014/main" id="{00000000-0008-0000-1200-0000A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7" name="Rectangle 11">
          <a:extLst>
            <a:ext uri="{FF2B5EF4-FFF2-40B4-BE49-F238E27FC236}">
              <a16:creationId xmlns:a16="http://schemas.microsoft.com/office/drawing/2014/main" id="{00000000-0008-0000-1200-0000A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8" name="Rectangle 427">
          <a:extLst>
            <a:ext uri="{FF2B5EF4-FFF2-40B4-BE49-F238E27FC236}">
              <a16:creationId xmlns:a16="http://schemas.microsoft.com/office/drawing/2014/main" id="{00000000-0008-0000-1200-0000A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9" name="Rectangle 11">
          <a:extLst>
            <a:ext uri="{FF2B5EF4-FFF2-40B4-BE49-F238E27FC236}">
              <a16:creationId xmlns:a16="http://schemas.microsoft.com/office/drawing/2014/main" id="{00000000-0008-0000-1200-0000A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0" name="Rectangle 429">
          <a:extLst>
            <a:ext uri="{FF2B5EF4-FFF2-40B4-BE49-F238E27FC236}">
              <a16:creationId xmlns:a16="http://schemas.microsoft.com/office/drawing/2014/main" id="{00000000-0008-0000-1200-0000A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1" name="Rectangle 11">
          <a:extLst>
            <a:ext uri="{FF2B5EF4-FFF2-40B4-BE49-F238E27FC236}">
              <a16:creationId xmlns:a16="http://schemas.microsoft.com/office/drawing/2014/main" id="{00000000-0008-0000-1200-0000A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2" name="Rectangle 3">
          <a:extLst>
            <a:ext uri="{FF2B5EF4-FFF2-40B4-BE49-F238E27FC236}">
              <a16:creationId xmlns:a16="http://schemas.microsoft.com/office/drawing/2014/main" id="{00000000-0008-0000-1200-0000B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3" name="Rectangle 3">
          <a:extLst>
            <a:ext uri="{FF2B5EF4-FFF2-40B4-BE49-F238E27FC236}">
              <a16:creationId xmlns:a16="http://schemas.microsoft.com/office/drawing/2014/main" id="{00000000-0008-0000-1200-0000B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4" name="Rectangle 433">
          <a:extLst>
            <a:ext uri="{FF2B5EF4-FFF2-40B4-BE49-F238E27FC236}">
              <a16:creationId xmlns:a16="http://schemas.microsoft.com/office/drawing/2014/main" id="{00000000-0008-0000-1200-0000B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5" name="Rectangle 3">
          <a:extLst>
            <a:ext uri="{FF2B5EF4-FFF2-40B4-BE49-F238E27FC236}">
              <a16:creationId xmlns:a16="http://schemas.microsoft.com/office/drawing/2014/main" id="{00000000-0008-0000-1200-0000B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6" name="Rectangle 11">
          <a:extLst>
            <a:ext uri="{FF2B5EF4-FFF2-40B4-BE49-F238E27FC236}">
              <a16:creationId xmlns:a16="http://schemas.microsoft.com/office/drawing/2014/main" id="{00000000-0008-0000-1200-0000B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7" name="Rectangle 3">
          <a:extLst>
            <a:ext uri="{FF2B5EF4-FFF2-40B4-BE49-F238E27FC236}">
              <a16:creationId xmlns:a16="http://schemas.microsoft.com/office/drawing/2014/main" id="{00000000-0008-0000-1200-0000B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8" name="Rectangle 437">
          <a:extLst>
            <a:ext uri="{FF2B5EF4-FFF2-40B4-BE49-F238E27FC236}">
              <a16:creationId xmlns:a16="http://schemas.microsoft.com/office/drawing/2014/main" id="{00000000-0008-0000-1200-0000B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9" name="Rectangle 11">
          <a:extLst>
            <a:ext uri="{FF2B5EF4-FFF2-40B4-BE49-F238E27FC236}">
              <a16:creationId xmlns:a16="http://schemas.microsoft.com/office/drawing/2014/main" id="{00000000-0008-0000-1200-0000B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0" name="Rectangle 439">
          <a:extLst>
            <a:ext uri="{FF2B5EF4-FFF2-40B4-BE49-F238E27FC236}">
              <a16:creationId xmlns:a16="http://schemas.microsoft.com/office/drawing/2014/main" id="{00000000-0008-0000-1200-0000B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1" name="Rectangle 11">
          <a:extLst>
            <a:ext uri="{FF2B5EF4-FFF2-40B4-BE49-F238E27FC236}">
              <a16:creationId xmlns:a16="http://schemas.microsoft.com/office/drawing/2014/main" id="{00000000-0008-0000-1200-0000B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2" name="Rectangle 441">
          <a:extLst>
            <a:ext uri="{FF2B5EF4-FFF2-40B4-BE49-F238E27FC236}">
              <a16:creationId xmlns:a16="http://schemas.microsoft.com/office/drawing/2014/main" id="{00000000-0008-0000-1200-0000B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3" name="Rectangle 11">
          <a:extLst>
            <a:ext uri="{FF2B5EF4-FFF2-40B4-BE49-F238E27FC236}">
              <a16:creationId xmlns:a16="http://schemas.microsoft.com/office/drawing/2014/main" id="{00000000-0008-0000-1200-0000B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4" name="Rectangle 443">
          <a:extLst>
            <a:ext uri="{FF2B5EF4-FFF2-40B4-BE49-F238E27FC236}">
              <a16:creationId xmlns:a16="http://schemas.microsoft.com/office/drawing/2014/main" id="{00000000-0008-0000-1200-0000B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5" name="Rectangle 11">
          <a:extLst>
            <a:ext uri="{FF2B5EF4-FFF2-40B4-BE49-F238E27FC236}">
              <a16:creationId xmlns:a16="http://schemas.microsoft.com/office/drawing/2014/main" id="{00000000-0008-0000-1200-0000B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6" name="Rectangle 445">
          <a:extLst>
            <a:ext uri="{FF2B5EF4-FFF2-40B4-BE49-F238E27FC236}">
              <a16:creationId xmlns:a16="http://schemas.microsoft.com/office/drawing/2014/main" id="{00000000-0008-0000-1200-0000B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7" name="Rectangle 11">
          <a:extLst>
            <a:ext uri="{FF2B5EF4-FFF2-40B4-BE49-F238E27FC236}">
              <a16:creationId xmlns:a16="http://schemas.microsoft.com/office/drawing/2014/main" id="{00000000-0008-0000-1200-0000B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8" name="Rectangle 447">
          <a:extLst>
            <a:ext uri="{FF2B5EF4-FFF2-40B4-BE49-F238E27FC236}">
              <a16:creationId xmlns:a16="http://schemas.microsoft.com/office/drawing/2014/main" id="{00000000-0008-0000-1200-0000C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9" name="Rectangle 11">
          <a:extLst>
            <a:ext uri="{FF2B5EF4-FFF2-40B4-BE49-F238E27FC236}">
              <a16:creationId xmlns:a16="http://schemas.microsoft.com/office/drawing/2014/main" id="{00000000-0008-0000-1200-0000C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0" name="Rectangle 449">
          <a:extLst>
            <a:ext uri="{FF2B5EF4-FFF2-40B4-BE49-F238E27FC236}">
              <a16:creationId xmlns:a16="http://schemas.microsoft.com/office/drawing/2014/main" id="{00000000-0008-0000-1200-0000C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1" name="Rectangle 11">
          <a:extLst>
            <a:ext uri="{FF2B5EF4-FFF2-40B4-BE49-F238E27FC236}">
              <a16:creationId xmlns:a16="http://schemas.microsoft.com/office/drawing/2014/main" id="{00000000-0008-0000-1200-0000C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2" name="Rectangle 451">
          <a:extLst>
            <a:ext uri="{FF2B5EF4-FFF2-40B4-BE49-F238E27FC236}">
              <a16:creationId xmlns:a16="http://schemas.microsoft.com/office/drawing/2014/main" id="{00000000-0008-0000-1200-0000C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3" name="Rectangle 11">
          <a:extLst>
            <a:ext uri="{FF2B5EF4-FFF2-40B4-BE49-F238E27FC236}">
              <a16:creationId xmlns:a16="http://schemas.microsoft.com/office/drawing/2014/main" id="{00000000-0008-0000-1200-0000C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4" name="Rectangle 453">
          <a:extLst>
            <a:ext uri="{FF2B5EF4-FFF2-40B4-BE49-F238E27FC236}">
              <a16:creationId xmlns:a16="http://schemas.microsoft.com/office/drawing/2014/main" id="{00000000-0008-0000-1200-0000C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5" name="Rectangle 11">
          <a:extLst>
            <a:ext uri="{FF2B5EF4-FFF2-40B4-BE49-F238E27FC236}">
              <a16:creationId xmlns:a16="http://schemas.microsoft.com/office/drawing/2014/main" id="{00000000-0008-0000-1200-0000C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6" name="Rectangle 3">
          <a:extLst>
            <a:ext uri="{FF2B5EF4-FFF2-40B4-BE49-F238E27FC236}">
              <a16:creationId xmlns:a16="http://schemas.microsoft.com/office/drawing/2014/main" id="{00000000-0008-0000-1200-0000C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7" name="Rectangle 3">
          <a:extLst>
            <a:ext uri="{FF2B5EF4-FFF2-40B4-BE49-F238E27FC236}">
              <a16:creationId xmlns:a16="http://schemas.microsoft.com/office/drawing/2014/main" id="{00000000-0008-0000-1200-0000C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58" name="Rectangle 457">
          <a:extLst>
            <a:ext uri="{FF2B5EF4-FFF2-40B4-BE49-F238E27FC236}">
              <a16:creationId xmlns:a16="http://schemas.microsoft.com/office/drawing/2014/main" id="{00000000-0008-0000-1200-0000C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9" name="Rectangle 3">
          <a:extLst>
            <a:ext uri="{FF2B5EF4-FFF2-40B4-BE49-F238E27FC236}">
              <a16:creationId xmlns:a16="http://schemas.microsoft.com/office/drawing/2014/main" id="{00000000-0008-0000-1200-0000C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0" name="Rectangle 11">
          <a:extLst>
            <a:ext uri="{FF2B5EF4-FFF2-40B4-BE49-F238E27FC236}">
              <a16:creationId xmlns:a16="http://schemas.microsoft.com/office/drawing/2014/main" id="{00000000-0008-0000-1200-0000C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61" name="Rectangle 3">
          <a:extLst>
            <a:ext uri="{FF2B5EF4-FFF2-40B4-BE49-F238E27FC236}">
              <a16:creationId xmlns:a16="http://schemas.microsoft.com/office/drawing/2014/main" id="{00000000-0008-0000-1200-0000C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2" name="Rectangle 461">
          <a:extLst>
            <a:ext uri="{FF2B5EF4-FFF2-40B4-BE49-F238E27FC236}">
              <a16:creationId xmlns:a16="http://schemas.microsoft.com/office/drawing/2014/main" id="{00000000-0008-0000-1200-0000C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3" name="Rectangle 11">
          <a:extLst>
            <a:ext uri="{FF2B5EF4-FFF2-40B4-BE49-F238E27FC236}">
              <a16:creationId xmlns:a16="http://schemas.microsoft.com/office/drawing/2014/main" id="{00000000-0008-0000-1200-0000C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4" name="Rectangle 463">
          <a:extLst>
            <a:ext uri="{FF2B5EF4-FFF2-40B4-BE49-F238E27FC236}">
              <a16:creationId xmlns:a16="http://schemas.microsoft.com/office/drawing/2014/main" id="{00000000-0008-0000-1200-0000D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5" name="Rectangle 11">
          <a:extLst>
            <a:ext uri="{FF2B5EF4-FFF2-40B4-BE49-F238E27FC236}">
              <a16:creationId xmlns:a16="http://schemas.microsoft.com/office/drawing/2014/main" id="{00000000-0008-0000-1200-0000D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6" name="Rectangle 465">
          <a:extLst>
            <a:ext uri="{FF2B5EF4-FFF2-40B4-BE49-F238E27FC236}">
              <a16:creationId xmlns:a16="http://schemas.microsoft.com/office/drawing/2014/main" id="{00000000-0008-0000-1200-0000D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7" name="Rectangle 11">
          <a:extLst>
            <a:ext uri="{FF2B5EF4-FFF2-40B4-BE49-F238E27FC236}">
              <a16:creationId xmlns:a16="http://schemas.microsoft.com/office/drawing/2014/main" id="{00000000-0008-0000-1200-0000D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8" name="Rectangle 467">
          <a:extLst>
            <a:ext uri="{FF2B5EF4-FFF2-40B4-BE49-F238E27FC236}">
              <a16:creationId xmlns:a16="http://schemas.microsoft.com/office/drawing/2014/main" id="{00000000-0008-0000-1200-0000D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9" name="Rectangle 11">
          <a:extLst>
            <a:ext uri="{FF2B5EF4-FFF2-40B4-BE49-F238E27FC236}">
              <a16:creationId xmlns:a16="http://schemas.microsoft.com/office/drawing/2014/main" id="{00000000-0008-0000-1200-0000D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0" name="Rectangle 469">
          <a:extLst>
            <a:ext uri="{FF2B5EF4-FFF2-40B4-BE49-F238E27FC236}">
              <a16:creationId xmlns:a16="http://schemas.microsoft.com/office/drawing/2014/main" id="{00000000-0008-0000-1200-0000D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1" name="Rectangle 11">
          <a:extLst>
            <a:ext uri="{FF2B5EF4-FFF2-40B4-BE49-F238E27FC236}">
              <a16:creationId xmlns:a16="http://schemas.microsoft.com/office/drawing/2014/main" id="{00000000-0008-0000-1200-0000D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2" name="Rectangle 471">
          <a:extLst>
            <a:ext uri="{FF2B5EF4-FFF2-40B4-BE49-F238E27FC236}">
              <a16:creationId xmlns:a16="http://schemas.microsoft.com/office/drawing/2014/main" id="{00000000-0008-0000-1200-0000D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3" name="Rectangle 11">
          <a:extLst>
            <a:ext uri="{FF2B5EF4-FFF2-40B4-BE49-F238E27FC236}">
              <a16:creationId xmlns:a16="http://schemas.microsoft.com/office/drawing/2014/main" id="{00000000-0008-0000-1200-0000D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4" name="Rectangle 473">
          <a:extLst>
            <a:ext uri="{FF2B5EF4-FFF2-40B4-BE49-F238E27FC236}">
              <a16:creationId xmlns:a16="http://schemas.microsoft.com/office/drawing/2014/main" id="{00000000-0008-0000-1200-0000D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5" name="Rectangle 11">
          <a:extLst>
            <a:ext uri="{FF2B5EF4-FFF2-40B4-BE49-F238E27FC236}">
              <a16:creationId xmlns:a16="http://schemas.microsoft.com/office/drawing/2014/main" id="{00000000-0008-0000-1200-0000D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6" name="Rectangle 475">
          <a:extLst>
            <a:ext uri="{FF2B5EF4-FFF2-40B4-BE49-F238E27FC236}">
              <a16:creationId xmlns:a16="http://schemas.microsoft.com/office/drawing/2014/main" id="{00000000-0008-0000-1200-0000D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7" name="Rectangle 11">
          <a:extLst>
            <a:ext uri="{FF2B5EF4-FFF2-40B4-BE49-F238E27FC236}">
              <a16:creationId xmlns:a16="http://schemas.microsoft.com/office/drawing/2014/main" id="{00000000-0008-0000-1200-0000D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8" name="Rectangle 477">
          <a:extLst>
            <a:ext uri="{FF2B5EF4-FFF2-40B4-BE49-F238E27FC236}">
              <a16:creationId xmlns:a16="http://schemas.microsoft.com/office/drawing/2014/main" id="{00000000-0008-0000-1200-0000D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9" name="Rectangle 11">
          <a:extLst>
            <a:ext uri="{FF2B5EF4-FFF2-40B4-BE49-F238E27FC236}">
              <a16:creationId xmlns:a16="http://schemas.microsoft.com/office/drawing/2014/main" id="{00000000-0008-0000-1200-0000D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0" name="Rectangle 3">
          <a:extLst>
            <a:ext uri="{FF2B5EF4-FFF2-40B4-BE49-F238E27FC236}">
              <a16:creationId xmlns:a16="http://schemas.microsoft.com/office/drawing/2014/main" id="{00000000-0008-0000-1200-0000E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1" name="Rectangle 3">
          <a:extLst>
            <a:ext uri="{FF2B5EF4-FFF2-40B4-BE49-F238E27FC236}">
              <a16:creationId xmlns:a16="http://schemas.microsoft.com/office/drawing/2014/main" id="{00000000-0008-0000-1200-0000E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2" name="Rectangle 481">
          <a:extLst>
            <a:ext uri="{FF2B5EF4-FFF2-40B4-BE49-F238E27FC236}">
              <a16:creationId xmlns:a16="http://schemas.microsoft.com/office/drawing/2014/main" id="{00000000-0008-0000-1200-0000E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3" name="Rectangle 3">
          <a:extLst>
            <a:ext uri="{FF2B5EF4-FFF2-40B4-BE49-F238E27FC236}">
              <a16:creationId xmlns:a16="http://schemas.microsoft.com/office/drawing/2014/main" id="{00000000-0008-0000-1200-0000E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4" name="Rectangle 11">
          <a:extLst>
            <a:ext uri="{FF2B5EF4-FFF2-40B4-BE49-F238E27FC236}">
              <a16:creationId xmlns:a16="http://schemas.microsoft.com/office/drawing/2014/main" id="{00000000-0008-0000-1200-0000E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5" name="Rectangle 3">
          <a:extLst>
            <a:ext uri="{FF2B5EF4-FFF2-40B4-BE49-F238E27FC236}">
              <a16:creationId xmlns:a16="http://schemas.microsoft.com/office/drawing/2014/main" id="{00000000-0008-0000-1200-0000E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6" name="Rectangle 485">
          <a:extLst>
            <a:ext uri="{FF2B5EF4-FFF2-40B4-BE49-F238E27FC236}">
              <a16:creationId xmlns:a16="http://schemas.microsoft.com/office/drawing/2014/main" id="{00000000-0008-0000-1200-0000E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7" name="Rectangle 11">
          <a:extLst>
            <a:ext uri="{FF2B5EF4-FFF2-40B4-BE49-F238E27FC236}">
              <a16:creationId xmlns:a16="http://schemas.microsoft.com/office/drawing/2014/main" id="{00000000-0008-0000-1200-0000E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8" name="Rectangle 487">
          <a:extLst>
            <a:ext uri="{FF2B5EF4-FFF2-40B4-BE49-F238E27FC236}">
              <a16:creationId xmlns:a16="http://schemas.microsoft.com/office/drawing/2014/main" id="{00000000-0008-0000-1200-0000E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9" name="Rectangle 11">
          <a:extLst>
            <a:ext uri="{FF2B5EF4-FFF2-40B4-BE49-F238E27FC236}">
              <a16:creationId xmlns:a16="http://schemas.microsoft.com/office/drawing/2014/main" id="{00000000-0008-0000-1200-0000E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0" name="Rectangle 489">
          <a:extLst>
            <a:ext uri="{FF2B5EF4-FFF2-40B4-BE49-F238E27FC236}">
              <a16:creationId xmlns:a16="http://schemas.microsoft.com/office/drawing/2014/main" id="{00000000-0008-0000-1200-0000E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1" name="Rectangle 11">
          <a:extLst>
            <a:ext uri="{FF2B5EF4-FFF2-40B4-BE49-F238E27FC236}">
              <a16:creationId xmlns:a16="http://schemas.microsoft.com/office/drawing/2014/main" id="{00000000-0008-0000-1200-0000E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2" name="Rectangle 491">
          <a:extLst>
            <a:ext uri="{FF2B5EF4-FFF2-40B4-BE49-F238E27FC236}">
              <a16:creationId xmlns:a16="http://schemas.microsoft.com/office/drawing/2014/main" id="{00000000-0008-0000-1200-0000E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3" name="Rectangle 11">
          <a:extLst>
            <a:ext uri="{FF2B5EF4-FFF2-40B4-BE49-F238E27FC236}">
              <a16:creationId xmlns:a16="http://schemas.microsoft.com/office/drawing/2014/main" id="{00000000-0008-0000-1200-0000E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4" name="Rectangle 493">
          <a:extLst>
            <a:ext uri="{FF2B5EF4-FFF2-40B4-BE49-F238E27FC236}">
              <a16:creationId xmlns:a16="http://schemas.microsoft.com/office/drawing/2014/main" id="{00000000-0008-0000-1200-0000E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5" name="Rectangle 11">
          <a:extLst>
            <a:ext uri="{FF2B5EF4-FFF2-40B4-BE49-F238E27FC236}">
              <a16:creationId xmlns:a16="http://schemas.microsoft.com/office/drawing/2014/main" id="{00000000-0008-0000-1200-0000E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6" name="Rectangle 495">
          <a:extLst>
            <a:ext uri="{FF2B5EF4-FFF2-40B4-BE49-F238E27FC236}">
              <a16:creationId xmlns:a16="http://schemas.microsoft.com/office/drawing/2014/main" id="{00000000-0008-0000-1200-0000F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7" name="Rectangle 11">
          <a:extLst>
            <a:ext uri="{FF2B5EF4-FFF2-40B4-BE49-F238E27FC236}">
              <a16:creationId xmlns:a16="http://schemas.microsoft.com/office/drawing/2014/main" id="{00000000-0008-0000-1200-0000F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8" name="Rectangle 497">
          <a:extLst>
            <a:ext uri="{FF2B5EF4-FFF2-40B4-BE49-F238E27FC236}">
              <a16:creationId xmlns:a16="http://schemas.microsoft.com/office/drawing/2014/main" id="{00000000-0008-0000-1200-0000F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9" name="Rectangle 11">
          <a:extLst>
            <a:ext uri="{FF2B5EF4-FFF2-40B4-BE49-F238E27FC236}">
              <a16:creationId xmlns:a16="http://schemas.microsoft.com/office/drawing/2014/main" id="{00000000-0008-0000-1200-0000F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0" name="Rectangle 499">
          <a:extLst>
            <a:ext uri="{FF2B5EF4-FFF2-40B4-BE49-F238E27FC236}">
              <a16:creationId xmlns:a16="http://schemas.microsoft.com/office/drawing/2014/main" id="{00000000-0008-0000-1200-0000F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1" name="Rectangle 11">
          <a:extLst>
            <a:ext uri="{FF2B5EF4-FFF2-40B4-BE49-F238E27FC236}">
              <a16:creationId xmlns:a16="http://schemas.microsoft.com/office/drawing/2014/main" id="{00000000-0008-0000-1200-0000F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2" name="Rectangle 501">
          <a:extLst>
            <a:ext uri="{FF2B5EF4-FFF2-40B4-BE49-F238E27FC236}">
              <a16:creationId xmlns:a16="http://schemas.microsoft.com/office/drawing/2014/main" id="{00000000-0008-0000-1200-0000F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3" name="Rectangle 11">
          <a:extLst>
            <a:ext uri="{FF2B5EF4-FFF2-40B4-BE49-F238E27FC236}">
              <a16:creationId xmlns:a16="http://schemas.microsoft.com/office/drawing/2014/main" id="{00000000-0008-0000-1200-0000F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4" name="Rectangle 3">
          <a:extLst>
            <a:ext uri="{FF2B5EF4-FFF2-40B4-BE49-F238E27FC236}">
              <a16:creationId xmlns:a16="http://schemas.microsoft.com/office/drawing/2014/main" id="{00000000-0008-0000-1200-0000F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5" name="Rectangle 3">
          <a:extLst>
            <a:ext uri="{FF2B5EF4-FFF2-40B4-BE49-F238E27FC236}">
              <a16:creationId xmlns:a16="http://schemas.microsoft.com/office/drawing/2014/main" id="{00000000-0008-0000-1200-0000F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6" name="Rectangle 505">
          <a:extLst>
            <a:ext uri="{FF2B5EF4-FFF2-40B4-BE49-F238E27FC236}">
              <a16:creationId xmlns:a16="http://schemas.microsoft.com/office/drawing/2014/main" id="{00000000-0008-0000-1200-0000F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7" name="Rectangle 3">
          <a:extLst>
            <a:ext uri="{FF2B5EF4-FFF2-40B4-BE49-F238E27FC236}">
              <a16:creationId xmlns:a16="http://schemas.microsoft.com/office/drawing/2014/main" id="{00000000-0008-0000-1200-0000F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8" name="Rectangle 11">
          <a:extLst>
            <a:ext uri="{FF2B5EF4-FFF2-40B4-BE49-F238E27FC236}">
              <a16:creationId xmlns:a16="http://schemas.microsoft.com/office/drawing/2014/main" id="{00000000-0008-0000-1200-0000F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9" name="Rectangle 3">
          <a:extLst>
            <a:ext uri="{FF2B5EF4-FFF2-40B4-BE49-F238E27FC236}">
              <a16:creationId xmlns:a16="http://schemas.microsoft.com/office/drawing/2014/main" id="{00000000-0008-0000-1200-0000F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0" name="Rectangle 509">
          <a:extLst>
            <a:ext uri="{FF2B5EF4-FFF2-40B4-BE49-F238E27FC236}">
              <a16:creationId xmlns:a16="http://schemas.microsoft.com/office/drawing/2014/main" id="{00000000-0008-0000-1200-0000F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1" name="Rectangle 11">
          <a:extLst>
            <a:ext uri="{FF2B5EF4-FFF2-40B4-BE49-F238E27FC236}">
              <a16:creationId xmlns:a16="http://schemas.microsoft.com/office/drawing/2014/main" id="{00000000-0008-0000-1200-0000F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2" name="Rectangle 511">
          <a:extLst>
            <a:ext uri="{FF2B5EF4-FFF2-40B4-BE49-F238E27FC236}">
              <a16:creationId xmlns:a16="http://schemas.microsoft.com/office/drawing/2014/main" id="{00000000-0008-0000-1200-00000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3" name="Rectangle 11">
          <a:extLst>
            <a:ext uri="{FF2B5EF4-FFF2-40B4-BE49-F238E27FC236}">
              <a16:creationId xmlns:a16="http://schemas.microsoft.com/office/drawing/2014/main" id="{00000000-0008-0000-1200-00000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4" name="Rectangle 513">
          <a:extLst>
            <a:ext uri="{FF2B5EF4-FFF2-40B4-BE49-F238E27FC236}">
              <a16:creationId xmlns:a16="http://schemas.microsoft.com/office/drawing/2014/main" id="{00000000-0008-0000-1200-00000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5" name="Rectangle 11">
          <a:extLst>
            <a:ext uri="{FF2B5EF4-FFF2-40B4-BE49-F238E27FC236}">
              <a16:creationId xmlns:a16="http://schemas.microsoft.com/office/drawing/2014/main" id="{00000000-0008-0000-1200-00000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6" name="Rectangle 515">
          <a:extLst>
            <a:ext uri="{FF2B5EF4-FFF2-40B4-BE49-F238E27FC236}">
              <a16:creationId xmlns:a16="http://schemas.microsoft.com/office/drawing/2014/main" id="{00000000-0008-0000-1200-00000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7" name="Rectangle 11">
          <a:extLst>
            <a:ext uri="{FF2B5EF4-FFF2-40B4-BE49-F238E27FC236}">
              <a16:creationId xmlns:a16="http://schemas.microsoft.com/office/drawing/2014/main" id="{00000000-0008-0000-1200-00000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8" name="Rectangle 517">
          <a:extLst>
            <a:ext uri="{FF2B5EF4-FFF2-40B4-BE49-F238E27FC236}">
              <a16:creationId xmlns:a16="http://schemas.microsoft.com/office/drawing/2014/main" id="{00000000-0008-0000-1200-00000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9" name="Rectangle 11">
          <a:extLst>
            <a:ext uri="{FF2B5EF4-FFF2-40B4-BE49-F238E27FC236}">
              <a16:creationId xmlns:a16="http://schemas.microsoft.com/office/drawing/2014/main" id="{00000000-0008-0000-1200-00000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0" name="Rectangle 519">
          <a:extLst>
            <a:ext uri="{FF2B5EF4-FFF2-40B4-BE49-F238E27FC236}">
              <a16:creationId xmlns:a16="http://schemas.microsoft.com/office/drawing/2014/main" id="{00000000-0008-0000-1200-00000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1" name="Rectangle 11">
          <a:extLst>
            <a:ext uri="{FF2B5EF4-FFF2-40B4-BE49-F238E27FC236}">
              <a16:creationId xmlns:a16="http://schemas.microsoft.com/office/drawing/2014/main" id="{00000000-0008-0000-1200-00000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2" name="Rectangle 521">
          <a:extLst>
            <a:ext uri="{FF2B5EF4-FFF2-40B4-BE49-F238E27FC236}">
              <a16:creationId xmlns:a16="http://schemas.microsoft.com/office/drawing/2014/main" id="{00000000-0008-0000-1200-00000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3" name="Rectangle 11">
          <a:extLst>
            <a:ext uri="{FF2B5EF4-FFF2-40B4-BE49-F238E27FC236}">
              <a16:creationId xmlns:a16="http://schemas.microsoft.com/office/drawing/2014/main" id="{00000000-0008-0000-1200-00000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4" name="Rectangle 523">
          <a:extLst>
            <a:ext uri="{FF2B5EF4-FFF2-40B4-BE49-F238E27FC236}">
              <a16:creationId xmlns:a16="http://schemas.microsoft.com/office/drawing/2014/main" id="{00000000-0008-0000-1200-00000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5" name="Rectangle 11">
          <a:extLst>
            <a:ext uri="{FF2B5EF4-FFF2-40B4-BE49-F238E27FC236}">
              <a16:creationId xmlns:a16="http://schemas.microsoft.com/office/drawing/2014/main" id="{00000000-0008-0000-1200-00000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6" name="Rectangle 525">
          <a:extLst>
            <a:ext uri="{FF2B5EF4-FFF2-40B4-BE49-F238E27FC236}">
              <a16:creationId xmlns:a16="http://schemas.microsoft.com/office/drawing/2014/main" id="{00000000-0008-0000-1200-00000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7" name="Rectangle 11">
          <a:extLst>
            <a:ext uri="{FF2B5EF4-FFF2-40B4-BE49-F238E27FC236}">
              <a16:creationId xmlns:a16="http://schemas.microsoft.com/office/drawing/2014/main" id="{00000000-0008-0000-1200-00000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8" name="Rectangle 3">
          <a:extLst>
            <a:ext uri="{FF2B5EF4-FFF2-40B4-BE49-F238E27FC236}">
              <a16:creationId xmlns:a16="http://schemas.microsoft.com/office/drawing/2014/main" id="{00000000-0008-0000-1200-00001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9" name="Rectangle 3">
          <a:extLst>
            <a:ext uri="{FF2B5EF4-FFF2-40B4-BE49-F238E27FC236}">
              <a16:creationId xmlns:a16="http://schemas.microsoft.com/office/drawing/2014/main" id="{00000000-0008-0000-1200-00001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0" name="Rectangle 529">
          <a:extLst>
            <a:ext uri="{FF2B5EF4-FFF2-40B4-BE49-F238E27FC236}">
              <a16:creationId xmlns:a16="http://schemas.microsoft.com/office/drawing/2014/main" id="{00000000-0008-0000-1200-00001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1" name="Rectangle 3">
          <a:extLst>
            <a:ext uri="{FF2B5EF4-FFF2-40B4-BE49-F238E27FC236}">
              <a16:creationId xmlns:a16="http://schemas.microsoft.com/office/drawing/2014/main" id="{00000000-0008-0000-1200-00001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2" name="Rectangle 11">
          <a:extLst>
            <a:ext uri="{FF2B5EF4-FFF2-40B4-BE49-F238E27FC236}">
              <a16:creationId xmlns:a16="http://schemas.microsoft.com/office/drawing/2014/main" id="{00000000-0008-0000-1200-00001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3" name="Rectangle 3">
          <a:extLst>
            <a:ext uri="{FF2B5EF4-FFF2-40B4-BE49-F238E27FC236}">
              <a16:creationId xmlns:a16="http://schemas.microsoft.com/office/drawing/2014/main" id="{00000000-0008-0000-1200-00001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4" name="Rectangle 533">
          <a:extLst>
            <a:ext uri="{FF2B5EF4-FFF2-40B4-BE49-F238E27FC236}">
              <a16:creationId xmlns:a16="http://schemas.microsoft.com/office/drawing/2014/main" id="{00000000-0008-0000-1200-00001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5" name="Rectangle 11">
          <a:extLst>
            <a:ext uri="{FF2B5EF4-FFF2-40B4-BE49-F238E27FC236}">
              <a16:creationId xmlns:a16="http://schemas.microsoft.com/office/drawing/2014/main" id="{00000000-0008-0000-1200-00001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6" name="Rectangle 535">
          <a:extLst>
            <a:ext uri="{FF2B5EF4-FFF2-40B4-BE49-F238E27FC236}">
              <a16:creationId xmlns:a16="http://schemas.microsoft.com/office/drawing/2014/main" id="{00000000-0008-0000-1200-00001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7" name="Rectangle 11">
          <a:extLst>
            <a:ext uri="{FF2B5EF4-FFF2-40B4-BE49-F238E27FC236}">
              <a16:creationId xmlns:a16="http://schemas.microsoft.com/office/drawing/2014/main" id="{00000000-0008-0000-1200-00001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8" name="Rectangle 537">
          <a:extLst>
            <a:ext uri="{FF2B5EF4-FFF2-40B4-BE49-F238E27FC236}">
              <a16:creationId xmlns:a16="http://schemas.microsoft.com/office/drawing/2014/main" id="{00000000-0008-0000-1200-00001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9" name="Rectangle 11">
          <a:extLst>
            <a:ext uri="{FF2B5EF4-FFF2-40B4-BE49-F238E27FC236}">
              <a16:creationId xmlns:a16="http://schemas.microsoft.com/office/drawing/2014/main" id="{00000000-0008-0000-1200-00001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0" name="Rectangle 539">
          <a:extLst>
            <a:ext uri="{FF2B5EF4-FFF2-40B4-BE49-F238E27FC236}">
              <a16:creationId xmlns:a16="http://schemas.microsoft.com/office/drawing/2014/main" id="{00000000-0008-0000-1200-00001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1" name="Rectangle 11">
          <a:extLst>
            <a:ext uri="{FF2B5EF4-FFF2-40B4-BE49-F238E27FC236}">
              <a16:creationId xmlns:a16="http://schemas.microsoft.com/office/drawing/2014/main" id="{00000000-0008-0000-1200-00001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2" name="Rectangle 541">
          <a:extLst>
            <a:ext uri="{FF2B5EF4-FFF2-40B4-BE49-F238E27FC236}">
              <a16:creationId xmlns:a16="http://schemas.microsoft.com/office/drawing/2014/main" id="{00000000-0008-0000-1200-00001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3" name="Rectangle 11">
          <a:extLst>
            <a:ext uri="{FF2B5EF4-FFF2-40B4-BE49-F238E27FC236}">
              <a16:creationId xmlns:a16="http://schemas.microsoft.com/office/drawing/2014/main" id="{00000000-0008-0000-1200-00001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4" name="Rectangle 543">
          <a:extLst>
            <a:ext uri="{FF2B5EF4-FFF2-40B4-BE49-F238E27FC236}">
              <a16:creationId xmlns:a16="http://schemas.microsoft.com/office/drawing/2014/main" id="{00000000-0008-0000-1200-00002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5" name="Rectangle 11">
          <a:extLst>
            <a:ext uri="{FF2B5EF4-FFF2-40B4-BE49-F238E27FC236}">
              <a16:creationId xmlns:a16="http://schemas.microsoft.com/office/drawing/2014/main" id="{00000000-0008-0000-1200-00002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6" name="Rectangle 545">
          <a:extLst>
            <a:ext uri="{FF2B5EF4-FFF2-40B4-BE49-F238E27FC236}">
              <a16:creationId xmlns:a16="http://schemas.microsoft.com/office/drawing/2014/main" id="{00000000-0008-0000-1200-00002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7" name="Rectangle 11">
          <a:extLst>
            <a:ext uri="{FF2B5EF4-FFF2-40B4-BE49-F238E27FC236}">
              <a16:creationId xmlns:a16="http://schemas.microsoft.com/office/drawing/2014/main" id="{00000000-0008-0000-1200-00002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8" name="Rectangle 547">
          <a:extLst>
            <a:ext uri="{FF2B5EF4-FFF2-40B4-BE49-F238E27FC236}">
              <a16:creationId xmlns:a16="http://schemas.microsoft.com/office/drawing/2014/main" id="{00000000-0008-0000-1200-00002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9" name="Rectangle 11">
          <a:extLst>
            <a:ext uri="{FF2B5EF4-FFF2-40B4-BE49-F238E27FC236}">
              <a16:creationId xmlns:a16="http://schemas.microsoft.com/office/drawing/2014/main" id="{00000000-0008-0000-1200-00002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0" name="Rectangle 549">
          <a:extLst>
            <a:ext uri="{FF2B5EF4-FFF2-40B4-BE49-F238E27FC236}">
              <a16:creationId xmlns:a16="http://schemas.microsoft.com/office/drawing/2014/main" id="{00000000-0008-0000-1200-00002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1" name="Rectangle 11">
          <a:extLst>
            <a:ext uri="{FF2B5EF4-FFF2-40B4-BE49-F238E27FC236}">
              <a16:creationId xmlns:a16="http://schemas.microsoft.com/office/drawing/2014/main" id="{00000000-0008-0000-1200-00002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2" name="Rectangle 3">
          <a:extLst>
            <a:ext uri="{FF2B5EF4-FFF2-40B4-BE49-F238E27FC236}">
              <a16:creationId xmlns:a16="http://schemas.microsoft.com/office/drawing/2014/main" id="{00000000-0008-0000-1200-00002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3" name="Rectangle 3">
          <a:extLst>
            <a:ext uri="{FF2B5EF4-FFF2-40B4-BE49-F238E27FC236}">
              <a16:creationId xmlns:a16="http://schemas.microsoft.com/office/drawing/2014/main" id="{00000000-0008-0000-1200-00002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4" name="Rectangle 553">
          <a:extLst>
            <a:ext uri="{FF2B5EF4-FFF2-40B4-BE49-F238E27FC236}">
              <a16:creationId xmlns:a16="http://schemas.microsoft.com/office/drawing/2014/main" id="{00000000-0008-0000-1200-00002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5" name="Rectangle 3">
          <a:extLst>
            <a:ext uri="{FF2B5EF4-FFF2-40B4-BE49-F238E27FC236}">
              <a16:creationId xmlns:a16="http://schemas.microsoft.com/office/drawing/2014/main" id="{00000000-0008-0000-1200-00002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6" name="Rectangle 11">
          <a:extLst>
            <a:ext uri="{FF2B5EF4-FFF2-40B4-BE49-F238E27FC236}">
              <a16:creationId xmlns:a16="http://schemas.microsoft.com/office/drawing/2014/main" id="{00000000-0008-0000-1200-00002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7" name="Rectangle 3">
          <a:extLst>
            <a:ext uri="{FF2B5EF4-FFF2-40B4-BE49-F238E27FC236}">
              <a16:creationId xmlns:a16="http://schemas.microsoft.com/office/drawing/2014/main" id="{00000000-0008-0000-1200-00002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8" name="Rectangle 557">
          <a:extLst>
            <a:ext uri="{FF2B5EF4-FFF2-40B4-BE49-F238E27FC236}">
              <a16:creationId xmlns:a16="http://schemas.microsoft.com/office/drawing/2014/main" id="{00000000-0008-0000-1200-00002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9" name="Rectangle 11">
          <a:extLst>
            <a:ext uri="{FF2B5EF4-FFF2-40B4-BE49-F238E27FC236}">
              <a16:creationId xmlns:a16="http://schemas.microsoft.com/office/drawing/2014/main" id="{00000000-0008-0000-1200-00002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0" name="Rectangle 559">
          <a:extLst>
            <a:ext uri="{FF2B5EF4-FFF2-40B4-BE49-F238E27FC236}">
              <a16:creationId xmlns:a16="http://schemas.microsoft.com/office/drawing/2014/main" id="{00000000-0008-0000-1200-00003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1" name="Rectangle 11">
          <a:extLst>
            <a:ext uri="{FF2B5EF4-FFF2-40B4-BE49-F238E27FC236}">
              <a16:creationId xmlns:a16="http://schemas.microsoft.com/office/drawing/2014/main" id="{00000000-0008-0000-1200-00003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2" name="Rectangle 561">
          <a:extLst>
            <a:ext uri="{FF2B5EF4-FFF2-40B4-BE49-F238E27FC236}">
              <a16:creationId xmlns:a16="http://schemas.microsoft.com/office/drawing/2014/main" id="{00000000-0008-0000-1200-00003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3" name="Rectangle 11">
          <a:extLst>
            <a:ext uri="{FF2B5EF4-FFF2-40B4-BE49-F238E27FC236}">
              <a16:creationId xmlns:a16="http://schemas.microsoft.com/office/drawing/2014/main" id="{00000000-0008-0000-1200-00003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4" name="Rectangle 563">
          <a:extLst>
            <a:ext uri="{FF2B5EF4-FFF2-40B4-BE49-F238E27FC236}">
              <a16:creationId xmlns:a16="http://schemas.microsoft.com/office/drawing/2014/main" id="{00000000-0008-0000-1200-00003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5" name="Rectangle 11">
          <a:extLst>
            <a:ext uri="{FF2B5EF4-FFF2-40B4-BE49-F238E27FC236}">
              <a16:creationId xmlns:a16="http://schemas.microsoft.com/office/drawing/2014/main" id="{00000000-0008-0000-1200-00003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6" name="Rectangle 565">
          <a:extLst>
            <a:ext uri="{FF2B5EF4-FFF2-40B4-BE49-F238E27FC236}">
              <a16:creationId xmlns:a16="http://schemas.microsoft.com/office/drawing/2014/main" id="{00000000-0008-0000-1200-00003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7" name="Rectangle 11">
          <a:extLst>
            <a:ext uri="{FF2B5EF4-FFF2-40B4-BE49-F238E27FC236}">
              <a16:creationId xmlns:a16="http://schemas.microsoft.com/office/drawing/2014/main" id="{00000000-0008-0000-1200-00003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8" name="Rectangle 567">
          <a:extLst>
            <a:ext uri="{FF2B5EF4-FFF2-40B4-BE49-F238E27FC236}">
              <a16:creationId xmlns:a16="http://schemas.microsoft.com/office/drawing/2014/main" id="{00000000-0008-0000-1200-00003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9" name="Rectangle 11">
          <a:extLst>
            <a:ext uri="{FF2B5EF4-FFF2-40B4-BE49-F238E27FC236}">
              <a16:creationId xmlns:a16="http://schemas.microsoft.com/office/drawing/2014/main" id="{00000000-0008-0000-1200-00003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0" name="Rectangle 569">
          <a:extLst>
            <a:ext uri="{FF2B5EF4-FFF2-40B4-BE49-F238E27FC236}">
              <a16:creationId xmlns:a16="http://schemas.microsoft.com/office/drawing/2014/main" id="{00000000-0008-0000-1200-00003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1" name="Rectangle 11">
          <a:extLst>
            <a:ext uri="{FF2B5EF4-FFF2-40B4-BE49-F238E27FC236}">
              <a16:creationId xmlns:a16="http://schemas.microsoft.com/office/drawing/2014/main" id="{00000000-0008-0000-1200-00003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2" name="Rectangle 571">
          <a:extLst>
            <a:ext uri="{FF2B5EF4-FFF2-40B4-BE49-F238E27FC236}">
              <a16:creationId xmlns:a16="http://schemas.microsoft.com/office/drawing/2014/main" id="{00000000-0008-0000-1200-00003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3" name="Rectangle 11">
          <a:extLst>
            <a:ext uri="{FF2B5EF4-FFF2-40B4-BE49-F238E27FC236}">
              <a16:creationId xmlns:a16="http://schemas.microsoft.com/office/drawing/2014/main" id="{00000000-0008-0000-1200-00003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4" name="Rectangle 573">
          <a:extLst>
            <a:ext uri="{FF2B5EF4-FFF2-40B4-BE49-F238E27FC236}">
              <a16:creationId xmlns:a16="http://schemas.microsoft.com/office/drawing/2014/main" id="{00000000-0008-0000-1200-00003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5" name="Rectangle 11">
          <a:extLst>
            <a:ext uri="{FF2B5EF4-FFF2-40B4-BE49-F238E27FC236}">
              <a16:creationId xmlns:a16="http://schemas.microsoft.com/office/drawing/2014/main" id="{00000000-0008-0000-1200-00003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6" name="Rectangle 3">
          <a:extLst>
            <a:ext uri="{FF2B5EF4-FFF2-40B4-BE49-F238E27FC236}">
              <a16:creationId xmlns:a16="http://schemas.microsoft.com/office/drawing/2014/main" id="{00000000-0008-0000-1200-00004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7" name="Rectangle 3">
          <a:extLst>
            <a:ext uri="{FF2B5EF4-FFF2-40B4-BE49-F238E27FC236}">
              <a16:creationId xmlns:a16="http://schemas.microsoft.com/office/drawing/2014/main" id="{00000000-0008-0000-1200-00004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78" name="Rectangle 577">
          <a:extLst>
            <a:ext uri="{FF2B5EF4-FFF2-40B4-BE49-F238E27FC236}">
              <a16:creationId xmlns:a16="http://schemas.microsoft.com/office/drawing/2014/main" id="{00000000-0008-0000-1200-00004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9" name="Rectangle 3">
          <a:extLst>
            <a:ext uri="{FF2B5EF4-FFF2-40B4-BE49-F238E27FC236}">
              <a16:creationId xmlns:a16="http://schemas.microsoft.com/office/drawing/2014/main" id="{00000000-0008-0000-1200-00004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0" name="Rectangle 11">
          <a:extLst>
            <a:ext uri="{FF2B5EF4-FFF2-40B4-BE49-F238E27FC236}">
              <a16:creationId xmlns:a16="http://schemas.microsoft.com/office/drawing/2014/main" id="{00000000-0008-0000-1200-00004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81" name="Rectangle 3">
          <a:extLst>
            <a:ext uri="{FF2B5EF4-FFF2-40B4-BE49-F238E27FC236}">
              <a16:creationId xmlns:a16="http://schemas.microsoft.com/office/drawing/2014/main" id="{00000000-0008-0000-1200-00004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2" name="Rectangle 581">
          <a:extLst>
            <a:ext uri="{FF2B5EF4-FFF2-40B4-BE49-F238E27FC236}">
              <a16:creationId xmlns:a16="http://schemas.microsoft.com/office/drawing/2014/main" id="{00000000-0008-0000-1200-00004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3" name="Rectangle 11">
          <a:extLst>
            <a:ext uri="{FF2B5EF4-FFF2-40B4-BE49-F238E27FC236}">
              <a16:creationId xmlns:a16="http://schemas.microsoft.com/office/drawing/2014/main" id="{00000000-0008-0000-1200-00004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4" name="Rectangle 583">
          <a:extLst>
            <a:ext uri="{FF2B5EF4-FFF2-40B4-BE49-F238E27FC236}">
              <a16:creationId xmlns:a16="http://schemas.microsoft.com/office/drawing/2014/main" id="{00000000-0008-0000-1200-00004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5" name="Rectangle 11">
          <a:extLst>
            <a:ext uri="{FF2B5EF4-FFF2-40B4-BE49-F238E27FC236}">
              <a16:creationId xmlns:a16="http://schemas.microsoft.com/office/drawing/2014/main" id="{00000000-0008-0000-1200-00004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6" name="Rectangle 585">
          <a:extLst>
            <a:ext uri="{FF2B5EF4-FFF2-40B4-BE49-F238E27FC236}">
              <a16:creationId xmlns:a16="http://schemas.microsoft.com/office/drawing/2014/main" id="{00000000-0008-0000-1200-00004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7" name="Rectangle 11">
          <a:extLst>
            <a:ext uri="{FF2B5EF4-FFF2-40B4-BE49-F238E27FC236}">
              <a16:creationId xmlns:a16="http://schemas.microsoft.com/office/drawing/2014/main" id="{00000000-0008-0000-1200-00004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8" name="Rectangle 587">
          <a:extLst>
            <a:ext uri="{FF2B5EF4-FFF2-40B4-BE49-F238E27FC236}">
              <a16:creationId xmlns:a16="http://schemas.microsoft.com/office/drawing/2014/main" id="{00000000-0008-0000-1200-00004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9" name="Rectangle 11">
          <a:extLst>
            <a:ext uri="{FF2B5EF4-FFF2-40B4-BE49-F238E27FC236}">
              <a16:creationId xmlns:a16="http://schemas.microsoft.com/office/drawing/2014/main" id="{00000000-0008-0000-1200-00004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0" name="Rectangle 589">
          <a:extLst>
            <a:ext uri="{FF2B5EF4-FFF2-40B4-BE49-F238E27FC236}">
              <a16:creationId xmlns:a16="http://schemas.microsoft.com/office/drawing/2014/main" id="{00000000-0008-0000-1200-00004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1" name="Rectangle 11">
          <a:extLst>
            <a:ext uri="{FF2B5EF4-FFF2-40B4-BE49-F238E27FC236}">
              <a16:creationId xmlns:a16="http://schemas.microsoft.com/office/drawing/2014/main" id="{00000000-0008-0000-1200-00004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2" name="Rectangle 591">
          <a:extLst>
            <a:ext uri="{FF2B5EF4-FFF2-40B4-BE49-F238E27FC236}">
              <a16:creationId xmlns:a16="http://schemas.microsoft.com/office/drawing/2014/main" id="{00000000-0008-0000-1200-00005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3" name="Rectangle 11">
          <a:extLst>
            <a:ext uri="{FF2B5EF4-FFF2-40B4-BE49-F238E27FC236}">
              <a16:creationId xmlns:a16="http://schemas.microsoft.com/office/drawing/2014/main" id="{00000000-0008-0000-1200-00005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4" name="Rectangle 593">
          <a:extLst>
            <a:ext uri="{FF2B5EF4-FFF2-40B4-BE49-F238E27FC236}">
              <a16:creationId xmlns:a16="http://schemas.microsoft.com/office/drawing/2014/main" id="{00000000-0008-0000-1200-00005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5" name="Rectangle 11">
          <a:extLst>
            <a:ext uri="{FF2B5EF4-FFF2-40B4-BE49-F238E27FC236}">
              <a16:creationId xmlns:a16="http://schemas.microsoft.com/office/drawing/2014/main" id="{00000000-0008-0000-1200-00005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6" name="Rectangle 595">
          <a:extLst>
            <a:ext uri="{FF2B5EF4-FFF2-40B4-BE49-F238E27FC236}">
              <a16:creationId xmlns:a16="http://schemas.microsoft.com/office/drawing/2014/main" id="{00000000-0008-0000-1200-00005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7" name="Rectangle 11">
          <a:extLst>
            <a:ext uri="{FF2B5EF4-FFF2-40B4-BE49-F238E27FC236}">
              <a16:creationId xmlns:a16="http://schemas.microsoft.com/office/drawing/2014/main" id="{00000000-0008-0000-1200-00005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8" name="Rectangle 597">
          <a:extLst>
            <a:ext uri="{FF2B5EF4-FFF2-40B4-BE49-F238E27FC236}">
              <a16:creationId xmlns:a16="http://schemas.microsoft.com/office/drawing/2014/main" id="{00000000-0008-0000-1200-00005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9" name="Rectangle 11">
          <a:extLst>
            <a:ext uri="{FF2B5EF4-FFF2-40B4-BE49-F238E27FC236}">
              <a16:creationId xmlns:a16="http://schemas.microsoft.com/office/drawing/2014/main" id="{00000000-0008-0000-1200-00005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0" name="Rectangle 3">
          <a:extLst>
            <a:ext uri="{FF2B5EF4-FFF2-40B4-BE49-F238E27FC236}">
              <a16:creationId xmlns:a16="http://schemas.microsoft.com/office/drawing/2014/main" id="{00000000-0008-0000-1200-00005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1" name="Rectangle 3">
          <a:extLst>
            <a:ext uri="{FF2B5EF4-FFF2-40B4-BE49-F238E27FC236}">
              <a16:creationId xmlns:a16="http://schemas.microsoft.com/office/drawing/2014/main" id="{00000000-0008-0000-1200-00005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2" name="Rectangle 601">
          <a:extLst>
            <a:ext uri="{FF2B5EF4-FFF2-40B4-BE49-F238E27FC236}">
              <a16:creationId xmlns:a16="http://schemas.microsoft.com/office/drawing/2014/main" id="{00000000-0008-0000-1200-00005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3" name="Rectangle 3">
          <a:extLst>
            <a:ext uri="{FF2B5EF4-FFF2-40B4-BE49-F238E27FC236}">
              <a16:creationId xmlns:a16="http://schemas.microsoft.com/office/drawing/2014/main" id="{00000000-0008-0000-1200-00005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4" name="Rectangle 11">
          <a:extLst>
            <a:ext uri="{FF2B5EF4-FFF2-40B4-BE49-F238E27FC236}">
              <a16:creationId xmlns:a16="http://schemas.microsoft.com/office/drawing/2014/main" id="{00000000-0008-0000-1200-00005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5" name="Rectangle 3">
          <a:extLst>
            <a:ext uri="{FF2B5EF4-FFF2-40B4-BE49-F238E27FC236}">
              <a16:creationId xmlns:a16="http://schemas.microsoft.com/office/drawing/2014/main" id="{00000000-0008-0000-1200-00005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6" name="Rectangle 605">
          <a:extLst>
            <a:ext uri="{FF2B5EF4-FFF2-40B4-BE49-F238E27FC236}">
              <a16:creationId xmlns:a16="http://schemas.microsoft.com/office/drawing/2014/main" id="{00000000-0008-0000-1200-00005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7" name="Rectangle 11">
          <a:extLst>
            <a:ext uri="{FF2B5EF4-FFF2-40B4-BE49-F238E27FC236}">
              <a16:creationId xmlns:a16="http://schemas.microsoft.com/office/drawing/2014/main" id="{00000000-0008-0000-1200-00005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8" name="Rectangle 607">
          <a:extLst>
            <a:ext uri="{FF2B5EF4-FFF2-40B4-BE49-F238E27FC236}">
              <a16:creationId xmlns:a16="http://schemas.microsoft.com/office/drawing/2014/main" id="{00000000-0008-0000-1200-00006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9" name="Rectangle 11">
          <a:extLst>
            <a:ext uri="{FF2B5EF4-FFF2-40B4-BE49-F238E27FC236}">
              <a16:creationId xmlns:a16="http://schemas.microsoft.com/office/drawing/2014/main" id="{00000000-0008-0000-1200-00006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0" name="Rectangle 609">
          <a:extLst>
            <a:ext uri="{FF2B5EF4-FFF2-40B4-BE49-F238E27FC236}">
              <a16:creationId xmlns:a16="http://schemas.microsoft.com/office/drawing/2014/main" id="{00000000-0008-0000-1200-00006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1" name="Rectangle 11">
          <a:extLst>
            <a:ext uri="{FF2B5EF4-FFF2-40B4-BE49-F238E27FC236}">
              <a16:creationId xmlns:a16="http://schemas.microsoft.com/office/drawing/2014/main" id="{00000000-0008-0000-1200-00006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2" name="Rectangle 611">
          <a:extLst>
            <a:ext uri="{FF2B5EF4-FFF2-40B4-BE49-F238E27FC236}">
              <a16:creationId xmlns:a16="http://schemas.microsoft.com/office/drawing/2014/main" id="{00000000-0008-0000-1200-00006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3" name="Rectangle 11">
          <a:extLst>
            <a:ext uri="{FF2B5EF4-FFF2-40B4-BE49-F238E27FC236}">
              <a16:creationId xmlns:a16="http://schemas.microsoft.com/office/drawing/2014/main" id="{00000000-0008-0000-1200-00006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4" name="Rectangle 613">
          <a:extLst>
            <a:ext uri="{FF2B5EF4-FFF2-40B4-BE49-F238E27FC236}">
              <a16:creationId xmlns:a16="http://schemas.microsoft.com/office/drawing/2014/main" id="{00000000-0008-0000-1200-00006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5" name="Rectangle 11">
          <a:extLst>
            <a:ext uri="{FF2B5EF4-FFF2-40B4-BE49-F238E27FC236}">
              <a16:creationId xmlns:a16="http://schemas.microsoft.com/office/drawing/2014/main" id="{00000000-0008-0000-1200-00006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6" name="Rectangle 615">
          <a:extLst>
            <a:ext uri="{FF2B5EF4-FFF2-40B4-BE49-F238E27FC236}">
              <a16:creationId xmlns:a16="http://schemas.microsoft.com/office/drawing/2014/main" id="{00000000-0008-0000-1200-00006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7" name="Rectangle 11">
          <a:extLst>
            <a:ext uri="{FF2B5EF4-FFF2-40B4-BE49-F238E27FC236}">
              <a16:creationId xmlns:a16="http://schemas.microsoft.com/office/drawing/2014/main" id="{00000000-0008-0000-1200-00006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8" name="Rectangle 617">
          <a:extLst>
            <a:ext uri="{FF2B5EF4-FFF2-40B4-BE49-F238E27FC236}">
              <a16:creationId xmlns:a16="http://schemas.microsoft.com/office/drawing/2014/main" id="{00000000-0008-0000-1200-00006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9" name="Rectangle 11">
          <a:extLst>
            <a:ext uri="{FF2B5EF4-FFF2-40B4-BE49-F238E27FC236}">
              <a16:creationId xmlns:a16="http://schemas.microsoft.com/office/drawing/2014/main" id="{00000000-0008-0000-1200-00006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0" name="Rectangle 619">
          <a:extLst>
            <a:ext uri="{FF2B5EF4-FFF2-40B4-BE49-F238E27FC236}">
              <a16:creationId xmlns:a16="http://schemas.microsoft.com/office/drawing/2014/main" id="{00000000-0008-0000-1200-00006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1" name="Rectangle 11">
          <a:extLst>
            <a:ext uri="{FF2B5EF4-FFF2-40B4-BE49-F238E27FC236}">
              <a16:creationId xmlns:a16="http://schemas.microsoft.com/office/drawing/2014/main" id="{00000000-0008-0000-1200-00006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2" name="Rectangle 621">
          <a:extLst>
            <a:ext uri="{FF2B5EF4-FFF2-40B4-BE49-F238E27FC236}">
              <a16:creationId xmlns:a16="http://schemas.microsoft.com/office/drawing/2014/main" id="{00000000-0008-0000-1200-00006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3" name="Rectangle 11">
          <a:extLst>
            <a:ext uri="{FF2B5EF4-FFF2-40B4-BE49-F238E27FC236}">
              <a16:creationId xmlns:a16="http://schemas.microsoft.com/office/drawing/2014/main" id="{00000000-0008-0000-1200-00006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4" name="Rectangle 3">
          <a:extLst>
            <a:ext uri="{FF2B5EF4-FFF2-40B4-BE49-F238E27FC236}">
              <a16:creationId xmlns:a16="http://schemas.microsoft.com/office/drawing/2014/main" id="{00000000-0008-0000-1200-00007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5" name="Rectangle 3">
          <a:extLst>
            <a:ext uri="{FF2B5EF4-FFF2-40B4-BE49-F238E27FC236}">
              <a16:creationId xmlns:a16="http://schemas.microsoft.com/office/drawing/2014/main" id="{00000000-0008-0000-1200-00007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6" name="Rectangle 625">
          <a:extLst>
            <a:ext uri="{FF2B5EF4-FFF2-40B4-BE49-F238E27FC236}">
              <a16:creationId xmlns:a16="http://schemas.microsoft.com/office/drawing/2014/main" id="{00000000-0008-0000-1200-00007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7" name="Rectangle 3">
          <a:extLst>
            <a:ext uri="{FF2B5EF4-FFF2-40B4-BE49-F238E27FC236}">
              <a16:creationId xmlns:a16="http://schemas.microsoft.com/office/drawing/2014/main" id="{00000000-0008-0000-1200-00007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8" name="Rectangle 11">
          <a:extLst>
            <a:ext uri="{FF2B5EF4-FFF2-40B4-BE49-F238E27FC236}">
              <a16:creationId xmlns:a16="http://schemas.microsoft.com/office/drawing/2014/main" id="{00000000-0008-0000-1200-00007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9" name="Rectangle 3">
          <a:extLst>
            <a:ext uri="{FF2B5EF4-FFF2-40B4-BE49-F238E27FC236}">
              <a16:creationId xmlns:a16="http://schemas.microsoft.com/office/drawing/2014/main" id="{00000000-0008-0000-1200-00007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0" name="Rectangle 629">
          <a:extLst>
            <a:ext uri="{FF2B5EF4-FFF2-40B4-BE49-F238E27FC236}">
              <a16:creationId xmlns:a16="http://schemas.microsoft.com/office/drawing/2014/main" id="{00000000-0008-0000-1200-00007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1" name="Rectangle 11">
          <a:extLst>
            <a:ext uri="{FF2B5EF4-FFF2-40B4-BE49-F238E27FC236}">
              <a16:creationId xmlns:a16="http://schemas.microsoft.com/office/drawing/2014/main" id="{00000000-0008-0000-1200-00007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2" name="Rectangle 631">
          <a:extLst>
            <a:ext uri="{FF2B5EF4-FFF2-40B4-BE49-F238E27FC236}">
              <a16:creationId xmlns:a16="http://schemas.microsoft.com/office/drawing/2014/main" id="{00000000-0008-0000-1200-00007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3" name="Rectangle 11">
          <a:extLst>
            <a:ext uri="{FF2B5EF4-FFF2-40B4-BE49-F238E27FC236}">
              <a16:creationId xmlns:a16="http://schemas.microsoft.com/office/drawing/2014/main" id="{00000000-0008-0000-1200-00007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4" name="Rectangle 633">
          <a:extLst>
            <a:ext uri="{FF2B5EF4-FFF2-40B4-BE49-F238E27FC236}">
              <a16:creationId xmlns:a16="http://schemas.microsoft.com/office/drawing/2014/main" id="{00000000-0008-0000-1200-00007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5" name="Rectangle 11">
          <a:extLst>
            <a:ext uri="{FF2B5EF4-FFF2-40B4-BE49-F238E27FC236}">
              <a16:creationId xmlns:a16="http://schemas.microsoft.com/office/drawing/2014/main" id="{00000000-0008-0000-1200-00007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6" name="Rectangle 635">
          <a:extLst>
            <a:ext uri="{FF2B5EF4-FFF2-40B4-BE49-F238E27FC236}">
              <a16:creationId xmlns:a16="http://schemas.microsoft.com/office/drawing/2014/main" id="{00000000-0008-0000-1200-00007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7" name="Rectangle 11">
          <a:extLst>
            <a:ext uri="{FF2B5EF4-FFF2-40B4-BE49-F238E27FC236}">
              <a16:creationId xmlns:a16="http://schemas.microsoft.com/office/drawing/2014/main" id="{00000000-0008-0000-1200-00007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8" name="Rectangle 637">
          <a:extLst>
            <a:ext uri="{FF2B5EF4-FFF2-40B4-BE49-F238E27FC236}">
              <a16:creationId xmlns:a16="http://schemas.microsoft.com/office/drawing/2014/main" id="{00000000-0008-0000-1200-00007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9" name="Rectangle 11">
          <a:extLst>
            <a:ext uri="{FF2B5EF4-FFF2-40B4-BE49-F238E27FC236}">
              <a16:creationId xmlns:a16="http://schemas.microsoft.com/office/drawing/2014/main" id="{00000000-0008-0000-1200-00007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0" name="Rectangle 639">
          <a:extLst>
            <a:ext uri="{FF2B5EF4-FFF2-40B4-BE49-F238E27FC236}">
              <a16:creationId xmlns:a16="http://schemas.microsoft.com/office/drawing/2014/main" id="{00000000-0008-0000-1200-00008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1" name="Rectangle 11">
          <a:extLst>
            <a:ext uri="{FF2B5EF4-FFF2-40B4-BE49-F238E27FC236}">
              <a16:creationId xmlns:a16="http://schemas.microsoft.com/office/drawing/2014/main" id="{00000000-0008-0000-1200-00008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2" name="Rectangle 641">
          <a:extLst>
            <a:ext uri="{FF2B5EF4-FFF2-40B4-BE49-F238E27FC236}">
              <a16:creationId xmlns:a16="http://schemas.microsoft.com/office/drawing/2014/main" id="{00000000-0008-0000-1200-00008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3" name="Rectangle 11">
          <a:extLst>
            <a:ext uri="{FF2B5EF4-FFF2-40B4-BE49-F238E27FC236}">
              <a16:creationId xmlns:a16="http://schemas.microsoft.com/office/drawing/2014/main" id="{00000000-0008-0000-1200-00008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4" name="Rectangle 643">
          <a:extLst>
            <a:ext uri="{FF2B5EF4-FFF2-40B4-BE49-F238E27FC236}">
              <a16:creationId xmlns:a16="http://schemas.microsoft.com/office/drawing/2014/main" id="{00000000-0008-0000-1200-00008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5" name="Rectangle 11">
          <a:extLst>
            <a:ext uri="{FF2B5EF4-FFF2-40B4-BE49-F238E27FC236}">
              <a16:creationId xmlns:a16="http://schemas.microsoft.com/office/drawing/2014/main" id="{00000000-0008-0000-1200-00008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6" name="Rectangle 645">
          <a:extLst>
            <a:ext uri="{FF2B5EF4-FFF2-40B4-BE49-F238E27FC236}">
              <a16:creationId xmlns:a16="http://schemas.microsoft.com/office/drawing/2014/main" id="{00000000-0008-0000-1200-00008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7" name="Rectangle 11">
          <a:extLst>
            <a:ext uri="{FF2B5EF4-FFF2-40B4-BE49-F238E27FC236}">
              <a16:creationId xmlns:a16="http://schemas.microsoft.com/office/drawing/2014/main" id="{00000000-0008-0000-1200-00008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8" name="Rectangle 3">
          <a:extLst>
            <a:ext uri="{FF2B5EF4-FFF2-40B4-BE49-F238E27FC236}">
              <a16:creationId xmlns:a16="http://schemas.microsoft.com/office/drawing/2014/main" id="{00000000-0008-0000-1200-00008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9" name="Rectangle 3">
          <a:extLst>
            <a:ext uri="{FF2B5EF4-FFF2-40B4-BE49-F238E27FC236}">
              <a16:creationId xmlns:a16="http://schemas.microsoft.com/office/drawing/2014/main" id="{00000000-0008-0000-1200-00008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0" name="Rectangle 649">
          <a:extLst>
            <a:ext uri="{FF2B5EF4-FFF2-40B4-BE49-F238E27FC236}">
              <a16:creationId xmlns:a16="http://schemas.microsoft.com/office/drawing/2014/main" id="{00000000-0008-0000-1200-00008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1" name="Rectangle 3">
          <a:extLst>
            <a:ext uri="{FF2B5EF4-FFF2-40B4-BE49-F238E27FC236}">
              <a16:creationId xmlns:a16="http://schemas.microsoft.com/office/drawing/2014/main" id="{00000000-0008-0000-1200-00008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2" name="Rectangle 11">
          <a:extLst>
            <a:ext uri="{FF2B5EF4-FFF2-40B4-BE49-F238E27FC236}">
              <a16:creationId xmlns:a16="http://schemas.microsoft.com/office/drawing/2014/main" id="{00000000-0008-0000-1200-00008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3" name="Rectangle 3">
          <a:extLst>
            <a:ext uri="{FF2B5EF4-FFF2-40B4-BE49-F238E27FC236}">
              <a16:creationId xmlns:a16="http://schemas.microsoft.com/office/drawing/2014/main" id="{00000000-0008-0000-1200-00008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4" name="Rectangle 653">
          <a:extLst>
            <a:ext uri="{FF2B5EF4-FFF2-40B4-BE49-F238E27FC236}">
              <a16:creationId xmlns:a16="http://schemas.microsoft.com/office/drawing/2014/main" id="{00000000-0008-0000-1200-00008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5" name="Rectangle 11">
          <a:extLst>
            <a:ext uri="{FF2B5EF4-FFF2-40B4-BE49-F238E27FC236}">
              <a16:creationId xmlns:a16="http://schemas.microsoft.com/office/drawing/2014/main" id="{00000000-0008-0000-1200-00008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6" name="Rectangle 655">
          <a:extLst>
            <a:ext uri="{FF2B5EF4-FFF2-40B4-BE49-F238E27FC236}">
              <a16:creationId xmlns:a16="http://schemas.microsoft.com/office/drawing/2014/main" id="{00000000-0008-0000-1200-00009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7" name="Rectangle 11">
          <a:extLst>
            <a:ext uri="{FF2B5EF4-FFF2-40B4-BE49-F238E27FC236}">
              <a16:creationId xmlns:a16="http://schemas.microsoft.com/office/drawing/2014/main" id="{00000000-0008-0000-1200-00009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8" name="Rectangle 657">
          <a:extLst>
            <a:ext uri="{FF2B5EF4-FFF2-40B4-BE49-F238E27FC236}">
              <a16:creationId xmlns:a16="http://schemas.microsoft.com/office/drawing/2014/main" id="{00000000-0008-0000-1200-00009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9" name="Rectangle 11">
          <a:extLst>
            <a:ext uri="{FF2B5EF4-FFF2-40B4-BE49-F238E27FC236}">
              <a16:creationId xmlns:a16="http://schemas.microsoft.com/office/drawing/2014/main" id="{00000000-0008-0000-1200-00009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0" name="Rectangle 659">
          <a:extLst>
            <a:ext uri="{FF2B5EF4-FFF2-40B4-BE49-F238E27FC236}">
              <a16:creationId xmlns:a16="http://schemas.microsoft.com/office/drawing/2014/main" id="{00000000-0008-0000-1200-00009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1" name="Rectangle 11">
          <a:extLst>
            <a:ext uri="{FF2B5EF4-FFF2-40B4-BE49-F238E27FC236}">
              <a16:creationId xmlns:a16="http://schemas.microsoft.com/office/drawing/2014/main" id="{00000000-0008-0000-1200-00009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2" name="Rectangle 661">
          <a:extLst>
            <a:ext uri="{FF2B5EF4-FFF2-40B4-BE49-F238E27FC236}">
              <a16:creationId xmlns:a16="http://schemas.microsoft.com/office/drawing/2014/main" id="{00000000-0008-0000-1200-00009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3" name="Rectangle 11">
          <a:extLst>
            <a:ext uri="{FF2B5EF4-FFF2-40B4-BE49-F238E27FC236}">
              <a16:creationId xmlns:a16="http://schemas.microsoft.com/office/drawing/2014/main" id="{00000000-0008-0000-1200-00009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4" name="Rectangle 663">
          <a:extLst>
            <a:ext uri="{FF2B5EF4-FFF2-40B4-BE49-F238E27FC236}">
              <a16:creationId xmlns:a16="http://schemas.microsoft.com/office/drawing/2014/main" id="{00000000-0008-0000-1200-00009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5" name="Rectangle 11">
          <a:extLst>
            <a:ext uri="{FF2B5EF4-FFF2-40B4-BE49-F238E27FC236}">
              <a16:creationId xmlns:a16="http://schemas.microsoft.com/office/drawing/2014/main" id="{00000000-0008-0000-1200-00009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6" name="Rectangle 665">
          <a:extLst>
            <a:ext uri="{FF2B5EF4-FFF2-40B4-BE49-F238E27FC236}">
              <a16:creationId xmlns:a16="http://schemas.microsoft.com/office/drawing/2014/main" id="{00000000-0008-0000-1200-00009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7" name="Rectangle 11">
          <a:extLst>
            <a:ext uri="{FF2B5EF4-FFF2-40B4-BE49-F238E27FC236}">
              <a16:creationId xmlns:a16="http://schemas.microsoft.com/office/drawing/2014/main" id="{00000000-0008-0000-1200-00009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8" name="Rectangle 667">
          <a:extLst>
            <a:ext uri="{FF2B5EF4-FFF2-40B4-BE49-F238E27FC236}">
              <a16:creationId xmlns:a16="http://schemas.microsoft.com/office/drawing/2014/main" id="{00000000-0008-0000-1200-00009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9" name="Rectangle 11">
          <a:extLst>
            <a:ext uri="{FF2B5EF4-FFF2-40B4-BE49-F238E27FC236}">
              <a16:creationId xmlns:a16="http://schemas.microsoft.com/office/drawing/2014/main" id="{00000000-0008-0000-1200-00009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0" name="Rectangle 669">
          <a:extLst>
            <a:ext uri="{FF2B5EF4-FFF2-40B4-BE49-F238E27FC236}">
              <a16:creationId xmlns:a16="http://schemas.microsoft.com/office/drawing/2014/main" id="{00000000-0008-0000-1200-00009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1" name="Rectangle 11">
          <a:extLst>
            <a:ext uri="{FF2B5EF4-FFF2-40B4-BE49-F238E27FC236}">
              <a16:creationId xmlns:a16="http://schemas.microsoft.com/office/drawing/2014/main" id="{00000000-0008-0000-1200-00009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2" name="Rectangle 3">
          <a:extLst>
            <a:ext uri="{FF2B5EF4-FFF2-40B4-BE49-F238E27FC236}">
              <a16:creationId xmlns:a16="http://schemas.microsoft.com/office/drawing/2014/main" id="{00000000-0008-0000-1200-0000A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3" name="Rectangle 3">
          <a:extLst>
            <a:ext uri="{FF2B5EF4-FFF2-40B4-BE49-F238E27FC236}">
              <a16:creationId xmlns:a16="http://schemas.microsoft.com/office/drawing/2014/main" id="{00000000-0008-0000-1200-0000A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4" name="Rectangle 673">
          <a:extLst>
            <a:ext uri="{FF2B5EF4-FFF2-40B4-BE49-F238E27FC236}">
              <a16:creationId xmlns:a16="http://schemas.microsoft.com/office/drawing/2014/main" id="{00000000-0008-0000-1200-0000A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5" name="Rectangle 3">
          <a:extLst>
            <a:ext uri="{FF2B5EF4-FFF2-40B4-BE49-F238E27FC236}">
              <a16:creationId xmlns:a16="http://schemas.microsoft.com/office/drawing/2014/main" id="{00000000-0008-0000-1200-0000A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6" name="Rectangle 11">
          <a:extLst>
            <a:ext uri="{FF2B5EF4-FFF2-40B4-BE49-F238E27FC236}">
              <a16:creationId xmlns:a16="http://schemas.microsoft.com/office/drawing/2014/main" id="{00000000-0008-0000-1200-0000A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7" name="Rectangle 3">
          <a:extLst>
            <a:ext uri="{FF2B5EF4-FFF2-40B4-BE49-F238E27FC236}">
              <a16:creationId xmlns:a16="http://schemas.microsoft.com/office/drawing/2014/main" id="{00000000-0008-0000-1200-0000A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8" name="Rectangle 677">
          <a:extLst>
            <a:ext uri="{FF2B5EF4-FFF2-40B4-BE49-F238E27FC236}">
              <a16:creationId xmlns:a16="http://schemas.microsoft.com/office/drawing/2014/main" id="{00000000-0008-0000-1200-0000A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9" name="Rectangle 11">
          <a:extLst>
            <a:ext uri="{FF2B5EF4-FFF2-40B4-BE49-F238E27FC236}">
              <a16:creationId xmlns:a16="http://schemas.microsoft.com/office/drawing/2014/main" id="{00000000-0008-0000-1200-0000A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0" name="Rectangle 679">
          <a:extLst>
            <a:ext uri="{FF2B5EF4-FFF2-40B4-BE49-F238E27FC236}">
              <a16:creationId xmlns:a16="http://schemas.microsoft.com/office/drawing/2014/main" id="{00000000-0008-0000-1200-0000A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1" name="Rectangle 11">
          <a:extLst>
            <a:ext uri="{FF2B5EF4-FFF2-40B4-BE49-F238E27FC236}">
              <a16:creationId xmlns:a16="http://schemas.microsoft.com/office/drawing/2014/main" id="{00000000-0008-0000-1200-0000A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2" name="Rectangle 681">
          <a:extLst>
            <a:ext uri="{FF2B5EF4-FFF2-40B4-BE49-F238E27FC236}">
              <a16:creationId xmlns:a16="http://schemas.microsoft.com/office/drawing/2014/main" id="{00000000-0008-0000-1200-0000A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3" name="Rectangle 11">
          <a:extLst>
            <a:ext uri="{FF2B5EF4-FFF2-40B4-BE49-F238E27FC236}">
              <a16:creationId xmlns:a16="http://schemas.microsoft.com/office/drawing/2014/main" id="{00000000-0008-0000-1200-0000A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4" name="Rectangle 683">
          <a:extLst>
            <a:ext uri="{FF2B5EF4-FFF2-40B4-BE49-F238E27FC236}">
              <a16:creationId xmlns:a16="http://schemas.microsoft.com/office/drawing/2014/main" id="{00000000-0008-0000-1200-0000A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5" name="Rectangle 11">
          <a:extLst>
            <a:ext uri="{FF2B5EF4-FFF2-40B4-BE49-F238E27FC236}">
              <a16:creationId xmlns:a16="http://schemas.microsoft.com/office/drawing/2014/main" id="{00000000-0008-0000-1200-0000A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6" name="Rectangle 685">
          <a:extLst>
            <a:ext uri="{FF2B5EF4-FFF2-40B4-BE49-F238E27FC236}">
              <a16:creationId xmlns:a16="http://schemas.microsoft.com/office/drawing/2014/main" id="{00000000-0008-0000-1200-0000A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7" name="Rectangle 11">
          <a:extLst>
            <a:ext uri="{FF2B5EF4-FFF2-40B4-BE49-F238E27FC236}">
              <a16:creationId xmlns:a16="http://schemas.microsoft.com/office/drawing/2014/main" id="{00000000-0008-0000-1200-0000A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8" name="Rectangle 687">
          <a:extLst>
            <a:ext uri="{FF2B5EF4-FFF2-40B4-BE49-F238E27FC236}">
              <a16:creationId xmlns:a16="http://schemas.microsoft.com/office/drawing/2014/main" id="{00000000-0008-0000-1200-0000B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9" name="Rectangle 11">
          <a:extLst>
            <a:ext uri="{FF2B5EF4-FFF2-40B4-BE49-F238E27FC236}">
              <a16:creationId xmlns:a16="http://schemas.microsoft.com/office/drawing/2014/main" id="{00000000-0008-0000-1200-0000B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0" name="Rectangle 689">
          <a:extLst>
            <a:ext uri="{FF2B5EF4-FFF2-40B4-BE49-F238E27FC236}">
              <a16:creationId xmlns:a16="http://schemas.microsoft.com/office/drawing/2014/main" id="{00000000-0008-0000-1200-0000B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1" name="Rectangle 11">
          <a:extLst>
            <a:ext uri="{FF2B5EF4-FFF2-40B4-BE49-F238E27FC236}">
              <a16:creationId xmlns:a16="http://schemas.microsoft.com/office/drawing/2014/main" id="{00000000-0008-0000-1200-0000B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2" name="Rectangle 691">
          <a:extLst>
            <a:ext uri="{FF2B5EF4-FFF2-40B4-BE49-F238E27FC236}">
              <a16:creationId xmlns:a16="http://schemas.microsoft.com/office/drawing/2014/main" id="{00000000-0008-0000-1200-0000B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3" name="Rectangle 11">
          <a:extLst>
            <a:ext uri="{FF2B5EF4-FFF2-40B4-BE49-F238E27FC236}">
              <a16:creationId xmlns:a16="http://schemas.microsoft.com/office/drawing/2014/main" id="{00000000-0008-0000-1200-0000B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4" name="Rectangle 693">
          <a:extLst>
            <a:ext uri="{FF2B5EF4-FFF2-40B4-BE49-F238E27FC236}">
              <a16:creationId xmlns:a16="http://schemas.microsoft.com/office/drawing/2014/main" id="{00000000-0008-0000-1200-0000B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5" name="Rectangle 11">
          <a:extLst>
            <a:ext uri="{FF2B5EF4-FFF2-40B4-BE49-F238E27FC236}">
              <a16:creationId xmlns:a16="http://schemas.microsoft.com/office/drawing/2014/main" id="{00000000-0008-0000-1200-0000B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6" name="Rectangle 3">
          <a:extLst>
            <a:ext uri="{FF2B5EF4-FFF2-40B4-BE49-F238E27FC236}">
              <a16:creationId xmlns:a16="http://schemas.microsoft.com/office/drawing/2014/main" id="{00000000-0008-0000-1200-0000B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7" name="Rectangle 3">
          <a:extLst>
            <a:ext uri="{FF2B5EF4-FFF2-40B4-BE49-F238E27FC236}">
              <a16:creationId xmlns:a16="http://schemas.microsoft.com/office/drawing/2014/main" id="{00000000-0008-0000-1200-0000B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98" name="Rectangle 697">
          <a:extLst>
            <a:ext uri="{FF2B5EF4-FFF2-40B4-BE49-F238E27FC236}">
              <a16:creationId xmlns:a16="http://schemas.microsoft.com/office/drawing/2014/main" id="{00000000-0008-0000-1200-0000B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9" name="Rectangle 3">
          <a:extLst>
            <a:ext uri="{FF2B5EF4-FFF2-40B4-BE49-F238E27FC236}">
              <a16:creationId xmlns:a16="http://schemas.microsoft.com/office/drawing/2014/main" id="{00000000-0008-0000-1200-0000B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0" name="Rectangle 11">
          <a:extLst>
            <a:ext uri="{FF2B5EF4-FFF2-40B4-BE49-F238E27FC236}">
              <a16:creationId xmlns:a16="http://schemas.microsoft.com/office/drawing/2014/main" id="{00000000-0008-0000-1200-0000B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01" name="Rectangle 3">
          <a:extLst>
            <a:ext uri="{FF2B5EF4-FFF2-40B4-BE49-F238E27FC236}">
              <a16:creationId xmlns:a16="http://schemas.microsoft.com/office/drawing/2014/main" id="{00000000-0008-0000-1200-0000B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2" name="Rectangle 701">
          <a:extLst>
            <a:ext uri="{FF2B5EF4-FFF2-40B4-BE49-F238E27FC236}">
              <a16:creationId xmlns:a16="http://schemas.microsoft.com/office/drawing/2014/main" id="{00000000-0008-0000-1200-0000B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3" name="Rectangle 11">
          <a:extLst>
            <a:ext uri="{FF2B5EF4-FFF2-40B4-BE49-F238E27FC236}">
              <a16:creationId xmlns:a16="http://schemas.microsoft.com/office/drawing/2014/main" id="{00000000-0008-0000-1200-0000B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4" name="Rectangle 703">
          <a:extLst>
            <a:ext uri="{FF2B5EF4-FFF2-40B4-BE49-F238E27FC236}">
              <a16:creationId xmlns:a16="http://schemas.microsoft.com/office/drawing/2014/main" id="{00000000-0008-0000-1200-0000C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5" name="Rectangle 11">
          <a:extLst>
            <a:ext uri="{FF2B5EF4-FFF2-40B4-BE49-F238E27FC236}">
              <a16:creationId xmlns:a16="http://schemas.microsoft.com/office/drawing/2014/main" id="{00000000-0008-0000-1200-0000C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6" name="Rectangle 705">
          <a:extLst>
            <a:ext uri="{FF2B5EF4-FFF2-40B4-BE49-F238E27FC236}">
              <a16:creationId xmlns:a16="http://schemas.microsoft.com/office/drawing/2014/main" id="{00000000-0008-0000-1200-0000C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7" name="Rectangle 11">
          <a:extLst>
            <a:ext uri="{FF2B5EF4-FFF2-40B4-BE49-F238E27FC236}">
              <a16:creationId xmlns:a16="http://schemas.microsoft.com/office/drawing/2014/main" id="{00000000-0008-0000-1200-0000C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8" name="Rectangle 707">
          <a:extLst>
            <a:ext uri="{FF2B5EF4-FFF2-40B4-BE49-F238E27FC236}">
              <a16:creationId xmlns:a16="http://schemas.microsoft.com/office/drawing/2014/main" id="{00000000-0008-0000-1200-0000C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9" name="Rectangle 11">
          <a:extLst>
            <a:ext uri="{FF2B5EF4-FFF2-40B4-BE49-F238E27FC236}">
              <a16:creationId xmlns:a16="http://schemas.microsoft.com/office/drawing/2014/main" id="{00000000-0008-0000-1200-0000C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0" name="Rectangle 709">
          <a:extLst>
            <a:ext uri="{FF2B5EF4-FFF2-40B4-BE49-F238E27FC236}">
              <a16:creationId xmlns:a16="http://schemas.microsoft.com/office/drawing/2014/main" id="{00000000-0008-0000-1200-0000C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1" name="Rectangle 11">
          <a:extLst>
            <a:ext uri="{FF2B5EF4-FFF2-40B4-BE49-F238E27FC236}">
              <a16:creationId xmlns:a16="http://schemas.microsoft.com/office/drawing/2014/main" id="{00000000-0008-0000-1200-0000C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2" name="Rectangle 711">
          <a:extLst>
            <a:ext uri="{FF2B5EF4-FFF2-40B4-BE49-F238E27FC236}">
              <a16:creationId xmlns:a16="http://schemas.microsoft.com/office/drawing/2014/main" id="{00000000-0008-0000-1200-0000C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3" name="Rectangle 11">
          <a:extLst>
            <a:ext uri="{FF2B5EF4-FFF2-40B4-BE49-F238E27FC236}">
              <a16:creationId xmlns:a16="http://schemas.microsoft.com/office/drawing/2014/main" id="{00000000-0008-0000-1200-0000C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4" name="Rectangle 713">
          <a:extLst>
            <a:ext uri="{FF2B5EF4-FFF2-40B4-BE49-F238E27FC236}">
              <a16:creationId xmlns:a16="http://schemas.microsoft.com/office/drawing/2014/main" id="{00000000-0008-0000-1200-0000C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5" name="Rectangle 11">
          <a:extLst>
            <a:ext uri="{FF2B5EF4-FFF2-40B4-BE49-F238E27FC236}">
              <a16:creationId xmlns:a16="http://schemas.microsoft.com/office/drawing/2014/main" id="{00000000-0008-0000-1200-0000C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6" name="Rectangle 715">
          <a:extLst>
            <a:ext uri="{FF2B5EF4-FFF2-40B4-BE49-F238E27FC236}">
              <a16:creationId xmlns:a16="http://schemas.microsoft.com/office/drawing/2014/main" id="{00000000-0008-0000-1200-0000C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7" name="Rectangle 11">
          <a:extLst>
            <a:ext uri="{FF2B5EF4-FFF2-40B4-BE49-F238E27FC236}">
              <a16:creationId xmlns:a16="http://schemas.microsoft.com/office/drawing/2014/main" id="{00000000-0008-0000-1200-0000C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8" name="Rectangle 717">
          <a:extLst>
            <a:ext uri="{FF2B5EF4-FFF2-40B4-BE49-F238E27FC236}">
              <a16:creationId xmlns:a16="http://schemas.microsoft.com/office/drawing/2014/main" id="{00000000-0008-0000-1200-0000C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9" name="Rectangle 11">
          <a:extLst>
            <a:ext uri="{FF2B5EF4-FFF2-40B4-BE49-F238E27FC236}">
              <a16:creationId xmlns:a16="http://schemas.microsoft.com/office/drawing/2014/main" id="{00000000-0008-0000-1200-0000C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0" name="Rectangle 3">
          <a:extLst>
            <a:ext uri="{FF2B5EF4-FFF2-40B4-BE49-F238E27FC236}">
              <a16:creationId xmlns:a16="http://schemas.microsoft.com/office/drawing/2014/main" id="{00000000-0008-0000-1200-0000D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1" name="Rectangle 3">
          <a:extLst>
            <a:ext uri="{FF2B5EF4-FFF2-40B4-BE49-F238E27FC236}">
              <a16:creationId xmlns:a16="http://schemas.microsoft.com/office/drawing/2014/main" id="{00000000-0008-0000-1200-0000D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2" name="Rectangle 721">
          <a:extLst>
            <a:ext uri="{FF2B5EF4-FFF2-40B4-BE49-F238E27FC236}">
              <a16:creationId xmlns:a16="http://schemas.microsoft.com/office/drawing/2014/main" id="{00000000-0008-0000-1200-0000D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3" name="Rectangle 3">
          <a:extLst>
            <a:ext uri="{FF2B5EF4-FFF2-40B4-BE49-F238E27FC236}">
              <a16:creationId xmlns:a16="http://schemas.microsoft.com/office/drawing/2014/main" id="{00000000-0008-0000-1200-0000D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4" name="Rectangle 11">
          <a:extLst>
            <a:ext uri="{FF2B5EF4-FFF2-40B4-BE49-F238E27FC236}">
              <a16:creationId xmlns:a16="http://schemas.microsoft.com/office/drawing/2014/main" id="{00000000-0008-0000-1200-0000D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5" name="Rectangle 3">
          <a:extLst>
            <a:ext uri="{FF2B5EF4-FFF2-40B4-BE49-F238E27FC236}">
              <a16:creationId xmlns:a16="http://schemas.microsoft.com/office/drawing/2014/main" id="{00000000-0008-0000-1200-0000D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6" name="Rectangle 725">
          <a:extLst>
            <a:ext uri="{FF2B5EF4-FFF2-40B4-BE49-F238E27FC236}">
              <a16:creationId xmlns:a16="http://schemas.microsoft.com/office/drawing/2014/main" id="{00000000-0008-0000-1200-0000D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7" name="Rectangle 11">
          <a:extLst>
            <a:ext uri="{FF2B5EF4-FFF2-40B4-BE49-F238E27FC236}">
              <a16:creationId xmlns:a16="http://schemas.microsoft.com/office/drawing/2014/main" id="{00000000-0008-0000-1200-0000D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8" name="Rectangle 727">
          <a:extLst>
            <a:ext uri="{FF2B5EF4-FFF2-40B4-BE49-F238E27FC236}">
              <a16:creationId xmlns:a16="http://schemas.microsoft.com/office/drawing/2014/main" id="{00000000-0008-0000-1200-0000D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9" name="Rectangle 11">
          <a:extLst>
            <a:ext uri="{FF2B5EF4-FFF2-40B4-BE49-F238E27FC236}">
              <a16:creationId xmlns:a16="http://schemas.microsoft.com/office/drawing/2014/main" id="{00000000-0008-0000-1200-0000D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0" name="Rectangle 729">
          <a:extLst>
            <a:ext uri="{FF2B5EF4-FFF2-40B4-BE49-F238E27FC236}">
              <a16:creationId xmlns:a16="http://schemas.microsoft.com/office/drawing/2014/main" id="{00000000-0008-0000-1200-0000D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1" name="Rectangle 11">
          <a:extLst>
            <a:ext uri="{FF2B5EF4-FFF2-40B4-BE49-F238E27FC236}">
              <a16:creationId xmlns:a16="http://schemas.microsoft.com/office/drawing/2014/main" id="{00000000-0008-0000-1200-0000D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2" name="Rectangle 731">
          <a:extLst>
            <a:ext uri="{FF2B5EF4-FFF2-40B4-BE49-F238E27FC236}">
              <a16:creationId xmlns:a16="http://schemas.microsoft.com/office/drawing/2014/main" id="{00000000-0008-0000-1200-0000D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3" name="Rectangle 11">
          <a:extLst>
            <a:ext uri="{FF2B5EF4-FFF2-40B4-BE49-F238E27FC236}">
              <a16:creationId xmlns:a16="http://schemas.microsoft.com/office/drawing/2014/main" id="{00000000-0008-0000-1200-0000D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4" name="Rectangle 733">
          <a:extLst>
            <a:ext uri="{FF2B5EF4-FFF2-40B4-BE49-F238E27FC236}">
              <a16:creationId xmlns:a16="http://schemas.microsoft.com/office/drawing/2014/main" id="{00000000-0008-0000-1200-0000D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5" name="Rectangle 11">
          <a:extLst>
            <a:ext uri="{FF2B5EF4-FFF2-40B4-BE49-F238E27FC236}">
              <a16:creationId xmlns:a16="http://schemas.microsoft.com/office/drawing/2014/main" id="{00000000-0008-0000-1200-0000D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6" name="Rectangle 735">
          <a:extLst>
            <a:ext uri="{FF2B5EF4-FFF2-40B4-BE49-F238E27FC236}">
              <a16:creationId xmlns:a16="http://schemas.microsoft.com/office/drawing/2014/main" id="{00000000-0008-0000-1200-0000E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7" name="Rectangle 11">
          <a:extLst>
            <a:ext uri="{FF2B5EF4-FFF2-40B4-BE49-F238E27FC236}">
              <a16:creationId xmlns:a16="http://schemas.microsoft.com/office/drawing/2014/main" id="{00000000-0008-0000-1200-0000E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8" name="Rectangle 737">
          <a:extLst>
            <a:ext uri="{FF2B5EF4-FFF2-40B4-BE49-F238E27FC236}">
              <a16:creationId xmlns:a16="http://schemas.microsoft.com/office/drawing/2014/main" id="{00000000-0008-0000-1200-0000E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9" name="Rectangle 11">
          <a:extLst>
            <a:ext uri="{FF2B5EF4-FFF2-40B4-BE49-F238E27FC236}">
              <a16:creationId xmlns:a16="http://schemas.microsoft.com/office/drawing/2014/main" id="{00000000-0008-0000-1200-0000E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0" name="Rectangle 739">
          <a:extLst>
            <a:ext uri="{FF2B5EF4-FFF2-40B4-BE49-F238E27FC236}">
              <a16:creationId xmlns:a16="http://schemas.microsoft.com/office/drawing/2014/main" id="{00000000-0008-0000-1200-0000E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1" name="Rectangle 11">
          <a:extLst>
            <a:ext uri="{FF2B5EF4-FFF2-40B4-BE49-F238E27FC236}">
              <a16:creationId xmlns:a16="http://schemas.microsoft.com/office/drawing/2014/main" id="{00000000-0008-0000-1200-0000E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2" name="Rectangle 741">
          <a:extLst>
            <a:ext uri="{FF2B5EF4-FFF2-40B4-BE49-F238E27FC236}">
              <a16:creationId xmlns:a16="http://schemas.microsoft.com/office/drawing/2014/main" id="{00000000-0008-0000-1200-0000E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3" name="Rectangle 11">
          <a:extLst>
            <a:ext uri="{FF2B5EF4-FFF2-40B4-BE49-F238E27FC236}">
              <a16:creationId xmlns:a16="http://schemas.microsoft.com/office/drawing/2014/main" id="{00000000-0008-0000-1200-0000E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4" name="Rectangle 3">
          <a:extLst>
            <a:ext uri="{FF2B5EF4-FFF2-40B4-BE49-F238E27FC236}">
              <a16:creationId xmlns:a16="http://schemas.microsoft.com/office/drawing/2014/main" id="{00000000-0008-0000-1200-0000E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5" name="Rectangle 3">
          <a:extLst>
            <a:ext uri="{FF2B5EF4-FFF2-40B4-BE49-F238E27FC236}">
              <a16:creationId xmlns:a16="http://schemas.microsoft.com/office/drawing/2014/main" id="{00000000-0008-0000-1200-0000E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6" name="Rectangle 745">
          <a:extLst>
            <a:ext uri="{FF2B5EF4-FFF2-40B4-BE49-F238E27FC236}">
              <a16:creationId xmlns:a16="http://schemas.microsoft.com/office/drawing/2014/main" id="{00000000-0008-0000-1200-0000E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7" name="Rectangle 3">
          <a:extLst>
            <a:ext uri="{FF2B5EF4-FFF2-40B4-BE49-F238E27FC236}">
              <a16:creationId xmlns:a16="http://schemas.microsoft.com/office/drawing/2014/main" id="{00000000-0008-0000-1200-0000E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8" name="Rectangle 11">
          <a:extLst>
            <a:ext uri="{FF2B5EF4-FFF2-40B4-BE49-F238E27FC236}">
              <a16:creationId xmlns:a16="http://schemas.microsoft.com/office/drawing/2014/main" id="{00000000-0008-0000-1200-0000E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9" name="Rectangle 3">
          <a:extLst>
            <a:ext uri="{FF2B5EF4-FFF2-40B4-BE49-F238E27FC236}">
              <a16:creationId xmlns:a16="http://schemas.microsoft.com/office/drawing/2014/main" id="{00000000-0008-0000-1200-0000E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0" name="Rectangle 749">
          <a:extLst>
            <a:ext uri="{FF2B5EF4-FFF2-40B4-BE49-F238E27FC236}">
              <a16:creationId xmlns:a16="http://schemas.microsoft.com/office/drawing/2014/main" id="{00000000-0008-0000-1200-0000E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1" name="Rectangle 11">
          <a:extLst>
            <a:ext uri="{FF2B5EF4-FFF2-40B4-BE49-F238E27FC236}">
              <a16:creationId xmlns:a16="http://schemas.microsoft.com/office/drawing/2014/main" id="{00000000-0008-0000-1200-0000E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2" name="Rectangle 751">
          <a:extLst>
            <a:ext uri="{FF2B5EF4-FFF2-40B4-BE49-F238E27FC236}">
              <a16:creationId xmlns:a16="http://schemas.microsoft.com/office/drawing/2014/main" id="{00000000-0008-0000-1200-0000F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3" name="Rectangle 11">
          <a:extLst>
            <a:ext uri="{FF2B5EF4-FFF2-40B4-BE49-F238E27FC236}">
              <a16:creationId xmlns:a16="http://schemas.microsoft.com/office/drawing/2014/main" id="{00000000-0008-0000-1200-0000F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4" name="Rectangle 753">
          <a:extLst>
            <a:ext uri="{FF2B5EF4-FFF2-40B4-BE49-F238E27FC236}">
              <a16:creationId xmlns:a16="http://schemas.microsoft.com/office/drawing/2014/main" id="{00000000-0008-0000-1200-0000F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5" name="Rectangle 11">
          <a:extLst>
            <a:ext uri="{FF2B5EF4-FFF2-40B4-BE49-F238E27FC236}">
              <a16:creationId xmlns:a16="http://schemas.microsoft.com/office/drawing/2014/main" id="{00000000-0008-0000-1200-0000F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6" name="Rectangle 755">
          <a:extLst>
            <a:ext uri="{FF2B5EF4-FFF2-40B4-BE49-F238E27FC236}">
              <a16:creationId xmlns:a16="http://schemas.microsoft.com/office/drawing/2014/main" id="{00000000-0008-0000-1200-0000F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7" name="Rectangle 11">
          <a:extLst>
            <a:ext uri="{FF2B5EF4-FFF2-40B4-BE49-F238E27FC236}">
              <a16:creationId xmlns:a16="http://schemas.microsoft.com/office/drawing/2014/main" id="{00000000-0008-0000-1200-0000F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8" name="Rectangle 757">
          <a:extLst>
            <a:ext uri="{FF2B5EF4-FFF2-40B4-BE49-F238E27FC236}">
              <a16:creationId xmlns:a16="http://schemas.microsoft.com/office/drawing/2014/main" id="{00000000-0008-0000-1200-0000F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9" name="Rectangle 11">
          <a:extLst>
            <a:ext uri="{FF2B5EF4-FFF2-40B4-BE49-F238E27FC236}">
              <a16:creationId xmlns:a16="http://schemas.microsoft.com/office/drawing/2014/main" id="{00000000-0008-0000-1200-0000F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0" name="Rectangle 759">
          <a:extLst>
            <a:ext uri="{FF2B5EF4-FFF2-40B4-BE49-F238E27FC236}">
              <a16:creationId xmlns:a16="http://schemas.microsoft.com/office/drawing/2014/main" id="{00000000-0008-0000-1200-0000F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1" name="Rectangle 11">
          <a:extLst>
            <a:ext uri="{FF2B5EF4-FFF2-40B4-BE49-F238E27FC236}">
              <a16:creationId xmlns:a16="http://schemas.microsoft.com/office/drawing/2014/main" id="{00000000-0008-0000-1200-0000F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2" name="Rectangle 761">
          <a:extLst>
            <a:ext uri="{FF2B5EF4-FFF2-40B4-BE49-F238E27FC236}">
              <a16:creationId xmlns:a16="http://schemas.microsoft.com/office/drawing/2014/main" id="{00000000-0008-0000-1200-0000F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3" name="Rectangle 11">
          <a:extLst>
            <a:ext uri="{FF2B5EF4-FFF2-40B4-BE49-F238E27FC236}">
              <a16:creationId xmlns:a16="http://schemas.microsoft.com/office/drawing/2014/main" id="{00000000-0008-0000-1200-0000F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4" name="Rectangle 763">
          <a:extLst>
            <a:ext uri="{FF2B5EF4-FFF2-40B4-BE49-F238E27FC236}">
              <a16:creationId xmlns:a16="http://schemas.microsoft.com/office/drawing/2014/main" id="{00000000-0008-0000-1200-0000F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5" name="Rectangle 11">
          <a:extLst>
            <a:ext uri="{FF2B5EF4-FFF2-40B4-BE49-F238E27FC236}">
              <a16:creationId xmlns:a16="http://schemas.microsoft.com/office/drawing/2014/main" id="{00000000-0008-0000-1200-0000F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6" name="Rectangle 765">
          <a:extLst>
            <a:ext uri="{FF2B5EF4-FFF2-40B4-BE49-F238E27FC236}">
              <a16:creationId xmlns:a16="http://schemas.microsoft.com/office/drawing/2014/main" id="{00000000-0008-0000-1200-0000F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7" name="Rectangle 11">
          <a:extLst>
            <a:ext uri="{FF2B5EF4-FFF2-40B4-BE49-F238E27FC236}">
              <a16:creationId xmlns:a16="http://schemas.microsoft.com/office/drawing/2014/main" id="{00000000-0008-0000-1200-0000F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8" name="Rectangle 3">
          <a:extLst>
            <a:ext uri="{FF2B5EF4-FFF2-40B4-BE49-F238E27FC236}">
              <a16:creationId xmlns:a16="http://schemas.microsoft.com/office/drawing/2014/main" id="{00000000-0008-0000-1200-00000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9" name="Rectangle 3">
          <a:extLst>
            <a:ext uri="{FF2B5EF4-FFF2-40B4-BE49-F238E27FC236}">
              <a16:creationId xmlns:a16="http://schemas.microsoft.com/office/drawing/2014/main" id="{00000000-0008-0000-1200-00000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0" name="Rectangle 769">
          <a:extLst>
            <a:ext uri="{FF2B5EF4-FFF2-40B4-BE49-F238E27FC236}">
              <a16:creationId xmlns:a16="http://schemas.microsoft.com/office/drawing/2014/main" id="{00000000-0008-0000-1200-00000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1" name="Rectangle 3">
          <a:extLst>
            <a:ext uri="{FF2B5EF4-FFF2-40B4-BE49-F238E27FC236}">
              <a16:creationId xmlns:a16="http://schemas.microsoft.com/office/drawing/2014/main" id="{00000000-0008-0000-1200-00000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2" name="Rectangle 11">
          <a:extLst>
            <a:ext uri="{FF2B5EF4-FFF2-40B4-BE49-F238E27FC236}">
              <a16:creationId xmlns:a16="http://schemas.microsoft.com/office/drawing/2014/main" id="{00000000-0008-0000-1200-00000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3" name="Rectangle 3">
          <a:extLst>
            <a:ext uri="{FF2B5EF4-FFF2-40B4-BE49-F238E27FC236}">
              <a16:creationId xmlns:a16="http://schemas.microsoft.com/office/drawing/2014/main" id="{00000000-0008-0000-1200-00000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4" name="Rectangle 773">
          <a:extLst>
            <a:ext uri="{FF2B5EF4-FFF2-40B4-BE49-F238E27FC236}">
              <a16:creationId xmlns:a16="http://schemas.microsoft.com/office/drawing/2014/main" id="{00000000-0008-0000-1200-00000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5" name="Rectangle 11">
          <a:extLst>
            <a:ext uri="{FF2B5EF4-FFF2-40B4-BE49-F238E27FC236}">
              <a16:creationId xmlns:a16="http://schemas.microsoft.com/office/drawing/2014/main" id="{00000000-0008-0000-1200-00000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6" name="Rectangle 775">
          <a:extLst>
            <a:ext uri="{FF2B5EF4-FFF2-40B4-BE49-F238E27FC236}">
              <a16:creationId xmlns:a16="http://schemas.microsoft.com/office/drawing/2014/main" id="{00000000-0008-0000-1200-00000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7" name="Rectangle 11">
          <a:extLst>
            <a:ext uri="{FF2B5EF4-FFF2-40B4-BE49-F238E27FC236}">
              <a16:creationId xmlns:a16="http://schemas.microsoft.com/office/drawing/2014/main" id="{00000000-0008-0000-1200-00000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8" name="Rectangle 777">
          <a:extLst>
            <a:ext uri="{FF2B5EF4-FFF2-40B4-BE49-F238E27FC236}">
              <a16:creationId xmlns:a16="http://schemas.microsoft.com/office/drawing/2014/main" id="{00000000-0008-0000-1200-00000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9" name="Rectangle 11">
          <a:extLst>
            <a:ext uri="{FF2B5EF4-FFF2-40B4-BE49-F238E27FC236}">
              <a16:creationId xmlns:a16="http://schemas.microsoft.com/office/drawing/2014/main" id="{00000000-0008-0000-1200-00000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0" name="Rectangle 779">
          <a:extLst>
            <a:ext uri="{FF2B5EF4-FFF2-40B4-BE49-F238E27FC236}">
              <a16:creationId xmlns:a16="http://schemas.microsoft.com/office/drawing/2014/main" id="{00000000-0008-0000-1200-00000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1" name="Rectangle 11">
          <a:extLst>
            <a:ext uri="{FF2B5EF4-FFF2-40B4-BE49-F238E27FC236}">
              <a16:creationId xmlns:a16="http://schemas.microsoft.com/office/drawing/2014/main" id="{00000000-0008-0000-1200-00000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2" name="Rectangle 781">
          <a:extLst>
            <a:ext uri="{FF2B5EF4-FFF2-40B4-BE49-F238E27FC236}">
              <a16:creationId xmlns:a16="http://schemas.microsoft.com/office/drawing/2014/main" id="{00000000-0008-0000-1200-00000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3" name="Rectangle 11">
          <a:extLst>
            <a:ext uri="{FF2B5EF4-FFF2-40B4-BE49-F238E27FC236}">
              <a16:creationId xmlns:a16="http://schemas.microsoft.com/office/drawing/2014/main" id="{00000000-0008-0000-1200-00000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4" name="Rectangle 783">
          <a:extLst>
            <a:ext uri="{FF2B5EF4-FFF2-40B4-BE49-F238E27FC236}">
              <a16:creationId xmlns:a16="http://schemas.microsoft.com/office/drawing/2014/main" id="{00000000-0008-0000-1200-00001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5" name="Rectangle 11">
          <a:extLst>
            <a:ext uri="{FF2B5EF4-FFF2-40B4-BE49-F238E27FC236}">
              <a16:creationId xmlns:a16="http://schemas.microsoft.com/office/drawing/2014/main" id="{00000000-0008-0000-1200-00001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6" name="Rectangle 785">
          <a:extLst>
            <a:ext uri="{FF2B5EF4-FFF2-40B4-BE49-F238E27FC236}">
              <a16:creationId xmlns:a16="http://schemas.microsoft.com/office/drawing/2014/main" id="{00000000-0008-0000-1200-00001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7" name="Rectangle 11">
          <a:extLst>
            <a:ext uri="{FF2B5EF4-FFF2-40B4-BE49-F238E27FC236}">
              <a16:creationId xmlns:a16="http://schemas.microsoft.com/office/drawing/2014/main" id="{00000000-0008-0000-1200-00001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8" name="Rectangle 787">
          <a:extLst>
            <a:ext uri="{FF2B5EF4-FFF2-40B4-BE49-F238E27FC236}">
              <a16:creationId xmlns:a16="http://schemas.microsoft.com/office/drawing/2014/main" id="{00000000-0008-0000-1200-00001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9" name="Rectangle 11">
          <a:extLst>
            <a:ext uri="{FF2B5EF4-FFF2-40B4-BE49-F238E27FC236}">
              <a16:creationId xmlns:a16="http://schemas.microsoft.com/office/drawing/2014/main" id="{00000000-0008-0000-1200-00001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0" name="Rectangle 789">
          <a:extLst>
            <a:ext uri="{FF2B5EF4-FFF2-40B4-BE49-F238E27FC236}">
              <a16:creationId xmlns:a16="http://schemas.microsoft.com/office/drawing/2014/main" id="{00000000-0008-0000-1200-00001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1" name="Rectangle 11">
          <a:extLst>
            <a:ext uri="{FF2B5EF4-FFF2-40B4-BE49-F238E27FC236}">
              <a16:creationId xmlns:a16="http://schemas.microsoft.com/office/drawing/2014/main" id="{00000000-0008-0000-1200-00001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2" name="Rectangle 3">
          <a:extLst>
            <a:ext uri="{FF2B5EF4-FFF2-40B4-BE49-F238E27FC236}">
              <a16:creationId xmlns:a16="http://schemas.microsoft.com/office/drawing/2014/main" id="{00000000-0008-0000-1200-00001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3" name="Rectangle 3">
          <a:extLst>
            <a:ext uri="{FF2B5EF4-FFF2-40B4-BE49-F238E27FC236}">
              <a16:creationId xmlns:a16="http://schemas.microsoft.com/office/drawing/2014/main" id="{00000000-0008-0000-1200-00001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4" name="Rectangle 793">
          <a:extLst>
            <a:ext uri="{FF2B5EF4-FFF2-40B4-BE49-F238E27FC236}">
              <a16:creationId xmlns:a16="http://schemas.microsoft.com/office/drawing/2014/main" id="{00000000-0008-0000-1200-00001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5" name="Rectangle 3">
          <a:extLst>
            <a:ext uri="{FF2B5EF4-FFF2-40B4-BE49-F238E27FC236}">
              <a16:creationId xmlns:a16="http://schemas.microsoft.com/office/drawing/2014/main" id="{00000000-0008-0000-1200-00001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6" name="Rectangle 11">
          <a:extLst>
            <a:ext uri="{FF2B5EF4-FFF2-40B4-BE49-F238E27FC236}">
              <a16:creationId xmlns:a16="http://schemas.microsoft.com/office/drawing/2014/main" id="{00000000-0008-0000-1200-00001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7" name="Rectangle 3">
          <a:extLst>
            <a:ext uri="{FF2B5EF4-FFF2-40B4-BE49-F238E27FC236}">
              <a16:creationId xmlns:a16="http://schemas.microsoft.com/office/drawing/2014/main" id="{00000000-0008-0000-1200-00001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8" name="Rectangle 797">
          <a:extLst>
            <a:ext uri="{FF2B5EF4-FFF2-40B4-BE49-F238E27FC236}">
              <a16:creationId xmlns:a16="http://schemas.microsoft.com/office/drawing/2014/main" id="{00000000-0008-0000-1200-00001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9" name="Rectangle 11">
          <a:extLst>
            <a:ext uri="{FF2B5EF4-FFF2-40B4-BE49-F238E27FC236}">
              <a16:creationId xmlns:a16="http://schemas.microsoft.com/office/drawing/2014/main" id="{00000000-0008-0000-1200-00001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0" name="Rectangle 799">
          <a:extLst>
            <a:ext uri="{FF2B5EF4-FFF2-40B4-BE49-F238E27FC236}">
              <a16:creationId xmlns:a16="http://schemas.microsoft.com/office/drawing/2014/main" id="{00000000-0008-0000-1200-00002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1" name="Rectangle 11">
          <a:extLst>
            <a:ext uri="{FF2B5EF4-FFF2-40B4-BE49-F238E27FC236}">
              <a16:creationId xmlns:a16="http://schemas.microsoft.com/office/drawing/2014/main" id="{00000000-0008-0000-1200-00002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2" name="Rectangle 801">
          <a:extLst>
            <a:ext uri="{FF2B5EF4-FFF2-40B4-BE49-F238E27FC236}">
              <a16:creationId xmlns:a16="http://schemas.microsoft.com/office/drawing/2014/main" id="{00000000-0008-0000-1200-00002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3" name="Rectangle 11">
          <a:extLst>
            <a:ext uri="{FF2B5EF4-FFF2-40B4-BE49-F238E27FC236}">
              <a16:creationId xmlns:a16="http://schemas.microsoft.com/office/drawing/2014/main" id="{00000000-0008-0000-1200-00002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4" name="Rectangle 803">
          <a:extLst>
            <a:ext uri="{FF2B5EF4-FFF2-40B4-BE49-F238E27FC236}">
              <a16:creationId xmlns:a16="http://schemas.microsoft.com/office/drawing/2014/main" id="{00000000-0008-0000-1200-00002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5" name="Rectangle 11">
          <a:extLst>
            <a:ext uri="{FF2B5EF4-FFF2-40B4-BE49-F238E27FC236}">
              <a16:creationId xmlns:a16="http://schemas.microsoft.com/office/drawing/2014/main" id="{00000000-0008-0000-1200-00002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6" name="Rectangle 805">
          <a:extLst>
            <a:ext uri="{FF2B5EF4-FFF2-40B4-BE49-F238E27FC236}">
              <a16:creationId xmlns:a16="http://schemas.microsoft.com/office/drawing/2014/main" id="{00000000-0008-0000-1200-00002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7" name="Rectangle 11">
          <a:extLst>
            <a:ext uri="{FF2B5EF4-FFF2-40B4-BE49-F238E27FC236}">
              <a16:creationId xmlns:a16="http://schemas.microsoft.com/office/drawing/2014/main" id="{00000000-0008-0000-1200-00002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8" name="Rectangle 807">
          <a:extLst>
            <a:ext uri="{FF2B5EF4-FFF2-40B4-BE49-F238E27FC236}">
              <a16:creationId xmlns:a16="http://schemas.microsoft.com/office/drawing/2014/main" id="{00000000-0008-0000-1200-00002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9" name="Rectangle 11">
          <a:extLst>
            <a:ext uri="{FF2B5EF4-FFF2-40B4-BE49-F238E27FC236}">
              <a16:creationId xmlns:a16="http://schemas.microsoft.com/office/drawing/2014/main" id="{00000000-0008-0000-1200-00002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0" name="Rectangle 809">
          <a:extLst>
            <a:ext uri="{FF2B5EF4-FFF2-40B4-BE49-F238E27FC236}">
              <a16:creationId xmlns:a16="http://schemas.microsoft.com/office/drawing/2014/main" id="{00000000-0008-0000-1200-00002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1" name="Rectangle 11">
          <a:extLst>
            <a:ext uri="{FF2B5EF4-FFF2-40B4-BE49-F238E27FC236}">
              <a16:creationId xmlns:a16="http://schemas.microsoft.com/office/drawing/2014/main" id="{00000000-0008-0000-1200-00002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2" name="Rectangle 811">
          <a:extLst>
            <a:ext uri="{FF2B5EF4-FFF2-40B4-BE49-F238E27FC236}">
              <a16:creationId xmlns:a16="http://schemas.microsoft.com/office/drawing/2014/main" id="{00000000-0008-0000-1200-00002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3" name="Rectangle 11">
          <a:extLst>
            <a:ext uri="{FF2B5EF4-FFF2-40B4-BE49-F238E27FC236}">
              <a16:creationId xmlns:a16="http://schemas.microsoft.com/office/drawing/2014/main" id="{00000000-0008-0000-1200-00002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4" name="Rectangle 813">
          <a:extLst>
            <a:ext uri="{FF2B5EF4-FFF2-40B4-BE49-F238E27FC236}">
              <a16:creationId xmlns:a16="http://schemas.microsoft.com/office/drawing/2014/main" id="{00000000-0008-0000-1200-00002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5" name="Rectangle 11">
          <a:extLst>
            <a:ext uri="{FF2B5EF4-FFF2-40B4-BE49-F238E27FC236}">
              <a16:creationId xmlns:a16="http://schemas.microsoft.com/office/drawing/2014/main" id="{00000000-0008-0000-1200-00002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6" name="Rectangle 3">
          <a:extLst>
            <a:ext uri="{FF2B5EF4-FFF2-40B4-BE49-F238E27FC236}">
              <a16:creationId xmlns:a16="http://schemas.microsoft.com/office/drawing/2014/main" id="{00000000-0008-0000-1200-00003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7" name="Rectangle 3">
          <a:extLst>
            <a:ext uri="{FF2B5EF4-FFF2-40B4-BE49-F238E27FC236}">
              <a16:creationId xmlns:a16="http://schemas.microsoft.com/office/drawing/2014/main" id="{00000000-0008-0000-1200-00003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18" name="Rectangle 817">
          <a:extLst>
            <a:ext uri="{FF2B5EF4-FFF2-40B4-BE49-F238E27FC236}">
              <a16:creationId xmlns:a16="http://schemas.microsoft.com/office/drawing/2014/main" id="{00000000-0008-0000-1200-00003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9" name="Rectangle 3">
          <a:extLst>
            <a:ext uri="{FF2B5EF4-FFF2-40B4-BE49-F238E27FC236}">
              <a16:creationId xmlns:a16="http://schemas.microsoft.com/office/drawing/2014/main" id="{00000000-0008-0000-1200-00003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0" name="Rectangle 11">
          <a:extLst>
            <a:ext uri="{FF2B5EF4-FFF2-40B4-BE49-F238E27FC236}">
              <a16:creationId xmlns:a16="http://schemas.microsoft.com/office/drawing/2014/main" id="{00000000-0008-0000-1200-00003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21" name="Rectangle 3">
          <a:extLst>
            <a:ext uri="{FF2B5EF4-FFF2-40B4-BE49-F238E27FC236}">
              <a16:creationId xmlns:a16="http://schemas.microsoft.com/office/drawing/2014/main" id="{00000000-0008-0000-1200-00003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2" name="Rectangle 821">
          <a:extLst>
            <a:ext uri="{FF2B5EF4-FFF2-40B4-BE49-F238E27FC236}">
              <a16:creationId xmlns:a16="http://schemas.microsoft.com/office/drawing/2014/main" id="{00000000-0008-0000-1200-00003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3" name="Rectangle 11">
          <a:extLst>
            <a:ext uri="{FF2B5EF4-FFF2-40B4-BE49-F238E27FC236}">
              <a16:creationId xmlns:a16="http://schemas.microsoft.com/office/drawing/2014/main" id="{00000000-0008-0000-1200-00003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4" name="Rectangle 823">
          <a:extLst>
            <a:ext uri="{FF2B5EF4-FFF2-40B4-BE49-F238E27FC236}">
              <a16:creationId xmlns:a16="http://schemas.microsoft.com/office/drawing/2014/main" id="{00000000-0008-0000-1200-00003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5" name="Rectangle 11">
          <a:extLst>
            <a:ext uri="{FF2B5EF4-FFF2-40B4-BE49-F238E27FC236}">
              <a16:creationId xmlns:a16="http://schemas.microsoft.com/office/drawing/2014/main" id="{00000000-0008-0000-1200-00003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6" name="Rectangle 825">
          <a:extLst>
            <a:ext uri="{FF2B5EF4-FFF2-40B4-BE49-F238E27FC236}">
              <a16:creationId xmlns:a16="http://schemas.microsoft.com/office/drawing/2014/main" id="{00000000-0008-0000-1200-00003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7" name="Rectangle 11">
          <a:extLst>
            <a:ext uri="{FF2B5EF4-FFF2-40B4-BE49-F238E27FC236}">
              <a16:creationId xmlns:a16="http://schemas.microsoft.com/office/drawing/2014/main" id="{00000000-0008-0000-1200-00003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8" name="Rectangle 827">
          <a:extLst>
            <a:ext uri="{FF2B5EF4-FFF2-40B4-BE49-F238E27FC236}">
              <a16:creationId xmlns:a16="http://schemas.microsoft.com/office/drawing/2014/main" id="{00000000-0008-0000-1200-00003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9" name="Rectangle 11">
          <a:extLst>
            <a:ext uri="{FF2B5EF4-FFF2-40B4-BE49-F238E27FC236}">
              <a16:creationId xmlns:a16="http://schemas.microsoft.com/office/drawing/2014/main" id="{00000000-0008-0000-1200-00003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0" name="Rectangle 829">
          <a:extLst>
            <a:ext uri="{FF2B5EF4-FFF2-40B4-BE49-F238E27FC236}">
              <a16:creationId xmlns:a16="http://schemas.microsoft.com/office/drawing/2014/main" id="{00000000-0008-0000-1200-00003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1" name="Rectangle 11">
          <a:extLst>
            <a:ext uri="{FF2B5EF4-FFF2-40B4-BE49-F238E27FC236}">
              <a16:creationId xmlns:a16="http://schemas.microsoft.com/office/drawing/2014/main" id="{00000000-0008-0000-1200-00003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2" name="Rectangle 831">
          <a:extLst>
            <a:ext uri="{FF2B5EF4-FFF2-40B4-BE49-F238E27FC236}">
              <a16:creationId xmlns:a16="http://schemas.microsoft.com/office/drawing/2014/main" id="{00000000-0008-0000-1200-00004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3" name="Rectangle 11">
          <a:extLst>
            <a:ext uri="{FF2B5EF4-FFF2-40B4-BE49-F238E27FC236}">
              <a16:creationId xmlns:a16="http://schemas.microsoft.com/office/drawing/2014/main" id="{00000000-0008-0000-1200-00004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4" name="Rectangle 833">
          <a:extLst>
            <a:ext uri="{FF2B5EF4-FFF2-40B4-BE49-F238E27FC236}">
              <a16:creationId xmlns:a16="http://schemas.microsoft.com/office/drawing/2014/main" id="{00000000-0008-0000-1200-00004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5" name="Rectangle 11">
          <a:extLst>
            <a:ext uri="{FF2B5EF4-FFF2-40B4-BE49-F238E27FC236}">
              <a16:creationId xmlns:a16="http://schemas.microsoft.com/office/drawing/2014/main" id="{00000000-0008-0000-1200-00004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6" name="Rectangle 835">
          <a:extLst>
            <a:ext uri="{FF2B5EF4-FFF2-40B4-BE49-F238E27FC236}">
              <a16:creationId xmlns:a16="http://schemas.microsoft.com/office/drawing/2014/main" id="{00000000-0008-0000-1200-00004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7" name="Rectangle 11">
          <a:extLst>
            <a:ext uri="{FF2B5EF4-FFF2-40B4-BE49-F238E27FC236}">
              <a16:creationId xmlns:a16="http://schemas.microsoft.com/office/drawing/2014/main" id="{00000000-0008-0000-1200-00004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8" name="Rectangle 837">
          <a:extLst>
            <a:ext uri="{FF2B5EF4-FFF2-40B4-BE49-F238E27FC236}">
              <a16:creationId xmlns:a16="http://schemas.microsoft.com/office/drawing/2014/main" id="{00000000-0008-0000-1200-00004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9" name="Rectangle 11">
          <a:extLst>
            <a:ext uri="{FF2B5EF4-FFF2-40B4-BE49-F238E27FC236}">
              <a16:creationId xmlns:a16="http://schemas.microsoft.com/office/drawing/2014/main" id="{00000000-0008-0000-1200-00004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0" name="Rectangle 3">
          <a:extLst>
            <a:ext uri="{FF2B5EF4-FFF2-40B4-BE49-F238E27FC236}">
              <a16:creationId xmlns:a16="http://schemas.microsoft.com/office/drawing/2014/main" id="{00000000-0008-0000-1200-00004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1" name="Rectangle 3">
          <a:extLst>
            <a:ext uri="{FF2B5EF4-FFF2-40B4-BE49-F238E27FC236}">
              <a16:creationId xmlns:a16="http://schemas.microsoft.com/office/drawing/2014/main" id="{00000000-0008-0000-1200-00004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2" name="Rectangle 841">
          <a:extLst>
            <a:ext uri="{FF2B5EF4-FFF2-40B4-BE49-F238E27FC236}">
              <a16:creationId xmlns:a16="http://schemas.microsoft.com/office/drawing/2014/main" id="{00000000-0008-0000-1200-00004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3" name="Rectangle 3">
          <a:extLst>
            <a:ext uri="{FF2B5EF4-FFF2-40B4-BE49-F238E27FC236}">
              <a16:creationId xmlns:a16="http://schemas.microsoft.com/office/drawing/2014/main" id="{00000000-0008-0000-1200-00004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4" name="Rectangle 11">
          <a:extLst>
            <a:ext uri="{FF2B5EF4-FFF2-40B4-BE49-F238E27FC236}">
              <a16:creationId xmlns:a16="http://schemas.microsoft.com/office/drawing/2014/main" id="{00000000-0008-0000-1200-00004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5" name="Rectangle 3">
          <a:extLst>
            <a:ext uri="{FF2B5EF4-FFF2-40B4-BE49-F238E27FC236}">
              <a16:creationId xmlns:a16="http://schemas.microsoft.com/office/drawing/2014/main" id="{00000000-0008-0000-1200-00004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6" name="Rectangle 845">
          <a:extLst>
            <a:ext uri="{FF2B5EF4-FFF2-40B4-BE49-F238E27FC236}">
              <a16:creationId xmlns:a16="http://schemas.microsoft.com/office/drawing/2014/main" id="{00000000-0008-0000-1200-00004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7" name="Rectangle 11">
          <a:extLst>
            <a:ext uri="{FF2B5EF4-FFF2-40B4-BE49-F238E27FC236}">
              <a16:creationId xmlns:a16="http://schemas.microsoft.com/office/drawing/2014/main" id="{00000000-0008-0000-1200-00004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8" name="Rectangle 847">
          <a:extLst>
            <a:ext uri="{FF2B5EF4-FFF2-40B4-BE49-F238E27FC236}">
              <a16:creationId xmlns:a16="http://schemas.microsoft.com/office/drawing/2014/main" id="{00000000-0008-0000-1200-00005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9" name="Rectangle 11">
          <a:extLst>
            <a:ext uri="{FF2B5EF4-FFF2-40B4-BE49-F238E27FC236}">
              <a16:creationId xmlns:a16="http://schemas.microsoft.com/office/drawing/2014/main" id="{00000000-0008-0000-1200-00005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0" name="Rectangle 849">
          <a:extLst>
            <a:ext uri="{FF2B5EF4-FFF2-40B4-BE49-F238E27FC236}">
              <a16:creationId xmlns:a16="http://schemas.microsoft.com/office/drawing/2014/main" id="{00000000-0008-0000-1200-00005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1" name="Rectangle 11">
          <a:extLst>
            <a:ext uri="{FF2B5EF4-FFF2-40B4-BE49-F238E27FC236}">
              <a16:creationId xmlns:a16="http://schemas.microsoft.com/office/drawing/2014/main" id="{00000000-0008-0000-1200-00005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2" name="Rectangle 851">
          <a:extLst>
            <a:ext uri="{FF2B5EF4-FFF2-40B4-BE49-F238E27FC236}">
              <a16:creationId xmlns:a16="http://schemas.microsoft.com/office/drawing/2014/main" id="{00000000-0008-0000-1200-00005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3" name="Rectangle 11">
          <a:extLst>
            <a:ext uri="{FF2B5EF4-FFF2-40B4-BE49-F238E27FC236}">
              <a16:creationId xmlns:a16="http://schemas.microsoft.com/office/drawing/2014/main" id="{00000000-0008-0000-1200-00005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4" name="Rectangle 853">
          <a:extLst>
            <a:ext uri="{FF2B5EF4-FFF2-40B4-BE49-F238E27FC236}">
              <a16:creationId xmlns:a16="http://schemas.microsoft.com/office/drawing/2014/main" id="{00000000-0008-0000-1200-00005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5" name="Rectangle 11">
          <a:extLst>
            <a:ext uri="{FF2B5EF4-FFF2-40B4-BE49-F238E27FC236}">
              <a16:creationId xmlns:a16="http://schemas.microsoft.com/office/drawing/2014/main" id="{00000000-0008-0000-1200-00005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6" name="Rectangle 855">
          <a:extLst>
            <a:ext uri="{FF2B5EF4-FFF2-40B4-BE49-F238E27FC236}">
              <a16:creationId xmlns:a16="http://schemas.microsoft.com/office/drawing/2014/main" id="{00000000-0008-0000-1200-00005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7" name="Rectangle 11">
          <a:extLst>
            <a:ext uri="{FF2B5EF4-FFF2-40B4-BE49-F238E27FC236}">
              <a16:creationId xmlns:a16="http://schemas.microsoft.com/office/drawing/2014/main" id="{00000000-0008-0000-1200-00005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8" name="Rectangle 857">
          <a:extLst>
            <a:ext uri="{FF2B5EF4-FFF2-40B4-BE49-F238E27FC236}">
              <a16:creationId xmlns:a16="http://schemas.microsoft.com/office/drawing/2014/main" id="{00000000-0008-0000-1200-00005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9" name="Rectangle 11">
          <a:extLst>
            <a:ext uri="{FF2B5EF4-FFF2-40B4-BE49-F238E27FC236}">
              <a16:creationId xmlns:a16="http://schemas.microsoft.com/office/drawing/2014/main" id="{00000000-0008-0000-1200-00005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0" name="Rectangle 859">
          <a:extLst>
            <a:ext uri="{FF2B5EF4-FFF2-40B4-BE49-F238E27FC236}">
              <a16:creationId xmlns:a16="http://schemas.microsoft.com/office/drawing/2014/main" id="{00000000-0008-0000-1200-00005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1" name="Rectangle 11">
          <a:extLst>
            <a:ext uri="{FF2B5EF4-FFF2-40B4-BE49-F238E27FC236}">
              <a16:creationId xmlns:a16="http://schemas.microsoft.com/office/drawing/2014/main" id="{00000000-0008-0000-1200-00005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2" name="Rectangle 861">
          <a:extLst>
            <a:ext uri="{FF2B5EF4-FFF2-40B4-BE49-F238E27FC236}">
              <a16:creationId xmlns:a16="http://schemas.microsoft.com/office/drawing/2014/main" id="{00000000-0008-0000-1200-00005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3" name="Rectangle 11">
          <a:extLst>
            <a:ext uri="{FF2B5EF4-FFF2-40B4-BE49-F238E27FC236}">
              <a16:creationId xmlns:a16="http://schemas.microsoft.com/office/drawing/2014/main" id="{00000000-0008-0000-1200-00005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4" name="Rectangle 3">
          <a:extLst>
            <a:ext uri="{FF2B5EF4-FFF2-40B4-BE49-F238E27FC236}">
              <a16:creationId xmlns:a16="http://schemas.microsoft.com/office/drawing/2014/main" id="{00000000-0008-0000-1200-00006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5" name="Rectangle 3">
          <a:extLst>
            <a:ext uri="{FF2B5EF4-FFF2-40B4-BE49-F238E27FC236}">
              <a16:creationId xmlns:a16="http://schemas.microsoft.com/office/drawing/2014/main" id="{00000000-0008-0000-1200-00006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6" name="Rectangle 865">
          <a:extLst>
            <a:ext uri="{FF2B5EF4-FFF2-40B4-BE49-F238E27FC236}">
              <a16:creationId xmlns:a16="http://schemas.microsoft.com/office/drawing/2014/main" id="{00000000-0008-0000-1200-00006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7" name="Rectangle 3">
          <a:extLst>
            <a:ext uri="{FF2B5EF4-FFF2-40B4-BE49-F238E27FC236}">
              <a16:creationId xmlns:a16="http://schemas.microsoft.com/office/drawing/2014/main" id="{00000000-0008-0000-1200-00006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8" name="Rectangle 11">
          <a:extLst>
            <a:ext uri="{FF2B5EF4-FFF2-40B4-BE49-F238E27FC236}">
              <a16:creationId xmlns:a16="http://schemas.microsoft.com/office/drawing/2014/main" id="{00000000-0008-0000-1200-00006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9" name="Rectangle 3">
          <a:extLst>
            <a:ext uri="{FF2B5EF4-FFF2-40B4-BE49-F238E27FC236}">
              <a16:creationId xmlns:a16="http://schemas.microsoft.com/office/drawing/2014/main" id="{00000000-0008-0000-1200-00006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0" name="Rectangle 869">
          <a:extLst>
            <a:ext uri="{FF2B5EF4-FFF2-40B4-BE49-F238E27FC236}">
              <a16:creationId xmlns:a16="http://schemas.microsoft.com/office/drawing/2014/main" id="{00000000-0008-0000-1200-00006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1" name="Rectangle 11">
          <a:extLst>
            <a:ext uri="{FF2B5EF4-FFF2-40B4-BE49-F238E27FC236}">
              <a16:creationId xmlns:a16="http://schemas.microsoft.com/office/drawing/2014/main" id="{00000000-0008-0000-1200-00006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2" name="Rectangle 871">
          <a:extLst>
            <a:ext uri="{FF2B5EF4-FFF2-40B4-BE49-F238E27FC236}">
              <a16:creationId xmlns:a16="http://schemas.microsoft.com/office/drawing/2014/main" id="{00000000-0008-0000-1200-00006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3" name="Rectangle 11">
          <a:extLst>
            <a:ext uri="{FF2B5EF4-FFF2-40B4-BE49-F238E27FC236}">
              <a16:creationId xmlns:a16="http://schemas.microsoft.com/office/drawing/2014/main" id="{00000000-0008-0000-1200-00006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4" name="Rectangle 873">
          <a:extLst>
            <a:ext uri="{FF2B5EF4-FFF2-40B4-BE49-F238E27FC236}">
              <a16:creationId xmlns:a16="http://schemas.microsoft.com/office/drawing/2014/main" id="{00000000-0008-0000-1200-00006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5" name="Rectangle 11">
          <a:extLst>
            <a:ext uri="{FF2B5EF4-FFF2-40B4-BE49-F238E27FC236}">
              <a16:creationId xmlns:a16="http://schemas.microsoft.com/office/drawing/2014/main" id="{00000000-0008-0000-1200-00006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6" name="Rectangle 875">
          <a:extLst>
            <a:ext uri="{FF2B5EF4-FFF2-40B4-BE49-F238E27FC236}">
              <a16:creationId xmlns:a16="http://schemas.microsoft.com/office/drawing/2014/main" id="{00000000-0008-0000-1200-00006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7" name="Rectangle 11">
          <a:extLst>
            <a:ext uri="{FF2B5EF4-FFF2-40B4-BE49-F238E27FC236}">
              <a16:creationId xmlns:a16="http://schemas.microsoft.com/office/drawing/2014/main" id="{00000000-0008-0000-1200-00006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8" name="Rectangle 877">
          <a:extLst>
            <a:ext uri="{FF2B5EF4-FFF2-40B4-BE49-F238E27FC236}">
              <a16:creationId xmlns:a16="http://schemas.microsoft.com/office/drawing/2014/main" id="{00000000-0008-0000-1200-00006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9" name="Rectangle 11">
          <a:extLst>
            <a:ext uri="{FF2B5EF4-FFF2-40B4-BE49-F238E27FC236}">
              <a16:creationId xmlns:a16="http://schemas.microsoft.com/office/drawing/2014/main" id="{00000000-0008-0000-1200-00006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0" name="Rectangle 879">
          <a:extLst>
            <a:ext uri="{FF2B5EF4-FFF2-40B4-BE49-F238E27FC236}">
              <a16:creationId xmlns:a16="http://schemas.microsoft.com/office/drawing/2014/main" id="{00000000-0008-0000-1200-00007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1" name="Rectangle 11">
          <a:extLst>
            <a:ext uri="{FF2B5EF4-FFF2-40B4-BE49-F238E27FC236}">
              <a16:creationId xmlns:a16="http://schemas.microsoft.com/office/drawing/2014/main" id="{00000000-0008-0000-1200-00007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2" name="Rectangle 881">
          <a:extLst>
            <a:ext uri="{FF2B5EF4-FFF2-40B4-BE49-F238E27FC236}">
              <a16:creationId xmlns:a16="http://schemas.microsoft.com/office/drawing/2014/main" id="{00000000-0008-0000-1200-00007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3" name="Rectangle 11">
          <a:extLst>
            <a:ext uri="{FF2B5EF4-FFF2-40B4-BE49-F238E27FC236}">
              <a16:creationId xmlns:a16="http://schemas.microsoft.com/office/drawing/2014/main" id="{00000000-0008-0000-1200-00007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4" name="Rectangle 883">
          <a:extLst>
            <a:ext uri="{FF2B5EF4-FFF2-40B4-BE49-F238E27FC236}">
              <a16:creationId xmlns:a16="http://schemas.microsoft.com/office/drawing/2014/main" id="{00000000-0008-0000-1200-00007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5" name="Rectangle 11">
          <a:extLst>
            <a:ext uri="{FF2B5EF4-FFF2-40B4-BE49-F238E27FC236}">
              <a16:creationId xmlns:a16="http://schemas.microsoft.com/office/drawing/2014/main" id="{00000000-0008-0000-1200-00007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6" name="Rectangle 885">
          <a:extLst>
            <a:ext uri="{FF2B5EF4-FFF2-40B4-BE49-F238E27FC236}">
              <a16:creationId xmlns:a16="http://schemas.microsoft.com/office/drawing/2014/main" id="{00000000-0008-0000-1200-00007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7" name="Rectangle 11">
          <a:extLst>
            <a:ext uri="{FF2B5EF4-FFF2-40B4-BE49-F238E27FC236}">
              <a16:creationId xmlns:a16="http://schemas.microsoft.com/office/drawing/2014/main" id="{00000000-0008-0000-1200-00007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8" name="Rectangle 3">
          <a:extLst>
            <a:ext uri="{FF2B5EF4-FFF2-40B4-BE49-F238E27FC236}">
              <a16:creationId xmlns:a16="http://schemas.microsoft.com/office/drawing/2014/main" id="{00000000-0008-0000-1200-00007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9" name="Rectangle 3">
          <a:extLst>
            <a:ext uri="{FF2B5EF4-FFF2-40B4-BE49-F238E27FC236}">
              <a16:creationId xmlns:a16="http://schemas.microsoft.com/office/drawing/2014/main" id="{00000000-0008-0000-1200-00007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0" name="Rectangle 889">
          <a:extLst>
            <a:ext uri="{FF2B5EF4-FFF2-40B4-BE49-F238E27FC236}">
              <a16:creationId xmlns:a16="http://schemas.microsoft.com/office/drawing/2014/main" id="{00000000-0008-0000-1200-00007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1" name="Rectangle 3">
          <a:extLst>
            <a:ext uri="{FF2B5EF4-FFF2-40B4-BE49-F238E27FC236}">
              <a16:creationId xmlns:a16="http://schemas.microsoft.com/office/drawing/2014/main" id="{00000000-0008-0000-1200-00007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2" name="Rectangle 11">
          <a:extLst>
            <a:ext uri="{FF2B5EF4-FFF2-40B4-BE49-F238E27FC236}">
              <a16:creationId xmlns:a16="http://schemas.microsoft.com/office/drawing/2014/main" id="{00000000-0008-0000-1200-00007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3" name="Rectangle 3">
          <a:extLst>
            <a:ext uri="{FF2B5EF4-FFF2-40B4-BE49-F238E27FC236}">
              <a16:creationId xmlns:a16="http://schemas.microsoft.com/office/drawing/2014/main" id="{00000000-0008-0000-1200-00007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4" name="Rectangle 893">
          <a:extLst>
            <a:ext uri="{FF2B5EF4-FFF2-40B4-BE49-F238E27FC236}">
              <a16:creationId xmlns:a16="http://schemas.microsoft.com/office/drawing/2014/main" id="{00000000-0008-0000-1200-00007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5" name="Rectangle 11">
          <a:extLst>
            <a:ext uri="{FF2B5EF4-FFF2-40B4-BE49-F238E27FC236}">
              <a16:creationId xmlns:a16="http://schemas.microsoft.com/office/drawing/2014/main" id="{00000000-0008-0000-1200-00007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6" name="Rectangle 895">
          <a:extLst>
            <a:ext uri="{FF2B5EF4-FFF2-40B4-BE49-F238E27FC236}">
              <a16:creationId xmlns:a16="http://schemas.microsoft.com/office/drawing/2014/main" id="{00000000-0008-0000-1200-00008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7" name="Rectangle 11">
          <a:extLst>
            <a:ext uri="{FF2B5EF4-FFF2-40B4-BE49-F238E27FC236}">
              <a16:creationId xmlns:a16="http://schemas.microsoft.com/office/drawing/2014/main" id="{00000000-0008-0000-1200-00008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8" name="Rectangle 897">
          <a:extLst>
            <a:ext uri="{FF2B5EF4-FFF2-40B4-BE49-F238E27FC236}">
              <a16:creationId xmlns:a16="http://schemas.microsoft.com/office/drawing/2014/main" id="{00000000-0008-0000-1200-00008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9" name="Rectangle 11">
          <a:extLst>
            <a:ext uri="{FF2B5EF4-FFF2-40B4-BE49-F238E27FC236}">
              <a16:creationId xmlns:a16="http://schemas.microsoft.com/office/drawing/2014/main" id="{00000000-0008-0000-1200-00008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0" name="Rectangle 899">
          <a:extLst>
            <a:ext uri="{FF2B5EF4-FFF2-40B4-BE49-F238E27FC236}">
              <a16:creationId xmlns:a16="http://schemas.microsoft.com/office/drawing/2014/main" id="{00000000-0008-0000-1200-00008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1" name="Rectangle 11">
          <a:extLst>
            <a:ext uri="{FF2B5EF4-FFF2-40B4-BE49-F238E27FC236}">
              <a16:creationId xmlns:a16="http://schemas.microsoft.com/office/drawing/2014/main" id="{00000000-0008-0000-1200-00008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2" name="Rectangle 901">
          <a:extLst>
            <a:ext uri="{FF2B5EF4-FFF2-40B4-BE49-F238E27FC236}">
              <a16:creationId xmlns:a16="http://schemas.microsoft.com/office/drawing/2014/main" id="{00000000-0008-0000-1200-00008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3" name="Rectangle 11">
          <a:extLst>
            <a:ext uri="{FF2B5EF4-FFF2-40B4-BE49-F238E27FC236}">
              <a16:creationId xmlns:a16="http://schemas.microsoft.com/office/drawing/2014/main" id="{00000000-0008-0000-1200-00008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4" name="Rectangle 903">
          <a:extLst>
            <a:ext uri="{FF2B5EF4-FFF2-40B4-BE49-F238E27FC236}">
              <a16:creationId xmlns:a16="http://schemas.microsoft.com/office/drawing/2014/main" id="{00000000-0008-0000-1200-00008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5" name="Rectangle 11">
          <a:extLst>
            <a:ext uri="{FF2B5EF4-FFF2-40B4-BE49-F238E27FC236}">
              <a16:creationId xmlns:a16="http://schemas.microsoft.com/office/drawing/2014/main" id="{00000000-0008-0000-1200-00008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6" name="Rectangle 905">
          <a:extLst>
            <a:ext uri="{FF2B5EF4-FFF2-40B4-BE49-F238E27FC236}">
              <a16:creationId xmlns:a16="http://schemas.microsoft.com/office/drawing/2014/main" id="{00000000-0008-0000-1200-00008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7" name="Rectangle 11">
          <a:extLst>
            <a:ext uri="{FF2B5EF4-FFF2-40B4-BE49-F238E27FC236}">
              <a16:creationId xmlns:a16="http://schemas.microsoft.com/office/drawing/2014/main" id="{00000000-0008-0000-1200-00008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8" name="Rectangle 907">
          <a:extLst>
            <a:ext uri="{FF2B5EF4-FFF2-40B4-BE49-F238E27FC236}">
              <a16:creationId xmlns:a16="http://schemas.microsoft.com/office/drawing/2014/main" id="{00000000-0008-0000-1200-00008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9" name="Rectangle 11">
          <a:extLst>
            <a:ext uri="{FF2B5EF4-FFF2-40B4-BE49-F238E27FC236}">
              <a16:creationId xmlns:a16="http://schemas.microsoft.com/office/drawing/2014/main" id="{00000000-0008-0000-1200-00008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0" name="Rectangle 909">
          <a:extLst>
            <a:ext uri="{FF2B5EF4-FFF2-40B4-BE49-F238E27FC236}">
              <a16:creationId xmlns:a16="http://schemas.microsoft.com/office/drawing/2014/main" id="{00000000-0008-0000-1200-00008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1" name="Rectangle 11">
          <a:extLst>
            <a:ext uri="{FF2B5EF4-FFF2-40B4-BE49-F238E27FC236}">
              <a16:creationId xmlns:a16="http://schemas.microsoft.com/office/drawing/2014/main" id="{00000000-0008-0000-1200-00008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2" name="Rectangle 3">
          <a:extLst>
            <a:ext uri="{FF2B5EF4-FFF2-40B4-BE49-F238E27FC236}">
              <a16:creationId xmlns:a16="http://schemas.microsoft.com/office/drawing/2014/main" id="{00000000-0008-0000-1200-00009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3" name="Rectangle 3">
          <a:extLst>
            <a:ext uri="{FF2B5EF4-FFF2-40B4-BE49-F238E27FC236}">
              <a16:creationId xmlns:a16="http://schemas.microsoft.com/office/drawing/2014/main" id="{00000000-0008-0000-1200-00009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4" name="Rectangle 913">
          <a:extLst>
            <a:ext uri="{FF2B5EF4-FFF2-40B4-BE49-F238E27FC236}">
              <a16:creationId xmlns:a16="http://schemas.microsoft.com/office/drawing/2014/main" id="{00000000-0008-0000-1200-00009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5" name="Rectangle 3">
          <a:extLst>
            <a:ext uri="{FF2B5EF4-FFF2-40B4-BE49-F238E27FC236}">
              <a16:creationId xmlns:a16="http://schemas.microsoft.com/office/drawing/2014/main" id="{00000000-0008-0000-1200-00009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6" name="Rectangle 11">
          <a:extLst>
            <a:ext uri="{FF2B5EF4-FFF2-40B4-BE49-F238E27FC236}">
              <a16:creationId xmlns:a16="http://schemas.microsoft.com/office/drawing/2014/main" id="{00000000-0008-0000-1200-00009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7" name="Rectangle 3">
          <a:extLst>
            <a:ext uri="{FF2B5EF4-FFF2-40B4-BE49-F238E27FC236}">
              <a16:creationId xmlns:a16="http://schemas.microsoft.com/office/drawing/2014/main" id="{00000000-0008-0000-1200-00009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8" name="Rectangle 917">
          <a:extLst>
            <a:ext uri="{FF2B5EF4-FFF2-40B4-BE49-F238E27FC236}">
              <a16:creationId xmlns:a16="http://schemas.microsoft.com/office/drawing/2014/main" id="{00000000-0008-0000-1200-00009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9" name="Rectangle 11">
          <a:extLst>
            <a:ext uri="{FF2B5EF4-FFF2-40B4-BE49-F238E27FC236}">
              <a16:creationId xmlns:a16="http://schemas.microsoft.com/office/drawing/2014/main" id="{00000000-0008-0000-1200-00009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0" name="Rectangle 919">
          <a:extLst>
            <a:ext uri="{FF2B5EF4-FFF2-40B4-BE49-F238E27FC236}">
              <a16:creationId xmlns:a16="http://schemas.microsoft.com/office/drawing/2014/main" id="{00000000-0008-0000-1200-00009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1" name="Rectangle 11">
          <a:extLst>
            <a:ext uri="{FF2B5EF4-FFF2-40B4-BE49-F238E27FC236}">
              <a16:creationId xmlns:a16="http://schemas.microsoft.com/office/drawing/2014/main" id="{00000000-0008-0000-1200-00009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2" name="Rectangle 921">
          <a:extLst>
            <a:ext uri="{FF2B5EF4-FFF2-40B4-BE49-F238E27FC236}">
              <a16:creationId xmlns:a16="http://schemas.microsoft.com/office/drawing/2014/main" id="{00000000-0008-0000-1200-00009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3" name="Rectangle 11">
          <a:extLst>
            <a:ext uri="{FF2B5EF4-FFF2-40B4-BE49-F238E27FC236}">
              <a16:creationId xmlns:a16="http://schemas.microsoft.com/office/drawing/2014/main" id="{00000000-0008-0000-1200-00009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4" name="Rectangle 923">
          <a:extLst>
            <a:ext uri="{FF2B5EF4-FFF2-40B4-BE49-F238E27FC236}">
              <a16:creationId xmlns:a16="http://schemas.microsoft.com/office/drawing/2014/main" id="{00000000-0008-0000-1200-00009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5" name="Rectangle 11">
          <a:extLst>
            <a:ext uri="{FF2B5EF4-FFF2-40B4-BE49-F238E27FC236}">
              <a16:creationId xmlns:a16="http://schemas.microsoft.com/office/drawing/2014/main" id="{00000000-0008-0000-1200-00009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6" name="Rectangle 925">
          <a:extLst>
            <a:ext uri="{FF2B5EF4-FFF2-40B4-BE49-F238E27FC236}">
              <a16:creationId xmlns:a16="http://schemas.microsoft.com/office/drawing/2014/main" id="{00000000-0008-0000-1200-00009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7" name="Rectangle 11">
          <a:extLst>
            <a:ext uri="{FF2B5EF4-FFF2-40B4-BE49-F238E27FC236}">
              <a16:creationId xmlns:a16="http://schemas.microsoft.com/office/drawing/2014/main" id="{00000000-0008-0000-1200-00009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8" name="Rectangle 927">
          <a:extLst>
            <a:ext uri="{FF2B5EF4-FFF2-40B4-BE49-F238E27FC236}">
              <a16:creationId xmlns:a16="http://schemas.microsoft.com/office/drawing/2014/main" id="{00000000-0008-0000-1200-0000A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9" name="Rectangle 11">
          <a:extLst>
            <a:ext uri="{FF2B5EF4-FFF2-40B4-BE49-F238E27FC236}">
              <a16:creationId xmlns:a16="http://schemas.microsoft.com/office/drawing/2014/main" id="{00000000-0008-0000-1200-0000A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0" name="Rectangle 929">
          <a:extLst>
            <a:ext uri="{FF2B5EF4-FFF2-40B4-BE49-F238E27FC236}">
              <a16:creationId xmlns:a16="http://schemas.microsoft.com/office/drawing/2014/main" id="{00000000-0008-0000-1200-0000A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1" name="Rectangle 11">
          <a:extLst>
            <a:ext uri="{FF2B5EF4-FFF2-40B4-BE49-F238E27FC236}">
              <a16:creationId xmlns:a16="http://schemas.microsoft.com/office/drawing/2014/main" id="{00000000-0008-0000-1200-0000A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2" name="Rectangle 931">
          <a:extLst>
            <a:ext uri="{FF2B5EF4-FFF2-40B4-BE49-F238E27FC236}">
              <a16:creationId xmlns:a16="http://schemas.microsoft.com/office/drawing/2014/main" id="{00000000-0008-0000-1200-0000A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3" name="Rectangle 11">
          <a:extLst>
            <a:ext uri="{FF2B5EF4-FFF2-40B4-BE49-F238E27FC236}">
              <a16:creationId xmlns:a16="http://schemas.microsoft.com/office/drawing/2014/main" id="{00000000-0008-0000-1200-0000A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4" name="Rectangle 933">
          <a:extLst>
            <a:ext uri="{FF2B5EF4-FFF2-40B4-BE49-F238E27FC236}">
              <a16:creationId xmlns:a16="http://schemas.microsoft.com/office/drawing/2014/main" id="{00000000-0008-0000-1200-0000A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5" name="Rectangle 11">
          <a:extLst>
            <a:ext uri="{FF2B5EF4-FFF2-40B4-BE49-F238E27FC236}">
              <a16:creationId xmlns:a16="http://schemas.microsoft.com/office/drawing/2014/main" id="{00000000-0008-0000-1200-0000A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6" name="Rectangle 3">
          <a:extLst>
            <a:ext uri="{FF2B5EF4-FFF2-40B4-BE49-F238E27FC236}">
              <a16:creationId xmlns:a16="http://schemas.microsoft.com/office/drawing/2014/main" id="{00000000-0008-0000-1200-0000A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7" name="Rectangle 3">
          <a:extLst>
            <a:ext uri="{FF2B5EF4-FFF2-40B4-BE49-F238E27FC236}">
              <a16:creationId xmlns:a16="http://schemas.microsoft.com/office/drawing/2014/main" id="{00000000-0008-0000-1200-0000A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38" name="Rectangle 937">
          <a:extLst>
            <a:ext uri="{FF2B5EF4-FFF2-40B4-BE49-F238E27FC236}">
              <a16:creationId xmlns:a16="http://schemas.microsoft.com/office/drawing/2014/main" id="{00000000-0008-0000-1200-0000A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9" name="Rectangle 3">
          <a:extLst>
            <a:ext uri="{FF2B5EF4-FFF2-40B4-BE49-F238E27FC236}">
              <a16:creationId xmlns:a16="http://schemas.microsoft.com/office/drawing/2014/main" id="{00000000-0008-0000-1200-0000A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0" name="Rectangle 11">
          <a:extLst>
            <a:ext uri="{FF2B5EF4-FFF2-40B4-BE49-F238E27FC236}">
              <a16:creationId xmlns:a16="http://schemas.microsoft.com/office/drawing/2014/main" id="{00000000-0008-0000-1200-0000A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41" name="Rectangle 3">
          <a:extLst>
            <a:ext uri="{FF2B5EF4-FFF2-40B4-BE49-F238E27FC236}">
              <a16:creationId xmlns:a16="http://schemas.microsoft.com/office/drawing/2014/main" id="{00000000-0008-0000-1200-0000A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2" name="Rectangle 941">
          <a:extLst>
            <a:ext uri="{FF2B5EF4-FFF2-40B4-BE49-F238E27FC236}">
              <a16:creationId xmlns:a16="http://schemas.microsoft.com/office/drawing/2014/main" id="{00000000-0008-0000-1200-0000A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3" name="Rectangle 11">
          <a:extLst>
            <a:ext uri="{FF2B5EF4-FFF2-40B4-BE49-F238E27FC236}">
              <a16:creationId xmlns:a16="http://schemas.microsoft.com/office/drawing/2014/main" id="{00000000-0008-0000-1200-0000A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4" name="Rectangle 943">
          <a:extLst>
            <a:ext uri="{FF2B5EF4-FFF2-40B4-BE49-F238E27FC236}">
              <a16:creationId xmlns:a16="http://schemas.microsoft.com/office/drawing/2014/main" id="{00000000-0008-0000-1200-0000B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5" name="Rectangle 11">
          <a:extLst>
            <a:ext uri="{FF2B5EF4-FFF2-40B4-BE49-F238E27FC236}">
              <a16:creationId xmlns:a16="http://schemas.microsoft.com/office/drawing/2014/main" id="{00000000-0008-0000-1200-0000B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6" name="Rectangle 945">
          <a:extLst>
            <a:ext uri="{FF2B5EF4-FFF2-40B4-BE49-F238E27FC236}">
              <a16:creationId xmlns:a16="http://schemas.microsoft.com/office/drawing/2014/main" id="{00000000-0008-0000-1200-0000B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7" name="Rectangle 11">
          <a:extLst>
            <a:ext uri="{FF2B5EF4-FFF2-40B4-BE49-F238E27FC236}">
              <a16:creationId xmlns:a16="http://schemas.microsoft.com/office/drawing/2014/main" id="{00000000-0008-0000-1200-0000B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8" name="Rectangle 947">
          <a:extLst>
            <a:ext uri="{FF2B5EF4-FFF2-40B4-BE49-F238E27FC236}">
              <a16:creationId xmlns:a16="http://schemas.microsoft.com/office/drawing/2014/main" id="{00000000-0008-0000-1200-0000B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9" name="Rectangle 11">
          <a:extLst>
            <a:ext uri="{FF2B5EF4-FFF2-40B4-BE49-F238E27FC236}">
              <a16:creationId xmlns:a16="http://schemas.microsoft.com/office/drawing/2014/main" id="{00000000-0008-0000-1200-0000B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0" name="Rectangle 949">
          <a:extLst>
            <a:ext uri="{FF2B5EF4-FFF2-40B4-BE49-F238E27FC236}">
              <a16:creationId xmlns:a16="http://schemas.microsoft.com/office/drawing/2014/main" id="{00000000-0008-0000-1200-0000B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1" name="Rectangle 11">
          <a:extLst>
            <a:ext uri="{FF2B5EF4-FFF2-40B4-BE49-F238E27FC236}">
              <a16:creationId xmlns:a16="http://schemas.microsoft.com/office/drawing/2014/main" id="{00000000-0008-0000-1200-0000B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2" name="Rectangle 951">
          <a:extLst>
            <a:ext uri="{FF2B5EF4-FFF2-40B4-BE49-F238E27FC236}">
              <a16:creationId xmlns:a16="http://schemas.microsoft.com/office/drawing/2014/main" id="{00000000-0008-0000-1200-0000B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3" name="Rectangle 11">
          <a:extLst>
            <a:ext uri="{FF2B5EF4-FFF2-40B4-BE49-F238E27FC236}">
              <a16:creationId xmlns:a16="http://schemas.microsoft.com/office/drawing/2014/main" id="{00000000-0008-0000-1200-0000B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4" name="Rectangle 953">
          <a:extLst>
            <a:ext uri="{FF2B5EF4-FFF2-40B4-BE49-F238E27FC236}">
              <a16:creationId xmlns:a16="http://schemas.microsoft.com/office/drawing/2014/main" id="{00000000-0008-0000-1200-0000B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5" name="Rectangle 11">
          <a:extLst>
            <a:ext uri="{FF2B5EF4-FFF2-40B4-BE49-F238E27FC236}">
              <a16:creationId xmlns:a16="http://schemas.microsoft.com/office/drawing/2014/main" id="{00000000-0008-0000-1200-0000B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6" name="Rectangle 955">
          <a:extLst>
            <a:ext uri="{FF2B5EF4-FFF2-40B4-BE49-F238E27FC236}">
              <a16:creationId xmlns:a16="http://schemas.microsoft.com/office/drawing/2014/main" id="{00000000-0008-0000-1200-0000B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7" name="Rectangle 11">
          <a:extLst>
            <a:ext uri="{FF2B5EF4-FFF2-40B4-BE49-F238E27FC236}">
              <a16:creationId xmlns:a16="http://schemas.microsoft.com/office/drawing/2014/main" id="{00000000-0008-0000-1200-0000B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8" name="Rectangle 957">
          <a:extLst>
            <a:ext uri="{FF2B5EF4-FFF2-40B4-BE49-F238E27FC236}">
              <a16:creationId xmlns:a16="http://schemas.microsoft.com/office/drawing/2014/main" id="{00000000-0008-0000-1200-0000B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9" name="Rectangle 11">
          <a:extLst>
            <a:ext uri="{FF2B5EF4-FFF2-40B4-BE49-F238E27FC236}">
              <a16:creationId xmlns:a16="http://schemas.microsoft.com/office/drawing/2014/main" id="{00000000-0008-0000-1200-0000B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0" name="Rectangle 3">
          <a:extLst>
            <a:ext uri="{FF2B5EF4-FFF2-40B4-BE49-F238E27FC236}">
              <a16:creationId xmlns:a16="http://schemas.microsoft.com/office/drawing/2014/main" id="{00000000-0008-0000-1200-0000C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1" name="Rectangle 3">
          <a:extLst>
            <a:ext uri="{FF2B5EF4-FFF2-40B4-BE49-F238E27FC236}">
              <a16:creationId xmlns:a16="http://schemas.microsoft.com/office/drawing/2014/main" id="{00000000-0008-0000-1200-0000C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s\c\cm8\NS\EHV-SUBSTATIONS-B\EVA-SUBSTATION-PACKAGE-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lanning\d\cwco\CWCOMAR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ntdatacenter\tlcont\Users\DG\AppData\Local\Microsoft\Windows\Temporary%20Internet%20Files\Content.Outlook\S2E86Z62\d\cwco\CWCOMAR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d.docs.live.net/Users/YOGESH%20KUMAR/Downloads/IPU/Civil-Stru/POWER/msh/OPERATING%20JOBS/TL%20TOWERS/66kV%20DC%20TL%20BRUNEI/2%20Pile%20capacity%20Calculation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d.docs.live.net/Users/YOGESH%20KUMAR/Downloads/tlcont/IPU/Civil-Stru/POWER/msh/OPERATING%20JOBS/TL%20TOWERS/66kV%20DC%20TL%20BRUNEI/2%20Pile%20capacity%20Calculation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UTHRA\T-4035-E-SY-IPGCL\DOC,calc,write-up\MAIN%20PLANT%20TENDER%20WORKINGS\vemagiri%20grid%20earth%20c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cdatacenter\Activeprj\VTN\KOLDAM\Copy%20of%20Battery%20Sizing%20-%20Working.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Edrcdatacenter\Activeprj\VTN\KOLDAM\DSLP-Working.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drcserver3\Design\Elec-Mech\Electrical\meena\O2168-E-SY-BIHAR-ARRAH\ACTIVITIES\DOC,CAL,WRITEUP\DES%20CAL\lp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ibuserver\domcont\NJ\HVPNL\Costing\REC-037\REC-037A-Schedules.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5101-E-SY(Koldam)\DOC,calc,write-up\Design%20Calculation\Copy%20of%20Battery%20Sizing%20-%20Working.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drcdatacenter\Activeprj\pts\Job%20Directory\O3324-E-NF-Magadi%20soda\Activities\DOC,calc,write-up\DOC,calc,write-up\O3324-E-NF(Kenya)\DOC,calc,write-up\3060-LV%20Cable%20sizin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VTN\O5101-E-SY(Koldam)\DOC,calc,write-up\Design%20Calculation\DSLP%20Calculation.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ibuserver\rpn\HVPNL-REC-042-A-Nilokheri\Nilokheri-Schedules.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drcdatacenter1\Activeprj\VTN\KOLDAM\Copy%20of%20Battery%20Sizing%20-%20Working.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rcdatacenter1\Activeprj\VTN\KOLDAM\DSLP-Workin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RCdataCENTER\ActivePrj\O6012-E-OS\PGCIL-MYSORE\doc,%20cal\DSLP%20Calculations-my%20R.A.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Sdhalpe\SUN\My%20Sun\MPEB\T662-1\T662%20Wt-Vol-Annex.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REMOTE%20SS)\DOC%20CAL%20WRITEUP\Calculations\Coal%20mine%20Lightning%20protn%20REV-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ptdserver\domcont\btn\O5062-E-OS%20(JINDAL-RAIGARH)\220kV%20Proposals\BOM%20(Proposal%202)\O5062-E-SY-%20(JINDAL%20REMOTE%20SS)\DOC%20CAL%20WRITEUP\Calculations\Coal%20mine%20Lightning%20protn%20REV-A.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ptdserver\domcont\PTS\NTPC%20LOHARI\Schedules\Attachment.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d.docs.live.net/C/Users/nitin/Downloads/Scope_Definition.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E:\Users\HP\AppData\Local\Microsoft\Windows\INetCache\Content.Outlook\HFX3U0S0\GTTPL\Drawings%20(FDN)\Tower%20Weights%20-%20GTTPL%20400kV_WZ-2.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senthilmani\D\0405pms\03.Performance\02.Jun04\01.PMS\WC.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MAIN%20PLANT)\DOC,calc,write-up\400KV\Cable%20Schedule\Jindal-Control%20Cable%20Sch-%20400KV.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s://d.docs.live.net/Users/YOGESH%20KUMAR/Downloads/tlcont/CONTRACT/ES/BOOM%20Projects/RRVPNL%20BOOT/GMR/Cost%20working/Working-October/user/singaiah/KILN%20PIER/footing%201.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pjp\FIN\FIN.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s://d.docs.live.net/Users/YOGESH%20KUMAR/Downloads/template_OS%20analysis-(New).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Sdhalpe\SUN\SUN\MPEB\T701\My%20Sun\MPEB\T662-1\T662%20Wt-Vol-Annex.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d.docs.live.net/Users/YOGESH%20KUMAR/Downloads/RP%20PC%20AFFECTIONATELY/INVOICES%20&amp;%20bills/Erection%20PV%20Final/A1/Erection%20PV%20Bill%20A1%20Bill%202NDi_corrected.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edrcserver3\Design\Elec-Mech\EandI\bpp\Standardisation\scf\Scf.xls"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AOP%20Revenue%20L3.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Edrcdatacenter\ActivePrj\UTHRA\O4056-E-SY%20-BAHARDURGARH\DOC,calc,write-up\BENDING%20STRESS%20CALCULATION%20FOR%20220KV%20SYSTEM%20.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mnair\e$\e\MANPOWER\Kunda%20Deshmukh's%20Data%20Set%20as%20on%2031%2012%202004.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4091-E-SY(Kahalgaon-ST-II)\DOC,calc,write-up\400\400KV%20short%20circuit%20force%20calculation-Quad.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drcdatacenter3\01.1314%20PMS\03.Budget%202013-14\01%20Revenue\00a%20PT&amp;D(Domestic)_13-14%20050613%20Final%20Job%20wise.xlsx"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Eibuserver\domcont\ags\rpn\PGCIL-Pugalur-400%20kV\PGCIL-Pugalur-Sch.xls" TargetMode="External"/></Relationships>
</file>

<file path=xl/externalLinks/_rels/externalLink39.xml.rels><?xml version="1.0" encoding="UTF-8" standalone="yes"?>
<Relationships xmlns="http://schemas.openxmlformats.org/package/2006/relationships"><Relationship Id="rId2" Type="http://schemas.openxmlformats.org/officeDocument/2006/relationships/externalLinkPath" Target="../../../../../../BGTL/Meeting/Meeting%20BGCL%2017-6-19/BGCL%20DPR%20With%20Visual%20Chart%2024-6-2019.xlsx" TargetMode="External"/><Relationship Id="rId1" Type="http://schemas.openxmlformats.org/officeDocument/2006/relationships/externalLinkPath" Target="/BGTL/Meeting/Meeting%20BGCL%2017-6-19/BGCL%20DPR%20With%20Visual%20Chart%2024-6-2019.xlsx"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mayank\BLRO%20REPORTS\WINDOWS\TEMP\FORM6&amp;7.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https://d.docs.live.net/KEC/Rajasthan%20projects/TA-123/Progress%20and%20Visual%20Chart/Internal%20Progress/TA123_DPR_BSTL_14.10.23%20(1).xlsx" TargetMode="External"/></Relationships>
</file>

<file path=xl/externalLinks/_rels/externalLink42.xml.rels><?xml version="1.0" encoding="UTF-8" standalone="yes"?>
<Relationships xmlns="http://schemas.openxmlformats.org/package/2006/relationships"><Relationship Id="rId2" Type="http://schemas.openxmlformats.org/officeDocument/2006/relationships/externalLinkPath" Target="../../../../../../OBTL/DPR%20OCBTL.xlsx" TargetMode="External"/><Relationship Id="rId1" Type="http://schemas.openxmlformats.org/officeDocument/2006/relationships/externalLinkPath" Target="/OBTL/DPR%20OCBTL.xlsx"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BOTL%20FILES\SCB\MAR'16\VKTL%20SCB-Nov'14.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Kamal\c\1Jitendra\WB\strplnf.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Sudhakar\kshirsagar\ELEC\SC%20Comparison\sc%20copm%203_3_3.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giyer\My%20Documents\My%20Documents\Reports%202001-02\Conversion%20Cost\Nasik%20Factory%20Conversion%20Cost\Provision%20for%20Freight%20SIN%20Upto%20Mar'02.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Dsatam\E\SanjayK\Tenders\PGCIL\T-838\T838%20Sch%203-5-6.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Edrcserver3\Design\EandI\Electrical\Electrical\Krv\T2328-E-BE-DMRC\T1399-E-SY-CPCL\Battery\BATR0003al.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Edrcserver3\Design\JOB%20DIRECTORY\TENDER\T3223-E-SY-Balco\BalcoREVE6603.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Eibuserver\domcont\ags\rpn\PGCIL-Pugalur-400%20kV\PCGIL-Pugalur-Sch.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27705E58\Balance%20quantity.xlsx"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Harshag\Harsha\2001-02\Tax%20Audit%2001-02\Harsha\2000-01\Tax%20Audit-Final\Tax%20Audit-Annexures\Nashik%20Div%202%20&amp;%205%20-%20Annex-2000-01.xls" TargetMode="External"/></Relationships>
</file>

<file path=xl/externalLinks/_rels/externalLink53.xml.rels><?xml version="1.0" encoding="UTF-8" standalone="yes"?>
<Relationships xmlns="http://schemas.openxmlformats.org/package/2006/relationships"><Relationship Id="rId2" Type="http://schemas.openxmlformats.org/officeDocument/2006/relationships/externalLinkPath" Target="../../../../../../Users/Rakesh%20Singh/Desktop/Tower%20Schedule%20%20132%20kV%20seoni%20-%20Nainpur%20DCDS%20complete%20NEW.xls" TargetMode="External"/><Relationship Id="rId1" Type="http://schemas.openxmlformats.org/officeDocument/2006/relationships/externalLinkPath" Target="/Users/Rakesh%20Singh/Desktop/Tower%20Schedule%20%20132%20kV%20seoni%20-%20Nainpur%20DCDS%20complete%20NEW.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MNS\ISHURDI\Final%20docs%20for%20review\DELIVERABLES\final%20battery\Battery%20size\modifiedbattery%20siz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mayank\BLRO%20REPORTS\RECON%20AS%20ON%2030.06.05\releases\released-S4(04-05).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potablwater.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Technical\c\RC%20invoices\sh-1.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Vbhate\D\Harsha\2000-01\Tax%20Audit-Final\Tax%20Audit-Annexures\Nashik%20Div%202%20&amp;%205%20-%20Annex-2000-01.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Ptdserver\neptune\RECON%20AS%20ON%2030.06.05\releases\released-S4(04-05).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ptdserver\user\singaiah\KILN%20PIER\footing%201.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https://d.docs.live.net/Users/dell/Desktop/WPR/HOJAI%20SECTION/HOJAI%20SECTION%20-UPDATED.xlsx"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https://d.docs.live.net/C/Users/nitin/Downloads/01-SCOPE.xlsm"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srln\C\Documents%20and%20Settings\ECCCNRO\Local%20Settings\Temporary%20Internet%20Files\Content.IE5\D9QB049M\Share\SMC\SMC-09\DLRO-%20Dec%202003.xls" TargetMode="External"/></Relationships>
</file>

<file path=xl/externalLinks/_rels/externalLink65.xml.rels><?xml version="1.0" encoding="UTF-8" standalone="yes"?>
<Relationships xmlns="http://schemas.openxmlformats.org/package/2006/relationships"><Relationship Id="rId3" Type="http://schemas.openxmlformats.org/officeDocument/2006/relationships/externalLinkPath" Target="../../../../../../Users/prsr/OneDrive%20-%20RPG%20Enterprises/TA-419,%20Sikar%20II%20-%20Narela/002,%20Planning/001,%20DPR/004,%20Jul-24/TA-419,%20DPR_765%20KV%20DC%20Sikar%20II%20-%20Narela%20TL02_21.07.2024.xlsx" TargetMode="External"/><Relationship Id="rId2" Type="http://schemas.openxmlformats.org/officeDocument/2006/relationships/externalLinkPath" Target="https://rpgnet-my.sharepoint.com/personal/prsr_kecrpg_com/Documents/TA-419,%20Sikar%20II%20-%20Narela/002,%20Planning/001,%20DPR/004,%20Jul-24/TA-419,%20DPR_765%20KV%20DC%20Sikar%20II%20-%20Narela%20TL02_21.07.2024.xlsx" TargetMode="External"/><Relationship Id="rId1" Type="http://schemas.openxmlformats.org/officeDocument/2006/relationships/externalLinkPath" Target="/Users/prsr/OneDrive%20-%20RPG%20Enterprises/TA-419,%20Sikar%20II%20-%20Narela/002,%20Planning/001,%20DPR/004,%20Jul-24/TA-419,%20DPR_765%20KV%20DC%20Sikar%20II%20-%20Narela%20TL02_21.07.2024.xlsx"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Gsb\E\VHB%20Reports\Major%20P&amp;M%20Deployment-Regionwise-for%20Daily%20Check%20List.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 (B)"/>
      <sheetName val="PACK (D)"/>
      <sheetName val=" PACK (C)"/>
      <sheetName val=" PACK (A)"/>
      <sheetName val="S_1"/>
      <sheetName val="List"/>
      <sheetName val="A1-Continuous"/>
      <sheetName val="drg"/>
      <sheetName val="PACK_(B)2"/>
      <sheetName val="PACK_(D)2"/>
      <sheetName val="_PACK_(C)2"/>
      <sheetName val="_PACK_(A)2"/>
      <sheetName val="PACK_(B)1"/>
      <sheetName val="PACK_(D)1"/>
      <sheetName val="_PACK_(C)1"/>
      <sheetName val="_PACK_(A)1"/>
      <sheetName val="PACK_(B)"/>
      <sheetName val="PACK_(D)"/>
      <sheetName val="_PACK_(C)"/>
      <sheetName val="_PACK_(A)"/>
      <sheetName val="Over All (3)"/>
      <sheetName val="SPT vs PHI"/>
      <sheetName val="Report"/>
      <sheetName val="Sheet1"/>
      <sheetName val="PACK_(B)4"/>
      <sheetName val="PACK_(D)4"/>
      <sheetName val="_PACK_(C)4"/>
      <sheetName val="_PACK_(A)4"/>
      <sheetName val="PACK_(B)3"/>
      <sheetName val="PACK_(D)3"/>
      <sheetName val="_PACK_(C)3"/>
      <sheetName val="_PACK_(A)3"/>
      <sheetName val="BQMPALOC"/>
      <sheetName val="CASHFLOWS"/>
      <sheetName val="PACK_B_"/>
      <sheetName val="BREAKUP OF OIL"/>
      <sheetName val="PACK_(B)5"/>
      <sheetName val="PACK_(D)5"/>
      <sheetName val="_PACK_(C)5"/>
      <sheetName val="_PACK_(A)5"/>
      <sheetName val="Over_All_(3)"/>
      <sheetName val="SPT_vs_PHI"/>
      <sheetName val="BREAKUP_OF_OIL"/>
      <sheetName val="02"/>
      <sheetName val="03"/>
      <sheetName val="04"/>
      <sheetName val="05"/>
      <sheetName val="PACK_(B)6"/>
      <sheetName val="PACK_(D)6"/>
      <sheetName val="_PACK_(C)6"/>
      <sheetName val="_PACK_(A)6"/>
      <sheetName val="Sheet3"/>
      <sheetName val="Sheet2"/>
      <sheetName val="code"/>
      <sheetName val="Basis"/>
      <sheetName val="TABLES"/>
      <sheetName val="PACK _B_"/>
      <sheetName val="EVA-SUBSTATION-PACKAGE-B"/>
      <sheetName val="1"/>
      <sheetName val="Synopsis "/>
      <sheetName val="Tractor"/>
      <sheetName val="SUM-OBTL"/>
      <sheetName val="CASH-FLOW"/>
      <sheetName val="5"/>
      <sheetName val="6"/>
      <sheetName val="Elect."/>
      <sheetName val="CLAY"/>
      <sheetName val="LP"/>
      <sheetName val="PACK_(B)20"/>
      <sheetName val="PACK_(D)20"/>
      <sheetName val="_PACK_(C)20"/>
      <sheetName val="_PACK_(A)20"/>
      <sheetName val="Over_All_(3)14"/>
      <sheetName val="SPT_vs_PHI14"/>
      <sheetName val="BREAKUP_OF_OIL14"/>
      <sheetName val="Synopsis_13"/>
      <sheetName val="PACK__B_13"/>
      <sheetName val="Elect_7"/>
      <sheetName val="PACK_(B)7"/>
      <sheetName val="PACK_(D)7"/>
      <sheetName val="_PACK_(C)7"/>
      <sheetName val="_PACK_(A)7"/>
      <sheetName val="Over_All_(3)1"/>
      <sheetName val="SPT_vs_PHI1"/>
      <sheetName val="BREAKUP_OF_OIL1"/>
      <sheetName val="Synopsis_"/>
      <sheetName val="PACK__B_"/>
      <sheetName val="PACK_(B)8"/>
      <sheetName val="PACK_(D)8"/>
      <sheetName val="_PACK_(C)8"/>
      <sheetName val="_PACK_(A)8"/>
      <sheetName val="Over_All_(3)2"/>
      <sheetName val="SPT_vs_PHI2"/>
      <sheetName val="BREAKUP_OF_OIL2"/>
      <sheetName val="Synopsis_1"/>
      <sheetName val="PACK__B_1"/>
      <sheetName val="PACK_(B)9"/>
      <sheetName val="PACK_(D)9"/>
      <sheetName val="_PACK_(C)9"/>
      <sheetName val="_PACK_(A)9"/>
      <sheetName val="Over_All_(3)3"/>
      <sheetName val="SPT_vs_PHI3"/>
      <sheetName val="BREAKUP_OF_OIL3"/>
      <sheetName val="Synopsis_2"/>
      <sheetName val="PACK__B_2"/>
      <sheetName val="PACK_(B)10"/>
      <sheetName val="PACK_(D)10"/>
      <sheetName val="_PACK_(C)10"/>
      <sheetName val="_PACK_(A)10"/>
      <sheetName val="Over_All_(3)4"/>
      <sheetName val="SPT_vs_PHI4"/>
      <sheetName val="BREAKUP_OF_OIL4"/>
      <sheetName val="Synopsis_3"/>
      <sheetName val="PACK__B_3"/>
      <sheetName val="PACK_(B)11"/>
      <sheetName val="PACK_(D)11"/>
      <sheetName val="_PACK_(C)11"/>
      <sheetName val="_PACK_(A)11"/>
      <sheetName val="Over_All_(3)5"/>
      <sheetName val="SPT_vs_PHI5"/>
      <sheetName val="BREAKUP_OF_OIL5"/>
      <sheetName val="Synopsis_4"/>
      <sheetName val="PACK__B_4"/>
      <sheetName val="PACK_(B)16"/>
      <sheetName val="PACK_(D)16"/>
      <sheetName val="_PACK_(C)16"/>
      <sheetName val="_PACK_(A)16"/>
      <sheetName val="Over_All_(3)10"/>
      <sheetName val="SPT_vs_PHI10"/>
      <sheetName val="BREAKUP_OF_OIL10"/>
      <sheetName val="Synopsis_9"/>
      <sheetName val="PACK__B_9"/>
      <sheetName val="PACK_(B)12"/>
      <sheetName val="PACK_(D)12"/>
      <sheetName val="_PACK_(C)12"/>
      <sheetName val="_PACK_(A)12"/>
      <sheetName val="Over_All_(3)6"/>
      <sheetName val="SPT_vs_PHI6"/>
      <sheetName val="BREAKUP_OF_OIL6"/>
      <sheetName val="Synopsis_5"/>
      <sheetName val="PACK__B_5"/>
      <sheetName val="Elect_3"/>
      <sheetName val="PACK_(B)14"/>
      <sheetName val="PACK_(D)14"/>
      <sheetName val="_PACK_(C)14"/>
      <sheetName val="_PACK_(A)14"/>
      <sheetName val="Over_All_(3)8"/>
      <sheetName val="SPT_vs_PHI8"/>
      <sheetName val="BREAKUP_OF_OIL8"/>
      <sheetName val="Synopsis_7"/>
      <sheetName val="PACK__B_7"/>
      <sheetName val="Elect_1"/>
      <sheetName val="PACK_(B)13"/>
      <sheetName val="PACK_(D)13"/>
      <sheetName val="_PACK_(C)13"/>
      <sheetName val="_PACK_(A)13"/>
      <sheetName val="Over_All_(3)7"/>
      <sheetName val="SPT_vs_PHI7"/>
      <sheetName val="BREAKUP_OF_OIL7"/>
      <sheetName val="Synopsis_6"/>
      <sheetName val="PACK__B_6"/>
      <sheetName val="Elect_"/>
      <sheetName val="PACK_(B)15"/>
      <sheetName val="PACK_(D)15"/>
      <sheetName val="_PACK_(C)15"/>
      <sheetName val="_PACK_(A)15"/>
      <sheetName val="Over_All_(3)9"/>
      <sheetName val="SPT_vs_PHI9"/>
      <sheetName val="BREAKUP_OF_OIL9"/>
      <sheetName val="Synopsis_8"/>
      <sheetName val="PACK__B_8"/>
      <sheetName val="Elect_2"/>
      <sheetName val="PACK_(B)17"/>
      <sheetName val="PACK_(D)17"/>
      <sheetName val="_PACK_(C)17"/>
      <sheetName val="_PACK_(A)17"/>
      <sheetName val="Over_All_(3)11"/>
      <sheetName val="SPT_vs_PHI11"/>
      <sheetName val="BREAKUP_OF_OIL11"/>
      <sheetName val="Synopsis_10"/>
      <sheetName val="PACK__B_10"/>
      <sheetName val="Elect_4"/>
      <sheetName val="PACK_(B)18"/>
      <sheetName val="PACK_(D)18"/>
      <sheetName val="_PACK_(C)18"/>
      <sheetName val="_PACK_(A)18"/>
      <sheetName val="Over_All_(3)12"/>
      <sheetName val="SPT_vs_PHI12"/>
      <sheetName val="BREAKUP_OF_OIL12"/>
      <sheetName val="Synopsis_11"/>
      <sheetName val="PACK__B_11"/>
      <sheetName val="Elect_5"/>
      <sheetName val="PACK_(B)19"/>
      <sheetName val="PACK_(D)19"/>
      <sheetName val="_PACK_(C)19"/>
      <sheetName val="_PACK_(A)19"/>
      <sheetName val="Over_All_(3)13"/>
      <sheetName val="SPT_vs_PHI13"/>
      <sheetName val="BREAKUP_OF_OIL13"/>
      <sheetName val="Synopsis_12"/>
      <sheetName val="PACK__B_12"/>
      <sheetName val="Elect_6"/>
      <sheetName val="PACK_(B)21"/>
      <sheetName val="PACK_(D)21"/>
      <sheetName val="_PACK_(C)21"/>
      <sheetName val="_PACK_(A)21"/>
      <sheetName val="Over_All_(3)15"/>
      <sheetName val="SPT_vs_PHI15"/>
      <sheetName val="BREAKUP_OF_OIL15"/>
      <sheetName val="Synopsis_14"/>
      <sheetName val="PACK__B_14"/>
      <sheetName val="Elect_8"/>
      <sheetName val="PACK_(B)22"/>
      <sheetName val="PACK_(D)22"/>
      <sheetName val="_PACK_(C)22"/>
      <sheetName val="_PACK_(A)22"/>
      <sheetName val="Over_All_(3)16"/>
      <sheetName val="SPT_vs_PHI16"/>
      <sheetName val="BREAKUP_OF_OIL16"/>
      <sheetName val="Synopsis_15"/>
      <sheetName val="PACK__B_15"/>
      <sheetName val="Elect_9"/>
      <sheetName val="Load Details(B1)"/>
      <sheetName val="bs BP 04 SA"/>
      <sheetName val="Basic Rate"/>
      <sheetName val="INFLUENCES ON GM"/>
      <sheetName val="acevsSp (ABC)"/>
      <sheetName val="Coalmine"/>
      <sheetName val="Anex-1 Con Load"/>
      <sheetName val="Sch-1(Option-I)"/>
      <sheetName val="SECONDARY DESIGN"/>
      <sheetName val="ANALYSIS"/>
      <sheetName val="Form_E6"/>
      <sheetName val="E8"/>
      <sheetName val="E11"/>
      <sheetName val="OPGW Quantity 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sheetData sheetId="23" refreshError="1"/>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sheetData sheetId="48"/>
      <sheetData sheetId="49"/>
      <sheetData sheetId="50"/>
      <sheetData sheetId="51" refreshError="1"/>
      <sheetData sheetId="52" refreshError="1"/>
      <sheetData sheetId="53" refreshError="1"/>
      <sheetData sheetId="54" refreshError="1"/>
      <sheetData sheetId="55" refreshError="1"/>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DSLP CALCULATION"/>
      <sheetName val="Report"/>
      <sheetName val="Form 6"/>
      <sheetName val="SPT vs PHI"/>
      <sheetName val="Sheet1"/>
      <sheetName val="Coalmine"/>
      <sheetName val="A1-Continuous"/>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QMPALOC"/>
      <sheetName val="A 3_7"/>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bu21"/>
      <sheetName val="Elect."/>
      <sheetName val="parameters"/>
      <sheetName val="LANGUAGE"/>
      <sheetName val="mr21"/>
      <sheetName val="clay"/>
      <sheetName val="p &amp; l "/>
      <sheetName val="Table"/>
      <sheetName val="Sheet 1"/>
      <sheetName val="sheet2 (Layout)"/>
      <sheetName val="Section 3_DPR"/>
      <sheetName val="Data Sheet"/>
      <sheetName val="angles"/>
      <sheetName val="Activities"/>
      <sheetName val="02"/>
      <sheetName val="03"/>
      <sheetName val="04"/>
      <sheetName val="05"/>
      <sheetName val="PACK_(B)1"/>
      <sheetName val="PACK_(B)4"/>
      <sheetName val="PACK_(B)2"/>
      <sheetName val="PACK_(B)3"/>
      <sheetName val="PACK_(B)5"/>
      <sheetName val="OPGW Qty. - 230 kV"/>
      <sheetName val="CASH-FLOW"/>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refreshError="1"/>
      <sheetData sheetId="8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25.10.16black"/>
      <sheetName val="DATA"/>
      <sheetName val="CAL"/>
      <sheetName val="CWCOMAR03"/>
      <sheetName val="S|KD"/>
      <sheetName val="Selection list"/>
      <sheetName val="PRECAST lightconc-II"/>
      <sheetName val="Vendor Wise"/>
      <sheetName val="Line Wise"/>
      <sheetName val="Overall Plan-Project"/>
      <sheetName val="Code"/>
      <sheetName val="TABLES"/>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25_10_16black"/>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25_10_16black1"/>
      <sheetName val="Selection_list"/>
      <sheetName val="PRECAST_lightconc-II"/>
      <sheetName val="Vendor_Wise"/>
      <sheetName val="Line_Wise"/>
      <sheetName val="Overall_Plan-Project"/>
      <sheetName val="CASH-FLOW"/>
      <sheetName val="Global factors"/>
      <sheetName val="grid"/>
      <sheetName val="SHEET6"/>
      <sheetName val="Rate Analysis"/>
      <sheetName val="sag-ten"/>
      <sheetName val="det_est"/>
      <sheetName val="MIS May-21"/>
      <sheetName val="SCHEDULE-3B"/>
      <sheetName val="#REF"/>
      <sheetName val="CP_FEB_0318"/>
      <sheetName val="CWCO_FEB_0318"/>
      <sheetName val="OH_FEB_0318"/>
      <sheetName val="MAT_FEB_0318"/>
      <sheetName val="P&amp;M_AFA18"/>
      <sheetName val="P&amp;M_DEPN18"/>
      <sheetName val="LAB_FEB'0318"/>
      <sheetName val="SC_Cost_FEB_0318"/>
      <sheetName val="FEB03_LEDGER18"/>
      <sheetName val="FEB03_LEDGER_(2)18"/>
      <sheetName val="JAN_03_LEDGER_(2)18"/>
      <sheetName val="CP_distribution_for_CEMA18"/>
      <sheetName val="CP_MAR_0318"/>
      <sheetName val="CWCO_MAR_0318"/>
      <sheetName val="MAR03_LEDGER18"/>
      <sheetName val="MAR03_LEDGER_(2)18"/>
      <sheetName val="25_10_16black15"/>
      <sheetName val="Selection_list14"/>
      <sheetName val="PRECAST_lightconc-II14"/>
      <sheetName val="Vendor_Wise14"/>
      <sheetName val="Line_Wise14"/>
      <sheetName val="Overall_Plan-Project14"/>
      <sheetName val="Global_factors13"/>
      <sheetName val="Rate_Analysis13"/>
      <sheetName val="CP_FEB_035"/>
      <sheetName val="CWCO_FEB_035"/>
      <sheetName val="OH_FEB_035"/>
      <sheetName val="MAT_FEB_035"/>
      <sheetName val="P&amp;M_AFA5"/>
      <sheetName val="P&amp;M_DEPN5"/>
      <sheetName val="LAB_FEB'035"/>
      <sheetName val="SC_Cost_FEB_035"/>
      <sheetName val="FEB03_LEDGER5"/>
      <sheetName val="FEB03_LEDGER_(2)5"/>
      <sheetName val="JAN_03_LEDGER_(2)5"/>
      <sheetName val="CP_distribution_for_CEMA5"/>
      <sheetName val="CP_MAR_035"/>
      <sheetName val="CWCO_MAR_035"/>
      <sheetName val="MAR03_LEDGER5"/>
      <sheetName val="MAR03_LEDGER_(2)5"/>
      <sheetName val="25_10_16black2"/>
      <sheetName val="Selection_list1"/>
      <sheetName val="PRECAST_lightconc-II1"/>
      <sheetName val="Vendor_Wise1"/>
      <sheetName val="Line_Wise1"/>
      <sheetName val="Overall_Plan-Project1"/>
      <sheetName val="Global_factors"/>
      <sheetName val="Rate_Analysis"/>
      <sheetName val="CP_FEB_036"/>
      <sheetName val="CWCO_FEB_036"/>
      <sheetName val="OH_FEB_036"/>
      <sheetName val="MAT_FEB_036"/>
      <sheetName val="P&amp;M_AFA6"/>
      <sheetName val="P&amp;M_DEPN6"/>
      <sheetName val="LAB_FEB'036"/>
      <sheetName val="SC_Cost_FEB_036"/>
      <sheetName val="FEB03_LEDGER6"/>
      <sheetName val="FEB03_LEDGER_(2)6"/>
      <sheetName val="JAN_03_LEDGER_(2)6"/>
      <sheetName val="CP_distribution_for_CEMA6"/>
      <sheetName val="CP_MAR_036"/>
      <sheetName val="CWCO_MAR_036"/>
      <sheetName val="MAR03_LEDGER6"/>
      <sheetName val="MAR03_LEDGER_(2)6"/>
      <sheetName val="25_10_16black3"/>
      <sheetName val="Selection_list2"/>
      <sheetName val="PRECAST_lightconc-II2"/>
      <sheetName val="Vendor_Wise2"/>
      <sheetName val="Line_Wise2"/>
      <sheetName val="Overall_Plan-Project2"/>
      <sheetName val="Global_factors1"/>
      <sheetName val="Rate_Analysis1"/>
      <sheetName val="CP_FEB_037"/>
      <sheetName val="CWCO_FEB_037"/>
      <sheetName val="OH_FEB_037"/>
      <sheetName val="MAT_FEB_037"/>
      <sheetName val="P&amp;M_AFA7"/>
      <sheetName val="P&amp;M_DEPN7"/>
      <sheetName val="LAB_FEB'037"/>
      <sheetName val="SC_Cost_FEB_037"/>
      <sheetName val="FEB03_LEDGER7"/>
      <sheetName val="FEB03_LEDGER_(2)7"/>
      <sheetName val="JAN_03_LEDGER_(2)7"/>
      <sheetName val="CP_distribution_for_CEMA7"/>
      <sheetName val="CP_MAR_037"/>
      <sheetName val="CWCO_MAR_037"/>
      <sheetName val="MAR03_LEDGER7"/>
      <sheetName val="MAR03_LEDGER_(2)7"/>
      <sheetName val="25_10_16black4"/>
      <sheetName val="Selection_list3"/>
      <sheetName val="PRECAST_lightconc-II3"/>
      <sheetName val="Vendor_Wise3"/>
      <sheetName val="Line_Wise3"/>
      <sheetName val="Overall_Plan-Project3"/>
      <sheetName val="Global_factors2"/>
      <sheetName val="Rate_Analysis2"/>
      <sheetName val="CP_FEB_038"/>
      <sheetName val="CWCO_FEB_038"/>
      <sheetName val="OH_FEB_038"/>
      <sheetName val="MAT_FEB_038"/>
      <sheetName val="P&amp;M_AFA8"/>
      <sheetName val="P&amp;M_DEPN8"/>
      <sheetName val="LAB_FEB'038"/>
      <sheetName val="SC_Cost_FEB_038"/>
      <sheetName val="FEB03_LEDGER8"/>
      <sheetName val="FEB03_LEDGER_(2)8"/>
      <sheetName val="JAN_03_LEDGER_(2)8"/>
      <sheetName val="CP_distribution_for_CEMA8"/>
      <sheetName val="CP_MAR_038"/>
      <sheetName val="CWCO_MAR_038"/>
      <sheetName val="MAR03_LEDGER8"/>
      <sheetName val="MAR03_LEDGER_(2)8"/>
      <sheetName val="25_10_16black5"/>
      <sheetName val="Selection_list4"/>
      <sheetName val="PRECAST_lightconc-II4"/>
      <sheetName val="Vendor_Wise4"/>
      <sheetName val="Line_Wise4"/>
      <sheetName val="Overall_Plan-Project4"/>
      <sheetName val="Global_factors3"/>
      <sheetName val="Rate_Analysis3"/>
      <sheetName val="CP_FEB_039"/>
      <sheetName val="CWCO_FEB_039"/>
      <sheetName val="OH_FEB_039"/>
      <sheetName val="MAT_FEB_039"/>
      <sheetName val="P&amp;M_AFA9"/>
      <sheetName val="P&amp;M_DEPN9"/>
      <sheetName val="LAB_FEB'039"/>
      <sheetName val="SC_Cost_FEB_039"/>
      <sheetName val="FEB03_LEDGER9"/>
      <sheetName val="FEB03_LEDGER_(2)9"/>
      <sheetName val="JAN_03_LEDGER_(2)9"/>
      <sheetName val="CP_distribution_for_CEMA9"/>
      <sheetName val="CP_MAR_039"/>
      <sheetName val="CWCO_MAR_039"/>
      <sheetName val="MAR03_LEDGER9"/>
      <sheetName val="MAR03_LEDGER_(2)9"/>
      <sheetName val="25_10_16black6"/>
      <sheetName val="Selection_list5"/>
      <sheetName val="PRECAST_lightconc-II5"/>
      <sheetName val="Vendor_Wise5"/>
      <sheetName val="Line_Wise5"/>
      <sheetName val="Overall_Plan-Project5"/>
      <sheetName val="Global_factors4"/>
      <sheetName val="Rate_Analysis4"/>
      <sheetName val="CP_FEB_0314"/>
      <sheetName val="CWCO_FEB_0314"/>
      <sheetName val="OH_FEB_0314"/>
      <sheetName val="MAT_FEB_0314"/>
      <sheetName val="P&amp;M_AFA14"/>
      <sheetName val="P&amp;M_DEPN14"/>
      <sheetName val="LAB_FEB'0314"/>
      <sheetName val="SC_Cost_FEB_0314"/>
      <sheetName val="FEB03_LEDGER14"/>
      <sheetName val="FEB03_LEDGER_(2)14"/>
      <sheetName val="JAN_03_LEDGER_(2)14"/>
      <sheetName val="CP_distribution_for_CEMA14"/>
      <sheetName val="CP_MAR_0314"/>
      <sheetName val="CWCO_MAR_0314"/>
      <sheetName val="MAR03_LEDGER14"/>
      <sheetName val="MAR03_LEDGER_(2)14"/>
      <sheetName val="25_10_16black11"/>
      <sheetName val="Selection_list10"/>
      <sheetName val="PRECAST_lightconc-II10"/>
      <sheetName val="Vendor_Wise10"/>
      <sheetName val="Line_Wise10"/>
      <sheetName val="Overall_Plan-Project10"/>
      <sheetName val="Global_factors9"/>
      <sheetName val="Rate_Analysis9"/>
      <sheetName val="CP_FEB_0310"/>
      <sheetName val="CWCO_FEB_0310"/>
      <sheetName val="OH_FEB_0310"/>
      <sheetName val="MAT_FEB_0310"/>
      <sheetName val="P&amp;M_AFA10"/>
      <sheetName val="P&amp;M_DEPN10"/>
      <sheetName val="LAB_FEB'0310"/>
      <sheetName val="SC_Cost_FEB_0310"/>
      <sheetName val="FEB03_LEDGER10"/>
      <sheetName val="FEB03_LEDGER_(2)10"/>
      <sheetName val="JAN_03_LEDGER_(2)10"/>
      <sheetName val="CP_distribution_for_CEMA10"/>
      <sheetName val="CP_MAR_0310"/>
      <sheetName val="CWCO_MAR_0310"/>
      <sheetName val="MAR03_LEDGER10"/>
      <sheetName val="MAR03_LEDGER_(2)10"/>
      <sheetName val="25_10_16black7"/>
      <sheetName val="Selection_list6"/>
      <sheetName val="PRECAST_lightconc-II6"/>
      <sheetName val="Vendor_Wise6"/>
      <sheetName val="Line_Wise6"/>
      <sheetName val="Overall_Plan-Project6"/>
      <sheetName val="Global_factors5"/>
      <sheetName val="Rate_Analysis5"/>
      <sheetName val="CP_FEB_0312"/>
      <sheetName val="CWCO_FEB_0312"/>
      <sheetName val="OH_FEB_0312"/>
      <sheetName val="MAT_FEB_0312"/>
      <sheetName val="P&amp;M_AFA12"/>
      <sheetName val="P&amp;M_DEPN12"/>
      <sheetName val="LAB_FEB'0312"/>
      <sheetName val="SC_Cost_FEB_0312"/>
      <sheetName val="FEB03_LEDGER12"/>
      <sheetName val="FEB03_LEDGER_(2)12"/>
      <sheetName val="JAN_03_LEDGER_(2)12"/>
      <sheetName val="CP_distribution_for_CEMA12"/>
      <sheetName val="CP_MAR_0312"/>
      <sheetName val="CWCO_MAR_0312"/>
      <sheetName val="MAR03_LEDGER12"/>
      <sheetName val="MAR03_LEDGER_(2)12"/>
      <sheetName val="25_10_16black9"/>
      <sheetName val="Selection_list8"/>
      <sheetName val="PRECAST_lightconc-II8"/>
      <sheetName val="Vendor_Wise8"/>
      <sheetName val="Line_Wise8"/>
      <sheetName val="Overall_Plan-Project8"/>
      <sheetName val="Global_factors7"/>
      <sheetName val="Rate_Analysis7"/>
      <sheetName val="CP_FEB_0311"/>
      <sheetName val="CWCO_FEB_0311"/>
      <sheetName val="OH_FEB_0311"/>
      <sheetName val="MAT_FEB_0311"/>
      <sheetName val="P&amp;M_AFA11"/>
      <sheetName val="P&amp;M_DEPN11"/>
      <sheetName val="LAB_FEB'0311"/>
      <sheetName val="SC_Cost_FEB_0311"/>
      <sheetName val="FEB03_LEDGER11"/>
      <sheetName val="FEB03_LEDGER_(2)11"/>
      <sheetName val="JAN_03_LEDGER_(2)11"/>
      <sheetName val="CP_distribution_for_CEMA11"/>
      <sheetName val="CP_MAR_0311"/>
      <sheetName val="CWCO_MAR_0311"/>
      <sheetName val="MAR03_LEDGER11"/>
      <sheetName val="MAR03_LEDGER_(2)11"/>
      <sheetName val="25_10_16black8"/>
      <sheetName val="Selection_list7"/>
      <sheetName val="PRECAST_lightconc-II7"/>
      <sheetName val="Vendor_Wise7"/>
      <sheetName val="Line_Wise7"/>
      <sheetName val="Overall_Plan-Project7"/>
      <sheetName val="Global_factors6"/>
      <sheetName val="Rate_Analysis6"/>
      <sheetName val="CP_FEB_0313"/>
      <sheetName val="CWCO_FEB_0313"/>
      <sheetName val="OH_FEB_0313"/>
      <sheetName val="MAT_FEB_0313"/>
      <sheetName val="P&amp;M_AFA13"/>
      <sheetName val="P&amp;M_DEPN13"/>
      <sheetName val="LAB_FEB'0313"/>
      <sheetName val="SC_Cost_FEB_0313"/>
      <sheetName val="FEB03_LEDGER13"/>
      <sheetName val="FEB03_LEDGER_(2)13"/>
      <sheetName val="JAN_03_LEDGER_(2)13"/>
      <sheetName val="CP_distribution_for_CEMA13"/>
      <sheetName val="CP_MAR_0313"/>
      <sheetName val="CWCO_MAR_0313"/>
      <sheetName val="MAR03_LEDGER13"/>
      <sheetName val="MAR03_LEDGER_(2)13"/>
      <sheetName val="25_10_16black10"/>
      <sheetName val="Selection_list9"/>
      <sheetName val="PRECAST_lightconc-II9"/>
      <sheetName val="Vendor_Wise9"/>
      <sheetName val="Line_Wise9"/>
      <sheetName val="Overall_Plan-Project9"/>
      <sheetName val="Global_factors8"/>
      <sheetName val="Rate_Analysis8"/>
      <sheetName val="CP_FEB_0315"/>
      <sheetName val="CWCO_FEB_0315"/>
      <sheetName val="OH_FEB_0315"/>
      <sheetName val="MAT_FEB_0315"/>
      <sheetName val="P&amp;M_AFA15"/>
      <sheetName val="P&amp;M_DEPN15"/>
      <sheetName val="LAB_FEB'0315"/>
      <sheetName val="SC_Cost_FEB_0315"/>
      <sheetName val="FEB03_LEDGER15"/>
      <sheetName val="FEB03_LEDGER_(2)15"/>
      <sheetName val="JAN_03_LEDGER_(2)15"/>
      <sheetName val="CP_distribution_for_CEMA15"/>
      <sheetName val="CP_MAR_0315"/>
      <sheetName val="CWCO_MAR_0315"/>
      <sheetName val="MAR03_LEDGER15"/>
      <sheetName val="MAR03_LEDGER_(2)15"/>
      <sheetName val="25_10_16black12"/>
      <sheetName val="Selection_list11"/>
      <sheetName val="PRECAST_lightconc-II11"/>
      <sheetName val="Vendor_Wise11"/>
      <sheetName val="Line_Wise11"/>
      <sheetName val="Overall_Plan-Project11"/>
      <sheetName val="Global_factors10"/>
      <sheetName val="Rate_Analysis10"/>
      <sheetName val="CP_FEB_0316"/>
      <sheetName val="CWCO_FEB_0316"/>
      <sheetName val="OH_FEB_0316"/>
      <sheetName val="MAT_FEB_0316"/>
      <sheetName val="P&amp;M_AFA16"/>
      <sheetName val="P&amp;M_DEPN16"/>
      <sheetName val="LAB_FEB'0316"/>
      <sheetName val="SC_Cost_FEB_0316"/>
      <sheetName val="FEB03_LEDGER16"/>
      <sheetName val="FEB03_LEDGER_(2)16"/>
      <sheetName val="JAN_03_LEDGER_(2)16"/>
      <sheetName val="CP_distribution_for_CEMA16"/>
      <sheetName val="CP_MAR_0316"/>
      <sheetName val="CWCO_MAR_0316"/>
      <sheetName val="MAR03_LEDGER16"/>
      <sheetName val="MAR03_LEDGER_(2)16"/>
      <sheetName val="25_10_16black13"/>
      <sheetName val="Selection_list12"/>
      <sheetName val="PRECAST_lightconc-II12"/>
      <sheetName val="Vendor_Wise12"/>
      <sheetName val="Line_Wise12"/>
      <sheetName val="Overall_Plan-Project12"/>
      <sheetName val="Global_factors11"/>
      <sheetName val="Rate_Analysis11"/>
      <sheetName val="CP_FEB_0317"/>
      <sheetName val="CWCO_FEB_0317"/>
      <sheetName val="OH_FEB_0317"/>
      <sheetName val="MAT_FEB_0317"/>
      <sheetName val="P&amp;M_AFA17"/>
      <sheetName val="P&amp;M_DEPN17"/>
      <sheetName val="LAB_FEB'0317"/>
      <sheetName val="SC_Cost_FEB_0317"/>
      <sheetName val="FEB03_LEDGER17"/>
      <sheetName val="FEB03_LEDGER_(2)17"/>
      <sheetName val="JAN_03_LEDGER_(2)17"/>
      <sheetName val="CP_distribution_for_CEMA17"/>
      <sheetName val="CP_MAR_0317"/>
      <sheetName val="CWCO_MAR_0317"/>
      <sheetName val="MAR03_LEDGER17"/>
      <sheetName val="MAR03_LEDGER_(2)17"/>
      <sheetName val="25_10_16black14"/>
      <sheetName val="Selection_list13"/>
      <sheetName val="PRECAST_lightconc-II13"/>
      <sheetName val="Vendor_Wise13"/>
      <sheetName val="Line_Wise13"/>
      <sheetName val="Overall_Plan-Project13"/>
      <sheetName val="Global_factors12"/>
      <sheetName val="Rate_Analysis12"/>
      <sheetName val="CP_FEB_0319"/>
      <sheetName val="CWCO_FEB_0319"/>
      <sheetName val="OH_FEB_0319"/>
      <sheetName val="MAT_FEB_0319"/>
      <sheetName val="P&amp;M_AFA19"/>
      <sheetName val="P&amp;M_DEPN19"/>
      <sheetName val="LAB_FEB'0319"/>
      <sheetName val="SC_Cost_FEB_0319"/>
      <sheetName val="FEB03_LEDGER19"/>
      <sheetName val="FEB03_LEDGER_(2)19"/>
      <sheetName val="JAN_03_LEDGER_(2)19"/>
      <sheetName val="CP_distribution_for_CEMA19"/>
      <sheetName val="CP_MAR_0319"/>
      <sheetName val="CWCO_MAR_0319"/>
      <sheetName val="MAR03_LEDGER19"/>
      <sheetName val="MAR03_LEDGER_(2)19"/>
      <sheetName val="25_10_16black16"/>
      <sheetName val="Selection_list15"/>
      <sheetName val="PRECAST_lightconc-II15"/>
      <sheetName val="Vendor_Wise15"/>
      <sheetName val="Line_Wise15"/>
      <sheetName val="Overall_Plan-Project15"/>
      <sheetName val="Global_factors14"/>
      <sheetName val="Rate_Analysis14"/>
      <sheetName val="CP_FEB_0320"/>
      <sheetName val="CWCO_FEB_0320"/>
      <sheetName val="OH_FEB_0320"/>
      <sheetName val="MAT_FEB_0320"/>
      <sheetName val="P&amp;M_AFA20"/>
      <sheetName val="P&amp;M_DEPN20"/>
      <sheetName val="LAB_FEB'0320"/>
      <sheetName val="SC_Cost_FEB_0320"/>
      <sheetName val="FEB03_LEDGER20"/>
      <sheetName val="FEB03_LEDGER_(2)20"/>
      <sheetName val="JAN_03_LEDGER_(2)20"/>
      <sheetName val="CP_distribution_for_CEMA20"/>
      <sheetName val="CP_MAR_0320"/>
      <sheetName val="CWCO_MAR_0320"/>
      <sheetName val="MAR03_LEDGER20"/>
      <sheetName val="MAR03_LEDGER_(2)20"/>
      <sheetName val="25_10_16black17"/>
      <sheetName val="Selection_list16"/>
      <sheetName val="PRECAST_lightconc-II16"/>
      <sheetName val="Vendor_Wise16"/>
      <sheetName val="Line_Wise16"/>
      <sheetName val="Overall_Plan-Project16"/>
      <sheetName val="Global_factors15"/>
      <sheetName val="Rate_Analysis15"/>
      <sheetName val="A1-Continuous"/>
      <sheetName val="PDT(L)1"/>
      <sheetName val="PACK (B)"/>
      <sheetName val="Executive Summary -Thermal"/>
      <sheetName val="Stationwise Thermal &amp; Hydel Gen"/>
      <sheetName val="TWELV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refreshError="1"/>
      <sheetData sheetId="513" refreshError="1"/>
      <sheetData sheetId="514" refreshError="1"/>
      <sheetData sheetId="515" refreshError="1"/>
      <sheetData sheetId="516" refreshError="1"/>
      <sheetData sheetId="51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CPI_SPI"/>
      <sheetName val="Over All (1)"/>
      <sheetName val="TABLES"/>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Over_All_(1)"/>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Manpower - IDC 1010"/>
      <sheetName val="AC E-1"/>
    </sheetNames>
    <sheetDataSet>
      <sheetData sheetId="0"/>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d"/>
      <sheetName val="PACK (B)"/>
      <sheetName val="Definitions"/>
      <sheetName val="REVENUES &amp; BS"/>
      <sheetName val="Report"/>
      <sheetName val="STAFFSCHED "/>
      <sheetName val="Code"/>
      <sheetName val="vemagiri grid earth cal"/>
      <sheetName val="CASH-FLOW"/>
      <sheetName val="Wordsdata"/>
      <sheetName val="item"/>
      <sheetName val="REL"/>
      <sheetName val="Sheet1"/>
      <sheetName val="upa"/>
      <sheetName val="AutoOpen Stub Data"/>
      <sheetName val="Design"/>
      <sheetName val="p&amp;m"/>
      <sheetName val="Detail"/>
      <sheetName val="WWR"/>
      <sheetName val="cubes_M20"/>
      <sheetName val="RA-markate"/>
      <sheetName val="CLAY"/>
      <sheetName val="Reco C-4"/>
      <sheetName val="TABLES"/>
      <sheetName val="RATE-ANAY."/>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concrete"/>
      <sheetName val="PPA Summary"/>
      <sheetName val="RCC,Ret. Wall"/>
      <sheetName val="DETAILED  BOQ"/>
      <sheetName val="P&amp;L"/>
      <sheetName val="FITZ MORT 94"/>
      <sheetName val="Fill this out first..."/>
      <sheetName val="Summary"/>
      <sheetName val="bs BP 04 SA"/>
      <sheetName val="REVENUES_&amp;_BS1"/>
      <sheetName val="STAFFSCHED_1"/>
      <sheetName val="PACK_(B)1"/>
      <sheetName val="REVENUES_&amp;_BS"/>
      <sheetName val="STAFFSCHED_"/>
      <sheetName val="PACK_(B)"/>
      <sheetName val="REVENUES_&amp;_BS2"/>
      <sheetName val="STAFFSCHED_2"/>
      <sheetName val="PACK_(B)2"/>
      <sheetName val="sum-all"/>
      <sheetName val="REVENUES_&amp;_BS3"/>
      <sheetName val="STAFFSCHED_3"/>
      <sheetName val="PACK_(B)3"/>
      <sheetName val="vemagiri_grid_earth_cal"/>
      <sheetName val="Load Details(B2)"/>
      <sheetName val="PACK_(B)4"/>
      <sheetName val="REVENUES_&amp;_BS4"/>
      <sheetName val="STAFFSCHED_4"/>
      <sheetName val="vemagiri_grid_earth_cal1"/>
      <sheetName val="AutoOpen_Stub_Data"/>
      <sheetName val="Reco_C-4"/>
      <sheetName val="Load_Details(B2)"/>
      <sheetName val="11B_"/>
      <sheetName val="PPA_Summary"/>
      <sheetName val="RCC,Ret__Wall"/>
      <sheetName val="DETAILED__BOQ"/>
      <sheetName val="FITZ_MORT_94"/>
      <sheetName val="Fill_this_out_first___"/>
      <sheetName val="RATE-ANAY_"/>
      <sheetName val="PACK_(B)5"/>
      <sheetName val="REVENUES_&amp;_BS5"/>
      <sheetName val="STAFFSCHED_5"/>
      <sheetName val="vemagiri_grid_earth_cal2"/>
      <sheetName val="AutoOpen_Stub_Data1"/>
      <sheetName val="Reco_C-41"/>
      <sheetName val="Load_Details(B2)1"/>
      <sheetName val="11B_1"/>
      <sheetName val="PPA_Summary1"/>
      <sheetName val="RCC,Ret__Wall1"/>
      <sheetName val="DETAILED__BOQ1"/>
      <sheetName val="FITZ_MORT_941"/>
      <sheetName val="Fill_this_out_first___1"/>
      <sheetName val="RATE-ANAY_1"/>
      <sheetName val="PACK_(B)6"/>
      <sheetName val="REVENUES_&amp;_BS6"/>
      <sheetName val="STAFFSCHED_6"/>
      <sheetName val="vemagiri_grid_earth_cal3"/>
      <sheetName val="AutoOpen_Stub_Data2"/>
      <sheetName val="Reco_C-42"/>
      <sheetName val="Load_Details(B2)2"/>
      <sheetName val="11B_2"/>
      <sheetName val="PPA_Summary2"/>
      <sheetName val="RCC,Ret__Wall2"/>
      <sheetName val="DETAILED__BOQ2"/>
      <sheetName val="FITZ_MORT_942"/>
      <sheetName val="Fill_this_out_first___2"/>
      <sheetName val="RATE-ANAY_2"/>
      <sheetName val="PACK_(B)7"/>
      <sheetName val="REVENUES_&amp;_BS7"/>
      <sheetName val="STAFFSCHED_7"/>
      <sheetName val="vemagiri_grid_earth_cal4"/>
      <sheetName val="AutoOpen_Stub_Data3"/>
      <sheetName val="Reco_C-43"/>
      <sheetName val="Load_Details(B2)3"/>
      <sheetName val="11B_3"/>
      <sheetName val="PPA_Summary3"/>
      <sheetName val="RCC,Ret__Wall3"/>
      <sheetName val="DETAILED__BOQ3"/>
      <sheetName val="FITZ_MORT_943"/>
      <sheetName val="Fill_this_out_first___3"/>
      <sheetName val="RATE-ANAY_3"/>
      <sheetName val="STAFFSCHED_8"/>
      <sheetName val="vemagiri_grid_earth_cal5"/>
      <sheetName val="REVENUES_&amp;_BS8"/>
      <sheetName val="PACK_(B)8"/>
      <sheetName val="AutoOpen_Stub_Data4"/>
      <sheetName val="Reco_C-44"/>
      <sheetName val="RATE-ANAY_4"/>
      <sheetName val="11B_4"/>
      <sheetName val="PPA_Summary4"/>
      <sheetName val="RCC,Ret__Wall4"/>
      <sheetName val="DETAILED__BOQ4"/>
      <sheetName val="FITZ_MORT_944"/>
      <sheetName val="Fill_this_out_first___4"/>
      <sheetName val="bs_BP_04_SA"/>
      <sheetName val="Load_Details(B2)4"/>
      <sheetName val="3-Subst"/>
      <sheetName val="영업소실적"/>
      <sheetName val="IDCCALHYD-GOO"/>
      <sheetName val="Data"/>
      <sheetName val="budget"/>
      <sheetName val="ORG"/>
      <sheetName val="b.s.chalam"/>
      <sheetName val="vamsi"/>
      <sheetName val="CRITERIA1"/>
      <sheetName val="DSLP"/>
      <sheetName val="Basis"/>
      <sheetName val="220kv (2)"/>
      <sheetName val="220kv"/>
      <sheetName val="SPT vs PHI"/>
      <sheetName val="strand"/>
      <sheetName val="PPA_Summary5"/>
      <sheetName val="RCC,Ret__Wall5"/>
      <sheetName val="DETAILED__BOQ5"/>
      <sheetName val="vemagiri_grid_earth_cal6"/>
      <sheetName val="PPA_Summary6"/>
      <sheetName val="RCC,Ret__Wall6"/>
      <sheetName val="DETAILED__BOQ6"/>
      <sheetName val="vemagiri_grid_earth_cal7"/>
      <sheetName val="PPA_Summary7"/>
      <sheetName val="RCC,Ret__Wall7"/>
      <sheetName val="DETAILED__BOQ7"/>
      <sheetName val="vemagiri_grid_earth_cal8"/>
      <sheetName val="PPA_Summary8"/>
      <sheetName val="RCC,Ret__Wall8"/>
      <sheetName val="DETAILED__BOQ8"/>
      <sheetName val="vemagiri_grid_earth_cal14"/>
      <sheetName val="PPA_Summary14"/>
      <sheetName val="RCC,Ret__Wall14"/>
      <sheetName val="DETAILED__BOQ14"/>
      <sheetName val="vemagiri_grid_earth_cal10"/>
      <sheetName val="PPA_Summary10"/>
      <sheetName val="RCC,Ret__Wall10"/>
      <sheetName val="DETAILED__BOQ10"/>
      <sheetName val="vemagiri_grid_earth_cal9"/>
      <sheetName val="PPA_Summary9"/>
      <sheetName val="RCC,Ret__Wall9"/>
      <sheetName val="DETAILED__BOQ9"/>
      <sheetName val="vemagiri_grid_earth_cal11"/>
      <sheetName val="PPA_Summary11"/>
      <sheetName val="RCC,Ret__Wall11"/>
      <sheetName val="DETAILED__BOQ11"/>
      <sheetName val="vemagiri_grid_earth_cal12"/>
      <sheetName val="PPA_Summary12"/>
      <sheetName val="RCC,Ret__Wall12"/>
      <sheetName val="DETAILED__BOQ12"/>
      <sheetName val="vemagiri_grid_earth_cal13"/>
      <sheetName val="PPA_Summary13"/>
      <sheetName val="RCC,Ret__Wall13"/>
      <sheetName val="DETAILED__BOQ13"/>
      <sheetName val="vemagiri_grid_earth_cal20"/>
      <sheetName val="PPA_Summary20"/>
      <sheetName val="RCC,Ret__Wall20"/>
      <sheetName val="DETAILED__BOQ20"/>
      <sheetName val="vemagiri_grid_earth_cal15"/>
      <sheetName val="PPA_Summary15"/>
      <sheetName val="RCC,Ret__Wall15"/>
      <sheetName val="DETAILED__BOQ15"/>
      <sheetName val="vemagiri_grid_earth_cal16"/>
      <sheetName val="PPA_Summary16"/>
      <sheetName val="RCC,Ret__Wall16"/>
      <sheetName val="DETAILED__BOQ16"/>
      <sheetName val="vemagiri_grid_earth_cal17"/>
      <sheetName val="PPA_Summary17"/>
      <sheetName val="RCC,Ret__Wall17"/>
      <sheetName val="DETAILED__BOQ17"/>
      <sheetName val="vemagiri_grid_earth_cal18"/>
      <sheetName val="PPA_Summary18"/>
      <sheetName val="RCC,Ret__Wall18"/>
      <sheetName val="DETAILED__BOQ18"/>
      <sheetName val="vemagiri_grid_earth_cal19"/>
      <sheetName val="PPA_Summary19"/>
      <sheetName val="RCC,Ret__Wall19"/>
      <sheetName val="DETAILED__BOQ19"/>
      <sheetName val="vemagiri_grid_earth_cal21"/>
      <sheetName val="PPA_Summary21"/>
      <sheetName val="RCC,Ret__Wall21"/>
      <sheetName val="DETAILED__BOQ21"/>
      <sheetName val="vemagiri_grid_earth_cal22"/>
      <sheetName val="PPA_Summary22"/>
      <sheetName val="RCC,Ret__Wall22"/>
      <sheetName val="DETAILED__BOQ22"/>
      <sheetName val="FITZ_MORT_945"/>
      <sheetName val="Fill_this_out_first___5"/>
      <sheetName val="COLUMN"/>
      <sheetName val="vemagiri_grid_earth_cal23"/>
      <sheetName val="PPA_Summary23"/>
      <sheetName val="RCC,Ret__Wall23"/>
      <sheetName val="DETAILED__BOQ23"/>
      <sheetName val="FITZ_MORT_946"/>
      <sheetName val="Fill_this_out_first___6"/>
      <sheetName val="vemagiri_grid_earth_cal24"/>
      <sheetName val="PPA_Summary24"/>
      <sheetName val="RCC,Ret__Wall24"/>
      <sheetName val="DETAILED__BOQ24"/>
      <sheetName val="FITZ_MORT_947"/>
      <sheetName val="Fill_this_out_first___7"/>
      <sheetName val="Field Values"/>
      <sheetName val="Database"/>
      <sheetName val="SCHEDULE"/>
      <sheetName val="schedule nos"/>
      <sheetName val="BOQ"/>
      <sheetName val="Coalmine"/>
      <sheetName val="seT"/>
      <sheetName val="DM tANK Allow"/>
      <sheetName val="DSLP CALCULATION"/>
      <sheetName val="PTS-0885 Hard"/>
      <sheetName val="ord-lost_98&amp;99"/>
      <sheetName val="hydraulical model"/>
      <sheetName val="estimate"/>
      <sheetName val="revised#1"/>
      <sheetName val="starter"/>
      <sheetName val="TP1"/>
      <sheetName val="eq info"/>
      <sheetName val="BC &amp; MNB "/>
      <sheetName val="Appendix CC2.04"/>
      <sheetName val="Cover sheet"/>
      <sheetName val="trafo-size"/>
      <sheetName val="titles"/>
      <sheetName val="REVENUES_&amp;_BS9"/>
      <sheetName val="STAFFSCHED_9"/>
      <sheetName val="PACK_(B)9"/>
      <sheetName val="AutoOpen_Stub_Data5"/>
      <sheetName val="Reco_C-45"/>
      <sheetName val="RATE-ANAY_5"/>
      <sheetName val="11B_5"/>
      <sheetName val="bs_BP_04_SA1"/>
      <sheetName val="hydraulical_model"/>
      <sheetName val="Load_Details(B2)5"/>
      <sheetName val="b_s_chalam"/>
      <sheetName val="SPT_vs_PHI"/>
      <sheetName val="220kv_(2)"/>
      <sheetName val="eq_info"/>
      <sheetName val="Calculation"/>
      <sheetName val="Vdc5"/>
      <sheetName val="PLGroupings"/>
      <sheetName val="Results"/>
      <sheetName val="細目"/>
      <sheetName val="IDCCALHYD_GOO"/>
      <sheetName val="LANGUAGE"/>
      <sheetName val="mainbs1"/>
      <sheetName val="Analysis"/>
      <sheetName val="CO FORMS"/>
      <sheetName val="EXPENSES"/>
      <sheetName val="Cul_detail"/>
      <sheetName val="ytd-march'10"/>
    </sheetNames>
    <sheetDataSet>
      <sheetData sheetId="0" refreshError="1">
        <row r="1">
          <cell r="A1" t="str">
            <v>LARSEN &amp; TOUBRO LIMITED</v>
          </cell>
        </row>
        <row r="182">
          <cell r="C182">
            <v>1.3699999999999999</v>
          </cell>
        </row>
        <row r="191">
          <cell r="C191">
            <v>5.65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sheetData sheetId="259" refreshError="1"/>
      <sheetData sheetId="260" refreshError="1"/>
      <sheetData sheetId="261" refreshError="1"/>
      <sheetData sheetId="262"/>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ow r="27">
          <cell r="F27">
            <v>475</v>
          </cell>
        </row>
      </sheetData>
      <sheetData sheetId="277" refreshError="1"/>
      <sheetData sheetId="278" refreshError="1"/>
      <sheetData sheetId="279" refreshError="1"/>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refreshError="1"/>
      <sheetData sheetId="295" refreshError="1"/>
      <sheetData sheetId="296"/>
      <sheetData sheetId="297"/>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PACK (B)"/>
      <sheetName val="grid"/>
      <sheetName val="A1_Continuous"/>
      <sheetName val="Coalmine"/>
      <sheetName val="Code"/>
      <sheetName val="CASH-FLOW"/>
      <sheetName val="Executive Summary -Thermal"/>
      <sheetName val="Stationwise Thermal &amp; Hydel Gen"/>
      <sheetName val="TWELVE"/>
      <sheetName val="SC Cost FEB 03"/>
      <sheetName val="Rate Analysis"/>
      <sheetName val="ANNEXURE-A"/>
      <sheetName val="TABLES"/>
      <sheetName val="No__of_cells2"/>
      <sheetName val="Load_Summary2"/>
      <sheetName val="AH_cal2"/>
      <sheetName val="K_factor2"/>
      <sheetName val="PACK_(B)2"/>
      <sheetName val="No__of_cells1"/>
      <sheetName val="Load_Summary1"/>
      <sheetName val="AH_cal1"/>
      <sheetName val="K_factor1"/>
      <sheetName val="PACK_(B)1"/>
      <sheetName val="No__of_cells"/>
      <sheetName val="Load_Summary"/>
      <sheetName val="AH_cal"/>
      <sheetName val="K_factor"/>
      <sheetName val="PACK_(B)"/>
      <sheetName val="No__of_cells3"/>
      <sheetName val="Load_Summary3"/>
      <sheetName val="AH_cal3"/>
      <sheetName val="K_factor3"/>
      <sheetName val="PACK_(B)3"/>
      <sheetName val="Executive_Summary_-Thermal"/>
      <sheetName val="Stationwise_Thermal_&amp;_Hydel_Gen"/>
      <sheetName val="SC_Cost_FEB_03"/>
      <sheetName val="Executive_Summary_-Thermal1"/>
      <sheetName val="Stationwise_Thermal_&amp;_Hydel_Ge1"/>
      <sheetName val="SC_Cost_FEB_031"/>
      <sheetName val="No__of_cells4"/>
      <sheetName val="Load_Summary4"/>
      <sheetName val="AH_cal4"/>
      <sheetName val="K_factor4"/>
      <sheetName val="PACK_(B)4"/>
      <sheetName val="Executive_Summary_-Thermal2"/>
      <sheetName val="Stationwise_Thermal_&amp;_Hydel_Ge2"/>
      <sheetName val="SC_Cost_FEB_032"/>
      <sheetName val="Rate_Analysis"/>
      <sheetName val="合成単価作成表-BLDG"/>
      <sheetName val="Material "/>
      <sheetName val="Labour &amp; Plant"/>
      <sheetName val="Anex-1 Con Load"/>
      <sheetName val="data"/>
      <sheetName val="bricks"/>
      <sheetName val="PROCTOR"/>
      <sheetName val="Closing"/>
      <sheetName val="1"/>
      <sheetName val="2"/>
      <sheetName val="3"/>
      <sheetName val="4"/>
      <sheetName val="DETAILED  BOQ"/>
      <sheetName val="procurement"/>
      <sheetName val="beam-reinft-machine rm"/>
      <sheetName val="annexture-g1"/>
      <sheetName val="col-reinft1"/>
      <sheetName val="Fill this out first..."/>
      <sheetName val="No__of_cells5"/>
      <sheetName val="Load_Summary5"/>
      <sheetName val="AH_cal5"/>
      <sheetName val="K_factor5"/>
      <sheetName val="PACK_(B)5"/>
      <sheetName val="Executive_Summary_-Thermal3"/>
      <sheetName val="Stationwise_Thermal_&amp;_Hydel_Ge3"/>
      <sheetName val="SC_Cost_FEB_033"/>
      <sheetName val="Rate_Analysis1"/>
      <sheetName val="Material_"/>
      <sheetName val="Labour_&amp;_Plant"/>
      <sheetName val="No__of_cells6"/>
      <sheetName val="Load_Summary6"/>
      <sheetName val="AH_cal6"/>
      <sheetName val="K_factor6"/>
      <sheetName val="PACK_(B)6"/>
      <sheetName val="Executive_Summary_-Thermal4"/>
      <sheetName val="Stationwise_Thermal_&amp;_Hydel_Ge4"/>
      <sheetName val="SC_Cost_FEB_034"/>
      <sheetName val="Rate_Analysis2"/>
      <sheetName val="Material_1"/>
      <sheetName val="Labour_&amp;_Plant1"/>
      <sheetName val="No__of_cells7"/>
      <sheetName val="Load_Summary7"/>
      <sheetName val="AH_cal7"/>
      <sheetName val="K_factor7"/>
      <sheetName val="PACK_(B)7"/>
      <sheetName val="Executive_Summary_-Thermal5"/>
      <sheetName val="Stationwise_Thermal_&amp;_Hydel_Ge5"/>
      <sheetName val="SC_Cost_FEB_035"/>
      <sheetName val="Rate_Analysis3"/>
      <sheetName val="Material_2"/>
      <sheetName val="Labour_&amp;_Plant2"/>
      <sheetName val="Copy of Battery Sizing - Workin"/>
      <sheetName val="escalation"/>
      <sheetName val="BLK2"/>
      <sheetName val="BLK3"/>
      <sheetName val="E &amp; R"/>
      <sheetName val="INPUT SHEET"/>
      <sheetName val="RES-PLANNING"/>
      <sheetName val="radar"/>
      <sheetName val="UG"/>
      <sheetName val="DSLP"/>
      <sheetName val="S3SEPT98"/>
      <sheetName val="SPT vs PHI"/>
      <sheetName val="Steel-Circular"/>
      <sheetName val="Design"/>
      <sheetName val="Anex-1_Con_Load"/>
      <sheetName val="DETAILED__BOQ"/>
      <sheetName val="beam-reinft-machine_rm"/>
      <sheetName val="No__of_cells18"/>
      <sheetName val="Load_Summary18"/>
      <sheetName val="AH_cal18"/>
      <sheetName val="K_factor18"/>
      <sheetName val="PACK_(B)18"/>
      <sheetName val="Executive_Summary_-Thermal16"/>
      <sheetName val="Stationwise_Thermal_&amp;_Hydel_G16"/>
      <sheetName val="SC_Cost_FEB_0316"/>
      <sheetName val="Rate_Analysis14"/>
      <sheetName val="Material_13"/>
      <sheetName val="Labour_&amp;_Plant13"/>
      <sheetName val="Anex-1_Con_Load13"/>
      <sheetName val="DETAILED__BOQ13"/>
      <sheetName val="beam-reinft-machine_rm13"/>
      <sheetName val="Fill_this_out_first___7"/>
      <sheetName val="Copy_of_Battery_Sizing_-_Worki7"/>
      <sheetName val="E_&amp;_R7"/>
      <sheetName val="INPUT_SHEET7"/>
      <sheetName val="Anex-1_Con_Load1"/>
      <sheetName val="DETAILED__BOQ1"/>
      <sheetName val="beam-reinft-machine_rm1"/>
      <sheetName val="Anex-1_Con_Load2"/>
      <sheetName val="DETAILED__BOQ2"/>
      <sheetName val="beam-reinft-machine_rm2"/>
      <sheetName val="No__of_cells8"/>
      <sheetName val="Load_Summary8"/>
      <sheetName val="AH_cal8"/>
      <sheetName val="K_factor8"/>
      <sheetName val="PACK_(B)8"/>
      <sheetName val="Executive_Summary_-Thermal6"/>
      <sheetName val="Stationwise_Thermal_&amp;_Hydel_Ge6"/>
      <sheetName val="SC_Cost_FEB_036"/>
      <sheetName val="Rate_Analysis4"/>
      <sheetName val="Material_3"/>
      <sheetName val="Labour_&amp;_Plant3"/>
      <sheetName val="Anex-1_Con_Load3"/>
      <sheetName val="DETAILED__BOQ3"/>
      <sheetName val="beam-reinft-machine_rm3"/>
      <sheetName val="No__of_cells9"/>
      <sheetName val="Load_Summary9"/>
      <sheetName val="AH_cal9"/>
      <sheetName val="K_factor9"/>
      <sheetName val="PACK_(B)9"/>
      <sheetName val="Executive_Summary_-Thermal7"/>
      <sheetName val="Stationwise_Thermal_&amp;_Hydel_Ge7"/>
      <sheetName val="SC_Cost_FEB_037"/>
      <sheetName val="Rate_Analysis5"/>
      <sheetName val="Material_4"/>
      <sheetName val="Labour_&amp;_Plant4"/>
      <sheetName val="Anex-1_Con_Load4"/>
      <sheetName val="DETAILED__BOQ4"/>
      <sheetName val="beam-reinft-machine_rm4"/>
      <sheetName val="No__of_cells14"/>
      <sheetName val="Load_Summary14"/>
      <sheetName val="AH_cal14"/>
      <sheetName val="K_factor14"/>
      <sheetName val="PACK_(B)14"/>
      <sheetName val="Executive_Summary_-Thermal12"/>
      <sheetName val="Stationwise_Thermal_&amp;_Hydel_G12"/>
      <sheetName val="SC_Cost_FEB_0312"/>
      <sheetName val="Rate_Analysis10"/>
      <sheetName val="Material_9"/>
      <sheetName val="Labour_&amp;_Plant9"/>
      <sheetName val="Anex-1_Con_Load9"/>
      <sheetName val="DETAILED__BOQ9"/>
      <sheetName val="beam-reinft-machine_rm9"/>
      <sheetName val="No__of_cells10"/>
      <sheetName val="Load_Summary10"/>
      <sheetName val="AH_cal10"/>
      <sheetName val="K_factor10"/>
      <sheetName val="PACK_(B)10"/>
      <sheetName val="Executive_Summary_-Thermal8"/>
      <sheetName val="Stationwise_Thermal_&amp;_Hydel_Ge8"/>
      <sheetName val="SC_Cost_FEB_038"/>
      <sheetName val="Rate_Analysis6"/>
      <sheetName val="Material_5"/>
      <sheetName val="Labour_&amp;_Plant5"/>
      <sheetName val="Anex-1_Con_Load5"/>
      <sheetName val="DETAILED__BOQ5"/>
      <sheetName val="beam-reinft-machine_rm5"/>
      <sheetName val="Fill_this_out_first___3"/>
      <sheetName val="Copy_of_Battery_Sizing_-_Worki3"/>
      <sheetName val="E_&amp;_R3"/>
      <sheetName val="INPUT_SHEET3"/>
      <sheetName val="No__of_cells12"/>
      <sheetName val="Load_Summary12"/>
      <sheetName val="AH_cal12"/>
      <sheetName val="K_factor12"/>
      <sheetName val="PACK_(B)12"/>
      <sheetName val="Executive_Summary_-Thermal10"/>
      <sheetName val="Stationwise_Thermal_&amp;_Hydel_G10"/>
      <sheetName val="SC_Cost_FEB_0310"/>
      <sheetName val="Rate_Analysis8"/>
      <sheetName val="Material_7"/>
      <sheetName val="Labour_&amp;_Plant7"/>
      <sheetName val="Anex-1_Con_Load7"/>
      <sheetName val="DETAILED__BOQ7"/>
      <sheetName val="beam-reinft-machine_rm7"/>
      <sheetName val="Fill_this_out_first___1"/>
      <sheetName val="Copy_of_Battery_Sizing_-_Worki1"/>
      <sheetName val="E_&amp;_R1"/>
      <sheetName val="INPUT_SHEET1"/>
      <sheetName val="No__of_cells11"/>
      <sheetName val="Load_Summary11"/>
      <sheetName val="AH_cal11"/>
      <sheetName val="K_factor11"/>
      <sheetName val="PACK_(B)11"/>
      <sheetName val="Executive_Summary_-Thermal9"/>
      <sheetName val="Stationwise_Thermal_&amp;_Hydel_Ge9"/>
      <sheetName val="SC_Cost_FEB_039"/>
      <sheetName val="Rate_Analysis7"/>
      <sheetName val="Material_6"/>
      <sheetName val="Labour_&amp;_Plant6"/>
      <sheetName val="Anex-1_Con_Load6"/>
      <sheetName val="DETAILED__BOQ6"/>
      <sheetName val="beam-reinft-machine_rm6"/>
      <sheetName val="Fill_this_out_first___"/>
      <sheetName val="Copy_of_Battery_Sizing_-_Workin"/>
      <sheetName val="E_&amp;_R"/>
      <sheetName val="INPUT_SHEET"/>
      <sheetName val="No__of_cells13"/>
      <sheetName val="Load_Summary13"/>
      <sheetName val="AH_cal13"/>
      <sheetName val="K_factor13"/>
      <sheetName val="PACK_(B)13"/>
      <sheetName val="Executive_Summary_-Thermal11"/>
      <sheetName val="Stationwise_Thermal_&amp;_Hydel_G11"/>
      <sheetName val="SC_Cost_FEB_0311"/>
      <sheetName val="Rate_Analysis9"/>
      <sheetName val="Material_8"/>
      <sheetName val="Labour_&amp;_Plant8"/>
      <sheetName val="Anex-1_Con_Load8"/>
      <sheetName val="DETAILED__BOQ8"/>
      <sheetName val="beam-reinft-machine_rm8"/>
      <sheetName val="Fill_this_out_first___2"/>
      <sheetName val="Copy_of_Battery_Sizing_-_Worki2"/>
      <sheetName val="E_&amp;_R2"/>
      <sheetName val="INPUT_SHEET2"/>
      <sheetName val="No__of_cells15"/>
      <sheetName val="Load_Summary15"/>
      <sheetName val="AH_cal15"/>
      <sheetName val="K_factor15"/>
      <sheetName val="PACK_(B)15"/>
      <sheetName val="Executive_Summary_-Thermal13"/>
      <sheetName val="Stationwise_Thermal_&amp;_Hydel_G13"/>
      <sheetName val="SC_Cost_FEB_0313"/>
      <sheetName val="Rate_Analysis11"/>
      <sheetName val="Material_10"/>
      <sheetName val="Labour_&amp;_Plant10"/>
      <sheetName val="Anex-1_Con_Load10"/>
      <sheetName val="DETAILED__BOQ10"/>
      <sheetName val="beam-reinft-machine_rm10"/>
      <sheetName val="Fill_this_out_first___4"/>
      <sheetName val="Copy_of_Battery_Sizing_-_Worki4"/>
      <sheetName val="E_&amp;_R4"/>
      <sheetName val="INPUT_SHEET4"/>
      <sheetName val="No__of_cells16"/>
      <sheetName val="Load_Summary16"/>
      <sheetName val="AH_cal16"/>
      <sheetName val="K_factor16"/>
      <sheetName val="PACK_(B)16"/>
      <sheetName val="Executive_Summary_-Thermal14"/>
      <sheetName val="Stationwise_Thermal_&amp;_Hydel_G14"/>
      <sheetName val="SC_Cost_FEB_0314"/>
      <sheetName val="Rate_Analysis12"/>
      <sheetName val="Material_11"/>
      <sheetName val="Labour_&amp;_Plant11"/>
      <sheetName val="Anex-1_Con_Load11"/>
      <sheetName val="DETAILED__BOQ11"/>
      <sheetName val="beam-reinft-machine_rm11"/>
      <sheetName val="Fill_this_out_first___5"/>
      <sheetName val="Copy_of_Battery_Sizing_-_Worki5"/>
      <sheetName val="E_&amp;_R5"/>
      <sheetName val="INPUT_SHEET5"/>
      <sheetName val="No__of_cells17"/>
      <sheetName val="Load_Summary17"/>
      <sheetName val="AH_cal17"/>
      <sheetName val="K_factor17"/>
      <sheetName val="PACK_(B)17"/>
      <sheetName val="Executive_Summary_-Thermal15"/>
      <sheetName val="Stationwise_Thermal_&amp;_Hydel_G15"/>
      <sheetName val="SC_Cost_FEB_0315"/>
      <sheetName val="Rate_Analysis13"/>
      <sheetName val="Material_12"/>
      <sheetName val="Labour_&amp;_Plant12"/>
      <sheetName val="Anex-1_Con_Load12"/>
      <sheetName val="DETAILED__BOQ12"/>
      <sheetName val="beam-reinft-machine_rm12"/>
      <sheetName val="Fill_this_out_first___6"/>
      <sheetName val="Copy_of_Battery_Sizing_-_Worki6"/>
      <sheetName val="E_&amp;_R6"/>
      <sheetName val="INPUT_SHEET6"/>
      <sheetName val="No__of_cells19"/>
      <sheetName val="Load_Summary19"/>
      <sheetName val="AH_cal19"/>
      <sheetName val="K_factor19"/>
      <sheetName val="PACK_(B)19"/>
      <sheetName val="Executive_Summary_-Thermal17"/>
      <sheetName val="Stationwise_Thermal_&amp;_Hydel_G17"/>
      <sheetName val="SC_Cost_FEB_0317"/>
      <sheetName val="Rate_Analysis15"/>
      <sheetName val="Material_14"/>
      <sheetName val="Labour_&amp;_Plant14"/>
      <sheetName val="Anex-1_Con_Load14"/>
      <sheetName val="DETAILED__BOQ14"/>
      <sheetName val="beam-reinft-machine_rm14"/>
      <sheetName val="Fill_this_out_first___8"/>
      <sheetName val="Copy_of_Battery_Sizing_-_Worki8"/>
      <sheetName val="E_&amp;_R8"/>
      <sheetName val="INPUT_SHEET8"/>
      <sheetName val="No__of_cells20"/>
      <sheetName val="Load_Summary20"/>
      <sheetName val="AH_cal20"/>
      <sheetName val="K_factor20"/>
      <sheetName val="PACK_(B)20"/>
      <sheetName val="Executive_Summary_-Thermal18"/>
      <sheetName val="Stationwise_Thermal_&amp;_Hydel_G18"/>
      <sheetName val="SC_Cost_FEB_0318"/>
      <sheetName val="Rate_Analysis16"/>
      <sheetName val="Material_15"/>
      <sheetName val="Labour_&amp;_Plant15"/>
      <sheetName val="Anex-1_Con_Load15"/>
      <sheetName val="DETAILED__BOQ15"/>
      <sheetName val="beam-reinft-machine_rm15"/>
      <sheetName val="Fill_this_out_first___9"/>
      <sheetName val="Copy_of_Battery_Sizing_-_Worki9"/>
      <sheetName val="E_&amp;_R9"/>
      <sheetName val="INPUT_SHEET9"/>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Sheet1"/>
      <sheetName val="DSLP-Working"/>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main1"/>
      <sheetName val="STN WISE EMR"/>
      <sheetName val="Incoterms"/>
      <sheetName val="COSTING (import)"/>
      <sheetName val="SchA 220kV Line"/>
      <sheetName val="Sch 220kV Line Telecom"/>
      <sheetName val="SCH-B LINE"/>
      <sheetName val="SCH-B Civil Line"/>
      <sheetName val="Anex-1 Con Load"/>
      <sheetName val="Leg 1-1"/>
      <sheetName val="Basis"/>
      <sheetName val="TABLES"/>
      <sheetName val="Load Details(B2)"/>
      <sheetName val="A1-Continuous"/>
      <sheetName val="NJP"/>
      <sheetName val="grid"/>
      <sheetName val="Code"/>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STN_WISE_EMR"/>
      <sheetName val="Anex-1_Con_Load"/>
      <sheetName val="Leg_1-1"/>
      <sheetName val="COSTING_(import)"/>
      <sheetName val="SchA_220kV_Line"/>
      <sheetName val="Sch_220kV_Line_Telecom"/>
      <sheetName val="SCH-B_LINE"/>
      <sheetName val="SCH-B_Civil_Line"/>
      <sheetName val="Load_Details(B2)"/>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STN_WISE_EMR1"/>
      <sheetName val="COSTING_(import)1"/>
      <sheetName val="SchA_220kV_Line1"/>
      <sheetName val="Sch_220kV_Line_Telecom1"/>
      <sheetName val="SCH-B_LINE1"/>
      <sheetName val="SCH-B_Civil_Line1"/>
      <sheetName val="Anex-1_Con_Load1"/>
      <sheetName val="Leg_1-11"/>
      <sheetName val="Load_Details(B2)1"/>
      <sheetName val="Scheme Area Details_Block__ C2"/>
      <sheetName val="New33KVSS_E3"/>
      <sheetName val="Prop aug of Ex 33KVSS_E3a"/>
      <sheetName val="Form 6"/>
      <sheetName val="Sheet2"/>
      <sheetName val="SPT vs PHI"/>
      <sheetName val="Executive Summary -Thermal"/>
      <sheetName val="Stationwise Thermal &amp; Hydel Gen"/>
      <sheetName val="TWELVE"/>
      <sheetName val="data"/>
      <sheetName val="Dom"/>
      <sheetName val="#REF"/>
      <sheetName val="Below_Earth"/>
      <sheetName val="PROCTOR"/>
      <sheetName val="upa"/>
      <sheetName val="Closing"/>
      <sheetName val="Ag LF"/>
      <sheetName val="COLUMN"/>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STN_WISE_EMR2"/>
      <sheetName val="Anex-1_Con_Load2"/>
      <sheetName val="Leg_1-12"/>
      <sheetName val="COSTING_(import)2"/>
      <sheetName val="SchA_220kV_Line2"/>
      <sheetName val="Sch_220kV_Line_Telecom2"/>
      <sheetName val="SCH-B_LINE2"/>
      <sheetName val="SCH-B_Civil_Line2"/>
      <sheetName val="Load_Details(B2)2"/>
      <sheetName val="Scheme_Area_Details_Block___C2"/>
      <sheetName val="Prop_aug_of_Ex_33KVSS_E3a"/>
      <sheetName val="Form_6"/>
      <sheetName val="SPT_vs_PHI"/>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Anex-1_Con_Load3"/>
      <sheetName val="Leg_1-13"/>
      <sheetName val="COSTING_(import)3"/>
      <sheetName val="SchA_220kV_Line3"/>
      <sheetName val="Sch_220kV_Line_Telecom3"/>
      <sheetName val="SCH-B_LINE3"/>
      <sheetName val="SCH-B_Civil_Line3"/>
      <sheetName val="Load_Details(B2)3"/>
      <sheetName val="Scheme_Area_Details_Block___C21"/>
      <sheetName val="Prop_aug_of_Ex_33KVSS_E3a1"/>
      <sheetName val="Form_61"/>
      <sheetName val="SPT_vs_PHI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Anex-1_Con_Load4"/>
      <sheetName val="Leg_1-14"/>
      <sheetName val="COSTING_(import)4"/>
      <sheetName val="SchA_220kV_Line4"/>
      <sheetName val="Sch_220kV_Line_Telecom4"/>
      <sheetName val="SCH-B_LINE4"/>
      <sheetName val="SCH-B_Civil_Line4"/>
      <sheetName val="Load_Details(B2)4"/>
      <sheetName val="Scheme_Area_Details_Block___C22"/>
      <sheetName val="Prop_aug_of_Ex_33KVSS_E3a2"/>
      <sheetName val="Form_62"/>
      <sheetName val="SPT_vs_PHI2"/>
      <sheetName val="DEF"/>
      <sheetName val="Rate Analysis"/>
      <sheetName val="BLK2"/>
      <sheetName val="BLK3"/>
      <sheetName val="E &amp; R"/>
      <sheetName val="INPUT SHEET"/>
      <sheetName val="RES-PLANNING"/>
      <sheetName val="radar"/>
      <sheetName val="UG"/>
      <sheetName val="drg"/>
      <sheetName val="OVH"/>
      <sheetName val="final abstract"/>
      <sheetName val="Material "/>
      <sheetName val="Labour &amp; Plant"/>
      <sheetName val="SC Cost FEB 03"/>
      <sheetName val="Executive_Summary_-Thermal"/>
      <sheetName val="Stationwise_Thermal_&amp;_Hydel_Gen"/>
      <sheetName val="Ag_LF"/>
      <sheetName val="sheet2 (Layout)"/>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STN_WISE_EMR15"/>
      <sheetName val="COSTING_(import)15"/>
      <sheetName val="SchA_220kV_Line15"/>
      <sheetName val="Sch_220kV_Line_Telecom15"/>
      <sheetName val="SCH-B_LINE15"/>
      <sheetName val="SCH-B_Civil_Line15"/>
      <sheetName val="Anex-1_Con_Load15"/>
      <sheetName val="Leg_1-115"/>
      <sheetName val="Load_Details(B2)15"/>
      <sheetName val="Scheme_Area_Details_Block___C13"/>
      <sheetName val="Prop_aug_of_Ex_33KVSS_E3a13"/>
      <sheetName val="Form_613"/>
      <sheetName val="SPT_vs_PHI13"/>
      <sheetName val="Executive_Summary_-Thermal13"/>
      <sheetName val="Stationwise_Thermal_&amp;_Hydel_G13"/>
      <sheetName val="Ag_LF13"/>
      <sheetName val="Rate_Analysis7"/>
      <sheetName val="E_&amp;_R7"/>
      <sheetName val="INPUT_SHEET7"/>
      <sheetName val="final_abstract7"/>
      <sheetName val="Material_7"/>
      <sheetName val="Labour_&amp;_Plant7"/>
      <sheetName val="SC_Cost_FEB_037"/>
      <sheetName val="Executive_Summary_-Thermal1"/>
      <sheetName val="Stationwise_Thermal_&amp;_Hydel_Ge1"/>
      <sheetName val="Ag_LF1"/>
      <sheetName val="Executive_Summary_-Thermal2"/>
      <sheetName val="Stationwise_Thermal_&amp;_Hydel_Ge2"/>
      <sheetName val="Ag_LF2"/>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STN_WISE_EMR5"/>
      <sheetName val="COSTING_(import)5"/>
      <sheetName val="SchA_220kV_Line5"/>
      <sheetName val="Sch_220kV_Line_Telecom5"/>
      <sheetName val="SCH-B_LINE5"/>
      <sheetName val="SCH-B_Civil_Line5"/>
      <sheetName val="Anex-1_Con_Load5"/>
      <sheetName val="Leg_1-15"/>
      <sheetName val="Load_Details(B2)5"/>
      <sheetName val="Scheme_Area_Details_Block___C23"/>
      <sheetName val="Prop_aug_of_Ex_33KVSS_E3a3"/>
      <sheetName val="Form_63"/>
      <sheetName val="SPT_vs_PHI3"/>
      <sheetName val="Executive_Summary_-Thermal3"/>
      <sheetName val="Stationwise_Thermal_&amp;_Hydel_Ge3"/>
      <sheetName val="Ag_LF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STN_WISE_EMR6"/>
      <sheetName val="COSTING_(import)6"/>
      <sheetName val="SchA_220kV_Line6"/>
      <sheetName val="Sch_220kV_Line_Telecom6"/>
      <sheetName val="SCH-B_LINE6"/>
      <sheetName val="SCH-B_Civil_Line6"/>
      <sheetName val="Anex-1_Con_Load6"/>
      <sheetName val="Leg_1-16"/>
      <sheetName val="Load_Details(B2)6"/>
      <sheetName val="Scheme_Area_Details_Block___C24"/>
      <sheetName val="Prop_aug_of_Ex_33KVSS_E3a4"/>
      <sheetName val="Form_64"/>
      <sheetName val="SPT_vs_PHI4"/>
      <sheetName val="Executive_Summary_-Thermal4"/>
      <sheetName val="Stationwise_Thermal_&amp;_Hydel_Ge4"/>
      <sheetName val="Ag_LF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STN_WISE_EMR11"/>
      <sheetName val="COSTING_(import)11"/>
      <sheetName val="SchA_220kV_Line11"/>
      <sheetName val="Sch_220kV_Line_Telecom11"/>
      <sheetName val="SCH-B_LINE11"/>
      <sheetName val="SCH-B_Civil_Line11"/>
      <sheetName val="Anex-1_Con_Load11"/>
      <sheetName val="Leg_1-111"/>
      <sheetName val="Load_Details(B2)11"/>
      <sheetName val="Scheme_Area_Details_Block___C29"/>
      <sheetName val="Prop_aug_of_Ex_33KVSS_E3a9"/>
      <sheetName val="Form_69"/>
      <sheetName val="SPT_vs_PHI9"/>
      <sheetName val="Executive_Summary_-Thermal9"/>
      <sheetName val="Stationwise_Thermal_&amp;_Hydel_Ge9"/>
      <sheetName val="Ag_LF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STN_WISE_EMR7"/>
      <sheetName val="COSTING_(import)7"/>
      <sheetName val="SchA_220kV_Line7"/>
      <sheetName val="Sch_220kV_Line_Telecom7"/>
      <sheetName val="SCH-B_LINE7"/>
      <sheetName val="SCH-B_Civil_Line7"/>
      <sheetName val="Anex-1_Con_Load7"/>
      <sheetName val="Leg_1-17"/>
      <sheetName val="Load_Details(B2)7"/>
      <sheetName val="Scheme_Area_Details_Block___C25"/>
      <sheetName val="Prop_aug_of_Ex_33KVSS_E3a5"/>
      <sheetName val="Form_65"/>
      <sheetName val="SPT_vs_PHI5"/>
      <sheetName val="Executive_Summary_-Thermal5"/>
      <sheetName val="Stationwise_Thermal_&amp;_Hydel_Ge5"/>
      <sheetName val="Ag_LF5"/>
      <sheetName val="Rate_Analysis3"/>
      <sheetName val="E_&amp;_R3"/>
      <sheetName val="INPUT_SHEET3"/>
      <sheetName val="final_abstract3"/>
      <sheetName val="Material_3"/>
      <sheetName val="Labour_&amp;_Plant3"/>
      <sheetName val="SC_Cost_FEB_03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STN_WISE_EMR9"/>
      <sheetName val="COSTING_(import)9"/>
      <sheetName val="SchA_220kV_Line9"/>
      <sheetName val="Sch_220kV_Line_Telecom9"/>
      <sheetName val="SCH-B_LINE9"/>
      <sheetName val="SCH-B_Civil_Line9"/>
      <sheetName val="Anex-1_Con_Load9"/>
      <sheetName val="Leg_1-19"/>
      <sheetName val="Load_Details(B2)9"/>
      <sheetName val="Scheme_Area_Details_Block___C27"/>
      <sheetName val="Prop_aug_of_Ex_33KVSS_E3a7"/>
      <sheetName val="Form_67"/>
      <sheetName val="SPT_vs_PHI7"/>
      <sheetName val="Executive_Summary_-Thermal7"/>
      <sheetName val="Stationwise_Thermal_&amp;_Hydel_Ge7"/>
      <sheetName val="Ag_LF7"/>
      <sheetName val="Rate_Analysis1"/>
      <sheetName val="E_&amp;_R1"/>
      <sheetName val="INPUT_SHEET1"/>
      <sheetName val="final_abstract1"/>
      <sheetName val="Material_1"/>
      <sheetName val="Labour_&amp;_Plant1"/>
      <sheetName val="SC_Cost_FEB_03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STN_WISE_EMR8"/>
      <sheetName val="COSTING_(import)8"/>
      <sheetName val="SchA_220kV_Line8"/>
      <sheetName val="Sch_220kV_Line_Telecom8"/>
      <sheetName val="SCH-B_LINE8"/>
      <sheetName val="SCH-B_Civil_Line8"/>
      <sheetName val="Anex-1_Con_Load8"/>
      <sheetName val="Leg_1-18"/>
      <sheetName val="Load_Details(B2)8"/>
      <sheetName val="Scheme_Area_Details_Block___C26"/>
      <sheetName val="Prop_aug_of_Ex_33KVSS_E3a6"/>
      <sheetName val="Form_66"/>
      <sheetName val="SPT_vs_PHI6"/>
      <sheetName val="Executive_Summary_-Thermal6"/>
      <sheetName val="Stationwise_Thermal_&amp;_Hydel_Ge6"/>
      <sheetName val="Ag_LF6"/>
      <sheetName val="Rate_Analysis"/>
      <sheetName val="E_&amp;_R"/>
      <sheetName val="INPUT_SHEET"/>
      <sheetName val="final_abstract"/>
      <sheetName val="Material_"/>
      <sheetName val="Labour_&amp;_Plant"/>
      <sheetName val="SC_Cost_FEB_03"/>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STN_WISE_EMR10"/>
      <sheetName val="COSTING_(import)10"/>
      <sheetName val="SchA_220kV_Line10"/>
      <sheetName val="Sch_220kV_Line_Telecom10"/>
      <sheetName val="SCH-B_LINE10"/>
      <sheetName val="SCH-B_Civil_Line10"/>
      <sheetName val="Anex-1_Con_Load10"/>
      <sheetName val="Leg_1-110"/>
      <sheetName val="Load_Details(B2)10"/>
      <sheetName val="Scheme_Area_Details_Block___C28"/>
      <sheetName val="Prop_aug_of_Ex_33KVSS_E3a8"/>
      <sheetName val="Form_68"/>
      <sheetName val="SPT_vs_PHI8"/>
      <sheetName val="Executive_Summary_-Thermal8"/>
      <sheetName val="Stationwise_Thermal_&amp;_Hydel_Ge8"/>
      <sheetName val="Ag_LF8"/>
      <sheetName val="Rate_Analysis2"/>
      <sheetName val="E_&amp;_R2"/>
      <sheetName val="INPUT_SHEET2"/>
      <sheetName val="final_abstract2"/>
      <sheetName val="Material_2"/>
      <sheetName val="Labour_&amp;_Plant2"/>
      <sheetName val="SC_Cost_FEB_03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STN_WISE_EMR12"/>
      <sheetName val="COSTING_(import)12"/>
      <sheetName val="SchA_220kV_Line12"/>
      <sheetName val="Sch_220kV_Line_Telecom12"/>
      <sheetName val="SCH-B_LINE12"/>
      <sheetName val="SCH-B_Civil_Line12"/>
      <sheetName val="Anex-1_Con_Load12"/>
      <sheetName val="Leg_1-112"/>
      <sheetName val="Load_Details(B2)12"/>
      <sheetName val="Scheme_Area_Details_Block___C10"/>
      <sheetName val="Prop_aug_of_Ex_33KVSS_E3a10"/>
      <sheetName val="Form_610"/>
      <sheetName val="SPT_vs_PHI10"/>
      <sheetName val="Executive_Summary_-Thermal10"/>
      <sheetName val="Stationwise_Thermal_&amp;_Hydel_G10"/>
      <sheetName val="Ag_LF10"/>
      <sheetName val="Rate_Analysis4"/>
      <sheetName val="E_&amp;_R4"/>
      <sheetName val="INPUT_SHEET4"/>
      <sheetName val="final_abstract4"/>
      <sheetName val="Material_4"/>
      <sheetName val="Labour_&amp;_Plant4"/>
      <sheetName val="SC_Cost_FEB_03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STN_WISE_EMR13"/>
      <sheetName val="COSTING_(import)13"/>
      <sheetName val="SchA_220kV_Line13"/>
      <sheetName val="Sch_220kV_Line_Telecom13"/>
      <sheetName val="SCH-B_LINE13"/>
      <sheetName val="SCH-B_Civil_Line13"/>
      <sheetName val="Anex-1_Con_Load13"/>
      <sheetName val="Leg_1-113"/>
      <sheetName val="Load_Details(B2)13"/>
      <sheetName val="Scheme_Area_Details_Block___C11"/>
      <sheetName val="Prop_aug_of_Ex_33KVSS_E3a11"/>
      <sheetName val="Form_611"/>
      <sheetName val="SPT_vs_PHI11"/>
      <sheetName val="Executive_Summary_-Thermal11"/>
      <sheetName val="Stationwise_Thermal_&amp;_Hydel_G11"/>
      <sheetName val="Ag_LF11"/>
      <sheetName val="Rate_Analysis5"/>
      <sheetName val="E_&amp;_R5"/>
      <sheetName val="INPUT_SHEET5"/>
      <sheetName val="final_abstract5"/>
      <sheetName val="Material_5"/>
      <sheetName val="Labour_&amp;_Plant5"/>
      <sheetName val="SC_Cost_FEB_03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STN_WISE_EMR14"/>
      <sheetName val="COSTING_(import)14"/>
      <sheetName val="SchA_220kV_Line14"/>
      <sheetName val="Sch_220kV_Line_Telecom14"/>
      <sheetName val="SCH-B_LINE14"/>
      <sheetName val="SCH-B_Civil_Line14"/>
      <sheetName val="Anex-1_Con_Load14"/>
      <sheetName val="Leg_1-114"/>
      <sheetName val="Load_Details(B2)14"/>
      <sheetName val="Scheme_Area_Details_Block___C12"/>
      <sheetName val="Prop_aug_of_Ex_33KVSS_E3a12"/>
      <sheetName val="Form_612"/>
      <sheetName val="SPT_vs_PHI12"/>
      <sheetName val="Executive_Summary_-Thermal12"/>
      <sheetName val="Stationwise_Thermal_&amp;_Hydel_G12"/>
      <sheetName val="Ag_LF12"/>
      <sheetName val="Rate_Analysis6"/>
      <sheetName val="E_&amp;_R6"/>
      <sheetName val="INPUT_SHEET6"/>
      <sheetName val="final_abstract6"/>
      <sheetName val="Material_6"/>
      <sheetName val="Labour_&amp;_Plant6"/>
      <sheetName val="SC_Cost_FEB_03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STN_WISE_EMR16"/>
      <sheetName val="COSTING_(import)16"/>
      <sheetName val="SchA_220kV_Line16"/>
      <sheetName val="Sch_220kV_Line_Telecom16"/>
      <sheetName val="SCH-B_LINE16"/>
      <sheetName val="SCH-B_Civil_Line16"/>
      <sheetName val="Anex-1_Con_Load16"/>
      <sheetName val="Leg_1-116"/>
      <sheetName val="Load_Details(B2)16"/>
      <sheetName val="Scheme_Area_Details_Block___C14"/>
      <sheetName val="Prop_aug_of_Ex_33KVSS_E3a14"/>
      <sheetName val="Form_614"/>
      <sheetName val="SPT_vs_PHI14"/>
      <sheetName val="Executive_Summary_-Thermal14"/>
      <sheetName val="Stationwise_Thermal_&amp;_Hydel_G14"/>
      <sheetName val="Ag_LF14"/>
      <sheetName val="Rate_Analysis8"/>
      <sheetName val="E_&amp;_R8"/>
      <sheetName val="INPUT_SHEET8"/>
      <sheetName val="final_abstract8"/>
      <sheetName val="Material_8"/>
      <sheetName val="Labour_&amp;_Plant8"/>
      <sheetName val="SC_Cost_FEB_03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STN_WISE_EMR17"/>
      <sheetName val="COSTING_(import)17"/>
      <sheetName val="SchA_220kV_Line17"/>
      <sheetName val="Sch_220kV_Line_Telecom17"/>
      <sheetName val="SCH-B_LINE17"/>
      <sheetName val="SCH-B_Civil_Line17"/>
      <sheetName val="Anex-1_Con_Load17"/>
      <sheetName val="Leg_1-117"/>
      <sheetName val="Load_Details(B2)17"/>
      <sheetName val="Scheme_Area_Details_Block___C15"/>
      <sheetName val="Prop_aug_of_Ex_33KVSS_E3a15"/>
      <sheetName val="Form_615"/>
      <sheetName val="SPT_vs_PHI15"/>
      <sheetName val="Executive_Summary_-Thermal15"/>
      <sheetName val="Stationwise_Thermal_&amp;_Hydel_G15"/>
      <sheetName val="Ag_LF15"/>
      <sheetName val="Rate_Analysis9"/>
      <sheetName val="E_&amp;_R9"/>
      <sheetName val="INPUT_SHEET9"/>
      <sheetName val="final_abstract9"/>
      <sheetName val="Material_9"/>
      <sheetName val="Labour_&amp;_Plant9"/>
      <sheetName val="SC_Cost_FEB_039"/>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 sheetId="369" refreshError="1"/>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Sheet1"/>
      <sheetName val="Coalmine"/>
      <sheetName val="Report"/>
      <sheetName val="Design"/>
      <sheetName val="ER10_Old"/>
      <sheetName val="ER3"/>
      <sheetName val="Paramètres"/>
      <sheetName val="ER11_Old"/>
      <sheetName val="Listes de Sélection"/>
      <sheetName val="EB1"/>
      <sheetName val="ER1"/>
      <sheetName val="ER2"/>
      <sheetName val="ER4_Old"/>
      <sheetName val="ER5"/>
      <sheetName val="ER6_Old"/>
      <sheetName val="ER7"/>
      <sheetName val="ER8"/>
      <sheetName val="ER9"/>
      <sheetName val="ES1"/>
      <sheetName val="ES2"/>
      <sheetName val="Anex-1 Con Load"/>
      <sheetName val="CASH-FLOW"/>
      <sheetName val="A1-Continuous"/>
      <sheetName val="lp1"/>
      <sheetName val="grid"/>
      <sheetName val="Addl.40"/>
      <sheetName val="Sheet2"/>
      <sheetName val="Costing-blk-B"/>
      <sheetName val="TBEAM"/>
      <sheetName val="Fee Rate Summary"/>
      <sheetName val="jobhist"/>
      <sheetName val="upa"/>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Base"/>
      <sheetName val="DetEst"/>
      <sheetName val="labour"/>
      <sheetName val="1"/>
      <sheetName val="Summary"/>
      <sheetName val="14"/>
      <sheetName val="STEEL STRUCTURE"/>
      <sheetName val="Detail"/>
      <sheetName val="Control"/>
      <sheetName val="Fin Sum"/>
      <sheetName val="Fill this out first..."/>
      <sheetName val="BOQ_Direct_selling cost"/>
      <sheetName val="RateAnalysis"/>
      <sheetName val="REC-EDIT"/>
      <sheetName val="Data"/>
      <sheetName val="Fichiers"/>
      <sheetName val="RevisionRound1"/>
      <sheetName val="Anex-1_Con_Load2"/>
      <sheetName val="Anex-1_Con_Load1"/>
      <sheetName val="Anex-1_Con_Load"/>
      <sheetName val="Anex-1_Con_Load3"/>
      <sheetName val="Listes_de_Sélection"/>
      <sheetName val="SHEET6"/>
      <sheetName val="BOQ"/>
      <sheetName val="SPT vs PHI"/>
      <sheetName val="Addl_40"/>
      <sheetName val="Fee_Rate_Summary"/>
      <sheetName val="Administrative_Prices"/>
      <sheetName val="11B_"/>
      <sheetName val="STEEL_STRUCTURE"/>
      <sheetName val="Fin_Sum"/>
      <sheetName val="Fill_this_out_first___"/>
      <sheetName val="BOQ_Direct_selling_cost"/>
      <sheetName val="SPT_vs_PHI"/>
      <sheetName val="CLAY"/>
      <sheetName val="A"/>
      <sheetName val="FT-05-02IsoBOM"/>
      <sheetName val="Load Details(B2)"/>
      <sheetName val="Timesheet"/>
      <sheetName val="Anex-1_Con_Load4"/>
      <sheetName val="Listes_de_Sélection1"/>
      <sheetName val="Anex-1_Con_Load5"/>
      <sheetName val="Listes_de_Sélection2"/>
      <sheetName val="Addl_401"/>
      <sheetName val="Ref_Sheet"/>
      <sheetName val="1. NI"/>
      <sheetName val="5. Opex"/>
      <sheetName val="Basis"/>
      <sheetName val="Anex-1_Con_Load6"/>
      <sheetName val="Listes_de_Sélection3"/>
      <sheetName val="Addl_402"/>
      <sheetName val="Fee_Rate_Summary1"/>
      <sheetName val="Administrative_Prices1"/>
      <sheetName val="11B_1"/>
      <sheetName val="STEEL_STRUCTURE1"/>
      <sheetName val="Fin_Sum1"/>
      <sheetName val="Fill_this_out_first___1"/>
      <sheetName val="BOQ_Direct_selling_cost1"/>
      <sheetName val="SPT_vs_PHI1"/>
      <sheetName val="Load_Details(B2)"/>
      <sheetName val="1__NI"/>
      <sheetName val="5__Opex"/>
      <sheetName val="PI(LOW LEVEL)"/>
      <sheetName val="Sheet5"/>
      <sheetName val="Cable data"/>
      <sheetName val="Table"/>
      <sheetName val="moments-table(tri)"/>
      <sheetName val="STRIP Sizing"/>
      <sheetName val="drg"/>
      <sheetName val="PRECAST lightconc-II"/>
      <sheetName val="04REL"/>
      <sheetName val="BREAKUP OF OIL"/>
      <sheetName val="CAL"/>
      <sheetName val="PMCC3"/>
      <sheetName val="Pre-Sales Form"/>
      <sheetName val="Rate Analysis"/>
      <sheetName val="SOR"/>
      <sheetName val="Sump"/>
      <sheetName val="Riser-1"/>
      <sheetName val="Qty-UG"/>
      <sheetName val="TABLES"/>
      <sheetName val="Schedule(4)"/>
      <sheetName val="Valve Cl"/>
      <sheetName val="CODE-STR"/>
      <sheetName val="FLUID_INFO"/>
      <sheetName val="1_PROGRESS_BY_LOCATION_FINAL"/>
      <sheetName val="1_PROGRESS_FINAL"/>
      <sheetName val="COMPLEXALL"/>
      <sheetName val="PACK (B)"/>
      <sheetName val="30万表三"/>
      <sheetName val="final abstract"/>
      <sheetName val="Valve_Cl"/>
      <sheetName val="PACK_(B)"/>
      <sheetName val="purpose&amp;input"/>
      <sheetName val="经评"/>
      <sheetName val="热力系统"/>
      <sheetName val="Risk"/>
      <sheetName val="precast RC element"/>
      <sheetName val="220Kv (2)"/>
      <sheetName val="石炭性状"/>
      <sheetName val="reinft"/>
      <sheetName val="LP"/>
      <sheetName val="热力"/>
      <sheetName val="chitimc"/>
      <sheetName val="MTO REV.2(ARMOR)"/>
      <sheetName val="Param�tres"/>
      <sheetName val="Listes de S�lection"/>
      <sheetName val="COLUMN"/>
      <sheetName val="Indices"/>
      <sheetName val="ABB"/>
      <sheetName val="GE"/>
      <sheetName val="#REF"/>
      <sheetName val="newsales"/>
      <sheetName val="Fee_Rate_Summary2"/>
      <sheetName val="Administrative_Prices2"/>
      <sheetName val="11B_2"/>
      <sheetName val="STEEL_STRUCTURE2"/>
      <sheetName val="Fee_Rate_Summary3"/>
      <sheetName val="Administrative_Prices3"/>
      <sheetName val="11B_3"/>
      <sheetName val="STEEL_STRUCTURE3"/>
      <sheetName val="Fee_Rate_Summary4"/>
      <sheetName val="Administrative_Prices4"/>
      <sheetName val="11B_4"/>
      <sheetName val="STEEL_STRUCTURE4"/>
      <sheetName val="PRECAST_lightconc-II"/>
      <sheetName val="Fee_Rate_Summary5"/>
      <sheetName val="Administrative_Prices5"/>
      <sheetName val="11B_5"/>
      <sheetName val="STEEL_STRUCTURE5"/>
      <sheetName val="PRECAST_lightconc-II1"/>
      <sheetName val="Fee_Rate_Summary6"/>
      <sheetName val="Administrative_Prices6"/>
      <sheetName val="11B_6"/>
      <sheetName val="STEEL_STRUCTURE6"/>
      <sheetName val="Fin_Sum2"/>
      <sheetName val="Fill_this_out_first___2"/>
      <sheetName val="BOQ_Direct_selling_cost2"/>
      <sheetName val="PRECAST_lightconc-II2"/>
      <sheetName val="FitOutConfCentre"/>
      <sheetName val="office"/>
      <sheetName val="Lab"/>
      <sheetName val="細目"/>
      <sheetName val="PA- Consutant "/>
      <sheetName val="SPILL OVER"/>
      <sheetName val="SECONDARY DESIGN"/>
      <sheetName val="Strstl"/>
      <sheetName val="220Kv"/>
      <sheetName val="unit cost"/>
      <sheetName val="TDL"/>
      <sheetName val="TD1 "/>
      <sheetName val="TD3"/>
      <sheetName val="TD6 "/>
      <sheetName val="Anex-1_Con_Load7"/>
      <sheetName val="Listes_de_Sélection4"/>
      <sheetName val="Addl_403"/>
      <sheetName val="SPT_vs_PHI2"/>
      <sheetName val="Load_Details(B2)1"/>
      <sheetName val="1__NI1"/>
      <sheetName val="5__Opex1"/>
      <sheetName val="BREAKUP_OF_OIL"/>
      <sheetName val="PI(LOW_LEVEL)"/>
      <sheetName val="Cable_data"/>
      <sheetName val="STRIP_Sizing"/>
      <sheetName val="220Kv_(2)"/>
      <sheetName val="Anex-1_Con_Load8"/>
      <sheetName val="Listes_de_Sélection5"/>
      <sheetName val="Fin_Sum3"/>
      <sheetName val="Fill_this_out_first___3"/>
      <sheetName val="BOQ_Direct_selling_cost3"/>
      <sheetName val="Addl_404"/>
      <sheetName val="SPT_vs_PHI3"/>
      <sheetName val="PI(LOW_LEVEL)1"/>
      <sheetName val="Load_Details(B2)2"/>
      <sheetName val="1__NI2"/>
      <sheetName val="5__Opex2"/>
      <sheetName val="Cable_data1"/>
      <sheetName val="STRIP_Sizing1"/>
      <sheetName val="Anex-1_Con_Load9"/>
      <sheetName val="Listes_de_Sélection6"/>
      <sheetName val="Fin_Sum4"/>
      <sheetName val="Fill_this_out_first___4"/>
      <sheetName val="BOQ_Direct_selling_cost4"/>
      <sheetName val="Addl_405"/>
      <sheetName val="SPT_vs_PHI4"/>
      <sheetName val="PI(LOW_LEVEL)2"/>
      <sheetName val="Load_Details(B2)3"/>
      <sheetName val="1__NI3"/>
      <sheetName val="5__Opex3"/>
      <sheetName val="Cable_data2"/>
      <sheetName val="STRIP_Sizing2"/>
      <sheetName val="TBAL9697 -group wise  sdpl"/>
      <sheetName val="Basic Rate"/>
      <sheetName val="INFLUENCES ON GM"/>
      <sheetName val="acevsSp (ABC)"/>
      <sheetName val="Costcal"/>
      <sheetName val="Headings"/>
      <sheetName val="??1,2??????????4??????-??"/>
      <sheetName val="INDIGINEOUS ITEMS "/>
      <sheetName val="집계표(OPTION)"/>
      <sheetName val="#REF!"/>
      <sheetName val="OPGW Quantity summary"/>
      <sheetName val="Attach-3 (QR)"/>
      <sheetName val="SPARE MYSORE"/>
      <sheetName val="Anex-1_Con_Load20"/>
      <sheetName val="Listes_de_Sélection17"/>
      <sheetName val="Addl_4016"/>
      <sheetName val="Fee_Rate_Summary15"/>
      <sheetName val="Administrative_Prices15"/>
      <sheetName val="11B_15"/>
      <sheetName val="STEEL_STRUCTURE15"/>
      <sheetName val="Fin_Sum15"/>
      <sheetName val="Fill_this_out_first___15"/>
      <sheetName val="BOQ_Direct_selling_cost15"/>
      <sheetName val="SPT_vs_PHI15"/>
      <sheetName val="Load_Details(B2)14"/>
      <sheetName val="1__NI14"/>
      <sheetName val="5__Opex14"/>
      <sheetName val="PI(LOW_LEVEL)13"/>
      <sheetName val="Cable_data13"/>
      <sheetName val="STRIP_Sizing13"/>
      <sheetName val="PRECAST_lightconc-II13"/>
      <sheetName val="BREAKUP_OF_OIL13"/>
      <sheetName val="unit_cost13"/>
      <sheetName val="TD1_13"/>
      <sheetName val="TD6_13"/>
      <sheetName val="Valve_Cl14"/>
      <sheetName val="PACK_(B)14"/>
      <sheetName val="final_abstract13"/>
      <sheetName val="precast_RC_element13"/>
      <sheetName val="220Kv_(2)13"/>
      <sheetName val="MTO_REV_2(ARMOR)13"/>
      <sheetName val="TBAL9697_-group_wise__sdpl13"/>
      <sheetName val="Pre-Sales_Form13"/>
      <sheetName val="Rate_Analysis13"/>
      <sheetName val="Listes_de_S�lection7"/>
      <sheetName val="PA-_Consutant_7"/>
      <sheetName val="SPILL_OVER7"/>
      <sheetName val="SECONDARY_DESIGN7"/>
      <sheetName val="unit_cost"/>
      <sheetName val="TD1_"/>
      <sheetName val="TD6_"/>
      <sheetName val="Valve_Cl1"/>
      <sheetName val="PACK_(B)1"/>
      <sheetName val="final_abstract"/>
      <sheetName val="precast_RC_element"/>
      <sheetName val="MTO_REV_2(ARMOR)"/>
      <sheetName val="TBAL9697_-group_wise__sdpl"/>
      <sheetName val="Pre-Sales_Form"/>
      <sheetName val="Rate_Analysis"/>
      <sheetName val="BREAKUP_OF_OIL1"/>
      <sheetName val="unit_cost1"/>
      <sheetName val="TD1_1"/>
      <sheetName val="TD6_1"/>
      <sheetName val="Valve_Cl2"/>
      <sheetName val="PACK_(B)2"/>
      <sheetName val="final_abstract1"/>
      <sheetName val="precast_RC_element1"/>
      <sheetName val="220Kv_(2)1"/>
      <sheetName val="MTO_REV_2(ARMOR)1"/>
      <sheetName val="TBAL9697_-group_wise__sdpl1"/>
      <sheetName val="Pre-Sales_Form1"/>
      <sheetName val="Rate_Analysis1"/>
      <sheetName val="BREAKUP_OF_OIL2"/>
      <sheetName val="unit_cost2"/>
      <sheetName val="TD1_2"/>
      <sheetName val="TD6_2"/>
      <sheetName val="Valve_Cl3"/>
      <sheetName val="PACK_(B)3"/>
      <sheetName val="final_abstract2"/>
      <sheetName val="precast_RC_element2"/>
      <sheetName val="220Kv_(2)2"/>
      <sheetName val="MTO_REV_2(ARMOR)2"/>
      <sheetName val="TBAL9697_-group_wise__sdpl2"/>
      <sheetName val="Pre-Sales_Form2"/>
      <sheetName val="Rate_Analysis2"/>
      <sheetName val="Anex-1_Con_Load10"/>
      <sheetName val="Listes_de_Sélection7"/>
      <sheetName val="Addl_406"/>
      <sheetName val="Fin_Sum5"/>
      <sheetName val="Fill_this_out_first___5"/>
      <sheetName val="BOQ_Direct_selling_cost5"/>
      <sheetName val="SPT_vs_PHI5"/>
      <sheetName val="Load_Details(B2)4"/>
      <sheetName val="1__NI4"/>
      <sheetName val="5__Opex4"/>
      <sheetName val="PI(LOW_LEVEL)3"/>
      <sheetName val="Cable_data3"/>
      <sheetName val="STRIP_Sizing3"/>
      <sheetName val="PRECAST_lightconc-II3"/>
      <sheetName val="BREAKUP_OF_OIL3"/>
      <sheetName val="unit_cost3"/>
      <sheetName val="TD1_3"/>
      <sheetName val="TD6_3"/>
      <sheetName val="Valve_Cl4"/>
      <sheetName val="PACK_(B)4"/>
      <sheetName val="final_abstract3"/>
      <sheetName val="precast_RC_element3"/>
      <sheetName val="220Kv_(2)3"/>
      <sheetName val="MTO_REV_2(ARMOR)3"/>
      <sheetName val="TBAL9697_-group_wise__sdpl3"/>
      <sheetName val="Pre-Sales_Form3"/>
      <sheetName val="Rate_Analysis3"/>
      <sheetName val="Anex-1_Con_Load11"/>
      <sheetName val="Listes_de_Sélection8"/>
      <sheetName val="Addl_407"/>
      <sheetName val="Fin_Sum6"/>
      <sheetName val="Fill_this_out_first___6"/>
      <sheetName val="BOQ_Direct_selling_cost6"/>
      <sheetName val="SPT_vs_PHI6"/>
      <sheetName val="Load_Details(B2)5"/>
      <sheetName val="1__NI5"/>
      <sheetName val="5__Opex5"/>
      <sheetName val="PI(LOW_LEVEL)4"/>
      <sheetName val="Cable_data4"/>
      <sheetName val="STRIP_Sizing4"/>
      <sheetName val="PRECAST_lightconc-II4"/>
      <sheetName val="BREAKUP_OF_OIL4"/>
      <sheetName val="unit_cost4"/>
      <sheetName val="TD1_4"/>
      <sheetName val="TD6_4"/>
      <sheetName val="Valve_Cl5"/>
      <sheetName val="PACK_(B)5"/>
      <sheetName val="final_abstract4"/>
      <sheetName val="precast_RC_element4"/>
      <sheetName val="220Kv_(2)4"/>
      <sheetName val="MTO_REV_2(ARMOR)4"/>
      <sheetName val="TBAL9697_-group_wise__sdpl4"/>
      <sheetName val="Pre-Sales_Form4"/>
      <sheetName val="Rate_Analysis4"/>
      <sheetName val="Anex-1_Con_Load16"/>
      <sheetName val="Listes_de_Sélection13"/>
      <sheetName val="Addl_4012"/>
      <sheetName val="Fee_Rate_Summary11"/>
      <sheetName val="Administrative_Prices11"/>
      <sheetName val="11B_11"/>
      <sheetName val="STEEL_STRUCTURE11"/>
      <sheetName val="Fin_Sum11"/>
      <sheetName val="Fill_this_out_first___11"/>
      <sheetName val="BOQ_Direct_selling_cost11"/>
      <sheetName val="SPT_vs_PHI11"/>
      <sheetName val="Load_Details(B2)10"/>
      <sheetName val="1__NI10"/>
      <sheetName val="5__Opex10"/>
      <sheetName val="PI(LOW_LEVEL)9"/>
      <sheetName val="Cable_data9"/>
      <sheetName val="STRIP_Sizing9"/>
      <sheetName val="PRECAST_lightconc-II9"/>
      <sheetName val="BREAKUP_OF_OIL9"/>
      <sheetName val="Valve_Cl10"/>
      <sheetName val="PACK_(B)10"/>
      <sheetName val="final_abstract9"/>
      <sheetName val="precast_RC_element9"/>
      <sheetName val="220Kv_(2)9"/>
      <sheetName val="MTO_REV_2(ARMOR)9"/>
      <sheetName val="Pre-Sales_Form9"/>
      <sheetName val="Rate_Analysis9"/>
      <sheetName val="unit_cost9"/>
      <sheetName val="TD1_9"/>
      <sheetName val="TD6_9"/>
      <sheetName val="TBAL9697_-group_wise__sdpl9"/>
      <sheetName val="Anex-1_Con_Load12"/>
      <sheetName val="Listes_de_Sélection9"/>
      <sheetName val="Addl_408"/>
      <sheetName val="Fee_Rate_Summary7"/>
      <sheetName val="Administrative_Prices7"/>
      <sheetName val="11B_7"/>
      <sheetName val="STEEL_STRUCTURE7"/>
      <sheetName val="Fin_Sum7"/>
      <sheetName val="Fill_this_out_first___7"/>
      <sheetName val="BOQ_Direct_selling_cost7"/>
      <sheetName val="SPT_vs_PHI7"/>
      <sheetName val="Load_Details(B2)6"/>
      <sheetName val="1__NI6"/>
      <sheetName val="5__Opex6"/>
      <sheetName val="PI(LOW_LEVEL)5"/>
      <sheetName val="Cable_data5"/>
      <sheetName val="STRIP_Sizing5"/>
      <sheetName val="PRECAST_lightconc-II5"/>
      <sheetName val="BREAKUP_OF_OIL5"/>
      <sheetName val="unit_cost5"/>
      <sheetName val="TD1_5"/>
      <sheetName val="TD6_5"/>
      <sheetName val="Valve_Cl6"/>
      <sheetName val="PACK_(B)6"/>
      <sheetName val="final_abstract5"/>
      <sheetName val="precast_RC_element5"/>
      <sheetName val="220Kv_(2)5"/>
      <sheetName val="MTO_REV_2(ARMOR)5"/>
      <sheetName val="TBAL9697_-group_wise__sdpl5"/>
      <sheetName val="Pre-Sales_Form5"/>
      <sheetName val="Rate_Analysis5"/>
      <sheetName val="Listes_de_S�lection3"/>
      <sheetName val="PA-_Consutant_3"/>
      <sheetName val="SPILL_OVER3"/>
      <sheetName val="SECONDARY_DESIGN3"/>
      <sheetName val="Anex-1_Con_Load14"/>
      <sheetName val="Listes_de_Sélection11"/>
      <sheetName val="Addl_4010"/>
      <sheetName val="Fee_Rate_Summary9"/>
      <sheetName val="Administrative_Prices9"/>
      <sheetName val="11B_9"/>
      <sheetName val="STEEL_STRUCTURE9"/>
      <sheetName val="Fin_Sum9"/>
      <sheetName val="Fill_this_out_first___9"/>
      <sheetName val="BOQ_Direct_selling_cost9"/>
      <sheetName val="SPT_vs_PHI9"/>
      <sheetName val="Load_Details(B2)8"/>
      <sheetName val="1__NI8"/>
      <sheetName val="5__Opex8"/>
      <sheetName val="PI(LOW_LEVEL)7"/>
      <sheetName val="Cable_data7"/>
      <sheetName val="STRIP_Sizing7"/>
      <sheetName val="PRECAST_lightconc-II7"/>
      <sheetName val="BREAKUP_OF_OIL7"/>
      <sheetName val="unit_cost7"/>
      <sheetName val="TD1_7"/>
      <sheetName val="TD6_7"/>
      <sheetName val="Valve_Cl8"/>
      <sheetName val="PACK_(B)8"/>
      <sheetName val="final_abstract7"/>
      <sheetName val="precast_RC_element7"/>
      <sheetName val="220Kv_(2)7"/>
      <sheetName val="MTO_REV_2(ARMOR)7"/>
      <sheetName val="TBAL9697_-group_wise__sdpl7"/>
      <sheetName val="Pre-Sales_Form7"/>
      <sheetName val="Rate_Analysis7"/>
      <sheetName val="Listes_de_S�lection1"/>
      <sheetName val="PA-_Consutant_1"/>
      <sheetName val="SPILL_OVER1"/>
      <sheetName val="SECONDARY_DESIGN1"/>
      <sheetName val="Anex-1_Con_Load13"/>
      <sheetName val="Listes_de_Sélection10"/>
      <sheetName val="Addl_409"/>
      <sheetName val="Fee_Rate_Summary8"/>
      <sheetName val="Administrative_Prices8"/>
      <sheetName val="11B_8"/>
      <sheetName val="STEEL_STRUCTURE8"/>
      <sheetName val="Fin_Sum8"/>
      <sheetName val="Fill_this_out_first___8"/>
      <sheetName val="BOQ_Direct_selling_cost8"/>
      <sheetName val="SPT_vs_PHI8"/>
      <sheetName val="Load_Details(B2)7"/>
      <sheetName val="1__NI7"/>
      <sheetName val="5__Opex7"/>
      <sheetName val="PI(LOW_LEVEL)6"/>
      <sheetName val="Cable_data6"/>
      <sheetName val="STRIP_Sizing6"/>
      <sheetName val="PRECAST_lightconc-II6"/>
      <sheetName val="BREAKUP_OF_OIL6"/>
      <sheetName val="Valve_Cl7"/>
      <sheetName val="PACK_(B)7"/>
      <sheetName val="final_abstract6"/>
      <sheetName val="precast_RC_element6"/>
      <sheetName val="220Kv_(2)6"/>
      <sheetName val="MTO_REV_2(ARMOR)6"/>
      <sheetName val="Pre-Sales_Form6"/>
      <sheetName val="Rate_Analysis6"/>
      <sheetName val="unit_cost6"/>
      <sheetName val="TD1_6"/>
      <sheetName val="TD6_6"/>
      <sheetName val="TBAL9697_-group_wise__sdpl6"/>
      <sheetName val="Listes_de_S�lection"/>
      <sheetName val="PA-_Consutant_"/>
      <sheetName val="SPILL_OVER"/>
      <sheetName val="SECONDARY_DESIGN"/>
      <sheetName val="Anex-1_Con_Load15"/>
      <sheetName val="Listes_de_Sélection12"/>
      <sheetName val="Addl_4011"/>
      <sheetName val="Fee_Rate_Summary10"/>
      <sheetName val="Administrative_Prices10"/>
      <sheetName val="11B_10"/>
      <sheetName val="STEEL_STRUCTURE10"/>
      <sheetName val="Fin_Sum10"/>
      <sheetName val="Fill_this_out_first___10"/>
      <sheetName val="BOQ_Direct_selling_cost10"/>
      <sheetName val="SPT_vs_PHI10"/>
      <sheetName val="Load_Details(B2)9"/>
      <sheetName val="1__NI9"/>
      <sheetName val="5__Opex9"/>
      <sheetName val="PI(LOW_LEVEL)8"/>
      <sheetName val="Cable_data8"/>
      <sheetName val="STRIP_Sizing8"/>
      <sheetName val="PRECAST_lightconc-II8"/>
      <sheetName val="BREAKUP_OF_OIL8"/>
      <sheetName val="Valve_Cl9"/>
      <sheetName val="PACK_(B)9"/>
      <sheetName val="final_abstract8"/>
      <sheetName val="precast_RC_element8"/>
      <sheetName val="220Kv_(2)8"/>
      <sheetName val="MTO_REV_2(ARMOR)8"/>
      <sheetName val="Pre-Sales_Form8"/>
      <sheetName val="Rate_Analysis8"/>
      <sheetName val="unit_cost8"/>
      <sheetName val="TD1_8"/>
      <sheetName val="TD6_8"/>
      <sheetName val="TBAL9697_-group_wise__sdpl8"/>
      <sheetName val="Listes_de_S�lection2"/>
      <sheetName val="PA-_Consutant_2"/>
      <sheetName val="SPILL_OVER2"/>
      <sheetName val="SECONDARY_DESIGN2"/>
      <sheetName val="Anex-1_Con_Load17"/>
      <sheetName val="Listes_de_Sélection14"/>
      <sheetName val="Addl_4013"/>
      <sheetName val="Fee_Rate_Summary12"/>
      <sheetName val="Administrative_Prices12"/>
      <sheetName val="11B_12"/>
      <sheetName val="STEEL_STRUCTURE12"/>
      <sheetName val="Fin_Sum12"/>
      <sheetName val="Fill_this_out_first___12"/>
      <sheetName val="BOQ_Direct_selling_cost12"/>
      <sheetName val="SPT_vs_PHI12"/>
      <sheetName val="Load_Details(B2)11"/>
      <sheetName val="1__NI11"/>
      <sheetName val="5__Opex11"/>
      <sheetName val="PI(LOW_LEVEL)10"/>
      <sheetName val="Cable_data10"/>
      <sheetName val="STRIP_Sizing10"/>
      <sheetName val="PRECAST_lightconc-II10"/>
      <sheetName val="BREAKUP_OF_OIL10"/>
      <sheetName val="unit_cost10"/>
      <sheetName val="TD1_10"/>
      <sheetName val="TD6_10"/>
      <sheetName val="Valve_Cl11"/>
      <sheetName val="PACK_(B)11"/>
      <sheetName val="final_abstract10"/>
      <sheetName val="precast_RC_element10"/>
      <sheetName val="220Kv_(2)10"/>
      <sheetName val="MTO_REV_2(ARMOR)10"/>
      <sheetName val="TBAL9697_-group_wise__sdpl10"/>
      <sheetName val="Pre-Sales_Form10"/>
      <sheetName val="Rate_Analysis10"/>
      <sheetName val="Listes_de_S�lection4"/>
      <sheetName val="PA-_Consutant_4"/>
      <sheetName val="SPILL_OVER4"/>
      <sheetName val="SECONDARY_DESIGN4"/>
      <sheetName val="Anex-1_Con_Load18"/>
      <sheetName val="Listes_de_Sélection15"/>
      <sheetName val="Addl_4014"/>
      <sheetName val="Fee_Rate_Summary13"/>
      <sheetName val="Administrative_Prices13"/>
      <sheetName val="11B_13"/>
      <sheetName val="STEEL_STRUCTURE13"/>
      <sheetName val="Fin_Sum13"/>
      <sheetName val="Fill_this_out_first___13"/>
      <sheetName val="BOQ_Direct_selling_cost13"/>
      <sheetName val="SPT_vs_PHI13"/>
      <sheetName val="Load_Details(B2)12"/>
      <sheetName val="1__NI12"/>
      <sheetName val="5__Opex12"/>
      <sheetName val="PI(LOW_LEVEL)11"/>
      <sheetName val="Cable_data11"/>
      <sheetName val="STRIP_Sizing11"/>
      <sheetName val="PRECAST_lightconc-II11"/>
      <sheetName val="BREAKUP_OF_OIL11"/>
      <sheetName val="Valve_Cl12"/>
      <sheetName val="PACK_(B)12"/>
      <sheetName val="final_abstract11"/>
      <sheetName val="precast_RC_element11"/>
      <sheetName val="220Kv_(2)11"/>
      <sheetName val="MTO_REV_2(ARMOR)11"/>
      <sheetName val="Pre-Sales_Form11"/>
      <sheetName val="Rate_Analysis11"/>
      <sheetName val="unit_cost11"/>
      <sheetName val="TD1_11"/>
      <sheetName val="TD6_11"/>
      <sheetName val="TBAL9697_-group_wise__sdpl11"/>
      <sheetName val="Listes_de_S�lection5"/>
      <sheetName val="PA-_Consutant_5"/>
      <sheetName val="SPILL_OVER5"/>
      <sheetName val="SECONDARY_DESIGN5"/>
      <sheetName val="Anex-1_Con_Load19"/>
      <sheetName val="Listes_de_Sélection16"/>
      <sheetName val="Addl_4015"/>
      <sheetName val="Fee_Rate_Summary14"/>
      <sheetName val="Administrative_Prices14"/>
      <sheetName val="11B_14"/>
      <sheetName val="STEEL_STRUCTURE14"/>
      <sheetName val="Fin_Sum14"/>
      <sheetName val="Fill_this_out_first___14"/>
      <sheetName val="BOQ_Direct_selling_cost14"/>
      <sheetName val="SPT_vs_PHI14"/>
      <sheetName val="Load_Details(B2)13"/>
      <sheetName val="1__NI13"/>
      <sheetName val="5__Opex13"/>
      <sheetName val="PI(LOW_LEVEL)12"/>
      <sheetName val="Cable_data12"/>
      <sheetName val="STRIP_Sizing12"/>
      <sheetName val="PRECAST_lightconc-II12"/>
      <sheetName val="BREAKUP_OF_OIL12"/>
      <sheetName val="unit_cost12"/>
      <sheetName val="TD1_12"/>
      <sheetName val="TD6_12"/>
      <sheetName val="Valve_Cl13"/>
      <sheetName val="PACK_(B)13"/>
      <sheetName val="final_abstract12"/>
      <sheetName val="precast_RC_element12"/>
      <sheetName val="220Kv_(2)12"/>
      <sheetName val="MTO_REV_2(ARMOR)12"/>
      <sheetName val="TBAL9697_-group_wise__sdpl12"/>
      <sheetName val="Pre-Sales_Form12"/>
      <sheetName val="Rate_Analysis12"/>
      <sheetName val="Listes_de_S�lection6"/>
      <sheetName val="PA-_Consutant_6"/>
      <sheetName val="SPILL_OVER6"/>
      <sheetName val="SECONDARY_DESIGN6"/>
      <sheetName val="Anex-1_Con_Load21"/>
      <sheetName val="Listes_de_Sélection18"/>
      <sheetName val="Addl_4017"/>
      <sheetName val="Fee_Rate_Summary16"/>
      <sheetName val="Administrative_Prices16"/>
      <sheetName val="11B_16"/>
      <sheetName val="STEEL_STRUCTURE16"/>
      <sheetName val="Fin_Sum16"/>
      <sheetName val="Fill_this_out_first___16"/>
      <sheetName val="BOQ_Direct_selling_cost16"/>
      <sheetName val="SPT_vs_PHI16"/>
      <sheetName val="Load_Details(B2)15"/>
      <sheetName val="1__NI15"/>
      <sheetName val="5__Opex15"/>
      <sheetName val="PI(LOW_LEVEL)14"/>
      <sheetName val="Cable_data14"/>
      <sheetName val="STRIP_Sizing14"/>
      <sheetName val="PRECAST_lightconc-II14"/>
      <sheetName val="BREAKUP_OF_OIL14"/>
      <sheetName val="unit_cost14"/>
      <sheetName val="TD1_14"/>
      <sheetName val="TD6_14"/>
      <sheetName val="Valve_Cl15"/>
      <sheetName val="PACK_(B)15"/>
      <sheetName val="final_abstract14"/>
      <sheetName val="precast_RC_element14"/>
      <sheetName val="220Kv_(2)14"/>
      <sheetName val="MTO_REV_2(ARMOR)14"/>
      <sheetName val="TBAL9697_-group_wise__sdpl14"/>
      <sheetName val="Pre-Sales_Form14"/>
      <sheetName val="Rate_Analysis14"/>
      <sheetName val="Listes_de_S�lection8"/>
      <sheetName val="PA-_Consutant_8"/>
      <sheetName val="SPILL_OVER8"/>
      <sheetName val="SECONDARY_DESIGN8"/>
      <sheetName val="Anex-1_Con_Load22"/>
      <sheetName val="Listes_de_Sélection19"/>
      <sheetName val="Addl_4018"/>
      <sheetName val="Fee_Rate_Summary17"/>
      <sheetName val="Administrative_Prices17"/>
      <sheetName val="11B_17"/>
      <sheetName val="STEEL_STRUCTURE17"/>
      <sheetName val="Fin_Sum17"/>
      <sheetName val="Fill_this_out_first___17"/>
      <sheetName val="BOQ_Direct_selling_cost17"/>
      <sheetName val="SPT_vs_PHI17"/>
      <sheetName val="Load_Details(B2)16"/>
      <sheetName val="1__NI16"/>
      <sheetName val="5__Opex16"/>
      <sheetName val="PI(LOW_LEVEL)15"/>
      <sheetName val="Cable_data15"/>
      <sheetName val="STRIP_Sizing15"/>
      <sheetName val="PRECAST_lightconc-II15"/>
      <sheetName val="BREAKUP_OF_OIL15"/>
      <sheetName val="unit_cost15"/>
      <sheetName val="TD1_15"/>
      <sheetName val="TD6_15"/>
      <sheetName val="Valve_Cl16"/>
      <sheetName val="PACK_(B)16"/>
      <sheetName val="final_abstract15"/>
      <sheetName val="precast_RC_element15"/>
      <sheetName val="220Kv_(2)15"/>
      <sheetName val="MTO_REV_2(ARMOR)15"/>
      <sheetName val="TBAL9697_-group_wise__sdpl15"/>
      <sheetName val="Pre-Sales_Form15"/>
      <sheetName val="Rate_Analysis15"/>
      <sheetName val="Listes_de_S�lection9"/>
      <sheetName val="PA-_Consutant_9"/>
      <sheetName val="SPILL_OVER9"/>
      <sheetName val="SECONDARY_DESIGN9"/>
      <sheetName val=" L -1  sub R-bar "/>
      <sheetName val="USS99"/>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sheetData sheetId="91"/>
      <sheetData sheetId="92" refreshError="1"/>
      <sheetData sheetId="93" refreshError="1"/>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refreshError="1"/>
      <sheetData sheetId="746"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DSLP"/>
      <sheetName val="Coalmine"/>
      <sheetName val="FORM7"/>
      <sheetName val="A1-Continuous"/>
      <sheetName val="PACK (B)"/>
      <sheetName val="grid"/>
      <sheetName val="Timesheet"/>
      <sheetName val="Sheet1"/>
      <sheetName val="Report"/>
      <sheetName val="Scheme Area Details_Block__ C2"/>
      <sheetName val="ANNEXURE-A"/>
      <sheetName val="TBEAM"/>
      <sheetName val="Costing-blk-B"/>
      <sheetName val="BLK2"/>
      <sheetName val="BLK3"/>
      <sheetName val="E &amp; R"/>
      <sheetName val="radar"/>
      <sheetName val="UG"/>
      <sheetName val="#REF"/>
      <sheetName val="Analysis"/>
      <sheetName val="TABLES"/>
      <sheetName val="COLUMN"/>
      <sheetName val="PACK_(B)"/>
      <sheetName val="PACK_(B)1"/>
      <sheetName val="Scheme_Area_Details_Block___C2"/>
      <sheetName val="E_&amp;_R"/>
      <sheetName val="STRIP Sizing"/>
      <sheetName val="CASH-FLOW"/>
      <sheetName val="GWC"/>
      <sheetName val="NWC"/>
      <sheetName val=""/>
      <sheetName val="REC-037A-Schedules"/>
      <sheetName val="CAL"/>
      <sheetName val="data"/>
      <sheetName val="Scheme_Area_Details_Block___C21"/>
      <sheetName val="SPARE MYSORE"/>
      <sheetName val="doq-1 DOQ Culvert"/>
      <sheetName val="doq-1 Aoq Culvert"/>
      <sheetName val="SPT vs PHI"/>
      <sheetName val="02"/>
      <sheetName val="drg"/>
      <sheetName val="SC Cost FEB 03"/>
      <sheetName val="starter"/>
      <sheetName val="Design"/>
      <sheetName val="PACK_(B)2"/>
      <sheetName val="Scheme_Area_Details_Block___C22"/>
      <sheetName val="E_&amp;_R1"/>
      <sheetName val="SPT_vs_PHI"/>
      <sheetName val="STRIP_Sizing"/>
      <sheetName val="SPARE_MYSORE"/>
      <sheetName val="btb"/>
      <sheetName val="cf"/>
      <sheetName val="DETAILED  BOQ"/>
      <sheetName val="orders"/>
      <sheetName val="OPGW Quantity summary"/>
      <sheetName val="220Kv"/>
      <sheetName val="Config"/>
      <sheetName val="Parameters"/>
      <sheetName val="Costi"/>
      <sheetName val="bu21"/>
      <sheetName val="ecc_res"/>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refreshError="1"/>
      <sheetData sheetId="43" refreshError="1"/>
      <sheetData sheetId="44" refreshError="1"/>
      <sheetData sheetId="45" refreshError="1"/>
      <sheetData sheetId="46"/>
      <sheetData sheetId="47" refreshError="1"/>
      <sheetData sheetId="48" refreshError="1"/>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Input"/>
      <sheetName val="No. of cells"/>
      <sheetName val="Load Summary"/>
      <sheetName val="AH cal"/>
      <sheetName val="A1-Continuous"/>
      <sheetName val="A2-Momentary"/>
      <sheetName val="A3-Emergency"/>
      <sheetName val="K factor"/>
      <sheetName val="Sheet1"/>
      <sheetName val="A1_Continuous"/>
      <sheetName val="Coalmine"/>
      <sheetName val="PACK (B)"/>
      <sheetName val="TopSheet"/>
      <sheetName val="Report"/>
      <sheetName val="grid"/>
      <sheetName val="Code"/>
      <sheetName val="Executive Summary -Thermal"/>
      <sheetName val="Stationwise Thermal &amp; Hydel Gen"/>
      <sheetName val="TWELVE"/>
      <sheetName val="CASH-FLOW"/>
      <sheetName val="ANNEXURE-A"/>
      <sheetName val="Assumptions"/>
      <sheetName val="No__of_cells"/>
      <sheetName val="Load_Summary"/>
      <sheetName val="AH_cal"/>
      <sheetName val="K_factor"/>
      <sheetName val="PACK_(B)"/>
      <sheetName val="Executive_Summary_-Thermal"/>
      <sheetName val="Stationwise_Thermal_&amp;_Hydel_Gen"/>
      <sheetName val="No__of_cells2"/>
      <sheetName val="Load_Summary2"/>
      <sheetName val="AH_cal2"/>
      <sheetName val="K_factor2"/>
      <sheetName val="No__of_cells1"/>
      <sheetName val="Load_Summary1"/>
      <sheetName val="AH_cal1"/>
      <sheetName val="K_factor1"/>
      <sheetName val="No__of_cells3"/>
      <sheetName val="Load_Summary3"/>
      <sheetName val="AH_cal3"/>
      <sheetName val="K_factor3"/>
      <sheetName val="PACK_(B)1"/>
      <sheetName val="Executive_Summary_-Thermal1"/>
      <sheetName val="Stationwise_Thermal_&amp;_Hydel_Ge1"/>
      <sheetName val="PROCTOR"/>
      <sheetName val="Anex-1 Con Load"/>
      <sheetName val="BOQ"/>
      <sheetName val="Raw Data"/>
      <sheetName val="BLK2"/>
      <sheetName val="BLK3"/>
      <sheetName val="E &amp; R"/>
      <sheetName val="radar"/>
      <sheetName val="UG"/>
      <sheetName val="No__of_cells4"/>
      <sheetName val="Load_Summary4"/>
      <sheetName val="AH_cal4"/>
      <sheetName val="K_factor4"/>
      <sheetName val="Tow Sch"/>
      <sheetName val="Tow_S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ARMD CU XLPE"/>
      <sheetName val="Cond data"/>
      <sheetName val="Sheet1"/>
      <sheetName val="Design"/>
      <sheetName val="A1-Continuous"/>
      <sheetName val="Coalmine"/>
      <sheetName val="3060-LV Cable sizing"/>
      <sheetName val="SPT vs PHI"/>
      <sheetName val="220Kv (2)"/>
      <sheetName val="220Kv"/>
      <sheetName val="COLUMN"/>
      <sheetName val="Scheme Area Details_Block__ C2"/>
      <sheetName val="Pricing "/>
      <sheetName val="data"/>
      <sheetName val="PACK (B)"/>
      <sheetName val="pricing"/>
      <sheetName val="sof"/>
      <sheetName val="M-Book for Conc"/>
      <sheetName val="M-Book for FW"/>
      <sheetName val="final abstract"/>
      <sheetName val="SP Break Up"/>
      <sheetName val="office"/>
      <sheetName val="Lab"/>
      <sheetName val="Material&amp;equipment"/>
      <sheetName val="Debits as on 12.04.08"/>
      <sheetName val="Report"/>
      <sheetName val="Code"/>
      <sheetName val="BHANDUP"/>
      <sheetName val="ARMD_CU_XLPE2"/>
      <sheetName val="Cond_data2"/>
      <sheetName val="SPT_vs_PHI2"/>
      <sheetName val="ARMD_CU_XLPE1"/>
      <sheetName val="Cond_data1"/>
      <sheetName val="SPT_vs_PHI1"/>
      <sheetName val="ARMD_CU_XLPE"/>
      <sheetName val="Cond_data"/>
      <sheetName val="SPT_vs_PHI"/>
      <sheetName val="ARMD_CU_XLPE3"/>
      <sheetName val="Cond_data3"/>
      <sheetName val="SPT_vs_PHI3"/>
      <sheetName val="3060-LV_Cable_sizing"/>
      <sheetName val="220Kv_(2)"/>
      <sheetName val="Scheme_Area_Details_Block___C2"/>
      <sheetName val="Pricing_"/>
      <sheetName val="PACK_(B)"/>
      <sheetName val="Protection (M-PRO20)"/>
      <sheetName val="Engine"/>
      <sheetName val="ARMD_CU_XLPE4"/>
      <sheetName val="Cond_data4"/>
      <sheetName val="3060-LV_Cable_sizing1"/>
      <sheetName val="SPT_vs_PHI4"/>
      <sheetName val="220Kv_(2)1"/>
      <sheetName val="Pricing_1"/>
      <sheetName val="Scheme_Area_Details_Block___C21"/>
      <sheetName val="PACK_(B)1"/>
      <sheetName val="M-Book_for_Conc"/>
      <sheetName val="M-Book_for_FW"/>
      <sheetName val="final_abstract"/>
      <sheetName val="SP_Break_Up"/>
      <sheetName val="Debits_as_on_12_04_08"/>
      <sheetName val="Protection_(M-PRO20)"/>
      <sheetName val="TABLES"/>
      <sheetName val="gen"/>
      <sheetName val="CASH-FLOW"/>
      <sheetName val="Protection_(M-PRO20)1"/>
      <sheetName val="BOQ"/>
      <sheetName val="DSLP"/>
      <sheetName val="04REL"/>
      <sheetName val="Basis"/>
      <sheetName val="col-reinft1"/>
      <sheetName val="Sheet3 (2)"/>
      <sheetName val="1"/>
      <sheetName val="trafo-size"/>
      <sheetName val="ARMD_CU_XLPE5"/>
      <sheetName val="Cond_data5"/>
      <sheetName val="SPT_vs_PHI5"/>
      <sheetName val="220Kv_(2)2"/>
      <sheetName val="3060-LV_Cable_sizing2"/>
      <sheetName val="Scheme_Area_Details_Block___C22"/>
      <sheetName val="Pricing_2"/>
      <sheetName val="PACK_(B)2"/>
      <sheetName val="M-Book_for_Conc1"/>
      <sheetName val="M-Book_for_FW1"/>
      <sheetName val="final_abstract1"/>
      <sheetName val="SP_Break_Up1"/>
      <sheetName val="Debits_as_on_12_04_081"/>
      <sheetName val="Protection_(M-PRO20)2"/>
      <sheetName val="33628-Rev. A"/>
      <sheetName val="Tow Sch"/>
      <sheetName val="Tow_Sch"/>
      <sheetName val="Day work"/>
      <sheetName val="Load Details(B2)"/>
      <sheetName val="MN T.B."/>
      <sheetName val="analysis"/>
      <sheetName val="starter"/>
      <sheetName val="Measurements"/>
      <sheetName val="Flooring"/>
      <sheetName val="Ceilings"/>
      <sheetName val="ACAD Finishes"/>
      <sheetName val="Site Details"/>
      <sheetName val="Chair"/>
      <sheetName val="Site Area Statement"/>
      <sheetName val="Doors"/>
      <sheetName val="Estimate"/>
      <sheetName val="Sheet2"/>
      <sheetName val="dyes"/>
      <sheetName val="Sheet3"/>
      <sheetName val="UTILITY"/>
      <sheetName val="M-Book_for_Conc2"/>
      <sheetName val="M-Book_for_FW2"/>
      <sheetName val="final_abstract2"/>
      <sheetName val="SP_Break_Up2"/>
      <sheetName val="M-Book_for_Conc3"/>
      <sheetName val="M-Book_for_FW3"/>
      <sheetName val="final_abstract3"/>
      <sheetName val="SP_Break_Up3"/>
      <sheetName val="M-Book_for_Conc4"/>
      <sheetName val="M-Book_for_FW4"/>
      <sheetName val="final_abstract4"/>
      <sheetName val="SP_Break_Up4"/>
      <sheetName val="Sheet3_(2)"/>
      <sheetName val="MN_T_B_"/>
      <sheetName val="M-Book_for_Conc5"/>
      <sheetName val="M-Book_for_FW5"/>
      <sheetName val="final_abstract5"/>
      <sheetName val="SP_Break_Up5"/>
      <sheetName val="Sheet3_(2)1"/>
      <sheetName val="MN_T_B_1"/>
      <sheetName val="ARMD_CU_XLPE6"/>
      <sheetName val="Cond_data6"/>
      <sheetName val="M-Book_for_Conc6"/>
      <sheetName val="M-Book_for_FW6"/>
      <sheetName val="final_abstract6"/>
      <sheetName val="SP_Break_Up6"/>
      <sheetName val="Debits_as_on_12_04_082"/>
      <sheetName val="Sheet3_(2)2"/>
      <sheetName val="MN_T_B_2"/>
      <sheetName val="Set"/>
      <sheetName val="concrete"/>
      <sheetName val="beam-reinft-IIInd floor"/>
      <sheetName val="S3SEPT98"/>
      <sheetName val="Steel-Circular"/>
      <sheetName val="BS-SCHS"/>
      <sheetName val="jobhist"/>
      <sheetName val="ARMD_CU_XLPE18"/>
      <sheetName val="Cond_data18"/>
      <sheetName val="3060-LV_Cable_sizing15"/>
      <sheetName val="SPT_vs_PHI18"/>
      <sheetName val="220Kv_(2)15"/>
      <sheetName val="Pricing_15"/>
      <sheetName val="Scheme_Area_Details_Block___C15"/>
      <sheetName val="PACK_(B)15"/>
      <sheetName val="M-Book_for_Conc14"/>
      <sheetName val="M-Book_for_FW14"/>
      <sheetName val="final_abstract14"/>
      <sheetName val="SP_Break_Up14"/>
      <sheetName val="Debits_as_on_12_04_0814"/>
      <sheetName val="Protection_(M-PRO20)15"/>
      <sheetName val="Sheet3_(2)13"/>
      <sheetName val="33628-Rev__A7"/>
      <sheetName val="Tow_Sch8"/>
      <sheetName val="Day_work7"/>
      <sheetName val="Load_Details(B2)7"/>
      <sheetName val="3060-LV_Cable_sizing3"/>
      <sheetName val="SPT_vs_PHI6"/>
      <sheetName val="220Kv_(2)3"/>
      <sheetName val="Pricing_3"/>
      <sheetName val="Scheme_Area_Details_Block___C23"/>
      <sheetName val="PACK_(B)3"/>
      <sheetName val="Protection_(M-PRO20)3"/>
      <sheetName val="ARMD_CU_XLPE7"/>
      <sheetName val="Cond_data7"/>
      <sheetName val="3060-LV_Cable_sizing4"/>
      <sheetName val="SPT_vs_PHI7"/>
      <sheetName val="220Kv_(2)4"/>
      <sheetName val="Pricing_4"/>
      <sheetName val="Scheme_Area_Details_Block___C24"/>
      <sheetName val="PACK_(B)4"/>
      <sheetName val="Debits_as_on_12_04_083"/>
      <sheetName val="Protection_(M-PRO20)4"/>
      <sheetName val="ARMD_CU_XLPE8"/>
      <sheetName val="Cond_data8"/>
      <sheetName val="3060-LV_Cable_sizing5"/>
      <sheetName val="SPT_vs_PHI8"/>
      <sheetName val="220Kv_(2)5"/>
      <sheetName val="Pricing_5"/>
      <sheetName val="Scheme_Area_Details_Block___C25"/>
      <sheetName val="PACK_(B)5"/>
      <sheetName val="Debits_as_on_12_04_084"/>
      <sheetName val="Protection_(M-PRO20)5"/>
      <sheetName val="Sheet3_(2)3"/>
      <sheetName val="ARMD_CU_XLPE9"/>
      <sheetName val="Cond_data9"/>
      <sheetName val="3060-LV_Cable_sizing6"/>
      <sheetName val="SPT_vs_PHI9"/>
      <sheetName val="220Kv_(2)6"/>
      <sheetName val="Pricing_6"/>
      <sheetName val="Scheme_Area_Details_Block___C26"/>
      <sheetName val="PACK_(B)6"/>
      <sheetName val="Debits_as_on_12_04_085"/>
      <sheetName val="Protection_(M-PRO20)6"/>
      <sheetName val="Sheet3_(2)4"/>
      <sheetName val="ARMD_CU_XLPE14"/>
      <sheetName val="Cond_data14"/>
      <sheetName val="3060-LV_Cable_sizing11"/>
      <sheetName val="SPT_vs_PHI14"/>
      <sheetName val="220Kv_(2)11"/>
      <sheetName val="Scheme_Area_Details_Block___C11"/>
      <sheetName val="Pricing_11"/>
      <sheetName val="PACK_(B)11"/>
      <sheetName val="M-Book_for_Conc10"/>
      <sheetName val="M-Book_for_FW10"/>
      <sheetName val="final_abstract10"/>
      <sheetName val="SP_Break_Up10"/>
      <sheetName val="Debits_as_on_12_04_0810"/>
      <sheetName val="Protection_(M-PRO20)11"/>
      <sheetName val="Sheet3_(2)9"/>
      <sheetName val="ARMD_CU_XLPE10"/>
      <sheetName val="Cond_data10"/>
      <sheetName val="3060-LV_Cable_sizing7"/>
      <sheetName val="SPT_vs_PHI10"/>
      <sheetName val="220Kv_(2)7"/>
      <sheetName val="Pricing_7"/>
      <sheetName val="Scheme_Area_Details_Block___C27"/>
      <sheetName val="PACK_(B)7"/>
      <sheetName val="Debits_as_on_12_04_086"/>
      <sheetName val="Protection_(M-PRO20)7"/>
      <sheetName val="Sheet3_(2)5"/>
      <sheetName val="33628-Rev__A3"/>
      <sheetName val="Tow_Sch4"/>
      <sheetName val="Day_work3"/>
      <sheetName val="Load_Details(B2)3"/>
      <sheetName val="ARMD_CU_XLPE12"/>
      <sheetName val="Cond_data12"/>
      <sheetName val="3060-LV_Cable_sizing9"/>
      <sheetName val="SPT_vs_PHI12"/>
      <sheetName val="220Kv_(2)9"/>
      <sheetName val="Pricing_9"/>
      <sheetName val="Scheme_Area_Details_Block___C29"/>
      <sheetName val="PACK_(B)9"/>
      <sheetName val="M-Book_for_Conc8"/>
      <sheetName val="M-Book_for_FW8"/>
      <sheetName val="final_abstract8"/>
      <sheetName val="SP_Break_Up8"/>
      <sheetName val="Debits_as_on_12_04_088"/>
      <sheetName val="Protection_(M-PRO20)9"/>
      <sheetName val="Sheet3_(2)7"/>
      <sheetName val="33628-Rev__A1"/>
      <sheetName val="Tow_Sch2"/>
      <sheetName val="Day_work1"/>
      <sheetName val="Load_Details(B2)1"/>
      <sheetName val="ARMD_CU_XLPE11"/>
      <sheetName val="Cond_data11"/>
      <sheetName val="3060-LV_Cable_sizing8"/>
      <sheetName val="SPT_vs_PHI11"/>
      <sheetName val="220Kv_(2)8"/>
      <sheetName val="Scheme_Area_Details_Block___C28"/>
      <sheetName val="Pricing_8"/>
      <sheetName val="PACK_(B)8"/>
      <sheetName val="M-Book_for_Conc7"/>
      <sheetName val="M-Book_for_FW7"/>
      <sheetName val="final_abstract7"/>
      <sheetName val="SP_Break_Up7"/>
      <sheetName val="Debits_as_on_12_04_087"/>
      <sheetName val="Protection_(M-PRO20)8"/>
      <sheetName val="Sheet3_(2)6"/>
      <sheetName val="33628-Rev__A"/>
      <sheetName val="Tow_Sch1"/>
      <sheetName val="Day_work"/>
      <sheetName val="Load_Details(B2)"/>
      <sheetName val="ARMD_CU_XLPE13"/>
      <sheetName val="Cond_data13"/>
      <sheetName val="3060-LV_Cable_sizing10"/>
      <sheetName val="SPT_vs_PHI13"/>
      <sheetName val="220Kv_(2)10"/>
      <sheetName val="Scheme_Area_Details_Block___C10"/>
      <sheetName val="Pricing_10"/>
      <sheetName val="PACK_(B)10"/>
      <sheetName val="M-Book_for_Conc9"/>
      <sheetName val="M-Book_for_FW9"/>
      <sheetName val="final_abstract9"/>
      <sheetName val="SP_Break_Up9"/>
      <sheetName val="Debits_as_on_12_04_089"/>
      <sheetName val="Protection_(M-PRO20)10"/>
      <sheetName val="Sheet3_(2)8"/>
      <sheetName val="33628-Rev__A2"/>
      <sheetName val="Tow_Sch3"/>
      <sheetName val="Day_work2"/>
      <sheetName val="Load_Details(B2)2"/>
      <sheetName val="ARMD_CU_XLPE15"/>
      <sheetName val="Cond_data15"/>
      <sheetName val="3060-LV_Cable_sizing12"/>
      <sheetName val="SPT_vs_PHI15"/>
      <sheetName val="220Kv_(2)12"/>
      <sheetName val="Pricing_12"/>
      <sheetName val="Scheme_Area_Details_Block___C12"/>
      <sheetName val="PACK_(B)12"/>
      <sheetName val="M-Book_for_Conc11"/>
      <sheetName val="M-Book_for_FW11"/>
      <sheetName val="final_abstract11"/>
      <sheetName val="SP_Break_Up11"/>
      <sheetName val="Debits_as_on_12_04_0811"/>
      <sheetName val="Protection_(M-PRO20)12"/>
      <sheetName val="Sheet3_(2)10"/>
      <sheetName val="33628-Rev__A4"/>
      <sheetName val="Tow_Sch5"/>
      <sheetName val="Day_work4"/>
      <sheetName val="Load_Details(B2)4"/>
      <sheetName val="ARMD_CU_XLPE16"/>
      <sheetName val="Cond_data16"/>
      <sheetName val="3060-LV_Cable_sizing13"/>
      <sheetName val="SPT_vs_PHI16"/>
      <sheetName val="220Kv_(2)13"/>
      <sheetName val="Scheme_Area_Details_Block___C13"/>
      <sheetName val="Pricing_13"/>
      <sheetName val="PACK_(B)13"/>
      <sheetName val="M-Book_for_Conc12"/>
      <sheetName val="M-Book_for_FW12"/>
      <sheetName val="final_abstract12"/>
      <sheetName val="SP_Break_Up12"/>
      <sheetName val="Debits_as_on_12_04_0812"/>
      <sheetName val="Protection_(M-PRO20)13"/>
      <sheetName val="Sheet3_(2)11"/>
      <sheetName val="33628-Rev__A5"/>
      <sheetName val="Tow_Sch6"/>
      <sheetName val="Day_work5"/>
      <sheetName val="Load_Details(B2)5"/>
      <sheetName val="ARMD_CU_XLPE17"/>
      <sheetName val="Cond_data17"/>
      <sheetName val="3060-LV_Cable_sizing14"/>
      <sheetName val="SPT_vs_PHI17"/>
      <sheetName val="220Kv_(2)14"/>
      <sheetName val="Pricing_14"/>
      <sheetName val="Scheme_Area_Details_Block___C14"/>
      <sheetName val="PACK_(B)14"/>
      <sheetName val="M-Book_for_Conc13"/>
      <sheetName val="M-Book_for_FW13"/>
      <sheetName val="final_abstract13"/>
      <sheetName val="SP_Break_Up13"/>
      <sheetName val="Debits_as_on_12_04_0813"/>
      <sheetName val="Protection_(M-PRO20)14"/>
      <sheetName val="Sheet3_(2)12"/>
      <sheetName val="33628-Rev__A6"/>
      <sheetName val="Tow_Sch7"/>
      <sheetName val="Day_work6"/>
      <sheetName val="Load_Details(B2)6"/>
      <sheetName val="ARMD_CU_XLPE19"/>
      <sheetName val="Cond_data19"/>
      <sheetName val="3060-LV_Cable_sizing16"/>
      <sheetName val="SPT_vs_PHI19"/>
      <sheetName val="220Kv_(2)16"/>
      <sheetName val="Pricing_16"/>
      <sheetName val="Scheme_Area_Details_Block___C16"/>
      <sheetName val="PACK_(B)16"/>
      <sheetName val="M-Book_for_Conc15"/>
      <sheetName val="M-Book_for_FW15"/>
      <sheetName val="final_abstract15"/>
      <sheetName val="SP_Break_Up15"/>
      <sheetName val="Debits_as_on_12_04_0815"/>
      <sheetName val="Protection_(M-PRO20)16"/>
      <sheetName val="Sheet3_(2)14"/>
      <sheetName val="33628-Rev__A8"/>
      <sheetName val="Tow_Sch9"/>
      <sheetName val="Day_work8"/>
      <sheetName val="Load_Details(B2)8"/>
      <sheetName val="ARMD_CU_XLPE20"/>
      <sheetName val="Cond_data20"/>
      <sheetName val="3060-LV_Cable_sizing17"/>
      <sheetName val="SPT_vs_PHI20"/>
      <sheetName val="220Kv_(2)17"/>
      <sheetName val="Pricing_17"/>
      <sheetName val="Scheme_Area_Details_Block___C17"/>
      <sheetName val="PACK_(B)17"/>
      <sheetName val="M-Book_for_Conc16"/>
      <sheetName val="M-Book_for_FW16"/>
      <sheetName val="final_abstract16"/>
      <sheetName val="SP_Break_Up16"/>
      <sheetName val="Debits_as_on_12_04_0816"/>
      <sheetName val="Protection_(M-PRO20)17"/>
      <sheetName val="Sheet3_(2)15"/>
      <sheetName val="33628-Rev__A9"/>
      <sheetName val="Tow_Sch10"/>
      <sheetName val="Day_work9"/>
      <sheetName val="Load_Details(B2)9"/>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refreshError="1"/>
      <sheetData sheetId="64" refreshError="1"/>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A1-Continuous"/>
      <sheetName val="Design"/>
      <sheetName val="B1"/>
      <sheetName val="04REL"/>
      <sheetName val="BREAKUP OF OIL"/>
      <sheetName val="Dom"/>
      <sheetName val="Code"/>
      <sheetName val="BREAKUP_OF_OIL"/>
      <sheetName val="GWC"/>
      <sheetName val="NWC"/>
      <sheetName val="Fee Rate Summary"/>
      <sheetName val="TABLES"/>
      <sheetName val="Scheme Area Details_Block__ C2"/>
      <sheetName val="PACK (B)"/>
      <sheetName val="Materials Cost"/>
      <sheetName val="BREAKUP_OF_OIL1"/>
      <sheetName val="configurations-lvohl"/>
      <sheetName val="Rate Analysi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220 11  BS "/>
      <sheetName val="Sheet5"/>
      <sheetName val="Report"/>
      <sheetName val="PACK (B)"/>
      <sheetName val="title"/>
      <sheetName val="Fee Rate Summary"/>
      <sheetName val="A1-Continuous"/>
      <sheetName val="PROG_DATA"/>
      <sheetName val="220_11__BS_2"/>
      <sheetName val="PACK_(B)"/>
      <sheetName val="220_11__BS_1"/>
      <sheetName val="220_11__BS_"/>
      <sheetName val="220_11__BS_3"/>
      <sheetName val="PACK_(B)1"/>
      <sheetName val="Fee_Rate_Summary"/>
      <sheetName val="220_11__BS_4"/>
      <sheetName val="PACK_(B)2"/>
      <sheetName val="Fee_Rate_Summary1"/>
      <sheetName val="DETAILED  BOQ"/>
      <sheetName val="Sheet2"/>
      <sheetName val="Vind-BtB"/>
      <sheetName val="Design"/>
      <sheetName val="grid"/>
      <sheetName val="upa"/>
      <sheetName val="DETAILED__BOQ"/>
      <sheetName val="SPT vs PHI"/>
      <sheetName val="Basis"/>
      <sheetName val="sag-ten"/>
      <sheetName val="Nilokheri-Schedules"/>
      <sheetName val="regions &amp; PL"/>
      <sheetName val="DSLP"/>
      <sheetName val="step &amp; touch "/>
      <sheetName val="GWC"/>
      <sheetName val="NWC"/>
      <sheetName val="office"/>
      <sheetName val="Lab"/>
      <sheetName val="6 TRS"/>
      <sheetName val="sheet1"/>
      <sheetName val="coalmine"/>
      <sheetName val="mweqpt"/>
      <sheetName val="SP Break Up"/>
      <sheetName val="cash-flow"/>
      <sheetName val="PART_DISCOUNT"/>
      <sheetName val="LANGUAGE"/>
      <sheetName val="bu21"/>
      <sheetName val="main"/>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grid"/>
      <sheetName val="PACK (B)"/>
      <sheetName val="A1_Continuous"/>
      <sheetName val="Coalmine"/>
      <sheetName val="Code"/>
      <sheetName val="CASH-FLOW"/>
      <sheetName val="Executive Summary -Thermal"/>
      <sheetName val="Stationwise Thermal &amp; Hydel Gen"/>
      <sheetName val="TWELVE"/>
      <sheetName val="No__of_cells2"/>
      <sheetName val="Load_Summary2"/>
      <sheetName val="AH_cal2"/>
      <sheetName val="K_factor2"/>
      <sheetName val="No__of_cells1"/>
      <sheetName val="Load_Summary1"/>
      <sheetName val="AH_cal1"/>
      <sheetName val="K_factor1"/>
      <sheetName val="No__of_cells"/>
      <sheetName val="Load_Summary"/>
      <sheetName val="AH_cal"/>
      <sheetName val="K_factor"/>
      <sheetName val="No__of_cells3"/>
      <sheetName val="Load_Summary3"/>
      <sheetName val="AH_cal3"/>
      <sheetName val="K_factor3"/>
      <sheetName val="PACK_(B)"/>
      <sheetName val="Basis"/>
      <sheetName val="PACK_(B)2"/>
      <sheetName val="PACK_(B)1"/>
      <sheetName val="PACK_(B)3"/>
      <sheetName val="SC Cost FEB 03"/>
      <sheetName val="Rate Analysis"/>
      <sheetName val="ANNEXURE-A"/>
      <sheetName val="Assumptions"/>
      <sheetName val="Executive_Summary_-Thermal"/>
      <sheetName val="Stationwise_Thermal_&amp;_Hydel_Gen"/>
      <sheetName val="No__of_cells4"/>
      <sheetName val="Load_Summary4"/>
      <sheetName val="AH_cal4"/>
      <sheetName val="K_factor4"/>
      <sheetName val="PACK_(B)4"/>
      <sheetName val="SC_Cost_FEB_03"/>
      <sheetName val="Rate_Analysis"/>
      <sheetName val="Executive_Summary_-Thermal1"/>
      <sheetName val="Stationwise_Thermal_&amp;_Hydel_Ge1"/>
      <sheetName val="SC_Cost_FEB_031"/>
      <sheetName val="bricks"/>
      <sheetName val="PROCTOR"/>
      <sheetName val="Closing"/>
      <sheetName val="Material "/>
      <sheetName val="Labour &amp; Plant"/>
      <sheetName val="1"/>
      <sheetName val="2"/>
      <sheetName val="3"/>
      <sheetName val="4"/>
      <sheetName val="DETAILED  BOQ"/>
      <sheetName val="procurement"/>
      <sheetName val="beam-reinft-machine rm"/>
      <sheetName val="C.S.GENERATION"/>
      <sheetName val="SPT vs PHI"/>
      <sheetName val="No__of_cells5"/>
      <sheetName val="Load_Summary5"/>
      <sheetName val="AH_cal5"/>
      <sheetName val="K_factor5"/>
      <sheetName val="PACK_(B)5"/>
      <sheetName val="Executive_Summary_-Thermal2"/>
      <sheetName val="Stationwise_Thermal_&amp;_Hydel_Ge2"/>
      <sheetName val="SC_Cost_FEB_032"/>
      <sheetName val="Rate_Analysis1"/>
      <sheetName val="Material_"/>
      <sheetName val="Labour_&amp;_Plant"/>
      <sheetName val="DETAILED__BOQ"/>
      <sheetName val="beam-reinft-machine_rm"/>
      <sheetName val="C_S_GENERATION"/>
      <sheetName val="No__of_cells6"/>
      <sheetName val="Load_Summary6"/>
      <sheetName val="AH_cal6"/>
      <sheetName val="K_factor6"/>
      <sheetName val="PACK_(B)6"/>
      <sheetName val="Executive_Summary_-Thermal3"/>
      <sheetName val="Stationwise_Thermal_&amp;_Hydel_Ge3"/>
      <sheetName val="SC_Cost_FEB_033"/>
      <sheetName val="Rate_Analysis2"/>
      <sheetName val="Material_1"/>
      <sheetName val="Labour_&amp;_Plant1"/>
      <sheetName val="DETAILED__BOQ1"/>
      <sheetName val="beam-reinft-machine_rm1"/>
      <sheetName val="No__of_cells7"/>
      <sheetName val="Load_Summary7"/>
      <sheetName val="AH_cal7"/>
      <sheetName val="K_factor7"/>
      <sheetName val="PACK_(B)7"/>
      <sheetName val="Executive_Summary_-Thermal4"/>
      <sheetName val="Stationwise_Thermal_&amp;_Hydel_Ge4"/>
      <sheetName val="SC_Cost_FEB_034"/>
      <sheetName val="Rate_Analysis3"/>
      <sheetName val="Material_2"/>
      <sheetName val="Labour_&amp;_Plant2"/>
      <sheetName val="DETAILED__BOQ2"/>
      <sheetName val="beam-reinft-machine_rm2"/>
      <sheetName val="Form 6"/>
      <sheetName val="upa"/>
      <sheetName val="No__of_cells18"/>
      <sheetName val="Load_Summary18"/>
      <sheetName val="AH_cal18"/>
      <sheetName val="K_factor18"/>
      <sheetName val="PACK_(B)18"/>
      <sheetName val="Executive_Summary_-Thermal15"/>
      <sheetName val="Stationwise_Thermal_&amp;_Hydel_G15"/>
      <sheetName val="SC_Cost_FEB_0315"/>
      <sheetName val="Rate_Analysis14"/>
      <sheetName val="Material_13"/>
      <sheetName val="Labour_&amp;_Plant13"/>
      <sheetName val="DETAILED__BOQ13"/>
      <sheetName val="beam-reinft-machine_rm13"/>
      <sheetName val="C_S_GENERATION13"/>
      <sheetName val="SPT_vs_PHI13"/>
      <sheetName val="Form_67"/>
      <sheetName val="SPT_vs_PHI"/>
      <sheetName val="C_S_GENERATION1"/>
      <sheetName val="SPT_vs_PHI1"/>
      <sheetName val="C_S_GENERATION2"/>
      <sheetName val="SPT_vs_PHI2"/>
      <sheetName val="No__of_cells8"/>
      <sheetName val="Load_Summary8"/>
      <sheetName val="AH_cal8"/>
      <sheetName val="K_factor8"/>
      <sheetName val="PACK_(B)8"/>
      <sheetName val="Executive_Summary_-Thermal5"/>
      <sheetName val="Stationwise_Thermal_&amp;_Hydel_Ge5"/>
      <sheetName val="SC_Cost_FEB_035"/>
      <sheetName val="Rate_Analysis4"/>
      <sheetName val="Material_3"/>
      <sheetName val="Labour_&amp;_Plant3"/>
      <sheetName val="DETAILED__BOQ3"/>
      <sheetName val="beam-reinft-machine_rm3"/>
      <sheetName val="C_S_GENERATION3"/>
      <sheetName val="SPT_vs_PHI3"/>
      <sheetName val="No__of_cells9"/>
      <sheetName val="Load_Summary9"/>
      <sheetName val="AH_cal9"/>
      <sheetName val="K_factor9"/>
      <sheetName val="PACK_(B)9"/>
      <sheetName val="Executive_Summary_-Thermal6"/>
      <sheetName val="Stationwise_Thermal_&amp;_Hydel_Ge6"/>
      <sheetName val="SC_Cost_FEB_036"/>
      <sheetName val="Rate_Analysis5"/>
      <sheetName val="Material_4"/>
      <sheetName val="Labour_&amp;_Plant4"/>
      <sheetName val="DETAILED__BOQ4"/>
      <sheetName val="beam-reinft-machine_rm4"/>
      <sheetName val="C_S_GENERATION4"/>
      <sheetName val="SPT_vs_PHI4"/>
      <sheetName val="No__of_cells14"/>
      <sheetName val="Load_Summary14"/>
      <sheetName val="AH_cal14"/>
      <sheetName val="K_factor14"/>
      <sheetName val="PACK_(B)14"/>
      <sheetName val="Executive_Summary_-Thermal11"/>
      <sheetName val="Stationwise_Thermal_&amp;_Hydel_G11"/>
      <sheetName val="SC_Cost_FEB_0311"/>
      <sheetName val="Rate_Analysis10"/>
      <sheetName val="Material_9"/>
      <sheetName val="Labour_&amp;_Plant9"/>
      <sheetName val="DETAILED__BOQ9"/>
      <sheetName val="beam-reinft-machine_rm9"/>
      <sheetName val="C_S_GENERATION9"/>
      <sheetName val="SPT_vs_PHI9"/>
      <sheetName val="No__of_cells10"/>
      <sheetName val="Load_Summary10"/>
      <sheetName val="AH_cal10"/>
      <sheetName val="K_factor10"/>
      <sheetName val="PACK_(B)10"/>
      <sheetName val="Executive_Summary_-Thermal7"/>
      <sheetName val="Stationwise_Thermal_&amp;_Hydel_Ge7"/>
      <sheetName val="SC_Cost_FEB_037"/>
      <sheetName val="Rate_Analysis6"/>
      <sheetName val="Material_5"/>
      <sheetName val="Labour_&amp;_Plant5"/>
      <sheetName val="DETAILED__BOQ5"/>
      <sheetName val="beam-reinft-machine_rm5"/>
      <sheetName val="C_S_GENERATION5"/>
      <sheetName val="SPT_vs_PHI5"/>
      <sheetName val="Form_63"/>
      <sheetName val="No__of_cells12"/>
      <sheetName val="Load_Summary12"/>
      <sheetName val="AH_cal12"/>
      <sheetName val="K_factor12"/>
      <sheetName val="PACK_(B)12"/>
      <sheetName val="Executive_Summary_-Thermal9"/>
      <sheetName val="Stationwise_Thermal_&amp;_Hydel_Ge9"/>
      <sheetName val="SC_Cost_FEB_039"/>
      <sheetName val="Rate_Analysis8"/>
      <sheetName val="Material_7"/>
      <sheetName val="Labour_&amp;_Plant7"/>
      <sheetName val="DETAILED__BOQ7"/>
      <sheetName val="beam-reinft-machine_rm7"/>
      <sheetName val="C_S_GENERATION7"/>
      <sheetName val="SPT_vs_PHI7"/>
      <sheetName val="Form_61"/>
      <sheetName val="No__of_cells11"/>
      <sheetName val="Load_Summary11"/>
      <sheetName val="AH_cal11"/>
      <sheetName val="K_factor11"/>
      <sheetName val="PACK_(B)11"/>
      <sheetName val="Executive_Summary_-Thermal8"/>
      <sheetName val="Stationwise_Thermal_&amp;_Hydel_Ge8"/>
      <sheetName val="SC_Cost_FEB_038"/>
      <sheetName val="Rate_Analysis7"/>
      <sheetName val="Material_6"/>
      <sheetName val="Labour_&amp;_Plant6"/>
      <sheetName val="DETAILED__BOQ6"/>
      <sheetName val="beam-reinft-machine_rm6"/>
      <sheetName val="C_S_GENERATION6"/>
      <sheetName val="SPT_vs_PHI6"/>
      <sheetName val="Form_6"/>
      <sheetName val="No__of_cells13"/>
      <sheetName val="Load_Summary13"/>
      <sheetName val="AH_cal13"/>
      <sheetName val="K_factor13"/>
      <sheetName val="PACK_(B)13"/>
      <sheetName val="Executive_Summary_-Thermal10"/>
      <sheetName val="Stationwise_Thermal_&amp;_Hydel_G10"/>
      <sheetName val="SC_Cost_FEB_0310"/>
      <sheetName val="Rate_Analysis9"/>
      <sheetName val="Material_8"/>
      <sheetName val="Labour_&amp;_Plant8"/>
      <sheetName val="DETAILED__BOQ8"/>
      <sheetName val="beam-reinft-machine_rm8"/>
      <sheetName val="C_S_GENERATION8"/>
      <sheetName val="SPT_vs_PHI8"/>
      <sheetName val="Form_62"/>
      <sheetName val="No__of_cells15"/>
      <sheetName val="Load_Summary15"/>
      <sheetName val="AH_cal15"/>
      <sheetName val="K_factor15"/>
      <sheetName val="PACK_(B)15"/>
      <sheetName val="Executive_Summary_-Thermal12"/>
      <sheetName val="Stationwise_Thermal_&amp;_Hydel_G12"/>
      <sheetName val="SC_Cost_FEB_0312"/>
      <sheetName val="Rate_Analysis11"/>
      <sheetName val="Material_10"/>
      <sheetName val="Labour_&amp;_Plant10"/>
      <sheetName val="DETAILED__BOQ10"/>
      <sheetName val="beam-reinft-machine_rm10"/>
      <sheetName val="C_S_GENERATION10"/>
      <sheetName val="SPT_vs_PHI10"/>
      <sheetName val="Form_64"/>
      <sheetName val="No__of_cells16"/>
      <sheetName val="Load_Summary16"/>
      <sheetName val="AH_cal16"/>
      <sheetName val="K_factor16"/>
      <sheetName val="PACK_(B)16"/>
      <sheetName val="Executive_Summary_-Thermal13"/>
      <sheetName val="Stationwise_Thermal_&amp;_Hydel_G13"/>
      <sheetName val="SC_Cost_FEB_0313"/>
      <sheetName val="Rate_Analysis12"/>
      <sheetName val="Material_11"/>
      <sheetName val="Labour_&amp;_Plant11"/>
      <sheetName val="DETAILED__BOQ11"/>
      <sheetName val="beam-reinft-machine_rm11"/>
      <sheetName val="C_S_GENERATION11"/>
      <sheetName val="SPT_vs_PHI11"/>
      <sheetName val="Form_65"/>
      <sheetName val="No__of_cells17"/>
      <sheetName val="Load_Summary17"/>
      <sheetName val="AH_cal17"/>
      <sheetName val="K_factor17"/>
      <sheetName val="PACK_(B)17"/>
      <sheetName val="Executive_Summary_-Thermal14"/>
      <sheetName val="Stationwise_Thermal_&amp;_Hydel_G14"/>
      <sheetName val="SC_Cost_FEB_0314"/>
      <sheetName val="Rate_Analysis13"/>
      <sheetName val="Material_12"/>
      <sheetName val="Labour_&amp;_Plant12"/>
      <sheetName val="DETAILED__BOQ12"/>
      <sheetName val="beam-reinft-machine_rm12"/>
      <sheetName val="C_S_GENERATION12"/>
      <sheetName val="SPT_vs_PHI12"/>
      <sheetName val="Form_66"/>
      <sheetName val="No__of_cells19"/>
      <sheetName val="Load_Summary19"/>
      <sheetName val="AH_cal19"/>
      <sheetName val="K_factor19"/>
      <sheetName val="PACK_(B)19"/>
      <sheetName val="Executive_Summary_-Thermal16"/>
      <sheetName val="Stationwise_Thermal_&amp;_Hydel_G16"/>
      <sheetName val="SC_Cost_FEB_0316"/>
      <sheetName val="Rate_Analysis15"/>
      <sheetName val="Material_14"/>
      <sheetName val="Labour_&amp;_Plant14"/>
      <sheetName val="DETAILED__BOQ14"/>
      <sheetName val="beam-reinft-machine_rm14"/>
      <sheetName val="C_S_GENERATION14"/>
      <sheetName val="SPT_vs_PHI14"/>
      <sheetName val="Form_68"/>
      <sheetName val="No__of_cells20"/>
      <sheetName val="Load_Summary20"/>
      <sheetName val="AH_cal20"/>
      <sheetName val="K_factor20"/>
      <sheetName val="PACK_(B)20"/>
      <sheetName val="Executive_Summary_-Thermal17"/>
      <sheetName val="Stationwise_Thermal_&amp;_Hydel_G17"/>
      <sheetName val="SC_Cost_FEB_0317"/>
      <sheetName val="Rate_Analysis16"/>
      <sheetName val="Material_15"/>
      <sheetName val="Labour_&amp;_Plant15"/>
      <sheetName val="DETAILED__BOQ15"/>
      <sheetName val="beam-reinft-machine_rm15"/>
      <sheetName val="C_S_GENERATION15"/>
      <sheetName val="SPT_vs_PHI15"/>
      <sheetName val="Form_69"/>
      <sheetName val="TABLES"/>
      <sheetName val="合成単価作成表-BLDG"/>
      <sheetName val="Anex-1 Con Load"/>
      <sheetName val="data"/>
      <sheetName val="col-reinft1"/>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refreshError="1"/>
      <sheetData sheetId="325" refreshError="1"/>
      <sheetData sheetId="326" refreshError="1"/>
      <sheetData sheetId="327" refreshError="1"/>
      <sheetData sheetId="328"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Sheet1"/>
      <sheetName val="DSLP-Working"/>
      <sheetName val="A1-Continuous"/>
      <sheetName val="STN WISE EMR"/>
      <sheetName val="main1"/>
      <sheetName val="Incoterms"/>
      <sheetName val="COSTING (import)"/>
      <sheetName val="SchA 220kV Line"/>
      <sheetName val="Sch 220kV Line Telecom"/>
      <sheetName val="SCH-B LINE"/>
      <sheetName val="SCH-B Civil Line"/>
      <sheetName val="Anex-1 Con Load"/>
      <sheetName val="Leg 1-1"/>
      <sheetName val="Basis"/>
      <sheetName val="sag-ten"/>
      <sheetName val="TABLES"/>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COSTING_(import)"/>
      <sheetName val="SchA_220kV_Line"/>
      <sheetName val="Sch_220kV_Line_Telecom"/>
      <sheetName val="SCH-B_LINE"/>
      <sheetName val="SCH-B_Civil_Line"/>
      <sheetName val="Load Details(B2)"/>
      <sheetName val="STN_WISE_EMR"/>
      <sheetName val="Anex-1_Con_Load"/>
      <sheetName val="Leg_1-1"/>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COSTING_(import)1"/>
      <sheetName val="SchA_220kV_Line1"/>
      <sheetName val="Sch_220kV_Line_Telecom1"/>
      <sheetName val="SCH-B_LINE1"/>
      <sheetName val="SCH-B_Civil_Line1"/>
      <sheetName val="Load_Details(B2)"/>
      <sheetName val="Code"/>
      <sheetName val="STN_WISE_EMR1"/>
      <sheetName val="Anex-1_Con_Load1"/>
      <sheetName val="Leg_1-11"/>
      <sheetName val="NJP"/>
      <sheetName val="BREAKUP OF OIL"/>
      <sheetName val="RWOMSVBreak"/>
      <sheetName val="Sheet2"/>
      <sheetName val="grid"/>
      <sheetName val="Form 6"/>
      <sheetName val="#REF"/>
      <sheetName val="Below_Earth"/>
      <sheetName val="PROCTOR"/>
      <sheetName val="upa"/>
      <sheetName val="data"/>
      <sheetName val="R.Hrs. Since Comm"/>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COSTING_(import)2"/>
      <sheetName val="SchA_220kV_Line2"/>
      <sheetName val="Sch_220kV_Line_Telecom2"/>
      <sheetName val="SCH-B_LINE2"/>
      <sheetName val="SCH-B_Civil_Line2"/>
      <sheetName val="STN_WISE_EMR2"/>
      <sheetName val="Anex-1_Con_Load2"/>
      <sheetName val="Leg_1-12"/>
      <sheetName val="Load_Details(B2)1"/>
      <sheetName val="BREAKUP_OF_OIL"/>
      <sheetName val="Form_6"/>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COSTING_(import)3"/>
      <sheetName val="SchA_220kV_Line3"/>
      <sheetName val="Sch_220kV_Line_Telecom3"/>
      <sheetName val="SCH-B_LINE3"/>
      <sheetName val="SCH-B_Civil_Line3"/>
      <sheetName val="Anex-1_Con_Load3"/>
      <sheetName val="Leg_1-13"/>
      <sheetName val="Load_Details(B2)2"/>
      <sheetName val="BREAKUP_OF_OIL1"/>
      <sheetName val="Form_6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COSTING_(import)4"/>
      <sheetName val="SchA_220kV_Line4"/>
      <sheetName val="Sch_220kV_Line_Telecom4"/>
      <sheetName val="SCH-B_LINE4"/>
      <sheetName val="SCH-B_Civil_Line4"/>
      <sheetName val="Anex-1_Con_Load4"/>
      <sheetName val="Leg_1-14"/>
      <sheetName val="Load_Details(B2)3"/>
      <sheetName val="BREAKUP_OF_OIL2"/>
      <sheetName val="Form_62"/>
      <sheetName val="SUMMARY"/>
      <sheetName val="SECONDARY DESIGN"/>
      <sheetName val="合成単価作成表-BLDG"/>
      <sheetName val="Tow Sch"/>
      <sheetName val="Tow_Sch"/>
      <sheetName val="Basic"/>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COSTING_(import)15"/>
      <sheetName val="SchA_220kV_Line15"/>
      <sheetName val="Sch_220kV_Line_Telecom15"/>
      <sheetName val="SCH-B_LINE15"/>
      <sheetName val="SCH-B_Civil_Line15"/>
      <sheetName val="STN_WISE_EMR15"/>
      <sheetName val="Anex-1_Con_Load15"/>
      <sheetName val="Leg_1-115"/>
      <sheetName val="Load_Details(B2)14"/>
      <sheetName val="BREAKUP_OF_OIL13"/>
      <sheetName val="Form_613"/>
      <sheetName val="R_Hrs__Since_Comm7"/>
      <sheetName val="SECONDARY_DESIGN7"/>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COSTING_(import)5"/>
      <sheetName val="SchA_220kV_Line5"/>
      <sheetName val="Sch_220kV_Line_Telecom5"/>
      <sheetName val="SCH-B_LINE5"/>
      <sheetName val="SCH-B_Civil_Line5"/>
      <sheetName val="STN_WISE_EMR5"/>
      <sheetName val="Anex-1_Con_Load5"/>
      <sheetName val="Leg_1-15"/>
      <sheetName val="Load_Details(B2)4"/>
      <sheetName val="BREAKUP_OF_OIL3"/>
      <sheetName val="Form_6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COSTING_(import)6"/>
      <sheetName val="SchA_220kV_Line6"/>
      <sheetName val="Sch_220kV_Line_Telecom6"/>
      <sheetName val="SCH-B_LINE6"/>
      <sheetName val="SCH-B_Civil_Line6"/>
      <sheetName val="STN_WISE_EMR6"/>
      <sheetName val="Anex-1_Con_Load6"/>
      <sheetName val="Leg_1-16"/>
      <sheetName val="Load_Details(B2)5"/>
      <sheetName val="BREAKUP_OF_OIL4"/>
      <sheetName val="Form_6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COSTING_(import)11"/>
      <sheetName val="SchA_220kV_Line11"/>
      <sheetName val="Sch_220kV_Line_Telecom11"/>
      <sheetName val="SCH-B_LINE11"/>
      <sheetName val="SCH-B_Civil_Line11"/>
      <sheetName val="STN_WISE_EMR11"/>
      <sheetName val="Anex-1_Con_Load11"/>
      <sheetName val="Leg_1-111"/>
      <sheetName val="Load_Details(B2)10"/>
      <sheetName val="BREAKUP_OF_OIL9"/>
      <sheetName val="Form_6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COSTING_(import)7"/>
      <sheetName val="SchA_220kV_Line7"/>
      <sheetName val="Sch_220kV_Line_Telecom7"/>
      <sheetName val="SCH-B_LINE7"/>
      <sheetName val="SCH-B_Civil_Line7"/>
      <sheetName val="STN_WISE_EMR7"/>
      <sheetName val="Anex-1_Con_Load7"/>
      <sheetName val="Leg_1-17"/>
      <sheetName val="Load_Details(B2)6"/>
      <sheetName val="BREAKUP_OF_OIL5"/>
      <sheetName val="Form_65"/>
      <sheetName val="R_Hrs__Since_Comm3"/>
      <sheetName val="SECONDARY_DESIGN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COSTING_(import)9"/>
      <sheetName val="SchA_220kV_Line9"/>
      <sheetName val="Sch_220kV_Line_Telecom9"/>
      <sheetName val="SCH-B_LINE9"/>
      <sheetName val="SCH-B_Civil_Line9"/>
      <sheetName val="STN_WISE_EMR9"/>
      <sheetName val="Anex-1_Con_Load9"/>
      <sheetName val="Leg_1-19"/>
      <sheetName val="Load_Details(B2)8"/>
      <sheetName val="BREAKUP_OF_OIL7"/>
      <sheetName val="Form_67"/>
      <sheetName val="R_Hrs__Since_Comm1"/>
      <sheetName val="SECONDARY_DESIGN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COSTING_(import)8"/>
      <sheetName val="SchA_220kV_Line8"/>
      <sheetName val="Sch_220kV_Line_Telecom8"/>
      <sheetName val="SCH-B_LINE8"/>
      <sheetName val="SCH-B_Civil_Line8"/>
      <sheetName val="STN_WISE_EMR8"/>
      <sheetName val="Anex-1_Con_Load8"/>
      <sheetName val="Leg_1-18"/>
      <sheetName val="Load_Details(B2)7"/>
      <sheetName val="BREAKUP_OF_OIL6"/>
      <sheetName val="Form_66"/>
      <sheetName val="R_Hrs__Since_Comm"/>
      <sheetName val="SECONDARY_DESIGN"/>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COSTING_(import)10"/>
      <sheetName val="SchA_220kV_Line10"/>
      <sheetName val="Sch_220kV_Line_Telecom10"/>
      <sheetName val="SCH-B_LINE10"/>
      <sheetName val="SCH-B_Civil_Line10"/>
      <sheetName val="STN_WISE_EMR10"/>
      <sheetName val="Anex-1_Con_Load10"/>
      <sheetName val="Leg_1-110"/>
      <sheetName val="Load_Details(B2)9"/>
      <sheetName val="BREAKUP_OF_OIL8"/>
      <sheetName val="Form_68"/>
      <sheetName val="R_Hrs__Since_Comm2"/>
      <sheetName val="SECONDARY_DESIGN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COSTING_(import)12"/>
      <sheetName val="SchA_220kV_Line12"/>
      <sheetName val="Sch_220kV_Line_Telecom12"/>
      <sheetName val="SCH-B_LINE12"/>
      <sheetName val="SCH-B_Civil_Line12"/>
      <sheetName val="STN_WISE_EMR12"/>
      <sheetName val="Anex-1_Con_Load12"/>
      <sheetName val="Leg_1-112"/>
      <sheetName val="Load_Details(B2)11"/>
      <sheetName val="BREAKUP_OF_OIL10"/>
      <sheetName val="Form_610"/>
      <sheetName val="R_Hrs__Since_Comm4"/>
      <sheetName val="SECONDARY_DESIGN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COSTING_(import)13"/>
      <sheetName val="SchA_220kV_Line13"/>
      <sheetName val="Sch_220kV_Line_Telecom13"/>
      <sheetName val="SCH-B_LINE13"/>
      <sheetName val="SCH-B_Civil_Line13"/>
      <sheetName val="STN_WISE_EMR13"/>
      <sheetName val="Anex-1_Con_Load13"/>
      <sheetName val="Leg_1-113"/>
      <sheetName val="Load_Details(B2)12"/>
      <sheetName val="BREAKUP_OF_OIL11"/>
      <sheetName val="Form_611"/>
      <sheetName val="R_Hrs__Since_Comm5"/>
      <sheetName val="SECONDARY_DESIGN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COSTING_(import)14"/>
      <sheetName val="SchA_220kV_Line14"/>
      <sheetName val="Sch_220kV_Line_Telecom14"/>
      <sheetName val="SCH-B_LINE14"/>
      <sheetName val="SCH-B_Civil_Line14"/>
      <sheetName val="STN_WISE_EMR14"/>
      <sheetName val="Anex-1_Con_Load14"/>
      <sheetName val="Leg_1-114"/>
      <sheetName val="Load_Details(B2)13"/>
      <sheetName val="BREAKUP_OF_OIL12"/>
      <sheetName val="Form_612"/>
      <sheetName val="R_Hrs__Since_Comm6"/>
      <sheetName val="SECONDARY_DESIGN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COSTING_(import)16"/>
      <sheetName val="SchA_220kV_Line16"/>
      <sheetName val="Sch_220kV_Line_Telecom16"/>
      <sheetName val="SCH-B_LINE16"/>
      <sheetName val="SCH-B_Civil_Line16"/>
      <sheetName val="STN_WISE_EMR16"/>
      <sheetName val="Anex-1_Con_Load16"/>
      <sheetName val="Leg_1-116"/>
      <sheetName val="Load_Details(B2)15"/>
      <sheetName val="BREAKUP_OF_OIL14"/>
      <sheetName val="Form_614"/>
      <sheetName val="R_Hrs__Since_Comm8"/>
      <sheetName val="SECONDARY_DESIGN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COSTING_(import)17"/>
      <sheetName val="SchA_220kV_Line17"/>
      <sheetName val="Sch_220kV_Line_Telecom17"/>
      <sheetName val="SCH-B_LINE17"/>
      <sheetName val="SCH-B_Civil_Line17"/>
      <sheetName val="STN_WISE_EMR17"/>
      <sheetName val="Anex-1_Con_Load17"/>
      <sheetName val="Leg_1-117"/>
      <sheetName val="Load_Details(B2)16"/>
      <sheetName val="BREAKUP_OF_OIL15"/>
      <sheetName val="Form_615"/>
      <sheetName val="R_Hrs__Since_Comm9"/>
      <sheetName val="SECONDARY_DESIGN9"/>
    </sheetNames>
    <sheetDataSet>
      <sheetData sheetId="0" refreshError="1"/>
      <sheetData sheetId="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sheetData sheetId="205"/>
      <sheetData sheetId="206"/>
      <sheetData sheetId="207" refreshError="1"/>
      <sheetData sheetId="208" refreshError="1"/>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refreshError="1"/>
      <sheetData sheetId="337" refreshError="1"/>
      <sheetData sheetId="338" refreshError="1"/>
      <sheetData sheetId="339"/>
      <sheetData sheetId="340"/>
      <sheetData sheetId="341" refreshError="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2)"/>
      <sheetName val="CAL"/>
      <sheetName val="PACK (B)"/>
      <sheetName val="DSLP Calculations-my R.A"/>
      <sheetName val="Fee Rate Summary"/>
      <sheetName val="TABLES"/>
      <sheetName val="Design"/>
      <sheetName val="Report"/>
      <sheetName val="Coalmine"/>
      <sheetName val="data"/>
      <sheetName val="Sheet2"/>
      <sheetName val="Code"/>
      <sheetName val="SCHEDULE-3B"/>
      <sheetName val="BHANDUP"/>
      <sheetName val="Dom"/>
      <sheetName val="sag-ten"/>
      <sheetName val="title_(2)2"/>
      <sheetName val="PACK_(B)2"/>
      <sheetName val="DSLP_Calculations-my_R_A2"/>
      <sheetName val="title_(2)1"/>
      <sheetName val="PACK_(B)1"/>
      <sheetName val="DSLP_Calculations-my_R_A1"/>
      <sheetName val="title_(2)"/>
      <sheetName val="PACK_(B)"/>
      <sheetName val="DSLP_Calculations-my_R_A"/>
      <sheetName val="title_(2)3"/>
      <sheetName val="PACK_(B)3"/>
      <sheetName val="DSLP_Calculations-my_R_A3"/>
      <sheetName val="Fee_Rate_Summary"/>
      <sheetName val="title_(2)4"/>
      <sheetName val="PACK_(B)4"/>
      <sheetName val="DSLP_Calculations-my_R_A4"/>
      <sheetName val="Fee_Rate_Summary1"/>
      <sheetName val="DSLP CALCULATION"/>
      <sheetName val="MAT"/>
      <sheetName val="COV"/>
      <sheetName val="=POP"/>
      <sheetName val="CW General Summary "/>
      <sheetName val="R"/>
      <sheetName val="CASH-FLOW"/>
      <sheetName val="A1-Continuous"/>
      <sheetName val="Sheet1"/>
      <sheetName val="girder"/>
      <sheetName val="Pricing "/>
      <sheetName val="STRIP Sizing"/>
      <sheetName val="SDH"/>
      <sheetName val="Anex-1 Con Load"/>
      <sheetName val="SPT vs PHI"/>
      <sheetName val="Basis"/>
      <sheetName val="IDCCALHYD-GOO"/>
      <sheetName val="pile Fabrication"/>
      <sheetName val="C1C2"/>
      <sheetName val="LIFE &amp; REP PROVN"/>
      <sheetName val="O&amp;M CREW"/>
      <sheetName val="4&quot;"/>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220Kv (2)"/>
      <sheetName val="220Kv"/>
      <sheetName val="CAL"/>
      <sheetName val="Coal mine Lightning protn REV-A"/>
      <sheetName val="Code"/>
      <sheetName val="Design"/>
      <sheetName val="SPT vs PHI"/>
      <sheetName val="PACK (B)"/>
      <sheetName val="A1-Continuous"/>
      <sheetName val="Load Details-220kV"/>
      <sheetName val="ANNEXURE-A"/>
      <sheetName val="office"/>
      <sheetName val="Lab"/>
      <sheetName val="Sheet1"/>
      <sheetName val="Report"/>
      <sheetName val="grid"/>
      <sheetName val="220Kv_(2)2"/>
      <sheetName val="Coal_mine_Lightning_protn_REV-2"/>
      <sheetName val="220Kv_(2)1"/>
      <sheetName val="Coal_mine_Lightning_protn_REV-1"/>
      <sheetName val="220Kv_(2)"/>
      <sheetName val="Coal_mine_Lightning_protn_REV-A"/>
      <sheetName val="220Kv_(2)3"/>
      <sheetName val="Coal_mine_Lightning_protn_REV-3"/>
      <sheetName val="SPT_vs_PHI"/>
      <sheetName val="PACK_(B)"/>
      <sheetName val="Load_Details-220kV"/>
      <sheetName val="220Kv_(2)4"/>
      <sheetName val="Coal_mine_Lightning_protn_REV-4"/>
      <sheetName val="SPT_vs_PHI1"/>
      <sheetName val="PACK_(B)1"/>
      <sheetName val="Load_Details-220kV1"/>
      <sheetName val="CASH-FLOW"/>
      <sheetName val="data"/>
      <sheetName val="Scheme Area Details_Block__ C2"/>
      <sheetName val="New33KVSS_E3"/>
      <sheetName val="Prop aug of Ex 33KVSS_E3a"/>
      <sheetName val="Sheet5"/>
      <sheetName val="TABLES"/>
      <sheetName val="A 3.7"/>
      <sheetName val="Day work"/>
      <sheetName val="BOQ"/>
      <sheetName val="main1"/>
      <sheetName val="220Kv_(2)5"/>
      <sheetName val="Coal_mine_Lightning_protn_REV-5"/>
      <sheetName val="SPT_vs_PHI2"/>
      <sheetName val="PACK_(B)2"/>
      <sheetName val="Load_Details-220kV2"/>
      <sheetName val="220Kv_(2)6"/>
      <sheetName val="Coal_mine_Lightning_protn_REV-6"/>
      <sheetName val="SPT_vs_PHI3"/>
      <sheetName val="PACK_(B)3"/>
      <sheetName val="Load_Details-220kV3"/>
      <sheetName val="PROCTOR"/>
      <sheetName val="Scheme_Area_Details_Block___C2"/>
      <sheetName val="Prop_aug_of_Ex_33KVSS_E3a"/>
      <sheetName val="A_3_7"/>
      <sheetName val="220Kv_(2)18"/>
      <sheetName val="Coal_mine_Lightning_protn_REV18"/>
      <sheetName val="SPT_vs_PHI15"/>
      <sheetName val="PACK_(B)15"/>
      <sheetName val="Load_Details-220kV15"/>
      <sheetName val="Scheme_Area_Details_Block___C13"/>
      <sheetName val="Prop_aug_of_Ex_33KVSS_E3a13"/>
      <sheetName val="A_3_713"/>
      <sheetName val="Day_work13"/>
      <sheetName val="Day_work"/>
      <sheetName val="Scheme_Area_Details_Block___C21"/>
      <sheetName val="Prop_aug_of_Ex_33KVSS_E3a1"/>
      <sheetName val="A_3_71"/>
      <sheetName val="Day_work1"/>
      <sheetName val="220Kv_(2)7"/>
      <sheetName val="Coal_mine_Lightning_protn_REV-7"/>
      <sheetName val="SPT_vs_PHI4"/>
      <sheetName val="PACK_(B)4"/>
      <sheetName val="Load_Details-220kV4"/>
      <sheetName val="Scheme_Area_Details_Block___C22"/>
      <sheetName val="Prop_aug_of_Ex_33KVSS_E3a2"/>
      <sheetName val="A_3_72"/>
      <sheetName val="Day_work2"/>
      <sheetName val="220Kv_(2)8"/>
      <sheetName val="Coal_mine_Lightning_protn_REV-8"/>
      <sheetName val="SPT_vs_PHI5"/>
      <sheetName val="PACK_(B)5"/>
      <sheetName val="Load_Details-220kV5"/>
      <sheetName val="Scheme_Area_Details_Block___C23"/>
      <sheetName val="Prop_aug_of_Ex_33KVSS_E3a3"/>
      <sheetName val="A_3_73"/>
      <sheetName val="Day_work3"/>
      <sheetName val="220Kv_(2)9"/>
      <sheetName val="Coal_mine_Lightning_protn_REV-9"/>
      <sheetName val="SPT_vs_PHI6"/>
      <sheetName val="PACK_(B)6"/>
      <sheetName val="Load_Details-220kV6"/>
      <sheetName val="Scheme_Area_Details_Block___C24"/>
      <sheetName val="Prop_aug_of_Ex_33KVSS_E3a4"/>
      <sheetName val="A_3_74"/>
      <sheetName val="Day_work4"/>
      <sheetName val="220Kv_(2)14"/>
      <sheetName val="Coal_mine_Lightning_protn_REV14"/>
      <sheetName val="SPT_vs_PHI11"/>
      <sheetName val="PACK_(B)11"/>
      <sheetName val="Load_Details-220kV11"/>
      <sheetName val="Scheme_Area_Details_Block___C29"/>
      <sheetName val="Prop_aug_of_Ex_33KVSS_E3a9"/>
      <sheetName val="A_3_79"/>
      <sheetName val="Day_work9"/>
      <sheetName val="220Kv_(2)10"/>
      <sheetName val="Coal_mine_Lightning_protn_REV10"/>
      <sheetName val="SPT_vs_PHI7"/>
      <sheetName val="PACK_(B)7"/>
      <sheetName val="Load_Details-220kV7"/>
      <sheetName val="Scheme_Area_Details_Block___C25"/>
      <sheetName val="Prop_aug_of_Ex_33KVSS_E3a5"/>
      <sheetName val="A_3_75"/>
      <sheetName val="Day_work5"/>
      <sheetName val="220Kv_(2)12"/>
      <sheetName val="Coal_mine_Lightning_protn_REV12"/>
      <sheetName val="SPT_vs_PHI9"/>
      <sheetName val="PACK_(B)9"/>
      <sheetName val="Load_Details-220kV9"/>
      <sheetName val="Scheme_Area_Details_Block___C27"/>
      <sheetName val="Prop_aug_of_Ex_33KVSS_E3a7"/>
      <sheetName val="A_3_77"/>
      <sheetName val="Day_work7"/>
      <sheetName val="220Kv_(2)11"/>
      <sheetName val="Coal_mine_Lightning_protn_REV11"/>
      <sheetName val="SPT_vs_PHI8"/>
      <sheetName val="PACK_(B)8"/>
      <sheetName val="Load_Details-220kV8"/>
      <sheetName val="Scheme_Area_Details_Block___C26"/>
      <sheetName val="Prop_aug_of_Ex_33KVSS_E3a6"/>
      <sheetName val="A_3_76"/>
      <sheetName val="Day_work6"/>
      <sheetName val="220Kv_(2)13"/>
      <sheetName val="Coal_mine_Lightning_protn_REV13"/>
      <sheetName val="SPT_vs_PHI10"/>
      <sheetName val="PACK_(B)10"/>
      <sheetName val="Load_Details-220kV10"/>
      <sheetName val="Scheme_Area_Details_Block___C28"/>
      <sheetName val="Prop_aug_of_Ex_33KVSS_E3a8"/>
      <sheetName val="A_3_78"/>
      <sheetName val="Day_work8"/>
      <sheetName val="220Kv_(2)15"/>
      <sheetName val="Coal_mine_Lightning_protn_REV15"/>
      <sheetName val="SPT_vs_PHI12"/>
      <sheetName val="PACK_(B)12"/>
      <sheetName val="Load_Details-220kV12"/>
      <sheetName val="Scheme_Area_Details_Block___C10"/>
      <sheetName val="Prop_aug_of_Ex_33KVSS_E3a10"/>
      <sheetName val="A_3_710"/>
      <sheetName val="Day_work10"/>
      <sheetName val="220Kv_(2)16"/>
      <sheetName val="Coal_mine_Lightning_protn_REV16"/>
      <sheetName val="SPT_vs_PHI13"/>
      <sheetName val="PACK_(B)13"/>
      <sheetName val="Load_Details-220kV13"/>
      <sheetName val="Scheme_Area_Details_Block___C11"/>
      <sheetName val="Prop_aug_of_Ex_33KVSS_E3a11"/>
      <sheetName val="A_3_711"/>
      <sheetName val="Day_work11"/>
      <sheetName val="220Kv_(2)17"/>
      <sheetName val="Coal_mine_Lightning_protn_REV17"/>
      <sheetName val="SPT_vs_PHI14"/>
      <sheetName val="PACK_(B)14"/>
      <sheetName val="Load_Details-220kV14"/>
      <sheetName val="Scheme_Area_Details_Block___C12"/>
      <sheetName val="Prop_aug_of_Ex_33KVSS_E3a12"/>
      <sheetName val="A_3_712"/>
      <sheetName val="Day_work12"/>
      <sheetName val="220Kv_(2)19"/>
      <sheetName val="Coal_mine_Lightning_protn_REV19"/>
      <sheetName val="SPT_vs_PHI16"/>
      <sheetName val="PACK_(B)16"/>
      <sheetName val="Load_Details-220kV16"/>
      <sheetName val="Scheme_Area_Details_Block___C14"/>
      <sheetName val="Prop_aug_of_Ex_33KVSS_E3a14"/>
      <sheetName val="A_3_714"/>
      <sheetName val="Day_work14"/>
      <sheetName val="220Kv_(2)20"/>
      <sheetName val="Coal_mine_Lightning_protn_REV20"/>
      <sheetName val="SPT_vs_PHI17"/>
      <sheetName val="PACK_(B)17"/>
      <sheetName val="Load_Details-220kV17"/>
      <sheetName val="Scheme_Area_Details_Block___C15"/>
      <sheetName val="Prop_aug_of_Ex_33KVSS_E3a15"/>
      <sheetName val="A_3_715"/>
      <sheetName val="Day_work15"/>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PACK (B)"/>
      <sheetName val="A1-Continuous"/>
      <sheetName val="office"/>
      <sheetName val="Lab"/>
      <sheetName val="Sheet1"/>
      <sheetName val="Load Details-220kV"/>
      <sheetName val="220Kv (2)"/>
      <sheetName val="220Kv"/>
      <sheetName val="CAL"/>
      <sheetName val="Coal mine Lightning protn REV-A"/>
      <sheetName val="Code"/>
      <sheetName val="SPT vs PHI"/>
      <sheetName val="Design"/>
      <sheetName val="CASH-FLOW"/>
      <sheetName val="grid"/>
      <sheetName val="Report"/>
      <sheetName val="ANNEXURE-A"/>
      <sheetName val="drg"/>
      <sheetName val="PACK_(B)2"/>
      <sheetName val="PACK_(B)1"/>
      <sheetName val="PACK_(B)"/>
      <sheetName val="PACK_(B)3"/>
      <sheetName val="220Kv_(2)"/>
      <sheetName val="Coal_mine_Lightning_protn_REV-A"/>
      <sheetName val="SPT_vs_PHI"/>
      <sheetName val="Load_Details-220kV"/>
      <sheetName val="COMPLEXALL"/>
      <sheetName val="FitOutConfCentre"/>
      <sheetName val="PACK_(B)4"/>
      <sheetName val="Load_Details-220kV1"/>
      <sheetName val="220Kv_(2)1"/>
      <sheetName val="Coal_mine_Lightning_protn_REV-1"/>
      <sheetName val="SPT_vs_PHI1"/>
      <sheetName val="Rate Analysis"/>
      <sheetName val="Anex-1 Con Load"/>
      <sheetName val="Fee Rate Summary"/>
      <sheetName val="Rate_Analysis"/>
      <sheetName val="Rate_Analysis1"/>
      <sheetName val="Scheme Area Details_Block__ C2"/>
      <sheetName val="New33KVSS_E3"/>
      <sheetName val="Prop aug of Ex 33KVSS_E3a"/>
      <sheetName val="ABOUT"/>
      <sheetName val="SC Cost FEB 03"/>
      <sheetName val="starter"/>
      <sheetName val="SDH"/>
      <sheetName val="SPARE MYSORE"/>
      <sheetName val="TB Apr"/>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heet1"/>
      <sheetName val="Attachment-2"/>
      <sheetName val="Attachment-3"/>
      <sheetName val="3a-1&amp;2"/>
      <sheetName val="3A1"/>
      <sheetName val="3A"/>
      <sheetName val="3ANet"/>
      <sheetName val="3A 400kV IT"/>
      <sheetName val="400kV SA"/>
      <sheetName val="400kV SCADA"/>
      <sheetName val="gpr.bpu"/>
      <sheetName val="all"/>
      <sheetName val="musse"/>
      <sheetName val="attach.3B"/>
      <sheetName val="attach.3c"/>
      <sheetName val="Attachment- 3D"/>
      <sheetName val="Attachment- 3E"/>
      <sheetName val="Attachment-3F"/>
      <sheetName val="Attachment- 3G"/>
      <sheetName val="Attachment- 3H"/>
      <sheetName val="Attachment- 4"/>
      <sheetName val="Attachment-4A"/>
      <sheetName val="Attachment-5"/>
      <sheetName val="Annex-I "/>
      <sheetName val="Attachment-6"/>
      <sheetName val="Attachment-6A   "/>
      <sheetName val="Attachment-7 "/>
      <sheetName val="Attachment-8"/>
      <sheetName val="Attachment-9"/>
      <sheetName val="Attachment-9A"/>
      <sheetName val="Attachment-10 "/>
      <sheetName val="Attachment-11 "/>
      <sheetName val="Attachment-12"/>
      <sheetName val="Attachment-13   "/>
      <sheetName val="Attachment-14 "/>
      <sheetName val="Attachment-15 "/>
      <sheetName val="Attachment-16"/>
      <sheetName val="Attachment-17"/>
      <sheetName val="Attachment-18"/>
      <sheetName val="Attachment-20"/>
      <sheetName val="3A_400kV_IT"/>
      <sheetName val="400kV_SA"/>
      <sheetName val="400kV_SCADA"/>
      <sheetName val="gpr_bpu"/>
      <sheetName val="attach_3B"/>
      <sheetName val="attach_3c"/>
      <sheetName val="Attachment-_3D"/>
      <sheetName val="Attachment-_3E"/>
      <sheetName val="Attachment-_3G"/>
      <sheetName val="Attachment-_3H"/>
      <sheetName val="Attachment-_4"/>
      <sheetName val="Annex-I_"/>
      <sheetName val="Attachment-6A___"/>
      <sheetName val="Attachment-7_"/>
      <sheetName val="Attachment-10_"/>
      <sheetName val="Attachment-11_"/>
      <sheetName val="Attachment-13___"/>
      <sheetName val="Attachment-14_"/>
      <sheetName val="Attachment-15_"/>
      <sheetName val="CAL"/>
      <sheetName val="SC Cost FEB 03"/>
      <sheetName val="STN WISE EMR"/>
      <sheetName val="CASH-FLOW"/>
      <sheetName val="MAT"/>
      <sheetName val="COV"/>
      <sheetName val="CW General Summary "/>
      <sheetName val="R"/>
      <sheetName val="04REL"/>
      <sheetName val="PDT(L)1"/>
      <sheetName val="Attachment"/>
      <sheetName val="3A_400kV_IT1"/>
      <sheetName val="400kV_SA1"/>
      <sheetName val="400kV_SCADA1"/>
      <sheetName val="gpr_bpu1"/>
      <sheetName val="attach_3B1"/>
      <sheetName val="attach_3c1"/>
      <sheetName val="Attachment-_3D1"/>
      <sheetName val="Attachment-_3E1"/>
      <sheetName val="Attachment-_3G1"/>
      <sheetName val="Attachment-_3H1"/>
      <sheetName val="Attachment-_41"/>
      <sheetName val="Annex-I_1"/>
      <sheetName val="Attachment-6A___1"/>
      <sheetName val="Attachment-7_1"/>
      <sheetName val="Attachment-10_1"/>
      <sheetName val="Attachment-11_1"/>
      <sheetName val="Attachment-13___1"/>
      <sheetName val="Attachment-14_1"/>
      <sheetName val="Attachment-15_1"/>
      <sheetName val="SC_Cost_FEB_03"/>
      <sheetName val="STN_WISE_EMR"/>
      <sheetName val="CW_General_Summary_"/>
      <sheetName val="3A_400kV_IT2"/>
      <sheetName val="400kV_SA2"/>
      <sheetName val="400kV_SCADA2"/>
      <sheetName val="gpr_bpu2"/>
      <sheetName val="attach_3B2"/>
      <sheetName val="attach_3c2"/>
      <sheetName val="Attachment-_3D2"/>
      <sheetName val="Attachment-_3E2"/>
      <sheetName val="Attachment-_3G2"/>
      <sheetName val="Attachment-_3H2"/>
      <sheetName val="Attachment-_42"/>
      <sheetName val="Annex-I_2"/>
      <sheetName val="Attachment-6A___2"/>
      <sheetName val="Attachment-7_2"/>
      <sheetName val="Attachment-10_2"/>
      <sheetName val="Attachment-11_2"/>
      <sheetName val="Attachment-13___2"/>
      <sheetName val="Attachment-14_2"/>
      <sheetName val="Attachment-15_2"/>
      <sheetName val="3A_400kV_IT3"/>
      <sheetName val="400kV_SA3"/>
      <sheetName val="400kV_SCADA3"/>
      <sheetName val="gpr_bpu3"/>
      <sheetName val="attach_3B3"/>
      <sheetName val="attach_3c3"/>
      <sheetName val="Attachment-_3D3"/>
      <sheetName val="Attachment-_3E3"/>
      <sheetName val="Attachment-_3G3"/>
      <sheetName val="Attachment-_3H3"/>
      <sheetName val="Attachment-_43"/>
      <sheetName val="Annex-I_3"/>
      <sheetName val="Attachment-6A___3"/>
      <sheetName val="Attachment-7_3"/>
      <sheetName val="Attachment-10_3"/>
      <sheetName val="Attachment-11_3"/>
      <sheetName val="Attachment-13___3"/>
      <sheetName val="Attachment-14_3"/>
      <sheetName val="Attachment-15_3"/>
      <sheetName val="Coalmine"/>
      <sheetName val="SPT vs PHI"/>
      <sheetName val="A1-Continuous"/>
      <sheetName val="Form 6"/>
      <sheetName val="Report"/>
      <sheetName val="DETAILED  BOQ"/>
      <sheetName val="3A_400kV_IT4"/>
      <sheetName val="400kV_SA4"/>
      <sheetName val="400kV_SCADA4"/>
      <sheetName val="gpr_bpu4"/>
      <sheetName val="attach_3B4"/>
      <sheetName val="attach_3c4"/>
      <sheetName val="Attachment-_3D4"/>
      <sheetName val="Attachment-_3E4"/>
      <sheetName val="Attachment-_3G4"/>
      <sheetName val="Attachment-_3H4"/>
      <sheetName val="Attachment-_44"/>
      <sheetName val="Annex-I_4"/>
      <sheetName val="Attachment-6A___4"/>
      <sheetName val="Attachment-7_4"/>
      <sheetName val="Attachment-10_4"/>
      <sheetName val="Attachment-11_4"/>
      <sheetName val="Attachment-13___4"/>
      <sheetName val="Attachment-14_4"/>
      <sheetName val="Attachment-15_4"/>
      <sheetName val="SPT_vs_PHI"/>
      <sheetName val="Form_6"/>
      <sheetName val="BOQ Analysis_LT"/>
      <sheetName val="BP-Other strs"/>
      <sheetName val="input_spider"/>
      <sheetName val="MAIN"/>
      <sheetName val="priceinfo"/>
      <sheetName val="PROJECT "/>
      <sheetName val="rtu_master"/>
      <sheetName val="layoutinfo"/>
      <sheetName val="strain"/>
      <sheetName val="EXPENSES"/>
      <sheetName val="access road"/>
      <sheetName val="P&amp;L"/>
      <sheetName val="QTYDATA"/>
      <sheetName val="PRODUCTION DATA"/>
      <sheetName val="CO FORMS"/>
      <sheetName val="INV COST"/>
      <sheetName val="MATERIAL AC"/>
      <sheetName val="FOR VARIANCE CALC."/>
      <sheetName val="TB"/>
      <sheetName val="SCRAP"/>
      <sheetName val="VARIANCE SUMMARY"/>
      <sheetName val="ProjectInfo"/>
      <sheetName val="Abstract"/>
    </sheetNames>
    <sheetDataSet>
      <sheetData sheetId="0" refreshError="1">
        <row r="5">
          <cell r="B5" t="str">
            <v>For Larsen &amp; Toubro Limited</v>
          </cell>
        </row>
        <row r="6">
          <cell r="B6" t="str">
            <v>ECC Division</v>
          </cell>
        </row>
        <row r="7">
          <cell r="B7" t="str">
            <v>(K.RAJARAM)</v>
          </cell>
        </row>
        <row r="8">
          <cell r="B8" t="str">
            <v>Senior Deputy General Manager</v>
          </cell>
        </row>
        <row r="9">
          <cell r="B9" t="str">
            <v>EI&amp;C Business Unit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CWBS"/>
      <sheetName val="(4) Task_Productivty"/>
      <sheetName val="(7) Updated_Quantities"/>
    </sheetNames>
    <sheetDataSet>
      <sheetData sheetId="0"/>
      <sheetData sheetId="1">
        <row r="1">
          <cell r="A1" t="str">
            <v>Task_Code</v>
          </cell>
        </row>
      </sheetData>
      <sheetData sheetId="2">
        <row r="1">
          <cell r="A1" t="str">
            <v>Activity ID</v>
          </cell>
        </row>
      </sheetData>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00kv_WZ-2"/>
      <sheetName val="Table"/>
    </sheetNames>
    <sheetDataSet>
      <sheetData sheetId="0">
        <row r="6">
          <cell r="C6" t="str">
            <v>DA+0</v>
          </cell>
        </row>
      </sheetData>
      <sheetData sheetId="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WC"/>
      <sheetName val="WC-RECO"/>
      <sheetName val="GWC"/>
      <sheetName val="NWC"/>
      <sheetName val="Revenue"/>
      <sheetName val="Intro"/>
      <sheetName val="Material "/>
      <sheetName val="Labour &amp; Plant"/>
      <sheetName val="ANNEXURE-A"/>
      <sheetName val="CASH-FLOW"/>
      <sheetName val="Sheet2"/>
      <sheetName val="Sheet5"/>
      <sheetName val="01.11.2004"/>
      <sheetName val="lists"/>
      <sheetName val="concrete"/>
      <sheetName val="beam-reinft-IIInd floor"/>
      <sheetName val="SPT vs PHI"/>
      <sheetName val="FitOutConfCentre"/>
      <sheetName val="Rate Analysis"/>
      <sheetName val="girder"/>
      <sheetName val="COLUMN"/>
      <sheetName val="analysis"/>
      <sheetName val="pile Fabrication"/>
      <sheetName val="Materials "/>
      <sheetName val="col-reinft1"/>
      <sheetName val="Notes"/>
      <sheetName val="P-Ins &amp; Bonds"/>
      <sheetName val="C1C2"/>
      <sheetName val="LIFE &amp; REP PROVN"/>
      <sheetName val="O&amp;M CREW"/>
      <sheetName val="연돌일위집계"/>
      <sheetName val="Material_"/>
      <sheetName val="Labour_&amp;_Plant"/>
      <sheetName val="01_11_2004"/>
      <sheetName val="beam-reinft-IIInd_floor"/>
      <sheetName val="SPT_vs_PHI"/>
      <sheetName val="Closing"/>
      <sheetName val="Risk Te. Co."/>
      <sheetName val="Informa."/>
      <sheetName val="Z- GENERAL PRICE SUMMARY"/>
      <sheetName val="WITHOUT C&amp;I PROFIT (3)"/>
      <sheetName val="list"/>
      <sheetName val="품셈"/>
      <sheetName val="WC"/>
      <sheetName val="Inst"/>
      <sheetName val="Cul_detail"/>
      <sheetName val="MAchinery(R1)"/>
      <sheetName val="Rocker"/>
      <sheetName val="Final Basic rate"/>
      <sheetName val="01"/>
      <sheetName val="02"/>
      <sheetName val="03"/>
      <sheetName val="04"/>
      <sheetName val="Work"/>
      <sheetName val="A"/>
      <sheetName val="Riser-1"/>
      <sheetName val="CLAY"/>
      <sheetName val="basic"/>
      <sheetName val="Machinery"/>
      <sheetName val="Input"/>
      <sheetName val="Hume Pipe"/>
      <sheetName val="Labour rates"/>
      <sheetName val="노임단가"/>
      <sheetName val="slipsumpR"/>
      <sheetName val="1_PROGRESS_BY_LOCATION_FINAL"/>
      <sheetName val="1_PROGRESS_FINAL"/>
      <sheetName val="SC Cost FEB 03"/>
      <sheetName val="당초"/>
      <sheetName val="DATA"/>
      <sheetName val="Material_1"/>
      <sheetName val="Labour_&amp;_Plant1"/>
      <sheetName val="01_11_20041"/>
      <sheetName val="beam-reinft-IIInd_floor1"/>
      <sheetName val="SPT_vs_PHI1"/>
      <sheetName val="Rate_Analysis"/>
      <sheetName val="pile_Fabrication"/>
      <sheetName val="Materials_"/>
      <sheetName val="P-Ins_&amp;_Bonds"/>
      <sheetName val="LIFE_&amp;_REP_PROVN"/>
      <sheetName val="O&amp;M_CREW"/>
      <sheetName val="Risk_Te__Co_"/>
      <sheetName val="Informa_"/>
      <sheetName val="Z-_GENERAL_PRICE_SUMMARY"/>
      <sheetName val="WITHOUT_C&amp;I_PROFIT_(3)"/>
      <sheetName val="Final_Basic_rate"/>
      <sheetName val="Hume_Pipe"/>
      <sheetName val="Labour_rates"/>
      <sheetName val="SC_Cost_FEB_03"/>
      <sheetName val="Raw Data"/>
      <sheetName val="TABLES"/>
      <sheetName val="Day work"/>
      <sheetName val="BOQ"/>
      <sheetName val="A1-Continuous"/>
      <sheetName val="Section_by_layers_old"/>
      <sheetName val="33628-Rev. A"/>
      <sheetName val="PROCTOR"/>
      <sheetName val="oresreqsum"/>
      <sheetName val="BHANDUP"/>
      <sheetName val="Eq. Mobilization"/>
      <sheetName val="1"/>
      <sheetName val="upa"/>
      <sheetName val="BQMPALOC"/>
      <sheetName val="Materials Cost"/>
      <sheetName val="2.대외공문"/>
      <sheetName val="2"/>
      <sheetName val="hist&amp;proj"/>
      <sheetName val="rdamdata"/>
      <sheetName val="Material_2"/>
      <sheetName val="Labour_&amp;_Plant2"/>
      <sheetName val="01_11_20042"/>
      <sheetName val="beam-reinft-IIInd_floor2"/>
      <sheetName val="SPT_vs_PHI2"/>
      <sheetName val="Materials_1"/>
      <sheetName val="Rate_Analysis1"/>
      <sheetName val="pile_Fabrication1"/>
      <sheetName val="P-Ins_&amp;_Bonds1"/>
      <sheetName val="LIFE_&amp;_REP_PROVN1"/>
      <sheetName val="O&amp;M_CREW1"/>
      <sheetName val="Risk_Te__Co_1"/>
      <sheetName val="Informa_1"/>
      <sheetName val="drg"/>
      <sheetName val="Presentation"/>
      <sheetName val="Basis"/>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refreshError="1"/>
      <sheetData sheetId="121" refreshError="1"/>
      <sheetData sheetId="122"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Basis"/>
      <sheetName val="Report"/>
      <sheetName val="main1"/>
      <sheetName val="Sheet1"/>
      <sheetName val="PROG_DATA"/>
      <sheetName val="TABLES"/>
      <sheetName val="A1-Continuous"/>
      <sheetName val="Code"/>
      <sheetName val="Jindal-Control Cable Sch- 400KV"/>
      <sheetName val="UNP-NCW "/>
      <sheetName val="Rate Analysis"/>
      <sheetName val="pt-cw"/>
      <sheetName val="data"/>
      <sheetName val="Design"/>
      <sheetName val="BOQ"/>
      <sheetName val="oresreqsum"/>
      <sheetName val="Details"/>
      <sheetName val="MEXICO-C"/>
      <sheetName val="Rates"/>
      <sheetName val="Jindal-Control_Cable_Sch-_400KV"/>
      <sheetName val="UNP-NCW_"/>
      <sheetName val="Rate_Analysis"/>
      <sheetName val="Cond data"/>
      <sheetName val="Presentation"/>
      <sheetName val="CONTRIBUTION"/>
      <sheetName val="Ratio"/>
      <sheetName val="Jindal-Control_Cable_Sch-_400K1"/>
      <sheetName val="UNP-NCW_1"/>
      <sheetName val="Rate_Analysis1"/>
      <sheetName val="Coalmine"/>
      <sheetName val="Form 6"/>
      <sheetName val="CAT_5"/>
      <sheetName val="CABLE- New"/>
      <sheetName val="UK"/>
      <sheetName val="TOSHIBA-Structure"/>
      <sheetName val="Data Sheet"/>
      <sheetName val="ENCL9"/>
      <sheetName val="STAFFSCHED "/>
      <sheetName val="JACKWELL"/>
      <sheetName val="#REF"/>
      <sheetName val="220kV Main Bus (56.5m)"/>
      <sheetName val="220kV Jack Bus (54.5m)"/>
      <sheetName val="400kV Jack Bus (55.5m)"/>
      <sheetName val="GWC"/>
      <sheetName val="NWC"/>
      <sheetName val="pack (b)"/>
      <sheetName val="Jindal-Control_Cable_Sch-_400K2"/>
      <sheetName val="UNP-NCW_2"/>
      <sheetName val="Rate_Analysis2"/>
      <sheetName val="Form_6"/>
      <sheetName val="Cond_data"/>
      <sheetName val="sc cost feb 03"/>
      <sheetName val="servic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5">
          <cell r="I5">
            <v>9</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refreshError="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 sheetId="67" refreshError="1"/>
      <sheetData sheetId="68"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Control Page"/>
      <sheetName val="MAINBS1"/>
      <sheetName val="PL2"/>
      <sheetName val="SCHA3"/>
      <sheetName val="SCHB4"/>
      <sheetName val="SCHC5"/>
      <sheetName val="SCHD6"/>
      <sheetName val="SCHE2-10"/>
      <sheetName val="schf11"/>
      <sheetName val="sche-1"/>
      <sheetName val="sche"/>
      <sheetName val="schg12131415"/>
      <sheetName val="schg-brk up"/>
      <sheetName val="SCHH1617"/>
      <sheetName val="schh-brk up "/>
      <sheetName val="schi1819"/>
      <sheetName val="SCHJ20"/>
      <sheetName val="SCHK21"/>
      <sheetName val="SCHL22"/>
      <sheetName val="SCHM2324"/>
      <sheetName val="SCHN2526"/>
      <sheetName val="SCH0272829"/>
      <sheetName val="SCHP3031"/>
      <sheetName val="full fin"/>
      <sheetName val="annex-a"/>
      <sheetName val="U"/>
      <sheetName val="T"/>
      <sheetName val="GWC"/>
      <sheetName val="NWC"/>
      <sheetName val="0"/>
      <sheetName val="PMS"/>
      <sheetName val="CUM-Mar07"/>
      <sheetName val="CRM"/>
      <sheetName val="BUD 07-08"/>
      <sheetName val="Jobwise"/>
      <sheetName val="HIDE"/>
      <sheetName val="XL"/>
      <sheetName val="UNP-NCW "/>
      <sheetName val="Basis"/>
      <sheetName val="Sheet1"/>
      <sheetName val="jan'99"/>
      <sheetName val="REPORT"/>
      <sheetName val="Sheet2"/>
      <sheetName val="Sheet3"/>
      <sheetName val="schi18"/>
      <sheetName val="SCHJ19"/>
      <sheetName val="SCHK20"/>
      <sheetName val="SCHL2122"/>
      <sheetName val="BHANDUP"/>
      <sheetName val="Option"/>
      <sheetName val="FitOutConfCentre"/>
      <sheetName val="ENCL9"/>
      <sheetName val="ABSTRACT"/>
      <sheetName val="Materials Cost"/>
      <sheetName val="DSLP"/>
      <sheetName val="Old_Bars"/>
      <sheetName val="Design"/>
      <sheetName val="Addl.40"/>
      <sheetName val="Assumptions"/>
      <sheetName val="@risk rents and incentives"/>
      <sheetName val="Car park lease"/>
      <sheetName val="Net rent analysis"/>
      <sheetName val="Kalk_90_H2"/>
      <sheetName val="Rate Analysis"/>
      <sheetName val="factor "/>
      <sheetName val="220Kv (2)"/>
      <sheetName val="Data"/>
      <sheetName val="전력"/>
      <sheetName val="Control_Page"/>
      <sheetName val="schg-brk_up"/>
      <sheetName val="schh-brk_up_"/>
      <sheetName val="full_fin"/>
      <sheetName val="BUD_07-08"/>
      <sheetName val="UNP-NCW_"/>
      <sheetName val="analysis"/>
      <sheetName val="2008-09"/>
      <sheetName val="1603 Furniture"/>
      <sheetName val="software"/>
      <sheetName val="FT-05-02IsoBOM"/>
      <sheetName val="2gii"/>
      <sheetName val="Administrative Prices"/>
      <sheetName val="Summary"/>
      <sheetName val="Slope area"/>
      <sheetName val="PRECAST lightconc-II"/>
      <sheetName val="SC-E-02-03"/>
      <sheetName val="TB-JUNE-2003-18.7.03"/>
      <sheetName val="Load Details(B2)"/>
      <sheetName val="SPT vs PHI"/>
      <sheetName val="Conversion"/>
      <sheetName val="inter"/>
      <sheetName val="Cash2"/>
      <sheetName val="REGMAIN"/>
      <sheetName val="CLAY"/>
      <sheetName val="FIN"/>
      <sheetName val="發包單價差-車站組鋼筋"/>
      <sheetName val="Control_Page1"/>
      <sheetName val="schg-brk_up1"/>
      <sheetName val="schh-brk_up_1"/>
      <sheetName val="full_fin1"/>
      <sheetName val="BUD_07-081"/>
      <sheetName val="UNP-NCW_1"/>
      <sheetName val="Materials_Cost"/>
      <sheetName val="Addl_40"/>
      <sheetName val="@risk_rents_and_incentives"/>
      <sheetName val="Car_park_lease"/>
      <sheetName val="Net_rent_analysis"/>
      <sheetName val="Rate_Analysis"/>
      <sheetName val="factor_"/>
      <sheetName val="220Kv_(2)"/>
      <sheetName val="1603_Furniture"/>
      <sheetName val="Administrative_Prices"/>
      <sheetName val="Slope_area"/>
      <sheetName val="PRECAST_lightconc-II"/>
      <sheetName val="TB-JUNE-2003-18_7_03"/>
      <sheetName val="Load_Details(B2)"/>
      <sheetName val="SPT_vs_PHI"/>
      <sheetName val="CASH-FLOW"/>
      <sheetName val="IS Material"/>
      <sheetName val="LMP"/>
      <sheetName val="Traffic Managemet &amp; Common"/>
      <sheetName val="Bulk Material RREC"/>
      <sheetName val="Roads"/>
      <sheetName val="Basic Data"/>
      <sheetName val="Structure_analysis"/>
      <sheetName val="Protection Work"/>
      <sheetName val="Transportation Rate"/>
      <sheetName val="Misc"/>
      <sheetName val="Earthwork"/>
      <sheetName val="BOQ "/>
      <sheetName val="BOQ Summ"/>
      <sheetName val="Top Sheet"/>
      <sheetName val="IS LABOR"/>
      <sheetName val="Blanket Lead Chart"/>
      <sheetName val="IHC"/>
      <sheetName val="OH Calculation"/>
      <sheetName val="Shuttering working"/>
      <sheetName val="Mix Design"/>
      <sheetName val="Concrete"/>
      <sheetName val="1"/>
      <sheetName val="Design Sheet"/>
      <sheetName val="MN T.B."/>
      <sheetName val="MANP"/>
      <sheetName val="ENTRY"/>
      <sheetName val="Direct cost shed A-2 "/>
      <sheetName val="PM-A"/>
      <sheetName val="Lead"/>
      <sheetName val="EXPENSES"/>
      <sheetName val="P&amp;L"/>
      <sheetName val="QTYDATA"/>
      <sheetName val="XCADM_16_1"/>
      <sheetName val="ADM_16_1C"/>
      <sheetName val="ADM_4_1"/>
      <sheetName val="AM_1"/>
      <sheetName val="Financials"/>
      <sheetName val="ProjectInfo"/>
      <sheetName val="DACS_4_4_1"/>
      <sheetName val="EOW"/>
      <sheetName val="ODF_Cable"/>
      <sheetName val="LambdaRouter"/>
      <sheetName val="WS_NMS"/>
      <sheetName val="OLS_1.6T"/>
      <sheetName val="OLS_80G"/>
      <sheetName val="R16"/>
      <sheetName val="WS_SNMS"/>
      <sheetName val="TDM_10G"/>
      <sheetName val="LambdaUnite"/>
      <sheetName val="Values"/>
      <sheetName val="Tax Status"/>
      <sheetName val="ANGLE"/>
      <sheetName val="Quantities"/>
      <sheetName val="CAT_5"/>
      <sheetName val="DB1"/>
      <sheetName val="DB"/>
      <sheetName val="YTD-March'10"/>
      <sheetName val="Control_Page2"/>
      <sheetName val="schg-brk_up2"/>
      <sheetName val="schh-brk_up_2"/>
      <sheetName val="full_fin2"/>
      <sheetName val="BUD_07-082"/>
      <sheetName val="UNP-NCW_2"/>
      <sheetName val="Materials_Cost1"/>
      <sheetName val="Addl_401"/>
      <sheetName val="@risk_rents_and_incentives1"/>
      <sheetName val="Car_park_lease1"/>
      <sheetName val="Net_rent_analysis1"/>
      <sheetName val="Rate_Analysis1"/>
      <sheetName val="factor_1"/>
      <sheetName val="220Kv_(2)1"/>
      <sheetName val="1603_Furniture1"/>
      <sheetName val="Administrative_Prices1"/>
      <sheetName val="Slope_area1"/>
      <sheetName val="PRECAST_lightconc-II1"/>
      <sheetName val="TB-JUNE-2003-18_7_031"/>
      <sheetName val="Load_Details(B2)1"/>
      <sheetName val="SPT_vs_PHI1"/>
      <sheetName val="IS_Material"/>
      <sheetName val="Traffic_Managemet_&amp;_Common"/>
      <sheetName val="Bulk_Material_RREC"/>
      <sheetName val="Basic_Data"/>
      <sheetName val="Protection_Work"/>
      <sheetName val="Transportation_Rate"/>
      <sheetName val="BOQ_"/>
      <sheetName val="BOQ_Summ"/>
      <sheetName val="Top_Sheet"/>
      <sheetName val="IS_LABOR"/>
      <sheetName val="Blanket_Lead_Chart"/>
      <sheetName val="OH_Calculation"/>
      <sheetName val="Shuttering_working"/>
      <sheetName val="Mix_Design"/>
      <sheetName val="Design_Sheet"/>
      <sheetName val="MN_T_B_"/>
      <sheetName val="Direct_cost_shed_A-2_"/>
      <sheetName val="Transfer"/>
      <sheetName val="Mix Design R1"/>
      <sheetName val="ABS R&amp;M PSS"/>
      <sheetName val="Augumentation Chatra"/>
      <sheetName val="K(I)"/>
      <sheetName val="ABS 11KV"/>
      <sheetName val="ABS SC 33KV"/>
      <sheetName val="form26"/>
      <sheetName val="U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March'10"/>
      <sheetName val="MSETCL(New)"/>
      <sheetName val="MSETCL"/>
      <sheetName val="Jaigad(New)"/>
      <sheetName val="JAIGAD"/>
      <sheetName val="G1-G4 (New)"/>
      <sheetName val="G1-G4"/>
      <sheetName val="RSTL"/>
      <sheetName val="KBTL"/>
      <sheetName val="NCATL"/>
      <sheetName val="KWTL"/>
      <sheetName val="PNTL"/>
      <sheetName val="PATL"/>
      <sheetName val="NATL"/>
      <sheetName val="BTTL"/>
      <sheetName val="BTTL - working"/>
      <sheetName val="Conso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ery"/>
      <sheetName val="Annex"/>
      <sheetName val="Indices"/>
      <sheetName val="Benching"/>
      <sheetName val="Foundation"/>
      <sheetName val="Foundation up to date"/>
      <sheetName val="Revement"/>
      <sheetName val="BenchingPV"/>
      <sheetName val="Excavation&amp;StubInstallationPV"/>
      <sheetName val="ConcretingPV"/>
      <sheetName val="RebarPV"/>
      <sheetName val="Tower Erection"/>
      <sheetName val="Revetment PV"/>
      <sheetName val="Sheet1"/>
    </sheetNames>
    <sheetDataSet>
      <sheetData sheetId="0" refreshError="1"/>
      <sheetData sheetId="1" refreshError="1"/>
      <sheetData sheetId="2">
        <row r="7">
          <cell r="C7">
            <v>21208.67</v>
          </cell>
          <cell r="D7">
            <v>134</v>
          </cell>
          <cell r="E7">
            <v>116.6</v>
          </cell>
          <cell r="F7">
            <v>139.69999999999999</v>
          </cell>
          <cell r="G7">
            <v>119.8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string"/>
      <sheetName val="tension-initial"/>
      <sheetName val="Chart-static"/>
      <sheetName val="Scf"/>
      <sheetName val="racoon"/>
      <sheetName val="Leopard"/>
      <sheetName val="Dingo"/>
      <sheetName val="Panther"/>
      <sheetName val="Goat"/>
      <sheetName val="chart-scf"/>
      <sheetName val="PLot-scf"/>
      <sheetName val="strain"/>
      <sheetName val="CLAY"/>
      <sheetName val="grid"/>
      <sheetName val="trafo-size"/>
      <sheetName val="Load Details(B2)"/>
      <sheetName val="Sheet1"/>
      <sheetName val="Design"/>
      <sheetName val="Labels"/>
      <sheetName val="analysis"/>
      <sheetName val="Administrative Prices"/>
      <sheetName val="Summary"/>
      <sheetName val="Transfer"/>
      <sheetName val="DSLP"/>
      <sheetName val="Coalmine"/>
      <sheetName val="boq"/>
      <sheetName val="IDCCALHYD-GOO"/>
      <sheetName val="Indices"/>
      <sheetName val="13-Progress Curve"/>
      <sheetName val="Dom"/>
      <sheetName val="Bed Class"/>
      <sheetName val="Cd"/>
      <sheetName val="COST"/>
      <sheetName val="PUR"/>
      <sheetName val="VKFdn 420 (2)"/>
      <sheetName val="banilad"/>
      <sheetName val="Mactan"/>
      <sheetName val="Mandaue"/>
      <sheetName val="NLD - Assum"/>
      <sheetName val="Capex-fixed"/>
      <sheetName val="Basic Rates"/>
      <sheetName val="s"/>
      <sheetName val="GR.slab-reinft"/>
      <sheetName val="Codes"/>
      <sheetName val="STN WISE EMR"/>
      <sheetName val="PRECAST lightconc-II"/>
      <sheetName val="Administrative_Prices"/>
      <sheetName val="Load_Details(B2)"/>
      <sheetName val="13-Progress_Curve"/>
      <sheetName val="Bed_Class"/>
      <sheetName val="VKFdn_420_(2)"/>
      <sheetName val="NLD_-_Assum"/>
      <sheetName val="Basic_Rates"/>
      <sheetName val="GR_slab-reinft"/>
      <sheetName val="STN_WISE_EMR"/>
      <sheetName val="PRECAST_lightconc-II"/>
      <sheetName val="Sch-5"/>
      <sheetName val="Load_Details(B2)2"/>
      <sheetName val="Load_Details(B2)1"/>
      <sheetName val="Load_Details(B2)3"/>
      <sheetName val="Code"/>
      <sheetName val="Khalifa Parkf"/>
      <sheetName val="인원계획"/>
      <sheetName val="Basis"/>
      <sheetName val="Amortissement de prêt"/>
      <sheetName val="Operating charges_Odour control"/>
      <sheetName val="Addl.40"/>
      <sheetName val="Input"/>
      <sheetName val="Administrative_Prices1"/>
      <sheetName val="BM_Al"/>
      <sheetName val="CDB"/>
      <sheetName val="Labour"/>
      <sheetName val="Materials"/>
      <sheetName val="Equipments"/>
      <sheetName val="Load_Details(B2)4"/>
      <sheetName val="Khalifa_Parkf"/>
      <sheetName val="C3"/>
      <sheetName val="Cat A Change Control"/>
      <sheetName val="FINOLEX"/>
      <sheetName val="FITZ MORT 94"/>
      <sheetName val="Currency_and_Delivery_Terms"/>
      <sheetName val="Offer_Information"/>
      <sheetName val="Discount_Cockpit"/>
      <sheetName val="Administrative_Prices2"/>
      <sheetName val="NLD_-_Assum1"/>
      <sheetName val="Basic_Rates1"/>
      <sheetName val="GR_slab-reinft1"/>
      <sheetName val="Amortissement_de_prêt"/>
      <sheetName val="Operating_charges_Odour_control"/>
      <sheetName val="STN_WISE_EMR1"/>
      <sheetName val="Addl_40"/>
      <sheetName val="13-Progress_Curve1"/>
      <sheetName val="Bed_Class1"/>
      <sheetName val="VKFdn_420_(2)1"/>
      <sheetName val="PRECAST_lightconc-II1"/>
      <sheetName val="Load_Details(B2)5"/>
      <sheetName val="13-Progress_Curve2"/>
      <sheetName val="STN_WISE_EMR2"/>
      <sheetName val="PRECAST_lightconc-II2"/>
      <sheetName val="Khalifa_Parkf1"/>
      <sheetName val="Bed_Class2"/>
      <sheetName val="NLD_-_Assum2"/>
      <sheetName val="Basic_Rates2"/>
      <sheetName val="GR_slab-reinft2"/>
      <sheetName val="VKFdn_420_(2)2"/>
      <sheetName val="Load_Details(B2)6"/>
      <sheetName val="Administrative_Prices3"/>
      <sheetName val="13-Progress_Curve3"/>
      <sheetName val="STN_WISE_EMR3"/>
      <sheetName val="PRECAST_lightconc-II3"/>
      <sheetName val="Khalifa_Parkf2"/>
      <sheetName val="Bed_Class3"/>
      <sheetName val="NLD_-_Assum3"/>
      <sheetName val="Basic_Rates3"/>
      <sheetName val="GR_slab-reinft3"/>
      <sheetName val="VKFdn_420_(2)3"/>
      <sheetName val="CONNECT"/>
      <sheetName val="PRODUCTION DATA"/>
      <sheetName val="CO FORMS"/>
      <sheetName val="INV COST"/>
      <sheetName val="MATERIAL AC"/>
      <sheetName val="FOR VARIANCE CALC."/>
      <sheetName val="TB"/>
      <sheetName val="SCRAP"/>
      <sheetName val="VARIANCE SUMMARY"/>
      <sheetName val="ProjectInfo"/>
      <sheetName val="OLS_1.6T"/>
      <sheetName val="BS"/>
      <sheetName val="DOT PRODUCTION"/>
      <sheetName val="INTEREST"/>
      <sheetName val="EXP-BUSINESSPLAN"/>
      <sheetName val="Variables"/>
      <sheetName val="col-reinft1"/>
      <sheetName val="Offers"/>
      <sheetName val="Beam-design exp"/>
    </sheetNames>
    <sheetDataSet>
      <sheetData sheetId="0"/>
      <sheetData sheetId="1"/>
      <sheetData sheetId="2" refreshError="1"/>
      <sheetData sheetId="3"/>
      <sheetData sheetId="4"/>
      <sheetData sheetId="5"/>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e-13"/>
      <sheetName val="Page-18"/>
      <sheetName val="Page-21"/>
      <sheetName val="Nashik"/>
      <sheetName val="Raipur"/>
      <sheetName val="Reco Nashik"/>
      <sheetName val="Reco RPR"/>
    </sheetNames>
    <sheetDataSet>
      <sheetData sheetId="0"/>
      <sheetData sheetId="1"/>
      <sheetData sheetId="2"/>
      <sheetData sheetId="3"/>
      <sheetData sheetId="4"/>
      <sheetData sheetId="5"/>
      <sheetData sheetId="6"/>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220 11  BS "/>
      <sheetName val=" AT-1-220 "/>
      <sheetName val=" BC-220"/>
      <sheetName val="Timesheet"/>
      <sheetName val="Sheet2"/>
      <sheetName val="220_11__BS_"/>
      <sheetName val="Vind - BtB"/>
      <sheetName val="Staff Acco."/>
      <sheetName val="ICT-2 _220"/>
      <sheetName val="BENDING STRESS CALCULATION FOR "/>
      <sheetName val="Cable data"/>
      <sheetName val="Table"/>
      <sheetName val="TBAL9697 -group wise  sdpl"/>
      <sheetName val="PROG_DATA"/>
      <sheetName val="2007 Calendar"/>
      <sheetName val="BTB"/>
      <sheetName val="cf"/>
      <sheetName val="orders"/>
      <sheetName val="DSLP"/>
      <sheetName val="Coalmine"/>
      <sheetName val="Koldam"/>
      <sheetName val="concrete"/>
      <sheetName val="RA-markate"/>
      <sheetName val="Design"/>
      <sheetName val="2B for Sub_Station_F_I_"/>
      <sheetName val="Report"/>
      <sheetName val="220_11__BS_3"/>
      <sheetName val="_AT-1-220_2"/>
      <sheetName val="_BC-2202"/>
      <sheetName val="Staff_Acco_2"/>
      <sheetName val="ICT-2__2202"/>
      <sheetName val="Vind_-_BtB2"/>
      <sheetName val="BENDING_STRESS_CALCULATION_FOR2"/>
      <sheetName val="Cable_data2"/>
      <sheetName val="TBAL9697_-group_wise__sdpl2"/>
      <sheetName val="2007_Calendar2"/>
      <sheetName val="220_11__BS_2"/>
      <sheetName val="_AT-1-220_1"/>
      <sheetName val="_BC-2201"/>
      <sheetName val="Staff_Acco_1"/>
      <sheetName val="ICT-2__2201"/>
      <sheetName val="Vind_-_BtB1"/>
      <sheetName val="BENDING_STRESS_CALCULATION_FOR1"/>
      <sheetName val="Cable_data1"/>
      <sheetName val="TBAL9697_-group_wise__sdpl1"/>
      <sheetName val="2007_Calendar1"/>
      <sheetName val="220_11__BS_1"/>
      <sheetName val="_AT-1-220_"/>
      <sheetName val="_BC-220"/>
      <sheetName val="Staff_Acco_"/>
      <sheetName val="ICT-2__220"/>
      <sheetName val="Vind_-_BtB"/>
      <sheetName val="BENDING_STRESS_CALCULATION_FOR_"/>
      <sheetName val="Cable_data"/>
      <sheetName val="TBAL9697_-group_wise__sdpl"/>
      <sheetName val="2007_Calendar"/>
      <sheetName val="R2"/>
      <sheetName val="BHIWANI LINE"/>
      <sheetName val="DETAILED  BOQ"/>
      <sheetName val="PUR"/>
      <sheetName val="Format - 4"/>
      <sheetName val="Schedule_3_Mandatory_"/>
      <sheetName val="bending stress"/>
      <sheetName val="REL"/>
      <sheetName val="STN WISE EMR"/>
      <sheetName val="220_11__BS_4"/>
      <sheetName val="_AT-1-220_3"/>
      <sheetName val="_BC-2203"/>
      <sheetName val="Staff_Acco_3"/>
      <sheetName val="ICT-2__2203"/>
      <sheetName val="Vind_-_BtB3"/>
      <sheetName val="BENDING_STRESS_CALCULATION_FOR3"/>
      <sheetName val="Cable_data3"/>
      <sheetName val="TBAL9697_-group_wise__sdpl3"/>
      <sheetName val="2007_Calendar3"/>
      <sheetName val="Foglio1"/>
      <sheetName val="220_11__BS_5"/>
      <sheetName val="_AT-1-220_4"/>
      <sheetName val="_BC-2204"/>
      <sheetName val="Vind_-_BtB4"/>
      <sheetName val="Staff_Acco_4"/>
      <sheetName val="ICT-2__2204"/>
      <sheetName val="BENDING_STRESS_CALCULATION_FOR4"/>
      <sheetName val="Cable_data4"/>
      <sheetName val="TBAL9697_-group_wise__sdpl4"/>
      <sheetName val="2007_Calendar4"/>
      <sheetName val="2B_for_Sub_Station_F_I_"/>
      <sheetName val="BHIWANI_LINE"/>
      <sheetName val="DETAILED__BOQ"/>
      <sheetName val="Format_-_4"/>
      <sheetName val="bending_stress"/>
      <sheetName val="STN_WISE_EMR"/>
      <sheetName val="strain"/>
      <sheetName val="CLAY"/>
      <sheetName val="backdata2"/>
      <sheetName val="DMatCost"/>
      <sheetName val="gen"/>
      <sheetName val="CCTV_EST1"/>
      <sheetName val="_AT_1_220 "/>
      <sheetName val="_BC_220"/>
      <sheetName val="purpose&amp;input"/>
      <sheetName val="220_11__BS_6"/>
      <sheetName val="_AT-1-220_5"/>
      <sheetName val="_BC-2205"/>
      <sheetName val="Staff_Acco_5"/>
      <sheetName val="ICT-2__2205"/>
      <sheetName val="Vind_-_BtB5"/>
      <sheetName val="BENDING_STRESS_CALCULATION_FOR5"/>
      <sheetName val="Cable_data5"/>
      <sheetName val="TBAL9697_-group_wise__sdpl5"/>
      <sheetName val="2007_Calendar5"/>
      <sheetName val="2B_for_Sub_Station_F_I_1"/>
      <sheetName val="주관사업"/>
      <sheetName val="loadcal"/>
      <sheetName val="Amortization"/>
      <sheetName val="Calendar"/>
      <sheetName val="BHIWANI_LINE1"/>
      <sheetName val="220_11__BS_7"/>
      <sheetName val="_AT-1-220_6"/>
      <sheetName val="_BC-2206"/>
      <sheetName val="Vind_-_BtB6"/>
      <sheetName val="Staff_Acco_6"/>
      <sheetName val="ICT-2__2206"/>
      <sheetName val="BENDING_STRESS_CALCULATION_FOR6"/>
      <sheetName val="Cable_data6"/>
      <sheetName val="TBAL9697_-group_wise__sdpl6"/>
      <sheetName val="2007_Calendar6"/>
      <sheetName val="BHIWANI_LINE6"/>
      <sheetName val="BHIWANI_LINE2"/>
      <sheetName val="BHIWANI_LINE3"/>
      <sheetName val="BHIWANI_LINE4"/>
      <sheetName val="BHIWANI_LINE5"/>
      <sheetName val="dpc cost"/>
      <sheetName val="SUMMERY"/>
      <sheetName val="Config"/>
      <sheetName val="Abbreviation"/>
      <sheetName val="H2SO4"/>
      <sheetName val="TRAD"/>
      <sheetName val="hydraulical model"/>
      <sheetName val="Planned"/>
      <sheetName val="Droplists"/>
      <sheetName val="Addition Samples Testing"/>
      <sheetName val="Load Details(B1)"/>
      <sheetName val="Sheet 1"/>
      <sheetName val="CAT_5"/>
      <sheetName val="Ratios"/>
      <sheetName val="Code"/>
      <sheetName val="Razevig-2"/>
      <sheetName val="LP"/>
      <sheetName val="Basis"/>
      <sheetName val="Sum"/>
      <sheetName val="data(R.C.Puram)"/>
      <sheetName val="_Information"/>
      <sheetName val="_DDList"/>
      <sheetName val="_UOM"/>
      <sheetName val="Sheet4"/>
      <sheetName val="Quantities"/>
      <sheetName val="9618UH"/>
      <sheetName val="explanation "/>
      <sheetName val="QFC"/>
      <sheetName val="office"/>
      <sheetName val="Lab"/>
      <sheetName val="INPUT-DATA"/>
      <sheetName val="escalation"/>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refreshError="1"/>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deLocSum"/>
      <sheetName val="Comparison"/>
      <sheetName val="Data"/>
      <sheetName val="Grade-wise"/>
      <sheetName val="Dept-wise"/>
      <sheetName val="DeptLocSum"/>
      <sheetName val="DefGrade"/>
      <sheetName val="Listing"/>
    </sheetNames>
    <sheetDataSet>
      <sheetData sheetId="0"/>
      <sheetData sheetId="1"/>
      <sheetData sheetId="2"/>
      <sheetData sheetId="3"/>
      <sheetData sheetId="4"/>
      <sheetData sheetId="5"/>
      <sheetData sheetId="6"/>
      <sheetData sheetId="7">
        <row r="1">
          <cell r="C1" t="str">
            <v>Accounts</v>
          </cell>
        </row>
        <row r="2">
          <cell r="C2" t="str">
            <v>Commercial</v>
          </cell>
        </row>
        <row r="3">
          <cell r="C3" t="str">
            <v>Corporate</v>
          </cell>
        </row>
        <row r="4">
          <cell r="C4" t="str">
            <v>Despatch</v>
          </cell>
        </row>
        <row r="5">
          <cell r="C5" t="str">
            <v>Directorate</v>
          </cell>
        </row>
        <row r="6">
          <cell r="C6" t="str">
            <v>Env. Maintenance</v>
          </cell>
        </row>
        <row r="7">
          <cell r="C7" t="str">
            <v>Exim</v>
          </cell>
        </row>
        <row r="8">
          <cell r="C8" t="str">
            <v>Fabrication</v>
          </cell>
        </row>
        <row r="9">
          <cell r="C9" t="str">
            <v>Finance</v>
          </cell>
        </row>
        <row r="10">
          <cell r="C10" t="str">
            <v>Galvanizing</v>
          </cell>
        </row>
        <row r="11">
          <cell r="C11" t="str">
            <v>General Stores</v>
          </cell>
        </row>
        <row r="12">
          <cell r="C12" t="str">
            <v>Industrial Relations</v>
          </cell>
        </row>
        <row r="13">
          <cell r="C13" t="str">
            <v>IT</v>
          </cell>
        </row>
        <row r="14">
          <cell r="C14" t="str">
            <v>Maintenance</v>
          </cell>
        </row>
        <row r="15">
          <cell r="C15" t="str">
            <v>Marketing</v>
          </cell>
        </row>
        <row r="16">
          <cell r="C16" t="str">
            <v>P and A</v>
          </cell>
        </row>
        <row r="17">
          <cell r="C17" t="str">
            <v>Pipeline</v>
          </cell>
        </row>
        <row r="18">
          <cell r="C18" t="str">
            <v>Planning</v>
          </cell>
        </row>
        <row r="19">
          <cell r="C19" t="str">
            <v>Production</v>
          </cell>
        </row>
        <row r="20">
          <cell r="C20" t="str">
            <v>Proto</v>
          </cell>
        </row>
        <row r="21">
          <cell r="C21" t="str">
            <v>Purchase</v>
          </cell>
        </row>
        <row r="22">
          <cell r="C22" t="str">
            <v>Quality Assurance</v>
          </cell>
        </row>
        <row r="23">
          <cell r="C23" t="str">
            <v>S/S Construction</v>
          </cell>
        </row>
        <row r="24">
          <cell r="C24" t="str">
            <v>S/S Engineering</v>
          </cell>
        </row>
        <row r="25">
          <cell r="C25" t="str">
            <v>S/S PMD</v>
          </cell>
        </row>
        <row r="26">
          <cell r="C26" t="str">
            <v>Secretarial</v>
          </cell>
        </row>
        <row r="27">
          <cell r="C27" t="str">
            <v>Steel Stores</v>
          </cell>
        </row>
        <row r="28">
          <cell r="C28" t="str">
            <v>Stock Audit</v>
          </cell>
        </row>
        <row r="29">
          <cell r="C29" t="str">
            <v>Taxation</v>
          </cell>
        </row>
        <row r="30">
          <cell r="C30" t="str">
            <v>TL Construction (Domestic)</v>
          </cell>
        </row>
        <row r="31">
          <cell r="C31" t="str">
            <v>TL Construction (International)</v>
          </cell>
        </row>
        <row r="32">
          <cell r="C32" t="str">
            <v>TL Engineering</v>
          </cell>
        </row>
        <row r="33">
          <cell r="C33" t="str">
            <v>TL PMD</v>
          </cell>
        </row>
      </sheetData>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rcuit"/>
      <sheetName val="Report"/>
      <sheetName val="Cond data"/>
      <sheetName val="Cubiceqn-33"/>
      <sheetName val="Cubiceqn-51"/>
      <sheetName val="Cubiceqn-61"/>
      <sheetName val="Goalseek"/>
      <sheetName val="Sheet3"/>
      <sheetName val="Topsheet"/>
      <sheetName val="PROG_DATA"/>
      <sheetName val="except wiring"/>
      <sheetName val="220KV CS"/>
      <sheetName val="Design"/>
      <sheetName val="beam-reinft"/>
      <sheetName val="FT-05-02IsoBOM"/>
      <sheetName val="REf"/>
      <sheetName val="Summary(Termn)"/>
      <sheetName val="step &amp; touch "/>
      <sheetName val="GBW"/>
      <sheetName val="Sheet2"/>
      <sheetName val="Conductor Size"/>
      <sheetName val="CFL-KIM"/>
      <sheetName val="Discom Details"/>
      <sheetName val="A1-Continuous"/>
      <sheetName val="M.S."/>
      <sheetName val="Timesheet"/>
      <sheetName val="DATA"/>
      <sheetName val="PCS"/>
      <sheetName val="#REF"/>
      <sheetName val="july-I"/>
      <sheetName val="Sheet1"/>
      <sheetName val="BOQ (2)"/>
      <sheetName val="Dep"/>
      <sheetName val="COST"/>
      <sheetName val="dBase"/>
      <sheetName val="3BPA00132-5-3 W plan HVPNL"/>
      <sheetName val="titles"/>
      <sheetName val="cal"/>
      <sheetName val="CE"/>
      <sheetName val="SAP"/>
      <sheetName val="Tables"/>
      <sheetName val="DETAILED  BOQ"/>
      <sheetName val="Attach-3 (QR)"/>
      <sheetName val="Vind - BtB"/>
      <sheetName val="Sch-3"/>
      <sheetName val="Cond_data2"/>
      <sheetName val="except_wiring2"/>
      <sheetName val="220KV_CS2"/>
      <sheetName val="step_&amp;_touch_2"/>
      <sheetName val="Cond_data1"/>
      <sheetName val="except_wiring1"/>
      <sheetName val="220KV_CS1"/>
      <sheetName val="step_&amp;_touch_1"/>
      <sheetName val="Cond_data"/>
      <sheetName val="except_wiring"/>
      <sheetName val="220KV_CS"/>
      <sheetName val="step_&amp;_touch_"/>
      <sheetName val="Cond_data3"/>
      <sheetName val="except_wiring3"/>
      <sheetName val="220KV_CS3"/>
      <sheetName val="step_&amp;_touch_3"/>
      <sheetName val="Conductor_Size"/>
      <sheetName val="Discom_Details"/>
      <sheetName val="DB1"/>
      <sheetName val="DB"/>
      <sheetName val="Sch-1a"/>
      <sheetName val="Sump_cal"/>
      <sheetName val="Sheet4"/>
      <sheetName val="Civil Works"/>
      <sheetName val="Vind-BtB"/>
      <sheetName val="TBAL9697 -group wise  sdpl"/>
      <sheetName val="1"/>
      <sheetName val="M_S_"/>
      <sheetName val="3BPA00132-5-3_W_plan_HVPNL"/>
      <sheetName val="DETAILED__BOQ"/>
      <sheetName val="Attach-3_(QR)"/>
      <sheetName val="Supply info"/>
      <sheetName val="May Budget"/>
      <sheetName val="May Actual"/>
      <sheetName val="CMF-S"/>
      <sheetName val="Compressed Air"/>
      <sheetName val="Dosing Calcs"/>
      <sheetName val="BW &amp; Neut Pit"/>
      <sheetName val="Cond_data4"/>
      <sheetName val="except_wiring4"/>
      <sheetName val="220KV_CS4"/>
      <sheetName val="step_&amp;_touch_4"/>
      <sheetName val="Conductor_Size1"/>
      <sheetName val="Discom_Details1"/>
      <sheetName val="M_S_1"/>
      <sheetName val="BOQ_(2)"/>
      <sheetName val="3BPA00132-5-3_W_plan_HVPNL1"/>
      <sheetName val="DETAILED__BOQ1"/>
      <sheetName val="Attach-3_(QR)1"/>
      <sheetName val="Vind_-_BtB"/>
      <sheetName val="Civil_Works"/>
      <sheetName val="TBAL9697_-group_wise__sdpl"/>
      <sheetName val="Supply_info"/>
      <sheetName val="May_Budget"/>
      <sheetName val="May_Actual"/>
      <sheetName val="Compressed_Air"/>
      <sheetName val="Dosing_Calcs"/>
      <sheetName val="BW_&amp;_Neut_Pit"/>
      <sheetName val="Staff Acco."/>
      <sheetName val="YTD-March'10"/>
      <sheetName val="Cable data"/>
      <sheetName val="S1BOQ"/>
      <sheetName val="dpc cost"/>
      <sheetName val="SUMMERY"/>
      <sheetName val="PRECAST lightconc-II"/>
      <sheetName val="DREV"/>
      <sheetName val="CREV"/>
      <sheetName val="T - FDn"/>
      <sheetName val="regions &amp; PL"/>
      <sheetName val="girder"/>
      <sheetName val="analysis"/>
      <sheetName val="concrete"/>
      <sheetName val="DSLP"/>
      <sheetName val="horizontal"/>
      <sheetName val="Set"/>
      <sheetName val="Fin Sum"/>
      <sheetName val="LEVEL RHS"/>
      <sheetName val="col-reinft1"/>
      <sheetName val="BOQ-Bill1-8"/>
      <sheetName val="BOQ"/>
      <sheetName val="LEVEL LHS"/>
      <sheetName val="수입"/>
      <sheetName val="ACS(1)"/>
      <sheetName val="FAS-C(4)"/>
      <sheetName val="CCTV(old)"/>
      <sheetName val="400KV short circuit force calcu"/>
      <sheetName val="IDCCALHYD-GOO"/>
      <sheetName val="_Information"/>
      <sheetName val="_DDList"/>
      <sheetName val="_UOM"/>
      <sheetName val="Y-WORK"/>
      <sheetName val="Basic input"/>
      <sheetName val="Load Details-220kV"/>
      <sheetName val="Nortel-Core"/>
      <sheetName val="Title"/>
      <sheetName val="Sketch"/>
      <sheetName val="Summary Rates From Contract"/>
      <sheetName val="DetEst"/>
      <sheetName val="labour"/>
      <sheetName val="Quantities"/>
      <sheetName val="CLAY"/>
      <sheetName val="Sum"/>
      <sheetName val="6.2_Cover"/>
      <sheetName val="Consultant Qty-with Pile"/>
      <sheetName val="3 Go&amp;Get Eval."/>
      <sheetName val="Rate Analysis"/>
      <sheetName val="General input"/>
      <sheetName val="cashflow"/>
      <sheetName val="Basic Rates"/>
      <sheetName val="FEVA"/>
      <sheetName val="HO Costs"/>
      <sheetName val="Cond_data5"/>
      <sheetName val="except_wiring5"/>
      <sheetName val="220KV_CS5"/>
      <sheetName val="step_&amp;_touch_5"/>
      <sheetName val="Conductor_Size2"/>
      <sheetName val="Discom_Details2"/>
      <sheetName val="M_S_2"/>
      <sheetName val="3BPA00132-5-3_W_plan_HVPNL2"/>
      <sheetName val="DETAILED__BOQ2"/>
      <sheetName val="Attach-3_(QR)2"/>
      <sheetName val="Supply_info1"/>
      <sheetName val="Civil_Works1"/>
      <sheetName val="Vind_-_BtB1"/>
      <sheetName val="BOQ_(2)1"/>
      <sheetName val="TBAL9697_-group_wise__sdpl1"/>
      <sheetName val="Compressed_Air1"/>
      <sheetName val="Dosing_Calcs1"/>
      <sheetName val="BW_&amp;_Neut_Pit1"/>
      <sheetName val="dpc_cost"/>
      <sheetName val="PRECAST_lightconc-II"/>
      <sheetName val="May_Budget1"/>
      <sheetName val="May_Actual1"/>
      <sheetName val="Cable_data"/>
      <sheetName val="Fin_Sum"/>
      <sheetName val="LEVEL_RHS"/>
      <sheetName val="LEVEL_LHS"/>
      <sheetName val="T_-_FDn"/>
      <sheetName val="Cond_data6"/>
      <sheetName val="except_wiring6"/>
      <sheetName val="220KV_CS6"/>
      <sheetName val="step_&amp;_touch_6"/>
      <sheetName val="Conductor_Size3"/>
      <sheetName val="Discom_Details3"/>
      <sheetName val="M_S_3"/>
      <sheetName val="DETAILED__BOQ3"/>
      <sheetName val="Attach-3_(QR)3"/>
      <sheetName val="3BPA00132-5-3_W_plan_HVPNL3"/>
      <sheetName val="Cable_data1"/>
      <sheetName val="Supply_info2"/>
      <sheetName val="Vind_-_BtB2"/>
      <sheetName val="BOQ_(2)2"/>
      <sheetName val="Civil_Works2"/>
      <sheetName val="TBAL9697_-group_wise__sdpl2"/>
      <sheetName val="Compressed_Air2"/>
      <sheetName val="Dosing_Calcs2"/>
      <sheetName val="BW_&amp;_Neut_Pit2"/>
      <sheetName val="May_Budget2"/>
      <sheetName val="May_Actual2"/>
      <sheetName val="dpc_cost1"/>
      <sheetName val="PRECAST_lightconc-II1"/>
      <sheetName val="T_-_FDn1"/>
      <sheetName val="Fin_Sum1"/>
      <sheetName val="LEVEL_RHS1"/>
      <sheetName val="LEVEL_LHS1"/>
      <sheetName val="Cond_data7"/>
      <sheetName val="except_wiring7"/>
      <sheetName val="220KV_CS7"/>
      <sheetName val="step_&amp;_touch_7"/>
      <sheetName val="Conductor_Size4"/>
      <sheetName val="Discom_Details4"/>
      <sheetName val="M_S_4"/>
      <sheetName val="DETAILED__BOQ4"/>
      <sheetName val="Attach-3_(QR)4"/>
      <sheetName val="3BPA00132-5-3_W_plan_HVPNL4"/>
      <sheetName val="Cable_data2"/>
      <sheetName val="Supply_info3"/>
      <sheetName val="Vind_-_BtB3"/>
      <sheetName val="BOQ_(2)3"/>
      <sheetName val="Civil_Works3"/>
      <sheetName val="TBAL9697_-group_wise__sdpl3"/>
      <sheetName val="Compressed_Air3"/>
      <sheetName val="Dosing_Calcs3"/>
      <sheetName val="BW_&amp;_Neut_Pit3"/>
      <sheetName val="May_Budget3"/>
      <sheetName val="May_Actual3"/>
      <sheetName val="dpc_cost2"/>
      <sheetName val="PRECAST_lightconc-II2"/>
      <sheetName val="T_-_FDn2"/>
      <sheetName val="Fin_Sum2"/>
      <sheetName val="LEVEL_RHS2"/>
      <sheetName val="LEVEL_LHS2"/>
      <sheetName val="97 사업추정(WEKI)"/>
      <sheetName val="Settings"/>
      <sheetName val="E1"/>
      <sheetName val="water prop."/>
      <sheetName val="dlvoid"/>
      <sheetName val="JCR TOP(ITEM)-KTRP"/>
      <sheetName val="Basic Data"/>
      <sheetName val="Harga Satuan &amp; Upah"/>
      <sheetName val="ARMBG"/>
      <sheetName val="P &amp; L "/>
      <sheetName val="Main Bs"/>
      <sheetName val="Boiler&amp;TG"/>
      <sheetName val="CFForecast detail"/>
      <sheetName val="M_S_5"/>
      <sheetName val="M_S_6"/>
      <sheetName val="Top"/>
      <sheetName val="sag-ten"/>
      <sheetName val="GenDataPh4"/>
      <sheetName val="General Items"/>
      <sheetName val="Beauty"/>
      <sheetName val="Core Eqpt"/>
      <sheetName val="Home"/>
      <sheetName val="Kids"/>
      <sheetName val="Lingerie"/>
      <sheetName val="Mens"/>
      <sheetName val="New Home"/>
      <sheetName val="Re-Useable"/>
      <sheetName val="Womens"/>
      <sheetName val="220 11  BS "/>
      <sheetName val="Intro."/>
      <sheetName val="Build-up"/>
      <sheetName val="CABLERET"/>
      <sheetName val="Basement Budget"/>
      <sheetName val="CF"/>
      <sheetName val="PLAN_FEB97"/>
      <sheetName val="meas-wp"/>
      <sheetName val="Bu_Lookup"/>
      <sheetName val="Cond_data18"/>
      <sheetName val="except_wiring18"/>
      <sheetName val="220KV_CS18"/>
      <sheetName val="step_&amp;_touch_18"/>
      <sheetName val="Conductor_Size15"/>
      <sheetName val="Discom_Details15"/>
      <sheetName val="M_S_15"/>
      <sheetName val="BOQ_(2)14"/>
      <sheetName val="3BPA00132-5-3_W_plan_HVPNL15"/>
      <sheetName val="DETAILED__BOQ15"/>
      <sheetName val="Attach-3_(QR)15"/>
      <sheetName val="Vind_-_BtB14"/>
      <sheetName val="Civil_Works14"/>
      <sheetName val="TBAL9697_-group_wise__sdpl14"/>
      <sheetName val="May_Budget14"/>
      <sheetName val="May_Actual14"/>
      <sheetName val="Supply_info14"/>
      <sheetName val="Compressed_Air14"/>
      <sheetName val="Dosing_Calcs14"/>
      <sheetName val="BW_&amp;_Neut_Pit14"/>
      <sheetName val="Cable_data13"/>
      <sheetName val="T_-_FDn13"/>
      <sheetName val="PRECAST_lightconc-II13"/>
      <sheetName val="dpc_cost13"/>
      <sheetName val="Staff_Acco_13"/>
      <sheetName val="Fin_Sum13"/>
      <sheetName val="LEVEL_RHS13"/>
      <sheetName val="LEVEL_LHS13"/>
      <sheetName val="400KV_short_circuit_force_cal13"/>
      <sheetName val="regions_&amp;_PL13"/>
      <sheetName val="3_Go&amp;Get_Eval_13"/>
      <sheetName val="6_2_Cover13"/>
      <sheetName val="Basic_input13"/>
      <sheetName val="Load_Details-220kV13"/>
      <sheetName val="P_&amp;_L_13"/>
      <sheetName val="Main_Bs13"/>
      <sheetName val="Summary_Rates_From_Contract13"/>
      <sheetName val="Rate_Analysis7"/>
      <sheetName val="General_input7"/>
      <sheetName val="Basic_Rates7"/>
      <sheetName val="HO_Costs7"/>
      <sheetName val="97_사업추정(WEKI)7"/>
      <sheetName val="water_prop_7"/>
      <sheetName val="JCR_TOP(ITEM)-KTRP7"/>
      <sheetName val="Basic_Data7"/>
      <sheetName val="Harga_Satuan_&amp;_Upah7"/>
      <sheetName val="Staff_Acco_"/>
      <sheetName val="400KV_short_circuit_force_calcu"/>
      <sheetName val="regions_&amp;_PL"/>
      <sheetName val="3_Go&amp;Get_Eval_"/>
      <sheetName val="6_2_Cover"/>
      <sheetName val="Basic_input"/>
      <sheetName val="Load_Details-220kV"/>
      <sheetName val="P_&amp;_L_"/>
      <sheetName val="Main_Bs"/>
      <sheetName val="Summary_Rates_From_Contract"/>
      <sheetName val="Staff_Acco_1"/>
      <sheetName val="400KV_short_circuit_force_calc1"/>
      <sheetName val="regions_&amp;_PL1"/>
      <sheetName val="3_Go&amp;Get_Eval_1"/>
      <sheetName val="6_2_Cover1"/>
      <sheetName val="Basic_input1"/>
      <sheetName val="Load_Details-220kV1"/>
      <sheetName val="P_&amp;_L_1"/>
      <sheetName val="Main_Bs1"/>
      <sheetName val="Summary_Rates_From_Contract1"/>
      <sheetName val="Staff_Acco_2"/>
      <sheetName val="400KV_short_circuit_force_calc2"/>
      <sheetName val="regions_&amp;_PL2"/>
      <sheetName val="3_Go&amp;Get_Eval_2"/>
      <sheetName val="6_2_Cover2"/>
      <sheetName val="Basic_input2"/>
      <sheetName val="Load_Details-220kV2"/>
      <sheetName val="P_&amp;_L_2"/>
      <sheetName val="Main_Bs2"/>
      <sheetName val="Summary_Rates_From_Contract2"/>
      <sheetName val="Cond_data8"/>
      <sheetName val="except_wiring8"/>
      <sheetName val="220KV_CS8"/>
      <sheetName val="step_&amp;_touch_8"/>
      <sheetName val="Conductor_Size5"/>
      <sheetName val="Discom_Details5"/>
      <sheetName val="BOQ_(2)4"/>
      <sheetName val="3BPA00132-5-3_W_plan_HVPNL5"/>
      <sheetName val="DETAILED__BOQ5"/>
      <sheetName val="Attach-3_(QR)5"/>
      <sheetName val="Vind_-_BtB4"/>
      <sheetName val="Civil_Works4"/>
      <sheetName val="TBAL9697_-group_wise__sdpl4"/>
      <sheetName val="May_Budget4"/>
      <sheetName val="May_Actual4"/>
      <sheetName val="Supply_info4"/>
      <sheetName val="Compressed_Air4"/>
      <sheetName val="Dosing_Calcs4"/>
      <sheetName val="BW_&amp;_Neut_Pit4"/>
      <sheetName val="Cable_data3"/>
      <sheetName val="T_-_FDn3"/>
      <sheetName val="PRECAST_lightconc-II3"/>
      <sheetName val="dpc_cost3"/>
      <sheetName val="Staff_Acco_3"/>
      <sheetName val="Fin_Sum3"/>
      <sheetName val="LEVEL_RHS3"/>
      <sheetName val="LEVEL_LHS3"/>
      <sheetName val="400KV_short_circuit_force_calc3"/>
      <sheetName val="regions_&amp;_PL3"/>
      <sheetName val="3_Go&amp;Get_Eval_3"/>
      <sheetName val="6_2_Cover3"/>
      <sheetName val="Basic_input3"/>
      <sheetName val="Load_Details-220kV3"/>
      <sheetName val="P_&amp;_L_3"/>
      <sheetName val="Main_Bs3"/>
      <sheetName val="Summary_Rates_From_Contract3"/>
      <sheetName val="Cond_data9"/>
      <sheetName val="except_wiring9"/>
      <sheetName val="220KV_CS9"/>
      <sheetName val="step_&amp;_touch_9"/>
      <sheetName val="Conductor_Size6"/>
      <sheetName val="Discom_Details6"/>
      <sheetName val="BOQ_(2)5"/>
      <sheetName val="3BPA00132-5-3_W_plan_HVPNL6"/>
      <sheetName val="DETAILED__BOQ6"/>
      <sheetName val="Attach-3_(QR)6"/>
      <sheetName val="Vind_-_BtB5"/>
      <sheetName val="Civil_Works5"/>
      <sheetName val="TBAL9697_-group_wise__sdpl5"/>
      <sheetName val="May_Budget5"/>
      <sheetName val="May_Actual5"/>
      <sheetName val="Supply_info5"/>
      <sheetName val="Compressed_Air5"/>
      <sheetName val="Dosing_Calcs5"/>
      <sheetName val="BW_&amp;_Neut_Pit5"/>
      <sheetName val="Cable_data4"/>
      <sheetName val="T_-_FDn4"/>
      <sheetName val="PRECAST_lightconc-II4"/>
      <sheetName val="dpc_cost4"/>
      <sheetName val="Staff_Acco_4"/>
      <sheetName val="Fin_Sum4"/>
      <sheetName val="LEVEL_RHS4"/>
      <sheetName val="LEVEL_LHS4"/>
      <sheetName val="400KV_short_circuit_force_calc4"/>
      <sheetName val="regions_&amp;_PL4"/>
      <sheetName val="3_Go&amp;Get_Eval_4"/>
      <sheetName val="6_2_Cover4"/>
      <sheetName val="Basic_input4"/>
      <sheetName val="Load_Details-220kV4"/>
      <sheetName val="P_&amp;_L_4"/>
      <sheetName val="Main_Bs4"/>
      <sheetName val="Summary_Rates_From_Contract4"/>
      <sheetName val="Cond_data14"/>
      <sheetName val="except_wiring14"/>
      <sheetName val="220KV_CS14"/>
      <sheetName val="step_&amp;_touch_14"/>
      <sheetName val="Conductor_Size11"/>
      <sheetName val="Discom_Details11"/>
      <sheetName val="M_S_11"/>
      <sheetName val="3BPA00132-5-3_W_plan_HVPNL11"/>
      <sheetName val="DETAILED__BOQ11"/>
      <sheetName val="BOQ_(2)10"/>
      <sheetName val="Attach-3_(QR)11"/>
      <sheetName val="Vind_-_BtB10"/>
      <sheetName val="Civil_Works10"/>
      <sheetName val="TBAL9697_-group_wise__sdpl10"/>
      <sheetName val="May_Budget10"/>
      <sheetName val="May_Actual10"/>
      <sheetName val="Supply_info10"/>
      <sheetName val="Compressed_Air10"/>
      <sheetName val="Dosing_Calcs10"/>
      <sheetName val="BW_&amp;_Neut_Pit10"/>
      <sheetName val="Cable_data9"/>
      <sheetName val="T_-_FDn9"/>
      <sheetName val="PRECAST_lightconc-II9"/>
      <sheetName val="dpc_cost9"/>
      <sheetName val="Staff_Acco_9"/>
      <sheetName val="Fin_Sum9"/>
      <sheetName val="LEVEL_RHS9"/>
      <sheetName val="LEVEL_LHS9"/>
      <sheetName val="400KV_short_circuit_force_calc9"/>
      <sheetName val="regions_&amp;_PL9"/>
      <sheetName val="Basic_input9"/>
      <sheetName val="Load_Details-220kV9"/>
      <sheetName val="Summary_Rates_From_Contract9"/>
      <sheetName val="3_Go&amp;Get_Eval_9"/>
      <sheetName val="6_2_Cover9"/>
      <sheetName val="P_&amp;_L_9"/>
      <sheetName val="Main_Bs9"/>
      <sheetName val="Cond_data10"/>
      <sheetName val="except_wiring10"/>
      <sheetName val="220KV_CS10"/>
      <sheetName val="step_&amp;_touch_10"/>
      <sheetName val="Conductor_Size7"/>
      <sheetName val="Discom_Details7"/>
      <sheetName val="M_S_7"/>
      <sheetName val="BOQ_(2)6"/>
      <sheetName val="3BPA00132-5-3_W_plan_HVPNL7"/>
      <sheetName val="DETAILED__BOQ7"/>
      <sheetName val="Attach-3_(QR)7"/>
      <sheetName val="Vind_-_BtB6"/>
      <sheetName val="Civil_Works6"/>
      <sheetName val="TBAL9697_-group_wise__sdpl6"/>
      <sheetName val="May_Budget6"/>
      <sheetName val="May_Actual6"/>
      <sheetName val="Supply_info6"/>
      <sheetName val="Compressed_Air6"/>
      <sheetName val="Dosing_Calcs6"/>
      <sheetName val="BW_&amp;_Neut_Pit6"/>
      <sheetName val="Cable_data5"/>
      <sheetName val="T_-_FDn5"/>
      <sheetName val="PRECAST_lightconc-II5"/>
      <sheetName val="dpc_cost5"/>
      <sheetName val="Staff_Acco_5"/>
      <sheetName val="Fin_Sum5"/>
      <sheetName val="LEVEL_RHS5"/>
      <sheetName val="LEVEL_LHS5"/>
      <sheetName val="400KV_short_circuit_force_calc5"/>
      <sheetName val="regions_&amp;_PL5"/>
      <sheetName val="3_Go&amp;Get_Eval_5"/>
      <sheetName val="6_2_Cover5"/>
      <sheetName val="Basic_input5"/>
      <sheetName val="Load_Details-220kV5"/>
      <sheetName val="P_&amp;_L_5"/>
      <sheetName val="Main_Bs5"/>
      <sheetName val="Summary_Rates_From_Contract5"/>
      <sheetName val="Rate_Analysis3"/>
      <sheetName val="General_input3"/>
      <sheetName val="Basic_Rates3"/>
      <sheetName val="HO_Costs3"/>
      <sheetName val="97_사업추정(WEKI)3"/>
      <sheetName val="water_prop_3"/>
      <sheetName val="JCR_TOP(ITEM)-KTRP3"/>
      <sheetName val="Basic_Data3"/>
      <sheetName val="Harga_Satuan_&amp;_Upah3"/>
      <sheetName val="Cond_data12"/>
      <sheetName val="except_wiring12"/>
      <sheetName val="220KV_CS12"/>
      <sheetName val="step_&amp;_touch_12"/>
      <sheetName val="Conductor_Size9"/>
      <sheetName val="Discom_Details9"/>
      <sheetName val="M_S_9"/>
      <sheetName val="BOQ_(2)8"/>
      <sheetName val="3BPA00132-5-3_W_plan_HVPNL9"/>
      <sheetName val="DETAILED__BOQ9"/>
      <sheetName val="Attach-3_(QR)9"/>
      <sheetName val="Vind_-_BtB8"/>
      <sheetName val="Civil_Works8"/>
      <sheetName val="TBAL9697_-group_wise__sdpl8"/>
      <sheetName val="May_Budget8"/>
      <sheetName val="May_Actual8"/>
      <sheetName val="Supply_info8"/>
      <sheetName val="Compressed_Air8"/>
      <sheetName val="Dosing_Calcs8"/>
      <sheetName val="BW_&amp;_Neut_Pit8"/>
      <sheetName val="Cable_data7"/>
      <sheetName val="T_-_FDn7"/>
      <sheetName val="PRECAST_lightconc-II7"/>
      <sheetName val="dpc_cost7"/>
      <sheetName val="Staff_Acco_7"/>
      <sheetName val="Fin_Sum7"/>
      <sheetName val="LEVEL_RHS7"/>
      <sheetName val="LEVEL_LHS7"/>
      <sheetName val="400KV_short_circuit_force_calc7"/>
      <sheetName val="regions_&amp;_PL7"/>
      <sheetName val="3_Go&amp;Get_Eval_7"/>
      <sheetName val="6_2_Cover7"/>
      <sheetName val="Basic_input7"/>
      <sheetName val="Load_Details-220kV7"/>
      <sheetName val="P_&amp;_L_7"/>
      <sheetName val="Main_Bs7"/>
      <sheetName val="Summary_Rates_From_Contract7"/>
      <sheetName val="Rate_Analysis1"/>
      <sheetName val="General_input1"/>
      <sheetName val="Basic_Rates1"/>
      <sheetName val="HO_Costs1"/>
      <sheetName val="97_사업추정(WEKI)1"/>
      <sheetName val="water_prop_1"/>
      <sheetName val="JCR_TOP(ITEM)-KTRP1"/>
      <sheetName val="Basic_Data1"/>
      <sheetName val="Harga_Satuan_&amp;_Upah1"/>
      <sheetName val="Cond_data11"/>
      <sheetName val="except_wiring11"/>
      <sheetName val="220KV_CS11"/>
      <sheetName val="step_&amp;_touch_11"/>
      <sheetName val="Conductor_Size8"/>
      <sheetName val="Discom_Details8"/>
      <sheetName val="M_S_8"/>
      <sheetName val="3BPA00132-5-3_W_plan_HVPNL8"/>
      <sheetName val="DETAILED__BOQ8"/>
      <sheetName val="BOQ_(2)7"/>
      <sheetName val="Attach-3_(QR)8"/>
      <sheetName val="Vind_-_BtB7"/>
      <sheetName val="Civil_Works7"/>
      <sheetName val="TBAL9697_-group_wise__sdpl7"/>
      <sheetName val="May_Budget7"/>
      <sheetName val="May_Actual7"/>
      <sheetName val="Supply_info7"/>
      <sheetName val="Compressed_Air7"/>
      <sheetName val="Dosing_Calcs7"/>
      <sheetName val="BW_&amp;_Neut_Pit7"/>
      <sheetName val="Cable_data6"/>
      <sheetName val="T_-_FDn6"/>
      <sheetName val="PRECAST_lightconc-II6"/>
      <sheetName val="dpc_cost6"/>
      <sheetName val="Staff_Acco_6"/>
      <sheetName val="Fin_Sum6"/>
      <sheetName val="LEVEL_RHS6"/>
      <sheetName val="LEVEL_LHS6"/>
      <sheetName val="400KV_short_circuit_force_calc6"/>
      <sheetName val="regions_&amp;_PL6"/>
      <sheetName val="Basic_input6"/>
      <sheetName val="Load_Details-220kV6"/>
      <sheetName val="Summary_Rates_From_Contract6"/>
      <sheetName val="3_Go&amp;Get_Eval_6"/>
      <sheetName val="6_2_Cover6"/>
      <sheetName val="P_&amp;_L_6"/>
      <sheetName val="Main_Bs6"/>
      <sheetName val="Rate_Analysis"/>
      <sheetName val="General_input"/>
      <sheetName val="Basic_Rates"/>
      <sheetName val="HO_Costs"/>
      <sheetName val="97_사업추정(WEKI)"/>
      <sheetName val="water_prop_"/>
      <sheetName val="JCR_TOP(ITEM)-KTRP"/>
      <sheetName val="Basic_Data"/>
      <sheetName val="Harga_Satuan_&amp;_Upah"/>
      <sheetName val="Cond_data13"/>
      <sheetName val="except_wiring13"/>
      <sheetName val="220KV_CS13"/>
      <sheetName val="step_&amp;_touch_13"/>
      <sheetName val="Conductor_Size10"/>
      <sheetName val="Discom_Details10"/>
      <sheetName val="M_S_10"/>
      <sheetName val="3BPA00132-5-3_W_plan_HVPNL10"/>
      <sheetName val="DETAILED__BOQ10"/>
      <sheetName val="BOQ_(2)9"/>
      <sheetName val="Attach-3_(QR)10"/>
      <sheetName val="Vind_-_BtB9"/>
      <sheetName val="Civil_Works9"/>
      <sheetName val="TBAL9697_-group_wise__sdpl9"/>
      <sheetName val="May_Budget9"/>
      <sheetName val="May_Actual9"/>
      <sheetName val="Supply_info9"/>
      <sheetName val="Compressed_Air9"/>
      <sheetName val="Dosing_Calcs9"/>
      <sheetName val="BW_&amp;_Neut_Pit9"/>
      <sheetName val="Cable_data8"/>
      <sheetName val="T_-_FDn8"/>
      <sheetName val="PRECAST_lightconc-II8"/>
      <sheetName val="dpc_cost8"/>
      <sheetName val="Staff_Acco_8"/>
      <sheetName val="Fin_Sum8"/>
      <sheetName val="LEVEL_RHS8"/>
      <sheetName val="LEVEL_LHS8"/>
      <sheetName val="400KV_short_circuit_force_calc8"/>
      <sheetName val="regions_&amp;_PL8"/>
      <sheetName val="Basic_input8"/>
      <sheetName val="Load_Details-220kV8"/>
      <sheetName val="Summary_Rates_From_Contract8"/>
      <sheetName val="3_Go&amp;Get_Eval_8"/>
      <sheetName val="6_2_Cover8"/>
      <sheetName val="P_&amp;_L_8"/>
      <sheetName val="Main_Bs8"/>
      <sheetName val="Rate_Analysis2"/>
      <sheetName val="General_input2"/>
      <sheetName val="Basic_Rates2"/>
      <sheetName val="HO_Costs2"/>
      <sheetName val="97_사업추정(WEKI)2"/>
      <sheetName val="water_prop_2"/>
      <sheetName val="JCR_TOP(ITEM)-KTRP2"/>
      <sheetName val="Basic_Data2"/>
      <sheetName val="Harga_Satuan_&amp;_Upah2"/>
      <sheetName val="Cond_data15"/>
      <sheetName val="except_wiring15"/>
      <sheetName val="220KV_CS15"/>
      <sheetName val="step_&amp;_touch_15"/>
      <sheetName val="Conductor_Size12"/>
      <sheetName val="Discom_Details12"/>
      <sheetName val="M_S_12"/>
      <sheetName val="BOQ_(2)11"/>
      <sheetName val="3BPA00132-5-3_W_plan_HVPNL12"/>
      <sheetName val="DETAILED__BOQ12"/>
      <sheetName val="Attach-3_(QR)12"/>
      <sheetName val="Vind_-_BtB11"/>
      <sheetName val="Civil_Works11"/>
      <sheetName val="TBAL9697_-group_wise__sdpl11"/>
      <sheetName val="May_Budget11"/>
      <sheetName val="May_Actual11"/>
      <sheetName val="Supply_info11"/>
      <sheetName val="Compressed_Air11"/>
      <sheetName val="Dosing_Calcs11"/>
      <sheetName val="BW_&amp;_Neut_Pit11"/>
      <sheetName val="Cable_data10"/>
      <sheetName val="T_-_FDn10"/>
      <sheetName val="PRECAST_lightconc-II10"/>
      <sheetName val="dpc_cost10"/>
      <sheetName val="Staff_Acco_10"/>
      <sheetName val="Fin_Sum10"/>
      <sheetName val="LEVEL_RHS10"/>
      <sheetName val="LEVEL_LHS10"/>
      <sheetName val="400KV_short_circuit_force_cal10"/>
      <sheetName val="regions_&amp;_PL10"/>
      <sheetName val="3_Go&amp;Get_Eval_10"/>
      <sheetName val="6_2_Cover10"/>
      <sheetName val="Basic_input10"/>
      <sheetName val="Load_Details-220kV10"/>
      <sheetName val="P_&amp;_L_10"/>
      <sheetName val="Main_Bs10"/>
      <sheetName val="Summary_Rates_From_Contract10"/>
      <sheetName val="Rate_Analysis4"/>
      <sheetName val="General_input4"/>
      <sheetName val="Basic_Rates4"/>
      <sheetName val="HO_Costs4"/>
      <sheetName val="97_사업추정(WEKI)4"/>
      <sheetName val="water_prop_4"/>
      <sheetName val="JCR_TOP(ITEM)-KTRP4"/>
      <sheetName val="Basic_Data4"/>
      <sheetName val="Harga_Satuan_&amp;_Upah4"/>
      <sheetName val="Cond_data16"/>
      <sheetName val="except_wiring16"/>
      <sheetName val="220KV_CS16"/>
      <sheetName val="step_&amp;_touch_16"/>
      <sheetName val="Conductor_Size13"/>
      <sheetName val="Discom_Details13"/>
      <sheetName val="M_S_13"/>
      <sheetName val="3BPA00132-5-3_W_plan_HVPNL13"/>
      <sheetName val="DETAILED__BOQ13"/>
      <sheetName val="BOQ_(2)12"/>
      <sheetName val="Attach-3_(QR)13"/>
      <sheetName val="Vind_-_BtB12"/>
      <sheetName val="Civil_Works12"/>
      <sheetName val="TBAL9697_-group_wise__sdpl12"/>
      <sheetName val="May_Budget12"/>
      <sheetName val="May_Actual12"/>
      <sheetName val="Supply_info12"/>
      <sheetName val="Compressed_Air12"/>
      <sheetName val="Dosing_Calcs12"/>
      <sheetName val="BW_&amp;_Neut_Pit12"/>
      <sheetName val="Cable_data11"/>
      <sheetName val="T_-_FDn11"/>
      <sheetName val="PRECAST_lightconc-II11"/>
      <sheetName val="dpc_cost11"/>
      <sheetName val="Staff_Acco_11"/>
      <sheetName val="Fin_Sum11"/>
      <sheetName val="LEVEL_RHS11"/>
      <sheetName val="LEVEL_LHS11"/>
      <sheetName val="400KV_short_circuit_force_cal11"/>
      <sheetName val="regions_&amp;_PL11"/>
      <sheetName val="Basic_input11"/>
      <sheetName val="Load_Details-220kV11"/>
      <sheetName val="Summary_Rates_From_Contract11"/>
      <sheetName val="3_Go&amp;Get_Eval_11"/>
      <sheetName val="6_2_Cover11"/>
      <sheetName val="P_&amp;_L_11"/>
      <sheetName val="Main_Bs11"/>
      <sheetName val="Rate_Analysis5"/>
      <sheetName val="General_input5"/>
      <sheetName val="Basic_Rates5"/>
      <sheetName val="HO_Costs5"/>
      <sheetName val="97_사업추정(WEKI)5"/>
      <sheetName val="water_prop_5"/>
      <sheetName val="JCR_TOP(ITEM)-KTRP5"/>
      <sheetName val="Basic_Data5"/>
      <sheetName val="Harga_Satuan_&amp;_Upah5"/>
      <sheetName val="Cond_data17"/>
      <sheetName val="except_wiring17"/>
      <sheetName val="220KV_CS17"/>
      <sheetName val="step_&amp;_touch_17"/>
      <sheetName val="Conductor_Size14"/>
      <sheetName val="Discom_Details14"/>
      <sheetName val="M_S_14"/>
      <sheetName val="BOQ_(2)13"/>
      <sheetName val="3BPA00132-5-3_W_plan_HVPNL14"/>
      <sheetName val="DETAILED__BOQ14"/>
      <sheetName val="Attach-3_(QR)14"/>
      <sheetName val="Vind_-_BtB13"/>
      <sheetName val="Civil_Works13"/>
      <sheetName val="TBAL9697_-group_wise__sdpl13"/>
      <sheetName val="May_Budget13"/>
      <sheetName val="May_Actual13"/>
      <sheetName val="Supply_info13"/>
      <sheetName val="Compressed_Air13"/>
      <sheetName val="Dosing_Calcs13"/>
      <sheetName val="BW_&amp;_Neut_Pit13"/>
      <sheetName val="Cable_data12"/>
      <sheetName val="T_-_FDn12"/>
      <sheetName val="PRECAST_lightconc-II12"/>
      <sheetName val="dpc_cost12"/>
      <sheetName val="Staff_Acco_12"/>
      <sheetName val="Fin_Sum12"/>
      <sheetName val="LEVEL_RHS12"/>
      <sheetName val="LEVEL_LHS12"/>
      <sheetName val="400KV_short_circuit_force_cal12"/>
      <sheetName val="regions_&amp;_PL12"/>
      <sheetName val="3_Go&amp;Get_Eval_12"/>
      <sheetName val="6_2_Cover12"/>
      <sheetName val="Basic_input12"/>
      <sheetName val="Load_Details-220kV12"/>
      <sheetName val="P_&amp;_L_12"/>
      <sheetName val="Main_Bs12"/>
      <sheetName val="Summary_Rates_From_Contract12"/>
      <sheetName val="Rate_Analysis6"/>
      <sheetName val="General_input6"/>
      <sheetName val="Basic_Rates6"/>
      <sheetName val="HO_Costs6"/>
      <sheetName val="97_사업추정(WEKI)6"/>
      <sheetName val="water_prop_6"/>
      <sheetName val="JCR_TOP(ITEM)-KTRP6"/>
      <sheetName val="Basic_Data6"/>
      <sheetName val="Harga_Satuan_&amp;_Upah6"/>
      <sheetName val="Cond_data19"/>
      <sheetName val="except_wiring19"/>
      <sheetName val="220KV_CS19"/>
      <sheetName val="step_&amp;_touch_19"/>
      <sheetName val="Conductor_Size16"/>
      <sheetName val="Discom_Details16"/>
      <sheetName val="M_S_16"/>
      <sheetName val="BOQ_(2)15"/>
      <sheetName val="3BPA00132-5-3_W_plan_HVPNL16"/>
      <sheetName val="DETAILED__BOQ16"/>
      <sheetName val="Attach-3_(QR)16"/>
      <sheetName val="Vind_-_BtB15"/>
      <sheetName val="Civil_Works15"/>
      <sheetName val="TBAL9697_-group_wise__sdpl15"/>
      <sheetName val="May_Budget15"/>
      <sheetName val="May_Actual15"/>
      <sheetName val="Supply_info15"/>
      <sheetName val="Compressed_Air15"/>
      <sheetName val="Dosing_Calcs15"/>
      <sheetName val="BW_&amp;_Neut_Pit15"/>
      <sheetName val="Cable_data14"/>
      <sheetName val="T_-_FDn14"/>
      <sheetName val="PRECAST_lightconc-II14"/>
      <sheetName val="dpc_cost14"/>
      <sheetName val="Staff_Acco_14"/>
      <sheetName val="Fin_Sum14"/>
      <sheetName val="LEVEL_RHS14"/>
      <sheetName val="LEVEL_LHS14"/>
      <sheetName val="400KV_short_circuit_force_cal14"/>
      <sheetName val="regions_&amp;_PL14"/>
      <sheetName val="3_Go&amp;Get_Eval_14"/>
      <sheetName val="6_2_Cover14"/>
      <sheetName val="Basic_input14"/>
      <sheetName val="Load_Details-220kV14"/>
      <sheetName val="P_&amp;_L_14"/>
      <sheetName val="Main_Bs14"/>
      <sheetName val="Summary_Rates_From_Contract14"/>
      <sheetName val="Rate_Analysis8"/>
      <sheetName val="General_input8"/>
      <sheetName val="Basic_Rates8"/>
      <sheetName val="HO_Costs8"/>
      <sheetName val="97_사업추정(WEKI)8"/>
      <sheetName val="water_prop_8"/>
      <sheetName val="JCR_TOP(ITEM)-KTRP8"/>
      <sheetName val="Basic_Data8"/>
      <sheetName val="Harga_Satuan_&amp;_Upah8"/>
      <sheetName val="Cond_data20"/>
      <sheetName val="except_wiring20"/>
      <sheetName val="220KV_CS20"/>
      <sheetName val="step_&amp;_touch_20"/>
      <sheetName val="Conductor_Size17"/>
      <sheetName val="Discom_Details17"/>
      <sheetName val="M_S_17"/>
      <sheetName val="BOQ_(2)16"/>
      <sheetName val="3BPA00132-5-3_W_plan_HVPNL17"/>
      <sheetName val="DETAILED__BOQ17"/>
      <sheetName val="Attach-3_(QR)17"/>
      <sheetName val="Vind_-_BtB16"/>
      <sheetName val="Civil_Works16"/>
      <sheetName val="TBAL9697_-group_wise__sdpl16"/>
      <sheetName val="May_Budget16"/>
      <sheetName val="May_Actual16"/>
      <sheetName val="Supply_info16"/>
      <sheetName val="Compressed_Air16"/>
      <sheetName val="Dosing_Calcs16"/>
      <sheetName val="BW_&amp;_Neut_Pit16"/>
      <sheetName val="Cable_data15"/>
      <sheetName val="T_-_FDn15"/>
      <sheetName val="PRECAST_lightconc-II15"/>
      <sheetName val="dpc_cost15"/>
      <sheetName val="Staff_Acco_15"/>
      <sheetName val="Fin_Sum15"/>
      <sheetName val="LEVEL_RHS15"/>
      <sheetName val="LEVEL_LHS15"/>
      <sheetName val="400KV_short_circuit_force_cal15"/>
      <sheetName val="regions_&amp;_PL15"/>
      <sheetName val="3_Go&amp;Get_Eval_15"/>
      <sheetName val="6_2_Cover15"/>
      <sheetName val="Basic_input15"/>
      <sheetName val="Load_Details-220kV15"/>
      <sheetName val="P_&amp;_L_15"/>
      <sheetName val="Main_Bs15"/>
      <sheetName val="Summary_Rates_From_Contract15"/>
      <sheetName val="Rate_Analysis9"/>
      <sheetName val="General_input9"/>
      <sheetName val="Basic_Rates9"/>
      <sheetName val="HO_Costs9"/>
      <sheetName val="97_사업추정(WEKI)9"/>
      <sheetName val="water_prop_9"/>
      <sheetName val="JCR_TOP(ITEM)-KTRP9"/>
      <sheetName val="Basic_Data9"/>
      <sheetName val="Harga_Satuan_&amp;_Upah9"/>
      <sheetName val="C-I"/>
    </sheetNames>
    <sheetDataSet>
      <sheetData sheetId="0" refreshError="1"/>
      <sheetData sheetId="1"/>
      <sheetData sheetId="2" refreshError="1"/>
      <sheetData sheetId="3"/>
      <sheetData sheetId="4"/>
      <sheetData sheetId="5"/>
      <sheetData sheetId="6"/>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T&amp;D(Domestic) 13-14"/>
      <sheetName val="IE 13-14"/>
      <sheetName val="SS 13-14"/>
      <sheetName val="TL 13-14"/>
      <sheetName val="EP 13-14"/>
      <sheetName val="Sheet1"/>
      <sheetName val="Sheet3"/>
      <sheetName val="Jobwise YTD"/>
      <sheetName val="Sheet2"/>
      <sheetName val="Sheet4"/>
      <sheetName val="Sheet5"/>
      <sheetName val="PRECAST lightconc-II"/>
      <sheetName val="Data Sheet"/>
      <sheetName val="Codes"/>
      <sheetName val="As per PCA"/>
      <sheetName val="Sch-3"/>
      <sheetName val="PT&amp;D(Domestic)_13-14"/>
      <sheetName val="IE_13-14"/>
      <sheetName val="SS_13-14"/>
      <sheetName val="TL_13-14"/>
      <sheetName val="EP_13-14"/>
      <sheetName val="Jobwise_YTD"/>
      <sheetName val="PRECAST_lightconc-II"/>
      <sheetName val="Data_Sheet"/>
      <sheetName val="As_per_PCA"/>
      <sheetName val="Design"/>
      <sheetName val="REL"/>
      <sheetName val="CAPEX Summary"/>
      <sheetName val="Assumptions"/>
      <sheetName val="Sch-1(Option-I)"/>
      <sheetName val="3BPA00132-5-3 W plan HVPNL"/>
      <sheetName val="mr21"/>
      <sheetName val="direct cost shed a-2 "/>
      <sheetName val="SE800"/>
      <sheetName val="대비표"/>
      <sheetName val="TF 1PH 16"/>
      <sheetName val="TABLES"/>
      <sheetName val="#REF"/>
      <sheetName val="SP Break Up"/>
      <sheetName val="CFL-KIM"/>
    </sheetNames>
    <sheetDataSet>
      <sheetData sheetId="0">
        <row r="3">
          <cell r="AN3" t="str">
            <v>04.EP</v>
          </cell>
        </row>
      </sheetData>
      <sheetData sheetId="1">
        <row r="3">
          <cell r="AN3" t="str">
            <v>01.IE</v>
          </cell>
        </row>
      </sheetData>
      <sheetData sheetId="2">
        <row r="3">
          <cell r="AN3" t="str">
            <v>02.SS</v>
          </cell>
        </row>
      </sheetData>
      <sheetData sheetId="3">
        <row r="3">
          <cell r="AN3" t="str">
            <v>03.TL</v>
          </cell>
        </row>
      </sheetData>
      <sheetData sheetId="4">
        <row r="3">
          <cell r="AN3" t="str">
            <v>04.EP</v>
          </cell>
        </row>
      </sheetData>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refreshError="1"/>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Sch-13"/>
      <sheetName val="Sch-14"/>
      <sheetName val="Sch-15"/>
      <sheetName val="Sch-16"/>
      <sheetName val="Sch-17"/>
      <sheetName val="Annexure A"/>
      <sheetName val="Sch-18"/>
      <sheetName val="Sch-19"/>
      <sheetName val="Sch-20"/>
      <sheetName val="Measurment"/>
      <sheetName val="july-I"/>
      <sheetName val="BOQ"/>
      <sheetName val="Design"/>
      <sheetName val="Annexure_A"/>
      <sheetName val="Sch-3"/>
      <sheetName val="dpc cost"/>
      <sheetName val="SUMMERY"/>
      <sheetName val="Analysis"/>
      <sheetName val="Conductor Size"/>
      <sheetName val="DETAILED  BOQ"/>
      <sheetName val="calcul"/>
      <sheetName val="Annexure_A1"/>
      <sheetName val="Annexure_A2"/>
      <sheetName val="Annexure_A3"/>
      <sheetName val="Annexure_A4"/>
      <sheetName val="Sheet3"/>
      <sheetName val="Data Sheet"/>
      <sheetName val="CE(F)"/>
      <sheetName val="Format - 4"/>
      <sheetName val="Conductor Parameter"/>
      <sheetName val="Report"/>
      <sheetName val="C.S.GENERATION"/>
      <sheetName val="CE (Onshore)"/>
      <sheetName val="dlvoid"/>
      <sheetName val="DetEst"/>
      <sheetName val="labour"/>
      <sheetName val="PGCIL-Pugalur-Sch"/>
      <sheetName val="GBW"/>
      <sheetName val="Vind-BtB"/>
      <sheetName val="BOQ (2)"/>
      <sheetName val="Cable data"/>
      <sheetName val="girder"/>
      <sheetName val="220 11  BS "/>
      <sheetName val="Tables"/>
      <sheetName val="COST"/>
      <sheetName val="DATA"/>
      <sheetName val=" Summary"/>
      <sheetName val="Title"/>
      <sheetName val="Sketch"/>
      <sheetName val="Sheet4"/>
      <sheetName val="gen"/>
      <sheetName val="Annexure_A5"/>
      <sheetName val="DETAILED__BOQ"/>
      <sheetName val="dpc_cost"/>
      <sheetName val="Conductor_Size"/>
      <sheetName val="Data_Sheet"/>
      <sheetName val="Format_-_4"/>
      <sheetName val="Conductor_Parameter"/>
      <sheetName val="C_S_GENERATION"/>
      <sheetName val="220_11__BS_"/>
      <sheetName val="BOQ_(2)"/>
      <sheetName val="Cable_data"/>
      <sheetName val="CE_(Onshore)"/>
      <sheetName val="_Summary"/>
      <sheetName val="dpc_cost2"/>
      <sheetName val="Conductor_Size2"/>
      <sheetName val="dpc_cost1"/>
      <sheetName val="Conductor_Size1"/>
      <sheetName val="dpc_cost3"/>
      <sheetName val="Conductor_Size3"/>
      <sheetName val="Form-B"/>
      <sheetName val="SITE OVERHEADS"/>
      <sheetName val="SE800"/>
      <sheetName val="Indices"/>
      <sheetName val="1"/>
      <sheetName val="Summary"/>
      <sheetName val="p.dhanunjay"/>
      <sheetName val="nandlal sarma"/>
      <sheetName val="t.raveendran"/>
      <sheetName val="pricing"/>
      <sheetName val="sof"/>
      <sheetName val="WORK TABLE"/>
      <sheetName val="환율"/>
      <sheetName val="Coalmine"/>
      <sheetName val="NPCPP-70-DS-017"/>
      <sheetName val="Model"/>
      <sheetName val="CONSTRUCTION COMPONENT"/>
      <sheetName val="ETC Plant Cost"/>
      <sheetName val="Commercial Inputs"/>
      <sheetName val="Comm. Inputs"/>
      <sheetName val="SPT vs PHI"/>
      <sheetName val="SCF"/>
      <sheetName val="Break Dw"/>
      <sheetName val="TblPriceDB"/>
      <sheetName val="Annexure_A6"/>
      <sheetName val="DETAILED__BOQ1"/>
      <sheetName val="Data_Sheet1"/>
      <sheetName val="Deckblatt"/>
      <sheetName val="VAT &amp; ST"/>
      <sheetName val="configurations-cables"/>
      <sheetName val="configurations-lvohl"/>
      <sheetName val="material cacus"/>
      <sheetName val="2008 material cost"/>
      <sheetName val="config-11kVohl"/>
      <sheetName val="PayItems"/>
      <sheetName val="DB1"/>
      <sheetName val="DB"/>
      <sheetName val="SALA-002"/>
      <sheetName val="dBase"/>
      <sheetName val="dpc_cost4"/>
      <sheetName val="Conductor_Size4"/>
      <sheetName val="SITE_OVERHEADS"/>
      <sheetName val="材料マスタ"/>
      <sheetName val="Recursos Humanos"/>
      <sheetName val="Nortel-Core"/>
      <sheetName val="Rate Analysis"/>
      <sheetName val="Currencies"/>
      <sheetName val="INPUT"/>
      <sheetName val="EqpPerfJun08"/>
      <sheetName val="estimate"/>
      <sheetName val="Rectangular Beam"/>
      <sheetName val="SCurv (3)"/>
      <sheetName val="Costing"/>
      <sheetName val="Estimation"/>
      <sheetName val="INPUT SHEET"/>
      <sheetName val="RES-PLANNING"/>
      <sheetName val="SILICATE"/>
      <sheetName val="#REF"/>
      <sheetName val="Timesheet"/>
      <sheetName val="Sheet2"/>
      <sheetName val="Control"/>
      <sheetName val="PV FDN"/>
      <sheetName val="PROG_DATA"/>
      <sheetName val="Annexure_A7"/>
      <sheetName val="DETAILED__BOQ2"/>
      <sheetName val="C_S_GENERATION1"/>
      <sheetName val="220_11__BS_1"/>
      <sheetName val="Data_Sheet2"/>
      <sheetName val="BOQ_(2)1"/>
      <sheetName val="Cable_data1"/>
      <sheetName val="_Summary1"/>
      <sheetName val="WORK_TABLE"/>
      <sheetName val="SPT_vs_PHI"/>
      <sheetName val="Format_-_41"/>
      <sheetName val="Conductor_Parameter1"/>
      <sheetName val="p_dhanunjay"/>
      <sheetName val="nandlal_sarma"/>
      <sheetName val="t_raveendran"/>
      <sheetName val="CE_(Onshore)1"/>
      <sheetName val="ETC_Plant_Cost"/>
      <sheetName val="Commercial_Inputs"/>
      <sheetName val="Comm__Inputs"/>
      <sheetName val="CONSTRUCTION_COMPONENT"/>
      <sheetName val="Break_Dw"/>
      <sheetName val="Annexure_A8"/>
      <sheetName val="dpc_cost6"/>
      <sheetName val="Conductor_Size6"/>
      <sheetName val="DETAILED__BOQ3"/>
      <sheetName val="C_S_GENERATION3"/>
      <sheetName val="220_11__BS_3"/>
      <sheetName val="Data_Sheet3"/>
      <sheetName val="BOQ_(2)3"/>
      <sheetName val="Cable_data3"/>
      <sheetName val="_Summary3"/>
      <sheetName val="Format_-_43"/>
      <sheetName val="Conductor_Parameter3"/>
      <sheetName val="SITE_OVERHEADS2"/>
      <sheetName val="WORK_TABLE2"/>
      <sheetName val="CE_(Onshore)3"/>
      <sheetName val="p_dhanunjay2"/>
      <sheetName val="nandlal_sarma2"/>
      <sheetName val="t_raveendran2"/>
      <sheetName val="Break_Dw2"/>
      <sheetName val="ETC_Plant_Cost2"/>
      <sheetName val="Commercial_Inputs2"/>
      <sheetName val="Comm__Inputs2"/>
      <sheetName val="CONSTRUCTION_COMPONENT2"/>
      <sheetName val="dpc_cost5"/>
      <sheetName val="Conductor_Size5"/>
      <sheetName val="C_S_GENERATION2"/>
      <sheetName val="220_11__BS_2"/>
      <sheetName val="BOQ_(2)2"/>
      <sheetName val="Cable_data2"/>
      <sheetName val="_Summary2"/>
      <sheetName val="Format_-_42"/>
      <sheetName val="Conductor_Parameter2"/>
      <sheetName val="SITE_OVERHEADS1"/>
      <sheetName val="WORK_TABLE1"/>
      <sheetName val="CE_(Onshore)2"/>
      <sheetName val="p_dhanunjay1"/>
      <sheetName val="nandlal_sarma1"/>
      <sheetName val="t_raveendran1"/>
      <sheetName val="Break_Dw1"/>
      <sheetName val="ETC_Plant_Cost1"/>
      <sheetName val="Commercial_Inputs1"/>
      <sheetName val="Comm__Inputs1"/>
      <sheetName val="CONSTRUCTION_COMPONENT1"/>
      <sheetName val="Cost Analysis"/>
      <sheetName val="IDC"/>
      <sheetName val="Design Sheet"/>
      <sheetName val="Cover"/>
      <sheetName val="Lead"/>
      <sheetName val="Annexure_A14"/>
      <sheetName val="Annexure_A10"/>
      <sheetName val="Annexure_A9"/>
      <sheetName val="Annexure_A11"/>
      <sheetName val="Annexure_A12"/>
      <sheetName val="Annexure_A13"/>
      <sheetName val="Annexure_A20"/>
      <sheetName val="Annexure_A15"/>
      <sheetName val="Annexure_A16"/>
      <sheetName val="WORK_TABLE3"/>
      <sheetName val="SCurv_(3)3"/>
      <sheetName val="Annexure_A17"/>
      <sheetName val="SCurv_(3)"/>
      <sheetName val="Annexure_A18"/>
      <sheetName val="SCurv_(3)1"/>
      <sheetName val="Annexure_A19"/>
      <sheetName val="SCurv_(3)2"/>
      <sheetName val="Annexure_A21"/>
      <sheetName val="WORK_TABLE4"/>
      <sheetName val="SCurv_(3)4"/>
      <sheetName val="Annexure_A22"/>
      <sheetName val="WORK_TABLE5"/>
      <sheetName val="SCurv_(3)5"/>
      <sheetName val="Annexure_A23"/>
      <sheetName val="WORK_TABLE6"/>
      <sheetName val="SCurv_(3)6"/>
      <sheetName val="Annexure_A24"/>
      <sheetName val="WORK_TABLE7"/>
      <sheetName val="SCurv_(3)7"/>
      <sheetName val="P4-B"/>
      <sheetName val="Reference Information"/>
      <sheetName val="Employee List"/>
      <sheetName val="Sales Office"/>
      <sheetName val="Sheet 1"/>
      <sheetName val="Fill this out first..."/>
      <sheetName val="FORM7"/>
      <sheetName val="Basic Rates"/>
      <sheetName val="1641"/>
      <sheetName val="대비표"/>
      <sheetName val="Quantities"/>
      <sheetName val="MRATES"/>
      <sheetName val="PDT(L)1"/>
      <sheetName val="LANGUAGE"/>
      <sheetName val="main"/>
      <sheetName val="input_spider"/>
      <sheetName val="Code"/>
    </sheetNames>
    <sheetDataSet>
      <sheetData sheetId="0" refreshError="1">
        <row r="6">
          <cell r="C6" t="str">
            <v>IFB Number : C-55802-S119A-7</v>
          </cell>
        </row>
        <row r="8">
          <cell r="C8" t="str">
            <v>Date  : 12-08-2005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refreshError="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refreshError="1"/>
      <sheetData sheetId="217" refreshError="1"/>
      <sheetData sheetId="218" refreshError="1"/>
      <sheetData sheetId="219" refreshError="1"/>
      <sheetData sheetId="220" refreshError="1"/>
      <sheetData sheetId="221"/>
      <sheetData sheetId="222"/>
      <sheetData sheetId="223"/>
      <sheetData sheetId="224"/>
      <sheetData sheetId="225"/>
      <sheetData sheetId="226"/>
      <sheetData sheetId="227"/>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sheetData sheetId="238"/>
      <sheetData sheetId="239" refreshError="1"/>
      <sheetData sheetId="240"/>
      <sheetData sheetId="241"/>
      <sheetData sheetId="242" refreshError="1"/>
      <sheetData sheetId="243"/>
      <sheetData sheetId="244"/>
      <sheetData sheetId="245"/>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ummary-Progress"/>
      <sheetName val="Quaterly Consumption"/>
      <sheetName val="Quaterly Consumption Q1 2019"/>
      <sheetName val="Execution"/>
      <sheetName val="survey "/>
      <sheetName val="Foundation"/>
      <sheetName val="SUMMARY "/>
      <sheetName val="Erection"/>
      <sheetName val="Earthing"/>
      <sheetName val="VC-Gaya-Jahan"/>
      <sheetName val="VC-LILO-AP-1"/>
      <sheetName val="VC-LILO-AP-2"/>
      <sheetName val="VC-Dum-Dum"/>
      <sheetName val="VC-Dum-Bux "/>
      <sheetName val="VC-Naub-Pali"/>
      <sheetName val="VC-Naub-Masau"/>
      <sheetName val="VC-Naub-Bhus"/>
      <sheetName val="VC-Naub-Bihat"/>
      <sheetName val="VC-LILO-AJ-1"/>
      <sheetName val="VC-LILO-AJ-2"/>
      <sheetName val="Tower &amp; Stub Master"/>
      <sheetName val="LA PROGRESS "/>
      <sheetName val="Master Foundation"/>
      <sheetName val="Soil Investigation"/>
      <sheetName val="Sheet1"/>
      <sheetName val="CE(F)"/>
    </sheetNames>
    <sheetDataSet>
      <sheetData sheetId="0"/>
      <sheetData sheetId="1"/>
      <sheetData sheetId="2"/>
      <sheetData sheetId="3"/>
      <sheetData sheetId="4"/>
      <sheetData sheetId="5">
        <row r="3">
          <cell r="A3" t="str">
            <v>Lilo of 220kv DC Ara-Pusauli at Dumraon TL Line-2</v>
          </cell>
          <cell r="B3">
            <v>1</v>
          </cell>
          <cell r="C3" t="str">
            <v>2/1</v>
          </cell>
          <cell r="D3" t="str">
            <v>DA+0</v>
          </cell>
          <cell r="E3" t="str">
            <v>WET</v>
          </cell>
          <cell r="F3" t="str">
            <v>Iftekhar</v>
          </cell>
          <cell r="G3">
            <v>43537</v>
          </cell>
          <cell r="H3">
            <v>43565</v>
          </cell>
          <cell r="I3" t="str">
            <v>Fdn Not Close</v>
          </cell>
          <cell r="J3">
            <v>43540</v>
          </cell>
          <cell r="K3">
            <v>0</v>
          </cell>
          <cell r="L3">
            <v>0</v>
          </cell>
          <cell r="M3">
            <v>0</v>
          </cell>
          <cell r="N3">
            <v>0</v>
          </cell>
          <cell r="O3">
            <v>0</v>
          </cell>
          <cell r="P3">
            <v>0</v>
          </cell>
          <cell r="Q3">
            <v>0</v>
          </cell>
          <cell r="R3" t="e">
            <v>#NAME?</v>
          </cell>
          <cell r="S3" t="e">
            <v>#NAME?</v>
          </cell>
          <cell r="T3">
            <v>0</v>
          </cell>
          <cell r="U3">
            <v>0</v>
          </cell>
          <cell r="V3" t="e">
            <v>#NAME?</v>
          </cell>
          <cell r="W3" t="e">
            <v>#NAME?</v>
          </cell>
          <cell r="X3" t="e">
            <v>#NAME?</v>
          </cell>
          <cell r="Y3" t="e">
            <v>#NAME?</v>
          </cell>
          <cell r="Z3" t="e">
            <v>#NAME?</v>
          </cell>
          <cell r="AA3" t="e">
            <v>#NAME?</v>
          </cell>
          <cell r="AB3" t="e">
            <v>#NAME?</v>
          </cell>
          <cell r="AC3" t="e">
            <v>#NAME?</v>
          </cell>
          <cell r="AD3" t="e">
            <v>#NAME?</v>
          </cell>
          <cell r="AE3" t="e">
            <v>#NAME?</v>
          </cell>
          <cell r="AF3">
            <v>171.56</v>
          </cell>
          <cell r="AG3">
            <v>36.64</v>
          </cell>
          <cell r="AH3">
            <v>7.56</v>
          </cell>
          <cell r="AI3">
            <v>215.76</v>
          </cell>
          <cell r="AJ3" t="e">
            <v>#NAME?</v>
          </cell>
          <cell r="AK3" t="e">
            <v>#NAME?</v>
          </cell>
          <cell r="AL3" t="e">
            <v>#NAME?</v>
          </cell>
          <cell r="AM3" t="e">
            <v>#NAME?</v>
          </cell>
          <cell r="AN3" t="e">
            <v>#NAME?</v>
          </cell>
          <cell r="AO3" t="e">
            <v>#NAME?</v>
          </cell>
          <cell r="AP3" t="e">
            <v>#NAME?</v>
          </cell>
          <cell r="AQ3">
            <v>0</v>
          </cell>
          <cell r="AR3">
            <v>0</v>
          </cell>
          <cell r="AS3">
            <v>0</v>
          </cell>
          <cell r="AT3">
            <v>0</v>
          </cell>
        </row>
        <row r="4">
          <cell r="A4" t="str">
            <v>Lilo of 220kv DC Ara-Pusauli at Dumraon TL Line-2</v>
          </cell>
          <cell r="B4">
            <v>2</v>
          </cell>
          <cell r="C4" t="str">
            <v>3/1</v>
          </cell>
          <cell r="D4" t="str">
            <v>DA+0</v>
          </cell>
          <cell r="E4" t="str">
            <v>WET</v>
          </cell>
          <cell r="F4" t="str">
            <v>Iftekhar</v>
          </cell>
          <cell r="G4">
            <v>43541</v>
          </cell>
          <cell r="H4">
            <v>43569</v>
          </cell>
          <cell r="I4">
            <v>0</v>
          </cell>
          <cell r="J4">
            <v>43547</v>
          </cell>
          <cell r="K4">
            <v>0</v>
          </cell>
          <cell r="L4">
            <v>0</v>
          </cell>
          <cell r="M4">
            <v>0</v>
          </cell>
          <cell r="N4">
            <v>0</v>
          </cell>
          <cell r="O4">
            <v>0</v>
          </cell>
          <cell r="P4">
            <v>0</v>
          </cell>
          <cell r="Q4">
            <v>0</v>
          </cell>
          <cell r="R4" t="e">
            <v>#NAME?</v>
          </cell>
          <cell r="S4" t="e">
            <v>#NAME?</v>
          </cell>
          <cell r="T4">
            <v>0</v>
          </cell>
          <cell r="U4">
            <v>0</v>
          </cell>
          <cell r="V4" t="e">
            <v>#NAME?</v>
          </cell>
          <cell r="W4" t="e">
            <v>#NAME?</v>
          </cell>
          <cell r="X4" t="e">
            <v>#NAME?</v>
          </cell>
          <cell r="Y4" t="e">
            <v>#NAME?</v>
          </cell>
          <cell r="Z4" t="e">
            <v>#NAME?</v>
          </cell>
          <cell r="AA4" t="e">
            <v>#NAME?</v>
          </cell>
          <cell r="AB4" t="e">
            <v>#NAME?</v>
          </cell>
          <cell r="AC4" t="e">
            <v>#NAME?</v>
          </cell>
          <cell r="AD4" t="e">
            <v>#NAME?</v>
          </cell>
          <cell r="AE4" t="e">
            <v>#NAME?</v>
          </cell>
          <cell r="AF4">
            <v>171.56</v>
          </cell>
          <cell r="AG4">
            <v>36.64</v>
          </cell>
          <cell r="AH4">
            <v>7.56</v>
          </cell>
          <cell r="AI4">
            <v>215.76</v>
          </cell>
          <cell r="AJ4" t="e">
            <v>#NAME?</v>
          </cell>
          <cell r="AK4" t="e">
            <v>#NAME?</v>
          </cell>
          <cell r="AL4" t="e">
            <v>#NAME?</v>
          </cell>
          <cell r="AM4" t="e">
            <v>#NAME?</v>
          </cell>
          <cell r="AN4" t="e">
            <v>#NAME?</v>
          </cell>
          <cell r="AO4" t="e">
            <v>#NAME?</v>
          </cell>
          <cell r="AP4" t="e">
            <v>#NAME?</v>
          </cell>
          <cell r="AQ4">
            <v>0</v>
          </cell>
          <cell r="AR4">
            <v>0</v>
          </cell>
          <cell r="AS4">
            <v>0</v>
          </cell>
          <cell r="AT4">
            <v>0</v>
          </cell>
        </row>
        <row r="5">
          <cell r="A5" t="str">
            <v>220KV DC Naubatpur-BhusaulaTL Line</v>
          </cell>
          <cell r="B5">
            <v>40</v>
          </cell>
          <cell r="C5" t="str">
            <v>16/2</v>
          </cell>
          <cell r="D5" t="str">
            <v>DA+3</v>
          </cell>
          <cell r="E5" t="str">
            <v>WET</v>
          </cell>
          <cell r="F5" t="str">
            <v>Veena Construction</v>
          </cell>
          <cell r="G5">
            <v>43566</v>
          </cell>
          <cell r="H5">
            <v>43594</v>
          </cell>
          <cell r="I5">
            <v>43573</v>
          </cell>
          <cell r="J5">
            <v>43574</v>
          </cell>
          <cell r="K5">
            <v>0</v>
          </cell>
          <cell r="L5">
            <v>0</v>
          </cell>
          <cell r="M5">
            <v>0</v>
          </cell>
          <cell r="N5">
            <v>0</v>
          </cell>
          <cell r="O5">
            <v>0</v>
          </cell>
          <cell r="P5">
            <v>0</v>
          </cell>
          <cell r="Q5">
            <v>0</v>
          </cell>
          <cell r="R5" t="e">
            <v>#NAME?</v>
          </cell>
          <cell r="S5" t="e">
            <v>#NAME?</v>
          </cell>
          <cell r="T5">
            <v>0</v>
          </cell>
          <cell r="U5">
            <v>0</v>
          </cell>
          <cell r="V5" t="e">
            <v>#NAME?</v>
          </cell>
          <cell r="W5" t="e">
            <v>#NAME?</v>
          </cell>
          <cell r="X5" t="e">
            <v>#NAME?</v>
          </cell>
          <cell r="Y5" t="e">
            <v>#NAME?</v>
          </cell>
          <cell r="Z5" t="e">
            <v>#NAME?</v>
          </cell>
          <cell r="AA5" t="e">
            <v>#NAME?</v>
          </cell>
          <cell r="AB5" t="e">
            <v>#NAME?</v>
          </cell>
          <cell r="AC5" t="e">
            <v>#NAME?</v>
          </cell>
          <cell r="AD5" t="e">
            <v>#NAME?</v>
          </cell>
          <cell r="AE5" t="e">
            <v>#NAME?</v>
          </cell>
          <cell r="AF5">
            <v>171.56</v>
          </cell>
          <cell r="AG5">
            <v>36.64</v>
          </cell>
          <cell r="AH5">
            <v>7.56</v>
          </cell>
          <cell r="AI5">
            <v>215.76</v>
          </cell>
          <cell r="AJ5" t="e">
            <v>#NAME?</v>
          </cell>
          <cell r="AK5" t="e">
            <v>#NAME?</v>
          </cell>
          <cell r="AL5" t="e">
            <v>#NAME?</v>
          </cell>
          <cell r="AM5" t="e">
            <v>#NAME?</v>
          </cell>
          <cell r="AN5" t="e">
            <v>#NAME?</v>
          </cell>
          <cell r="AO5" t="e">
            <v>#NAME?</v>
          </cell>
          <cell r="AP5" t="e">
            <v>#NAME?</v>
          </cell>
          <cell r="AQ5">
            <v>0</v>
          </cell>
          <cell r="AR5">
            <v>0</v>
          </cell>
          <cell r="AS5">
            <v>0</v>
          </cell>
          <cell r="AT5">
            <v>0</v>
          </cell>
        </row>
        <row r="6">
          <cell r="A6" t="str">
            <v>Lilo of 220kv DC Ara-Pusauli at Dumraon TL Line-1</v>
          </cell>
          <cell r="B6">
            <v>1</v>
          </cell>
          <cell r="C6" t="str">
            <v>5/2</v>
          </cell>
          <cell r="D6" t="str">
            <v>DA+3</v>
          </cell>
          <cell r="E6" t="str">
            <v>WET</v>
          </cell>
          <cell r="F6" t="str">
            <v>Upendra Singh</v>
          </cell>
          <cell r="G6">
            <v>43522</v>
          </cell>
          <cell r="H6">
            <v>43550</v>
          </cell>
          <cell r="I6" t="str">
            <v>FDN Not Close</v>
          </cell>
          <cell r="J6">
            <v>43552</v>
          </cell>
          <cell r="K6">
            <v>0</v>
          </cell>
          <cell r="L6">
            <v>0</v>
          </cell>
          <cell r="M6">
            <v>0</v>
          </cell>
          <cell r="N6">
            <v>0</v>
          </cell>
          <cell r="O6">
            <v>0</v>
          </cell>
          <cell r="P6">
            <v>0</v>
          </cell>
          <cell r="Q6">
            <v>0</v>
          </cell>
          <cell r="R6" t="e">
            <v>#NAME?</v>
          </cell>
          <cell r="S6" t="e">
            <v>#NAME?</v>
          </cell>
          <cell r="T6">
            <v>0</v>
          </cell>
          <cell r="U6">
            <v>0</v>
          </cell>
          <cell r="V6" t="e">
            <v>#NAME?</v>
          </cell>
          <cell r="W6" t="e">
            <v>#NAME?</v>
          </cell>
          <cell r="X6" t="e">
            <v>#NAME?</v>
          </cell>
          <cell r="Y6" t="e">
            <v>#NAME?</v>
          </cell>
          <cell r="Z6" t="e">
            <v>#NAME?</v>
          </cell>
          <cell r="AA6" t="e">
            <v>#NAME?</v>
          </cell>
          <cell r="AB6" t="e">
            <v>#NAME?</v>
          </cell>
          <cell r="AC6" t="e">
            <v>#NAME?</v>
          </cell>
          <cell r="AD6" t="e">
            <v>#NAME?</v>
          </cell>
          <cell r="AE6" t="e">
            <v>#NAME?</v>
          </cell>
          <cell r="AF6">
            <v>171.56</v>
          </cell>
          <cell r="AG6">
            <v>36.64</v>
          </cell>
          <cell r="AH6">
            <v>7.56</v>
          </cell>
          <cell r="AI6">
            <v>215.76</v>
          </cell>
          <cell r="AJ6" t="e">
            <v>#NAME?</v>
          </cell>
          <cell r="AK6" t="e">
            <v>#NAME?</v>
          </cell>
          <cell r="AL6" t="e">
            <v>#NAME?</v>
          </cell>
          <cell r="AM6" t="e">
            <v>#NAME?</v>
          </cell>
          <cell r="AN6" t="e">
            <v>#NAME?</v>
          </cell>
          <cell r="AO6" t="e">
            <v>#NAME?</v>
          </cell>
          <cell r="AP6" t="e">
            <v>#NAME?</v>
          </cell>
          <cell r="AQ6">
            <v>0</v>
          </cell>
          <cell r="AR6">
            <v>0</v>
          </cell>
          <cell r="AS6">
            <v>0</v>
          </cell>
          <cell r="AT6">
            <v>0</v>
          </cell>
        </row>
        <row r="7">
          <cell r="A7" t="str">
            <v>132KV DC Dumraon-Dumraon TL Line</v>
          </cell>
          <cell r="B7">
            <v>66</v>
          </cell>
          <cell r="C7" t="str">
            <v>3/0</v>
          </cell>
          <cell r="D7" t="str">
            <v>DB+6</v>
          </cell>
          <cell r="E7" t="str">
            <v>WET</v>
          </cell>
          <cell r="F7" t="str">
            <v>Deepak Pandey</v>
          </cell>
          <cell r="G7">
            <v>43568</v>
          </cell>
          <cell r="H7">
            <v>43596</v>
          </cell>
          <cell r="I7">
            <v>43614</v>
          </cell>
          <cell r="J7">
            <v>43573</v>
          </cell>
          <cell r="K7">
            <v>0</v>
          </cell>
          <cell r="L7">
            <v>0</v>
          </cell>
          <cell r="M7">
            <v>0</v>
          </cell>
          <cell r="N7">
            <v>0</v>
          </cell>
          <cell r="O7">
            <v>0</v>
          </cell>
          <cell r="P7">
            <v>0</v>
          </cell>
          <cell r="Q7">
            <v>0</v>
          </cell>
          <cell r="R7" t="e">
            <v>#NAME?</v>
          </cell>
          <cell r="S7" t="e">
            <v>#NAME?</v>
          </cell>
          <cell r="T7">
            <v>0</v>
          </cell>
          <cell r="U7">
            <v>0</v>
          </cell>
          <cell r="V7" t="e">
            <v>#NAME?</v>
          </cell>
          <cell r="W7" t="e">
            <v>#NAME?</v>
          </cell>
          <cell r="X7" t="e">
            <v>#NAME?</v>
          </cell>
          <cell r="Y7" t="e">
            <v>#NAME?</v>
          </cell>
          <cell r="Z7" t="e">
            <v>#NAME?</v>
          </cell>
          <cell r="AA7" t="e">
            <v>#NAME?</v>
          </cell>
          <cell r="AB7" t="e">
            <v>#NAME?</v>
          </cell>
          <cell r="AC7" t="e">
            <v>#NAME?</v>
          </cell>
          <cell r="AD7" t="e">
            <v>#NAME?</v>
          </cell>
          <cell r="AE7" t="e">
            <v>#NAME?</v>
          </cell>
          <cell r="AF7">
            <v>211.8</v>
          </cell>
          <cell r="AG7">
            <v>43.43</v>
          </cell>
          <cell r="AH7">
            <v>6.86</v>
          </cell>
          <cell r="AI7">
            <v>262.09000000000003</v>
          </cell>
          <cell r="AJ7" t="e">
            <v>#NAME?</v>
          </cell>
          <cell r="AK7" t="e">
            <v>#NAME?</v>
          </cell>
          <cell r="AL7" t="e">
            <v>#NAME?</v>
          </cell>
          <cell r="AM7" t="e">
            <v>#NAME?</v>
          </cell>
          <cell r="AN7" t="e">
            <v>#NAME?</v>
          </cell>
          <cell r="AO7" t="e">
            <v>#NAME?</v>
          </cell>
          <cell r="AP7" t="e">
            <v>#NAME?</v>
          </cell>
          <cell r="AQ7">
            <v>0</v>
          </cell>
          <cell r="AR7">
            <v>0</v>
          </cell>
          <cell r="AS7">
            <v>0</v>
          </cell>
          <cell r="AT7">
            <v>0</v>
          </cell>
        </row>
        <row r="8">
          <cell r="A8" t="str">
            <v>132KV DC Dumraon-Buxar TL Line</v>
          </cell>
          <cell r="B8">
            <v>104</v>
          </cell>
          <cell r="C8" t="str">
            <v>28/0</v>
          </cell>
          <cell r="D8" t="str">
            <v>DR+0</v>
          </cell>
          <cell r="E8" t="str">
            <v>WET</v>
          </cell>
          <cell r="F8" t="str">
            <v>Pralhad Construction</v>
          </cell>
          <cell r="G8">
            <v>43566</v>
          </cell>
          <cell r="H8">
            <v>43594</v>
          </cell>
          <cell r="I8">
            <v>43613</v>
          </cell>
          <cell r="J8">
            <v>43582</v>
          </cell>
          <cell r="K8">
            <v>0</v>
          </cell>
          <cell r="L8">
            <v>0</v>
          </cell>
          <cell r="M8">
            <v>0</v>
          </cell>
          <cell r="N8">
            <v>0</v>
          </cell>
          <cell r="O8">
            <v>0</v>
          </cell>
          <cell r="P8">
            <v>0</v>
          </cell>
          <cell r="Q8">
            <v>0</v>
          </cell>
          <cell r="R8" t="e">
            <v>#NAME?</v>
          </cell>
          <cell r="S8" t="e">
            <v>#NAME?</v>
          </cell>
          <cell r="T8">
            <v>0</v>
          </cell>
          <cell r="U8">
            <v>0</v>
          </cell>
          <cell r="V8" t="e">
            <v>#NAME?</v>
          </cell>
          <cell r="W8" t="e">
            <v>#NAME?</v>
          </cell>
          <cell r="X8" t="e">
            <v>#NAME?</v>
          </cell>
          <cell r="Y8" t="e">
            <v>#NAME?</v>
          </cell>
          <cell r="Z8" t="e">
            <v>#NAME?</v>
          </cell>
          <cell r="AA8" t="e">
            <v>#NAME?</v>
          </cell>
          <cell r="AB8" t="e">
            <v>#NAME?</v>
          </cell>
          <cell r="AC8" t="e">
            <v>#NAME?</v>
          </cell>
          <cell r="AD8" t="e">
            <v>#NAME?</v>
          </cell>
          <cell r="AE8" t="e">
            <v>#NAME?</v>
          </cell>
          <cell r="AF8">
            <v>249.32</v>
          </cell>
          <cell r="AG8">
            <v>32.799999999999997</v>
          </cell>
          <cell r="AH8">
            <v>8</v>
          </cell>
          <cell r="AI8">
            <v>290.12</v>
          </cell>
          <cell r="AJ8" t="e">
            <v>#NAME?</v>
          </cell>
          <cell r="AK8" t="e">
            <v>#NAME?</v>
          </cell>
          <cell r="AL8" t="e">
            <v>#NAME?</v>
          </cell>
          <cell r="AM8" t="e">
            <v>#NAME?</v>
          </cell>
          <cell r="AN8" t="e">
            <v>#NAME?</v>
          </cell>
          <cell r="AO8" t="e">
            <v>#NAME?</v>
          </cell>
          <cell r="AP8" t="e">
            <v>#NAME?</v>
          </cell>
          <cell r="AQ8">
            <v>0</v>
          </cell>
          <cell r="AR8">
            <v>0</v>
          </cell>
          <cell r="AS8">
            <v>0</v>
          </cell>
          <cell r="AT8">
            <v>0</v>
          </cell>
        </row>
        <row r="9">
          <cell r="A9" t="str">
            <v>220KV DC Naubatpur-BhusaulaTL Line</v>
          </cell>
          <cell r="B9">
            <v>39</v>
          </cell>
          <cell r="C9" t="str">
            <v>11/1</v>
          </cell>
          <cell r="D9" t="str">
            <v>DA+3</v>
          </cell>
          <cell r="E9" t="str">
            <v>WET</v>
          </cell>
          <cell r="F9" t="str">
            <v>Veena Construction</v>
          </cell>
          <cell r="G9">
            <v>43560</v>
          </cell>
          <cell r="H9">
            <v>43588</v>
          </cell>
          <cell r="I9">
            <v>43573</v>
          </cell>
          <cell r="J9">
            <v>43565</v>
          </cell>
          <cell r="K9">
            <v>0</v>
          </cell>
          <cell r="L9">
            <v>0</v>
          </cell>
          <cell r="M9">
            <v>0</v>
          </cell>
          <cell r="N9">
            <v>0</v>
          </cell>
          <cell r="O9">
            <v>0</v>
          </cell>
          <cell r="P9">
            <v>0</v>
          </cell>
          <cell r="Q9">
            <v>0</v>
          </cell>
          <cell r="R9" t="e">
            <v>#NAME?</v>
          </cell>
          <cell r="S9" t="e">
            <v>#NAME?</v>
          </cell>
          <cell r="T9">
            <v>0</v>
          </cell>
          <cell r="U9">
            <v>0</v>
          </cell>
          <cell r="V9" t="e">
            <v>#NAME?</v>
          </cell>
          <cell r="W9" t="e">
            <v>#NAME?</v>
          </cell>
          <cell r="X9" t="e">
            <v>#NAME?</v>
          </cell>
          <cell r="Y9" t="e">
            <v>#NAME?</v>
          </cell>
          <cell r="Z9" t="e">
            <v>#NAME?</v>
          </cell>
          <cell r="AA9" t="e">
            <v>#NAME?</v>
          </cell>
          <cell r="AB9" t="e">
            <v>#NAME?</v>
          </cell>
          <cell r="AC9" t="e">
            <v>#NAME?</v>
          </cell>
          <cell r="AD9" t="e">
            <v>#NAME?</v>
          </cell>
          <cell r="AE9" t="e">
            <v>#NAME?</v>
          </cell>
          <cell r="AF9">
            <v>171.56</v>
          </cell>
          <cell r="AG9">
            <v>36.64</v>
          </cell>
          <cell r="AH9">
            <v>7.56</v>
          </cell>
          <cell r="AI9">
            <v>215.76</v>
          </cell>
          <cell r="AJ9" t="e">
            <v>#NAME?</v>
          </cell>
          <cell r="AK9" t="e">
            <v>#NAME?</v>
          </cell>
          <cell r="AL9" t="e">
            <v>#NAME?</v>
          </cell>
          <cell r="AM9" t="e">
            <v>#NAME?</v>
          </cell>
          <cell r="AN9" t="e">
            <v>#NAME?</v>
          </cell>
          <cell r="AO9" t="e">
            <v>#NAME?</v>
          </cell>
          <cell r="AP9" t="e">
            <v>#NAME?</v>
          </cell>
          <cell r="AQ9">
            <v>0</v>
          </cell>
          <cell r="AR9">
            <v>0</v>
          </cell>
          <cell r="AS9">
            <v>0</v>
          </cell>
          <cell r="AT9">
            <v>0</v>
          </cell>
        </row>
        <row r="10">
          <cell r="A10" t="str">
            <v>132KV DC Dumraon-Dumraon TL Line</v>
          </cell>
          <cell r="B10">
            <v>65</v>
          </cell>
          <cell r="C10" t="str">
            <v>12/5</v>
          </cell>
          <cell r="D10" t="str">
            <v>DA+3</v>
          </cell>
          <cell r="E10" t="str">
            <v>PS</v>
          </cell>
          <cell r="F10" t="str">
            <v>Kanchan Singh</v>
          </cell>
          <cell r="G10">
            <v>43565</v>
          </cell>
          <cell r="H10">
            <v>43593</v>
          </cell>
          <cell r="I10">
            <v>0</v>
          </cell>
          <cell r="J10">
            <v>43569</v>
          </cell>
          <cell r="K10">
            <v>0</v>
          </cell>
          <cell r="L10">
            <v>0</v>
          </cell>
          <cell r="M10">
            <v>0</v>
          </cell>
          <cell r="N10">
            <v>0</v>
          </cell>
          <cell r="O10">
            <v>0</v>
          </cell>
          <cell r="P10">
            <v>0</v>
          </cell>
          <cell r="Q10">
            <v>0</v>
          </cell>
          <cell r="R10" t="e">
            <v>#NAME?</v>
          </cell>
          <cell r="S10" t="e">
            <v>#NAME?</v>
          </cell>
          <cell r="T10">
            <v>0</v>
          </cell>
          <cell r="U10">
            <v>0</v>
          </cell>
          <cell r="V10" t="e">
            <v>#NAME?</v>
          </cell>
          <cell r="W10" t="e">
            <v>#NAME?</v>
          </cell>
          <cell r="X10" t="e">
            <v>#NAME?</v>
          </cell>
          <cell r="Y10" t="e">
            <v>#NAME?</v>
          </cell>
          <cell r="Z10" t="e">
            <v>#NAME?</v>
          </cell>
          <cell r="AA10" t="e">
            <v>#NAME?</v>
          </cell>
          <cell r="AB10" t="e">
            <v>#NAME?</v>
          </cell>
          <cell r="AC10" t="e">
            <v>#NAME?</v>
          </cell>
          <cell r="AD10" t="e">
            <v>#NAME?</v>
          </cell>
          <cell r="AE10" t="e">
            <v>#NAME?</v>
          </cell>
          <cell r="AF10">
            <v>171.56</v>
          </cell>
          <cell r="AG10">
            <v>36.64</v>
          </cell>
          <cell r="AH10">
            <v>7.56</v>
          </cell>
          <cell r="AI10">
            <v>215.76</v>
          </cell>
          <cell r="AJ10" t="e">
            <v>#NAME?</v>
          </cell>
          <cell r="AK10" t="e">
            <v>#NAME?</v>
          </cell>
          <cell r="AL10" t="e">
            <v>#NAME?</v>
          </cell>
          <cell r="AM10" t="e">
            <v>#NAME?</v>
          </cell>
          <cell r="AN10" t="e">
            <v>#NAME?</v>
          </cell>
          <cell r="AO10" t="e">
            <v>#NAME?</v>
          </cell>
          <cell r="AP10" t="e">
            <v>#NAME?</v>
          </cell>
          <cell r="AQ10">
            <v>0</v>
          </cell>
          <cell r="AR10">
            <v>0</v>
          </cell>
          <cell r="AS10">
            <v>0</v>
          </cell>
          <cell r="AT10">
            <v>0</v>
          </cell>
        </row>
        <row r="11">
          <cell r="A11" t="str">
            <v>220 KV DC Naubatpur-Bihta TL Line</v>
          </cell>
          <cell r="B11">
            <v>17</v>
          </cell>
          <cell r="C11" t="str">
            <v>3/0</v>
          </cell>
          <cell r="D11" t="str">
            <v>DB+0</v>
          </cell>
          <cell r="E11" t="str">
            <v>WET</v>
          </cell>
          <cell r="F11" t="str">
            <v>Lalan Mehta</v>
          </cell>
          <cell r="G11">
            <v>43564</v>
          </cell>
          <cell r="H11">
            <v>43592</v>
          </cell>
          <cell r="I11">
            <v>43613</v>
          </cell>
          <cell r="J11">
            <v>43574</v>
          </cell>
          <cell r="K11">
            <v>0</v>
          </cell>
          <cell r="L11">
            <v>0</v>
          </cell>
          <cell r="M11">
            <v>0</v>
          </cell>
          <cell r="N11">
            <v>0</v>
          </cell>
          <cell r="O11">
            <v>0</v>
          </cell>
          <cell r="P11">
            <v>0</v>
          </cell>
          <cell r="Q11">
            <v>0</v>
          </cell>
          <cell r="R11" t="e">
            <v>#NAME?</v>
          </cell>
          <cell r="S11" t="e">
            <v>#NAME?</v>
          </cell>
          <cell r="T11">
            <v>0</v>
          </cell>
          <cell r="U11">
            <v>0</v>
          </cell>
          <cell r="V11" t="e">
            <v>#NAME?</v>
          </cell>
          <cell r="W11" t="e">
            <v>#NAME?</v>
          </cell>
          <cell r="X11" t="e">
            <v>#NAME?</v>
          </cell>
          <cell r="Y11" t="e">
            <v>#NAME?</v>
          </cell>
          <cell r="Z11" t="e">
            <v>#NAME?</v>
          </cell>
          <cell r="AA11" t="e">
            <v>#NAME?</v>
          </cell>
          <cell r="AB11" t="e">
            <v>#NAME?</v>
          </cell>
          <cell r="AC11" t="e">
            <v>#NAME?</v>
          </cell>
          <cell r="AD11" t="e">
            <v>#NAME?</v>
          </cell>
          <cell r="AE11" t="e">
            <v>#NAME?</v>
          </cell>
          <cell r="AF11">
            <v>211.8</v>
          </cell>
          <cell r="AG11">
            <v>43.43</v>
          </cell>
          <cell r="AH11">
            <v>6.86</v>
          </cell>
          <cell r="AI11">
            <v>262.09000000000003</v>
          </cell>
          <cell r="AJ11" t="e">
            <v>#NAME?</v>
          </cell>
          <cell r="AK11" t="e">
            <v>#NAME?</v>
          </cell>
          <cell r="AL11" t="e">
            <v>#NAME?</v>
          </cell>
          <cell r="AM11" t="e">
            <v>#NAME?</v>
          </cell>
          <cell r="AN11" t="e">
            <v>#NAME?</v>
          </cell>
          <cell r="AO11" t="e">
            <v>#NAME?</v>
          </cell>
          <cell r="AP11" t="e">
            <v>#NAME?</v>
          </cell>
          <cell r="AQ11">
            <v>0</v>
          </cell>
          <cell r="AR11">
            <v>0</v>
          </cell>
          <cell r="AS11">
            <v>0</v>
          </cell>
          <cell r="AT11">
            <v>0</v>
          </cell>
        </row>
        <row r="12">
          <cell r="A12" t="str">
            <v>Lilo of 220kv DC Ara-Pusauli at Dumraon TL Line-1</v>
          </cell>
          <cell r="B12">
            <v>2</v>
          </cell>
          <cell r="C12" t="str">
            <v>3/1</v>
          </cell>
          <cell r="D12" t="str">
            <v>DA+0</v>
          </cell>
          <cell r="E12" t="str">
            <v>WET</v>
          </cell>
          <cell r="F12" t="str">
            <v>Vaibahv Enterprizes</v>
          </cell>
          <cell r="G12">
            <v>43524</v>
          </cell>
          <cell r="H12">
            <v>43552</v>
          </cell>
          <cell r="I12" t="str">
            <v>Fdn Not Close</v>
          </cell>
          <cell r="J12">
            <v>43540</v>
          </cell>
          <cell r="K12">
            <v>0</v>
          </cell>
          <cell r="L12">
            <v>0</v>
          </cell>
          <cell r="M12">
            <v>0</v>
          </cell>
          <cell r="N12">
            <v>0</v>
          </cell>
          <cell r="O12">
            <v>0</v>
          </cell>
          <cell r="P12">
            <v>0</v>
          </cell>
          <cell r="Q12">
            <v>0</v>
          </cell>
          <cell r="R12" t="e">
            <v>#NAME?</v>
          </cell>
          <cell r="S12" t="e">
            <v>#NAME?</v>
          </cell>
          <cell r="T12">
            <v>0</v>
          </cell>
          <cell r="U12">
            <v>0</v>
          </cell>
          <cell r="V12" t="e">
            <v>#NAME?</v>
          </cell>
          <cell r="W12" t="e">
            <v>#NAME?</v>
          </cell>
          <cell r="X12" t="e">
            <v>#NAME?</v>
          </cell>
          <cell r="Y12" t="e">
            <v>#NAME?</v>
          </cell>
          <cell r="Z12" t="e">
            <v>#NAME?</v>
          </cell>
          <cell r="AA12" t="e">
            <v>#NAME?</v>
          </cell>
          <cell r="AB12" t="e">
            <v>#NAME?</v>
          </cell>
          <cell r="AC12" t="e">
            <v>#NAME?</v>
          </cell>
          <cell r="AD12" t="e">
            <v>#NAME?</v>
          </cell>
          <cell r="AE12" t="e">
            <v>#NAME?</v>
          </cell>
          <cell r="AF12">
            <v>171.56</v>
          </cell>
          <cell r="AG12">
            <v>36.64</v>
          </cell>
          <cell r="AH12">
            <v>7.56</v>
          </cell>
          <cell r="AI12">
            <v>215.76</v>
          </cell>
          <cell r="AJ12" t="e">
            <v>#NAME?</v>
          </cell>
          <cell r="AK12" t="e">
            <v>#NAME?</v>
          </cell>
          <cell r="AL12" t="e">
            <v>#NAME?</v>
          </cell>
          <cell r="AM12" t="e">
            <v>#NAME?</v>
          </cell>
          <cell r="AN12" t="e">
            <v>#NAME?</v>
          </cell>
          <cell r="AO12" t="e">
            <v>#NAME?</v>
          </cell>
          <cell r="AP12" t="e">
            <v>#NAME?</v>
          </cell>
          <cell r="AQ12">
            <v>0</v>
          </cell>
          <cell r="AR12">
            <v>0</v>
          </cell>
          <cell r="AS12">
            <v>0</v>
          </cell>
          <cell r="AT12">
            <v>0</v>
          </cell>
        </row>
        <row r="13">
          <cell r="A13" t="str">
            <v>Lilo of 220kv DC Ara-Pusauli at Dumraon TL Line-1</v>
          </cell>
          <cell r="B13">
            <v>3</v>
          </cell>
          <cell r="C13" t="str">
            <v>5/3</v>
          </cell>
          <cell r="D13" t="str">
            <v>DA+0</v>
          </cell>
          <cell r="E13" t="str">
            <v>WET</v>
          </cell>
          <cell r="F13" t="str">
            <v>Upendra Singh</v>
          </cell>
          <cell r="G13">
            <v>43528</v>
          </cell>
          <cell r="H13">
            <v>43556</v>
          </cell>
          <cell r="I13" t="str">
            <v>FDN Not Close</v>
          </cell>
          <cell r="J13">
            <v>43552</v>
          </cell>
          <cell r="K13">
            <v>0</v>
          </cell>
          <cell r="L13">
            <v>0</v>
          </cell>
          <cell r="M13">
            <v>0</v>
          </cell>
          <cell r="N13">
            <v>0</v>
          </cell>
          <cell r="O13">
            <v>0</v>
          </cell>
          <cell r="P13">
            <v>0</v>
          </cell>
          <cell r="Q13">
            <v>0</v>
          </cell>
          <cell r="R13" t="e">
            <v>#NAME?</v>
          </cell>
          <cell r="S13" t="e">
            <v>#NAME?</v>
          </cell>
          <cell r="T13">
            <v>0</v>
          </cell>
          <cell r="U13">
            <v>0</v>
          </cell>
          <cell r="V13" t="e">
            <v>#NAME?</v>
          </cell>
          <cell r="W13" t="e">
            <v>#NAME?</v>
          </cell>
          <cell r="X13" t="e">
            <v>#NAME?</v>
          </cell>
          <cell r="Y13" t="e">
            <v>#NAME?</v>
          </cell>
          <cell r="Z13" t="e">
            <v>#NAME?</v>
          </cell>
          <cell r="AA13" t="e">
            <v>#NAME?</v>
          </cell>
          <cell r="AB13" t="e">
            <v>#NAME?</v>
          </cell>
          <cell r="AC13" t="e">
            <v>#NAME?</v>
          </cell>
          <cell r="AD13" t="e">
            <v>#NAME?</v>
          </cell>
          <cell r="AE13" t="e">
            <v>#NAME?</v>
          </cell>
          <cell r="AF13">
            <v>171.56</v>
          </cell>
          <cell r="AG13">
            <v>36.64</v>
          </cell>
          <cell r="AH13">
            <v>7.56</v>
          </cell>
          <cell r="AI13">
            <v>215.76</v>
          </cell>
          <cell r="AJ13" t="e">
            <v>#NAME?</v>
          </cell>
          <cell r="AK13" t="e">
            <v>#NAME?</v>
          </cell>
          <cell r="AL13" t="e">
            <v>#NAME?</v>
          </cell>
          <cell r="AM13" t="e">
            <v>#NAME?</v>
          </cell>
          <cell r="AN13" t="e">
            <v>#NAME?</v>
          </cell>
          <cell r="AO13" t="e">
            <v>#NAME?</v>
          </cell>
          <cell r="AP13" t="e">
            <v>#NAME?</v>
          </cell>
          <cell r="AQ13">
            <v>0</v>
          </cell>
          <cell r="AR13">
            <v>0</v>
          </cell>
          <cell r="AS13">
            <v>0</v>
          </cell>
          <cell r="AT13">
            <v>0</v>
          </cell>
        </row>
        <row r="14">
          <cell r="A14" t="str">
            <v>132KV DC Dumraon-Dumraon TL Line</v>
          </cell>
          <cell r="B14">
            <v>63</v>
          </cell>
          <cell r="C14" t="str">
            <v>12/6</v>
          </cell>
          <cell r="D14" t="str">
            <v>DA+3</v>
          </cell>
          <cell r="E14" t="str">
            <v>PS</v>
          </cell>
          <cell r="F14" t="str">
            <v>Shree Gange</v>
          </cell>
          <cell r="G14">
            <v>43562</v>
          </cell>
          <cell r="H14">
            <v>43590</v>
          </cell>
          <cell r="I14">
            <v>43614</v>
          </cell>
          <cell r="J14">
            <v>43569</v>
          </cell>
          <cell r="K14">
            <v>0</v>
          </cell>
          <cell r="L14">
            <v>0</v>
          </cell>
          <cell r="M14">
            <v>0</v>
          </cell>
          <cell r="N14">
            <v>0</v>
          </cell>
          <cell r="O14">
            <v>0</v>
          </cell>
          <cell r="P14">
            <v>0</v>
          </cell>
          <cell r="Q14">
            <v>0</v>
          </cell>
          <cell r="R14" t="e">
            <v>#NAME?</v>
          </cell>
          <cell r="S14" t="e">
            <v>#NAME?</v>
          </cell>
          <cell r="T14">
            <v>0</v>
          </cell>
          <cell r="U14">
            <v>0</v>
          </cell>
          <cell r="V14" t="e">
            <v>#NAME?</v>
          </cell>
          <cell r="W14" t="e">
            <v>#NAME?</v>
          </cell>
          <cell r="X14" t="e">
            <v>#NAME?</v>
          </cell>
          <cell r="Y14" t="e">
            <v>#NAME?</v>
          </cell>
          <cell r="Z14" t="e">
            <v>#NAME?</v>
          </cell>
          <cell r="AA14" t="e">
            <v>#NAME?</v>
          </cell>
          <cell r="AB14" t="e">
            <v>#NAME?</v>
          </cell>
          <cell r="AC14" t="e">
            <v>#NAME?</v>
          </cell>
          <cell r="AD14" t="e">
            <v>#NAME?</v>
          </cell>
          <cell r="AE14" t="e">
            <v>#NAME?</v>
          </cell>
          <cell r="AF14">
            <v>171.56</v>
          </cell>
          <cell r="AG14">
            <v>36.64</v>
          </cell>
          <cell r="AH14">
            <v>7.56</v>
          </cell>
          <cell r="AI14">
            <v>215.76</v>
          </cell>
          <cell r="AJ14" t="e">
            <v>#NAME?</v>
          </cell>
          <cell r="AK14" t="e">
            <v>#NAME?</v>
          </cell>
          <cell r="AL14" t="e">
            <v>#NAME?</v>
          </cell>
          <cell r="AM14" t="e">
            <v>#NAME?</v>
          </cell>
          <cell r="AN14" t="e">
            <v>#NAME?</v>
          </cell>
          <cell r="AO14" t="e">
            <v>#NAME?</v>
          </cell>
          <cell r="AP14" t="e">
            <v>#NAME?</v>
          </cell>
          <cell r="AQ14">
            <v>0</v>
          </cell>
          <cell r="AR14">
            <v>0</v>
          </cell>
          <cell r="AS14">
            <v>0</v>
          </cell>
          <cell r="AT14">
            <v>0</v>
          </cell>
        </row>
        <row r="15">
          <cell r="A15" t="str">
            <v>220 KV DC Naubatpur-Bihta TL Line</v>
          </cell>
          <cell r="B15">
            <v>16</v>
          </cell>
          <cell r="C15" t="str">
            <v>11/1</v>
          </cell>
          <cell r="D15" t="str">
            <v>DA+0</v>
          </cell>
          <cell r="E15" t="str">
            <v>WET</v>
          </cell>
          <cell r="F15" t="str">
            <v>Lalan Mehta</v>
          </cell>
          <cell r="G15">
            <v>43561</v>
          </cell>
          <cell r="H15">
            <v>43589</v>
          </cell>
          <cell r="I15">
            <v>43573</v>
          </cell>
          <cell r="J15">
            <v>43565</v>
          </cell>
          <cell r="K15">
            <v>0</v>
          </cell>
          <cell r="L15">
            <v>0</v>
          </cell>
          <cell r="M15">
            <v>0</v>
          </cell>
          <cell r="N15">
            <v>0</v>
          </cell>
          <cell r="O15">
            <v>0</v>
          </cell>
          <cell r="P15">
            <v>0</v>
          </cell>
          <cell r="Q15">
            <v>0</v>
          </cell>
          <cell r="R15" t="e">
            <v>#NAME?</v>
          </cell>
          <cell r="S15" t="e">
            <v>#NAME?</v>
          </cell>
          <cell r="T15">
            <v>0</v>
          </cell>
          <cell r="U15">
            <v>0</v>
          </cell>
          <cell r="V15" t="e">
            <v>#NAME?</v>
          </cell>
          <cell r="W15" t="e">
            <v>#NAME?</v>
          </cell>
          <cell r="X15" t="e">
            <v>#NAME?</v>
          </cell>
          <cell r="Y15" t="e">
            <v>#NAME?</v>
          </cell>
          <cell r="Z15" t="e">
            <v>#NAME?</v>
          </cell>
          <cell r="AA15" t="e">
            <v>#NAME?</v>
          </cell>
          <cell r="AB15" t="e">
            <v>#NAME?</v>
          </cell>
          <cell r="AC15" t="e">
            <v>#NAME?</v>
          </cell>
          <cell r="AD15" t="e">
            <v>#NAME?</v>
          </cell>
          <cell r="AE15" t="e">
            <v>#NAME?</v>
          </cell>
          <cell r="AF15">
            <v>171.56</v>
          </cell>
          <cell r="AG15">
            <v>36.64</v>
          </cell>
          <cell r="AH15">
            <v>7.56</v>
          </cell>
          <cell r="AI15">
            <v>215.76</v>
          </cell>
          <cell r="AJ15" t="e">
            <v>#NAME?</v>
          </cell>
          <cell r="AK15" t="e">
            <v>#NAME?</v>
          </cell>
          <cell r="AL15" t="e">
            <v>#NAME?</v>
          </cell>
          <cell r="AM15" t="e">
            <v>#NAME?</v>
          </cell>
          <cell r="AN15" t="e">
            <v>#NAME?</v>
          </cell>
          <cell r="AO15" t="e">
            <v>#NAME?</v>
          </cell>
          <cell r="AP15" t="e">
            <v>#NAME?</v>
          </cell>
          <cell r="AQ15">
            <v>0</v>
          </cell>
          <cell r="AR15">
            <v>0</v>
          </cell>
          <cell r="AS15">
            <v>0</v>
          </cell>
          <cell r="AT15">
            <v>0</v>
          </cell>
        </row>
        <row r="16">
          <cell r="A16" t="str">
            <v>Lilo of 220kv DC Ara-Pusauli at Dumraon TL Line-1</v>
          </cell>
          <cell r="B16">
            <v>4</v>
          </cell>
          <cell r="C16" t="str">
            <v>6/1</v>
          </cell>
          <cell r="D16" t="str">
            <v>DA+0</v>
          </cell>
          <cell r="E16" t="str">
            <v>WET</v>
          </cell>
          <cell r="F16" t="str">
            <v>Akhilesh Kumar</v>
          </cell>
          <cell r="G16">
            <v>43529</v>
          </cell>
          <cell r="H16">
            <v>43557</v>
          </cell>
          <cell r="I16" t="str">
            <v>FDN Not Close</v>
          </cell>
          <cell r="J16">
            <v>43552</v>
          </cell>
          <cell r="K16">
            <v>0</v>
          </cell>
          <cell r="L16">
            <v>0</v>
          </cell>
          <cell r="M16">
            <v>0</v>
          </cell>
          <cell r="N16">
            <v>0</v>
          </cell>
          <cell r="O16">
            <v>0</v>
          </cell>
          <cell r="P16">
            <v>0</v>
          </cell>
          <cell r="Q16">
            <v>0</v>
          </cell>
          <cell r="R16" t="e">
            <v>#NAME?</v>
          </cell>
          <cell r="S16" t="e">
            <v>#NAME?</v>
          </cell>
          <cell r="T16">
            <v>0</v>
          </cell>
          <cell r="U16">
            <v>0</v>
          </cell>
          <cell r="V16" t="e">
            <v>#NAME?</v>
          </cell>
          <cell r="W16" t="e">
            <v>#NAME?</v>
          </cell>
          <cell r="X16" t="e">
            <v>#NAME?</v>
          </cell>
          <cell r="Y16" t="e">
            <v>#NAME?</v>
          </cell>
          <cell r="Z16" t="e">
            <v>#NAME?</v>
          </cell>
          <cell r="AA16" t="e">
            <v>#NAME?</v>
          </cell>
          <cell r="AB16" t="e">
            <v>#NAME?</v>
          </cell>
          <cell r="AC16" t="e">
            <v>#NAME?</v>
          </cell>
          <cell r="AD16" t="e">
            <v>#NAME?</v>
          </cell>
          <cell r="AE16" t="e">
            <v>#NAME?</v>
          </cell>
          <cell r="AF16">
            <v>171.56</v>
          </cell>
          <cell r="AG16">
            <v>36.64</v>
          </cell>
          <cell r="AH16">
            <v>7.56</v>
          </cell>
          <cell r="AI16">
            <v>215.76</v>
          </cell>
          <cell r="AJ16" t="e">
            <v>#NAME?</v>
          </cell>
          <cell r="AK16" t="e">
            <v>#NAME?</v>
          </cell>
          <cell r="AL16" t="e">
            <v>#NAME?</v>
          </cell>
          <cell r="AM16" t="e">
            <v>#NAME?</v>
          </cell>
          <cell r="AN16" t="e">
            <v>#NAME?</v>
          </cell>
          <cell r="AO16" t="e">
            <v>#NAME?</v>
          </cell>
          <cell r="AP16" t="e">
            <v>#NAME?</v>
          </cell>
          <cell r="AQ16">
            <v>0</v>
          </cell>
          <cell r="AR16">
            <v>0</v>
          </cell>
          <cell r="AS16">
            <v>0</v>
          </cell>
          <cell r="AT16">
            <v>0</v>
          </cell>
        </row>
        <row r="17">
          <cell r="A17" t="str">
            <v>Lilo of 220kv DC Ara-Pusauli at Dumraon TL Line-1</v>
          </cell>
          <cell r="B17">
            <v>5</v>
          </cell>
          <cell r="C17" t="str">
            <v>5/1</v>
          </cell>
          <cell r="D17" t="str">
            <v>DA+0</v>
          </cell>
          <cell r="E17" t="str">
            <v>WET</v>
          </cell>
          <cell r="F17" t="str">
            <v>Upendra Singh</v>
          </cell>
          <cell r="G17">
            <v>43532</v>
          </cell>
          <cell r="H17">
            <v>43560</v>
          </cell>
          <cell r="I17" t="str">
            <v>FDN Not Close</v>
          </cell>
          <cell r="J17">
            <v>43552</v>
          </cell>
          <cell r="K17">
            <v>0</v>
          </cell>
          <cell r="L17">
            <v>0</v>
          </cell>
          <cell r="M17">
            <v>0</v>
          </cell>
          <cell r="N17">
            <v>0</v>
          </cell>
          <cell r="O17">
            <v>0</v>
          </cell>
          <cell r="P17">
            <v>0</v>
          </cell>
          <cell r="Q17">
            <v>0</v>
          </cell>
          <cell r="R17" t="e">
            <v>#NAME?</v>
          </cell>
          <cell r="S17" t="e">
            <v>#NAME?</v>
          </cell>
          <cell r="T17">
            <v>0</v>
          </cell>
          <cell r="U17">
            <v>0</v>
          </cell>
          <cell r="V17" t="e">
            <v>#NAME?</v>
          </cell>
          <cell r="W17" t="e">
            <v>#NAME?</v>
          </cell>
          <cell r="X17" t="e">
            <v>#NAME?</v>
          </cell>
          <cell r="Y17" t="e">
            <v>#NAME?</v>
          </cell>
          <cell r="Z17" t="e">
            <v>#NAME?</v>
          </cell>
          <cell r="AA17" t="e">
            <v>#NAME?</v>
          </cell>
          <cell r="AB17" t="e">
            <v>#NAME?</v>
          </cell>
          <cell r="AC17" t="e">
            <v>#NAME?</v>
          </cell>
          <cell r="AD17" t="e">
            <v>#NAME?</v>
          </cell>
          <cell r="AE17" t="e">
            <v>#NAME?</v>
          </cell>
          <cell r="AF17">
            <v>171.56</v>
          </cell>
          <cell r="AG17">
            <v>36.64</v>
          </cell>
          <cell r="AH17">
            <v>7.56</v>
          </cell>
          <cell r="AI17">
            <v>215.76</v>
          </cell>
          <cell r="AJ17" t="e">
            <v>#NAME?</v>
          </cell>
          <cell r="AK17" t="e">
            <v>#NAME?</v>
          </cell>
          <cell r="AL17" t="e">
            <v>#NAME?</v>
          </cell>
          <cell r="AM17" t="e">
            <v>#NAME?</v>
          </cell>
          <cell r="AN17" t="e">
            <v>#NAME?</v>
          </cell>
          <cell r="AO17" t="e">
            <v>#NAME?</v>
          </cell>
          <cell r="AP17" t="e">
            <v>#NAME?</v>
          </cell>
          <cell r="AQ17">
            <v>0</v>
          </cell>
          <cell r="AR17">
            <v>0</v>
          </cell>
          <cell r="AS17">
            <v>0</v>
          </cell>
          <cell r="AT17">
            <v>0</v>
          </cell>
        </row>
        <row r="18">
          <cell r="A18" t="str">
            <v>Lilo of 220kv DC Ara-Pusauli at Dumraon TL Line-1</v>
          </cell>
          <cell r="B18">
            <v>6</v>
          </cell>
          <cell r="C18" t="str">
            <v>6/2</v>
          </cell>
          <cell r="D18" t="str">
            <v>DA+0</v>
          </cell>
          <cell r="E18" t="str">
            <v>WET</v>
          </cell>
          <cell r="F18" t="str">
            <v>Akhilesh Kumar</v>
          </cell>
          <cell r="G18">
            <v>43532</v>
          </cell>
          <cell r="H18">
            <v>43560</v>
          </cell>
          <cell r="I18" t="str">
            <v>FDN Not Close</v>
          </cell>
          <cell r="J18">
            <v>43552</v>
          </cell>
          <cell r="K18">
            <v>0</v>
          </cell>
          <cell r="L18">
            <v>0</v>
          </cell>
          <cell r="M18">
            <v>0</v>
          </cell>
          <cell r="N18">
            <v>0</v>
          </cell>
          <cell r="O18">
            <v>0</v>
          </cell>
          <cell r="P18">
            <v>0</v>
          </cell>
          <cell r="Q18">
            <v>0</v>
          </cell>
          <cell r="R18" t="e">
            <v>#NAME?</v>
          </cell>
          <cell r="S18" t="e">
            <v>#NAME?</v>
          </cell>
          <cell r="T18">
            <v>0</v>
          </cell>
          <cell r="U18">
            <v>0</v>
          </cell>
          <cell r="V18" t="e">
            <v>#NAME?</v>
          </cell>
          <cell r="W18" t="e">
            <v>#NAME?</v>
          </cell>
          <cell r="X18" t="e">
            <v>#NAME?</v>
          </cell>
          <cell r="Y18" t="e">
            <v>#NAME?</v>
          </cell>
          <cell r="Z18" t="e">
            <v>#NAME?</v>
          </cell>
          <cell r="AA18" t="e">
            <v>#NAME?</v>
          </cell>
          <cell r="AB18" t="e">
            <v>#NAME?</v>
          </cell>
          <cell r="AC18" t="e">
            <v>#NAME?</v>
          </cell>
          <cell r="AD18" t="e">
            <v>#NAME?</v>
          </cell>
          <cell r="AE18" t="e">
            <v>#NAME?</v>
          </cell>
          <cell r="AF18">
            <v>171.56</v>
          </cell>
          <cell r="AG18">
            <v>36.64</v>
          </cell>
          <cell r="AH18">
            <v>7.56</v>
          </cell>
          <cell r="AI18">
            <v>215.76</v>
          </cell>
          <cell r="AJ18" t="e">
            <v>#NAME?</v>
          </cell>
          <cell r="AK18" t="e">
            <v>#NAME?</v>
          </cell>
          <cell r="AL18" t="e">
            <v>#NAME?</v>
          </cell>
          <cell r="AM18" t="e">
            <v>#NAME?</v>
          </cell>
          <cell r="AN18" t="e">
            <v>#NAME?</v>
          </cell>
          <cell r="AO18" t="e">
            <v>#NAME?</v>
          </cell>
          <cell r="AP18" t="e">
            <v>#NAME?</v>
          </cell>
          <cell r="AQ18">
            <v>0</v>
          </cell>
          <cell r="AR18">
            <v>0</v>
          </cell>
          <cell r="AS18">
            <v>0</v>
          </cell>
          <cell r="AT18">
            <v>0</v>
          </cell>
        </row>
        <row r="19">
          <cell r="A19" t="str">
            <v>132KV DC Dumraon-Dumraon TL Line</v>
          </cell>
          <cell r="B19">
            <v>64</v>
          </cell>
          <cell r="C19" t="str">
            <v>14/0</v>
          </cell>
          <cell r="D19" t="str">
            <v>DB+6</v>
          </cell>
          <cell r="E19" t="str">
            <v>PS</v>
          </cell>
          <cell r="F19" t="str">
            <v>Pralhad Construction</v>
          </cell>
          <cell r="G19">
            <v>43562</v>
          </cell>
          <cell r="H19">
            <v>43590</v>
          </cell>
          <cell r="I19">
            <v>43614</v>
          </cell>
          <cell r="J19">
            <v>43582</v>
          </cell>
          <cell r="K19">
            <v>0</v>
          </cell>
          <cell r="L19">
            <v>0</v>
          </cell>
          <cell r="M19">
            <v>0</v>
          </cell>
          <cell r="N19">
            <v>0</v>
          </cell>
          <cell r="O19">
            <v>0</v>
          </cell>
          <cell r="P19">
            <v>0</v>
          </cell>
          <cell r="Q19">
            <v>0</v>
          </cell>
          <cell r="R19" t="e">
            <v>#NAME?</v>
          </cell>
          <cell r="S19" t="e">
            <v>#NAME?</v>
          </cell>
          <cell r="T19">
            <v>0</v>
          </cell>
          <cell r="U19">
            <v>0</v>
          </cell>
          <cell r="V19" t="e">
            <v>#NAME?</v>
          </cell>
          <cell r="W19" t="e">
            <v>#NAME?</v>
          </cell>
          <cell r="X19" t="e">
            <v>#NAME?</v>
          </cell>
          <cell r="Y19" t="e">
            <v>#NAME?</v>
          </cell>
          <cell r="Z19" t="e">
            <v>#NAME?</v>
          </cell>
          <cell r="AA19" t="e">
            <v>#NAME?</v>
          </cell>
          <cell r="AB19" t="e">
            <v>#NAME?</v>
          </cell>
          <cell r="AC19" t="e">
            <v>#NAME?</v>
          </cell>
          <cell r="AD19" t="e">
            <v>#NAME?</v>
          </cell>
          <cell r="AE19" t="e">
            <v>#NAME?</v>
          </cell>
          <cell r="AF19">
            <v>211.8</v>
          </cell>
          <cell r="AG19">
            <v>43.43</v>
          </cell>
          <cell r="AH19">
            <v>6.86</v>
          </cell>
          <cell r="AI19">
            <v>262.09000000000003</v>
          </cell>
          <cell r="AJ19" t="e">
            <v>#NAME?</v>
          </cell>
          <cell r="AK19" t="e">
            <v>#NAME?</v>
          </cell>
          <cell r="AL19" t="e">
            <v>#NAME?</v>
          </cell>
          <cell r="AM19" t="e">
            <v>#NAME?</v>
          </cell>
          <cell r="AN19" t="e">
            <v>#NAME?</v>
          </cell>
          <cell r="AO19" t="e">
            <v>#NAME?</v>
          </cell>
          <cell r="AP19" t="e">
            <v>#NAME?</v>
          </cell>
          <cell r="AQ19">
            <v>0</v>
          </cell>
          <cell r="AR19">
            <v>0</v>
          </cell>
          <cell r="AS19">
            <v>0</v>
          </cell>
          <cell r="AT19">
            <v>0</v>
          </cell>
        </row>
        <row r="20">
          <cell r="A20" t="str">
            <v>132KV DC Dumraon-Dumraon TL Line</v>
          </cell>
          <cell r="B20">
            <v>62</v>
          </cell>
          <cell r="C20" t="str">
            <v>12/3</v>
          </cell>
          <cell r="D20" t="str">
            <v>DA+3</v>
          </cell>
          <cell r="E20" t="str">
            <v>PS</v>
          </cell>
          <cell r="F20" t="str">
            <v>Chandan Yadav</v>
          </cell>
          <cell r="G20">
            <v>43561</v>
          </cell>
          <cell r="H20">
            <v>43589</v>
          </cell>
          <cell r="I20">
            <v>43614</v>
          </cell>
          <cell r="J20">
            <v>43569</v>
          </cell>
          <cell r="K20">
            <v>0</v>
          </cell>
          <cell r="L20">
            <v>0</v>
          </cell>
          <cell r="M20">
            <v>0</v>
          </cell>
          <cell r="N20">
            <v>0</v>
          </cell>
          <cell r="O20">
            <v>0</v>
          </cell>
          <cell r="P20">
            <v>0</v>
          </cell>
          <cell r="Q20">
            <v>0</v>
          </cell>
          <cell r="R20" t="e">
            <v>#NAME?</v>
          </cell>
          <cell r="S20" t="e">
            <v>#NAME?</v>
          </cell>
          <cell r="T20">
            <v>0</v>
          </cell>
          <cell r="U20">
            <v>0</v>
          </cell>
          <cell r="V20" t="e">
            <v>#NAME?</v>
          </cell>
          <cell r="W20" t="e">
            <v>#NAME?</v>
          </cell>
          <cell r="X20" t="e">
            <v>#NAME?</v>
          </cell>
          <cell r="Y20" t="e">
            <v>#NAME?</v>
          </cell>
          <cell r="Z20" t="e">
            <v>#NAME?</v>
          </cell>
          <cell r="AA20" t="e">
            <v>#NAME?</v>
          </cell>
          <cell r="AB20" t="e">
            <v>#NAME?</v>
          </cell>
          <cell r="AC20" t="e">
            <v>#NAME?</v>
          </cell>
          <cell r="AD20" t="e">
            <v>#NAME?</v>
          </cell>
          <cell r="AE20" t="e">
            <v>#NAME?</v>
          </cell>
          <cell r="AF20">
            <v>171.56</v>
          </cell>
          <cell r="AG20">
            <v>36.64</v>
          </cell>
          <cell r="AH20">
            <v>7.56</v>
          </cell>
          <cell r="AI20">
            <v>215.76</v>
          </cell>
          <cell r="AJ20" t="e">
            <v>#NAME?</v>
          </cell>
          <cell r="AK20" t="e">
            <v>#NAME?</v>
          </cell>
          <cell r="AL20" t="e">
            <v>#NAME?</v>
          </cell>
          <cell r="AM20" t="e">
            <v>#NAME?</v>
          </cell>
          <cell r="AN20" t="e">
            <v>#NAME?</v>
          </cell>
          <cell r="AO20" t="e">
            <v>#NAME?</v>
          </cell>
          <cell r="AP20" t="e">
            <v>#NAME?</v>
          </cell>
          <cell r="AQ20">
            <v>0</v>
          </cell>
          <cell r="AR20">
            <v>0</v>
          </cell>
          <cell r="AS20">
            <v>0</v>
          </cell>
          <cell r="AT20">
            <v>0</v>
          </cell>
        </row>
        <row r="21">
          <cell r="A21" t="str">
            <v>220 KV DC Naubatpur-Bihta TL Line</v>
          </cell>
          <cell r="B21">
            <v>15</v>
          </cell>
          <cell r="C21" t="str">
            <v>13/1</v>
          </cell>
          <cell r="D21" t="str">
            <v>DA+6</v>
          </cell>
          <cell r="E21" t="str">
            <v>WET</v>
          </cell>
          <cell r="F21" t="str">
            <v>Lalan Mehta</v>
          </cell>
          <cell r="G21">
            <v>43559</v>
          </cell>
          <cell r="H21">
            <v>43587</v>
          </cell>
          <cell r="I21">
            <v>43573</v>
          </cell>
          <cell r="J21">
            <v>43560</v>
          </cell>
          <cell r="K21">
            <v>0</v>
          </cell>
          <cell r="L21">
            <v>0</v>
          </cell>
          <cell r="M21">
            <v>0</v>
          </cell>
          <cell r="N21">
            <v>0</v>
          </cell>
          <cell r="O21">
            <v>0</v>
          </cell>
          <cell r="P21">
            <v>0</v>
          </cell>
          <cell r="Q21">
            <v>0</v>
          </cell>
          <cell r="R21" t="e">
            <v>#NAME?</v>
          </cell>
          <cell r="S21" t="e">
            <v>#NAME?</v>
          </cell>
          <cell r="T21">
            <v>0</v>
          </cell>
          <cell r="U21">
            <v>0</v>
          </cell>
          <cell r="V21" t="e">
            <v>#NAME?</v>
          </cell>
          <cell r="W21" t="e">
            <v>#NAME?</v>
          </cell>
          <cell r="X21" t="e">
            <v>#NAME?</v>
          </cell>
          <cell r="Y21" t="e">
            <v>#NAME?</v>
          </cell>
          <cell r="Z21" t="e">
            <v>#NAME?</v>
          </cell>
          <cell r="AA21" t="e">
            <v>#NAME?</v>
          </cell>
          <cell r="AB21" t="e">
            <v>#NAME?</v>
          </cell>
          <cell r="AC21" t="e">
            <v>#NAME?</v>
          </cell>
          <cell r="AD21" t="e">
            <v>#NAME?</v>
          </cell>
          <cell r="AE21" t="e">
            <v>#NAME?</v>
          </cell>
          <cell r="AF21">
            <v>171.56</v>
          </cell>
          <cell r="AG21">
            <v>36.64</v>
          </cell>
          <cell r="AH21">
            <v>7.56</v>
          </cell>
          <cell r="AI21">
            <v>215.76</v>
          </cell>
          <cell r="AJ21" t="e">
            <v>#NAME?</v>
          </cell>
          <cell r="AK21" t="e">
            <v>#NAME?</v>
          </cell>
          <cell r="AL21" t="e">
            <v>#NAME?</v>
          </cell>
          <cell r="AM21" t="e">
            <v>#NAME?</v>
          </cell>
          <cell r="AN21" t="e">
            <v>#NAME?</v>
          </cell>
          <cell r="AO21" t="e">
            <v>#NAME?</v>
          </cell>
          <cell r="AP21" t="e">
            <v>#NAME?</v>
          </cell>
          <cell r="AQ21">
            <v>0</v>
          </cell>
          <cell r="AR21">
            <v>0</v>
          </cell>
          <cell r="AS21">
            <v>0</v>
          </cell>
          <cell r="AT21">
            <v>0</v>
          </cell>
        </row>
        <row r="22">
          <cell r="A22" t="str">
            <v>Lilo of 220kv DC Ara-Pusauli at Dumraon TL Line-2</v>
          </cell>
          <cell r="B22">
            <v>3</v>
          </cell>
          <cell r="C22" t="str">
            <v>6/3</v>
          </cell>
          <cell r="D22" t="str">
            <v>DA+3</v>
          </cell>
          <cell r="E22" t="str">
            <v>WET</v>
          </cell>
          <cell r="F22" t="str">
            <v>Iftekhar</v>
          </cell>
          <cell r="G22">
            <v>43544</v>
          </cell>
          <cell r="H22">
            <v>43572</v>
          </cell>
          <cell r="I22">
            <v>0</v>
          </cell>
          <cell r="J22">
            <v>43547</v>
          </cell>
          <cell r="K22">
            <v>0</v>
          </cell>
          <cell r="L22">
            <v>0</v>
          </cell>
          <cell r="M22">
            <v>0</v>
          </cell>
          <cell r="N22">
            <v>0</v>
          </cell>
          <cell r="O22">
            <v>0</v>
          </cell>
          <cell r="P22">
            <v>0</v>
          </cell>
          <cell r="Q22">
            <v>0</v>
          </cell>
          <cell r="R22" t="e">
            <v>#NAME?</v>
          </cell>
          <cell r="S22" t="e">
            <v>#NAME?</v>
          </cell>
          <cell r="T22">
            <v>0</v>
          </cell>
          <cell r="U22">
            <v>0</v>
          </cell>
          <cell r="V22" t="e">
            <v>#NAME?</v>
          </cell>
          <cell r="W22" t="e">
            <v>#NAME?</v>
          </cell>
          <cell r="X22" t="e">
            <v>#NAME?</v>
          </cell>
          <cell r="Y22" t="e">
            <v>#NAME?</v>
          </cell>
          <cell r="Z22" t="e">
            <v>#NAME?</v>
          </cell>
          <cell r="AA22" t="e">
            <v>#NAME?</v>
          </cell>
          <cell r="AB22" t="e">
            <v>#NAME?</v>
          </cell>
          <cell r="AC22" t="e">
            <v>#NAME?</v>
          </cell>
          <cell r="AD22" t="e">
            <v>#NAME?</v>
          </cell>
          <cell r="AE22" t="e">
            <v>#NAME?</v>
          </cell>
          <cell r="AF22">
            <v>171.56</v>
          </cell>
          <cell r="AG22">
            <v>36.64</v>
          </cell>
          <cell r="AH22">
            <v>7.56</v>
          </cell>
          <cell r="AI22">
            <v>215.76</v>
          </cell>
          <cell r="AJ22" t="e">
            <v>#NAME?</v>
          </cell>
          <cell r="AK22" t="e">
            <v>#NAME?</v>
          </cell>
          <cell r="AL22" t="e">
            <v>#NAME?</v>
          </cell>
          <cell r="AM22" t="e">
            <v>#NAME?</v>
          </cell>
          <cell r="AN22" t="e">
            <v>#NAME?</v>
          </cell>
          <cell r="AO22" t="e">
            <v>#NAME?</v>
          </cell>
          <cell r="AP22" t="e">
            <v>#NAME?</v>
          </cell>
          <cell r="AQ22">
            <v>0</v>
          </cell>
          <cell r="AR22">
            <v>0</v>
          </cell>
          <cell r="AS22">
            <v>0</v>
          </cell>
          <cell r="AT22">
            <v>0</v>
          </cell>
        </row>
        <row r="23">
          <cell r="A23" t="str">
            <v>Lilo of 220kv DC Ara-Pusauli at Dumraon TL Line-1</v>
          </cell>
          <cell r="B23">
            <v>7</v>
          </cell>
          <cell r="C23" t="str">
            <v>8/1</v>
          </cell>
          <cell r="D23" t="str">
            <v>DA+0</v>
          </cell>
          <cell r="E23" t="str">
            <v>WET</v>
          </cell>
          <cell r="F23" t="str">
            <v>Vaibahv Enterprizes</v>
          </cell>
          <cell r="G23">
            <v>43533</v>
          </cell>
          <cell r="H23">
            <v>43561</v>
          </cell>
          <cell r="I23" t="str">
            <v>FDN Not Close</v>
          </cell>
          <cell r="J23">
            <v>43548</v>
          </cell>
          <cell r="K23">
            <v>0</v>
          </cell>
          <cell r="L23">
            <v>0</v>
          </cell>
          <cell r="M23">
            <v>0</v>
          </cell>
          <cell r="N23">
            <v>0</v>
          </cell>
          <cell r="O23">
            <v>0</v>
          </cell>
          <cell r="P23">
            <v>0</v>
          </cell>
          <cell r="Q23">
            <v>0</v>
          </cell>
          <cell r="R23" t="e">
            <v>#NAME?</v>
          </cell>
          <cell r="S23" t="e">
            <v>#NAME?</v>
          </cell>
          <cell r="T23">
            <v>0</v>
          </cell>
          <cell r="U23">
            <v>0</v>
          </cell>
          <cell r="V23" t="e">
            <v>#NAME?</v>
          </cell>
          <cell r="W23" t="e">
            <v>#NAME?</v>
          </cell>
          <cell r="X23" t="e">
            <v>#NAME?</v>
          </cell>
          <cell r="Y23" t="e">
            <v>#NAME?</v>
          </cell>
          <cell r="Z23" t="e">
            <v>#NAME?</v>
          </cell>
          <cell r="AA23" t="e">
            <v>#NAME?</v>
          </cell>
          <cell r="AB23" t="e">
            <v>#NAME?</v>
          </cell>
          <cell r="AC23" t="e">
            <v>#NAME?</v>
          </cell>
          <cell r="AD23" t="e">
            <v>#NAME?</v>
          </cell>
          <cell r="AE23" t="e">
            <v>#NAME?</v>
          </cell>
          <cell r="AF23">
            <v>171.56</v>
          </cell>
          <cell r="AG23">
            <v>36.64</v>
          </cell>
          <cell r="AH23">
            <v>7.56</v>
          </cell>
          <cell r="AI23">
            <v>215.76</v>
          </cell>
          <cell r="AJ23" t="e">
            <v>#NAME?</v>
          </cell>
          <cell r="AK23" t="e">
            <v>#NAME?</v>
          </cell>
          <cell r="AL23" t="e">
            <v>#NAME?</v>
          </cell>
          <cell r="AM23" t="e">
            <v>#NAME?</v>
          </cell>
          <cell r="AN23" t="e">
            <v>#NAME?</v>
          </cell>
          <cell r="AO23" t="e">
            <v>#NAME?</v>
          </cell>
          <cell r="AP23" t="e">
            <v>#NAME?</v>
          </cell>
          <cell r="AQ23">
            <v>0</v>
          </cell>
          <cell r="AR23">
            <v>0</v>
          </cell>
          <cell r="AS23">
            <v>0</v>
          </cell>
          <cell r="AT23">
            <v>0</v>
          </cell>
        </row>
        <row r="24">
          <cell r="A24" t="str">
            <v>Lilo of 220kv DC Ara-Pusauli at Dumraon TL Line-1</v>
          </cell>
          <cell r="B24">
            <v>8</v>
          </cell>
          <cell r="C24" t="str">
            <v>5/4</v>
          </cell>
          <cell r="D24" t="str">
            <v>DA+0</v>
          </cell>
          <cell r="E24" t="str">
            <v>WET</v>
          </cell>
          <cell r="F24" t="str">
            <v>Upendra Singh</v>
          </cell>
          <cell r="G24">
            <v>43534</v>
          </cell>
          <cell r="H24">
            <v>43562</v>
          </cell>
          <cell r="I24" t="str">
            <v>FDN Not Close</v>
          </cell>
          <cell r="J24">
            <v>43552</v>
          </cell>
          <cell r="K24">
            <v>0</v>
          </cell>
          <cell r="L24">
            <v>0</v>
          </cell>
          <cell r="M24">
            <v>0</v>
          </cell>
          <cell r="N24">
            <v>0</v>
          </cell>
          <cell r="O24">
            <v>0</v>
          </cell>
          <cell r="P24">
            <v>0</v>
          </cell>
          <cell r="Q24">
            <v>0</v>
          </cell>
          <cell r="R24" t="e">
            <v>#NAME?</v>
          </cell>
          <cell r="S24" t="e">
            <v>#NAME?</v>
          </cell>
          <cell r="T24">
            <v>0</v>
          </cell>
          <cell r="U24">
            <v>0</v>
          </cell>
          <cell r="V24" t="e">
            <v>#NAME?</v>
          </cell>
          <cell r="W24" t="e">
            <v>#NAME?</v>
          </cell>
          <cell r="X24" t="e">
            <v>#NAME?</v>
          </cell>
          <cell r="Y24" t="e">
            <v>#NAME?</v>
          </cell>
          <cell r="Z24" t="e">
            <v>#NAME?</v>
          </cell>
          <cell r="AA24" t="e">
            <v>#NAME?</v>
          </cell>
          <cell r="AB24" t="e">
            <v>#NAME?</v>
          </cell>
          <cell r="AC24" t="e">
            <v>#NAME?</v>
          </cell>
          <cell r="AD24" t="e">
            <v>#NAME?</v>
          </cell>
          <cell r="AE24" t="e">
            <v>#NAME?</v>
          </cell>
          <cell r="AF24">
            <v>171.56</v>
          </cell>
          <cell r="AG24">
            <v>36.64</v>
          </cell>
          <cell r="AH24">
            <v>7.56</v>
          </cell>
          <cell r="AI24">
            <v>215.76</v>
          </cell>
          <cell r="AJ24" t="e">
            <v>#NAME?</v>
          </cell>
          <cell r="AK24" t="e">
            <v>#NAME?</v>
          </cell>
          <cell r="AL24" t="e">
            <v>#NAME?</v>
          </cell>
          <cell r="AM24" t="e">
            <v>#NAME?</v>
          </cell>
          <cell r="AN24" t="e">
            <v>#NAME?</v>
          </cell>
          <cell r="AO24" t="e">
            <v>#NAME?</v>
          </cell>
          <cell r="AP24" t="e">
            <v>#NAME?</v>
          </cell>
          <cell r="AQ24">
            <v>0</v>
          </cell>
          <cell r="AR24">
            <v>0</v>
          </cell>
          <cell r="AS24">
            <v>0</v>
          </cell>
          <cell r="AT24">
            <v>0</v>
          </cell>
        </row>
        <row r="25">
          <cell r="A25" t="str">
            <v>Lilo of 220kv DC Ara-Pusauli at Dumraon TL Line-1</v>
          </cell>
          <cell r="B25">
            <v>9</v>
          </cell>
          <cell r="C25" t="str">
            <v>5/5</v>
          </cell>
          <cell r="D25" t="str">
            <v>DA+0</v>
          </cell>
          <cell r="E25" t="str">
            <v>WET</v>
          </cell>
          <cell r="F25" t="str">
            <v>Upendra Singh</v>
          </cell>
          <cell r="G25">
            <v>43536</v>
          </cell>
          <cell r="H25">
            <v>43564</v>
          </cell>
          <cell r="I25" t="str">
            <v>FDN Not Close</v>
          </cell>
          <cell r="J25">
            <v>43552</v>
          </cell>
          <cell r="K25">
            <v>0</v>
          </cell>
          <cell r="L25">
            <v>0</v>
          </cell>
          <cell r="M25">
            <v>0</v>
          </cell>
          <cell r="N25">
            <v>0</v>
          </cell>
          <cell r="O25">
            <v>0</v>
          </cell>
          <cell r="P25">
            <v>0</v>
          </cell>
          <cell r="Q25">
            <v>0</v>
          </cell>
          <cell r="R25" t="e">
            <v>#NAME?</v>
          </cell>
          <cell r="S25" t="e">
            <v>#NAME?</v>
          </cell>
          <cell r="T25">
            <v>0</v>
          </cell>
          <cell r="U25">
            <v>0</v>
          </cell>
          <cell r="V25" t="e">
            <v>#NAME?</v>
          </cell>
          <cell r="W25" t="e">
            <v>#NAME?</v>
          </cell>
          <cell r="X25" t="e">
            <v>#NAME?</v>
          </cell>
          <cell r="Y25" t="e">
            <v>#NAME?</v>
          </cell>
          <cell r="Z25" t="e">
            <v>#NAME?</v>
          </cell>
          <cell r="AA25" t="e">
            <v>#NAME?</v>
          </cell>
          <cell r="AB25" t="e">
            <v>#NAME?</v>
          </cell>
          <cell r="AC25" t="e">
            <v>#NAME?</v>
          </cell>
          <cell r="AD25" t="e">
            <v>#NAME?</v>
          </cell>
          <cell r="AE25" t="e">
            <v>#NAME?</v>
          </cell>
          <cell r="AF25">
            <v>171.56</v>
          </cell>
          <cell r="AG25">
            <v>36.64</v>
          </cell>
          <cell r="AH25">
            <v>7.56</v>
          </cell>
          <cell r="AI25">
            <v>215.76</v>
          </cell>
          <cell r="AJ25" t="e">
            <v>#NAME?</v>
          </cell>
          <cell r="AK25" t="e">
            <v>#NAME?</v>
          </cell>
          <cell r="AL25" t="e">
            <v>#NAME?</v>
          </cell>
          <cell r="AM25" t="e">
            <v>#NAME?</v>
          </cell>
          <cell r="AN25" t="e">
            <v>#NAME?</v>
          </cell>
          <cell r="AO25" t="e">
            <v>#NAME?</v>
          </cell>
          <cell r="AP25" t="e">
            <v>#NAME?</v>
          </cell>
          <cell r="AQ25">
            <v>0</v>
          </cell>
          <cell r="AR25">
            <v>0</v>
          </cell>
          <cell r="AS25">
            <v>0</v>
          </cell>
          <cell r="AT25">
            <v>0</v>
          </cell>
        </row>
        <row r="26">
          <cell r="A26" t="str">
            <v>220 KV DC Naubatpur-Bihta TL Line</v>
          </cell>
          <cell r="B26">
            <v>14</v>
          </cell>
          <cell r="C26" t="str">
            <v>15/0</v>
          </cell>
          <cell r="D26" t="str">
            <v>DD+18</v>
          </cell>
          <cell r="E26" t="str">
            <v>WET</v>
          </cell>
          <cell r="F26" t="str">
            <v>Lalan Mehta</v>
          </cell>
          <cell r="G26">
            <v>43556</v>
          </cell>
          <cell r="H26">
            <v>43584</v>
          </cell>
          <cell r="I26">
            <v>43573</v>
          </cell>
          <cell r="J26">
            <v>43560</v>
          </cell>
          <cell r="K26">
            <v>0</v>
          </cell>
          <cell r="L26">
            <v>0</v>
          </cell>
          <cell r="M26">
            <v>0</v>
          </cell>
          <cell r="N26">
            <v>0</v>
          </cell>
          <cell r="O26">
            <v>0</v>
          </cell>
          <cell r="P26">
            <v>0</v>
          </cell>
          <cell r="Q26">
            <v>0</v>
          </cell>
          <cell r="R26" t="e">
            <v>#NAME?</v>
          </cell>
          <cell r="S26" t="e">
            <v>#NAME?</v>
          </cell>
          <cell r="T26">
            <v>0</v>
          </cell>
          <cell r="U26">
            <v>0</v>
          </cell>
          <cell r="V26" t="e">
            <v>#NAME?</v>
          </cell>
          <cell r="W26" t="e">
            <v>#NAME?</v>
          </cell>
          <cell r="X26" t="e">
            <v>#NAME?</v>
          </cell>
          <cell r="Y26" t="e">
            <v>#NAME?</v>
          </cell>
          <cell r="Z26" t="e">
            <v>#NAME?</v>
          </cell>
          <cell r="AA26" t="e">
            <v>#NAME?</v>
          </cell>
          <cell r="AB26" t="e">
            <v>#NAME?</v>
          </cell>
          <cell r="AC26" t="e">
            <v>#NAME?</v>
          </cell>
          <cell r="AD26" t="e">
            <v>#NAME?</v>
          </cell>
          <cell r="AE26" t="e">
            <v>#NAME?</v>
          </cell>
          <cell r="AF26">
            <v>462.57</v>
          </cell>
          <cell r="AG26">
            <v>0</v>
          </cell>
          <cell r="AH26">
            <v>8.52</v>
          </cell>
          <cell r="AI26">
            <v>471.09</v>
          </cell>
          <cell r="AJ26" t="e">
            <v>#NAME?</v>
          </cell>
          <cell r="AK26" t="e">
            <v>#NAME?</v>
          </cell>
          <cell r="AL26" t="e">
            <v>#NAME?</v>
          </cell>
          <cell r="AM26" t="e">
            <v>#NAME?</v>
          </cell>
          <cell r="AN26" t="e">
            <v>#NAME?</v>
          </cell>
          <cell r="AO26" t="e">
            <v>#NAME?</v>
          </cell>
          <cell r="AP26" t="e">
            <v>#NAME?</v>
          </cell>
          <cell r="AQ26">
            <v>0</v>
          </cell>
          <cell r="AR26">
            <v>0</v>
          </cell>
          <cell r="AS26">
            <v>0</v>
          </cell>
          <cell r="AT26">
            <v>0</v>
          </cell>
        </row>
        <row r="27">
          <cell r="A27" t="str">
            <v>132KV DC Dumraon-Buxar TL Line</v>
          </cell>
          <cell r="B27">
            <v>103</v>
          </cell>
          <cell r="C27" t="str">
            <v>1/1</v>
          </cell>
          <cell r="D27" t="str">
            <v>DP+0</v>
          </cell>
          <cell r="E27" t="str">
            <v>WET</v>
          </cell>
          <cell r="F27" t="str">
            <v>Deepak Pandey</v>
          </cell>
          <cell r="G27">
            <v>43540</v>
          </cell>
          <cell r="H27">
            <v>43568</v>
          </cell>
          <cell r="I27">
            <v>43613</v>
          </cell>
          <cell r="J27">
            <v>43547</v>
          </cell>
          <cell r="K27">
            <v>0</v>
          </cell>
          <cell r="L27">
            <v>0</v>
          </cell>
          <cell r="M27">
            <v>0</v>
          </cell>
          <cell r="N27">
            <v>0</v>
          </cell>
          <cell r="O27">
            <v>0</v>
          </cell>
          <cell r="P27">
            <v>0</v>
          </cell>
          <cell r="Q27">
            <v>0</v>
          </cell>
          <cell r="R27" t="e">
            <v>#NAME?</v>
          </cell>
          <cell r="S27" t="e">
            <v>#NAME?</v>
          </cell>
          <cell r="T27">
            <v>0</v>
          </cell>
          <cell r="U27">
            <v>0</v>
          </cell>
          <cell r="V27" t="e">
            <v>#NAME?</v>
          </cell>
          <cell r="W27" t="e">
            <v>#NAME?</v>
          </cell>
          <cell r="X27" t="e">
            <v>#NAME?</v>
          </cell>
          <cell r="Y27" t="e">
            <v>#NAME?</v>
          </cell>
          <cell r="Z27" t="e">
            <v>#NAME?</v>
          </cell>
          <cell r="AA27" t="e">
            <v>#NAME?</v>
          </cell>
          <cell r="AB27" t="e">
            <v>#NAME?</v>
          </cell>
          <cell r="AC27" t="e">
            <v>#NAME?</v>
          </cell>
          <cell r="AD27" t="e">
            <v>#NAME?</v>
          </cell>
          <cell r="AE27" t="e">
            <v>#NAME?</v>
          </cell>
          <cell r="AF27">
            <v>122.56</v>
          </cell>
          <cell r="AG27">
            <v>17.68</v>
          </cell>
          <cell r="AH27">
            <v>6.51</v>
          </cell>
          <cell r="AI27">
            <v>146.75</v>
          </cell>
          <cell r="AJ27" t="e">
            <v>#NAME?</v>
          </cell>
          <cell r="AK27" t="e">
            <v>#NAME?</v>
          </cell>
          <cell r="AL27" t="e">
            <v>#NAME?</v>
          </cell>
          <cell r="AM27" t="e">
            <v>#NAME?</v>
          </cell>
          <cell r="AN27" t="e">
            <v>#NAME?</v>
          </cell>
          <cell r="AO27" t="e">
            <v>#NAME?</v>
          </cell>
          <cell r="AP27" t="e">
            <v>#NAME?</v>
          </cell>
          <cell r="AQ27">
            <v>0</v>
          </cell>
          <cell r="AR27">
            <v>0</v>
          </cell>
          <cell r="AS27">
            <v>0</v>
          </cell>
          <cell r="AT27">
            <v>0</v>
          </cell>
        </row>
        <row r="28">
          <cell r="A28" t="str">
            <v>132KV DC Dumraon-Dumraon TL Line</v>
          </cell>
          <cell r="B28">
            <v>59</v>
          </cell>
          <cell r="C28" t="str">
            <v>13/4</v>
          </cell>
          <cell r="D28" t="str">
            <v>DA+3</v>
          </cell>
          <cell r="E28" t="str">
            <v>FS</v>
          </cell>
          <cell r="F28" t="str">
            <v>Pralhad Construction</v>
          </cell>
          <cell r="G28">
            <v>43559</v>
          </cell>
          <cell r="H28">
            <v>43587</v>
          </cell>
          <cell r="I28">
            <v>43614</v>
          </cell>
          <cell r="J28">
            <v>43582</v>
          </cell>
          <cell r="K28">
            <v>0</v>
          </cell>
          <cell r="L28">
            <v>0</v>
          </cell>
          <cell r="M28">
            <v>0</v>
          </cell>
          <cell r="N28">
            <v>0</v>
          </cell>
          <cell r="O28">
            <v>0</v>
          </cell>
          <cell r="P28">
            <v>0</v>
          </cell>
          <cell r="Q28">
            <v>0</v>
          </cell>
          <cell r="R28" t="e">
            <v>#NAME?</v>
          </cell>
          <cell r="S28" t="e">
            <v>#NAME?</v>
          </cell>
          <cell r="T28">
            <v>0</v>
          </cell>
          <cell r="U28">
            <v>0</v>
          </cell>
          <cell r="V28" t="e">
            <v>#NAME?</v>
          </cell>
          <cell r="W28" t="e">
            <v>#NAME?</v>
          </cell>
          <cell r="X28" t="e">
            <v>#NAME?</v>
          </cell>
          <cell r="Y28" t="e">
            <v>#NAME?</v>
          </cell>
          <cell r="Z28" t="e">
            <v>#NAME?</v>
          </cell>
          <cell r="AA28" t="e">
            <v>#NAME?</v>
          </cell>
          <cell r="AB28" t="e">
            <v>#NAME?</v>
          </cell>
          <cell r="AC28" t="e">
            <v>#NAME?</v>
          </cell>
          <cell r="AD28" t="e">
            <v>#NAME?</v>
          </cell>
          <cell r="AE28" t="e">
            <v>#NAME?</v>
          </cell>
          <cell r="AF28">
            <v>171.56</v>
          </cell>
          <cell r="AG28">
            <v>36.64</v>
          </cell>
          <cell r="AH28">
            <v>7.56</v>
          </cell>
          <cell r="AI28">
            <v>215.76</v>
          </cell>
          <cell r="AJ28" t="e">
            <v>#NAME?</v>
          </cell>
          <cell r="AK28" t="e">
            <v>#NAME?</v>
          </cell>
          <cell r="AL28" t="e">
            <v>#NAME?</v>
          </cell>
          <cell r="AM28" t="e">
            <v>#NAME?</v>
          </cell>
          <cell r="AN28" t="e">
            <v>#NAME?</v>
          </cell>
          <cell r="AO28" t="e">
            <v>#NAME?</v>
          </cell>
          <cell r="AP28" t="e">
            <v>#NAME?</v>
          </cell>
          <cell r="AQ28">
            <v>0</v>
          </cell>
          <cell r="AR28">
            <v>0</v>
          </cell>
          <cell r="AS28">
            <v>0</v>
          </cell>
          <cell r="AT28">
            <v>0</v>
          </cell>
        </row>
        <row r="29">
          <cell r="A29" t="str">
            <v>132KV DC Dumraon-Dumraon TL Line</v>
          </cell>
          <cell r="B29">
            <v>60</v>
          </cell>
          <cell r="C29" t="str">
            <v>17/1</v>
          </cell>
          <cell r="D29" t="str">
            <v>DA+6</v>
          </cell>
          <cell r="E29" t="str">
            <v>WET</v>
          </cell>
          <cell r="F29" t="str">
            <v>Shree Gange</v>
          </cell>
          <cell r="G29">
            <v>43559</v>
          </cell>
          <cell r="H29">
            <v>43587</v>
          </cell>
          <cell r="I29">
            <v>43614</v>
          </cell>
          <cell r="J29">
            <v>43560</v>
          </cell>
          <cell r="K29">
            <v>0</v>
          </cell>
          <cell r="L29">
            <v>0</v>
          </cell>
          <cell r="M29">
            <v>0</v>
          </cell>
          <cell r="N29">
            <v>0</v>
          </cell>
          <cell r="O29">
            <v>0</v>
          </cell>
          <cell r="P29">
            <v>0</v>
          </cell>
          <cell r="Q29">
            <v>0</v>
          </cell>
          <cell r="R29" t="e">
            <v>#NAME?</v>
          </cell>
          <cell r="S29" t="e">
            <v>#NAME?</v>
          </cell>
          <cell r="T29">
            <v>0</v>
          </cell>
          <cell r="U29">
            <v>0</v>
          </cell>
          <cell r="V29" t="e">
            <v>#NAME?</v>
          </cell>
          <cell r="W29" t="e">
            <v>#NAME?</v>
          </cell>
          <cell r="X29" t="e">
            <v>#NAME?</v>
          </cell>
          <cell r="Y29" t="e">
            <v>#NAME?</v>
          </cell>
          <cell r="Z29" t="e">
            <v>#NAME?</v>
          </cell>
          <cell r="AA29" t="e">
            <v>#NAME?</v>
          </cell>
          <cell r="AB29" t="e">
            <v>#NAME?</v>
          </cell>
          <cell r="AC29" t="e">
            <v>#NAME?</v>
          </cell>
          <cell r="AD29" t="e">
            <v>#NAME?</v>
          </cell>
          <cell r="AE29" t="e">
            <v>#NAME?</v>
          </cell>
          <cell r="AF29">
            <v>171.56</v>
          </cell>
          <cell r="AG29">
            <v>36.64</v>
          </cell>
          <cell r="AH29">
            <v>7.56</v>
          </cell>
          <cell r="AI29">
            <v>215.76</v>
          </cell>
          <cell r="AJ29" t="e">
            <v>#NAME?</v>
          </cell>
          <cell r="AK29" t="e">
            <v>#NAME?</v>
          </cell>
          <cell r="AL29" t="e">
            <v>#NAME?</v>
          </cell>
          <cell r="AM29" t="e">
            <v>#NAME?</v>
          </cell>
          <cell r="AN29" t="e">
            <v>#NAME?</v>
          </cell>
          <cell r="AO29" t="e">
            <v>#NAME?</v>
          </cell>
          <cell r="AP29" t="e">
            <v>#NAME?</v>
          </cell>
          <cell r="AQ29">
            <v>0</v>
          </cell>
          <cell r="AR29">
            <v>0</v>
          </cell>
          <cell r="AS29">
            <v>0</v>
          </cell>
          <cell r="AT29">
            <v>0</v>
          </cell>
        </row>
        <row r="30">
          <cell r="A30" t="str">
            <v>220 KV DC Naubatpur-Bihta TL Line</v>
          </cell>
          <cell r="B30">
            <v>13</v>
          </cell>
          <cell r="C30" t="str">
            <v>14/0</v>
          </cell>
          <cell r="D30" t="str">
            <v>DD+18</v>
          </cell>
          <cell r="E30" t="str">
            <v>WET</v>
          </cell>
          <cell r="F30" t="str">
            <v>Lalan Mehta</v>
          </cell>
          <cell r="G30">
            <v>43554</v>
          </cell>
          <cell r="H30">
            <v>43582</v>
          </cell>
          <cell r="I30">
            <v>43573</v>
          </cell>
          <cell r="J30">
            <v>43560</v>
          </cell>
          <cell r="K30">
            <v>0</v>
          </cell>
          <cell r="L30">
            <v>0</v>
          </cell>
          <cell r="M30">
            <v>0</v>
          </cell>
          <cell r="N30">
            <v>0</v>
          </cell>
          <cell r="O30">
            <v>0</v>
          </cell>
          <cell r="P30">
            <v>0</v>
          </cell>
          <cell r="Q30">
            <v>0</v>
          </cell>
          <cell r="R30" t="e">
            <v>#NAME?</v>
          </cell>
          <cell r="S30" t="e">
            <v>#NAME?</v>
          </cell>
          <cell r="T30">
            <v>0</v>
          </cell>
          <cell r="U30">
            <v>0</v>
          </cell>
          <cell r="V30" t="e">
            <v>#NAME?</v>
          </cell>
          <cell r="W30" t="e">
            <v>#NAME?</v>
          </cell>
          <cell r="X30" t="e">
            <v>#NAME?</v>
          </cell>
          <cell r="Y30" t="e">
            <v>#NAME?</v>
          </cell>
          <cell r="Z30" t="e">
            <v>#NAME?</v>
          </cell>
          <cell r="AA30" t="e">
            <v>#NAME?</v>
          </cell>
          <cell r="AB30" t="e">
            <v>#NAME?</v>
          </cell>
          <cell r="AC30" t="e">
            <v>#NAME?</v>
          </cell>
          <cell r="AD30" t="e">
            <v>#NAME?</v>
          </cell>
          <cell r="AE30" t="e">
            <v>#NAME?</v>
          </cell>
          <cell r="AF30">
            <v>462.57</v>
          </cell>
          <cell r="AG30">
            <v>0</v>
          </cell>
          <cell r="AH30">
            <v>8.52</v>
          </cell>
          <cell r="AI30">
            <v>471.09</v>
          </cell>
          <cell r="AJ30" t="e">
            <v>#NAME?</v>
          </cell>
          <cell r="AK30" t="e">
            <v>#NAME?</v>
          </cell>
          <cell r="AL30" t="e">
            <v>#NAME?</v>
          </cell>
          <cell r="AM30" t="e">
            <v>#NAME?</v>
          </cell>
          <cell r="AN30" t="e">
            <v>#NAME?</v>
          </cell>
          <cell r="AO30" t="e">
            <v>#NAME?</v>
          </cell>
          <cell r="AP30" t="e">
            <v>#NAME?</v>
          </cell>
          <cell r="AQ30">
            <v>0</v>
          </cell>
          <cell r="AR30">
            <v>0</v>
          </cell>
          <cell r="AS30">
            <v>0</v>
          </cell>
          <cell r="AT30">
            <v>0</v>
          </cell>
        </row>
        <row r="31">
          <cell r="A31" t="str">
            <v>132KV DC Dumraon-Buxar TL Line</v>
          </cell>
          <cell r="B31">
            <v>102</v>
          </cell>
          <cell r="C31" t="str">
            <v>1/0</v>
          </cell>
          <cell r="D31" t="str">
            <v>DS+0</v>
          </cell>
          <cell r="E31" t="str">
            <v>WET</v>
          </cell>
          <cell r="F31" t="str">
            <v>Deepak Pandey</v>
          </cell>
          <cell r="G31">
            <v>43538</v>
          </cell>
          <cell r="H31">
            <v>43566</v>
          </cell>
          <cell r="I31">
            <v>43613</v>
          </cell>
          <cell r="J31">
            <v>43540</v>
          </cell>
          <cell r="K31">
            <v>0</v>
          </cell>
          <cell r="L31">
            <v>0</v>
          </cell>
          <cell r="M31">
            <v>0</v>
          </cell>
          <cell r="N31">
            <v>0</v>
          </cell>
          <cell r="O31">
            <v>0</v>
          </cell>
          <cell r="P31">
            <v>0</v>
          </cell>
          <cell r="Q31">
            <v>0</v>
          </cell>
          <cell r="R31" t="e">
            <v>#NAME?</v>
          </cell>
          <cell r="S31" t="e">
            <v>#NAME?</v>
          </cell>
          <cell r="T31">
            <v>0</v>
          </cell>
          <cell r="U31">
            <v>0</v>
          </cell>
          <cell r="V31" t="e">
            <v>#NAME?</v>
          </cell>
          <cell r="W31" t="e">
            <v>#NAME?</v>
          </cell>
          <cell r="X31" t="e">
            <v>#NAME?</v>
          </cell>
          <cell r="Y31" t="e">
            <v>#NAME?</v>
          </cell>
          <cell r="Z31" t="e">
            <v>#NAME?</v>
          </cell>
          <cell r="AA31" t="e">
            <v>#NAME?</v>
          </cell>
          <cell r="AB31" t="e">
            <v>#NAME?</v>
          </cell>
          <cell r="AC31" t="e">
            <v>#NAME?</v>
          </cell>
          <cell r="AD31" t="e">
            <v>#NAME?</v>
          </cell>
          <cell r="AE31" t="e">
            <v>#NAME?</v>
          </cell>
          <cell r="AF31">
            <v>301.24</v>
          </cell>
          <cell r="AG31">
            <v>49.2</v>
          </cell>
          <cell r="AH31">
            <v>10.3</v>
          </cell>
          <cell r="AI31">
            <v>360.74</v>
          </cell>
          <cell r="AJ31" t="e">
            <v>#NAME?</v>
          </cell>
          <cell r="AK31" t="e">
            <v>#NAME?</v>
          </cell>
          <cell r="AL31" t="e">
            <v>#NAME?</v>
          </cell>
          <cell r="AM31" t="e">
            <v>#NAME?</v>
          </cell>
          <cell r="AN31" t="e">
            <v>#NAME?</v>
          </cell>
          <cell r="AO31" t="e">
            <v>#NAME?</v>
          </cell>
          <cell r="AP31" t="e">
            <v>#NAME?</v>
          </cell>
          <cell r="AQ31">
            <v>0</v>
          </cell>
          <cell r="AR31">
            <v>0</v>
          </cell>
          <cell r="AS31">
            <v>0</v>
          </cell>
          <cell r="AT31">
            <v>0</v>
          </cell>
        </row>
        <row r="32">
          <cell r="A32" t="str">
            <v>Lilo of 220kv DC Ara-Pusauli at Dumraon TL Line-2</v>
          </cell>
          <cell r="B32">
            <v>4</v>
          </cell>
          <cell r="C32" t="str">
            <v>6/2</v>
          </cell>
          <cell r="D32" t="str">
            <v>DA+0</v>
          </cell>
          <cell r="E32" t="str">
            <v>WET</v>
          </cell>
          <cell r="F32" t="str">
            <v>Iftekhar</v>
          </cell>
          <cell r="G32">
            <v>43548</v>
          </cell>
          <cell r="H32">
            <v>43576</v>
          </cell>
          <cell r="I32">
            <v>0</v>
          </cell>
          <cell r="J32" t="str">
            <v>open</v>
          </cell>
          <cell r="K32" t="str">
            <v>closed</v>
          </cell>
          <cell r="L32">
            <v>0</v>
          </cell>
          <cell r="M32">
            <v>0</v>
          </cell>
          <cell r="N32">
            <v>0</v>
          </cell>
          <cell r="O32">
            <v>0</v>
          </cell>
          <cell r="P32">
            <v>0</v>
          </cell>
          <cell r="Q32">
            <v>0</v>
          </cell>
          <cell r="R32" t="e">
            <v>#NAME?</v>
          </cell>
          <cell r="S32" t="e">
            <v>#NAME?</v>
          </cell>
          <cell r="T32">
            <v>0</v>
          </cell>
          <cell r="U32">
            <v>0</v>
          </cell>
          <cell r="V32" t="e">
            <v>#NAME?</v>
          </cell>
          <cell r="W32" t="e">
            <v>#NAME?</v>
          </cell>
          <cell r="X32" t="e">
            <v>#NAME?</v>
          </cell>
          <cell r="Y32" t="e">
            <v>#NAME?</v>
          </cell>
          <cell r="Z32" t="e">
            <v>#NAME?</v>
          </cell>
          <cell r="AA32" t="e">
            <v>#NAME?</v>
          </cell>
          <cell r="AB32" t="e">
            <v>#NAME?</v>
          </cell>
          <cell r="AC32" t="e">
            <v>#NAME?</v>
          </cell>
          <cell r="AD32" t="e">
            <v>#NAME?</v>
          </cell>
          <cell r="AE32" t="e">
            <v>#NAME?</v>
          </cell>
          <cell r="AF32">
            <v>171.56</v>
          </cell>
          <cell r="AG32">
            <v>36.64</v>
          </cell>
          <cell r="AH32">
            <v>7.56</v>
          </cell>
          <cell r="AI32">
            <v>215.76</v>
          </cell>
          <cell r="AJ32" t="e">
            <v>#NAME?</v>
          </cell>
          <cell r="AK32" t="e">
            <v>#NAME?</v>
          </cell>
          <cell r="AL32" t="e">
            <v>#NAME?</v>
          </cell>
          <cell r="AM32" t="e">
            <v>#NAME?</v>
          </cell>
          <cell r="AN32" t="e">
            <v>#NAME?</v>
          </cell>
          <cell r="AO32" t="e">
            <v>#NAME?</v>
          </cell>
          <cell r="AP32" t="e">
            <v>#NAME?</v>
          </cell>
          <cell r="AQ32">
            <v>0</v>
          </cell>
          <cell r="AR32">
            <v>0</v>
          </cell>
          <cell r="AS32">
            <v>0</v>
          </cell>
          <cell r="AT32">
            <v>0</v>
          </cell>
        </row>
        <row r="33">
          <cell r="A33" t="str">
            <v>Lilo of 220kv DC Ara-Pusauli at Dumraon TL Line-1</v>
          </cell>
          <cell r="B33">
            <v>10</v>
          </cell>
          <cell r="C33" t="str">
            <v>8/4</v>
          </cell>
          <cell r="D33" t="str">
            <v>DA+3</v>
          </cell>
          <cell r="E33" t="str">
            <v>WET</v>
          </cell>
          <cell r="F33" t="str">
            <v>Bhavesh</v>
          </cell>
          <cell r="G33">
            <v>43537</v>
          </cell>
          <cell r="H33">
            <v>43565</v>
          </cell>
          <cell r="I33" t="str">
            <v>FDN Not Close</v>
          </cell>
          <cell r="J33" t="str">
            <v>YES</v>
          </cell>
          <cell r="K33">
            <v>0</v>
          </cell>
          <cell r="L33">
            <v>0</v>
          </cell>
          <cell r="M33">
            <v>0</v>
          </cell>
          <cell r="N33">
            <v>0</v>
          </cell>
          <cell r="O33">
            <v>0</v>
          </cell>
          <cell r="P33">
            <v>0</v>
          </cell>
          <cell r="Q33">
            <v>0</v>
          </cell>
          <cell r="R33" t="e">
            <v>#NAME?</v>
          </cell>
          <cell r="S33" t="e">
            <v>#NAME?</v>
          </cell>
          <cell r="T33">
            <v>0</v>
          </cell>
          <cell r="U33">
            <v>0</v>
          </cell>
          <cell r="V33" t="e">
            <v>#NAME?</v>
          </cell>
          <cell r="W33" t="e">
            <v>#NAME?</v>
          </cell>
          <cell r="X33" t="e">
            <v>#NAME?</v>
          </cell>
          <cell r="Y33" t="e">
            <v>#NAME?</v>
          </cell>
          <cell r="Z33" t="e">
            <v>#NAME?</v>
          </cell>
          <cell r="AA33" t="e">
            <v>#NAME?</v>
          </cell>
          <cell r="AB33" t="e">
            <v>#NAME?</v>
          </cell>
          <cell r="AC33" t="e">
            <v>#NAME?</v>
          </cell>
          <cell r="AD33" t="e">
            <v>#NAME?</v>
          </cell>
          <cell r="AE33" t="e">
            <v>#NAME?</v>
          </cell>
          <cell r="AF33">
            <v>171.56</v>
          </cell>
          <cell r="AG33">
            <v>36.64</v>
          </cell>
          <cell r="AH33">
            <v>7.56</v>
          </cell>
          <cell r="AI33">
            <v>215.76</v>
          </cell>
          <cell r="AJ33" t="e">
            <v>#NAME?</v>
          </cell>
          <cell r="AK33" t="e">
            <v>#NAME?</v>
          </cell>
          <cell r="AL33" t="e">
            <v>#NAME?</v>
          </cell>
          <cell r="AM33" t="e">
            <v>#NAME?</v>
          </cell>
          <cell r="AN33" t="e">
            <v>#NAME?</v>
          </cell>
          <cell r="AO33" t="e">
            <v>#NAME?</v>
          </cell>
          <cell r="AP33" t="e">
            <v>#NAME?</v>
          </cell>
          <cell r="AQ33">
            <v>0</v>
          </cell>
          <cell r="AR33">
            <v>0</v>
          </cell>
          <cell r="AS33">
            <v>0</v>
          </cell>
          <cell r="AT33">
            <v>0</v>
          </cell>
        </row>
        <row r="34">
          <cell r="A34" t="str">
            <v>132KV DC Naubatpur-Masaurhi TL Line</v>
          </cell>
          <cell r="B34">
            <v>45</v>
          </cell>
          <cell r="C34" t="str">
            <v>1/0</v>
          </cell>
          <cell r="D34" t="str">
            <v>MD+0</v>
          </cell>
          <cell r="E34" t="str">
            <v>WET</v>
          </cell>
          <cell r="F34" t="str">
            <v>Lalan Mehta</v>
          </cell>
          <cell r="G34">
            <v>43596</v>
          </cell>
          <cell r="H34">
            <v>43624</v>
          </cell>
          <cell r="I34">
            <v>0</v>
          </cell>
          <cell r="J34" t="str">
            <v>BOQ</v>
          </cell>
          <cell r="K34">
            <v>0</v>
          </cell>
          <cell r="L34">
            <v>0</v>
          </cell>
          <cell r="M34">
            <v>0</v>
          </cell>
          <cell r="N34">
            <v>0</v>
          </cell>
          <cell r="O34">
            <v>0</v>
          </cell>
          <cell r="P34">
            <v>0</v>
          </cell>
          <cell r="Q34">
            <v>0</v>
          </cell>
          <cell r="R34" t="e">
            <v>#NAME?</v>
          </cell>
          <cell r="S34" t="e">
            <v>#NAME?</v>
          </cell>
          <cell r="T34">
            <v>0</v>
          </cell>
          <cell r="U34">
            <v>0</v>
          </cell>
          <cell r="V34" t="e">
            <v>#NAME?</v>
          </cell>
          <cell r="W34" t="e">
            <v>#NAME?</v>
          </cell>
          <cell r="X34" t="e">
            <v>#NAME?</v>
          </cell>
          <cell r="Y34" t="e">
            <v>#NAME?</v>
          </cell>
          <cell r="Z34" t="e">
            <v>#NAME?</v>
          </cell>
          <cell r="AA34" t="e">
            <v>#NAME?</v>
          </cell>
          <cell r="AB34" t="e">
            <v>#NAME?</v>
          </cell>
          <cell r="AC34" t="e">
            <v>#NAME?</v>
          </cell>
          <cell r="AD34" t="e">
            <v>#NAME?</v>
          </cell>
          <cell r="AE34" t="e">
            <v>#NAME?</v>
          </cell>
          <cell r="AF34">
            <v>1257.48</v>
          </cell>
          <cell r="AG34">
            <v>0</v>
          </cell>
          <cell r="AH34">
            <v>12.46</v>
          </cell>
          <cell r="AI34">
            <v>1269.94</v>
          </cell>
          <cell r="AJ34" t="e">
            <v>#NAME?</v>
          </cell>
          <cell r="AK34" t="e">
            <v>#NAME?</v>
          </cell>
          <cell r="AL34" t="e">
            <v>#NAME?</v>
          </cell>
          <cell r="AM34" t="e">
            <v>#NAME?</v>
          </cell>
          <cell r="AN34" t="e">
            <v>#NAME?</v>
          </cell>
          <cell r="AO34" t="e">
            <v>#NAME?</v>
          </cell>
          <cell r="AP34" t="e">
            <v>#NAME?</v>
          </cell>
          <cell r="AQ34">
            <v>0</v>
          </cell>
          <cell r="AR34">
            <v>0</v>
          </cell>
          <cell r="AS34">
            <v>0</v>
          </cell>
          <cell r="AT34">
            <v>0</v>
          </cell>
        </row>
        <row r="35">
          <cell r="A35" t="str">
            <v>132KV DC Dumraon-Dumraon TL Line</v>
          </cell>
          <cell r="B35">
            <v>61</v>
          </cell>
          <cell r="C35" t="str">
            <v>18/0</v>
          </cell>
          <cell r="D35" t="str">
            <v>DD+6</v>
          </cell>
          <cell r="E35" t="str">
            <v>WET</v>
          </cell>
          <cell r="F35" t="str">
            <v>Kanchan Singh</v>
          </cell>
          <cell r="G35">
            <v>43559</v>
          </cell>
          <cell r="H35">
            <v>43587</v>
          </cell>
          <cell r="I35">
            <v>0</v>
          </cell>
          <cell r="J35">
            <v>43560</v>
          </cell>
          <cell r="K35">
            <v>0</v>
          </cell>
          <cell r="L35">
            <v>0</v>
          </cell>
          <cell r="M35">
            <v>0</v>
          </cell>
          <cell r="N35">
            <v>0</v>
          </cell>
          <cell r="O35">
            <v>0</v>
          </cell>
          <cell r="P35">
            <v>0</v>
          </cell>
          <cell r="Q35">
            <v>0</v>
          </cell>
          <cell r="R35" t="e">
            <v>#NAME?</v>
          </cell>
          <cell r="S35" t="e">
            <v>#NAME?</v>
          </cell>
          <cell r="T35">
            <v>0</v>
          </cell>
          <cell r="U35">
            <v>0</v>
          </cell>
          <cell r="V35" t="e">
            <v>#NAME?</v>
          </cell>
          <cell r="W35" t="e">
            <v>#NAME?</v>
          </cell>
          <cell r="X35" t="e">
            <v>#NAME?</v>
          </cell>
          <cell r="Y35" t="e">
            <v>#NAME?</v>
          </cell>
          <cell r="Z35" t="e">
            <v>#NAME?</v>
          </cell>
          <cell r="AA35" t="e">
            <v>#NAME?</v>
          </cell>
          <cell r="AB35" t="e">
            <v>#NAME?</v>
          </cell>
          <cell r="AC35" t="e">
            <v>#NAME?</v>
          </cell>
          <cell r="AD35" t="e">
            <v>#NAME?</v>
          </cell>
          <cell r="AE35" t="e">
            <v>#NAME?</v>
          </cell>
          <cell r="AF35">
            <v>396.56</v>
          </cell>
          <cell r="AG35">
            <v>0</v>
          </cell>
          <cell r="AH35">
            <v>8.26</v>
          </cell>
          <cell r="AI35">
            <v>404.82</v>
          </cell>
          <cell r="AJ35" t="e">
            <v>#NAME?</v>
          </cell>
          <cell r="AK35" t="e">
            <v>#NAME?</v>
          </cell>
          <cell r="AL35" t="e">
            <v>#NAME?</v>
          </cell>
          <cell r="AM35" t="e">
            <v>#NAME?</v>
          </cell>
          <cell r="AN35" t="e">
            <v>#NAME?</v>
          </cell>
          <cell r="AO35" t="e">
            <v>#NAME?</v>
          </cell>
          <cell r="AP35" t="e">
            <v>#NAME?</v>
          </cell>
          <cell r="AQ35">
            <v>0</v>
          </cell>
          <cell r="AR35">
            <v>0</v>
          </cell>
          <cell r="AS35">
            <v>0</v>
          </cell>
          <cell r="AT35">
            <v>0</v>
          </cell>
        </row>
        <row r="36">
          <cell r="A36" t="str">
            <v>Lilo of 220kv DC Ara-Pusauli at Dumraon TL Line-1</v>
          </cell>
          <cell r="B36">
            <v>11</v>
          </cell>
          <cell r="C36" t="str">
            <v>8/3</v>
          </cell>
          <cell r="D36" t="str">
            <v>DA+0</v>
          </cell>
          <cell r="E36" t="str">
            <v>WET</v>
          </cell>
          <cell r="F36" t="str">
            <v>Bhavesh</v>
          </cell>
          <cell r="G36">
            <v>43540</v>
          </cell>
          <cell r="H36">
            <v>43568</v>
          </cell>
          <cell r="I36">
            <v>0</v>
          </cell>
          <cell r="J36" t="str">
            <v>YES</v>
          </cell>
          <cell r="K36">
            <v>0</v>
          </cell>
          <cell r="L36">
            <v>0</v>
          </cell>
          <cell r="M36">
            <v>0</v>
          </cell>
          <cell r="N36">
            <v>0</v>
          </cell>
          <cell r="O36">
            <v>0</v>
          </cell>
          <cell r="P36">
            <v>0</v>
          </cell>
          <cell r="Q36">
            <v>0</v>
          </cell>
          <cell r="R36" t="e">
            <v>#NAME?</v>
          </cell>
          <cell r="S36" t="e">
            <v>#NAME?</v>
          </cell>
          <cell r="T36">
            <v>0</v>
          </cell>
          <cell r="U36">
            <v>0</v>
          </cell>
          <cell r="V36" t="e">
            <v>#NAME?</v>
          </cell>
          <cell r="W36" t="e">
            <v>#NAME?</v>
          </cell>
          <cell r="X36" t="e">
            <v>#NAME?</v>
          </cell>
          <cell r="Y36" t="e">
            <v>#NAME?</v>
          </cell>
          <cell r="Z36" t="e">
            <v>#NAME?</v>
          </cell>
          <cell r="AA36" t="e">
            <v>#NAME?</v>
          </cell>
          <cell r="AB36" t="e">
            <v>#NAME?</v>
          </cell>
          <cell r="AC36" t="e">
            <v>#NAME?</v>
          </cell>
          <cell r="AD36" t="e">
            <v>#NAME?</v>
          </cell>
          <cell r="AE36" t="e">
            <v>#NAME?</v>
          </cell>
          <cell r="AF36">
            <v>171.56</v>
          </cell>
          <cell r="AG36">
            <v>36.64</v>
          </cell>
          <cell r="AH36">
            <v>7.56</v>
          </cell>
          <cell r="AI36">
            <v>215.76</v>
          </cell>
          <cell r="AJ36" t="e">
            <v>#NAME?</v>
          </cell>
          <cell r="AK36" t="e">
            <v>#NAME?</v>
          </cell>
          <cell r="AL36" t="e">
            <v>#NAME?</v>
          </cell>
          <cell r="AM36" t="e">
            <v>#NAME?</v>
          </cell>
          <cell r="AN36" t="e">
            <v>#NAME?</v>
          </cell>
          <cell r="AO36" t="e">
            <v>#NAME?</v>
          </cell>
          <cell r="AP36" t="e">
            <v>#NAME?</v>
          </cell>
          <cell r="AQ36">
            <v>0</v>
          </cell>
          <cell r="AR36">
            <v>0</v>
          </cell>
          <cell r="AS36">
            <v>0</v>
          </cell>
          <cell r="AT36">
            <v>0</v>
          </cell>
        </row>
        <row r="37">
          <cell r="A37" t="str">
            <v>220KV DC Naubatpur-BhusaulaTL Line</v>
          </cell>
          <cell r="B37">
            <v>38</v>
          </cell>
          <cell r="C37" t="str">
            <v>17/1</v>
          </cell>
          <cell r="D37" t="str">
            <v>DA+0</v>
          </cell>
          <cell r="E37" t="str">
            <v>PS</v>
          </cell>
          <cell r="F37" t="str">
            <v>Veena Construction</v>
          </cell>
          <cell r="G37">
            <v>43535</v>
          </cell>
          <cell r="H37">
            <v>43563</v>
          </cell>
          <cell r="I37">
            <v>43552</v>
          </cell>
          <cell r="J37">
            <v>43551</v>
          </cell>
          <cell r="K37">
            <v>0</v>
          </cell>
          <cell r="L37">
            <v>0</v>
          </cell>
          <cell r="M37">
            <v>0</v>
          </cell>
          <cell r="N37">
            <v>0</v>
          </cell>
          <cell r="O37">
            <v>0</v>
          </cell>
          <cell r="P37">
            <v>0</v>
          </cell>
          <cell r="Q37">
            <v>0</v>
          </cell>
          <cell r="R37" t="e">
            <v>#NAME?</v>
          </cell>
          <cell r="S37" t="e">
            <v>#NAME?</v>
          </cell>
          <cell r="T37">
            <v>0</v>
          </cell>
          <cell r="U37">
            <v>0</v>
          </cell>
          <cell r="V37" t="e">
            <v>#NAME?</v>
          </cell>
          <cell r="W37" t="e">
            <v>#NAME?</v>
          </cell>
          <cell r="X37" t="e">
            <v>#NAME?</v>
          </cell>
          <cell r="Y37" t="e">
            <v>#NAME?</v>
          </cell>
          <cell r="Z37" t="e">
            <v>#NAME?</v>
          </cell>
          <cell r="AA37" t="e">
            <v>#NAME?</v>
          </cell>
          <cell r="AB37" t="e">
            <v>#NAME?</v>
          </cell>
          <cell r="AC37" t="e">
            <v>#NAME?</v>
          </cell>
          <cell r="AD37" t="e">
            <v>#NAME?</v>
          </cell>
          <cell r="AE37" t="e">
            <v>#NAME?</v>
          </cell>
          <cell r="AF37">
            <v>171.56</v>
          </cell>
          <cell r="AG37">
            <v>36.64</v>
          </cell>
          <cell r="AH37">
            <v>7.56</v>
          </cell>
          <cell r="AI37">
            <v>215.76</v>
          </cell>
          <cell r="AJ37" t="e">
            <v>#NAME?</v>
          </cell>
          <cell r="AK37" t="e">
            <v>#NAME?</v>
          </cell>
          <cell r="AL37" t="e">
            <v>#NAME?</v>
          </cell>
          <cell r="AM37" t="e">
            <v>#NAME?</v>
          </cell>
          <cell r="AN37" t="e">
            <v>#NAME?</v>
          </cell>
          <cell r="AO37" t="e">
            <v>#NAME?</v>
          </cell>
          <cell r="AP37" t="e">
            <v>#NAME?</v>
          </cell>
          <cell r="AQ37">
            <v>0</v>
          </cell>
          <cell r="AR37">
            <v>0</v>
          </cell>
          <cell r="AS37">
            <v>0</v>
          </cell>
          <cell r="AT37">
            <v>0</v>
          </cell>
        </row>
        <row r="38">
          <cell r="A38" t="str">
            <v>132KV DC Naubatpur-Masaurhi TL Line</v>
          </cell>
          <cell r="B38">
            <v>44</v>
          </cell>
          <cell r="C38" t="str">
            <v>1A/0</v>
          </cell>
          <cell r="D38" t="str">
            <v>MD+0</v>
          </cell>
          <cell r="E38" t="str">
            <v>WET</v>
          </cell>
          <cell r="F38" t="str">
            <v>Lalan Mehta</v>
          </cell>
          <cell r="G38">
            <v>43592</v>
          </cell>
          <cell r="H38">
            <v>43620</v>
          </cell>
          <cell r="I38">
            <v>0</v>
          </cell>
          <cell r="J38" t="str">
            <v>BOQ</v>
          </cell>
          <cell r="K38">
            <v>0</v>
          </cell>
          <cell r="L38">
            <v>0</v>
          </cell>
          <cell r="M38">
            <v>0</v>
          </cell>
          <cell r="N38">
            <v>0</v>
          </cell>
          <cell r="O38">
            <v>0</v>
          </cell>
          <cell r="P38">
            <v>0</v>
          </cell>
          <cell r="Q38">
            <v>0</v>
          </cell>
          <cell r="R38" t="e">
            <v>#NAME?</v>
          </cell>
          <cell r="S38" t="e">
            <v>#NAME?</v>
          </cell>
          <cell r="T38">
            <v>0</v>
          </cell>
          <cell r="U38">
            <v>0</v>
          </cell>
          <cell r="V38" t="e">
            <v>#NAME?</v>
          </cell>
          <cell r="W38" t="e">
            <v>#NAME?</v>
          </cell>
          <cell r="X38" t="e">
            <v>#NAME?</v>
          </cell>
          <cell r="Y38" t="e">
            <v>#NAME?</v>
          </cell>
          <cell r="Z38" t="e">
            <v>#NAME?</v>
          </cell>
          <cell r="AA38" t="e">
            <v>#NAME?</v>
          </cell>
          <cell r="AB38" t="e">
            <v>#NAME?</v>
          </cell>
          <cell r="AC38" t="e">
            <v>#NAME?</v>
          </cell>
          <cell r="AD38" t="e">
            <v>#NAME?</v>
          </cell>
          <cell r="AE38" t="e">
            <v>#NAME?</v>
          </cell>
          <cell r="AF38">
            <v>1257.48</v>
          </cell>
          <cell r="AG38">
            <v>0</v>
          </cell>
          <cell r="AH38">
            <v>12.46</v>
          </cell>
          <cell r="AI38">
            <v>1269.94</v>
          </cell>
          <cell r="AJ38" t="e">
            <v>#NAME?</v>
          </cell>
          <cell r="AK38" t="e">
            <v>#NAME?</v>
          </cell>
          <cell r="AL38" t="e">
            <v>#NAME?</v>
          </cell>
          <cell r="AM38" t="e">
            <v>#NAME?</v>
          </cell>
          <cell r="AN38" t="e">
            <v>#NAME?</v>
          </cell>
          <cell r="AO38" t="e">
            <v>#NAME?</v>
          </cell>
          <cell r="AP38" t="e">
            <v>#NAME?</v>
          </cell>
          <cell r="AQ38">
            <v>0</v>
          </cell>
          <cell r="AR38">
            <v>0</v>
          </cell>
          <cell r="AS38">
            <v>0</v>
          </cell>
          <cell r="AT38">
            <v>0</v>
          </cell>
        </row>
        <row r="39">
          <cell r="A39" t="str">
            <v>132KV DC Dumraon-Dumraon TL Line</v>
          </cell>
          <cell r="B39">
            <v>58</v>
          </cell>
          <cell r="C39" t="str">
            <v>12/0</v>
          </cell>
          <cell r="D39" t="str">
            <v>DD+0</v>
          </cell>
          <cell r="E39" t="str">
            <v>WET</v>
          </cell>
          <cell r="F39" t="str">
            <v>Chandan Yadav</v>
          </cell>
          <cell r="G39">
            <v>43557</v>
          </cell>
          <cell r="H39">
            <v>43585</v>
          </cell>
          <cell r="I39">
            <v>43614</v>
          </cell>
          <cell r="J39">
            <v>43560</v>
          </cell>
          <cell r="K39">
            <v>0</v>
          </cell>
          <cell r="L39">
            <v>0</v>
          </cell>
          <cell r="M39">
            <v>0</v>
          </cell>
          <cell r="N39">
            <v>0</v>
          </cell>
          <cell r="O39">
            <v>0</v>
          </cell>
          <cell r="P39">
            <v>0</v>
          </cell>
          <cell r="Q39">
            <v>0</v>
          </cell>
          <cell r="R39" t="e">
            <v>#NAME?</v>
          </cell>
          <cell r="S39" t="e">
            <v>#NAME?</v>
          </cell>
          <cell r="T39">
            <v>0</v>
          </cell>
          <cell r="U39">
            <v>0</v>
          </cell>
          <cell r="V39" t="e">
            <v>#NAME?</v>
          </cell>
          <cell r="W39" t="e">
            <v>#NAME?</v>
          </cell>
          <cell r="X39" t="e">
            <v>#NAME?</v>
          </cell>
          <cell r="Y39" t="e">
            <v>#NAME?</v>
          </cell>
          <cell r="Z39" t="e">
            <v>#NAME?</v>
          </cell>
          <cell r="AA39" t="e">
            <v>#NAME?</v>
          </cell>
          <cell r="AB39" t="e">
            <v>#NAME?</v>
          </cell>
          <cell r="AC39" t="e">
            <v>#NAME?</v>
          </cell>
          <cell r="AD39" t="e">
            <v>#NAME?</v>
          </cell>
          <cell r="AE39" t="e">
            <v>#NAME?</v>
          </cell>
          <cell r="AF39">
            <v>396.56</v>
          </cell>
          <cell r="AG39">
            <v>0</v>
          </cell>
          <cell r="AH39">
            <v>8.26</v>
          </cell>
          <cell r="AI39">
            <v>404.82</v>
          </cell>
          <cell r="AJ39" t="e">
            <v>#NAME?</v>
          </cell>
          <cell r="AK39" t="e">
            <v>#NAME?</v>
          </cell>
          <cell r="AL39" t="e">
            <v>#NAME?</v>
          </cell>
          <cell r="AM39" t="e">
            <v>#NAME?</v>
          </cell>
          <cell r="AN39" t="e">
            <v>#NAME?</v>
          </cell>
          <cell r="AO39" t="e">
            <v>#NAME?</v>
          </cell>
          <cell r="AP39" t="e">
            <v>#NAME?</v>
          </cell>
          <cell r="AQ39">
            <v>0</v>
          </cell>
          <cell r="AR39">
            <v>0</v>
          </cell>
          <cell r="AS39">
            <v>0</v>
          </cell>
          <cell r="AT39">
            <v>0</v>
          </cell>
        </row>
        <row r="40">
          <cell r="A40" t="str">
            <v>Lilo of 220kv DC Ara-Pusauli at Dumraon TL Line-1</v>
          </cell>
          <cell r="B40">
            <v>12</v>
          </cell>
          <cell r="C40" t="str">
            <v>6/0</v>
          </cell>
          <cell r="D40" t="str">
            <v>DD+0</v>
          </cell>
          <cell r="E40" t="str">
            <v>WET</v>
          </cell>
          <cell r="F40" t="str">
            <v>Upendra Singh</v>
          </cell>
          <cell r="G40">
            <v>43540</v>
          </cell>
          <cell r="H40">
            <v>43568</v>
          </cell>
          <cell r="I40">
            <v>0</v>
          </cell>
          <cell r="J40">
            <v>43552</v>
          </cell>
          <cell r="K40">
            <v>0</v>
          </cell>
          <cell r="L40">
            <v>0</v>
          </cell>
          <cell r="M40">
            <v>0</v>
          </cell>
          <cell r="N40">
            <v>0</v>
          </cell>
          <cell r="O40">
            <v>0</v>
          </cell>
          <cell r="P40">
            <v>0</v>
          </cell>
          <cell r="Q40">
            <v>0</v>
          </cell>
          <cell r="R40" t="e">
            <v>#NAME?</v>
          </cell>
          <cell r="S40" t="e">
            <v>#NAME?</v>
          </cell>
          <cell r="T40">
            <v>0</v>
          </cell>
          <cell r="U40">
            <v>0</v>
          </cell>
          <cell r="V40" t="e">
            <v>#NAME?</v>
          </cell>
          <cell r="W40" t="e">
            <v>#NAME?</v>
          </cell>
          <cell r="X40" t="e">
            <v>#NAME?</v>
          </cell>
          <cell r="Y40" t="e">
            <v>#NAME?</v>
          </cell>
          <cell r="Z40" t="e">
            <v>#NAME?</v>
          </cell>
          <cell r="AA40" t="e">
            <v>#NAME?</v>
          </cell>
          <cell r="AB40" t="e">
            <v>#NAME?</v>
          </cell>
          <cell r="AC40" t="e">
            <v>#NAME?</v>
          </cell>
          <cell r="AD40" t="e">
            <v>#NAME?</v>
          </cell>
          <cell r="AE40" t="e">
            <v>#NAME?</v>
          </cell>
          <cell r="AF40">
            <v>396.56</v>
          </cell>
          <cell r="AG40">
            <v>0</v>
          </cell>
          <cell r="AH40">
            <v>8.26</v>
          </cell>
          <cell r="AI40">
            <v>404.82</v>
          </cell>
          <cell r="AJ40" t="e">
            <v>#NAME?</v>
          </cell>
          <cell r="AK40" t="e">
            <v>#NAME?</v>
          </cell>
          <cell r="AL40" t="e">
            <v>#NAME?</v>
          </cell>
          <cell r="AM40" t="e">
            <v>#NAME?</v>
          </cell>
          <cell r="AN40" t="e">
            <v>#NAME?</v>
          </cell>
          <cell r="AO40" t="e">
            <v>#NAME?</v>
          </cell>
          <cell r="AP40" t="e">
            <v>#NAME?</v>
          </cell>
          <cell r="AQ40">
            <v>0</v>
          </cell>
          <cell r="AR40">
            <v>0</v>
          </cell>
          <cell r="AS40">
            <v>0</v>
          </cell>
          <cell r="AT40">
            <v>0</v>
          </cell>
        </row>
        <row r="41">
          <cell r="A41" t="str">
            <v>Lilo of 220kv DC Ara-Pusauli at Dumraon TL Line-1</v>
          </cell>
          <cell r="B41">
            <v>13</v>
          </cell>
          <cell r="C41" t="str">
            <v>9/1</v>
          </cell>
          <cell r="D41" t="str">
            <v>DA+0</v>
          </cell>
          <cell r="E41" t="str">
            <v>WET</v>
          </cell>
          <cell r="F41" t="str">
            <v>Akhilesh Kumar</v>
          </cell>
          <cell r="G41">
            <v>43541</v>
          </cell>
          <cell r="H41">
            <v>43569</v>
          </cell>
          <cell r="I41">
            <v>0</v>
          </cell>
          <cell r="J41">
            <v>43552</v>
          </cell>
          <cell r="K41">
            <v>0</v>
          </cell>
          <cell r="L41">
            <v>0</v>
          </cell>
          <cell r="M41">
            <v>0</v>
          </cell>
          <cell r="N41">
            <v>0</v>
          </cell>
          <cell r="O41">
            <v>0</v>
          </cell>
          <cell r="P41">
            <v>0</v>
          </cell>
          <cell r="Q41">
            <v>0</v>
          </cell>
          <cell r="R41" t="e">
            <v>#NAME?</v>
          </cell>
          <cell r="S41" t="e">
            <v>#NAME?</v>
          </cell>
          <cell r="T41">
            <v>0</v>
          </cell>
          <cell r="U41">
            <v>0</v>
          </cell>
          <cell r="V41" t="e">
            <v>#NAME?</v>
          </cell>
          <cell r="W41" t="e">
            <v>#NAME?</v>
          </cell>
          <cell r="X41" t="e">
            <v>#NAME?</v>
          </cell>
          <cell r="Y41" t="e">
            <v>#NAME?</v>
          </cell>
          <cell r="Z41" t="e">
            <v>#NAME?</v>
          </cell>
          <cell r="AA41" t="e">
            <v>#NAME?</v>
          </cell>
          <cell r="AB41" t="e">
            <v>#NAME?</v>
          </cell>
          <cell r="AC41" t="e">
            <v>#NAME?</v>
          </cell>
          <cell r="AD41" t="e">
            <v>#NAME?</v>
          </cell>
          <cell r="AE41" t="e">
            <v>#NAME?</v>
          </cell>
          <cell r="AF41">
            <v>171.56</v>
          </cell>
          <cell r="AG41">
            <v>36.64</v>
          </cell>
          <cell r="AH41">
            <v>7.56</v>
          </cell>
          <cell r="AI41">
            <v>215.76</v>
          </cell>
          <cell r="AJ41" t="e">
            <v>#NAME?</v>
          </cell>
          <cell r="AK41" t="e">
            <v>#NAME?</v>
          </cell>
          <cell r="AL41" t="e">
            <v>#NAME?</v>
          </cell>
          <cell r="AM41" t="e">
            <v>#NAME?</v>
          </cell>
          <cell r="AN41" t="e">
            <v>#NAME?</v>
          </cell>
          <cell r="AO41" t="e">
            <v>#NAME?</v>
          </cell>
          <cell r="AP41" t="e">
            <v>#NAME?</v>
          </cell>
          <cell r="AQ41">
            <v>0</v>
          </cell>
          <cell r="AR41">
            <v>0</v>
          </cell>
          <cell r="AS41">
            <v>0</v>
          </cell>
          <cell r="AT41">
            <v>0</v>
          </cell>
        </row>
        <row r="42">
          <cell r="A42" t="str">
            <v>132KV DC Dumraon-Buxar TL Line</v>
          </cell>
          <cell r="B42">
            <v>100</v>
          </cell>
          <cell r="C42" t="str">
            <v>2/3</v>
          </cell>
          <cell r="D42" t="str">
            <v>DQ+0</v>
          </cell>
          <cell r="E42" t="str">
            <v>WET</v>
          </cell>
          <cell r="F42" t="str">
            <v>Shree Gange</v>
          </cell>
          <cell r="G42">
            <v>43533</v>
          </cell>
          <cell r="H42">
            <v>43561</v>
          </cell>
          <cell r="I42">
            <v>43552</v>
          </cell>
          <cell r="J42" t="str">
            <v>YES</v>
          </cell>
          <cell r="K42">
            <v>0</v>
          </cell>
          <cell r="L42">
            <v>0</v>
          </cell>
          <cell r="M42">
            <v>0</v>
          </cell>
          <cell r="N42">
            <v>0</v>
          </cell>
          <cell r="O42">
            <v>0</v>
          </cell>
          <cell r="P42">
            <v>0</v>
          </cell>
          <cell r="Q42">
            <v>0</v>
          </cell>
          <cell r="R42" t="e">
            <v>#NAME?</v>
          </cell>
          <cell r="S42" t="e">
            <v>#NAME?</v>
          </cell>
          <cell r="T42">
            <v>0</v>
          </cell>
          <cell r="U42">
            <v>0</v>
          </cell>
          <cell r="V42" t="e">
            <v>#NAME?</v>
          </cell>
          <cell r="W42" t="e">
            <v>#NAME?</v>
          </cell>
          <cell r="X42" t="e">
            <v>#NAME?</v>
          </cell>
          <cell r="Y42" t="e">
            <v>#NAME?</v>
          </cell>
          <cell r="Z42" t="e">
            <v>#NAME?</v>
          </cell>
          <cell r="AA42" t="e">
            <v>#NAME?</v>
          </cell>
          <cell r="AB42" t="e">
            <v>#NAME?</v>
          </cell>
          <cell r="AC42" t="e">
            <v>#NAME?</v>
          </cell>
          <cell r="AD42" t="e">
            <v>#NAME?</v>
          </cell>
          <cell r="AE42" t="e">
            <v>#NAME?</v>
          </cell>
          <cell r="AF42">
            <v>221.28</v>
          </cell>
          <cell r="AG42">
            <v>29.52</v>
          </cell>
          <cell r="AH42">
            <v>8</v>
          </cell>
          <cell r="AI42">
            <v>258.8</v>
          </cell>
          <cell r="AJ42" t="e">
            <v>#NAME?</v>
          </cell>
          <cell r="AK42" t="e">
            <v>#NAME?</v>
          </cell>
          <cell r="AL42" t="e">
            <v>#NAME?</v>
          </cell>
          <cell r="AM42" t="e">
            <v>#NAME?</v>
          </cell>
          <cell r="AN42" t="e">
            <v>#NAME?</v>
          </cell>
          <cell r="AO42" t="e">
            <v>#NAME?</v>
          </cell>
          <cell r="AP42" t="e">
            <v>#NAME?</v>
          </cell>
          <cell r="AQ42">
            <v>0</v>
          </cell>
          <cell r="AR42">
            <v>0</v>
          </cell>
          <cell r="AS42">
            <v>0</v>
          </cell>
          <cell r="AT42">
            <v>0</v>
          </cell>
        </row>
        <row r="43">
          <cell r="A43" t="str">
            <v>132KV DC Dumraon-Buxar TL Line</v>
          </cell>
          <cell r="B43">
            <v>101</v>
          </cell>
          <cell r="C43" t="str">
            <v>20/1</v>
          </cell>
          <cell r="D43" t="str">
            <v>DP+0</v>
          </cell>
          <cell r="E43" t="str">
            <v>WET</v>
          </cell>
          <cell r="F43" t="str">
            <v>Maa Durga</v>
          </cell>
          <cell r="G43">
            <v>43533</v>
          </cell>
          <cell r="H43">
            <v>43561</v>
          </cell>
          <cell r="I43" t="str">
            <v>FDN Not Close</v>
          </cell>
          <cell r="J43">
            <v>43576</v>
          </cell>
          <cell r="K43">
            <v>0</v>
          </cell>
          <cell r="L43">
            <v>0</v>
          </cell>
          <cell r="M43">
            <v>0</v>
          </cell>
          <cell r="N43">
            <v>0</v>
          </cell>
          <cell r="O43">
            <v>0</v>
          </cell>
          <cell r="P43">
            <v>0</v>
          </cell>
          <cell r="Q43">
            <v>0</v>
          </cell>
          <cell r="R43" t="e">
            <v>#NAME?</v>
          </cell>
          <cell r="S43" t="e">
            <v>#NAME?</v>
          </cell>
          <cell r="T43">
            <v>0</v>
          </cell>
          <cell r="U43">
            <v>0</v>
          </cell>
          <cell r="V43" t="e">
            <v>#NAME?</v>
          </cell>
          <cell r="W43" t="e">
            <v>#NAME?</v>
          </cell>
          <cell r="X43" t="e">
            <v>#NAME?</v>
          </cell>
          <cell r="Y43" t="e">
            <v>#NAME?</v>
          </cell>
          <cell r="Z43" t="e">
            <v>#NAME?</v>
          </cell>
          <cell r="AA43" t="e">
            <v>#NAME?</v>
          </cell>
          <cell r="AB43" t="e">
            <v>#NAME?</v>
          </cell>
          <cell r="AC43" t="e">
            <v>#NAME?</v>
          </cell>
          <cell r="AD43" t="e">
            <v>#NAME?</v>
          </cell>
          <cell r="AE43" t="e">
            <v>#NAME?</v>
          </cell>
          <cell r="AF43">
            <v>122.56</v>
          </cell>
          <cell r="AG43">
            <v>17.68</v>
          </cell>
          <cell r="AH43">
            <v>6.51</v>
          </cell>
          <cell r="AI43">
            <v>146.75</v>
          </cell>
          <cell r="AJ43" t="e">
            <v>#NAME?</v>
          </cell>
          <cell r="AK43" t="e">
            <v>#NAME?</v>
          </cell>
          <cell r="AL43" t="e">
            <v>#NAME?</v>
          </cell>
          <cell r="AM43" t="e">
            <v>#NAME?</v>
          </cell>
          <cell r="AN43" t="e">
            <v>#NAME?</v>
          </cell>
          <cell r="AO43" t="e">
            <v>#NAME?</v>
          </cell>
          <cell r="AP43" t="e">
            <v>#NAME?</v>
          </cell>
          <cell r="AQ43">
            <v>0</v>
          </cell>
          <cell r="AR43">
            <v>0</v>
          </cell>
          <cell r="AS43">
            <v>0</v>
          </cell>
          <cell r="AT43">
            <v>0</v>
          </cell>
        </row>
        <row r="44">
          <cell r="A44" t="str">
            <v>220KV DC Naubatpur-BhusaulaTL Line</v>
          </cell>
          <cell r="B44">
            <v>37</v>
          </cell>
          <cell r="C44" t="str">
            <v>17/0</v>
          </cell>
          <cell r="D44" t="str">
            <v>DC+0</v>
          </cell>
          <cell r="E44" t="str">
            <v>WET</v>
          </cell>
          <cell r="F44" t="str">
            <v>Veena Construction</v>
          </cell>
          <cell r="G44">
            <v>43532</v>
          </cell>
          <cell r="H44">
            <v>43560</v>
          </cell>
          <cell r="I44">
            <v>43573</v>
          </cell>
          <cell r="J44">
            <v>43551</v>
          </cell>
          <cell r="K44">
            <v>0</v>
          </cell>
          <cell r="L44">
            <v>0</v>
          </cell>
          <cell r="M44">
            <v>0</v>
          </cell>
          <cell r="N44">
            <v>0</v>
          </cell>
          <cell r="O44">
            <v>0</v>
          </cell>
          <cell r="P44">
            <v>0</v>
          </cell>
          <cell r="Q44">
            <v>0</v>
          </cell>
          <cell r="R44" t="e">
            <v>#NAME?</v>
          </cell>
          <cell r="S44" t="e">
            <v>#NAME?</v>
          </cell>
          <cell r="T44">
            <v>0</v>
          </cell>
          <cell r="U44">
            <v>0</v>
          </cell>
          <cell r="V44" t="e">
            <v>#NAME?</v>
          </cell>
          <cell r="W44" t="e">
            <v>#NAME?</v>
          </cell>
          <cell r="X44" t="e">
            <v>#NAME?</v>
          </cell>
          <cell r="Y44" t="e">
            <v>#NAME?</v>
          </cell>
          <cell r="Z44" t="e">
            <v>#NAME?</v>
          </cell>
          <cell r="AA44" t="e">
            <v>#NAME?</v>
          </cell>
          <cell r="AB44" t="e">
            <v>#NAME?</v>
          </cell>
          <cell r="AC44" t="e">
            <v>#NAME?</v>
          </cell>
          <cell r="AD44" t="e">
            <v>#NAME?</v>
          </cell>
          <cell r="AE44" t="e">
            <v>#NAME?</v>
          </cell>
          <cell r="AF44">
            <v>259.52</v>
          </cell>
          <cell r="AG44">
            <v>54.08</v>
          </cell>
          <cell r="AH44">
            <v>8.26</v>
          </cell>
          <cell r="AI44">
            <v>321.85999999999996</v>
          </cell>
          <cell r="AJ44" t="e">
            <v>#NAME?</v>
          </cell>
          <cell r="AK44" t="e">
            <v>#NAME?</v>
          </cell>
          <cell r="AL44" t="e">
            <v>#NAME?</v>
          </cell>
          <cell r="AM44" t="e">
            <v>#NAME?</v>
          </cell>
          <cell r="AN44" t="e">
            <v>#NAME?</v>
          </cell>
          <cell r="AO44" t="e">
            <v>#NAME?</v>
          </cell>
          <cell r="AP44" t="e">
            <v>#NAME?</v>
          </cell>
          <cell r="AQ44">
            <v>0</v>
          </cell>
          <cell r="AR44">
            <v>0</v>
          </cell>
          <cell r="AS44">
            <v>0</v>
          </cell>
          <cell r="AT44">
            <v>0</v>
          </cell>
        </row>
        <row r="45">
          <cell r="A45" t="str">
            <v>132KV DC Dumraon-Dumraon TL Line</v>
          </cell>
          <cell r="B45">
            <v>56</v>
          </cell>
          <cell r="C45" t="str">
            <v>13/3</v>
          </cell>
          <cell r="D45" t="str">
            <v>DA+0</v>
          </cell>
          <cell r="E45" t="str">
            <v>FS</v>
          </cell>
          <cell r="F45" t="str">
            <v>Pralhad Construction</v>
          </cell>
          <cell r="G45">
            <v>43555</v>
          </cell>
          <cell r="H45">
            <v>43583</v>
          </cell>
          <cell r="I45">
            <v>43614</v>
          </cell>
          <cell r="J45">
            <v>43582</v>
          </cell>
          <cell r="K45">
            <v>0</v>
          </cell>
          <cell r="L45">
            <v>0</v>
          </cell>
          <cell r="M45">
            <v>0</v>
          </cell>
          <cell r="N45">
            <v>0</v>
          </cell>
          <cell r="O45">
            <v>0</v>
          </cell>
          <cell r="P45">
            <v>0</v>
          </cell>
          <cell r="Q45">
            <v>0</v>
          </cell>
          <cell r="R45" t="e">
            <v>#NAME?</v>
          </cell>
          <cell r="S45" t="e">
            <v>#NAME?</v>
          </cell>
          <cell r="T45">
            <v>0</v>
          </cell>
          <cell r="U45">
            <v>0</v>
          </cell>
          <cell r="V45" t="e">
            <v>#NAME?</v>
          </cell>
          <cell r="W45" t="e">
            <v>#NAME?</v>
          </cell>
          <cell r="X45" t="e">
            <v>#NAME?</v>
          </cell>
          <cell r="Y45" t="e">
            <v>#NAME?</v>
          </cell>
          <cell r="Z45" t="e">
            <v>#NAME?</v>
          </cell>
          <cell r="AA45" t="e">
            <v>#NAME?</v>
          </cell>
          <cell r="AB45" t="e">
            <v>#NAME?</v>
          </cell>
          <cell r="AC45" t="e">
            <v>#NAME?</v>
          </cell>
          <cell r="AD45" t="e">
            <v>#NAME?</v>
          </cell>
          <cell r="AE45" t="e">
            <v>#NAME?</v>
          </cell>
          <cell r="AF45">
            <v>171.56</v>
          </cell>
          <cell r="AG45">
            <v>36.64</v>
          </cell>
          <cell r="AH45">
            <v>7.56</v>
          </cell>
          <cell r="AI45">
            <v>215.76</v>
          </cell>
          <cell r="AJ45" t="e">
            <v>#NAME?</v>
          </cell>
          <cell r="AK45" t="e">
            <v>#NAME?</v>
          </cell>
          <cell r="AL45" t="e">
            <v>#NAME?</v>
          </cell>
          <cell r="AM45" t="e">
            <v>#NAME?</v>
          </cell>
          <cell r="AN45" t="e">
            <v>#NAME?</v>
          </cell>
          <cell r="AO45" t="e">
            <v>#NAME?</v>
          </cell>
          <cell r="AP45" t="e">
            <v>#NAME?</v>
          </cell>
          <cell r="AQ45">
            <v>0</v>
          </cell>
          <cell r="AR45">
            <v>0</v>
          </cell>
          <cell r="AS45">
            <v>0</v>
          </cell>
          <cell r="AT45">
            <v>0</v>
          </cell>
        </row>
        <row r="46">
          <cell r="A46" t="str">
            <v>Lilo of 220kv DC Ara-Pusauli at Dumraon TL Line-1</v>
          </cell>
          <cell r="B46">
            <v>14</v>
          </cell>
          <cell r="C46" t="str">
            <v>10/2</v>
          </cell>
          <cell r="D46" t="str">
            <v>DA+0</v>
          </cell>
          <cell r="E46" t="str">
            <v>WET</v>
          </cell>
          <cell r="F46" t="str">
            <v>Vaibahv Enterprizes</v>
          </cell>
          <cell r="G46">
            <v>43542</v>
          </cell>
          <cell r="H46">
            <v>43570</v>
          </cell>
          <cell r="I46">
            <v>0</v>
          </cell>
          <cell r="J46">
            <v>43548</v>
          </cell>
          <cell r="K46">
            <v>0</v>
          </cell>
          <cell r="L46">
            <v>0</v>
          </cell>
          <cell r="M46">
            <v>0</v>
          </cell>
          <cell r="N46">
            <v>0</v>
          </cell>
          <cell r="O46">
            <v>0</v>
          </cell>
          <cell r="P46">
            <v>0</v>
          </cell>
          <cell r="Q46">
            <v>0</v>
          </cell>
          <cell r="R46" t="e">
            <v>#NAME?</v>
          </cell>
          <cell r="S46" t="e">
            <v>#NAME?</v>
          </cell>
          <cell r="T46">
            <v>0</v>
          </cell>
          <cell r="U46">
            <v>0</v>
          </cell>
          <cell r="V46" t="e">
            <v>#NAME?</v>
          </cell>
          <cell r="W46" t="e">
            <v>#NAME?</v>
          </cell>
          <cell r="X46" t="e">
            <v>#NAME?</v>
          </cell>
          <cell r="Y46" t="e">
            <v>#NAME?</v>
          </cell>
          <cell r="Z46" t="e">
            <v>#NAME?</v>
          </cell>
          <cell r="AA46" t="e">
            <v>#NAME?</v>
          </cell>
          <cell r="AB46" t="e">
            <v>#NAME?</v>
          </cell>
          <cell r="AC46" t="e">
            <v>#NAME?</v>
          </cell>
          <cell r="AD46" t="e">
            <v>#NAME?</v>
          </cell>
          <cell r="AE46" t="e">
            <v>#NAME?</v>
          </cell>
          <cell r="AF46">
            <v>171.56</v>
          </cell>
          <cell r="AG46">
            <v>36.64</v>
          </cell>
          <cell r="AH46">
            <v>7.56</v>
          </cell>
          <cell r="AI46">
            <v>215.76</v>
          </cell>
          <cell r="AJ46" t="e">
            <v>#NAME?</v>
          </cell>
          <cell r="AK46" t="e">
            <v>#NAME?</v>
          </cell>
          <cell r="AL46" t="e">
            <v>#NAME?</v>
          </cell>
          <cell r="AM46" t="e">
            <v>#NAME?</v>
          </cell>
          <cell r="AN46" t="e">
            <v>#NAME?</v>
          </cell>
          <cell r="AO46" t="e">
            <v>#NAME?</v>
          </cell>
          <cell r="AP46" t="e">
            <v>#NAME?</v>
          </cell>
          <cell r="AQ46">
            <v>0</v>
          </cell>
          <cell r="AR46">
            <v>0</v>
          </cell>
          <cell r="AS46">
            <v>0</v>
          </cell>
          <cell r="AT46">
            <v>0</v>
          </cell>
        </row>
        <row r="47">
          <cell r="A47" t="str">
            <v>Lilo of 220kv DC Ara-Pusauli at Dumraon TL Line-1</v>
          </cell>
          <cell r="B47">
            <v>15</v>
          </cell>
          <cell r="C47" t="str">
            <v>8/2</v>
          </cell>
          <cell r="D47" t="str">
            <v>DA+0</v>
          </cell>
          <cell r="E47" t="str">
            <v>WET</v>
          </cell>
          <cell r="F47" t="str">
            <v>Bhavesh</v>
          </cell>
          <cell r="G47">
            <v>43542</v>
          </cell>
          <cell r="H47">
            <v>43570</v>
          </cell>
          <cell r="I47">
            <v>0</v>
          </cell>
          <cell r="J47" t="str">
            <v>YES</v>
          </cell>
          <cell r="K47">
            <v>0</v>
          </cell>
          <cell r="L47">
            <v>0</v>
          </cell>
          <cell r="M47">
            <v>0</v>
          </cell>
          <cell r="N47">
            <v>0</v>
          </cell>
          <cell r="O47">
            <v>0</v>
          </cell>
          <cell r="P47">
            <v>0</v>
          </cell>
          <cell r="Q47">
            <v>0</v>
          </cell>
          <cell r="R47" t="e">
            <v>#NAME?</v>
          </cell>
          <cell r="S47" t="e">
            <v>#NAME?</v>
          </cell>
          <cell r="T47">
            <v>0</v>
          </cell>
          <cell r="U47">
            <v>0</v>
          </cell>
          <cell r="V47" t="e">
            <v>#NAME?</v>
          </cell>
          <cell r="W47" t="e">
            <v>#NAME?</v>
          </cell>
          <cell r="X47" t="e">
            <v>#NAME?</v>
          </cell>
          <cell r="Y47" t="e">
            <v>#NAME?</v>
          </cell>
          <cell r="Z47" t="e">
            <v>#NAME?</v>
          </cell>
          <cell r="AA47" t="e">
            <v>#NAME?</v>
          </cell>
          <cell r="AB47" t="e">
            <v>#NAME?</v>
          </cell>
          <cell r="AC47" t="e">
            <v>#NAME?</v>
          </cell>
          <cell r="AD47" t="e">
            <v>#NAME?</v>
          </cell>
          <cell r="AE47" t="e">
            <v>#NAME?</v>
          </cell>
          <cell r="AF47">
            <v>171.56</v>
          </cell>
          <cell r="AG47">
            <v>36.64</v>
          </cell>
          <cell r="AH47">
            <v>7.56</v>
          </cell>
          <cell r="AI47">
            <v>215.76</v>
          </cell>
          <cell r="AJ47" t="e">
            <v>#NAME?</v>
          </cell>
          <cell r="AK47" t="e">
            <v>#NAME?</v>
          </cell>
          <cell r="AL47" t="e">
            <v>#NAME?</v>
          </cell>
          <cell r="AM47" t="e">
            <v>#NAME?</v>
          </cell>
          <cell r="AN47" t="e">
            <v>#NAME?</v>
          </cell>
          <cell r="AO47" t="e">
            <v>#NAME?</v>
          </cell>
          <cell r="AP47" t="e">
            <v>#NAME?</v>
          </cell>
          <cell r="AQ47">
            <v>0</v>
          </cell>
          <cell r="AR47">
            <v>0</v>
          </cell>
          <cell r="AS47">
            <v>0</v>
          </cell>
          <cell r="AT47">
            <v>0</v>
          </cell>
        </row>
        <row r="48">
          <cell r="A48" t="str">
            <v>132KV DC Dumraon-Buxar TL Line</v>
          </cell>
          <cell r="B48">
            <v>99</v>
          </cell>
          <cell r="C48" t="str">
            <v>22/3</v>
          </cell>
          <cell r="D48" t="str">
            <v>DP+3</v>
          </cell>
          <cell r="E48" t="str">
            <v>WET</v>
          </cell>
          <cell r="F48" t="str">
            <v>Pralhad Construction</v>
          </cell>
          <cell r="G48">
            <v>43532</v>
          </cell>
          <cell r="H48">
            <v>43560</v>
          </cell>
          <cell r="I48">
            <v>43613</v>
          </cell>
          <cell r="J48">
            <v>43582</v>
          </cell>
          <cell r="K48">
            <v>0</v>
          </cell>
          <cell r="L48">
            <v>0</v>
          </cell>
          <cell r="M48">
            <v>0</v>
          </cell>
          <cell r="N48">
            <v>0</v>
          </cell>
          <cell r="O48">
            <v>0</v>
          </cell>
          <cell r="P48">
            <v>0</v>
          </cell>
          <cell r="Q48">
            <v>0</v>
          </cell>
          <cell r="R48" t="e">
            <v>#NAME?</v>
          </cell>
          <cell r="S48" t="e">
            <v>#NAME?</v>
          </cell>
          <cell r="T48">
            <v>0</v>
          </cell>
          <cell r="U48">
            <v>0</v>
          </cell>
          <cell r="V48" t="e">
            <v>#NAME?</v>
          </cell>
          <cell r="W48" t="e">
            <v>#NAME?</v>
          </cell>
          <cell r="X48" t="e">
            <v>#NAME?</v>
          </cell>
          <cell r="Y48" t="e">
            <v>#NAME?</v>
          </cell>
          <cell r="Z48" t="e">
            <v>#NAME?</v>
          </cell>
          <cell r="AA48" t="e">
            <v>#NAME?</v>
          </cell>
          <cell r="AB48" t="e">
            <v>#NAME?</v>
          </cell>
          <cell r="AC48" t="e">
            <v>#NAME?</v>
          </cell>
          <cell r="AD48" t="e">
            <v>#NAME?</v>
          </cell>
          <cell r="AE48" t="e">
            <v>#NAME?</v>
          </cell>
          <cell r="AF48">
            <v>122.56</v>
          </cell>
          <cell r="AG48">
            <v>17.68</v>
          </cell>
          <cell r="AH48">
            <v>6.51</v>
          </cell>
          <cell r="AI48">
            <v>146.75</v>
          </cell>
          <cell r="AJ48" t="e">
            <v>#NAME?</v>
          </cell>
          <cell r="AK48" t="e">
            <v>#NAME?</v>
          </cell>
          <cell r="AL48" t="e">
            <v>#NAME?</v>
          </cell>
          <cell r="AM48" t="e">
            <v>#NAME?</v>
          </cell>
          <cell r="AN48" t="e">
            <v>#NAME?</v>
          </cell>
          <cell r="AO48" t="e">
            <v>#NAME?</v>
          </cell>
          <cell r="AP48" t="e">
            <v>#NAME?</v>
          </cell>
          <cell r="AQ48">
            <v>0</v>
          </cell>
          <cell r="AR48">
            <v>0</v>
          </cell>
          <cell r="AS48">
            <v>0</v>
          </cell>
          <cell r="AT48">
            <v>0</v>
          </cell>
        </row>
        <row r="49">
          <cell r="A49" t="str">
            <v>132KV DC Naubatpur-Paliganj TL Line</v>
          </cell>
          <cell r="B49">
            <v>36</v>
          </cell>
          <cell r="C49" t="str">
            <v>1B/0</v>
          </cell>
          <cell r="D49" t="str">
            <v>DD+6</v>
          </cell>
          <cell r="E49" t="str">
            <v>WET</v>
          </cell>
          <cell r="F49" t="str">
            <v>Lalan Mehta</v>
          </cell>
          <cell r="G49">
            <v>43531</v>
          </cell>
          <cell r="H49">
            <v>43559</v>
          </cell>
          <cell r="I49">
            <v>43573</v>
          </cell>
          <cell r="J49">
            <v>43552</v>
          </cell>
          <cell r="K49">
            <v>0</v>
          </cell>
          <cell r="L49">
            <v>0</v>
          </cell>
          <cell r="M49">
            <v>0</v>
          </cell>
          <cell r="N49">
            <v>0</v>
          </cell>
          <cell r="O49">
            <v>0</v>
          </cell>
          <cell r="P49">
            <v>0</v>
          </cell>
          <cell r="Q49">
            <v>0</v>
          </cell>
          <cell r="R49" t="e">
            <v>#NAME?</v>
          </cell>
          <cell r="S49" t="e">
            <v>#NAME?</v>
          </cell>
          <cell r="T49">
            <v>0</v>
          </cell>
          <cell r="U49">
            <v>0</v>
          </cell>
          <cell r="V49" t="e">
            <v>#NAME?</v>
          </cell>
          <cell r="W49" t="e">
            <v>#NAME?</v>
          </cell>
          <cell r="X49" t="e">
            <v>#NAME?</v>
          </cell>
          <cell r="Y49" t="e">
            <v>#NAME?</v>
          </cell>
          <cell r="Z49" t="e">
            <v>#NAME?</v>
          </cell>
          <cell r="AA49" t="e">
            <v>#NAME?</v>
          </cell>
          <cell r="AB49" t="e">
            <v>#NAME?</v>
          </cell>
          <cell r="AC49" t="e">
            <v>#NAME?</v>
          </cell>
          <cell r="AD49" t="e">
            <v>#NAME?</v>
          </cell>
          <cell r="AE49" t="e">
            <v>#NAME?</v>
          </cell>
          <cell r="AF49">
            <v>396.56</v>
          </cell>
          <cell r="AG49">
            <v>0</v>
          </cell>
          <cell r="AH49">
            <v>8.26</v>
          </cell>
          <cell r="AI49">
            <v>404.82</v>
          </cell>
          <cell r="AJ49" t="e">
            <v>#NAME?</v>
          </cell>
          <cell r="AK49" t="e">
            <v>#NAME?</v>
          </cell>
          <cell r="AL49" t="e">
            <v>#NAME?</v>
          </cell>
          <cell r="AM49" t="e">
            <v>#NAME?</v>
          </cell>
          <cell r="AN49" t="e">
            <v>#NAME?</v>
          </cell>
          <cell r="AO49" t="e">
            <v>#NAME?</v>
          </cell>
          <cell r="AP49" t="e">
            <v>#NAME?</v>
          </cell>
          <cell r="AQ49">
            <v>0</v>
          </cell>
          <cell r="AR49">
            <v>0</v>
          </cell>
          <cell r="AS49">
            <v>0</v>
          </cell>
          <cell r="AT49">
            <v>0</v>
          </cell>
        </row>
        <row r="50">
          <cell r="A50" t="str">
            <v>132KV DC Dumraon-Dumraon TL Line</v>
          </cell>
          <cell r="B50">
            <v>57</v>
          </cell>
          <cell r="C50" t="str">
            <v>17/0</v>
          </cell>
          <cell r="D50" t="str">
            <v>DD+0</v>
          </cell>
          <cell r="E50" t="str">
            <v>WET</v>
          </cell>
          <cell r="F50" t="str">
            <v>Shree Gange</v>
          </cell>
          <cell r="G50">
            <v>43555</v>
          </cell>
          <cell r="H50">
            <v>43583</v>
          </cell>
          <cell r="I50" t="str">
            <v>Fdn Not Close</v>
          </cell>
          <cell r="J50" t="str">
            <v>TT Changed</v>
          </cell>
          <cell r="K50">
            <v>0</v>
          </cell>
          <cell r="L50">
            <v>0</v>
          </cell>
          <cell r="M50">
            <v>0</v>
          </cell>
          <cell r="N50">
            <v>0</v>
          </cell>
          <cell r="O50">
            <v>0</v>
          </cell>
          <cell r="P50">
            <v>0</v>
          </cell>
          <cell r="Q50">
            <v>0</v>
          </cell>
          <cell r="R50" t="e">
            <v>#NAME?</v>
          </cell>
          <cell r="S50" t="e">
            <v>#NAME?</v>
          </cell>
          <cell r="T50">
            <v>0</v>
          </cell>
          <cell r="U50">
            <v>0</v>
          </cell>
          <cell r="V50" t="e">
            <v>#NAME?</v>
          </cell>
          <cell r="W50" t="e">
            <v>#NAME?</v>
          </cell>
          <cell r="X50" t="e">
            <v>#NAME?</v>
          </cell>
          <cell r="Y50" t="e">
            <v>#NAME?</v>
          </cell>
          <cell r="Z50" t="e">
            <v>#NAME?</v>
          </cell>
          <cell r="AA50" t="e">
            <v>#NAME?</v>
          </cell>
          <cell r="AB50" t="e">
            <v>#NAME?</v>
          </cell>
          <cell r="AC50" t="e">
            <v>#NAME?</v>
          </cell>
          <cell r="AD50" t="e">
            <v>#NAME?</v>
          </cell>
          <cell r="AE50" t="e">
            <v>#NAME?</v>
          </cell>
          <cell r="AF50">
            <v>396.56</v>
          </cell>
          <cell r="AG50">
            <v>0</v>
          </cell>
          <cell r="AH50">
            <v>8.26</v>
          </cell>
          <cell r="AI50">
            <v>404.82</v>
          </cell>
          <cell r="AJ50" t="e">
            <v>#NAME?</v>
          </cell>
          <cell r="AK50" t="e">
            <v>#NAME?</v>
          </cell>
          <cell r="AL50" t="e">
            <v>#NAME?</v>
          </cell>
          <cell r="AM50" t="e">
            <v>#NAME?</v>
          </cell>
          <cell r="AN50" t="e">
            <v>#NAME?</v>
          </cell>
          <cell r="AO50" t="e">
            <v>#NAME?</v>
          </cell>
          <cell r="AP50" t="e">
            <v>#NAME?</v>
          </cell>
          <cell r="AQ50">
            <v>0</v>
          </cell>
          <cell r="AR50">
            <v>0</v>
          </cell>
          <cell r="AS50">
            <v>0</v>
          </cell>
          <cell r="AT50">
            <v>0</v>
          </cell>
        </row>
        <row r="51">
          <cell r="A51" t="str">
            <v>132KV DC Dumraon-Dumraon TL Line</v>
          </cell>
          <cell r="B51">
            <v>55</v>
          </cell>
          <cell r="C51" t="str">
            <v>11/1</v>
          </cell>
          <cell r="D51" t="str">
            <v>DA+0</v>
          </cell>
          <cell r="E51" t="str">
            <v>WET</v>
          </cell>
          <cell r="F51" t="str">
            <v>Kanchan Singh</v>
          </cell>
          <cell r="G51">
            <v>43553</v>
          </cell>
          <cell r="H51">
            <v>43581</v>
          </cell>
          <cell r="I51">
            <v>0</v>
          </cell>
          <cell r="J51">
            <v>43560</v>
          </cell>
          <cell r="K51">
            <v>0</v>
          </cell>
          <cell r="L51">
            <v>0</v>
          </cell>
          <cell r="M51">
            <v>0</v>
          </cell>
          <cell r="N51">
            <v>0</v>
          </cell>
          <cell r="O51">
            <v>0</v>
          </cell>
          <cell r="P51">
            <v>0</v>
          </cell>
          <cell r="Q51">
            <v>0</v>
          </cell>
          <cell r="R51" t="e">
            <v>#NAME?</v>
          </cell>
          <cell r="S51" t="e">
            <v>#NAME?</v>
          </cell>
          <cell r="T51">
            <v>0</v>
          </cell>
          <cell r="U51">
            <v>0</v>
          </cell>
          <cell r="V51" t="e">
            <v>#NAME?</v>
          </cell>
          <cell r="W51" t="e">
            <v>#NAME?</v>
          </cell>
          <cell r="X51" t="e">
            <v>#NAME?</v>
          </cell>
          <cell r="Y51" t="e">
            <v>#NAME?</v>
          </cell>
          <cell r="Z51" t="e">
            <v>#NAME?</v>
          </cell>
          <cell r="AA51" t="e">
            <v>#NAME?</v>
          </cell>
          <cell r="AB51" t="e">
            <v>#NAME?</v>
          </cell>
          <cell r="AC51" t="e">
            <v>#NAME?</v>
          </cell>
          <cell r="AD51" t="e">
            <v>#NAME?</v>
          </cell>
          <cell r="AE51" t="e">
            <v>#NAME?</v>
          </cell>
          <cell r="AF51">
            <v>171.56</v>
          </cell>
          <cell r="AG51">
            <v>36.64</v>
          </cell>
          <cell r="AH51">
            <v>7.56</v>
          </cell>
          <cell r="AI51">
            <v>215.76</v>
          </cell>
          <cell r="AJ51" t="e">
            <v>#NAME?</v>
          </cell>
          <cell r="AK51" t="e">
            <v>#NAME?</v>
          </cell>
          <cell r="AL51" t="e">
            <v>#NAME?</v>
          </cell>
          <cell r="AM51" t="e">
            <v>#NAME?</v>
          </cell>
          <cell r="AN51" t="e">
            <v>#NAME?</v>
          </cell>
          <cell r="AO51" t="e">
            <v>#NAME?</v>
          </cell>
          <cell r="AP51" t="e">
            <v>#NAME?</v>
          </cell>
          <cell r="AQ51">
            <v>0</v>
          </cell>
          <cell r="AR51">
            <v>0</v>
          </cell>
          <cell r="AS51">
            <v>0</v>
          </cell>
          <cell r="AT51">
            <v>0</v>
          </cell>
        </row>
        <row r="52">
          <cell r="A52" t="str">
            <v>132KV DC Dumraon-Buxar TL Line</v>
          </cell>
          <cell r="B52">
            <v>98</v>
          </cell>
          <cell r="C52" t="str">
            <v>13/0</v>
          </cell>
          <cell r="D52" t="str">
            <v>DS+0</v>
          </cell>
          <cell r="E52" t="str">
            <v>WET</v>
          </cell>
          <cell r="F52" t="str">
            <v>Maa Durga</v>
          </cell>
          <cell r="G52">
            <v>43531</v>
          </cell>
          <cell r="H52">
            <v>43559</v>
          </cell>
          <cell r="I52" t="str">
            <v>FDN Not Close</v>
          </cell>
          <cell r="J52">
            <v>43576</v>
          </cell>
          <cell r="K52">
            <v>0</v>
          </cell>
          <cell r="L52">
            <v>0</v>
          </cell>
          <cell r="M52">
            <v>0</v>
          </cell>
          <cell r="N52">
            <v>0</v>
          </cell>
          <cell r="O52">
            <v>0</v>
          </cell>
          <cell r="P52">
            <v>0</v>
          </cell>
          <cell r="Q52">
            <v>0</v>
          </cell>
          <cell r="R52" t="e">
            <v>#NAME?</v>
          </cell>
          <cell r="S52" t="e">
            <v>#NAME?</v>
          </cell>
          <cell r="T52">
            <v>0</v>
          </cell>
          <cell r="U52">
            <v>0</v>
          </cell>
          <cell r="V52" t="e">
            <v>#NAME?</v>
          </cell>
          <cell r="W52" t="e">
            <v>#NAME?</v>
          </cell>
          <cell r="X52" t="e">
            <v>#NAME?</v>
          </cell>
          <cell r="Y52" t="e">
            <v>#NAME?</v>
          </cell>
          <cell r="Z52" t="e">
            <v>#NAME?</v>
          </cell>
          <cell r="AA52" t="e">
            <v>#NAME?</v>
          </cell>
          <cell r="AB52" t="e">
            <v>#NAME?</v>
          </cell>
          <cell r="AC52" t="e">
            <v>#NAME?</v>
          </cell>
          <cell r="AD52" t="e">
            <v>#NAME?</v>
          </cell>
          <cell r="AE52" t="e">
            <v>#NAME?</v>
          </cell>
          <cell r="AF52">
            <v>301.24</v>
          </cell>
          <cell r="AG52">
            <v>49.2</v>
          </cell>
          <cell r="AH52">
            <v>10.3</v>
          </cell>
          <cell r="AI52">
            <v>360.74</v>
          </cell>
          <cell r="AJ52" t="e">
            <v>#NAME?</v>
          </cell>
          <cell r="AK52" t="e">
            <v>#NAME?</v>
          </cell>
          <cell r="AL52" t="e">
            <v>#NAME?</v>
          </cell>
          <cell r="AM52" t="e">
            <v>#NAME?</v>
          </cell>
          <cell r="AN52" t="e">
            <v>#NAME?</v>
          </cell>
          <cell r="AO52" t="e">
            <v>#NAME?</v>
          </cell>
          <cell r="AP52" t="e">
            <v>#NAME?</v>
          </cell>
          <cell r="AQ52">
            <v>0</v>
          </cell>
          <cell r="AR52">
            <v>0</v>
          </cell>
          <cell r="AS52">
            <v>0</v>
          </cell>
          <cell r="AT52">
            <v>0</v>
          </cell>
        </row>
        <row r="53">
          <cell r="A53" t="str">
            <v>132KV DC Dumraon-Dumraon TL Line</v>
          </cell>
          <cell r="B53">
            <v>54</v>
          </cell>
          <cell r="C53" t="str">
            <v>9/0</v>
          </cell>
          <cell r="D53" t="str">
            <v>DD+0</v>
          </cell>
          <cell r="E53" t="str">
            <v>WET</v>
          </cell>
          <cell r="F53" t="str">
            <v>Kanchan Singh</v>
          </cell>
          <cell r="G53">
            <v>43551</v>
          </cell>
          <cell r="H53">
            <v>43579</v>
          </cell>
          <cell r="I53">
            <v>0</v>
          </cell>
          <cell r="J53">
            <v>43552</v>
          </cell>
          <cell r="K53">
            <v>0</v>
          </cell>
          <cell r="L53">
            <v>0</v>
          </cell>
          <cell r="M53">
            <v>0</v>
          </cell>
          <cell r="N53">
            <v>0</v>
          </cell>
          <cell r="O53">
            <v>0</v>
          </cell>
          <cell r="P53">
            <v>0</v>
          </cell>
          <cell r="Q53">
            <v>0</v>
          </cell>
          <cell r="R53" t="e">
            <v>#NAME?</v>
          </cell>
          <cell r="S53" t="e">
            <v>#NAME?</v>
          </cell>
          <cell r="T53">
            <v>0</v>
          </cell>
          <cell r="U53">
            <v>0</v>
          </cell>
          <cell r="V53" t="e">
            <v>#NAME?</v>
          </cell>
          <cell r="W53" t="e">
            <v>#NAME?</v>
          </cell>
          <cell r="X53" t="e">
            <v>#NAME?</v>
          </cell>
          <cell r="Y53" t="e">
            <v>#NAME?</v>
          </cell>
          <cell r="Z53" t="e">
            <v>#NAME?</v>
          </cell>
          <cell r="AA53" t="e">
            <v>#NAME?</v>
          </cell>
          <cell r="AB53" t="e">
            <v>#NAME?</v>
          </cell>
          <cell r="AC53" t="e">
            <v>#NAME?</v>
          </cell>
          <cell r="AD53" t="e">
            <v>#NAME?</v>
          </cell>
          <cell r="AE53" t="e">
            <v>#NAME?</v>
          </cell>
          <cell r="AF53">
            <v>396.56</v>
          </cell>
          <cell r="AG53">
            <v>0</v>
          </cell>
          <cell r="AH53">
            <v>8.26</v>
          </cell>
          <cell r="AI53">
            <v>404.82</v>
          </cell>
          <cell r="AJ53" t="e">
            <v>#NAME?</v>
          </cell>
          <cell r="AK53" t="e">
            <v>#NAME?</v>
          </cell>
          <cell r="AL53" t="e">
            <v>#NAME?</v>
          </cell>
          <cell r="AM53" t="e">
            <v>#NAME?</v>
          </cell>
          <cell r="AN53" t="e">
            <v>#NAME?</v>
          </cell>
          <cell r="AO53" t="e">
            <v>#NAME?</v>
          </cell>
          <cell r="AP53" t="e">
            <v>#NAME?</v>
          </cell>
          <cell r="AQ53">
            <v>0</v>
          </cell>
          <cell r="AR53">
            <v>0</v>
          </cell>
          <cell r="AS53">
            <v>0</v>
          </cell>
          <cell r="AT53">
            <v>0</v>
          </cell>
        </row>
        <row r="54">
          <cell r="A54" t="str">
            <v>132KV DC Dumraon-Buxar TL Line</v>
          </cell>
          <cell r="B54">
            <v>97</v>
          </cell>
          <cell r="C54" t="str">
            <v>22/2</v>
          </cell>
          <cell r="D54" t="str">
            <v>DP+3</v>
          </cell>
          <cell r="E54" t="str">
            <v>WET</v>
          </cell>
          <cell r="F54" t="str">
            <v>Pralhad Construction</v>
          </cell>
          <cell r="G54">
            <v>43530</v>
          </cell>
          <cell r="H54">
            <v>43558</v>
          </cell>
          <cell r="I54">
            <v>43613</v>
          </cell>
          <cell r="J54">
            <v>43582</v>
          </cell>
          <cell r="K54">
            <v>0</v>
          </cell>
          <cell r="L54">
            <v>0</v>
          </cell>
          <cell r="M54">
            <v>0</v>
          </cell>
          <cell r="N54">
            <v>0</v>
          </cell>
          <cell r="O54">
            <v>0</v>
          </cell>
          <cell r="P54">
            <v>0</v>
          </cell>
          <cell r="Q54">
            <v>0</v>
          </cell>
          <cell r="R54" t="e">
            <v>#NAME?</v>
          </cell>
          <cell r="S54" t="e">
            <v>#NAME?</v>
          </cell>
          <cell r="T54">
            <v>0</v>
          </cell>
          <cell r="U54">
            <v>0</v>
          </cell>
          <cell r="V54" t="e">
            <v>#NAME?</v>
          </cell>
          <cell r="W54" t="e">
            <v>#NAME?</v>
          </cell>
          <cell r="X54" t="e">
            <v>#NAME?</v>
          </cell>
          <cell r="Y54" t="e">
            <v>#NAME?</v>
          </cell>
          <cell r="Z54" t="e">
            <v>#NAME?</v>
          </cell>
          <cell r="AA54" t="e">
            <v>#NAME?</v>
          </cell>
          <cell r="AB54" t="e">
            <v>#NAME?</v>
          </cell>
          <cell r="AC54" t="e">
            <v>#NAME?</v>
          </cell>
          <cell r="AD54" t="e">
            <v>#NAME?</v>
          </cell>
          <cell r="AE54" t="e">
            <v>#NAME?</v>
          </cell>
          <cell r="AF54">
            <v>122.56</v>
          </cell>
          <cell r="AG54">
            <v>17.68</v>
          </cell>
          <cell r="AH54">
            <v>6.51</v>
          </cell>
          <cell r="AI54">
            <v>146.75</v>
          </cell>
          <cell r="AJ54" t="e">
            <v>#NAME?</v>
          </cell>
          <cell r="AK54" t="e">
            <v>#NAME?</v>
          </cell>
          <cell r="AL54" t="e">
            <v>#NAME?</v>
          </cell>
          <cell r="AM54" t="e">
            <v>#NAME?</v>
          </cell>
          <cell r="AN54" t="e">
            <v>#NAME?</v>
          </cell>
          <cell r="AO54" t="e">
            <v>#NAME?</v>
          </cell>
          <cell r="AP54" t="e">
            <v>#NAME?</v>
          </cell>
          <cell r="AQ54">
            <v>0</v>
          </cell>
          <cell r="AR54">
            <v>0</v>
          </cell>
          <cell r="AS54">
            <v>0</v>
          </cell>
          <cell r="AT54">
            <v>0</v>
          </cell>
        </row>
        <row r="55">
          <cell r="A55" t="str">
            <v>Lilo of 220kv DC Ara-Pusauli at Dumraon TL Line-1</v>
          </cell>
          <cell r="B55">
            <v>16</v>
          </cell>
          <cell r="C55" t="str">
            <v>9/2</v>
          </cell>
          <cell r="D55" t="str">
            <v>DA+0</v>
          </cell>
          <cell r="E55" t="str">
            <v>WET</v>
          </cell>
          <cell r="F55" t="str">
            <v>Akhilesh Kumar</v>
          </cell>
          <cell r="G55">
            <v>43543</v>
          </cell>
          <cell r="H55">
            <v>43571</v>
          </cell>
          <cell r="I55">
            <v>0</v>
          </cell>
          <cell r="J55">
            <v>43552</v>
          </cell>
          <cell r="K55">
            <v>0</v>
          </cell>
          <cell r="L55">
            <v>0</v>
          </cell>
          <cell r="M55">
            <v>0</v>
          </cell>
          <cell r="N55">
            <v>0</v>
          </cell>
          <cell r="O55">
            <v>0</v>
          </cell>
          <cell r="P55">
            <v>0</v>
          </cell>
          <cell r="Q55">
            <v>0</v>
          </cell>
          <cell r="R55" t="e">
            <v>#NAME?</v>
          </cell>
          <cell r="S55" t="e">
            <v>#NAME?</v>
          </cell>
          <cell r="T55">
            <v>0</v>
          </cell>
          <cell r="U55">
            <v>0</v>
          </cell>
          <cell r="V55" t="e">
            <v>#NAME?</v>
          </cell>
          <cell r="W55" t="e">
            <v>#NAME?</v>
          </cell>
          <cell r="X55" t="e">
            <v>#NAME?</v>
          </cell>
          <cell r="Y55" t="e">
            <v>#NAME?</v>
          </cell>
          <cell r="Z55" t="e">
            <v>#NAME?</v>
          </cell>
          <cell r="AA55" t="e">
            <v>#NAME?</v>
          </cell>
          <cell r="AB55" t="e">
            <v>#NAME?</v>
          </cell>
          <cell r="AC55" t="e">
            <v>#NAME?</v>
          </cell>
          <cell r="AD55" t="e">
            <v>#NAME?</v>
          </cell>
          <cell r="AE55" t="e">
            <v>#NAME?</v>
          </cell>
          <cell r="AF55">
            <v>171.56</v>
          </cell>
          <cell r="AG55">
            <v>36.64</v>
          </cell>
          <cell r="AH55">
            <v>7.56</v>
          </cell>
          <cell r="AI55">
            <v>215.76</v>
          </cell>
          <cell r="AJ55" t="e">
            <v>#NAME?</v>
          </cell>
          <cell r="AK55" t="e">
            <v>#NAME?</v>
          </cell>
          <cell r="AL55" t="e">
            <v>#NAME?</v>
          </cell>
          <cell r="AM55" t="e">
            <v>#NAME?</v>
          </cell>
          <cell r="AN55" t="e">
            <v>#NAME?</v>
          </cell>
          <cell r="AO55" t="e">
            <v>#NAME?</v>
          </cell>
          <cell r="AP55" t="e">
            <v>#NAME?</v>
          </cell>
          <cell r="AQ55">
            <v>0</v>
          </cell>
          <cell r="AR55">
            <v>0</v>
          </cell>
          <cell r="AS55">
            <v>0</v>
          </cell>
          <cell r="AT55">
            <v>0</v>
          </cell>
        </row>
        <row r="56">
          <cell r="A56" t="str">
            <v>220 KV DC Naubatpur-Bihta TL Line</v>
          </cell>
          <cell r="B56">
            <v>12</v>
          </cell>
          <cell r="C56" t="str">
            <v>11/2</v>
          </cell>
          <cell r="D56" t="str">
            <v>DA+0</v>
          </cell>
          <cell r="E56" t="str">
            <v>WET</v>
          </cell>
          <cell r="F56" t="str">
            <v>Lalan Mehta</v>
          </cell>
          <cell r="G56">
            <v>43550</v>
          </cell>
          <cell r="H56">
            <v>43578</v>
          </cell>
          <cell r="I56">
            <v>43552</v>
          </cell>
          <cell r="J56" t="str">
            <v>YES</v>
          </cell>
          <cell r="K56">
            <v>0</v>
          </cell>
          <cell r="L56">
            <v>0</v>
          </cell>
          <cell r="M56">
            <v>0</v>
          </cell>
          <cell r="N56">
            <v>0</v>
          </cell>
          <cell r="O56">
            <v>0</v>
          </cell>
          <cell r="P56">
            <v>0</v>
          </cell>
          <cell r="Q56">
            <v>0</v>
          </cell>
          <cell r="R56" t="e">
            <v>#NAME?</v>
          </cell>
          <cell r="S56" t="e">
            <v>#NAME?</v>
          </cell>
          <cell r="T56">
            <v>0</v>
          </cell>
          <cell r="U56">
            <v>0</v>
          </cell>
          <cell r="V56" t="e">
            <v>#NAME?</v>
          </cell>
          <cell r="W56" t="e">
            <v>#NAME?</v>
          </cell>
          <cell r="X56" t="e">
            <v>#NAME?</v>
          </cell>
          <cell r="Y56" t="e">
            <v>#NAME?</v>
          </cell>
          <cell r="Z56" t="e">
            <v>#NAME?</v>
          </cell>
          <cell r="AA56" t="e">
            <v>#NAME?</v>
          </cell>
          <cell r="AB56" t="e">
            <v>#NAME?</v>
          </cell>
          <cell r="AC56" t="e">
            <v>#NAME?</v>
          </cell>
          <cell r="AD56" t="e">
            <v>#NAME?</v>
          </cell>
          <cell r="AE56" t="e">
            <v>#NAME?</v>
          </cell>
          <cell r="AF56">
            <v>171.56</v>
          </cell>
          <cell r="AG56">
            <v>36.64</v>
          </cell>
          <cell r="AH56">
            <v>7.56</v>
          </cell>
          <cell r="AI56">
            <v>215.76</v>
          </cell>
          <cell r="AJ56" t="e">
            <v>#NAME?</v>
          </cell>
          <cell r="AK56" t="e">
            <v>#NAME?</v>
          </cell>
          <cell r="AL56" t="e">
            <v>#NAME?</v>
          </cell>
          <cell r="AM56" t="e">
            <v>#NAME?</v>
          </cell>
          <cell r="AN56" t="e">
            <v>#NAME?</v>
          </cell>
          <cell r="AO56" t="e">
            <v>#NAME?</v>
          </cell>
          <cell r="AP56" t="e">
            <v>#NAME?</v>
          </cell>
          <cell r="AQ56">
            <v>0</v>
          </cell>
          <cell r="AR56">
            <v>0</v>
          </cell>
          <cell r="AS56">
            <v>0</v>
          </cell>
          <cell r="AT56">
            <v>0</v>
          </cell>
        </row>
        <row r="57">
          <cell r="A57" t="str">
            <v>Lilo of 220kv DC Ara-Pusauli at Dumraon TL Line-1</v>
          </cell>
          <cell r="B57">
            <v>17</v>
          </cell>
          <cell r="C57" t="str">
            <v>9/0</v>
          </cell>
          <cell r="D57" t="str">
            <v>DC+0</v>
          </cell>
          <cell r="E57" t="str">
            <v>WET</v>
          </cell>
          <cell r="F57" t="str">
            <v>Bhavesh</v>
          </cell>
          <cell r="G57">
            <v>43544</v>
          </cell>
          <cell r="H57">
            <v>43572</v>
          </cell>
          <cell r="I57">
            <v>0</v>
          </cell>
          <cell r="J57" t="str">
            <v>YES</v>
          </cell>
          <cell r="K57">
            <v>0</v>
          </cell>
          <cell r="L57">
            <v>0</v>
          </cell>
          <cell r="M57">
            <v>0</v>
          </cell>
          <cell r="N57">
            <v>0</v>
          </cell>
          <cell r="O57">
            <v>0</v>
          </cell>
          <cell r="P57">
            <v>0</v>
          </cell>
          <cell r="Q57">
            <v>0</v>
          </cell>
          <cell r="R57" t="e">
            <v>#NAME?</v>
          </cell>
          <cell r="S57" t="e">
            <v>#NAME?</v>
          </cell>
          <cell r="T57">
            <v>0</v>
          </cell>
          <cell r="U57">
            <v>0</v>
          </cell>
          <cell r="V57" t="e">
            <v>#NAME?</v>
          </cell>
          <cell r="W57" t="e">
            <v>#NAME?</v>
          </cell>
          <cell r="X57" t="e">
            <v>#NAME?</v>
          </cell>
          <cell r="Y57" t="e">
            <v>#NAME?</v>
          </cell>
          <cell r="Z57" t="e">
            <v>#NAME?</v>
          </cell>
          <cell r="AA57" t="e">
            <v>#NAME?</v>
          </cell>
          <cell r="AB57" t="e">
            <v>#NAME?</v>
          </cell>
          <cell r="AC57" t="e">
            <v>#NAME?</v>
          </cell>
          <cell r="AD57" t="e">
            <v>#NAME?</v>
          </cell>
          <cell r="AE57" t="e">
            <v>#NAME?</v>
          </cell>
          <cell r="AF57">
            <v>259.52</v>
          </cell>
          <cell r="AG57">
            <v>54.08</v>
          </cell>
          <cell r="AH57">
            <v>8.26</v>
          </cell>
          <cell r="AI57">
            <v>321.85999999999996</v>
          </cell>
          <cell r="AJ57" t="e">
            <v>#NAME?</v>
          </cell>
          <cell r="AK57" t="e">
            <v>#NAME?</v>
          </cell>
          <cell r="AL57" t="e">
            <v>#NAME?</v>
          </cell>
          <cell r="AM57" t="e">
            <v>#NAME?</v>
          </cell>
          <cell r="AN57" t="e">
            <v>#NAME?</v>
          </cell>
          <cell r="AO57" t="e">
            <v>#NAME?</v>
          </cell>
          <cell r="AP57" t="e">
            <v>#NAME?</v>
          </cell>
          <cell r="AQ57">
            <v>0</v>
          </cell>
          <cell r="AR57">
            <v>0</v>
          </cell>
          <cell r="AS57">
            <v>0</v>
          </cell>
          <cell r="AT57">
            <v>0</v>
          </cell>
        </row>
        <row r="58">
          <cell r="A58" t="str">
            <v>132KV DC Dumraon-Buxar TL Line</v>
          </cell>
          <cell r="B58">
            <v>96</v>
          </cell>
          <cell r="C58" t="str">
            <v>30/0</v>
          </cell>
          <cell r="D58" t="str">
            <v>DR+3</v>
          </cell>
          <cell r="E58" t="str">
            <v>WET</v>
          </cell>
          <cell r="F58" t="str">
            <v>Md Rajik</v>
          </cell>
          <cell r="G58">
            <v>43528</v>
          </cell>
          <cell r="H58">
            <v>43556</v>
          </cell>
          <cell r="I58">
            <v>43552</v>
          </cell>
          <cell r="J58">
            <v>43540</v>
          </cell>
          <cell r="K58">
            <v>0</v>
          </cell>
          <cell r="L58">
            <v>0</v>
          </cell>
          <cell r="M58">
            <v>0</v>
          </cell>
          <cell r="N58">
            <v>0</v>
          </cell>
          <cell r="O58">
            <v>0</v>
          </cell>
          <cell r="P58">
            <v>0</v>
          </cell>
          <cell r="Q58">
            <v>0</v>
          </cell>
          <cell r="R58" t="e">
            <v>#NAME?</v>
          </cell>
          <cell r="S58" t="e">
            <v>#NAME?</v>
          </cell>
          <cell r="T58">
            <v>0</v>
          </cell>
          <cell r="U58">
            <v>0</v>
          </cell>
          <cell r="V58" t="e">
            <v>#NAME?</v>
          </cell>
          <cell r="W58" t="e">
            <v>#NAME?</v>
          </cell>
          <cell r="X58" t="e">
            <v>#NAME?</v>
          </cell>
          <cell r="Y58" t="e">
            <v>#NAME?</v>
          </cell>
          <cell r="Z58" t="e">
            <v>#NAME?</v>
          </cell>
          <cell r="AA58" t="e">
            <v>#NAME?</v>
          </cell>
          <cell r="AB58" t="e">
            <v>#NAME?</v>
          </cell>
          <cell r="AC58" t="e">
            <v>#NAME?</v>
          </cell>
          <cell r="AD58" t="e">
            <v>#NAME?</v>
          </cell>
          <cell r="AE58" t="e">
            <v>#NAME?</v>
          </cell>
          <cell r="AF58">
            <v>249.32</v>
          </cell>
          <cell r="AG58">
            <v>32.799999999999997</v>
          </cell>
          <cell r="AH58">
            <v>8</v>
          </cell>
          <cell r="AI58">
            <v>290.12</v>
          </cell>
          <cell r="AJ58" t="e">
            <v>#NAME?</v>
          </cell>
          <cell r="AK58" t="e">
            <v>#NAME?</v>
          </cell>
          <cell r="AL58" t="e">
            <v>#NAME?</v>
          </cell>
          <cell r="AM58" t="e">
            <v>#NAME?</v>
          </cell>
          <cell r="AN58" t="e">
            <v>#NAME?</v>
          </cell>
          <cell r="AO58" t="e">
            <v>#NAME?</v>
          </cell>
          <cell r="AP58" t="e">
            <v>#NAME?</v>
          </cell>
          <cell r="AQ58">
            <v>0</v>
          </cell>
          <cell r="AR58">
            <v>0</v>
          </cell>
          <cell r="AS58">
            <v>0</v>
          </cell>
          <cell r="AT58">
            <v>0</v>
          </cell>
        </row>
        <row r="59">
          <cell r="A59" t="str">
            <v>132KV DC Dumraon-Dumraon TL Line</v>
          </cell>
          <cell r="B59">
            <v>53</v>
          </cell>
          <cell r="C59" t="str">
            <v>16/0</v>
          </cell>
          <cell r="D59" t="str">
            <v>DD+0</v>
          </cell>
          <cell r="E59" t="str">
            <v>WET</v>
          </cell>
          <cell r="F59" t="str">
            <v>Shree Gange</v>
          </cell>
          <cell r="G59">
            <v>43550</v>
          </cell>
          <cell r="H59">
            <v>43578</v>
          </cell>
          <cell r="I59">
            <v>43614</v>
          </cell>
          <cell r="J59">
            <v>43552</v>
          </cell>
          <cell r="K59">
            <v>0</v>
          </cell>
          <cell r="L59">
            <v>0</v>
          </cell>
          <cell r="M59">
            <v>0</v>
          </cell>
          <cell r="N59">
            <v>0</v>
          </cell>
          <cell r="O59">
            <v>0</v>
          </cell>
          <cell r="P59">
            <v>0</v>
          </cell>
          <cell r="Q59">
            <v>0</v>
          </cell>
          <cell r="R59" t="e">
            <v>#NAME?</v>
          </cell>
          <cell r="S59" t="e">
            <v>#NAME?</v>
          </cell>
          <cell r="T59">
            <v>0</v>
          </cell>
          <cell r="U59">
            <v>0</v>
          </cell>
          <cell r="V59" t="e">
            <v>#NAME?</v>
          </cell>
          <cell r="W59" t="e">
            <v>#NAME?</v>
          </cell>
          <cell r="X59" t="e">
            <v>#NAME?</v>
          </cell>
          <cell r="Y59" t="e">
            <v>#NAME?</v>
          </cell>
          <cell r="Z59" t="e">
            <v>#NAME?</v>
          </cell>
          <cell r="AA59" t="e">
            <v>#NAME?</v>
          </cell>
          <cell r="AB59" t="e">
            <v>#NAME?</v>
          </cell>
          <cell r="AC59" t="e">
            <v>#NAME?</v>
          </cell>
          <cell r="AD59" t="e">
            <v>#NAME?</v>
          </cell>
          <cell r="AE59" t="e">
            <v>#NAME?</v>
          </cell>
          <cell r="AF59">
            <v>396.56</v>
          </cell>
          <cell r="AG59">
            <v>0</v>
          </cell>
          <cell r="AH59">
            <v>8.26</v>
          </cell>
          <cell r="AI59">
            <v>404.82</v>
          </cell>
          <cell r="AJ59" t="e">
            <v>#NAME?</v>
          </cell>
          <cell r="AK59" t="e">
            <v>#NAME?</v>
          </cell>
          <cell r="AL59" t="e">
            <v>#NAME?</v>
          </cell>
          <cell r="AM59" t="e">
            <v>#NAME?</v>
          </cell>
          <cell r="AN59" t="e">
            <v>#NAME?</v>
          </cell>
          <cell r="AO59" t="e">
            <v>#NAME?</v>
          </cell>
          <cell r="AP59" t="e">
            <v>#NAME?</v>
          </cell>
          <cell r="AQ59">
            <v>0</v>
          </cell>
          <cell r="AR59">
            <v>0</v>
          </cell>
          <cell r="AS59">
            <v>0</v>
          </cell>
          <cell r="AT59">
            <v>0</v>
          </cell>
        </row>
        <row r="60">
          <cell r="A60" t="str">
            <v>132KV DC Dumraon-Dumraon TL Line</v>
          </cell>
          <cell r="B60">
            <v>52</v>
          </cell>
          <cell r="C60" t="str">
            <v>11/0</v>
          </cell>
          <cell r="D60" t="str">
            <v>DC+0</v>
          </cell>
          <cell r="E60" t="str">
            <v>WET</v>
          </cell>
          <cell r="F60" t="str">
            <v>Chandan Yadav</v>
          </cell>
          <cell r="G60">
            <v>43549</v>
          </cell>
          <cell r="H60">
            <v>43577</v>
          </cell>
          <cell r="I60">
            <v>43614</v>
          </cell>
          <cell r="J60">
            <v>43552</v>
          </cell>
          <cell r="K60">
            <v>0</v>
          </cell>
          <cell r="L60">
            <v>0</v>
          </cell>
          <cell r="M60">
            <v>0</v>
          </cell>
          <cell r="N60">
            <v>0</v>
          </cell>
          <cell r="O60">
            <v>0</v>
          </cell>
          <cell r="P60">
            <v>0</v>
          </cell>
          <cell r="Q60">
            <v>0</v>
          </cell>
          <cell r="R60" t="e">
            <v>#NAME?</v>
          </cell>
          <cell r="S60" t="e">
            <v>#NAME?</v>
          </cell>
          <cell r="T60">
            <v>0</v>
          </cell>
          <cell r="U60">
            <v>0</v>
          </cell>
          <cell r="V60" t="e">
            <v>#NAME?</v>
          </cell>
          <cell r="W60" t="e">
            <v>#NAME?</v>
          </cell>
          <cell r="X60" t="e">
            <v>#NAME?</v>
          </cell>
          <cell r="Y60" t="e">
            <v>#NAME?</v>
          </cell>
          <cell r="Z60" t="e">
            <v>#NAME?</v>
          </cell>
          <cell r="AA60" t="e">
            <v>#NAME?</v>
          </cell>
          <cell r="AB60" t="e">
            <v>#NAME?</v>
          </cell>
          <cell r="AC60" t="e">
            <v>#NAME?</v>
          </cell>
          <cell r="AD60" t="e">
            <v>#NAME?</v>
          </cell>
          <cell r="AE60" t="e">
            <v>#NAME?</v>
          </cell>
          <cell r="AF60">
            <v>259.52</v>
          </cell>
          <cell r="AG60">
            <v>54.08</v>
          </cell>
          <cell r="AH60">
            <v>8.26</v>
          </cell>
          <cell r="AI60">
            <v>321.85999999999996</v>
          </cell>
          <cell r="AJ60" t="e">
            <v>#NAME?</v>
          </cell>
          <cell r="AK60" t="e">
            <v>#NAME?</v>
          </cell>
          <cell r="AL60" t="e">
            <v>#NAME?</v>
          </cell>
          <cell r="AM60" t="e">
            <v>#NAME?</v>
          </cell>
          <cell r="AN60" t="e">
            <v>#NAME?</v>
          </cell>
          <cell r="AO60" t="e">
            <v>#NAME?</v>
          </cell>
          <cell r="AP60" t="e">
            <v>#NAME?</v>
          </cell>
          <cell r="AQ60">
            <v>0</v>
          </cell>
          <cell r="AR60">
            <v>0</v>
          </cell>
          <cell r="AS60">
            <v>0</v>
          </cell>
          <cell r="AT60">
            <v>0</v>
          </cell>
        </row>
        <row r="61">
          <cell r="A61" t="str">
            <v>132KV DC Dumraon-Buxar TL Line</v>
          </cell>
          <cell r="B61">
            <v>94</v>
          </cell>
          <cell r="C61" t="str">
            <v>23/1</v>
          </cell>
          <cell r="D61" t="str">
            <v>DP+3</v>
          </cell>
          <cell r="E61" t="str">
            <v>WET</v>
          </cell>
          <cell r="F61" t="str">
            <v>Pralhad Construction</v>
          </cell>
          <cell r="G61">
            <v>43527</v>
          </cell>
          <cell r="H61">
            <v>43555</v>
          </cell>
          <cell r="I61">
            <v>43613</v>
          </cell>
          <cell r="J61">
            <v>43582</v>
          </cell>
          <cell r="K61">
            <v>0</v>
          </cell>
          <cell r="L61">
            <v>0</v>
          </cell>
          <cell r="M61">
            <v>0</v>
          </cell>
          <cell r="N61">
            <v>0</v>
          </cell>
          <cell r="O61">
            <v>0</v>
          </cell>
          <cell r="P61">
            <v>0</v>
          </cell>
          <cell r="Q61">
            <v>0</v>
          </cell>
          <cell r="R61" t="e">
            <v>#NAME?</v>
          </cell>
          <cell r="S61" t="e">
            <v>#NAME?</v>
          </cell>
          <cell r="T61">
            <v>0</v>
          </cell>
          <cell r="U61">
            <v>0</v>
          </cell>
          <cell r="V61" t="e">
            <v>#NAME?</v>
          </cell>
          <cell r="W61" t="e">
            <v>#NAME?</v>
          </cell>
          <cell r="X61" t="e">
            <v>#NAME?</v>
          </cell>
          <cell r="Y61" t="e">
            <v>#NAME?</v>
          </cell>
          <cell r="Z61" t="e">
            <v>#NAME?</v>
          </cell>
          <cell r="AA61" t="e">
            <v>#NAME?</v>
          </cell>
          <cell r="AB61" t="e">
            <v>#NAME?</v>
          </cell>
          <cell r="AC61" t="e">
            <v>#NAME?</v>
          </cell>
          <cell r="AD61" t="e">
            <v>#NAME?</v>
          </cell>
          <cell r="AE61" t="e">
            <v>#NAME?</v>
          </cell>
          <cell r="AF61">
            <v>122.56</v>
          </cell>
          <cell r="AG61">
            <v>17.68</v>
          </cell>
          <cell r="AH61">
            <v>6.51</v>
          </cell>
          <cell r="AI61">
            <v>146.75</v>
          </cell>
          <cell r="AJ61" t="e">
            <v>#NAME?</v>
          </cell>
          <cell r="AK61" t="e">
            <v>#NAME?</v>
          </cell>
          <cell r="AL61" t="e">
            <v>#NAME?</v>
          </cell>
          <cell r="AM61" t="e">
            <v>#NAME?</v>
          </cell>
          <cell r="AN61" t="e">
            <v>#NAME?</v>
          </cell>
          <cell r="AO61" t="e">
            <v>#NAME?</v>
          </cell>
          <cell r="AP61" t="e">
            <v>#NAME?</v>
          </cell>
          <cell r="AQ61">
            <v>0</v>
          </cell>
          <cell r="AR61">
            <v>0</v>
          </cell>
          <cell r="AS61">
            <v>0</v>
          </cell>
          <cell r="AT61">
            <v>0</v>
          </cell>
        </row>
        <row r="62">
          <cell r="A62" t="str">
            <v>132KV DC Dumraon-Buxar TL Line</v>
          </cell>
          <cell r="B62">
            <v>95</v>
          </cell>
          <cell r="C62" t="str">
            <v>7/0</v>
          </cell>
          <cell r="D62" t="str">
            <v>DQ+0</v>
          </cell>
          <cell r="E62" t="str">
            <v>WET</v>
          </cell>
          <cell r="F62" t="str">
            <v>Shree Gange</v>
          </cell>
          <cell r="G62">
            <v>43527</v>
          </cell>
          <cell r="H62">
            <v>43555</v>
          </cell>
          <cell r="I62">
            <v>43552</v>
          </cell>
          <cell r="J62" t="str">
            <v>YES</v>
          </cell>
          <cell r="K62">
            <v>0</v>
          </cell>
          <cell r="L62">
            <v>0</v>
          </cell>
          <cell r="M62">
            <v>0</v>
          </cell>
          <cell r="N62">
            <v>0</v>
          </cell>
          <cell r="O62">
            <v>0</v>
          </cell>
          <cell r="P62">
            <v>0</v>
          </cell>
          <cell r="Q62">
            <v>0</v>
          </cell>
          <cell r="R62" t="e">
            <v>#NAME?</v>
          </cell>
          <cell r="S62" t="e">
            <v>#NAME?</v>
          </cell>
          <cell r="T62">
            <v>0</v>
          </cell>
          <cell r="U62">
            <v>0</v>
          </cell>
          <cell r="V62" t="e">
            <v>#NAME?</v>
          </cell>
          <cell r="W62" t="e">
            <v>#NAME?</v>
          </cell>
          <cell r="X62" t="e">
            <v>#NAME?</v>
          </cell>
          <cell r="Y62" t="e">
            <v>#NAME?</v>
          </cell>
          <cell r="Z62" t="e">
            <v>#NAME?</v>
          </cell>
          <cell r="AA62" t="e">
            <v>#NAME?</v>
          </cell>
          <cell r="AB62" t="e">
            <v>#NAME?</v>
          </cell>
          <cell r="AC62" t="e">
            <v>#NAME?</v>
          </cell>
          <cell r="AD62" t="e">
            <v>#NAME?</v>
          </cell>
          <cell r="AE62" t="e">
            <v>#NAME?</v>
          </cell>
          <cell r="AF62">
            <v>221.28</v>
          </cell>
          <cell r="AG62">
            <v>29.52</v>
          </cell>
          <cell r="AH62">
            <v>8</v>
          </cell>
          <cell r="AI62">
            <v>258.8</v>
          </cell>
          <cell r="AJ62" t="e">
            <v>#NAME?</v>
          </cell>
          <cell r="AK62" t="e">
            <v>#NAME?</v>
          </cell>
          <cell r="AL62" t="e">
            <v>#NAME?</v>
          </cell>
          <cell r="AM62" t="e">
            <v>#NAME?</v>
          </cell>
          <cell r="AN62" t="e">
            <v>#NAME?</v>
          </cell>
          <cell r="AO62" t="e">
            <v>#NAME?</v>
          </cell>
          <cell r="AP62" t="e">
            <v>#NAME?</v>
          </cell>
          <cell r="AQ62">
            <v>0</v>
          </cell>
          <cell r="AR62">
            <v>0</v>
          </cell>
          <cell r="AS62">
            <v>0</v>
          </cell>
          <cell r="AT62">
            <v>0</v>
          </cell>
        </row>
        <row r="63">
          <cell r="A63" t="str">
            <v>220KV DC Naubatpur-BhusaulaTL Line</v>
          </cell>
          <cell r="B63">
            <v>36</v>
          </cell>
          <cell r="C63" t="str">
            <v>5/0</v>
          </cell>
          <cell r="D63" t="str">
            <v>DD+18</v>
          </cell>
          <cell r="E63" t="str">
            <v>WET</v>
          </cell>
          <cell r="F63" t="str">
            <v>Lalan Mehta</v>
          </cell>
          <cell r="G63">
            <v>43526</v>
          </cell>
          <cell r="H63">
            <v>43554</v>
          </cell>
          <cell r="I63">
            <v>43552</v>
          </cell>
          <cell r="J63">
            <v>43551</v>
          </cell>
          <cell r="K63">
            <v>0</v>
          </cell>
          <cell r="L63">
            <v>0</v>
          </cell>
          <cell r="M63">
            <v>0</v>
          </cell>
          <cell r="N63">
            <v>0</v>
          </cell>
          <cell r="O63">
            <v>0</v>
          </cell>
          <cell r="P63">
            <v>0</v>
          </cell>
          <cell r="Q63">
            <v>0</v>
          </cell>
          <cell r="R63" t="e">
            <v>#NAME?</v>
          </cell>
          <cell r="S63" t="e">
            <v>#NAME?</v>
          </cell>
          <cell r="T63">
            <v>0</v>
          </cell>
          <cell r="U63">
            <v>0</v>
          </cell>
          <cell r="V63" t="e">
            <v>#NAME?</v>
          </cell>
          <cell r="W63" t="e">
            <v>#NAME?</v>
          </cell>
          <cell r="X63" t="e">
            <v>#NAME?</v>
          </cell>
          <cell r="Y63" t="e">
            <v>#NAME?</v>
          </cell>
          <cell r="Z63" t="e">
            <v>#NAME?</v>
          </cell>
          <cell r="AA63" t="e">
            <v>#NAME?</v>
          </cell>
          <cell r="AB63" t="e">
            <v>#NAME?</v>
          </cell>
          <cell r="AC63" t="e">
            <v>#NAME?</v>
          </cell>
          <cell r="AD63" t="e">
            <v>#NAME?</v>
          </cell>
          <cell r="AE63" t="e">
            <v>#NAME?</v>
          </cell>
          <cell r="AF63">
            <v>462.57</v>
          </cell>
          <cell r="AG63">
            <v>0</v>
          </cell>
          <cell r="AH63">
            <v>8.52</v>
          </cell>
          <cell r="AI63">
            <v>471.09</v>
          </cell>
          <cell r="AJ63" t="e">
            <v>#NAME?</v>
          </cell>
          <cell r="AK63" t="e">
            <v>#NAME?</v>
          </cell>
          <cell r="AL63" t="e">
            <v>#NAME?</v>
          </cell>
          <cell r="AM63" t="e">
            <v>#NAME?</v>
          </cell>
          <cell r="AN63" t="e">
            <v>#NAME?</v>
          </cell>
          <cell r="AO63" t="e">
            <v>#NAME?</v>
          </cell>
          <cell r="AP63" t="e">
            <v>#NAME?</v>
          </cell>
          <cell r="AQ63">
            <v>0</v>
          </cell>
          <cell r="AR63">
            <v>0</v>
          </cell>
          <cell r="AS63">
            <v>0</v>
          </cell>
          <cell r="AT63">
            <v>0</v>
          </cell>
        </row>
        <row r="64">
          <cell r="A64" t="str">
            <v>132KV DC Dumraon-Dumraon TL Line</v>
          </cell>
          <cell r="B64">
            <v>51</v>
          </cell>
          <cell r="C64" t="str">
            <v>8/0</v>
          </cell>
          <cell r="D64" t="str">
            <v>DD+3</v>
          </cell>
          <cell r="E64" t="str">
            <v>wet</v>
          </cell>
          <cell r="F64" t="str">
            <v>Kanchan Singh</v>
          </cell>
          <cell r="G64">
            <v>43547</v>
          </cell>
          <cell r="H64">
            <v>43575</v>
          </cell>
          <cell r="I64">
            <v>0</v>
          </cell>
          <cell r="J64">
            <v>43548</v>
          </cell>
          <cell r="K64">
            <v>0</v>
          </cell>
          <cell r="L64">
            <v>0</v>
          </cell>
          <cell r="M64">
            <v>0</v>
          </cell>
          <cell r="N64">
            <v>0</v>
          </cell>
          <cell r="O64">
            <v>0</v>
          </cell>
          <cell r="P64">
            <v>0</v>
          </cell>
          <cell r="Q64">
            <v>0</v>
          </cell>
          <cell r="R64" t="e">
            <v>#NAME?</v>
          </cell>
          <cell r="S64" t="e">
            <v>#NAME?</v>
          </cell>
          <cell r="T64">
            <v>0</v>
          </cell>
          <cell r="U64">
            <v>0</v>
          </cell>
          <cell r="V64" t="e">
            <v>#NAME?</v>
          </cell>
          <cell r="W64" t="e">
            <v>#NAME?</v>
          </cell>
          <cell r="X64" t="e">
            <v>#NAME?</v>
          </cell>
          <cell r="Y64" t="e">
            <v>#NAME?</v>
          </cell>
          <cell r="Z64" t="e">
            <v>#NAME?</v>
          </cell>
          <cell r="AA64" t="e">
            <v>#NAME?</v>
          </cell>
          <cell r="AB64" t="e">
            <v>#NAME?</v>
          </cell>
          <cell r="AC64" t="e">
            <v>#NAME?</v>
          </cell>
          <cell r="AD64" t="e">
            <v>#NAME?</v>
          </cell>
          <cell r="AE64" t="e">
            <v>#NAME?</v>
          </cell>
          <cell r="AF64">
            <v>396.56</v>
          </cell>
          <cell r="AG64">
            <v>0</v>
          </cell>
          <cell r="AH64">
            <v>8.26</v>
          </cell>
          <cell r="AI64">
            <v>404.82</v>
          </cell>
          <cell r="AJ64" t="e">
            <v>#NAME?</v>
          </cell>
          <cell r="AK64" t="e">
            <v>#NAME?</v>
          </cell>
          <cell r="AL64" t="e">
            <v>#NAME?</v>
          </cell>
          <cell r="AM64" t="e">
            <v>#NAME?</v>
          </cell>
          <cell r="AN64" t="e">
            <v>#NAME?</v>
          </cell>
          <cell r="AO64" t="e">
            <v>#NAME?</v>
          </cell>
          <cell r="AP64" t="e">
            <v>#NAME?</v>
          </cell>
          <cell r="AQ64">
            <v>0</v>
          </cell>
          <cell r="AR64">
            <v>0</v>
          </cell>
          <cell r="AS64">
            <v>0</v>
          </cell>
          <cell r="AT64">
            <v>0</v>
          </cell>
        </row>
        <row r="65">
          <cell r="A65" t="str">
            <v>132KV DC Dumraon-Buxar TL Line</v>
          </cell>
          <cell r="B65">
            <v>93</v>
          </cell>
          <cell r="C65" t="str">
            <v>20/0</v>
          </cell>
          <cell r="D65" t="str">
            <v>DR+3</v>
          </cell>
          <cell r="E65" t="str">
            <v>WET</v>
          </cell>
          <cell r="F65" t="str">
            <v>Maa Durga</v>
          </cell>
          <cell r="G65">
            <v>43526</v>
          </cell>
          <cell r="H65">
            <v>43554</v>
          </cell>
          <cell r="I65" t="str">
            <v>FDN Not Close</v>
          </cell>
          <cell r="J65">
            <v>43576</v>
          </cell>
          <cell r="K65">
            <v>0</v>
          </cell>
          <cell r="L65">
            <v>0</v>
          </cell>
          <cell r="M65">
            <v>0</v>
          </cell>
          <cell r="N65">
            <v>0</v>
          </cell>
          <cell r="O65">
            <v>0</v>
          </cell>
          <cell r="P65">
            <v>0</v>
          </cell>
          <cell r="Q65">
            <v>0</v>
          </cell>
          <cell r="R65" t="e">
            <v>#NAME?</v>
          </cell>
          <cell r="S65" t="e">
            <v>#NAME?</v>
          </cell>
          <cell r="T65">
            <v>0</v>
          </cell>
          <cell r="U65">
            <v>0</v>
          </cell>
          <cell r="V65" t="e">
            <v>#NAME?</v>
          </cell>
          <cell r="W65" t="e">
            <v>#NAME?</v>
          </cell>
          <cell r="X65" t="e">
            <v>#NAME?</v>
          </cell>
          <cell r="Y65" t="e">
            <v>#NAME?</v>
          </cell>
          <cell r="Z65" t="e">
            <v>#NAME?</v>
          </cell>
          <cell r="AA65" t="e">
            <v>#NAME?</v>
          </cell>
          <cell r="AB65" t="e">
            <v>#NAME?</v>
          </cell>
          <cell r="AC65" t="e">
            <v>#NAME?</v>
          </cell>
          <cell r="AD65" t="e">
            <v>#NAME?</v>
          </cell>
          <cell r="AE65" t="e">
            <v>#NAME?</v>
          </cell>
          <cell r="AF65">
            <v>249.32</v>
          </cell>
          <cell r="AG65">
            <v>32.799999999999997</v>
          </cell>
          <cell r="AH65">
            <v>8</v>
          </cell>
          <cell r="AI65">
            <v>290.12</v>
          </cell>
          <cell r="AJ65" t="e">
            <v>#NAME?</v>
          </cell>
          <cell r="AK65" t="e">
            <v>#NAME?</v>
          </cell>
          <cell r="AL65" t="e">
            <v>#NAME?</v>
          </cell>
          <cell r="AM65" t="e">
            <v>#NAME?</v>
          </cell>
          <cell r="AN65" t="e">
            <v>#NAME?</v>
          </cell>
          <cell r="AO65" t="e">
            <v>#NAME?</v>
          </cell>
          <cell r="AP65" t="e">
            <v>#NAME?</v>
          </cell>
          <cell r="AQ65">
            <v>0</v>
          </cell>
          <cell r="AR65">
            <v>0</v>
          </cell>
          <cell r="AS65">
            <v>0</v>
          </cell>
          <cell r="AT65">
            <v>0</v>
          </cell>
        </row>
        <row r="66">
          <cell r="A66" t="str">
            <v>132KV DC Gaya-Jehanabad TL Line</v>
          </cell>
          <cell r="B66">
            <v>87</v>
          </cell>
          <cell r="C66" t="str">
            <v>2/0</v>
          </cell>
          <cell r="D66" t="str">
            <v>DD+0</v>
          </cell>
          <cell r="E66" t="str">
            <v>WET</v>
          </cell>
          <cell r="F66" t="str">
            <v>Deepak Kumar</v>
          </cell>
          <cell r="G66">
            <v>43526</v>
          </cell>
          <cell r="H66">
            <v>43554</v>
          </cell>
          <cell r="I66">
            <v>43540</v>
          </cell>
          <cell r="J66" t="str">
            <v>YES</v>
          </cell>
          <cell r="K66">
            <v>0</v>
          </cell>
          <cell r="L66">
            <v>0</v>
          </cell>
          <cell r="M66">
            <v>0</v>
          </cell>
          <cell r="N66">
            <v>0</v>
          </cell>
          <cell r="O66">
            <v>0</v>
          </cell>
          <cell r="P66">
            <v>0</v>
          </cell>
          <cell r="Q66">
            <v>0</v>
          </cell>
          <cell r="R66" t="e">
            <v>#NAME?</v>
          </cell>
          <cell r="S66" t="e">
            <v>#NAME?</v>
          </cell>
          <cell r="T66">
            <v>0</v>
          </cell>
          <cell r="U66">
            <v>0</v>
          </cell>
          <cell r="V66" t="e">
            <v>#NAME?</v>
          </cell>
          <cell r="W66" t="e">
            <v>#NAME?</v>
          </cell>
          <cell r="X66" t="e">
            <v>#NAME?</v>
          </cell>
          <cell r="Y66" t="e">
            <v>#NAME?</v>
          </cell>
          <cell r="Z66" t="e">
            <v>#NAME?</v>
          </cell>
          <cell r="AA66" t="e">
            <v>#NAME?</v>
          </cell>
          <cell r="AB66" t="e">
            <v>#NAME?</v>
          </cell>
          <cell r="AC66" t="e">
            <v>#NAME?</v>
          </cell>
          <cell r="AD66" t="e">
            <v>#NAME?</v>
          </cell>
          <cell r="AE66" t="e">
            <v>#NAME?</v>
          </cell>
          <cell r="AF66">
            <v>396.56</v>
          </cell>
          <cell r="AG66">
            <v>0</v>
          </cell>
          <cell r="AH66">
            <v>8.26</v>
          </cell>
          <cell r="AI66">
            <v>404.82</v>
          </cell>
          <cell r="AJ66" t="e">
            <v>#NAME?</v>
          </cell>
          <cell r="AK66" t="e">
            <v>#NAME?</v>
          </cell>
          <cell r="AL66" t="e">
            <v>#NAME?</v>
          </cell>
          <cell r="AM66" t="e">
            <v>#NAME?</v>
          </cell>
          <cell r="AN66" t="e">
            <v>#NAME?</v>
          </cell>
          <cell r="AO66" t="e">
            <v>#NAME?</v>
          </cell>
          <cell r="AP66" t="e">
            <v>#NAME?</v>
          </cell>
          <cell r="AQ66">
            <v>0</v>
          </cell>
          <cell r="AR66">
            <v>0</v>
          </cell>
          <cell r="AS66">
            <v>0</v>
          </cell>
          <cell r="AT66">
            <v>0</v>
          </cell>
        </row>
        <row r="67">
          <cell r="A67" t="str">
            <v>220KV DC Naubatpur-BhusaulaTL Line</v>
          </cell>
          <cell r="B67">
            <v>35</v>
          </cell>
          <cell r="C67" t="str">
            <v>12/0</v>
          </cell>
          <cell r="D67" t="str">
            <v>DD+9</v>
          </cell>
          <cell r="E67" t="str">
            <v>WET</v>
          </cell>
          <cell r="F67" t="str">
            <v>Veena Construction</v>
          </cell>
          <cell r="G67">
            <v>43525</v>
          </cell>
          <cell r="H67">
            <v>43553</v>
          </cell>
          <cell r="I67">
            <v>43573</v>
          </cell>
          <cell r="J67">
            <v>43551</v>
          </cell>
          <cell r="K67">
            <v>0</v>
          </cell>
          <cell r="L67">
            <v>0</v>
          </cell>
          <cell r="M67">
            <v>0</v>
          </cell>
          <cell r="N67">
            <v>0</v>
          </cell>
          <cell r="O67">
            <v>0</v>
          </cell>
          <cell r="P67">
            <v>0</v>
          </cell>
          <cell r="Q67">
            <v>0</v>
          </cell>
          <cell r="R67" t="e">
            <v>#NAME?</v>
          </cell>
          <cell r="S67" t="e">
            <v>#NAME?</v>
          </cell>
          <cell r="T67">
            <v>0</v>
          </cell>
          <cell r="U67">
            <v>0</v>
          </cell>
          <cell r="V67" t="e">
            <v>#NAME?</v>
          </cell>
          <cell r="W67" t="e">
            <v>#NAME?</v>
          </cell>
          <cell r="X67" t="e">
            <v>#NAME?</v>
          </cell>
          <cell r="Y67" t="e">
            <v>#NAME?</v>
          </cell>
          <cell r="Z67" t="e">
            <v>#NAME?</v>
          </cell>
          <cell r="AA67" t="e">
            <v>#NAME?</v>
          </cell>
          <cell r="AB67" t="e">
            <v>#NAME?</v>
          </cell>
          <cell r="AC67" t="e">
            <v>#NAME?</v>
          </cell>
          <cell r="AD67" t="e">
            <v>#NAME?</v>
          </cell>
          <cell r="AE67" t="e">
            <v>#NAME?</v>
          </cell>
          <cell r="AF67">
            <v>462.57</v>
          </cell>
          <cell r="AG67">
            <v>0</v>
          </cell>
          <cell r="AH67">
            <v>8.52</v>
          </cell>
          <cell r="AI67">
            <v>471.09</v>
          </cell>
          <cell r="AJ67" t="e">
            <v>#NAME?</v>
          </cell>
          <cell r="AK67" t="e">
            <v>#NAME?</v>
          </cell>
          <cell r="AL67" t="e">
            <v>#NAME?</v>
          </cell>
          <cell r="AM67" t="e">
            <v>#NAME?</v>
          </cell>
          <cell r="AN67" t="e">
            <v>#NAME?</v>
          </cell>
          <cell r="AO67" t="e">
            <v>#NAME?</v>
          </cell>
          <cell r="AP67" t="e">
            <v>#NAME?</v>
          </cell>
          <cell r="AQ67">
            <v>0</v>
          </cell>
          <cell r="AR67">
            <v>0</v>
          </cell>
          <cell r="AS67">
            <v>0</v>
          </cell>
          <cell r="AT67">
            <v>0</v>
          </cell>
        </row>
        <row r="68">
          <cell r="A68" t="str">
            <v>132KV DC Dumraon-Dumraon TL Line</v>
          </cell>
          <cell r="B68">
            <v>50</v>
          </cell>
          <cell r="C68" t="str">
            <v>15/0</v>
          </cell>
          <cell r="D68" t="str">
            <v>DD+0</v>
          </cell>
          <cell r="E68" t="str">
            <v>WET</v>
          </cell>
          <cell r="F68" t="str">
            <v>Md Rajik</v>
          </cell>
          <cell r="G68">
            <v>43544</v>
          </cell>
          <cell r="H68">
            <v>43572</v>
          </cell>
          <cell r="I68">
            <v>0</v>
          </cell>
          <cell r="J68">
            <v>43547</v>
          </cell>
          <cell r="K68">
            <v>0</v>
          </cell>
          <cell r="L68">
            <v>0</v>
          </cell>
          <cell r="M68">
            <v>0</v>
          </cell>
          <cell r="N68">
            <v>0</v>
          </cell>
          <cell r="O68">
            <v>0</v>
          </cell>
          <cell r="P68">
            <v>0</v>
          </cell>
          <cell r="Q68">
            <v>0</v>
          </cell>
          <cell r="R68" t="e">
            <v>#NAME?</v>
          </cell>
          <cell r="S68" t="e">
            <v>#NAME?</v>
          </cell>
          <cell r="T68">
            <v>0</v>
          </cell>
          <cell r="U68">
            <v>0</v>
          </cell>
          <cell r="V68" t="e">
            <v>#NAME?</v>
          </cell>
          <cell r="W68" t="e">
            <v>#NAME?</v>
          </cell>
          <cell r="X68" t="e">
            <v>#NAME?</v>
          </cell>
          <cell r="Y68" t="e">
            <v>#NAME?</v>
          </cell>
          <cell r="Z68" t="e">
            <v>#NAME?</v>
          </cell>
          <cell r="AA68" t="e">
            <v>#NAME?</v>
          </cell>
          <cell r="AB68" t="e">
            <v>#NAME?</v>
          </cell>
          <cell r="AC68" t="e">
            <v>#NAME?</v>
          </cell>
          <cell r="AD68" t="e">
            <v>#NAME?</v>
          </cell>
          <cell r="AE68" t="e">
            <v>#NAME?</v>
          </cell>
          <cell r="AF68">
            <v>396.56</v>
          </cell>
          <cell r="AG68">
            <v>0</v>
          </cell>
          <cell r="AH68">
            <v>8.26</v>
          </cell>
          <cell r="AI68">
            <v>404.82</v>
          </cell>
          <cell r="AJ68" t="e">
            <v>#NAME?</v>
          </cell>
          <cell r="AK68" t="e">
            <v>#NAME?</v>
          </cell>
          <cell r="AL68" t="e">
            <v>#NAME?</v>
          </cell>
          <cell r="AM68" t="e">
            <v>#NAME?</v>
          </cell>
          <cell r="AN68" t="e">
            <v>#NAME?</v>
          </cell>
          <cell r="AO68" t="e">
            <v>#NAME?</v>
          </cell>
          <cell r="AP68" t="e">
            <v>#NAME?</v>
          </cell>
          <cell r="AQ68">
            <v>0</v>
          </cell>
          <cell r="AR68">
            <v>0</v>
          </cell>
          <cell r="AS68">
            <v>0</v>
          </cell>
          <cell r="AT68">
            <v>0</v>
          </cell>
        </row>
        <row r="69">
          <cell r="A69" t="str">
            <v>132KV DC Dumraon-Buxar TL Line</v>
          </cell>
          <cell r="B69">
            <v>91</v>
          </cell>
          <cell r="C69" t="str">
            <v>23/0</v>
          </cell>
          <cell r="D69" t="str">
            <v>DR+0</v>
          </cell>
          <cell r="E69" t="str">
            <v>WET</v>
          </cell>
          <cell r="F69" t="str">
            <v>Pralhad Construction</v>
          </cell>
          <cell r="G69">
            <v>43525</v>
          </cell>
          <cell r="H69">
            <v>43553</v>
          </cell>
          <cell r="I69">
            <v>43613</v>
          </cell>
          <cell r="J69">
            <v>43582</v>
          </cell>
          <cell r="K69">
            <v>0</v>
          </cell>
          <cell r="L69">
            <v>0</v>
          </cell>
          <cell r="M69">
            <v>0</v>
          </cell>
          <cell r="N69">
            <v>0</v>
          </cell>
          <cell r="O69">
            <v>0</v>
          </cell>
          <cell r="P69">
            <v>0</v>
          </cell>
          <cell r="Q69">
            <v>0</v>
          </cell>
          <cell r="R69" t="e">
            <v>#NAME?</v>
          </cell>
          <cell r="S69" t="e">
            <v>#NAME?</v>
          </cell>
          <cell r="T69">
            <v>0</v>
          </cell>
          <cell r="U69">
            <v>0</v>
          </cell>
          <cell r="V69" t="e">
            <v>#NAME?</v>
          </cell>
          <cell r="W69" t="e">
            <v>#NAME?</v>
          </cell>
          <cell r="X69" t="e">
            <v>#NAME?</v>
          </cell>
          <cell r="Y69" t="e">
            <v>#NAME?</v>
          </cell>
          <cell r="Z69" t="e">
            <v>#NAME?</v>
          </cell>
          <cell r="AA69" t="e">
            <v>#NAME?</v>
          </cell>
          <cell r="AB69" t="e">
            <v>#NAME?</v>
          </cell>
          <cell r="AC69" t="e">
            <v>#NAME?</v>
          </cell>
          <cell r="AD69" t="e">
            <v>#NAME?</v>
          </cell>
          <cell r="AE69" t="e">
            <v>#NAME?</v>
          </cell>
          <cell r="AF69">
            <v>249.32</v>
          </cell>
          <cell r="AG69">
            <v>32.799999999999997</v>
          </cell>
          <cell r="AH69">
            <v>8</v>
          </cell>
          <cell r="AI69">
            <v>290.12</v>
          </cell>
          <cell r="AJ69" t="e">
            <v>#NAME?</v>
          </cell>
          <cell r="AK69" t="e">
            <v>#NAME?</v>
          </cell>
          <cell r="AL69" t="e">
            <v>#NAME?</v>
          </cell>
          <cell r="AM69" t="e">
            <v>#NAME?</v>
          </cell>
          <cell r="AN69" t="e">
            <v>#NAME?</v>
          </cell>
          <cell r="AO69" t="e">
            <v>#NAME?</v>
          </cell>
          <cell r="AP69" t="e">
            <v>#NAME?</v>
          </cell>
          <cell r="AQ69">
            <v>0</v>
          </cell>
          <cell r="AR69">
            <v>0</v>
          </cell>
          <cell r="AS69">
            <v>0</v>
          </cell>
          <cell r="AT69">
            <v>0</v>
          </cell>
        </row>
        <row r="70">
          <cell r="A70" t="str">
            <v>132KV DC Dumraon-Buxar TL Line</v>
          </cell>
          <cell r="B70">
            <v>92</v>
          </cell>
          <cell r="C70" t="str">
            <v>29/0</v>
          </cell>
          <cell r="D70" t="str">
            <v>DR+0</v>
          </cell>
          <cell r="E70" t="str">
            <v>WET</v>
          </cell>
          <cell r="F70" t="str">
            <v>Iftekhar</v>
          </cell>
          <cell r="G70">
            <v>43525</v>
          </cell>
          <cell r="H70">
            <v>43553</v>
          </cell>
          <cell r="I70" t="str">
            <v>yes</v>
          </cell>
          <cell r="J70" t="str">
            <v>YES</v>
          </cell>
          <cell r="K70">
            <v>0</v>
          </cell>
          <cell r="L70">
            <v>0</v>
          </cell>
          <cell r="M70">
            <v>0</v>
          </cell>
          <cell r="N70">
            <v>0</v>
          </cell>
          <cell r="O70">
            <v>0</v>
          </cell>
          <cell r="P70">
            <v>0</v>
          </cell>
          <cell r="Q70">
            <v>0</v>
          </cell>
          <cell r="R70" t="e">
            <v>#NAME?</v>
          </cell>
          <cell r="S70" t="e">
            <v>#NAME?</v>
          </cell>
          <cell r="T70">
            <v>0</v>
          </cell>
          <cell r="U70">
            <v>0</v>
          </cell>
          <cell r="V70" t="e">
            <v>#NAME?</v>
          </cell>
          <cell r="W70" t="e">
            <v>#NAME?</v>
          </cell>
          <cell r="X70" t="e">
            <v>#NAME?</v>
          </cell>
          <cell r="Y70" t="e">
            <v>#NAME?</v>
          </cell>
          <cell r="Z70" t="e">
            <v>#NAME?</v>
          </cell>
          <cell r="AA70" t="e">
            <v>#NAME?</v>
          </cell>
          <cell r="AB70" t="e">
            <v>#NAME?</v>
          </cell>
          <cell r="AC70" t="e">
            <v>#NAME?</v>
          </cell>
          <cell r="AD70" t="e">
            <v>#NAME?</v>
          </cell>
          <cell r="AE70" t="e">
            <v>#NAME?</v>
          </cell>
          <cell r="AF70">
            <v>249.32</v>
          </cell>
          <cell r="AG70">
            <v>32.799999999999997</v>
          </cell>
          <cell r="AH70">
            <v>8</v>
          </cell>
          <cell r="AI70">
            <v>290.12</v>
          </cell>
          <cell r="AJ70" t="e">
            <v>#NAME?</v>
          </cell>
          <cell r="AK70" t="e">
            <v>#NAME?</v>
          </cell>
          <cell r="AL70" t="e">
            <v>#NAME?</v>
          </cell>
          <cell r="AM70" t="e">
            <v>#NAME?</v>
          </cell>
          <cell r="AN70" t="e">
            <v>#NAME?</v>
          </cell>
          <cell r="AO70" t="e">
            <v>#NAME?</v>
          </cell>
          <cell r="AP70" t="e">
            <v>#NAME?</v>
          </cell>
          <cell r="AQ70">
            <v>0</v>
          </cell>
          <cell r="AR70">
            <v>0</v>
          </cell>
          <cell r="AS70">
            <v>0</v>
          </cell>
          <cell r="AT70">
            <v>0</v>
          </cell>
        </row>
        <row r="71">
          <cell r="A71" t="str">
            <v>132KV DC Dumraon-Dumraon TL Line</v>
          </cell>
          <cell r="B71">
            <v>49</v>
          </cell>
          <cell r="C71" t="str">
            <v>10/0</v>
          </cell>
          <cell r="D71" t="str">
            <v>DD+0</v>
          </cell>
          <cell r="E71" t="str">
            <v>WET</v>
          </cell>
          <cell r="F71" t="str">
            <v>Chandan Yadav</v>
          </cell>
          <cell r="G71">
            <v>43543</v>
          </cell>
          <cell r="H71">
            <v>43571</v>
          </cell>
          <cell r="I71">
            <v>43614</v>
          </cell>
          <cell r="J71">
            <v>43552</v>
          </cell>
          <cell r="K71">
            <v>0</v>
          </cell>
          <cell r="L71">
            <v>0</v>
          </cell>
          <cell r="M71">
            <v>0</v>
          </cell>
          <cell r="N71">
            <v>0</v>
          </cell>
          <cell r="O71">
            <v>0</v>
          </cell>
          <cell r="P71">
            <v>0</v>
          </cell>
          <cell r="Q71">
            <v>0</v>
          </cell>
          <cell r="R71" t="e">
            <v>#NAME?</v>
          </cell>
          <cell r="S71" t="e">
            <v>#NAME?</v>
          </cell>
          <cell r="T71">
            <v>0</v>
          </cell>
          <cell r="U71">
            <v>0</v>
          </cell>
          <cell r="V71" t="e">
            <v>#NAME?</v>
          </cell>
          <cell r="W71" t="e">
            <v>#NAME?</v>
          </cell>
          <cell r="X71" t="e">
            <v>#NAME?</v>
          </cell>
          <cell r="Y71" t="e">
            <v>#NAME?</v>
          </cell>
          <cell r="Z71" t="e">
            <v>#NAME?</v>
          </cell>
          <cell r="AA71" t="e">
            <v>#NAME?</v>
          </cell>
          <cell r="AB71" t="e">
            <v>#NAME?</v>
          </cell>
          <cell r="AC71" t="e">
            <v>#NAME?</v>
          </cell>
          <cell r="AD71" t="e">
            <v>#NAME?</v>
          </cell>
          <cell r="AE71" t="e">
            <v>#NAME?</v>
          </cell>
          <cell r="AF71">
            <v>396.56</v>
          </cell>
          <cell r="AG71">
            <v>0</v>
          </cell>
          <cell r="AH71">
            <v>8.26</v>
          </cell>
          <cell r="AI71">
            <v>404.82</v>
          </cell>
          <cell r="AJ71" t="e">
            <v>#NAME?</v>
          </cell>
          <cell r="AK71" t="e">
            <v>#NAME?</v>
          </cell>
          <cell r="AL71" t="e">
            <v>#NAME?</v>
          </cell>
          <cell r="AM71" t="e">
            <v>#NAME?</v>
          </cell>
          <cell r="AN71" t="e">
            <v>#NAME?</v>
          </cell>
          <cell r="AO71" t="e">
            <v>#NAME?</v>
          </cell>
          <cell r="AP71" t="e">
            <v>#NAME?</v>
          </cell>
          <cell r="AQ71">
            <v>0</v>
          </cell>
          <cell r="AR71">
            <v>0</v>
          </cell>
          <cell r="AS71">
            <v>0</v>
          </cell>
          <cell r="AT71">
            <v>0</v>
          </cell>
        </row>
        <row r="72">
          <cell r="A72" t="str">
            <v>132KV DC Dumraon-Dumraon TL Line</v>
          </cell>
          <cell r="B72">
            <v>47</v>
          </cell>
          <cell r="C72" t="str">
            <v>7/0</v>
          </cell>
          <cell r="D72" t="str">
            <v>DC+3</v>
          </cell>
          <cell r="E72" t="str">
            <v>WET</v>
          </cell>
          <cell r="F72" t="str">
            <v>Kanchan Singh</v>
          </cell>
          <cell r="G72">
            <v>43541</v>
          </cell>
          <cell r="H72">
            <v>43569</v>
          </cell>
          <cell r="I72">
            <v>43576</v>
          </cell>
          <cell r="J72">
            <v>43552</v>
          </cell>
          <cell r="K72">
            <v>0</v>
          </cell>
          <cell r="L72">
            <v>0</v>
          </cell>
          <cell r="M72">
            <v>0</v>
          </cell>
          <cell r="N72">
            <v>0</v>
          </cell>
          <cell r="O72">
            <v>0</v>
          </cell>
          <cell r="P72">
            <v>0</v>
          </cell>
          <cell r="Q72">
            <v>0</v>
          </cell>
          <cell r="R72" t="e">
            <v>#NAME?</v>
          </cell>
          <cell r="S72" t="e">
            <v>#NAME?</v>
          </cell>
          <cell r="T72">
            <v>0</v>
          </cell>
          <cell r="U72">
            <v>0</v>
          </cell>
          <cell r="V72" t="e">
            <v>#NAME?</v>
          </cell>
          <cell r="W72" t="e">
            <v>#NAME?</v>
          </cell>
          <cell r="X72" t="e">
            <v>#NAME?</v>
          </cell>
          <cell r="Y72" t="e">
            <v>#NAME?</v>
          </cell>
          <cell r="Z72" t="e">
            <v>#NAME?</v>
          </cell>
          <cell r="AA72" t="e">
            <v>#NAME?</v>
          </cell>
          <cell r="AB72" t="e">
            <v>#NAME?</v>
          </cell>
          <cell r="AC72" t="e">
            <v>#NAME?</v>
          </cell>
          <cell r="AD72" t="e">
            <v>#NAME?</v>
          </cell>
          <cell r="AE72" t="e">
            <v>#NAME?</v>
          </cell>
          <cell r="AF72">
            <v>259.52</v>
          </cell>
          <cell r="AG72">
            <v>54.08</v>
          </cell>
          <cell r="AH72">
            <v>8.26</v>
          </cell>
          <cell r="AI72">
            <v>321.85999999999996</v>
          </cell>
          <cell r="AJ72" t="e">
            <v>#NAME?</v>
          </cell>
          <cell r="AK72" t="e">
            <v>#NAME?</v>
          </cell>
          <cell r="AL72" t="e">
            <v>#NAME?</v>
          </cell>
          <cell r="AM72" t="e">
            <v>#NAME?</v>
          </cell>
          <cell r="AN72" t="e">
            <v>#NAME?</v>
          </cell>
          <cell r="AO72" t="e">
            <v>#NAME?</v>
          </cell>
          <cell r="AP72" t="e">
            <v>#NAME?</v>
          </cell>
          <cell r="AQ72">
            <v>0</v>
          </cell>
          <cell r="AR72">
            <v>0</v>
          </cell>
          <cell r="AS72">
            <v>0</v>
          </cell>
          <cell r="AT72">
            <v>0</v>
          </cell>
        </row>
        <row r="73">
          <cell r="A73" t="str">
            <v>220 KV DC Naubatpur-Bihta TL Line</v>
          </cell>
          <cell r="B73">
            <v>11</v>
          </cell>
          <cell r="C73" t="str">
            <v>5/2</v>
          </cell>
          <cell r="D73" t="str">
            <v>DA+3</v>
          </cell>
          <cell r="E73" t="str">
            <v>WET</v>
          </cell>
          <cell r="F73" t="str">
            <v>Lalan Mehta</v>
          </cell>
          <cell r="G73">
            <v>43544</v>
          </cell>
          <cell r="H73">
            <v>43572</v>
          </cell>
          <cell r="I73">
            <v>43573</v>
          </cell>
          <cell r="J73">
            <v>43548</v>
          </cell>
          <cell r="K73">
            <v>0</v>
          </cell>
          <cell r="L73">
            <v>0</v>
          </cell>
          <cell r="M73">
            <v>0</v>
          </cell>
          <cell r="N73">
            <v>0</v>
          </cell>
          <cell r="O73">
            <v>0</v>
          </cell>
          <cell r="P73">
            <v>0</v>
          </cell>
          <cell r="Q73">
            <v>0</v>
          </cell>
          <cell r="R73" t="e">
            <v>#NAME?</v>
          </cell>
          <cell r="S73" t="e">
            <v>#NAME?</v>
          </cell>
          <cell r="T73">
            <v>0</v>
          </cell>
          <cell r="U73">
            <v>0</v>
          </cell>
          <cell r="V73" t="e">
            <v>#NAME?</v>
          </cell>
          <cell r="W73" t="e">
            <v>#NAME?</v>
          </cell>
          <cell r="X73" t="e">
            <v>#NAME?</v>
          </cell>
          <cell r="Y73" t="e">
            <v>#NAME?</v>
          </cell>
          <cell r="Z73" t="e">
            <v>#NAME?</v>
          </cell>
          <cell r="AA73" t="e">
            <v>#NAME?</v>
          </cell>
          <cell r="AB73" t="e">
            <v>#NAME?</v>
          </cell>
          <cell r="AC73" t="e">
            <v>#NAME?</v>
          </cell>
          <cell r="AD73" t="e">
            <v>#NAME?</v>
          </cell>
          <cell r="AE73" t="e">
            <v>#NAME?</v>
          </cell>
          <cell r="AF73">
            <v>171.56</v>
          </cell>
          <cell r="AG73">
            <v>36.64</v>
          </cell>
          <cell r="AH73">
            <v>7.56</v>
          </cell>
          <cell r="AI73">
            <v>215.76</v>
          </cell>
          <cell r="AJ73" t="e">
            <v>#NAME?</v>
          </cell>
          <cell r="AK73" t="e">
            <v>#NAME?</v>
          </cell>
          <cell r="AL73" t="e">
            <v>#NAME?</v>
          </cell>
          <cell r="AM73" t="e">
            <v>#NAME?</v>
          </cell>
          <cell r="AN73" t="e">
            <v>#NAME?</v>
          </cell>
          <cell r="AO73" t="e">
            <v>#NAME?</v>
          </cell>
          <cell r="AP73" t="e">
            <v>#NAME?</v>
          </cell>
          <cell r="AQ73">
            <v>0</v>
          </cell>
          <cell r="AR73">
            <v>0</v>
          </cell>
          <cell r="AS73">
            <v>0</v>
          </cell>
          <cell r="AT73">
            <v>0</v>
          </cell>
        </row>
        <row r="74">
          <cell r="A74" t="str">
            <v>Lilo of 220kv DC Ara-Pusauli at Dumraon TL Line-1</v>
          </cell>
          <cell r="B74">
            <v>20</v>
          </cell>
          <cell r="C74" t="str">
            <v>10/1</v>
          </cell>
          <cell r="D74" t="str">
            <v>DA+0</v>
          </cell>
          <cell r="E74" t="str">
            <v>WET</v>
          </cell>
          <cell r="F74" t="str">
            <v>Bhavesh</v>
          </cell>
          <cell r="G74">
            <v>43548</v>
          </cell>
          <cell r="H74">
            <v>43576</v>
          </cell>
          <cell r="I74">
            <v>0</v>
          </cell>
          <cell r="J74" t="str">
            <v>open</v>
          </cell>
          <cell r="K74" t="str">
            <v>closed</v>
          </cell>
          <cell r="L74">
            <v>0</v>
          </cell>
          <cell r="M74">
            <v>0</v>
          </cell>
          <cell r="N74">
            <v>0</v>
          </cell>
          <cell r="O74">
            <v>0</v>
          </cell>
          <cell r="P74">
            <v>0</v>
          </cell>
          <cell r="Q74">
            <v>0</v>
          </cell>
          <cell r="R74" t="e">
            <v>#NAME?</v>
          </cell>
          <cell r="S74" t="e">
            <v>#NAME?</v>
          </cell>
          <cell r="T74">
            <v>0</v>
          </cell>
          <cell r="U74">
            <v>0</v>
          </cell>
          <cell r="V74" t="e">
            <v>#NAME?</v>
          </cell>
          <cell r="W74" t="e">
            <v>#NAME?</v>
          </cell>
          <cell r="X74" t="e">
            <v>#NAME?</v>
          </cell>
          <cell r="Y74" t="e">
            <v>#NAME?</v>
          </cell>
          <cell r="Z74" t="e">
            <v>#NAME?</v>
          </cell>
          <cell r="AA74" t="e">
            <v>#NAME?</v>
          </cell>
          <cell r="AB74" t="e">
            <v>#NAME?</v>
          </cell>
          <cell r="AC74" t="e">
            <v>#NAME?</v>
          </cell>
          <cell r="AD74" t="e">
            <v>#NAME?</v>
          </cell>
          <cell r="AE74" t="e">
            <v>#NAME?</v>
          </cell>
          <cell r="AF74">
            <v>171.56</v>
          </cell>
          <cell r="AG74">
            <v>36.64</v>
          </cell>
          <cell r="AH74">
            <v>7.56</v>
          </cell>
          <cell r="AI74">
            <v>215.76</v>
          </cell>
          <cell r="AJ74" t="e">
            <v>#NAME?</v>
          </cell>
          <cell r="AK74" t="e">
            <v>#NAME?</v>
          </cell>
          <cell r="AL74" t="e">
            <v>#NAME?</v>
          </cell>
          <cell r="AM74" t="e">
            <v>#NAME?</v>
          </cell>
          <cell r="AN74" t="e">
            <v>#NAME?</v>
          </cell>
          <cell r="AO74" t="e">
            <v>#NAME?</v>
          </cell>
          <cell r="AP74" t="e">
            <v>#NAME?</v>
          </cell>
          <cell r="AQ74">
            <v>0</v>
          </cell>
          <cell r="AR74">
            <v>0</v>
          </cell>
          <cell r="AS74">
            <v>0</v>
          </cell>
          <cell r="AT74">
            <v>0</v>
          </cell>
        </row>
        <row r="75">
          <cell r="A75" t="str">
            <v>132KV DC Dumraon-Buxar TL Line</v>
          </cell>
          <cell r="B75">
            <v>90</v>
          </cell>
          <cell r="C75" t="str">
            <v>19/0</v>
          </cell>
          <cell r="D75" t="str">
            <v>DS+0</v>
          </cell>
          <cell r="E75" t="str">
            <v>WET</v>
          </cell>
          <cell r="F75" t="str">
            <v>Maa Durga</v>
          </cell>
          <cell r="G75">
            <v>43524</v>
          </cell>
          <cell r="H75">
            <v>43552</v>
          </cell>
          <cell r="I75" t="str">
            <v>FDN Not Close</v>
          </cell>
          <cell r="J75">
            <v>43576</v>
          </cell>
          <cell r="K75">
            <v>0</v>
          </cell>
          <cell r="L75">
            <v>0</v>
          </cell>
          <cell r="M75">
            <v>0</v>
          </cell>
          <cell r="N75">
            <v>0</v>
          </cell>
          <cell r="O75">
            <v>0</v>
          </cell>
          <cell r="P75">
            <v>0</v>
          </cell>
          <cell r="Q75">
            <v>0</v>
          </cell>
          <cell r="R75" t="e">
            <v>#NAME?</v>
          </cell>
          <cell r="S75" t="e">
            <v>#NAME?</v>
          </cell>
          <cell r="T75">
            <v>0</v>
          </cell>
          <cell r="U75">
            <v>0</v>
          </cell>
          <cell r="V75" t="e">
            <v>#NAME?</v>
          </cell>
          <cell r="W75" t="e">
            <v>#NAME?</v>
          </cell>
          <cell r="X75" t="e">
            <v>#NAME?</v>
          </cell>
          <cell r="Y75" t="e">
            <v>#NAME?</v>
          </cell>
          <cell r="Z75" t="e">
            <v>#NAME?</v>
          </cell>
          <cell r="AA75" t="e">
            <v>#NAME?</v>
          </cell>
          <cell r="AB75" t="e">
            <v>#NAME?</v>
          </cell>
          <cell r="AC75" t="e">
            <v>#NAME?</v>
          </cell>
          <cell r="AD75" t="e">
            <v>#NAME?</v>
          </cell>
          <cell r="AE75" t="e">
            <v>#NAME?</v>
          </cell>
          <cell r="AF75">
            <v>301.24</v>
          </cell>
          <cell r="AG75">
            <v>49.2</v>
          </cell>
          <cell r="AH75">
            <v>10.3</v>
          </cell>
          <cell r="AI75">
            <v>360.74</v>
          </cell>
          <cell r="AJ75" t="e">
            <v>#NAME?</v>
          </cell>
          <cell r="AK75" t="e">
            <v>#NAME?</v>
          </cell>
          <cell r="AL75" t="e">
            <v>#NAME?</v>
          </cell>
          <cell r="AM75" t="e">
            <v>#NAME?</v>
          </cell>
          <cell r="AN75" t="e">
            <v>#NAME?</v>
          </cell>
          <cell r="AO75" t="e">
            <v>#NAME?</v>
          </cell>
          <cell r="AP75" t="e">
            <v>#NAME?</v>
          </cell>
          <cell r="AQ75">
            <v>0</v>
          </cell>
          <cell r="AR75">
            <v>0</v>
          </cell>
          <cell r="AS75">
            <v>0</v>
          </cell>
          <cell r="AT75">
            <v>0</v>
          </cell>
        </row>
        <row r="76">
          <cell r="A76" t="str">
            <v>132KV DC Dumraon-Buxar TL Line</v>
          </cell>
          <cell r="B76">
            <v>89</v>
          </cell>
          <cell r="C76" t="str">
            <v>30/1</v>
          </cell>
          <cell r="D76" t="str">
            <v>DP+0</v>
          </cell>
          <cell r="E76" t="str">
            <v>WET</v>
          </cell>
          <cell r="F76" t="str">
            <v>Md Rajik</v>
          </cell>
          <cell r="G76">
            <v>43523</v>
          </cell>
          <cell r="H76">
            <v>43551</v>
          </cell>
          <cell r="I76">
            <v>43552</v>
          </cell>
          <cell r="J76" t="str">
            <v>yes</v>
          </cell>
          <cell r="K76">
            <v>0</v>
          </cell>
          <cell r="L76">
            <v>0</v>
          </cell>
          <cell r="M76">
            <v>0</v>
          </cell>
          <cell r="N76">
            <v>0</v>
          </cell>
          <cell r="O76">
            <v>0</v>
          </cell>
          <cell r="P76">
            <v>0</v>
          </cell>
          <cell r="Q76">
            <v>0</v>
          </cell>
          <cell r="R76" t="e">
            <v>#NAME?</v>
          </cell>
          <cell r="S76" t="e">
            <v>#NAME?</v>
          </cell>
          <cell r="T76">
            <v>0</v>
          </cell>
          <cell r="U76">
            <v>0</v>
          </cell>
          <cell r="V76" t="e">
            <v>#NAME?</v>
          </cell>
          <cell r="W76" t="e">
            <v>#NAME?</v>
          </cell>
          <cell r="X76" t="e">
            <v>#NAME?</v>
          </cell>
          <cell r="Y76" t="e">
            <v>#NAME?</v>
          </cell>
          <cell r="Z76" t="e">
            <v>#NAME?</v>
          </cell>
          <cell r="AA76" t="e">
            <v>#NAME?</v>
          </cell>
          <cell r="AB76" t="e">
            <v>#NAME?</v>
          </cell>
          <cell r="AC76" t="e">
            <v>#NAME?</v>
          </cell>
          <cell r="AD76" t="e">
            <v>#NAME?</v>
          </cell>
          <cell r="AE76" t="e">
            <v>#NAME?</v>
          </cell>
          <cell r="AF76">
            <v>122.56</v>
          </cell>
          <cell r="AG76">
            <v>17.68</v>
          </cell>
          <cell r="AH76">
            <v>6.51</v>
          </cell>
          <cell r="AI76">
            <v>146.75</v>
          </cell>
          <cell r="AJ76" t="e">
            <v>#NAME?</v>
          </cell>
          <cell r="AK76" t="e">
            <v>#NAME?</v>
          </cell>
          <cell r="AL76" t="e">
            <v>#NAME?</v>
          </cell>
          <cell r="AM76" t="e">
            <v>#NAME?</v>
          </cell>
          <cell r="AN76" t="e">
            <v>#NAME?</v>
          </cell>
          <cell r="AO76" t="e">
            <v>#NAME?</v>
          </cell>
          <cell r="AP76" t="e">
            <v>#NAME?</v>
          </cell>
          <cell r="AQ76">
            <v>0</v>
          </cell>
          <cell r="AR76">
            <v>0</v>
          </cell>
          <cell r="AS76">
            <v>0</v>
          </cell>
          <cell r="AT76">
            <v>0</v>
          </cell>
        </row>
        <row r="77">
          <cell r="A77" t="str">
            <v>132KV DC Naubatpur-Masaurhi TL Line</v>
          </cell>
          <cell r="B77">
            <v>36</v>
          </cell>
          <cell r="C77" t="str">
            <v>1B/0</v>
          </cell>
          <cell r="D77" t="str">
            <v>DD+0</v>
          </cell>
          <cell r="E77" t="str">
            <v>WET</v>
          </cell>
          <cell r="F77" t="str">
            <v>Lalan Mehta</v>
          </cell>
          <cell r="G77">
            <v>43523</v>
          </cell>
          <cell r="H77">
            <v>43551</v>
          </cell>
          <cell r="I77">
            <v>43552</v>
          </cell>
          <cell r="J77">
            <v>43551</v>
          </cell>
          <cell r="K77">
            <v>0</v>
          </cell>
          <cell r="L77">
            <v>0</v>
          </cell>
          <cell r="M77">
            <v>0</v>
          </cell>
          <cell r="N77">
            <v>0</v>
          </cell>
          <cell r="O77">
            <v>0</v>
          </cell>
          <cell r="P77">
            <v>0</v>
          </cell>
          <cell r="Q77">
            <v>0</v>
          </cell>
          <cell r="R77" t="e">
            <v>#NAME?</v>
          </cell>
          <cell r="S77" t="e">
            <v>#NAME?</v>
          </cell>
          <cell r="T77">
            <v>0</v>
          </cell>
          <cell r="U77">
            <v>0</v>
          </cell>
          <cell r="V77" t="e">
            <v>#NAME?</v>
          </cell>
          <cell r="W77" t="e">
            <v>#NAME?</v>
          </cell>
          <cell r="X77" t="e">
            <v>#NAME?</v>
          </cell>
          <cell r="Y77" t="e">
            <v>#NAME?</v>
          </cell>
          <cell r="Z77" t="e">
            <v>#NAME?</v>
          </cell>
          <cell r="AA77" t="e">
            <v>#NAME?</v>
          </cell>
          <cell r="AB77" t="e">
            <v>#NAME?</v>
          </cell>
          <cell r="AC77" t="e">
            <v>#NAME?</v>
          </cell>
          <cell r="AD77" t="e">
            <v>#NAME?</v>
          </cell>
          <cell r="AE77" t="e">
            <v>#NAME?</v>
          </cell>
          <cell r="AF77">
            <v>396.56</v>
          </cell>
          <cell r="AG77">
            <v>0</v>
          </cell>
          <cell r="AH77">
            <v>8.26</v>
          </cell>
          <cell r="AI77">
            <v>404.82</v>
          </cell>
          <cell r="AJ77" t="e">
            <v>#NAME?</v>
          </cell>
          <cell r="AK77" t="e">
            <v>#NAME?</v>
          </cell>
          <cell r="AL77" t="e">
            <v>#NAME?</v>
          </cell>
          <cell r="AM77" t="e">
            <v>#NAME?</v>
          </cell>
          <cell r="AN77" t="e">
            <v>#NAME?</v>
          </cell>
          <cell r="AO77" t="e">
            <v>#NAME?</v>
          </cell>
          <cell r="AP77" t="e">
            <v>#NAME?</v>
          </cell>
          <cell r="AQ77">
            <v>0</v>
          </cell>
          <cell r="AR77">
            <v>0</v>
          </cell>
          <cell r="AS77">
            <v>0</v>
          </cell>
          <cell r="AT77">
            <v>0</v>
          </cell>
        </row>
        <row r="78">
          <cell r="A78" t="str">
            <v>132KV DC Naubatpur-Masaurhi TL Line</v>
          </cell>
          <cell r="B78">
            <v>41</v>
          </cell>
          <cell r="C78" t="str">
            <v>5/1</v>
          </cell>
          <cell r="D78" t="str">
            <v>Gantry</v>
          </cell>
          <cell r="E78" t="str">
            <v>WET</v>
          </cell>
          <cell r="F78" t="str">
            <v>Lalan Mehta</v>
          </cell>
          <cell r="G78">
            <v>43585</v>
          </cell>
          <cell r="H78">
            <v>43613</v>
          </cell>
          <cell r="I78">
            <v>0</v>
          </cell>
          <cell r="J78" t="str">
            <v>yes</v>
          </cell>
          <cell r="K78">
            <v>0</v>
          </cell>
          <cell r="L78">
            <v>0</v>
          </cell>
          <cell r="M78">
            <v>0</v>
          </cell>
          <cell r="N78">
            <v>0</v>
          </cell>
          <cell r="O78">
            <v>0</v>
          </cell>
          <cell r="P78">
            <v>0</v>
          </cell>
          <cell r="Q78">
            <v>0</v>
          </cell>
          <cell r="R78" t="e">
            <v>#NAME?</v>
          </cell>
          <cell r="S78" t="e">
            <v>#NAME?</v>
          </cell>
          <cell r="T78">
            <v>0</v>
          </cell>
          <cell r="U78">
            <v>0</v>
          </cell>
          <cell r="V78" t="e">
            <v>#NAME?</v>
          </cell>
          <cell r="W78" t="e">
            <v>#NAME?</v>
          </cell>
          <cell r="X78" t="e">
            <v>#NAME?</v>
          </cell>
          <cell r="Y78" t="e">
            <v>#NAME?</v>
          </cell>
          <cell r="Z78" t="e">
            <v>#NAME?</v>
          </cell>
          <cell r="AA78" t="e">
            <v>#NAME?</v>
          </cell>
          <cell r="AB78" t="e">
            <v>#NAME?</v>
          </cell>
          <cell r="AC78" t="e">
            <v>#NAME?</v>
          </cell>
          <cell r="AD78" t="e">
            <v>#NAME?</v>
          </cell>
          <cell r="AE78" t="e">
            <v>#NAME?</v>
          </cell>
          <cell r="AF78">
            <v>527.76</v>
          </cell>
          <cell r="AG78">
            <v>165.26999999999998</v>
          </cell>
          <cell r="AH78">
            <v>21.450000000000003</v>
          </cell>
          <cell r="AI78">
            <v>714.48</v>
          </cell>
          <cell r="AJ78" t="e">
            <v>#NAME?</v>
          </cell>
          <cell r="AK78" t="e">
            <v>#NAME?</v>
          </cell>
          <cell r="AL78" t="e">
            <v>#NAME?</v>
          </cell>
          <cell r="AM78" t="e">
            <v>#NAME?</v>
          </cell>
          <cell r="AN78" t="e">
            <v>#NAME?</v>
          </cell>
          <cell r="AO78" t="e">
            <v>#NAME?</v>
          </cell>
          <cell r="AP78" t="e">
            <v>#NAME?</v>
          </cell>
          <cell r="AQ78">
            <v>0</v>
          </cell>
          <cell r="AR78">
            <v>0</v>
          </cell>
          <cell r="AS78">
            <v>0</v>
          </cell>
          <cell r="AT78">
            <v>0</v>
          </cell>
        </row>
        <row r="79">
          <cell r="A79" t="str">
            <v>132KV DC Naubatpur-Masaurhi TL Line</v>
          </cell>
          <cell r="B79">
            <v>43</v>
          </cell>
          <cell r="C79" t="str">
            <v>5/2</v>
          </cell>
          <cell r="D79" t="str">
            <v>Gantry</v>
          </cell>
          <cell r="E79" t="str">
            <v>WET</v>
          </cell>
          <cell r="F79" t="str">
            <v>Lalan Mehta</v>
          </cell>
          <cell r="G79">
            <v>43589</v>
          </cell>
          <cell r="H79">
            <v>43617</v>
          </cell>
          <cell r="I79">
            <v>0</v>
          </cell>
          <cell r="J79" t="str">
            <v>yes</v>
          </cell>
          <cell r="K79">
            <v>0</v>
          </cell>
          <cell r="L79">
            <v>0</v>
          </cell>
          <cell r="M79">
            <v>0</v>
          </cell>
          <cell r="N79">
            <v>0</v>
          </cell>
          <cell r="O79">
            <v>0</v>
          </cell>
          <cell r="P79">
            <v>0</v>
          </cell>
          <cell r="Q79">
            <v>0</v>
          </cell>
          <cell r="R79" t="e">
            <v>#NAME?</v>
          </cell>
          <cell r="S79" t="e">
            <v>#NAME?</v>
          </cell>
          <cell r="T79">
            <v>0</v>
          </cell>
          <cell r="U79">
            <v>0</v>
          </cell>
          <cell r="V79" t="e">
            <v>#NAME?</v>
          </cell>
          <cell r="W79" t="e">
            <v>#NAME?</v>
          </cell>
          <cell r="X79" t="e">
            <v>#NAME?</v>
          </cell>
          <cell r="Y79" t="e">
            <v>#NAME?</v>
          </cell>
          <cell r="Z79" t="e">
            <v>#NAME?</v>
          </cell>
          <cell r="AA79" t="e">
            <v>#NAME?</v>
          </cell>
          <cell r="AB79" t="e">
            <v>#NAME?</v>
          </cell>
          <cell r="AC79" t="e">
            <v>#NAME?</v>
          </cell>
          <cell r="AD79" t="e">
            <v>#NAME?</v>
          </cell>
          <cell r="AE79" t="e">
            <v>#NAME?</v>
          </cell>
          <cell r="AF79">
            <v>527.76</v>
          </cell>
          <cell r="AG79">
            <v>165.26999999999998</v>
          </cell>
          <cell r="AH79">
            <v>21.450000000000003</v>
          </cell>
          <cell r="AI79">
            <v>714.48</v>
          </cell>
          <cell r="AJ79" t="e">
            <v>#NAME?</v>
          </cell>
          <cell r="AK79" t="e">
            <v>#NAME?</v>
          </cell>
          <cell r="AL79" t="e">
            <v>#NAME?</v>
          </cell>
          <cell r="AM79" t="e">
            <v>#NAME?</v>
          </cell>
          <cell r="AN79" t="e">
            <v>#NAME?</v>
          </cell>
          <cell r="AO79" t="e">
            <v>#NAME?</v>
          </cell>
          <cell r="AP79" t="e">
            <v>#NAME?</v>
          </cell>
          <cell r="AQ79">
            <v>0</v>
          </cell>
          <cell r="AR79">
            <v>0</v>
          </cell>
          <cell r="AS79">
            <v>0</v>
          </cell>
          <cell r="AT79">
            <v>0</v>
          </cell>
        </row>
        <row r="80">
          <cell r="A80" t="str">
            <v>220KV DC Naubatpur-BhusaulaTL Line</v>
          </cell>
          <cell r="B80">
            <v>34</v>
          </cell>
          <cell r="C80" t="str">
            <v>6/3</v>
          </cell>
          <cell r="D80" t="str">
            <v>DA+0</v>
          </cell>
          <cell r="E80" t="str">
            <v>WET</v>
          </cell>
          <cell r="F80" t="str">
            <v>Sunil Kumar</v>
          </cell>
          <cell r="G80">
            <v>43522</v>
          </cell>
          <cell r="H80">
            <v>43550</v>
          </cell>
          <cell r="I80">
            <v>43540</v>
          </cell>
          <cell r="J80">
            <v>43523</v>
          </cell>
          <cell r="K80">
            <v>0</v>
          </cell>
          <cell r="L80">
            <v>0</v>
          </cell>
          <cell r="M80">
            <v>0</v>
          </cell>
          <cell r="N80">
            <v>0</v>
          </cell>
          <cell r="O80">
            <v>0</v>
          </cell>
          <cell r="P80">
            <v>0</v>
          </cell>
          <cell r="Q80">
            <v>0</v>
          </cell>
          <cell r="R80" t="e">
            <v>#NAME?</v>
          </cell>
          <cell r="S80" t="e">
            <v>#NAME?</v>
          </cell>
          <cell r="T80">
            <v>0</v>
          </cell>
          <cell r="U80">
            <v>0</v>
          </cell>
          <cell r="V80" t="e">
            <v>#NAME?</v>
          </cell>
          <cell r="W80" t="e">
            <v>#NAME?</v>
          </cell>
          <cell r="X80" t="e">
            <v>#NAME?</v>
          </cell>
          <cell r="Y80" t="e">
            <v>#NAME?</v>
          </cell>
          <cell r="Z80" t="e">
            <v>#NAME?</v>
          </cell>
          <cell r="AA80" t="e">
            <v>#NAME?</v>
          </cell>
          <cell r="AB80" t="e">
            <v>#NAME?</v>
          </cell>
          <cell r="AC80" t="e">
            <v>#NAME?</v>
          </cell>
          <cell r="AD80" t="e">
            <v>#NAME?</v>
          </cell>
          <cell r="AE80" t="e">
            <v>#NAME?</v>
          </cell>
          <cell r="AF80">
            <v>171.56</v>
          </cell>
          <cell r="AG80">
            <v>36.64</v>
          </cell>
          <cell r="AH80">
            <v>7.56</v>
          </cell>
          <cell r="AI80">
            <v>215.76</v>
          </cell>
          <cell r="AJ80" t="e">
            <v>#NAME?</v>
          </cell>
          <cell r="AK80" t="e">
            <v>#NAME?</v>
          </cell>
          <cell r="AL80" t="e">
            <v>#NAME?</v>
          </cell>
          <cell r="AM80" t="e">
            <v>#NAME?</v>
          </cell>
          <cell r="AN80" t="e">
            <v>#NAME?</v>
          </cell>
          <cell r="AO80" t="e">
            <v>#NAME?</v>
          </cell>
          <cell r="AP80" t="e">
            <v>#NAME?</v>
          </cell>
          <cell r="AQ80">
            <v>0</v>
          </cell>
          <cell r="AR80">
            <v>0</v>
          </cell>
          <cell r="AS80">
            <v>0</v>
          </cell>
          <cell r="AT80">
            <v>0</v>
          </cell>
        </row>
        <row r="81">
          <cell r="A81" t="str">
            <v>132KV DC Dumraon-Dumraon TL Line</v>
          </cell>
          <cell r="B81">
            <v>48</v>
          </cell>
          <cell r="C81" t="str">
            <v>14/1</v>
          </cell>
          <cell r="D81" t="str">
            <v>DA+0</v>
          </cell>
          <cell r="E81" t="str">
            <v>WET</v>
          </cell>
          <cell r="F81" t="str">
            <v>Shree Gange</v>
          </cell>
          <cell r="G81">
            <v>43541</v>
          </cell>
          <cell r="H81">
            <v>43569</v>
          </cell>
          <cell r="I81">
            <v>43614</v>
          </cell>
          <cell r="J81">
            <v>43547</v>
          </cell>
          <cell r="K81">
            <v>0</v>
          </cell>
          <cell r="L81">
            <v>0</v>
          </cell>
          <cell r="M81">
            <v>0</v>
          </cell>
          <cell r="N81">
            <v>0</v>
          </cell>
          <cell r="O81">
            <v>0</v>
          </cell>
          <cell r="P81">
            <v>0</v>
          </cell>
          <cell r="Q81">
            <v>0</v>
          </cell>
          <cell r="R81" t="e">
            <v>#NAME?</v>
          </cell>
          <cell r="S81" t="e">
            <v>#NAME?</v>
          </cell>
          <cell r="T81">
            <v>0</v>
          </cell>
          <cell r="U81">
            <v>0</v>
          </cell>
          <cell r="V81" t="e">
            <v>#NAME?</v>
          </cell>
          <cell r="W81" t="e">
            <v>#NAME?</v>
          </cell>
          <cell r="X81" t="e">
            <v>#NAME?</v>
          </cell>
          <cell r="Y81" t="e">
            <v>#NAME?</v>
          </cell>
          <cell r="Z81" t="e">
            <v>#NAME?</v>
          </cell>
          <cell r="AA81" t="e">
            <v>#NAME?</v>
          </cell>
          <cell r="AB81" t="e">
            <v>#NAME?</v>
          </cell>
          <cell r="AC81" t="e">
            <v>#NAME?</v>
          </cell>
          <cell r="AD81" t="e">
            <v>#NAME?</v>
          </cell>
          <cell r="AE81" t="e">
            <v>#NAME?</v>
          </cell>
          <cell r="AF81">
            <v>171.56</v>
          </cell>
          <cell r="AG81">
            <v>36.64</v>
          </cell>
          <cell r="AH81">
            <v>7.56</v>
          </cell>
          <cell r="AI81">
            <v>215.76</v>
          </cell>
          <cell r="AJ81" t="e">
            <v>#NAME?</v>
          </cell>
          <cell r="AK81" t="e">
            <v>#NAME?</v>
          </cell>
          <cell r="AL81" t="e">
            <v>#NAME?</v>
          </cell>
          <cell r="AM81" t="e">
            <v>#NAME?</v>
          </cell>
          <cell r="AN81" t="e">
            <v>#NAME?</v>
          </cell>
          <cell r="AO81" t="e">
            <v>#NAME?</v>
          </cell>
          <cell r="AP81" t="e">
            <v>#NAME?</v>
          </cell>
          <cell r="AQ81">
            <v>0</v>
          </cell>
          <cell r="AR81">
            <v>0</v>
          </cell>
          <cell r="AS81">
            <v>0</v>
          </cell>
          <cell r="AT81">
            <v>0</v>
          </cell>
        </row>
        <row r="82">
          <cell r="A82" t="str">
            <v>132KV DC Dumraon-Buxar TL Line</v>
          </cell>
          <cell r="B82">
            <v>86</v>
          </cell>
          <cell r="C82" t="str">
            <v>29/1</v>
          </cell>
          <cell r="D82" t="str">
            <v>DP+6</v>
          </cell>
          <cell r="E82" t="str">
            <v>WET</v>
          </cell>
          <cell r="F82" t="str">
            <v>Iftekhar</v>
          </cell>
          <cell r="G82">
            <v>43522</v>
          </cell>
          <cell r="H82">
            <v>43550</v>
          </cell>
          <cell r="I82" t="str">
            <v>yes</v>
          </cell>
          <cell r="J82">
            <v>43523</v>
          </cell>
          <cell r="K82">
            <v>0</v>
          </cell>
          <cell r="L82">
            <v>0</v>
          </cell>
          <cell r="M82">
            <v>0</v>
          </cell>
          <cell r="N82">
            <v>0</v>
          </cell>
          <cell r="O82">
            <v>0</v>
          </cell>
          <cell r="P82">
            <v>0</v>
          </cell>
          <cell r="Q82">
            <v>0</v>
          </cell>
          <cell r="R82" t="e">
            <v>#NAME?</v>
          </cell>
          <cell r="S82" t="e">
            <v>#NAME?</v>
          </cell>
          <cell r="T82">
            <v>0</v>
          </cell>
          <cell r="U82">
            <v>0</v>
          </cell>
          <cell r="V82" t="e">
            <v>#NAME?</v>
          </cell>
          <cell r="W82" t="e">
            <v>#NAME?</v>
          </cell>
          <cell r="X82" t="e">
            <v>#NAME?</v>
          </cell>
          <cell r="Y82" t="e">
            <v>#NAME?</v>
          </cell>
          <cell r="Z82" t="e">
            <v>#NAME?</v>
          </cell>
          <cell r="AA82" t="e">
            <v>#NAME?</v>
          </cell>
          <cell r="AB82" t="e">
            <v>#NAME?</v>
          </cell>
          <cell r="AC82" t="e">
            <v>#NAME?</v>
          </cell>
          <cell r="AD82" t="e">
            <v>#NAME?</v>
          </cell>
          <cell r="AE82" t="e">
            <v>#NAME?</v>
          </cell>
          <cell r="AF82">
            <v>122.56</v>
          </cell>
          <cell r="AG82">
            <v>17.68</v>
          </cell>
          <cell r="AH82">
            <v>6.51</v>
          </cell>
          <cell r="AI82">
            <v>146.75</v>
          </cell>
          <cell r="AJ82" t="e">
            <v>#NAME?</v>
          </cell>
          <cell r="AK82" t="e">
            <v>#NAME?</v>
          </cell>
          <cell r="AL82" t="e">
            <v>#NAME?</v>
          </cell>
          <cell r="AM82" t="e">
            <v>#NAME?</v>
          </cell>
          <cell r="AN82" t="e">
            <v>#NAME?</v>
          </cell>
          <cell r="AO82" t="e">
            <v>#NAME?</v>
          </cell>
          <cell r="AP82" t="e">
            <v>#NAME?</v>
          </cell>
          <cell r="AQ82">
            <v>0</v>
          </cell>
          <cell r="AR82">
            <v>0</v>
          </cell>
          <cell r="AS82">
            <v>0</v>
          </cell>
          <cell r="AT82">
            <v>0</v>
          </cell>
        </row>
        <row r="83">
          <cell r="A83" t="str">
            <v>132KV DC Dumraon-Buxar TL Line</v>
          </cell>
          <cell r="B83">
            <v>87</v>
          </cell>
          <cell r="C83" t="str">
            <v>7/1</v>
          </cell>
          <cell r="D83" t="str">
            <v>DP+0</v>
          </cell>
          <cell r="E83" t="str">
            <v>WET</v>
          </cell>
          <cell r="F83" t="str">
            <v>Shree Gange</v>
          </cell>
          <cell r="G83">
            <v>43522</v>
          </cell>
          <cell r="H83">
            <v>43550</v>
          </cell>
          <cell r="I83">
            <v>43552</v>
          </cell>
          <cell r="J83" t="str">
            <v>YES</v>
          </cell>
          <cell r="K83">
            <v>0</v>
          </cell>
          <cell r="L83">
            <v>0</v>
          </cell>
          <cell r="M83">
            <v>0</v>
          </cell>
          <cell r="N83">
            <v>0</v>
          </cell>
          <cell r="O83">
            <v>0</v>
          </cell>
          <cell r="P83">
            <v>0</v>
          </cell>
          <cell r="Q83">
            <v>0</v>
          </cell>
          <cell r="R83" t="e">
            <v>#NAME?</v>
          </cell>
          <cell r="S83" t="e">
            <v>#NAME?</v>
          </cell>
          <cell r="T83">
            <v>0</v>
          </cell>
          <cell r="U83">
            <v>0</v>
          </cell>
          <cell r="V83" t="e">
            <v>#NAME?</v>
          </cell>
          <cell r="W83" t="e">
            <v>#NAME?</v>
          </cell>
          <cell r="X83" t="e">
            <v>#NAME?</v>
          </cell>
          <cell r="Y83" t="e">
            <v>#NAME?</v>
          </cell>
          <cell r="Z83" t="e">
            <v>#NAME?</v>
          </cell>
          <cell r="AA83" t="e">
            <v>#NAME?</v>
          </cell>
          <cell r="AB83" t="e">
            <v>#NAME?</v>
          </cell>
          <cell r="AC83" t="e">
            <v>#NAME?</v>
          </cell>
          <cell r="AD83" t="e">
            <v>#NAME?</v>
          </cell>
          <cell r="AE83" t="e">
            <v>#NAME?</v>
          </cell>
          <cell r="AF83">
            <v>122.56</v>
          </cell>
          <cell r="AG83">
            <v>17.68</v>
          </cell>
          <cell r="AH83">
            <v>6.51</v>
          </cell>
          <cell r="AI83">
            <v>146.75</v>
          </cell>
          <cell r="AJ83" t="e">
            <v>#NAME?</v>
          </cell>
          <cell r="AK83" t="e">
            <v>#NAME?</v>
          </cell>
          <cell r="AL83" t="e">
            <v>#NAME?</v>
          </cell>
          <cell r="AM83" t="e">
            <v>#NAME?</v>
          </cell>
          <cell r="AN83" t="e">
            <v>#NAME?</v>
          </cell>
          <cell r="AO83" t="e">
            <v>#NAME?</v>
          </cell>
          <cell r="AP83" t="e">
            <v>#NAME?</v>
          </cell>
          <cell r="AQ83">
            <v>0</v>
          </cell>
          <cell r="AR83">
            <v>0</v>
          </cell>
          <cell r="AS83">
            <v>0</v>
          </cell>
          <cell r="AT83">
            <v>0</v>
          </cell>
        </row>
        <row r="84">
          <cell r="A84" t="str">
            <v>132KV DC Dumraon-Buxar TL Line</v>
          </cell>
          <cell r="B84">
            <v>88</v>
          </cell>
          <cell r="C84" t="str">
            <v>25/0</v>
          </cell>
          <cell r="D84" t="str">
            <v>DS+0</v>
          </cell>
          <cell r="E84" t="str">
            <v>WET</v>
          </cell>
          <cell r="F84" t="str">
            <v>Pralhad Construction</v>
          </cell>
          <cell r="G84">
            <v>43522</v>
          </cell>
          <cell r="H84">
            <v>43550</v>
          </cell>
          <cell r="I84" t="str">
            <v>FDN Not Close</v>
          </cell>
          <cell r="J84">
            <v>43582</v>
          </cell>
          <cell r="K84">
            <v>0</v>
          </cell>
          <cell r="L84">
            <v>0</v>
          </cell>
          <cell r="M84">
            <v>0</v>
          </cell>
          <cell r="N84">
            <v>0</v>
          </cell>
          <cell r="O84">
            <v>0</v>
          </cell>
          <cell r="P84">
            <v>0</v>
          </cell>
          <cell r="Q84">
            <v>0</v>
          </cell>
          <cell r="R84" t="e">
            <v>#NAME?</v>
          </cell>
          <cell r="S84" t="e">
            <v>#NAME?</v>
          </cell>
          <cell r="T84">
            <v>0</v>
          </cell>
          <cell r="U84">
            <v>0</v>
          </cell>
          <cell r="V84" t="e">
            <v>#NAME?</v>
          </cell>
          <cell r="W84" t="e">
            <v>#NAME?</v>
          </cell>
          <cell r="X84" t="e">
            <v>#NAME?</v>
          </cell>
          <cell r="Y84" t="e">
            <v>#NAME?</v>
          </cell>
          <cell r="Z84" t="e">
            <v>#NAME?</v>
          </cell>
          <cell r="AA84" t="e">
            <v>#NAME?</v>
          </cell>
          <cell r="AB84" t="e">
            <v>#NAME?</v>
          </cell>
          <cell r="AC84" t="e">
            <v>#NAME?</v>
          </cell>
          <cell r="AD84" t="e">
            <v>#NAME?</v>
          </cell>
          <cell r="AE84" t="e">
            <v>#NAME?</v>
          </cell>
          <cell r="AF84">
            <v>301.24</v>
          </cell>
          <cell r="AG84">
            <v>49.2</v>
          </cell>
          <cell r="AH84">
            <v>10.3</v>
          </cell>
          <cell r="AI84">
            <v>360.74</v>
          </cell>
          <cell r="AJ84" t="e">
            <v>#NAME?</v>
          </cell>
          <cell r="AK84" t="e">
            <v>#NAME?</v>
          </cell>
          <cell r="AL84" t="e">
            <v>#NAME?</v>
          </cell>
          <cell r="AM84" t="e">
            <v>#NAME?</v>
          </cell>
          <cell r="AN84" t="e">
            <v>#NAME?</v>
          </cell>
          <cell r="AO84" t="e">
            <v>#NAME?</v>
          </cell>
          <cell r="AP84" t="e">
            <v>#NAME?</v>
          </cell>
          <cell r="AQ84">
            <v>0</v>
          </cell>
          <cell r="AR84">
            <v>0</v>
          </cell>
          <cell r="AS84">
            <v>0</v>
          </cell>
          <cell r="AT84">
            <v>0</v>
          </cell>
        </row>
        <row r="85">
          <cell r="A85" t="str">
            <v>Lilo of 220kv DC Ara-Pusauli at Dumraon TL Line-1</v>
          </cell>
          <cell r="B85">
            <v>19</v>
          </cell>
          <cell r="C85" t="str">
            <v>9/4</v>
          </cell>
          <cell r="D85" t="str">
            <v>DA+0</v>
          </cell>
          <cell r="E85" t="str">
            <v>WET</v>
          </cell>
          <cell r="F85" t="str">
            <v>Akhilesh Kumar</v>
          </cell>
          <cell r="G85">
            <v>43547</v>
          </cell>
          <cell r="H85">
            <v>43575</v>
          </cell>
          <cell r="I85">
            <v>0</v>
          </cell>
          <cell r="J85">
            <v>43552</v>
          </cell>
          <cell r="K85">
            <v>0</v>
          </cell>
          <cell r="L85">
            <v>0</v>
          </cell>
          <cell r="M85">
            <v>0</v>
          </cell>
          <cell r="N85">
            <v>0</v>
          </cell>
          <cell r="O85">
            <v>0</v>
          </cell>
          <cell r="P85">
            <v>0</v>
          </cell>
          <cell r="Q85">
            <v>0</v>
          </cell>
          <cell r="R85" t="e">
            <v>#NAME?</v>
          </cell>
          <cell r="S85" t="e">
            <v>#NAME?</v>
          </cell>
          <cell r="T85">
            <v>0</v>
          </cell>
          <cell r="U85">
            <v>0</v>
          </cell>
          <cell r="V85" t="e">
            <v>#NAME?</v>
          </cell>
          <cell r="W85" t="e">
            <v>#NAME?</v>
          </cell>
          <cell r="X85" t="e">
            <v>#NAME?</v>
          </cell>
          <cell r="Y85" t="e">
            <v>#NAME?</v>
          </cell>
          <cell r="Z85" t="e">
            <v>#NAME?</v>
          </cell>
          <cell r="AA85" t="e">
            <v>#NAME?</v>
          </cell>
          <cell r="AB85" t="e">
            <v>#NAME?</v>
          </cell>
          <cell r="AC85" t="e">
            <v>#NAME?</v>
          </cell>
          <cell r="AD85" t="e">
            <v>#NAME?</v>
          </cell>
          <cell r="AE85" t="e">
            <v>#NAME?</v>
          </cell>
          <cell r="AF85">
            <v>171.56</v>
          </cell>
          <cell r="AG85">
            <v>36.64</v>
          </cell>
          <cell r="AH85">
            <v>7.56</v>
          </cell>
          <cell r="AI85">
            <v>215.76</v>
          </cell>
          <cell r="AJ85" t="e">
            <v>#NAME?</v>
          </cell>
          <cell r="AK85" t="e">
            <v>#NAME?</v>
          </cell>
          <cell r="AL85" t="e">
            <v>#NAME?</v>
          </cell>
          <cell r="AM85" t="e">
            <v>#NAME?</v>
          </cell>
          <cell r="AN85" t="e">
            <v>#NAME?</v>
          </cell>
          <cell r="AO85" t="e">
            <v>#NAME?</v>
          </cell>
          <cell r="AP85" t="e">
            <v>#NAME?</v>
          </cell>
          <cell r="AQ85">
            <v>0</v>
          </cell>
          <cell r="AR85">
            <v>0</v>
          </cell>
          <cell r="AS85">
            <v>0</v>
          </cell>
          <cell r="AT85">
            <v>0</v>
          </cell>
        </row>
        <row r="86">
          <cell r="A86" t="str">
            <v>132KV DC Dumraon-Dumraon TL Line</v>
          </cell>
          <cell r="B86">
            <v>45</v>
          </cell>
          <cell r="C86" t="str">
            <v>10/1</v>
          </cell>
          <cell r="D86" t="str">
            <v>DA+6</v>
          </cell>
          <cell r="E86" t="str">
            <v>WET</v>
          </cell>
          <cell r="F86" t="str">
            <v>Chandan Yadav</v>
          </cell>
          <cell r="G86">
            <v>43538</v>
          </cell>
          <cell r="H86">
            <v>43566</v>
          </cell>
          <cell r="I86">
            <v>43614</v>
          </cell>
          <cell r="J86">
            <v>43540</v>
          </cell>
          <cell r="K86">
            <v>0</v>
          </cell>
          <cell r="L86">
            <v>0</v>
          </cell>
          <cell r="M86">
            <v>0</v>
          </cell>
          <cell r="N86">
            <v>0</v>
          </cell>
          <cell r="O86">
            <v>0</v>
          </cell>
          <cell r="P86">
            <v>0</v>
          </cell>
          <cell r="Q86">
            <v>0</v>
          </cell>
          <cell r="R86" t="e">
            <v>#NAME?</v>
          </cell>
          <cell r="S86" t="e">
            <v>#NAME?</v>
          </cell>
          <cell r="T86">
            <v>0</v>
          </cell>
          <cell r="U86">
            <v>0</v>
          </cell>
          <cell r="V86" t="e">
            <v>#NAME?</v>
          </cell>
          <cell r="W86" t="e">
            <v>#NAME?</v>
          </cell>
          <cell r="X86" t="e">
            <v>#NAME?</v>
          </cell>
          <cell r="Y86" t="e">
            <v>#NAME?</v>
          </cell>
          <cell r="Z86" t="e">
            <v>#NAME?</v>
          </cell>
          <cell r="AA86" t="e">
            <v>#NAME?</v>
          </cell>
          <cell r="AB86" t="e">
            <v>#NAME?</v>
          </cell>
          <cell r="AC86" t="e">
            <v>#NAME?</v>
          </cell>
          <cell r="AD86" t="e">
            <v>#NAME?</v>
          </cell>
          <cell r="AE86" t="e">
            <v>#NAME?</v>
          </cell>
          <cell r="AF86">
            <v>171.56</v>
          </cell>
          <cell r="AG86">
            <v>36.64</v>
          </cell>
          <cell r="AH86">
            <v>7.56</v>
          </cell>
          <cell r="AI86">
            <v>215.76</v>
          </cell>
          <cell r="AJ86" t="e">
            <v>#NAME?</v>
          </cell>
          <cell r="AK86" t="e">
            <v>#NAME?</v>
          </cell>
          <cell r="AL86" t="e">
            <v>#NAME?</v>
          </cell>
          <cell r="AM86" t="e">
            <v>#NAME?</v>
          </cell>
          <cell r="AN86" t="e">
            <v>#NAME?</v>
          </cell>
          <cell r="AO86" t="e">
            <v>#NAME?</v>
          </cell>
          <cell r="AP86" t="e">
            <v>#NAME?</v>
          </cell>
          <cell r="AQ86">
            <v>0</v>
          </cell>
          <cell r="AR86">
            <v>0</v>
          </cell>
          <cell r="AS86">
            <v>0</v>
          </cell>
          <cell r="AT86">
            <v>0</v>
          </cell>
        </row>
        <row r="87">
          <cell r="A87" t="str">
            <v>132KV DC Dumraon-Dumraon TL Line</v>
          </cell>
          <cell r="B87">
            <v>46</v>
          </cell>
          <cell r="C87" t="str">
            <v>14/2</v>
          </cell>
          <cell r="D87" t="str">
            <v>DA+0</v>
          </cell>
          <cell r="E87" t="str">
            <v>WET</v>
          </cell>
          <cell r="F87" t="str">
            <v>Shree Gange</v>
          </cell>
          <cell r="G87">
            <v>43538</v>
          </cell>
          <cell r="H87">
            <v>43566</v>
          </cell>
          <cell r="I87">
            <v>43614</v>
          </cell>
          <cell r="J87">
            <v>43540</v>
          </cell>
          <cell r="K87">
            <v>0</v>
          </cell>
          <cell r="L87">
            <v>0</v>
          </cell>
          <cell r="M87">
            <v>0</v>
          </cell>
          <cell r="N87">
            <v>0</v>
          </cell>
          <cell r="O87">
            <v>0</v>
          </cell>
          <cell r="P87">
            <v>0</v>
          </cell>
          <cell r="Q87">
            <v>0</v>
          </cell>
          <cell r="R87" t="e">
            <v>#NAME?</v>
          </cell>
          <cell r="S87" t="e">
            <v>#NAME?</v>
          </cell>
          <cell r="T87">
            <v>0</v>
          </cell>
          <cell r="U87">
            <v>0</v>
          </cell>
          <cell r="V87" t="e">
            <v>#NAME?</v>
          </cell>
          <cell r="W87" t="e">
            <v>#NAME?</v>
          </cell>
          <cell r="X87" t="e">
            <v>#NAME?</v>
          </cell>
          <cell r="Y87" t="e">
            <v>#NAME?</v>
          </cell>
          <cell r="Z87" t="e">
            <v>#NAME?</v>
          </cell>
          <cell r="AA87" t="e">
            <v>#NAME?</v>
          </cell>
          <cell r="AB87" t="e">
            <v>#NAME?</v>
          </cell>
          <cell r="AC87" t="e">
            <v>#NAME?</v>
          </cell>
          <cell r="AD87" t="e">
            <v>#NAME?</v>
          </cell>
          <cell r="AE87" t="e">
            <v>#NAME?</v>
          </cell>
          <cell r="AF87">
            <v>171.56</v>
          </cell>
          <cell r="AG87">
            <v>36.64</v>
          </cell>
          <cell r="AH87">
            <v>7.56</v>
          </cell>
          <cell r="AI87">
            <v>215.76</v>
          </cell>
          <cell r="AJ87" t="e">
            <v>#NAME?</v>
          </cell>
          <cell r="AK87" t="e">
            <v>#NAME?</v>
          </cell>
          <cell r="AL87" t="e">
            <v>#NAME?</v>
          </cell>
          <cell r="AM87" t="e">
            <v>#NAME?</v>
          </cell>
          <cell r="AN87" t="e">
            <v>#NAME?</v>
          </cell>
          <cell r="AO87" t="e">
            <v>#NAME?</v>
          </cell>
          <cell r="AP87" t="e">
            <v>#NAME?</v>
          </cell>
          <cell r="AQ87">
            <v>0</v>
          </cell>
          <cell r="AR87">
            <v>0</v>
          </cell>
          <cell r="AS87">
            <v>0</v>
          </cell>
          <cell r="AT87">
            <v>0</v>
          </cell>
        </row>
        <row r="88">
          <cell r="A88" t="str">
            <v>132KV DC Dumraon-Buxar TL Line</v>
          </cell>
          <cell r="B88">
            <v>84</v>
          </cell>
          <cell r="C88" t="str">
            <v>18/0</v>
          </cell>
          <cell r="D88" t="str">
            <v>DR+6</v>
          </cell>
          <cell r="E88" t="str">
            <v>WET</v>
          </cell>
          <cell r="F88" t="str">
            <v>Maa Durga</v>
          </cell>
          <cell r="G88">
            <v>43521</v>
          </cell>
          <cell r="H88">
            <v>43549</v>
          </cell>
          <cell r="I88" t="str">
            <v>FDN Not Close</v>
          </cell>
          <cell r="J88">
            <v>43576</v>
          </cell>
          <cell r="K88">
            <v>0</v>
          </cell>
          <cell r="L88">
            <v>0</v>
          </cell>
          <cell r="M88">
            <v>0</v>
          </cell>
          <cell r="N88">
            <v>0</v>
          </cell>
          <cell r="O88">
            <v>0</v>
          </cell>
          <cell r="P88">
            <v>0</v>
          </cell>
          <cell r="Q88">
            <v>0</v>
          </cell>
          <cell r="R88" t="e">
            <v>#NAME?</v>
          </cell>
          <cell r="S88" t="e">
            <v>#NAME?</v>
          </cell>
          <cell r="T88">
            <v>0</v>
          </cell>
          <cell r="U88">
            <v>0</v>
          </cell>
          <cell r="V88" t="e">
            <v>#NAME?</v>
          </cell>
          <cell r="W88" t="e">
            <v>#NAME?</v>
          </cell>
          <cell r="X88" t="e">
            <v>#NAME?</v>
          </cell>
          <cell r="Y88" t="e">
            <v>#NAME?</v>
          </cell>
          <cell r="Z88" t="e">
            <v>#NAME?</v>
          </cell>
          <cell r="AA88" t="e">
            <v>#NAME?</v>
          </cell>
          <cell r="AB88" t="e">
            <v>#NAME?</v>
          </cell>
          <cell r="AC88" t="e">
            <v>#NAME?</v>
          </cell>
          <cell r="AD88" t="e">
            <v>#NAME?</v>
          </cell>
          <cell r="AE88" t="e">
            <v>#NAME?</v>
          </cell>
          <cell r="AF88">
            <v>249.32</v>
          </cell>
          <cell r="AG88">
            <v>32.799999999999997</v>
          </cell>
          <cell r="AH88">
            <v>8</v>
          </cell>
          <cell r="AI88">
            <v>290.12</v>
          </cell>
          <cell r="AJ88" t="e">
            <v>#NAME?</v>
          </cell>
          <cell r="AK88" t="e">
            <v>#NAME?</v>
          </cell>
          <cell r="AL88" t="e">
            <v>#NAME?</v>
          </cell>
          <cell r="AM88" t="e">
            <v>#NAME?</v>
          </cell>
          <cell r="AN88" t="e">
            <v>#NAME?</v>
          </cell>
          <cell r="AO88" t="e">
            <v>#NAME?</v>
          </cell>
          <cell r="AP88" t="e">
            <v>#NAME?</v>
          </cell>
          <cell r="AQ88">
            <v>0</v>
          </cell>
          <cell r="AR88">
            <v>0</v>
          </cell>
          <cell r="AS88">
            <v>0</v>
          </cell>
          <cell r="AT88">
            <v>0</v>
          </cell>
        </row>
        <row r="89">
          <cell r="A89" t="str">
            <v>132KV DC Dumraon-Buxar TL Line</v>
          </cell>
          <cell r="B89">
            <v>85</v>
          </cell>
          <cell r="C89" t="str">
            <v>35/0</v>
          </cell>
          <cell r="D89" t="str">
            <v>DS+0</v>
          </cell>
          <cell r="E89" t="str">
            <v>WET</v>
          </cell>
          <cell r="F89" t="str">
            <v>Md Rajik</v>
          </cell>
          <cell r="G89">
            <v>43521</v>
          </cell>
          <cell r="H89">
            <v>43549</v>
          </cell>
          <cell r="I89" t="str">
            <v>YES</v>
          </cell>
          <cell r="J89">
            <v>43523</v>
          </cell>
          <cell r="K89">
            <v>0</v>
          </cell>
          <cell r="L89">
            <v>0</v>
          </cell>
          <cell r="M89">
            <v>0</v>
          </cell>
          <cell r="N89">
            <v>0</v>
          </cell>
          <cell r="O89">
            <v>0</v>
          </cell>
          <cell r="P89">
            <v>0</v>
          </cell>
          <cell r="Q89">
            <v>0</v>
          </cell>
          <cell r="R89" t="e">
            <v>#NAME?</v>
          </cell>
          <cell r="S89" t="e">
            <v>#NAME?</v>
          </cell>
          <cell r="T89">
            <v>0</v>
          </cell>
          <cell r="U89">
            <v>0</v>
          </cell>
          <cell r="V89" t="e">
            <v>#NAME?</v>
          </cell>
          <cell r="W89" t="e">
            <v>#NAME?</v>
          </cell>
          <cell r="X89" t="e">
            <v>#NAME?</v>
          </cell>
          <cell r="Y89" t="e">
            <v>#NAME?</v>
          </cell>
          <cell r="Z89" t="e">
            <v>#NAME?</v>
          </cell>
          <cell r="AA89" t="e">
            <v>#NAME?</v>
          </cell>
          <cell r="AB89" t="e">
            <v>#NAME?</v>
          </cell>
          <cell r="AC89" t="e">
            <v>#NAME?</v>
          </cell>
          <cell r="AD89" t="e">
            <v>#NAME?</v>
          </cell>
          <cell r="AE89" t="e">
            <v>#NAME?</v>
          </cell>
          <cell r="AF89">
            <v>301.24</v>
          </cell>
          <cell r="AG89">
            <v>49.2</v>
          </cell>
          <cell r="AH89">
            <v>10.3</v>
          </cell>
          <cell r="AI89">
            <v>360.74</v>
          </cell>
          <cell r="AJ89" t="e">
            <v>#NAME?</v>
          </cell>
          <cell r="AK89" t="e">
            <v>#NAME?</v>
          </cell>
          <cell r="AL89" t="e">
            <v>#NAME?</v>
          </cell>
          <cell r="AM89" t="e">
            <v>#NAME?</v>
          </cell>
          <cell r="AN89" t="e">
            <v>#NAME?</v>
          </cell>
          <cell r="AO89" t="e">
            <v>#NAME?</v>
          </cell>
          <cell r="AP89" t="e">
            <v>#NAME?</v>
          </cell>
          <cell r="AQ89">
            <v>0</v>
          </cell>
          <cell r="AR89">
            <v>0</v>
          </cell>
          <cell r="AS89">
            <v>0</v>
          </cell>
          <cell r="AT89">
            <v>0</v>
          </cell>
        </row>
        <row r="90">
          <cell r="A90" t="str">
            <v>220KV DC Naubatpur-BhusaulaTL Line</v>
          </cell>
          <cell r="B90">
            <v>32</v>
          </cell>
          <cell r="C90" t="str">
            <v>6/2</v>
          </cell>
          <cell r="D90" t="str">
            <v>DA+0</v>
          </cell>
          <cell r="E90" t="str">
            <v>WET</v>
          </cell>
          <cell r="F90" t="str">
            <v>Sunil Kumar</v>
          </cell>
          <cell r="G90">
            <v>43520</v>
          </cell>
          <cell r="H90">
            <v>43548</v>
          </cell>
          <cell r="I90">
            <v>43540</v>
          </cell>
          <cell r="J90">
            <v>43523</v>
          </cell>
          <cell r="K90">
            <v>0</v>
          </cell>
          <cell r="L90">
            <v>0</v>
          </cell>
          <cell r="M90">
            <v>0</v>
          </cell>
          <cell r="N90">
            <v>0</v>
          </cell>
          <cell r="O90">
            <v>0</v>
          </cell>
          <cell r="P90">
            <v>0</v>
          </cell>
          <cell r="Q90">
            <v>0</v>
          </cell>
          <cell r="R90" t="e">
            <v>#NAME?</v>
          </cell>
          <cell r="S90" t="e">
            <v>#NAME?</v>
          </cell>
          <cell r="T90">
            <v>0</v>
          </cell>
          <cell r="U90">
            <v>0</v>
          </cell>
          <cell r="V90" t="e">
            <v>#NAME?</v>
          </cell>
          <cell r="W90" t="e">
            <v>#NAME?</v>
          </cell>
          <cell r="X90" t="e">
            <v>#NAME?</v>
          </cell>
          <cell r="Y90" t="e">
            <v>#NAME?</v>
          </cell>
          <cell r="Z90" t="e">
            <v>#NAME?</v>
          </cell>
          <cell r="AA90" t="e">
            <v>#NAME?</v>
          </cell>
          <cell r="AB90" t="e">
            <v>#NAME?</v>
          </cell>
          <cell r="AC90" t="e">
            <v>#NAME?</v>
          </cell>
          <cell r="AD90" t="e">
            <v>#NAME?</v>
          </cell>
          <cell r="AE90" t="e">
            <v>#NAME?</v>
          </cell>
          <cell r="AF90">
            <v>171.56</v>
          </cell>
          <cell r="AG90">
            <v>36.64</v>
          </cell>
          <cell r="AH90">
            <v>7.56</v>
          </cell>
          <cell r="AI90">
            <v>215.76</v>
          </cell>
          <cell r="AJ90" t="e">
            <v>#NAME?</v>
          </cell>
          <cell r="AK90" t="e">
            <v>#NAME?</v>
          </cell>
          <cell r="AL90" t="e">
            <v>#NAME?</v>
          </cell>
          <cell r="AM90" t="e">
            <v>#NAME?</v>
          </cell>
          <cell r="AN90" t="e">
            <v>#NAME?</v>
          </cell>
          <cell r="AO90" t="e">
            <v>#NAME?</v>
          </cell>
          <cell r="AP90" t="e">
            <v>#NAME?</v>
          </cell>
          <cell r="AQ90">
            <v>0</v>
          </cell>
          <cell r="AR90">
            <v>0</v>
          </cell>
          <cell r="AS90">
            <v>0</v>
          </cell>
          <cell r="AT90">
            <v>0</v>
          </cell>
        </row>
        <row r="91">
          <cell r="A91" t="str">
            <v>220KV DC Naubatpur-BhusaulaTL Line</v>
          </cell>
          <cell r="B91">
            <v>33</v>
          </cell>
          <cell r="C91" t="str">
            <v>16/1</v>
          </cell>
          <cell r="D91" t="str">
            <v>DA+6</v>
          </cell>
          <cell r="E91" t="str">
            <v>WET</v>
          </cell>
          <cell r="F91" t="str">
            <v>Veena Construction</v>
          </cell>
          <cell r="G91">
            <v>43520</v>
          </cell>
          <cell r="H91">
            <v>43548</v>
          </cell>
          <cell r="I91">
            <v>43552</v>
          </cell>
          <cell r="J91" t="str">
            <v>YES</v>
          </cell>
          <cell r="K91">
            <v>0</v>
          </cell>
          <cell r="L91">
            <v>0</v>
          </cell>
          <cell r="M91">
            <v>0</v>
          </cell>
          <cell r="N91">
            <v>0</v>
          </cell>
          <cell r="O91">
            <v>0</v>
          </cell>
          <cell r="P91">
            <v>0</v>
          </cell>
          <cell r="Q91">
            <v>0</v>
          </cell>
          <cell r="R91" t="e">
            <v>#NAME?</v>
          </cell>
          <cell r="S91" t="e">
            <v>#NAME?</v>
          </cell>
          <cell r="T91">
            <v>0</v>
          </cell>
          <cell r="U91">
            <v>0</v>
          </cell>
          <cell r="V91" t="e">
            <v>#NAME?</v>
          </cell>
          <cell r="W91" t="e">
            <v>#NAME?</v>
          </cell>
          <cell r="X91" t="e">
            <v>#NAME?</v>
          </cell>
          <cell r="Y91" t="e">
            <v>#NAME?</v>
          </cell>
          <cell r="Z91" t="e">
            <v>#NAME?</v>
          </cell>
          <cell r="AA91" t="e">
            <v>#NAME?</v>
          </cell>
          <cell r="AB91" t="e">
            <v>#NAME?</v>
          </cell>
          <cell r="AC91" t="e">
            <v>#NAME?</v>
          </cell>
          <cell r="AD91" t="e">
            <v>#NAME?</v>
          </cell>
          <cell r="AE91" t="e">
            <v>#NAME?</v>
          </cell>
          <cell r="AF91">
            <v>171.56</v>
          </cell>
          <cell r="AG91">
            <v>36.64</v>
          </cell>
          <cell r="AH91">
            <v>7.56</v>
          </cell>
          <cell r="AI91">
            <v>215.76</v>
          </cell>
          <cell r="AJ91" t="e">
            <v>#NAME?</v>
          </cell>
          <cell r="AK91" t="e">
            <v>#NAME?</v>
          </cell>
          <cell r="AL91" t="e">
            <v>#NAME?</v>
          </cell>
          <cell r="AM91" t="e">
            <v>#NAME?</v>
          </cell>
          <cell r="AN91" t="e">
            <v>#NAME?</v>
          </cell>
          <cell r="AO91" t="e">
            <v>#NAME?</v>
          </cell>
          <cell r="AP91" t="e">
            <v>#NAME?</v>
          </cell>
          <cell r="AQ91">
            <v>0</v>
          </cell>
          <cell r="AR91">
            <v>0</v>
          </cell>
          <cell r="AS91">
            <v>0</v>
          </cell>
          <cell r="AT91">
            <v>0</v>
          </cell>
        </row>
        <row r="92">
          <cell r="A92" t="str">
            <v>220KV DC Naubatpur-BhusaulaTL Line</v>
          </cell>
          <cell r="B92">
            <v>29</v>
          </cell>
          <cell r="C92" t="str">
            <v>6/0</v>
          </cell>
          <cell r="D92" t="str">
            <v>DD+6</v>
          </cell>
          <cell r="E92" t="str">
            <v>WET</v>
          </cell>
          <cell r="F92" t="str">
            <v>Lalan Mehta</v>
          </cell>
          <cell r="G92">
            <v>43518</v>
          </cell>
          <cell r="H92">
            <v>43546</v>
          </cell>
          <cell r="I92">
            <v>43552</v>
          </cell>
          <cell r="J92" t="str">
            <v>YES</v>
          </cell>
          <cell r="K92">
            <v>0</v>
          </cell>
          <cell r="L92">
            <v>0</v>
          </cell>
          <cell r="M92">
            <v>0</v>
          </cell>
          <cell r="N92">
            <v>0</v>
          </cell>
          <cell r="O92">
            <v>0</v>
          </cell>
          <cell r="P92">
            <v>0</v>
          </cell>
          <cell r="Q92">
            <v>0</v>
          </cell>
          <cell r="R92" t="e">
            <v>#NAME?</v>
          </cell>
          <cell r="S92" t="e">
            <v>#NAME?</v>
          </cell>
          <cell r="T92">
            <v>0</v>
          </cell>
          <cell r="U92">
            <v>0</v>
          </cell>
          <cell r="V92" t="e">
            <v>#NAME?</v>
          </cell>
          <cell r="W92" t="e">
            <v>#NAME?</v>
          </cell>
          <cell r="X92" t="e">
            <v>#NAME?</v>
          </cell>
          <cell r="Y92" t="e">
            <v>#NAME?</v>
          </cell>
          <cell r="Z92" t="e">
            <v>#NAME?</v>
          </cell>
          <cell r="AA92" t="e">
            <v>#NAME?</v>
          </cell>
          <cell r="AB92" t="e">
            <v>#NAME?</v>
          </cell>
          <cell r="AC92" t="e">
            <v>#NAME?</v>
          </cell>
          <cell r="AD92" t="e">
            <v>#NAME?</v>
          </cell>
          <cell r="AE92" t="e">
            <v>#NAME?</v>
          </cell>
          <cell r="AF92">
            <v>396.56</v>
          </cell>
          <cell r="AG92">
            <v>0</v>
          </cell>
          <cell r="AH92">
            <v>8.26</v>
          </cell>
          <cell r="AI92">
            <v>404.82</v>
          </cell>
          <cell r="AJ92" t="e">
            <v>#NAME?</v>
          </cell>
          <cell r="AK92" t="e">
            <v>#NAME?</v>
          </cell>
          <cell r="AL92" t="e">
            <v>#NAME?</v>
          </cell>
          <cell r="AM92" t="e">
            <v>#NAME?</v>
          </cell>
          <cell r="AN92" t="e">
            <v>#NAME?</v>
          </cell>
          <cell r="AO92" t="e">
            <v>#NAME?</v>
          </cell>
          <cell r="AP92" t="e">
            <v>#NAME?</v>
          </cell>
          <cell r="AQ92">
            <v>0</v>
          </cell>
          <cell r="AR92">
            <v>0</v>
          </cell>
          <cell r="AS92">
            <v>0</v>
          </cell>
          <cell r="AT92">
            <v>0</v>
          </cell>
        </row>
        <row r="93">
          <cell r="A93" t="str">
            <v>132KV DC Dumraon-Dumraon TL Line</v>
          </cell>
          <cell r="B93">
            <v>44</v>
          </cell>
          <cell r="C93" t="str">
            <v>7/1</v>
          </cell>
          <cell r="D93" t="str">
            <v>DA+0</v>
          </cell>
          <cell r="E93" t="str">
            <v>WET</v>
          </cell>
          <cell r="F93" t="str">
            <v>Kanchan Singh</v>
          </cell>
          <cell r="G93">
            <v>43536</v>
          </cell>
          <cell r="H93">
            <v>43564</v>
          </cell>
          <cell r="I93">
            <v>0</v>
          </cell>
          <cell r="J93" t="str">
            <v>YES</v>
          </cell>
          <cell r="K93">
            <v>0</v>
          </cell>
          <cell r="L93">
            <v>0</v>
          </cell>
          <cell r="M93">
            <v>0</v>
          </cell>
          <cell r="N93">
            <v>0</v>
          </cell>
          <cell r="O93">
            <v>0</v>
          </cell>
          <cell r="P93">
            <v>0</v>
          </cell>
          <cell r="Q93">
            <v>0</v>
          </cell>
          <cell r="R93" t="e">
            <v>#NAME?</v>
          </cell>
          <cell r="S93" t="e">
            <v>#NAME?</v>
          </cell>
          <cell r="T93">
            <v>0</v>
          </cell>
          <cell r="U93">
            <v>0</v>
          </cell>
          <cell r="V93" t="e">
            <v>#NAME?</v>
          </cell>
          <cell r="W93" t="e">
            <v>#NAME?</v>
          </cell>
          <cell r="X93" t="e">
            <v>#NAME?</v>
          </cell>
          <cell r="Y93" t="e">
            <v>#NAME?</v>
          </cell>
          <cell r="Z93" t="e">
            <v>#NAME?</v>
          </cell>
          <cell r="AA93" t="e">
            <v>#NAME?</v>
          </cell>
          <cell r="AB93" t="e">
            <v>#NAME?</v>
          </cell>
          <cell r="AC93" t="e">
            <v>#NAME?</v>
          </cell>
          <cell r="AD93" t="e">
            <v>#NAME?</v>
          </cell>
          <cell r="AE93" t="e">
            <v>#NAME?</v>
          </cell>
          <cell r="AF93">
            <v>171.56</v>
          </cell>
          <cell r="AG93">
            <v>36.64</v>
          </cell>
          <cell r="AH93">
            <v>7.56</v>
          </cell>
          <cell r="AI93">
            <v>215.76</v>
          </cell>
          <cell r="AJ93" t="e">
            <v>#NAME?</v>
          </cell>
          <cell r="AK93" t="e">
            <v>#NAME?</v>
          </cell>
          <cell r="AL93" t="e">
            <v>#NAME?</v>
          </cell>
          <cell r="AM93" t="e">
            <v>#NAME?</v>
          </cell>
          <cell r="AN93" t="e">
            <v>#NAME?</v>
          </cell>
          <cell r="AO93" t="e">
            <v>#NAME?</v>
          </cell>
          <cell r="AP93" t="e">
            <v>#NAME?</v>
          </cell>
          <cell r="AQ93">
            <v>0</v>
          </cell>
          <cell r="AR93">
            <v>0</v>
          </cell>
          <cell r="AS93">
            <v>0</v>
          </cell>
          <cell r="AT93">
            <v>0</v>
          </cell>
        </row>
        <row r="94">
          <cell r="A94" t="str">
            <v>220 KV DC Naubatpur-Bihta TL Line</v>
          </cell>
          <cell r="B94">
            <v>10</v>
          </cell>
          <cell r="C94" t="str">
            <v>13/0</v>
          </cell>
          <cell r="D94" t="str">
            <v>DD+0</v>
          </cell>
          <cell r="E94" t="str">
            <v>WET</v>
          </cell>
          <cell r="F94" t="str">
            <v>Lalan Mehta</v>
          </cell>
          <cell r="G94">
            <v>43543</v>
          </cell>
          <cell r="H94">
            <v>43571</v>
          </cell>
          <cell r="I94">
            <v>43552</v>
          </cell>
          <cell r="J94">
            <v>43548</v>
          </cell>
          <cell r="K94">
            <v>0</v>
          </cell>
          <cell r="L94">
            <v>0</v>
          </cell>
          <cell r="M94">
            <v>0</v>
          </cell>
          <cell r="N94">
            <v>0</v>
          </cell>
          <cell r="O94">
            <v>0</v>
          </cell>
          <cell r="P94">
            <v>0</v>
          </cell>
          <cell r="Q94">
            <v>0</v>
          </cell>
          <cell r="R94" t="e">
            <v>#NAME?</v>
          </cell>
          <cell r="S94" t="e">
            <v>#NAME?</v>
          </cell>
          <cell r="T94">
            <v>0</v>
          </cell>
          <cell r="U94">
            <v>0</v>
          </cell>
          <cell r="V94" t="e">
            <v>#NAME?</v>
          </cell>
          <cell r="W94" t="e">
            <v>#NAME?</v>
          </cell>
          <cell r="X94" t="e">
            <v>#NAME?</v>
          </cell>
          <cell r="Y94" t="e">
            <v>#NAME?</v>
          </cell>
          <cell r="Z94" t="e">
            <v>#NAME?</v>
          </cell>
          <cell r="AA94" t="e">
            <v>#NAME?</v>
          </cell>
          <cell r="AB94" t="e">
            <v>#NAME?</v>
          </cell>
          <cell r="AC94" t="e">
            <v>#NAME?</v>
          </cell>
          <cell r="AD94" t="e">
            <v>#NAME?</v>
          </cell>
          <cell r="AE94" t="e">
            <v>#NAME?</v>
          </cell>
          <cell r="AF94">
            <v>396.56</v>
          </cell>
          <cell r="AG94">
            <v>0</v>
          </cell>
          <cell r="AH94">
            <v>8.26</v>
          </cell>
          <cell r="AI94">
            <v>404.82</v>
          </cell>
          <cell r="AJ94" t="e">
            <v>#NAME?</v>
          </cell>
          <cell r="AK94" t="e">
            <v>#NAME?</v>
          </cell>
          <cell r="AL94" t="e">
            <v>#NAME?</v>
          </cell>
          <cell r="AM94" t="e">
            <v>#NAME?</v>
          </cell>
          <cell r="AN94" t="e">
            <v>#NAME?</v>
          </cell>
          <cell r="AO94" t="e">
            <v>#NAME?</v>
          </cell>
          <cell r="AP94" t="e">
            <v>#NAME?</v>
          </cell>
          <cell r="AQ94">
            <v>0</v>
          </cell>
          <cell r="AR94">
            <v>0</v>
          </cell>
          <cell r="AS94">
            <v>0</v>
          </cell>
          <cell r="AT94">
            <v>0</v>
          </cell>
        </row>
        <row r="95">
          <cell r="A95" t="str">
            <v>Lilo of 220kv DC Ara-Pusauli at Dumraon TL Line-1</v>
          </cell>
          <cell r="B95">
            <v>18</v>
          </cell>
          <cell r="C95" t="str">
            <v>9/6</v>
          </cell>
          <cell r="D95" t="str">
            <v>DA+0</v>
          </cell>
          <cell r="E95" t="str">
            <v>WET</v>
          </cell>
          <cell r="F95" t="str">
            <v>Upendra Singh</v>
          </cell>
          <cell r="G95">
            <v>43544</v>
          </cell>
          <cell r="H95">
            <v>43572</v>
          </cell>
          <cell r="I95">
            <v>0</v>
          </cell>
          <cell r="J95">
            <v>43552</v>
          </cell>
          <cell r="K95">
            <v>0</v>
          </cell>
          <cell r="L95">
            <v>0</v>
          </cell>
          <cell r="M95">
            <v>0</v>
          </cell>
          <cell r="N95">
            <v>0</v>
          </cell>
          <cell r="O95">
            <v>0</v>
          </cell>
          <cell r="P95">
            <v>0</v>
          </cell>
          <cell r="Q95">
            <v>0</v>
          </cell>
          <cell r="R95" t="e">
            <v>#NAME?</v>
          </cell>
          <cell r="S95" t="e">
            <v>#NAME?</v>
          </cell>
          <cell r="T95">
            <v>0</v>
          </cell>
          <cell r="U95">
            <v>0</v>
          </cell>
          <cell r="V95" t="e">
            <v>#NAME?</v>
          </cell>
          <cell r="W95" t="e">
            <v>#NAME?</v>
          </cell>
          <cell r="X95" t="e">
            <v>#NAME?</v>
          </cell>
          <cell r="Y95" t="e">
            <v>#NAME?</v>
          </cell>
          <cell r="Z95" t="e">
            <v>#NAME?</v>
          </cell>
          <cell r="AA95" t="e">
            <v>#NAME?</v>
          </cell>
          <cell r="AB95" t="e">
            <v>#NAME?</v>
          </cell>
          <cell r="AC95" t="e">
            <v>#NAME?</v>
          </cell>
          <cell r="AD95" t="e">
            <v>#NAME?</v>
          </cell>
          <cell r="AE95" t="e">
            <v>#NAME?</v>
          </cell>
          <cell r="AF95">
            <v>171.56</v>
          </cell>
          <cell r="AG95">
            <v>36.64</v>
          </cell>
          <cell r="AH95">
            <v>7.56</v>
          </cell>
          <cell r="AI95">
            <v>215.76</v>
          </cell>
          <cell r="AJ95" t="e">
            <v>#NAME?</v>
          </cell>
          <cell r="AK95" t="e">
            <v>#NAME?</v>
          </cell>
          <cell r="AL95" t="e">
            <v>#NAME?</v>
          </cell>
          <cell r="AM95" t="e">
            <v>#NAME?</v>
          </cell>
          <cell r="AN95" t="e">
            <v>#NAME?</v>
          </cell>
          <cell r="AO95" t="e">
            <v>#NAME?</v>
          </cell>
          <cell r="AP95" t="e">
            <v>#NAME?</v>
          </cell>
          <cell r="AQ95">
            <v>0</v>
          </cell>
          <cell r="AR95">
            <v>0</v>
          </cell>
          <cell r="AS95">
            <v>0</v>
          </cell>
          <cell r="AT95">
            <v>0</v>
          </cell>
        </row>
        <row r="96">
          <cell r="A96" t="str">
            <v>220KV DC Naubatpur-BhusaulaTL Line</v>
          </cell>
          <cell r="B96">
            <v>30</v>
          </cell>
          <cell r="C96" t="str">
            <v>6/1</v>
          </cell>
          <cell r="D96" t="str">
            <v>DA+0</v>
          </cell>
          <cell r="E96" t="str">
            <v>WET</v>
          </cell>
          <cell r="F96" t="str">
            <v>Sunil Kumar</v>
          </cell>
          <cell r="G96">
            <v>43518</v>
          </cell>
          <cell r="H96">
            <v>43546</v>
          </cell>
          <cell r="I96">
            <v>43540</v>
          </cell>
          <cell r="J96">
            <v>43517</v>
          </cell>
          <cell r="K96">
            <v>0</v>
          </cell>
          <cell r="L96">
            <v>0</v>
          </cell>
          <cell r="M96">
            <v>0</v>
          </cell>
          <cell r="N96">
            <v>0</v>
          </cell>
          <cell r="O96">
            <v>0</v>
          </cell>
          <cell r="P96">
            <v>0</v>
          </cell>
          <cell r="Q96">
            <v>0</v>
          </cell>
          <cell r="R96" t="e">
            <v>#NAME?</v>
          </cell>
          <cell r="S96" t="e">
            <v>#NAME?</v>
          </cell>
          <cell r="T96">
            <v>0</v>
          </cell>
          <cell r="U96">
            <v>0</v>
          </cell>
          <cell r="V96" t="e">
            <v>#NAME?</v>
          </cell>
          <cell r="W96" t="e">
            <v>#NAME?</v>
          </cell>
          <cell r="X96" t="e">
            <v>#NAME?</v>
          </cell>
          <cell r="Y96" t="e">
            <v>#NAME?</v>
          </cell>
          <cell r="Z96" t="e">
            <v>#NAME?</v>
          </cell>
          <cell r="AA96" t="e">
            <v>#NAME?</v>
          </cell>
          <cell r="AB96" t="e">
            <v>#NAME?</v>
          </cell>
          <cell r="AC96" t="e">
            <v>#NAME?</v>
          </cell>
          <cell r="AD96" t="e">
            <v>#NAME?</v>
          </cell>
          <cell r="AE96" t="e">
            <v>#NAME?</v>
          </cell>
          <cell r="AF96">
            <v>171.56</v>
          </cell>
          <cell r="AG96">
            <v>36.64</v>
          </cell>
          <cell r="AH96">
            <v>7.56</v>
          </cell>
          <cell r="AI96">
            <v>215.76</v>
          </cell>
          <cell r="AJ96" t="e">
            <v>#NAME?</v>
          </cell>
          <cell r="AK96" t="e">
            <v>#NAME?</v>
          </cell>
          <cell r="AL96" t="e">
            <v>#NAME?</v>
          </cell>
          <cell r="AM96" t="e">
            <v>#NAME?</v>
          </cell>
          <cell r="AN96" t="e">
            <v>#NAME?</v>
          </cell>
          <cell r="AO96" t="e">
            <v>#NAME?</v>
          </cell>
          <cell r="AP96" t="e">
            <v>#NAME?</v>
          </cell>
          <cell r="AQ96">
            <v>0</v>
          </cell>
          <cell r="AR96">
            <v>0</v>
          </cell>
          <cell r="AS96">
            <v>0</v>
          </cell>
          <cell r="AT96">
            <v>0</v>
          </cell>
        </row>
        <row r="97">
          <cell r="A97" t="str">
            <v>132KV DC Dumraon-Dumraon TL Line</v>
          </cell>
          <cell r="B97">
            <v>43</v>
          </cell>
          <cell r="C97" t="str">
            <v>1/0</v>
          </cell>
          <cell r="D97" t="str">
            <v>DD+0</v>
          </cell>
          <cell r="E97" t="str">
            <v>wet</v>
          </cell>
          <cell r="F97" t="str">
            <v>Deepak Pandey</v>
          </cell>
          <cell r="G97">
            <v>43535</v>
          </cell>
          <cell r="H97">
            <v>43563</v>
          </cell>
          <cell r="I97">
            <v>43614</v>
          </cell>
          <cell r="J97" t="str">
            <v>YES</v>
          </cell>
          <cell r="K97">
            <v>0</v>
          </cell>
          <cell r="L97">
            <v>0</v>
          </cell>
          <cell r="M97">
            <v>0</v>
          </cell>
          <cell r="N97">
            <v>0</v>
          </cell>
          <cell r="O97">
            <v>0</v>
          </cell>
          <cell r="P97">
            <v>0</v>
          </cell>
          <cell r="Q97">
            <v>0</v>
          </cell>
          <cell r="R97" t="e">
            <v>#NAME?</v>
          </cell>
          <cell r="S97" t="e">
            <v>#NAME?</v>
          </cell>
          <cell r="T97">
            <v>0</v>
          </cell>
          <cell r="U97">
            <v>0</v>
          </cell>
          <cell r="V97" t="e">
            <v>#NAME?</v>
          </cell>
          <cell r="W97" t="e">
            <v>#NAME?</v>
          </cell>
          <cell r="X97" t="e">
            <v>#NAME?</v>
          </cell>
          <cell r="Y97" t="e">
            <v>#NAME?</v>
          </cell>
          <cell r="Z97" t="e">
            <v>#NAME?</v>
          </cell>
          <cell r="AA97" t="e">
            <v>#NAME?</v>
          </cell>
          <cell r="AB97" t="e">
            <v>#NAME?</v>
          </cell>
          <cell r="AC97" t="e">
            <v>#NAME?</v>
          </cell>
          <cell r="AD97" t="e">
            <v>#NAME?</v>
          </cell>
          <cell r="AE97" t="e">
            <v>#NAME?</v>
          </cell>
          <cell r="AF97">
            <v>396.56</v>
          </cell>
          <cell r="AG97">
            <v>0</v>
          </cell>
          <cell r="AH97">
            <v>8.26</v>
          </cell>
          <cell r="AI97">
            <v>404.82</v>
          </cell>
          <cell r="AJ97" t="e">
            <v>#NAME?</v>
          </cell>
          <cell r="AK97" t="e">
            <v>#NAME?</v>
          </cell>
          <cell r="AL97" t="e">
            <v>#NAME?</v>
          </cell>
          <cell r="AM97" t="e">
            <v>#NAME?</v>
          </cell>
          <cell r="AN97" t="e">
            <v>#NAME?</v>
          </cell>
          <cell r="AO97" t="e">
            <v>#NAME?</v>
          </cell>
          <cell r="AP97" t="e">
            <v>#NAME?</v>
          </cell>
          <cell r="AQ97">
            <v>0</v>
          </cell>
          <cell r="AR97">
            <v>0</v>
          </cell>
          <cell r="AS97">
            <v>0</v>
          </cell>
          <cell r="AT97">
            <v>0</v>
          </cell>
        </row>
        <row r="98">
          <cell r="A98" t="str">
            <v>132KV DC Dumraon-Dumraon TL Line</v>
          </cell>
          <cell r="B98">
            <v>42</v>
          </cell>
          <cell r="C98" t="str">
            <v>1/1</v>
          </cell>
          <cell r="D98" t="str">
            <v>DA+0</v>
          </cell>
          <cell r="E98" t="str">
            <v>WET</v>
          </cell>
          <cell r="F98" t="str">
            <v>Deepak Pandey</v>
          </cell>
          <cell r="G98">
            <v>43532</v>
          </cell>
          <cell r="H98">
            <v>43560</v>
          </cell>
          <cell r="I98">
            <v>43614</v>
          </cell>
          <cell r="J98" t="str">
            <v>YES</v>
          </cell>
          <cell r="K98">
            <v>0</v>
          </cell>
          <cell r="L98">
            <v>0</v>
          </cell>
          <cell r="M98">
            <v>0</v>
          </cell>
          <cell r="N98">
            <v>0</v>
          </cell>
          <cell r="O98">
            <v>0</v>
          </cell>
          <cell r="P98">
            <v>0</v>
          </cell>
          <cell r="Q98">
            <v>0</v>
          </cell>
          <cell r="R98" t="e">
            <v>#NAME?</v>
          </cell>
          <cell r="S98" t="e">
            <v>#NAME?</v>
          </cell>
          <cell r="T98">
            <v>0</v>
          </cell>
          <cell r="U98">
            <v>0</v>
          </cell>
          <cell r="V98" t="e">
            <v>#NAME?</v>
          </cell>
          <cell r="W98" t="e">
            <v>#NAME?</v>
          </cell>
          <cell r="X98" t="e">
            <v>#NAME?</v>
          </cell>
          <cell r="Y98" t="e">
            <v>#NAME?</v>
          </cell>
          <cell r="Z98" t="e">
            <v>#NAME?</v>
          </cell>
          <cell r="AA98" t="e">
            <v>#NAME?</v>
          </cell>
          <cell r="AB98" t="e">
            <v>#NAME?</v>
          </cell>
          <cell r="AC98" t="e">
            <v>#NAME?</v>
          </cell>
          <cell r="AD98" t="e">
            <v>#NAME?</v>
          </cell>
          <cell r="AE98" t="e">
            <v>#NAME?</v>
          </cell>
          <cell r="AF98">
            <v>171.56</v>
          </cell>
          <cell r="AG98">
            <v>36.64</v>
          </cell>
          <cell r="AH98">
            <v>7.56</v>
          </cell>
          <cell r="AI98">
            <v>215.76</v>
          </cell>
          <cell r="AJ98" t="e">
            <v>#NAME?</v>
          </cell>
          <cell r="AK98" t="e">
            <v>#NAME?</v>
          </cell>
          <cell r="AL98" t="e">
            <v>#NAME?</v>
          </cell>
          <cell r="AM98" t="e">
            <v>#NAME?</v>
          </cell>
          <cell r="AN98" t="e">
            <v>#NAME?</v>
          </cell>
          <cell r="AO98" t="e">
            <v>#NAME?</v>
          </cell>
          <cell r="AP98" t="e">
            <v>#NAME?</v>
          </cell>
          <cell r="AQ98">
            <v>0</v>
          </cell>
          <cell r="AR98">
            <v>0</v>
          </cell>
          <cell r="AS98">
            <v>0</v>
          </cell>
          <cell r="AT98">
            <v>0</v>
          </cell>
        </row>
        <row r="99">
          <cell r="A99" t="str">
            <v>132KV DC Dumraon-Dumraon TL Line</v>
          </cell>
          <cell r="B99">
            <v>40</v>
          </cell>
          <cell r="C99" t="str">
            <v>5/0</v>
          </cell>
          <cell r="D99" t="str">
            <v>DD+6</v>
          </cell>
          <cell r="E99" t="str">
            <v>WET</v>
          </cell>
          <cell r="F99" t="str">
            <v>Chandan Yadav</v>
          </cell>
          <cell r="G99">
            <v>43531</v>
          </cell>
          <cell r="H99">
            <v>43559</v>
          </cell>
          <cell r="I99">
            <v>43614</v>
          </cell>
          <cell r="J99" t="str">
            <v>YES</v>
          </cell>
          <cell r="K99">
            <v>0</v>
          </cell>
          <cell r="L99">
            <v>0</v>
          </cell>
          <cell r="M99">
            <v>0</v>
          </cell>
          <cell r="N99">
            <v>0</v>
          </cell>
          <cell r="O99">
            <v>0</v>
          </cell>
          <cell r="P99">
            <v>0</v>
          </cell>
          <cell r="Q99">
            <v>0</v>
          </cell>
          <cell r="R99" t="e">
            <v>#NAME?</v>
          </cell>
          <cell r="S99" t="e">
            <v>#NAME?</v>
          </cell>
          <cell r="T99">
            <v>0</v>
          </cell>
          <cell r="U99">
            <v>0</v>
          </cell>
          <cell r="V99" t="e">
            <v>#NAME?</v>
          </cell>
          <cell r="W99" t="e">
            <v>#NAME?</v>
          </cell>
          <cell r="X99" t="e">
            <v>#NAME?</v>
          </cell>
          <cell r="Y99" t="e">
            <v>#NAME?</v>
          </cell>
          <cell r="Z99" t="e">
            <v>#NAME?</v>
          </cell>
          <cell r="AA99" t="e">
            <v>#NAME?</v>
          </cell>
          <cell r="AB99" t="e">
            <v>#NAME?</v>
          </cell>
          <cell r="AC99" t="e">
            <v>#NAME?</v>
          </cell>
          <cell r="AD99" t="e">
            <v>#NAME?</v>
          </cell>
          <cell r="AE99" t="e">
            <v>#NAME?</v>
          </cell>
          <cell r="AF99">
            <v>396.56</v>
          </cell>
          <cell r="AG99">
            <v>0</v>
          </cell>
          <cell r="AH99">
            <v>8.26</v>
          </cell>
          <cell r="AI99">
            <v>404.82</v>
          </cell>
          <cell r="AJ99" t="e">
            <v>#NAME?</v>
          </cell>
          <cell r="AK99" t="e">
            <v>#NAME?</v>
          </cell>
          <cell r="AL99" t="e">
            <v>#NAME?</v>
          </cell>
          <cell r="AM99" t="e">
            <v>#NAME?</v>
          </cell>
          <cell r="AN99" t="e">
            <v>#NAME?</v>
          </cell>
          <cell r="AO99" t="e">
            <v>#NAME?</v>
          </cell>
          <cell r="AP99" t="e">
            <v>#NAME?</v>
          </cell>
          <cell r="AQ99">
            <v>0</v>
          </cell>
          <cell r="AR99">
            <v>0</v>
          </cell>
          <cell r="AS99">
            <v>0</v>
          </cell>
          <cell r="AT99">
            <v>0</v>
          </cell>
        </row>
        <row r="100">
          <cell r="A100" t="str">
            <v>132KV DC Dumraon-Buxar TL Line</v>
          </cell>
          <cell r="B100">
            <v>83</v>
          </cell>
          <cell r="C100" t="str">
            <v>26/0</v>
          </cell>
          <cell r="D100" t="str">
            <v>DS+0</v>
          </cell>
          <cell r="E100" t="str">
            <v>WET</v>
          </cell>
          <cell r="F100" t="str">
            <v>Pralhad Construction</v>
          </cell>
          <cell r="G100">
            <v>43519</v>
          </cell>
          <cell r="H100">
            <v>43547</v>
          </cell>
          <cell r="I100" t="str">
            <v>FDN Not Close</v>
          </cell>
          <cell r="J100">
            <v>43582</v>
          </cell>
          <cell r="K100">
            <v>0</v>
          </cell>
          <cell r="L100">
            <v>0</v>
          </cell>
          <cell r="M100">
            <v>0</v>
          </cell>
          <cell r="N100">
            <v>0</v>
          </cell>
          <cell r="O100">
            <v>0</v>
          </cell>
          <cell r="P100">
            <v>0</v>
          </cell>
          <cell r="Q100">
            <v>0</v>
          </cell>
          <cell r="R100" t="e">
            <v>#NAME?</v>
          </cell>
          <cell r="S100" t="e">
            <v>#NAME?</v>
          </cell>
          <cell r="T100">
            <v>0</v>
          </cell>
          <cell r="U100">
            <v>0</v>
          </cell>
          <cell r="V100" t="e">
            <v>#NAME?</v>
          </cell>
          <cell r="W100" t="e">
            <v>#NAME?</v>
          </cell>
          <cell r="X100" t="e">
            <v>#NAME?</v>
          </cell>
          <cell r="Y100" t="e">
            <v>#NAME?</v>
          </cell>
          <cell r="Z100" t="e">
            <v>#NAME?</v>
          </cell>
          <cell r="AA100" t="e">
            <v>#NAME?</v>
          </cell>
          <cell r="AB100" t="e">
            <v>#NAME?</v>
          </cell>
          <cell r="AC100" t="e">
            <v>#NAME?</v>
          </cell>
          <cell r="AD100" t="e">
            <v>#NAME?</v>
          </cell>
          <cell r="AE100" t="e">
            <v>#NAME?</v>
          </cell>
          <cell r="AF100">
            <v>301.24</v>
          </cell>
          <cell r="AG100">
            <v>49.2</v>
          </cell>
          <cell r="AH100">
            <v>10.3</v>
          </cell>
          <cell r="AI100">
            <v>360.74</v>
          </cell>
          <cell r="AJ100" t="e">
            <v>#NAME?</v>
          </cell>
          <cell r="AK100" t="e">
            <v>#NAME?</v>
          </cell>
          <cell r="AL100" t="e">
            <v>#NAME?</v>
          </cell>
          <cell r="AM100" t="e">
            <v>#NAME?</v>
          </cell>
          <cell r="AN100" t="e">
            <v>#NAME?</v>
          </cell>
          <cell r="AO100" t="e">
            <v>#NAME?</v>
          </cell>
          <cell r="AP100" t="e">
            <v>#NAME?</v>
          </cell>
          <cell r="AQ100">
            <v>0</v>
          </cell>
          <cell r="AR100">
            <v>0</v>
          </cell>
          <cell r="AS100">
            <v>0</v>
          </cell>
          <cell r="AT100">
            <v>0</v>
          </cell>
        </row>
        <row r="101">
          <cell r="A101" t="str">
            <v>220 KV DC Naubatpur-Bihta TL Line</v>
          </cell>
          <cell r="B101">
            <v>9</v>
          </cell>
          <cell r="C101" t="str">
            <v>12/0</v>
          </cell>
          <cell r="D101" t="str">
            <v>DD+0</v>
          </cell>
          <cell r="E101" t="str">
            <v>WET</v>
          </cell>
          <cell r="F101" t="str">
            <v>Lalan Mehta</v>
          </cell>
          <cell r="G101">
            <v>43538</v>
          </cell>
          <cell r="H101">
            <v>43566</v>
          </cell>
          <cell r="I101">
            <v>43552</v>
          </cell>
          <cell r="J101">
            <v>43540</v>
          </cell>
          <cell r="K101">
            <v>0</v>
          </cell>
          <cell r="L101">
            <v>0</v>
          </cell>
          <cell r="M101">
            <v>0</v>
          </cell>
          <cell r="N101">
            <v>0</v>
          </cell>
          <cell r="O101">
            <v>0</v>
          </cell>
          <cell r="P101">
            <v>0</v>
          </cell>
          <cell r="Q101">
            <v>0</v>
          </cell>
          <cell r="R101" t="e">
            <v>#NAME?</v>
          </cell>
          <cell r="S101" t="e">
            <v>#NAME?</v>
          </cell>
          <cell r="T101">
            <v>0</v>
          </cell>
          <cell r="U101">
            <v>0</v>
          </cell>
          <cell r="V101" t="e">
            <v>#NAME?</v>
          </cell>
          <cell r="W101" t="e">
            <v>#NAME?</v>
          </cell>
          <cell r="X101" t="e">
            <v>#NAME?</v>
          </cell>
          <cell r="Y101" t="e">
            <v>#NAME?</v>
          </cell>
          <cell r="Z101" t="e">
            <v>#NAME?</v>
          </cell>
          <cell r="AA101" t="e">
            <v>#NAME?</v>
          </cell>
          <cell r="AB101" t="e">
            <v>#NAME?</v>
          </cell>
          <cell r="AC101" t="e">
            <v>#NAME?</v>
          </cell>
          <cell r="AD101" t="e">
            <v>#NAME?</v>
          </cell>
          <cell r="AE101" t="e">
            <v>#NAME?</v>
          </cell>
          <cell r="AF101">
            <v>396.56</v>
          </cell>
          <cell r="AG101">
            <v>0</v>
          </cell>
          <cell r="AH101">
            <v>8.26</v>
          </cell>
          <cell r="AI101">
            <v>404.82</v>
          </cell>
          <cell r="AJ101" t="e">
            <v>#NAME?</v>
          </cell>
          <cell r="AK101" t="e">
            <v>#NAME?</v>
          </cell>
          <cell r="AL101" t="e">
            <v>#NAME?</v>
          </cell>
          <cell r="AM101" t="e">
            <v>#NAME?</v>
          </cell>
          <cell r="AN101" t="e">
            <v>#NAME?</v>
          </cell>
          <cell r="AO101" t="e">
            <v>#NAME?</v>
          </cell>
          <cell r="AP101" t="e">
            <v>#NAME?</v>
          </cell>
          <cell r="AQ101">
            <v>0</v>
          </cell>
          <cell r="AR101">
            <v>0</v>
          </cell>
          <cell r="AS101">
            <v>0</v>
          </cell>
          <cell r="AT101">
            <v>0</v>
          </cell>
        </row>
        <row r="102">
          <cell r="A102" t="str">
            <v>220KV DC Naubatpur-BhusaulaTL Line</v>
          </cell>
          <cell r="B102">
            <v>31</v>
          </cell>
          <cell r="C102" t="str">
            <v>12A/0</v>
          </cell>
          <cell r="D102" t="str">
            <v>DC+6</v>
          </cell>
          <cell r="E102" t="str">
            <v>WET</v>
          </cell>
          <cell r="F102" t="str">
            <v>Veena Construction</v>
          </cell>
          <cell r="G102">
            <v>43518</v>
          </cell>
          <cell r="H102">
            <v>43546</v>
          </cell>
          <cell r="I102">
            <v>43552</v>
          </cell>
          <cell r="J102">
            <v>43551</v>
          </cell>
          <cell r="K102">
            <v>0</v>
          </cell>
          <cell r="L102">
            <v>0</v>
          </cell>
          <cell r="M102">
            <v>0</v>
          </cell>
          <cell r="N102">
            <v>0</v>
          </cell>
          <cell r="O102">
            <v>0</v>
          </cell>
          <cell r="P102">
            <v>0</v>
          </cell>
          <cell r="Q102">
            <v>0</v>
          </cell>
          <cell r="R102" t="e">
            <v>#NAME?</v>
          </cell>
          <cell r="S102" t="e">
            <v>#NAME?</v>
          </cell>
          <cell r="T102">
            <v>0</v>
          </cell>
          <cell r="U102">
            <v>0</v>
          </cell>
          <cell r="V102" t="e">
            <v>#NAME?</v>
          </cell>
          <cell r="W102" t="e">
            <v>#NAME?</v>
          </cell>
          <cell r="X102" t="e">
            <v>#NAME?</v>
          </cell>
          <cell r="Y102" t="e">
            <v>#NAME?</v>
          </cell>
          <cell r="Z102" t="e">
            <v>#NAME?</v>
          </cell>
          <cell r="AA102" t="e">
            <v>#NAME?</v>
          </cell>
          <cell r="AB102" t="e">
            <v>#NAME?</v>
          </cell>
          <cell r="AC102" t="e">
            <v>#NAME?</v>
          </cell>
          <cell r="AD102" t="e">
            <v>#NAME?</v>
          </cell>
          <cell r="AE102" t="e">
            <v>#NAME?</v>
          </cell>
          <cell r="AF102">
            <v>259.52</v>
          </cell>
          <cell r="AG102">
            <v>54.08</v>
          </cell>
          <cell r="AH102">
            <v>8.26</v>
          </cell>
          <cell r="AI102">
            <v>321.85999999999996</v>
          </cell>
          <cell r="AJ102" t="e">
            <v>#NAME?</v>
          </cell>
          <cell r="AK102" t="e">
            <v>#NAME?</v>
          </cell>
          <cell r="AL102" t="e">
            <v>#NAME?</v>
          </cell>
          <cell r="AM102" t="e">
            <v>#NAME?</v>
          </cell>
          <cell r="AN102" t="e">
            <v>#NAME?</v>
          </cell>
          <cell r="AO102" t="e">
            <v>#NAME?</v>
          </cell>
          <cell r="AP102" t="e">
            <v>#NAME?</v>
          </cell>
          <cell r="AQ102">
            <v>0</v>
          </cell>
          <cell r="AR102">
            <v>0</v>
          </cell>
          <cell r="AS102">
            <v>0</v>
          </cell>
          <cell r="AT102">
            <v>0</v>
          </cell>
        </row>
        <row r="103">
          <cell r="A103" t="str">
            <v>220KV DC Naubatpur-BhusaulaTL Line</v>
          </cell>
          <cell r="B103">
            <v>28</v>
          </cell>
          <cell r="C103" t="str">
            <v>10/0</v>
          </cell>
          <cell r="D103" t="str">
            <v>DD+0</v>
          </cell>
          <cell r="E103" t="str">
            <v>WET</v>
          </cell>
          <cell r="F103" t="str">
            <v>Sunil Kumar</v>
          </cell>
          <cell r="G103">
            <v>43516</v>
          </cell>
          <cell r="H103">
            <v>43544</v>
          </cell>
          <cell r="I103">
            <v>43540</v>
          </cell>
          <cell r="J103">
            <v>43517</v>
          </cell>
          <cell r="K103">
            <v>0</v>
          </cell>
          <cell r="L103">
            <v>0</v>
          </cell>
          <cell r="M103">
            <v>0</v>
          </cell>
          <cell r="N103">
            <v>0</v>
          </cell>
          <cell r="O103">
            <v>0</v>
          </cell>
          <cell r="P103">
            <v>0</v>
          </cell>
          <cell r="Q103">
            <v>0</v>
          </cell>
          <cell r="R103" t="e">
            <v>#NAME?</v>
          </cell>
          <cell r="S103" t="e">
            <v>#NAME?</v>
          </cell>
          <cell r="T103">
            <v>0</v>
          </cell>
          <cell r="U103">
            <v>0</v>
          </cell>
          <cell r="V103" t="e">
            <v>#NAME?</v>
          </cell>
          <cell r="W103" t="e">
            <v>#NAME?</v>
          </cell>
          <cell r="X103" t="e">
            <v>#NAME?</v>
          </cell>
          <cell r="Y103" t="e">
            <v>#NAME?</v>
          </cell>
          <cell r="Z103" t="e">
            <v>#NAME?</v>
          </cell>
          <cell r="AA103" t="e">
            <v>#NAME?</v>
          </cell>
          <cell r="AB103" t="e">
            <v>#NAME?</v>
          </cell>
          <cell r="AC103" t="e">
            <v>#NAME?</v>
          </cell>
          <cell r="AD103" t="e">
            <v>#NAME?</v>
          </cell>
          <cell r="AE103" t="e">
            <v>#NAME?</v>
          </cell>
          <cell r="AF103">
            <v>396.56</v>
          </cell>
          <cell r="AG103">
            <v>0</v>
          </cell>
          <cell r="AH103">
            <v>8.26</v>
          </cell>
          <cell r="AI103">
            <v>404.82</v>
          </cell>
          <cell r="AJ103" t="e">
            <v>#NAME?</v>
          </cell>
          <cell r="AK103" t="e">
            <v>#NAME?</v>
          </cell>
          <cell r="AL103" t="e">
            <v>#NAME?</v>
          </cell>
          <cell r="AM103" t="e">
            <v>#NAME?</v>
          </cell>
          <cell r="AN103" t="e">
            <v>#NAME?</v>
          </cell>
          <cell r="AO103" t="e">
            <v>#NAME?</v>
          </cell>
          <cell r="AP103" t="e">
            <v>#NAME?</v>
          </cell>
          <cell r="AQ103">
            <v>0</v>
          </cell>
          <cell r="AR103">
            <v>0</v>
          </cell>
          <cell r="AS103">
            <v>0</v>
          </cell>
          <cell r="AT103">
            <v>0</v>
          </cell>
        </row>
        <row r="104">
          <cell r="A104" t="str">
            <v>220KV DC Naubatpur-BhusaulaTL Line</v>
          </cell>
          <cell r="B104">
            <v>27</v>
          </cell>
          <cell r="C104" t="str">
            <v>14/0</v>
          </cell>
          <cell r="D104" t="str">
            <v>DD+18</v>
          </cell>
          <cell r="E104" t="str">
            <v>PS</v>
          </cell>
          <cell r="F104" t="str">
            <v>Veena Construction</v>
          </cell>
          <cell r="G104">
            <v>43515</v>
          </cell>
          <cell r="H104">
            <v>43543</v>
          </cell>
          <cell r="I104">
            <v>43540</v>
          </cell>
          <cell r="J104">
            <v>43517</v>
          </cell>
          <cell r="K104">
            <v>0</v>
          </cell>
          <cell r="L104">
            <v>0</v>
          </cell>
          <cell r="M104">
            <v>0</v>
          </cell>
          <cell r="N104">
            <v>0</v>
          </cell>
          <cell r="O104">
            <v>0</v>
          </cell>
          <cell r="P104">
            <v>0</v>
          </cell>
          <cell r="Q104">
            <v>0</v>
          </cell>
          <cell r="R104" t="e">
            <v>#NAME?</v>
          </cell>
          <cell r="S104" t="e">
            <v>#NAME?</v>
          </cell>
          <cell r="T104">
            <v>0</v>
          </cell>
          <cell r="U104">
            <v>0</v>
          </cell>
          <cell r="V104" t="e">
            <v>#NAME?</v>
          </cell>
          <cell r="W104" t="e">
            <v>#NAME?</v>
          </cell>
          <cell r="X104" t="e">
            <v>#NAME?</v>
          </cell>
          <cell r="Y104" t="e">
            <v>#NAME?</v>
          </cell>
          <cell r="Z104" t="e">
            <v>#NAME?</v>
          </cell>
          <cell r="AA104" t="e">
            <v>#NAME?</v>
          </cell>
          <cell r="AB104" t="e">
            <v>#NAME?</v>
          </cell>
          <cell r="AC104" t="e">
            <v>#NAME?</v>
          </cell>
          <cell r="AD104" t="e">
            <v>#NAME?</v>
          </cell>
          <cell r="AE104" t="e">
            <v>#NAME?</v>
          </cell>
          <cell r="AF104">
            <v>462.57</v>
          </cell>
          <cell r="AG104">
            <v>0</v>
          </cell>
          <cell r="AH104">
            <v>8.52</v>
          </cell>
          <cell r="AI104">
            <v>471.09</v>
          </cell>
          <cell r="AJ104" t="e">
            <v>#NAME?</v>
          </cell>
          <cell r="AK104" t="e">
            <v>#NAME?</v>
          </cell>
          <cell r="AL104" t="e">
            <v>#NAME?</v>
          </cell>
          <cell r="AM104" t="e">
            <v>#NAME?</v>
          </cell>
          <cell r="AN104" t="e">
            <v>#NAME?</v>
          </cell>
          <cell r="AO104" t="e">
            <v>#NAME?</v>
          </cell>
          <cell r="AP104" t="e">
            <v>#NAME?</v>
          </cell>
          <cell r="AQ104">
            <v>0</v>
          </cell>
          <cell r="AR104">
            <v>0</v>
          </cell>
          <cell r="AS104">
            <v>0</v>
          </cell>
          <cell r="AT104">
            <v>0</v>
          </cell>
        </row>
        <row r="105">
          <cell r="A105" t="str">
            <v>132KV DC Dumraon-Buxar TL Line</v>
          </cell>
          <cell r="B105">
            <v>81</v>
          </cell>
          <cell r="C105" t="str">
            <v>28/10</v>
          </cell>
          <cell r="D105" t="str">
            <v>DP+0</v>
          </cell>
          <cell r="E105" t="str">
            <v>WET</v>
          </cell>
          <cell r="F105" t="str">
            <v>Iftekhar</v>
          </cell>
          <cell r="G105">
            <v>43518</v>
          </cell>
          <cell r="H105">
            <v>43546</v>
          </cell>
          <cell r="I105" t="str">
            <v>yes</v>
          </cell>
          <cell r="J105">
            <v>43520</v>
          </cell>
          <cell r="K105">
            <v>0</v>
          </cell>
          <cell r="L105">
            <v>0</v>
          </cell>
          <cell r="M105">
            <v>0</v>
          </cell>
          <cell r="N105">
            <v>0</v>
          </cell>
          <cell r="O105">
            <v>0</v>
          </cell>
          <cell r="P105">
            <v>0</v>
          </cell>
          <cell r="Q105">
            <v>0</v>
          </cell>
          <cell r="R105" t="e">
            <v>#NAME?</v>
          </cell>
          <cell r="S105" t="e">
            <v>#NAME?</v>
          </cell>
          <cell r="T105">
            <v>0</v>
          </cell>
          <cell r="U105">
            <v>0</v>
          </cell>
          <cell r="V105" t="e">
            <v>#NAME?</v>
          </cell>
          <cell r="W105" t="e">
            <v>#NAME?</v>
          </cell>
          <cell r="X105" t="e">
            <v>#NAME?</v>
          </cell>
          <cell r="Y105" t="e">
            <v>#NAME?</v>
          </cell>
          <cell r="Z105" t="e">
            <v>#NAME?</v>
          </cell>
          <cell r="AA105" t="e">
            <v>#NAME?</v>
          </cell>
          <cell r="AB105" t="e">
            <v>#NAME?</v>
          </cell>
          <cell r="AC105" t="e">
            <v>#NAME?</v>
          </cell>
          <cell r="AD105" t="e">
            <v>#NAME?</v>
          </cell>
          <cell r="AE105" t="e">
            <v>#NAME?</v>
          </cell>
          <cell r="AF105">
            <v>122.56</v>
          </cell>
          <cell r="AG105">
            <v>17.68</v>
          </cell>
          <cell r="AH105">
            <v>6.51</v>
          </cell>
          <cell r="AI105">
            <v>146.75</v>
          </cell>
          <cell r="AJ105" t="e">
            <v>#NAME?</v>
          </cell>
          <cell r="AK105" t="e">
            <v>#NAME?</v>
          </cell>
          <cell r="AL105" t="e">
            <v>#NAME?</v>
          </cell>
          <cell r="AM105" t="e">
            <v>#NAME?</v>
          </cell>
          <cell r="AN105" t="e">
            <v>#NAME?</v>
          </cell>
          <cell r="AO105" t="e">
            <v>#NAME?</v>
          </cell>
          <cell r="AP105" t="e">
            <v>#NAME?</v>
          </cell>
          <cell r="AQ105">
            <v>0</v>
          </cell>
          <cell r="AR105">
            <v>0</v>
          </cell>
          <cell r="AS105">
            <v>0</v>
          </cell>
          <cell r="AT105">
            <v>0</v>
          </cell>
        </row>
        <row r="106">
          <cell r="A106" t="str">
            <v>132KV DC Dumraon-Dumraon TL Line</v>
          </cell>
          <cell r="B106">
            <v>41</v>
          </cell>
          <cell r="C106" t="str">
            <v>6/8</v>
          </cell>
          <cell r="D106" t="str">
            <v>DA+0</v>
          </cell>
          <cell r="E106" t="str">
            <v>WET</v>
          </cell>
          <cell r="F106" t="str">
            <v>Kanchan Singh</v>
          </cell>
          <cell r="G106">
            <v>43531</v>
          </cell>
          <cell r="H106">
            <v>43559</v>
          </cell>
          <cell r="I106">
            <v>0</v>
          </cell>
          <cell r="J106" t="str">
            <v>YES</v>
          </cell>
          <cell r="K106">
            <v>0</v>
          </cell>
          <cell r="L106">
            <v>0</v>
          </cell>
          <cell r="M106">
            <v>0</v>
          </cell>
          <cell r="N106">
            <v>0</v>
          </cell>
          <cell r="O106">
            <v>0</v>
          </cell>
          <cell r="P106">
            <v>0</v>
          </cell>
          <cell r="Q106">
            <v>0</v>
          </cell>
          <cell r="R106" t="e">
            <v>#NAME?</v>
          </cell>
          <cell r="S106" t="e">
            <v>#NAME?</v>
          </cell>
          <cell r="T106">
            <v>0</v>
          </cell>
          <cell r="U106">
            <v>0</v>
          </cell>
          <cell r="V106" t="e">
            <v>#NAME?</v>
          </cell>
          <cell r="W106" t="e">
            <v>#NAME?</v>
          </cell>
          <cell r="X106" t="e">
            <v>#NAME?</v>
          </cell>
          <cell r="Y106" t="e">
            <v>#NAME?</v>
          </cell>
          <cell r="Z106" t="e">
            <v>#NAME?</v>
          </cell>
          <cell r="AA106" t="e">
            <v>#NAME?</v>
          </cell>
          <cell r="AB106" t="e">
            <v>#NAME?</v>
          </cell>
          <cell r="AC106" t="e">
            <v>#NAME?</v>
          </cell>
          <cell r="AD106" t="e">
            <v>#NAME?</v>
          </cell>
          <cell r="AE106" t="e">
            <v>#NAME?</v>
          </cell>
          <cell r="AF106">
            <v>171.56</v>
          </cell>
          <cell r="AG106">
            <v>36.64</v>
          </cell>
          <cell r="AH106">
            <v>7.56</v>
          </cell>
          <cell r="AI106">
            <v>215.76</v>
          </cell>
          <cell r="AJ106" t="e">
            <v>#NAME?</v>
          </cell>
          <cell r="AK106" t="e">
            <v>#NAME?</v>
          </cell>
          <cell r="AL106" t="e">
            <v>#NAME?</v>
          </cell>
          <cell r="AM106" t="e">
            <v>#NAME?</v>
          </cell>
          <cell r="AN106" t="e">
            <v>#NAME?</v>
          </cell>
          <cell r="AO106" t="e">
            <v>#NAME?</v>
          </cell>
          <cell r="AP106" t="e">
            <v>#NAME?</v>
          </cell>
          <cell r="AQ106">
            <v>0</v>
          </cell>
          <cell r="AR106">
            <v>0</v>
          </cell>
          <cell r="AS106">
            <v>0</v>
          </cell>
          <cell r="AT106">
            <v>0</v>
          </cell>
        </row>
        <row r="107">
          <cell r="A107" t="str">
            <v>132KV DC Dumraon-Buxar TL Line</v>
          </cell>
          <cell r="B107">
            <v>82</v>
          </cell>
          <cell r="C107" t="str">
            <v>16/0</v>
          </cell>
          <cell r="D107" t="str">
            <v>DS+6</v>
          </cell>
          <cell r="E107" t="str">
            <v>WET</v>
          </cell>
          <cell r="F107" t="str">
            <v>Maa Durga</v>
          </cell>
          <cell r="G107">
            <v>43518</v>
          </cell>
          <cell r="H107">
            <v>43546</v>
          </cell>
          <cell r="I107" t="str">
            <v>FDN Not Close</v>
          </cell>
          <cell r="J107">
            <v>43576</v>
          </cell>
          <cell r="K107">
            <v>0</v>
          </cell>
          <cell r="L107">
            <v>0</v>
          </cell>
          <cell r="M107">
            <v>0</v>
          </cell>
          <cell r="N107">
            <v>0</v>
          </cell>
          <cell r="O107">
            <v>0</v>
          </cell>
          <cell r="P107">
            <v>0</v>
          </cell>
          <cell r="Q107">
            <v>0</v>
          </cell>
          <cell r="R107" t="e">
            <v>#NAME?</v>
          </cell>
          <cell r="S107" t="e">
            <v>#NAME?</v>
          </cell>
          <cell r="T107">
            <v>0</v>
          </cell>
          <cell r="U107">
            <v>0</v>
          </cell>
          <cell r="V107" t="e">
            <v>#NAME?</v>
          </cell>
          <cell r="W107" t="e">
            <v>#NAME?</v>
          </cell>
          <cell r="X107" t="e">
            <v>#NAME?</v>
          </cell>
          <cell r="Y107" t="e">
            <v>#NAME?</v>
          </cell>
          <cell r="Z107" t="e">
            <v>#NAME?</v>
          </cell>
          <cell r="AA107" t="e">
            <v>#NAME?</v>
          </cell>
          <cell r="AB107" t="e">
            <v>#NAME?</v>
          </cell>
          <cell r="AC107" t="e">
            <v>#NAME?</v>
          </cell>
          <cell r="AD107" t="e">
            <v>#NAME?</v>
          </cell>
          <cell r="AE107" t="e">
            <v>#NAME?</v>
          </cell>
          <cell r="AF107">
            <v>301.24</v>
          </cell>
          <cell r="AG107">
            <v>49.2</v>
          </cell>
          <cell r="AH107">
            <v>10.3</v>
          </cell>
          <cell r="AI107">
            <v>360.74</v>
          </cell>
          <cell r="AJ107" t="e">
            <v>#NAME?</v>
          </cell>
          <cell r="AK107" t="e">
            <v>#NAME?</v>
          </cell>
          <cell r="AL107" t="e">
            <v>#NAME?</v>
          </cell>
          <cell r="AM107" t="e">
            <v>#NAME?</v>
          </cell>
          <cell r="AN107" t="e">
            <v>#NAME?</v>
          </cell>
          <cell r="AO107" t="e">
            <v>#NAME?</v>
          </cell>
          <cell r="AP107" t="e">
            <v>#NAME?</v>
          </cell>
          <cell r="AQ107">
            <v>0</v>
          </cell>
          <cell r="AR107">
            <v>0</v>
          </cell>
          <cell r="AS107">
            <v>0</v>
          </cell>
          <cell r="AT107">
            <v>0</v>
          </cell>
        </row>
        <row r="108">
          <cell r="A108" t="str">
            <v>220KV DC Naubatpur-BhusaulaTL Line</v>
          </cell>
          <cell r="B108">
            <v>26</v>
          </cell>
          <cell r="C108" t="str">
            <v>4/0</v>
          </cell>
          <cell r="D108" t="str">
            <v>DD+25</v>
          </cell>
          <cell r="E108" t="str">
            <v>WET</v>
          </cell>
          <cell r="F108" t="str">
            <v>Lalan Mehta</v>
          </cell>
          <cell r="G108">
            <v>43514</v>
          </cell>
          <cell r="H108">
            <v>43542</v>
          </cell>
          <cell r="I108">
            <v>43540</v>
          </cell>
          <cell r="J108">
            <v>43517</v>
          </cell>
          <cell r="K108">
            <v>0</v>
          </cell>
          <cell r="L108">
            <v>0</v>
          </cell>
          <cell r="M108">
            <v>0</v>
          </cell>
          <cell r="N108">
            <v>0</v>
          </cell>
          <cell r="O108">
            <v>0</v>
          </cell>
          <cell r="P108">
            <v>0</v>
          </cell>
          <cell r="Q108">
            <v>0</v>
          </cell>
          <cell r="R108" t="e">
            <v>#NAME?</v>
          </cell>
          <cell r="S108" t="e">
            <v>#NAME?</v>
          </cell>
          <cell r="T108">
            <v>0</v>
          </cell>
          <cell r="U108">
            <v>0</v>
          </cell>
          <cell r="V108" t="e">
            <v>#NAME?</v>
          </cell>
          <cell r="W108" t="e">
            <v>#NAME?</v>
          </cell>
          <cell r="X108" t="e">
            <v>#NAME?</v>
          </cell>
          <cell r="Y108" t="e">
            <v>#NAME?</v>
          </cell>
          <cell r="Z108" t="e">
            <v>#NAME?</v>
          </cell>
          <cell r="AA108" t="e">
            <v>#NAME?</v>
          </cell>
          <cell r="AB108" t="e">
            <v>#NAME?</v>
          </cell>
          <cell r="AC108" t="e">
            <v>#NAME?</v>
          </cell>
          <cell r="AD108" t="e">
            <v>#NAME?</v>
          </cell>
          <cell r="AE108" t="e">
            <v>#NAME?</v>
          </cell>
          <cell r="AF108">
            <v>462.57</v>
          </cell>
          <cell r="AG108">
            <v>0</v>
          </cell>
          <cell r="AH108">
            <v>8.52</v>
          </cell>
          <cell r="AI108">
            <v>471.09</v>
          </cell>
          <cell r="AJ108" t="e">
            <v>#NAME?</v>
          </cell>
          <cell r="AK108" t="e">
            <v>#NAME?</v>
          </cell>
          <cell r="AL108" t="e">
            <v>#NAME?</v>
          </cell>
          <cell r="AM108" t="e">
            <v>#NAME?</v>
          </cell>
          <cell r="AN108" t="e">
            <v>#NAME?</v>
          </cell>
          <cell r="AO108" t="e">
            <v>#NAME?</v>
          </cell>
          <cell r="AP108" t="e">
            <v>#NAME?</v>
          </cell>
          <cell r="AQ108">
            <v>0</v>
          </cell>
          <cell r="AR108">
            <v>0</v>
          </cell>
          <cell r="AS108">
            <v>0</v>
          </cell>
          <cell r="AT108">
            <v>0</v>
          </cell>
        </row>
        <row r="109">
          <cell r="A109" t="str">
            <v>132KV DC Dumraon-Dumraon TL Line</v>
          </cell>
          <cell r="B109">
            <v>39</v>
          </cell>
          <cell r="C109" t="str">
            <v>1/3</v>
          </cell>
          <cell r="D109" t="str">
            <v>DA+0</v>
          </cell>
          <cell r="E109" t="str">
            <v>WET</v>
          </cell>
          <cell r="F109" t="str">
            <v>Deepak Pandey</v>
          </cell>
          <cell r="G109">
            <v>43530</v>
          </cell>
          <cell r="H109">
            <v>43558</v>
          </cell>
          <cell r="I109">
            <v>43614</v>
          </cell>
          <cell r="J109" t="str">
            <v>YES</v>
          </cell>
          <cell r="K109">
            <v>0</v>
          </cell>
          <cell r="L109">
            <v>0</v>
          </cell>
          <cell r="M109">
            <v>0</v>
          </cell>
          <cell r="N109">
            <v>0</v>
          </cell>
          <cell r="O109">
            <v>0</v>
          </cell>
          <cell r="P109">
            <v>0</v>
          </cell>
          <cell r="Q109">
            <v>0</v>
          </cell>
          <cell r="R109" t="e">
            <v>#NAME?</v>
          </cell>
          <cell r="S109" t="e">
            <v>#NAME?</v>
          </cell>
          <cell r="T109">
            <v>0</v>
          </cell>
          <cell r="U109">
            <v>0</v>
          </cell>
          <cell r="V109" t="e">
            <v>#NAME?</v>
          </cell>
          <cell r="W109" t="e">
            <v>#NAME?</v>
          </cell>
          <cell r="X109" t="e">
            <v>#NAME?</v>
          </cell>
          <cell r="Y109" t="e">
            <v>#NAME?</v>
          </cell>
          <cell r="Z109" t="e">
            <v>#NAME?</v>
          </cell>
          <cell r="AA109" t="e">
            <v>#NAME?</v>
          </cell>
          <cell r="AB109" t="e">
            <v>#NAME?</v>
          </cell>
          <cell r="AC109" t="e">
            <v>#NAME?</v>
          </cell>
          <cell r="AD109" t="e">
            <v>#NAME?</v>
          </cell>
          <cell r="AE109" t="e">
            <v>#NAME?</v>
          </cell>
          <cell r="AF109">
            <v>171.56</v>
          </cell>
          <cell r="AG109">
            <v>36.64</v>
          </cell>
          <cell r="AH109">
            <v>7.56</v>
          </cell>
          <cell r="AI109">
            <v>215.76</v>
          </cell>
          <cell r="AJ109" t="e">
            <v>#NAME?</v>
          </cell>
          <cell r="AK109" t="e">
            <v>#NAME?</v>
          </cell>
          <cell r="AL109" t="e">
            <v>#NAME?</v>
          </cell>
          <cell r="AM109" t="e">
            <v>#NAME?</v>
          </cell>
          <cell r="AN109" t="e">
            <v>#NAME?</v>
          </cell>
          <cell r="AO109" t="e">
            <v>#NAME?</v>
          </cell>
          <cell r="AP109" t="e">
            <v>#NAME?</v>
          </cell>
          <cell r="AQ109">
            <v>0</v>
          </cell>
          <cell r="AR109">
            <v>0</v>
          </cell>
          <cell r="AS109">
            <v>0</v>
          </cell>
          <cell r="AT109">
            <v>0</v>
          </cell>
        </row>
        <row r="110">
          <cell r="A110" t="str">
            <v>132KV DC Dumraon-Dumraon TL Line</v>
          </cell>
          <cell r="B110">
            <v>37</v>
          </cell>
          <cell r="C110" t="str">
            <v>1/2</v>
          </cell>
          <cell r="D110" t="str">
            <v>DA+0</v>
          </cell>
          <cell r="E110" t="str">
            <v>WET</v>
          </cell>
          <cell r="F110" t="str">
            <v>Deepak Pandey</v>
          </cell>
          <cell r="G110">
            <v>43527</v>
          </cell>
          <cell r="H110">
            <v>43555</v>
          </cell>
          <cell r="I110">
            <v>43614</v>
          </cell>
          <cell r="J110" t="str">
            <v>YES</v>
          </cell>
          <cell r="K110">
            <v>0</v>
          </cell>
          <cell r="L110">
            <v>0</v>
          </cell>
          <cell r="M110">
            <v>0</v>
          </cell>
          <cell r="N110">
            <v>0</v>
          </cell>
          <cell r="O110">
            <v>0</v>
          </cell>
          <cell r="P110">
            <v>0</v>
          </cell>
          <cell r="Q110">
            <v>0</v>
          </cell>
          <cell r="R110" t="e">
            <v>#NAME?</v>
          </cell>
          <cell r="S110" t="e">
            <v>#NAME?</v>
          </cell>
          <cell r="T110">
            <v>0</v>
          </cell>
          <cell r="U110">
            <v>0</v>
          </cell>
          <cell r="V110" t="e">
            <v>#NAME?</v>
          </cell>
          <cell r="W110" t="e">
            <v>#NAME?</v>
          </cell>
          <cell r="X110" t="e">
            <v>#NAME?</v>
          </cell>
          <cell r="Y110" t="e">
            <v>#NAME?</v>
          </cell>
          <cell r="Z110" t="e">
            <v>#NAME?</v>
          </cell>
          <cell r="AA110" t="e">
            <v>#NAME?</v>
          </cell>
          <cell r="AB110" t="e">
            <v>#NAME?</v>
          </cell>
          <cell r="AC110" t="e">
            <v>#NAME?</v>
          </cell>
          <cell r="AD110" t="e">
            <v>#NAME?</v>
          </cell>
          <cell r="AE110" t="e">
            <v>#NAME?</v>
          </cell>
          <cell r="AF110">
            <v>171.56</v>
          </cell>
          <cell r="AG110">
            <v>36.64</v>
          </cell>
          <cell r="AH110">
            <v>7.56</v>
          </cell>
          <cell r="AI110">
            <v>215.76</v>
          </cell>
          <cell r="AJ110" t="e">
            <v>#NAME?</v>
          </cell>
          <cell r="AK110" t="e">
            <v>#NAME?</v>
          </cell>
          <cell r="AL110" t="e">
            <v>#NAME?</v>
          </cell>
          <cell r="AM110" t="e">
            <v>#NAME?</v>
          </cell>
          <cell r="AN110" t="e">
            <v>#NAME?</v>
          </cell>
          <cell r="AO110" t="e">
            <v>#NAME?</v>
          </cell>
          <cell r="AP110" t="e">
            <v>#NAME?</v>
          </cell>
          <cell r="AQ110">
            <v>0</v>
          </cell>
          <cell r="AR110">
            <v>0</v>
          </cell>
          <cell r="AS110">
            <v>0</v>
          </cell>
          <cell r="AT110">
            <v>0</v>
          </cell>
        </row>
        <row r="111">
          <cell r="A111" t="str">
            <v>220 KV DC Naubatpur-Bihta TL Line</v>
          </cell>
          <cell r="B111">
            <v>8</v>
          </cell>
          <cell r="C111" t="str">
            <v>5/0</v>
          </cell>
          <cell r="D111" t="str">
            <v>DC+6</v>
          </cell>
          <cell r="E111" t="str">
            <v>WET</v>
          </cell>
          <cell r="F111" t="str">
            <v>Lalan Mehta</v>
          </cell>
          <cell r="G111">
            <v>43529</v>
          </cell>
          <cell r="H111">
            <v>43557</v>
          </cell>
          <cell r="I111">
            <v>43552</v>
          </cell>
          <cell r="J111">
            <v>43540</v>
          </cell>
          <cell r="K111">
            <v>0</v>
          </cell>
          <cell r="L111">
            <v>0</v>
          </cell>
          <cell r="M111">
            <v>0</v>
          </cell>
          <cell r="N111">
            <v>0</v>
          </cell>
          <cell r="O111">
            <v>0</v>
          </cell>
          <cell r="P111">
            <v>0</v>
          </cell>
          <cell r="Q111">
            <v>0</v>
          </cell>
          <cell r="R111" t="e">
            <v>#NAME?</v>
          </cell>
          <cell r="S111" t="e">
            <v>#NAME?</v>
          </cell>
          <cell r="T111">
            <v>0</v>
          </cell>
          <cell r="U111">
            <v>0</v>
          </cell>
          <cell r="V111" t="e">
            <v>#NAME?</v>
          </cell>
          <cell r="W111" t="e">
            <v>#NAME?</v>
          </cell>
          <cell r="X111" t="e">
            <v>#NAME?</v>
          </cell>
          <cell r="Y111" t="e">
            <v>#NAME?</v>
          </cell>
          <cell r="Z111" t="e">
            <v>#NAME?</v>
          </cell>
          <cell r="AA111" t="e">
            <v>#NAME?</v>
          </cell>
          <cell r="AB111" t="e">
            <v>#NAME?</v>
          </cell>
          <cell r="AC111" t="e">
            <v>#NAME?</v>
          </cell>
          <cell r="AD111" t="e">
            <v>#NAME?</v>
          </cell>
          <cell r="AE111" t="e">
            <v>#NAME?</v>
          </cell>
          <cell r="AF111">
            <v>259.52</v>
          </cell>
          <cell r="AG111">
            <v>54.08</v>
          </cell>
          <cell r="AH111">
            <v>8.26</v>
          </cell>
          <cell r="AI111">
            <v>321.85999999999996</v>
          </cell>
          <cell r="AJ111" t="e">
            <v>#NAME?</v>
          </cell>
          <cell r="AK111" t="e">
            <v>#NAME?</v>
          </cell>
          <cell r="AL111" t="e">
            <v>#NAME?</v>
          </cell>
          <cell r="AM111" t="e">
            <v>#NAME?</v>
          </cell>
          <cell r="AN111" t="e">
            <v>#NAME?</v>
          </cell>
          <cell r="AO111" t="e">
            <v>#NAME?</v>
          </cell>
          <cell r="AP111" t="e">
            <v>#NAME?</v>
          </cell>
          <cell r="AQ111">
            <v>0</v>
          </cell>
          <cell r="AR111">
            <v>0</v>
          </cell>
          <cell r="AS111">
            <v>0</v>
          </cell>
          <cell r="AT111">
            <v>0</v>
          </cell>
        </row>
        <row r="112">
          <cell r="A112" t="str">
            <v>220KV DC Naubatpur-BhusaulaTL Line</v>
          </cell>
          <cell r="B112">
            <v>25</v>
          </cell>
          <cell r="C112" t="str">
            <v>9/0</v>
          </cell>
          <cell r="D112" t="str">
            <v>DD+0</v>
          </cell>
          <cell r="E112" t="str">
            <v>WET</v>
          </cell>
          <cell r="F112" t="str">
            <v>Sunil Kumar</v>
          </cell>
          <cell r="G112">
            <v>43513</v>
          </cell>
          <cell r="H112">
            <v>43541</v>
          </cell>
          <cell r="I112">
            <v>43540</v>
          </cell>
          <cell r="J112">
            <v>43517</v>
          </cell>
          <cell r="K112">
            <v>0</v>
          </cell>
          <cell r="L112">
            <v>0</v>
          </cell>
          <cell r="M112">
            <v>0</v>
          </cell>
          <cell r="N112">
            <v>0</v>
          </cell>
          <cell r="O112">
            <v>0</v>
          </cell>
          <cell r="P112">
            <v>0</v>
          </cell>
          <cell r="Q112">
            <v>0</v>
          </cell>
          <cell r="R112" t="e">
            <v>#NAME?</v>
          </cell>
          <cell r="S112" t="e">
            <v>#NAME?</v>
          </cell>
          <cell r="T112">
            <v>0</v>
          </cell>
          <cell r="U112">
            <v>0</v>
          </cell>
          <cell r="V112" t="e">
            <v>#NAME?</v>
          </cell>
          <cell r="W112" t="e">
            <v>#NAME?</v>
          </cell>
          <cell r="X112" t="e">
            <v>#NAME?</v>
          </cell>
          <cell r="Y112" t="e">
            <v>#NAME?</v>
          </cell>
          <cell r="Z112" t="e">
            <v>#NAME?</v>
          </cell>
          <cell r="AA112" t="e">
            <v>#NAME?</v>
          </cell>
          <cell r="AB112" t="e">
            <v>#NAME?</v>
          </cell>
          <cell r="AC112" t="e">
            <v>#NAME?</v>
          </cell>
          <cell r="AD112" t="e">
            <v>#NAME?</v>
          </cell>
          <cell r="AE112" t="e">
            <v>#NAME?</v>
          </cell>
          <cell r="AF112">
            <v>396.56</v>
          </cell>
          <cell r="AG112">
            <v>0</v>
          </cell>
          <cell r="AH112">
            <v>8.26</v>
          </cell>
          <cell r="AI112">
            <v>404.82</v>
          </cell>
          <cell r="AJ112" t="e">
            <v>#NAME?</v>
          </cell>
          <cell r="AK112" t="e">
            <v>#NAME?</v>
          </cell>
          <cell r="AL112" t="e">
            <v>#NAME?</v>
          </cell>
          <cell r="AM112" t="e">
            <v>#NAME?</v>
          </cell>
          <cell r="AN112" t="e">
            <v>#NAME?</v>
          </cell>
          <cell r="AO112" t="e">
            <v>#NAME?</v>
          </cell>
          <cell r="AP112" t="e">
            <v>#NAME?</v>
          </cell>
          <cell r="AQ112">
            <v>0</v>
          </cell>
          <cell r="AR112">
            <v>0</v>
          </cell>
          <cell r="AS112">
            <v>0</v>
          </cell>
          <cell r="AT112">
            <v>0</v>
          </cell>
        </row>
        <row r="113">
          <cell r="A113" t="str">
            <v>132KV DC Dumraon-Buxar TL Line</v>
          </cell>
          <cell r="B113">
            <v>80</v>
          </cell>
          <cell r="C113" t="str">
            <v>34/0</v>
          </cell>
          <cell r="D113" t="str">
            <v>DR+3</v>
          </cell>
          <cell r="E113" t="str">
            <v>WET</v>
          </cell>
          <cell r="F113" t="str">
            <v>Md Rajik</v>
          </cell>
          <cell r="G113">
            <v>43517</v>
          </cell>
          <cell r="H113">
            <v>43545</v>
          </cell>
          <cell r="I113" t="str">
            <v>YES</v>
          </cell>
          <cell r="J113">
            <v>43520</v>
          </cell>
          <cell r="K113">
            <v>0</v>
          </cell>
          <cell r="L113">
            <v>0</v>
          </cell>
          <cell r="M113">
            <v>0</v>
          </cell>
          <cell r="N113">
            <v>0</v>
          </cell>
          <cell r="O113">
            <v>0</v>
          </cell>
          <cell r="P113">
            <v>0</v>
          </cell>
          <cell r="Q113">
            <v>0</v>
          </cell>
          <cell r="R113" t="e">
            <v>#NAME?</v>
          </cell>
          <cell r="S113" t="e">
            <v>#NAME?</v>
          </cell>
          <cell r="T113">
            <v>0</v>
          </cell>
          <cell r="U113">
            <v>0</v>
          </cell>
          <cell r="V113" t="e">
            <v>#NAME?</v>
          </cell>
          <cell r="W113" t="e">
            <v>#NAME?</v>
          </cell>
          <cell r="X113" t="e">
            <v>#NAME?</v>
          </cell>
          <cell r="Y113" t="e">
            <v>#NAME?</v>
          </cell>
          <cell r="Z113" t="e">
            <v>#NAME?</v>
          </cell>
          <cell r="AA113" t="e">
            <v>#NAME?</v>
          </cell>
          <cell r="AB113" t="e">
            <v>#NAME?</v>
          </cell>
          <cell r="AC113" t="e">
            <v>#NAME?</v>
          </cell>
          <cell r="AD113" t="e">
            <v>#NAME?</v>
          </cell>
          <cell r="AE113" t="e">
            <v>#NAME?</v>
          </cell>
          <cell r="AF113">
            <v>249.32</v>
          </cell>
          <cell r="AG113">
            <v>32.799999999999997</v>
          </cell>
          <cell r="AH113">
            <v>8</v>
          </cell>
          <cell r="AI113">
            <v>290.12</v>
          </cell>
          <cell r="AJ113" t="e">
            <v>#NAME?</v>
          </cell>
          <cell r="AK113" t="e">
            <v>#NAME?</v>
          </cell>
          <cell r="AL113" t="e">
            <v>#NAME?</v>
          </cell>
          <cell r="AM113" t="e">
            <v>#NAME?</v>
          </cell>
          <cell r="AN113" t="e">
            <v>#NAME?</v>
          </cell>
          <cell r="AO113" t="e">
            <v>#NAME?</v>
          </cell>
          <cell r="AP113" t="e">
            <v>#NAME?</v>
          </cell>
          <cell r="AQ113">
            <v>0</v>
          </cell>
          <cell r="AR113">
            <v>0</v>
          </cell>
          <cell r="AS113">
            <v>0</v>
          </cell>
          <cell r="AT113">
            <v>0</v>
          </cell>
        </row>
        <row r="114">
          <cell r="A114" t="str">
            <v>132KV DC Dumraon-Buxar TL Line</v>
          </cell>
          <cell r="B114">
            <v>78</v>
          </cell>
          <cell r="C114" t="str">
            <v>10/3</v>
          </cell>
          <cell r="D114" t="str">
            <v>DP+3</v>
          </cell>
          <cell r="E114" t="str">
            <v>WET</v>
          </cell>
          <cell r="F114" t="str">
            <v>Shree Gange</v>
          </cell>
          <cell r="G114">
            <v>43515</v>
          </cell>
          <cell r="H114">
            <v>43543</v>
          </cell>
          <cell r="I114">
            <v>43552</v>
          </cell>
          <cell r="J114" t="str">
            <v>YES</v>
          </cell>
          <cell r="K114">
            <v>0</v>
          </cell>
          <cell r="L114">
            <v>0</v>
          </cell>
          <cell r="M114">
            <v>0</v>
          </cell>
          <cell r="N114">
            <v>0</v>
          </cell>
          <cell r="O114">
            <v>0</v>
          </cell>
          <cell r="P114">
            <v>0</v>
          </cell>
          <cell r="Q114">
            <v>0</v>
          </cell>
          <cell r="R114" t="e">
            <v>#NAME?</v>
          </cell>
          <cell r="S114" t="e">
            <v>#NAME?</v>
          </cell>
          <cell r="T114">
            <v>0</v>
          </cell>
          <cell r="U114">
            <v>0</v>
          </cell>
          <cell r="V114" t="e">
            <v>#NAME?</v>
          </cell>
          <cell r="W114" t="e">
            <v>#NAME?</v>
          </cell>
          <cell r="X114" t="e">
            <v>#NAME?</v>
          </cell>
          <cell r="Y114" t="e">
            <v>#NAME?</v>
          </cell>
          <cell r="Z114" t="e">
            <v>#NAME?</v>
          </cell>
          <cell r="AA114" t="e">
            <v>#NAME?</v>
          </cell>
          <cell r="AB114" t="e">
            <v>#NAME?</v>
          </cell>
          <cell r="AC114" t="e">
            <v>#NAME?</v>
          </cell>
          <cell r="AD114" t="e">
            <v>#NAME?</v>
          </cell>
          <cell r="AE114" t="e">
            <v>#NAME?</v>
          </cell>
          <cell r="AF114">
            <v>122.56</v>
          </cell>
          <cell r="AG114">
            <v>17.68</v>
          </cell>
          <cell r="AH114">
            <v>6.51</v>
          </cell>
          <cell r="AI114">
            <v>146.75</v>
          </cell>
          <cell r="AJ114" t="e">
            <v>#NAME?</v>
          </cell>
          <cell r="AK114" t="e">
            <v>#NAME?</v>
          </cell>
          <cell r="AL114" t="e">
            <v>#NAME?</v>
          </cell>
          <cell r="AM114" t="e">
            <v>#NAME?</v>
          </cell>
          <cell r="AN114" t="e">
            <v>#NAME?</v>
          </cell>
          <cell r="AO114" t="e">
            <v>#NAME?</v>
          </cell>
          <cell r="AP114" t="e">
            <v>#NAME?</v>
          </cell>
          <cell r="AQ114">
            <v>0</v>
          </cell>
          <cell r="AR114">
            <v>0</v>
          </cell>
          <cell r="AS114">
            <v>0</v>
          </cell>
          <cell r="AT114">
            <v>0</v>
          </cell>
        </row>
        <row r="115">
          <cell r="A115" t="str">
            <v>132KV DC Dumraon-Buxar TL Line</v>
          </cell>
          <cell r="B115">
            <v>79</v>
          </cell>
          <cell r="C115" t="str">
            <v>27/0</v>
          </cell>
          <cell r="D115" t="str">
            <v>DS+3</v>
          </cell>
          <cell r="E115" t="str">
            <v>WET</v>
          </cell>
          <cell r="F115" t="str">
            <v>Pralhad Construction</v>
          </cell>
          <cell r="G115">
            <v>43515</v>
          </cell>
          <cell r="H115">
            <v>43543</v>
          </cell>
          <cell r="I115" t="str">
            <v>FDN Not Close</v>
          </cell>
          <cell r="J115">
            <v>43582</v>
          </cell>
          <cell r="K115">
            <v>0</v>
          </cell>
          <cell r="L115">
            <v>0</v>
          </cell>
          <cell r="M115">
            <v>0</v>
          </cell>
          <cell r="N115">
            <v>0</v>
          </cell>
          <cell r="O115">
            <v>0</v>
          </cell>
          <cell r="P115">
            <v>0</v>
          </cell>
          <cell r="Q115">
            <v>0</v>
          </cell>
          <cell r="R115" t="e">
            <v>#NAME?</v>
          </cell>
          <cell r="S115" t="e">
            <v>#NAME?</v>
          </cell>
          <cell r="T115">
            <v>0</v>
          </cell>
          <cell r="U115">
            <v>0</v>
          </cell>
          <cell r="V115" t="e">
            <v>#NAME?</v>
          </cell>
          <cell r="W115" t="e">
            <v>#NAME?</v>
          </cell>
          <cell r="X115" t="e">
            <v>#NAME?</v>
          </cell>
          <cell r="Y115" t="e">
            <v>#NAME?</v>
          </cell>
          <cell r="Z115" t="e">
            <v>#NAME?</v>
          </cell>
          <cell r="AA115" t="e">
            <v>#NAME?</v>
          </cell>
          <cell r="AB115" t="e">
            <v>#NAME?</v>
          </cell>
          <cell r="AC115" t="e">
            <v>#NAME?</v>
          </cell>
          <cell r="AD115" t="e">
            <v>#NAME?</v>
          </cell>
          <cell r="AE115" t="e">
            <v>#NAME?</v>
          </cell>
          <cell r="AF115">
            <v>301.24</v>
          </cell>
          <cell r="AG115">
            <v>49.2</v>
          </cell>
          <cell r="AH115">
            <v>10.3</v>
          </cell>
          <cell r="AI115">
            <v>360.74</v>
          </cell>
          <cell r="AJ115" t="e">
            <v>#NAME?</v>
          </cell>
          <cell r="AK115" t="e">
            <v>#NAME?</v>
          </cell>
          <cell r="AL115" t="e">
            <v>#NAME?</v>
          </cell>
          <cell r="AM115" t="e">
            <v>#NAME?</v>
          </cell>
          <cell r="AN115" t="e">
            <v>#NAME?</v>
          </cell>
          <cell r="AO115" t="e">
            <v>#NAME?</v>
          </cell>
          <cell r="AP115" t="e">
            <v>#NAME?</v>
          </cell>
          <cell r="AQ115">
            <v>0</v>
          </cell>
          <cell r="AR115">
            <v>0</v>
          </cell>
          <cell r="AS115">
            <v>0</v>
          </cell>
          <cell r="AT115">
            <v>0</v>
          </cell>
        </row>
        <row r="116">
          <cell r="A116" t="str">
            <v>132KV DC Dumraon-Buxar TL Line</v>
          </cell>
          <cell r="B116">
            <v>75</v>
          </cell>
          <cell r="C116" t="str">
            <v>10/2</v>
          </cell>
          <cell r="D116" t="str">
            <v>DP+3</v>
          </cell>
          <cell r="E116" t="str">
            <v>WET</v>
          </cell>
          <cell r="F116" t="str">
            <v>Vaibahv Enterprizes</v>
          </cell>
          <cell r="G116">
            <v>43514</v>
          </cell>
          <cell r="H116">
            <v>43542</v>
          </cell>
          <cell r="I116">
            <v>43552</v>
          </cell>
          <cell r="J116" t="str">
            <v>YES</v>
          </cell>
          <cell r="K116">
            <v>0</v>
          </cell>
          <cell r="L116">
            <v>0</v>
          </cell>
          <cell r="M116">
            <v>0</v>
          </cell>
          <cell r="N116">
            <v>0</v>
          </cell>
          <cell r="O116">
            <v>0</v>
          </cell>
          <cell r="P116">
            <v>0</v>
          </cell>
          <cell r="Q116">
            <v>0</v>
          </cell>
          <cell r="R116" t="e">
            <v>#NAME?</v>
          </cell>
          <cell r="S116" t="e">
            <v>#NAME?</v>
          </cell>
          <cell r="T116">
            <v>0</v>
          </cell>
          <cell r="U116">
            <v>0</v>
          </cell>
          <cell r="V116" t="e">
            <v>#NAME?</v>
          </cell>
          <cell r="W116" t="e">
            <v>#NAME?</v>
          </cell>
          <cell r="X116" t="e">
            <v>#NAME?</v>
          </cell>
          <cell r="Y116" t="e">
            <v>#NAME?</v>
          </cell>
          <cell r="Z116" t="e">
            <v>#NAME?</v>
          </cell>
          <cell r="AA116" t="e">
            <v>#NAME?</v>
          </cell>
          <cell r="AB116" t="e">
            <v>#NAME?</v>
          </cell>
          <cell r="AC116" t="e">
            <v>#NAME?</v>
          </cell>
          <cell r="AD116" t="e">
            <v>#NAME?</v>
          </cell>
          <cell r="AE116" t="e">
            <v>#NAME?</v>
          </cell>
          <cell r="AF116">
            <v>122.56</v>
          </cell>
          <cell r="AG116">
            <v>17.68</v>
          </cell>
          <cell r="AH116">
            <v>6.51</v>
          </cell>
          <cell r="AI116">
            <v>146.75</v>
          </cell>
          <cell r="AJ116" t="e">
            <v>#NAME?</v>
          </cell>
          <cell r="AK116" t="e">
            <v>#NAME?</v>
          </cell>
          <cell r="AL116" t="e">
            <v>#NAME?</v>
          </cell>
          <cell r="AM116" t="e">
            <v>#NAME?</v>
          </cell>
          <cell r="AN116" t="e">
            <v>#NAME?</v>
          </cell>
          <cell r="AO116" t="e">
            <v>#NAME?</v>
          </cell>
          <cell r="AP116" t="e">
            <v>#NAME?</v>
          </cell>
          <cell r="AQ116">
            <v>0</v>
          </cell>
          <cell r="AR116">
            <v>0</v>
          </cell>
          <cell r="AS116">
            <v>0</v>
          </cell>
          <cell r="AT116">
            <v>0</v>
          </cell>
        </row>
        <row r="117">
          <cell r="A117" t="str">
            <v>132KV DC Dumraon-Buxar TL Line</v>
          </cell>
          <cell r="B117">
            <v>76</v>
          </cell>
          <cell r="C117" t="str">
            <v>17/0</v>
          </cell>
          <cell r="D117" t="str">
            <v>DS+6</v>
          </cell>
          <cell r="E117" t="str">
            <v>WET</v>
          </cell>
          <cell r="F117" t="str">
            <v>Maa Durga</v>
          </cell>
          <cell r="G117">
            <v>43514</v>
          </cell>
          <cell r="H117">
            <v>43542</v>
          </cell>
          <cell r="I117" t="str">
            <v>FDN Not Close</v>
          </cell>
          <cell r="J117">
            <v>43576</v>
          </cell>
          <cell r="K117">
            <v>0</v>
          </cell>
          <cell r="L117">
            <v>0</v>
          </cell>
          <cell r="M117">
            <v>0</v>
          </cell>
          <cell r="N117">
            <v>0</v>
          </cell>
          <cell r="O117">
            <v>0</v>
          </cell>
          <cell r="P117">
            <v>0</v>
          </cell>
          <cell r="Q117">
            <v>0</v>
          </cell>
          <cell r="R117" t="e">
            <v>#NAME?</v>
          </cell>
          <cell r="S117" t="e">
            <v>#NAME?</v>
          </cell>
          <cell r="T117">
            <v>0</v>
          </cell>
          <cell r="U117">
            <v>0</v>
          </cell>
          <cell r="V117" t="e">
            <v>#NAME?</v>
          </cell>
          <cell r="W117" t="e">
            <v>#NAME?</v>
          </cell>
          <cell r="X117" t="e">
            <v>#NAME?</v>
          </cell>
          <cell r="Y117" t="e">
            <v>#NAME?</v>
          </cell>
          <cell r="Z117" t="e">
            <v>#NAME?</v>
          </cell>
          <cell r="AA117" t="e">
            <v>#NAME?</v>
          </cell>
          <cell r="AB117" t="e">
            <v>#NAME?</v>
          </cell>
          <cell r="AC117" t="e">
            <v>#NAME?</v>
          </cell>
          <cell r="AD117" t="e">
            <v>#NAME?</v>
          </cell>
          <cell r="AE117" t="e">
            <v>#NAME?</v>
          </cell>
          <cell r="AF117">
            <v>301.24</v>
          </cell>
          <cell r="AG117">
            <v>49.2</v>
          </cell>
          <cell r="AH117">
            <v>10.3</v>
          </cell>
          <cell r="AI117">
            <v>360.74</v>
          </cell>
          <cell r="AJ117" t="e">
            <v>#NAME?</v>
          </cell>
          <cell r="AK117" t="e">
            <v>#NAME?</v>
          </cell>
          <cell r="AL117" t="e">
            <v>#NAME?</v>
          </cell>
          <cell r="AM117" t="e">
            <v>#NAME?</v>
          </cell>
          <cell r="AN117" t="e">
            <v>#NAME?</v>
          </cell>
          <cell r="AO117" t="e">
            <v>#NAME?</v>
          </cell>
          <cell r="AP117" t="e">
            <v>#NAME?</v>
          </cell>
          <cell r="AQ117">
            <v>0</v>
          </cell>
          <cell r="AR117">
            <v>0</v>
          </cell>
          <cell r="AS117">
            <v>0</v>
          </cell>
          <cell r="AT117">
            <v>0</v>
          </cell>
        </row>
        <row r="118">
          <cell r="A118" t="str">
            <v>220KV DC Naubatpur-BhusaulaTL Line</v>
          </cell>
          <cell r="B118">
            <v>24</v>
          </cell>
          <cell r="C118" t="str">
            <v>3/0</v>
          </cell>
          <cell r="D118" t="str">
            <v>DD+18</v>
          </cell>
          <cell r="E118" t="str">
            <v>WET</v>
          </cell>
          <cell r="F118" t="str">
            <v>Lalan Mehta</v>
          </cell>
          <cell r="G118">
            <v>43512</v>
          </cell>
          <cell r="H118">
            <v>43540</v>
          </cell>
          <cell r="I118">
            <v>43540</v>
          </cell>
          <cell r="J118">
            <v>43513</v>
          </cell>
          <cell r="K118">
            <v>0</v>
          </cell>
          <cell r="L118">
            <v>0</v>
          </cell>
          <cell r="M118">
            <v>0</v>
          </cell>
          <cell r="N118">
            <v>0</v>
          </cell>
          <cell r="O118">
            <v>0</v>
          </cell>
          <cell r="P118">
            <v>0</v>
          </cell>
          <cell r="Q118">
            <v>0</v>
          </cell>
          <cell r="R118" t="e">
            <v>#NAME?</v>
          </cell>
          <cell r="S118" t="e">
            <v>#NAME?</v>
          </cell>
          <cell r="T118">
            <v>0</v>
          </cell>
          <cell r="U118">
            <v>0</v>
          </cell>
          <cell r="V118" t="e">
            <v>#NAME?</v>
          </cell>
          <cell r="W118" t="e">
            <v>#NAME?</v>
          </cell>
          <cell r="X118" t="e">
            <v>#NAME?</v>
          </cell>
          <cell r="Y118" t="e">
            <v>#NAME?</v>
          </cell>
          <cell r="Z118" t="e">
            <v>#NAME?</v>
          </cell>
          <cell r="AA118" t="e">
            <v>#NAME?</v>
          </cell>
          <cell r="AB118" t="e">
            <v>#NAME?</v>
          </cell>
          <cell r="AC118" t="e">
            <v>#NAME?</v>
          </cell>
          <cell r="AD118" t="e">
            <v>#NAME?</v>
          </cell>
          <cell r="AE118" t="e">
            <v>#NAME?</v>
          </cell>
          <cell r="AF118">
            <v>462.57</v>
          </cell>
          <cell r="AG118">
            <v>0</v>
          </cell>
          <cell r="AH118">
            <v>8.52</v>
          </cell>
          <cell r="AI118">
            <v>471.09</v>
          </cell>
          <cell r="AJ118" t="e">
            <v>#NAME?</v>
          </cell>
          <cell r="AK118" t="e">
            <v>#NAME?</v>
          </cell>
          <cell r="AL118" t="e">
            <v>#NAME?</v>
          </cell>
          <cell r="AM118" t="e">
            <v>#NAME?</v>
          </cell>
          <cell r="AN118" t="e">
            <v>#NAME?</v>
          </cell>
          <cell r="AO118" t="e">
            <v>#NAME?</v>
          </cell>
          <cell r="AP118" t="e">
            <v>#NAME?</v>
          </cell>
          <cell r="AQ118">
            <v>0</v>
          </cell>
          <cell r="AR118">
            <v>0</v>
          </cell>
          <cell r="AS118">
            <v>0</v>
          </cell>
          <cell r="AT118">
            <v>0</v>
          </cell>
        </row>
        <row r="119">
          <cell r="A119" t="str">
            <v>132KV DC Dumraon-Dumraon TL Line</v>
          </cell>
          <cell r="B119">
            <v>38</v>
          </cell>
          <cell r="C119" t="str">
            <v>7/2</v>
          </cell>
          <cell r="D119" t="str">
            <v>DA+0</v>
          </cell>
          <cell r="E119" t="str">
            <v>WET</v>
          </cell>
          <cell r="F119" t="str">
            <v>Kanchan Singh</v>
          </cell>
          <cell r="G119">
            <v>43527</v>
          </cell>
          <cell r="H119">
            <v>43555</v>
          </cell>
          <cell r="I119">
            <v>0</v>
          </cell>
          <cell r="J119" t="str">
            <v>YES</v>
          </cell>
          <cell r="K119">
            <v>0</v>
          </cell>
          <cell r="L119">
            <v>0</v>
          </cell>
          <cell r="M119">
            <v>0</v>
          </cell>
          <cell r="N119">
            <v>0</v>
          </cell>
          <cell r="O119">
            <v>0</v>
          </cell>
          <cell r="P119">
            <v>0</v>
          </cell>
          <cell r="Q119">
            <v>0</v>
          </cell>
          <cell r="R119" t="e">
            <v>#NAME?</v>
          </cell>
          <cell r="S119" t="e">
            <v>#NAME?</v>
          </cell>
          <cell r="T119">
            <v>0</v>
          </cell>
          <cell r="U119">
            <v>0</v>
          </cell>
          <cell r="V119" t="e">
            <v>#NAME?</v>
          </cell>
          <cell r="W119" t="e">
            <v>#NAME?</v>
          </cell>
          <cell r="X119" t="e">
            <v>#NAME?</v>
          </cell>
          <cell r="Y119" t="e">
            <v>#NAME?</v>
          </cell>
          <cell r="Z119" t="e">
            <v>#NAME?</v>
          </cell>
          <cell r="AA119" t="e">
            <v>#NAME?</v>
          </cell>
          <cell r="AB119" t="e">
            <v>#NAME?</v>
          </cell>
          <cell r="AC119" t="e">
            <v>#NAME?</v>
          </cell>
          <cell r="AD119" t="e">
            <v>#NAME?</v>
          </cell>
          <cell r="AE119" t="e">
            <v>#NAME?</v>
          </cell>
          <cell r="AF119">
            <v>171.56</v>
          </cell>
          <cell r="AG119">
            <v>36.64</v>
          </cell>
          <cell r="AH119">
            <v>7.56</v>
          </cell>
          <cell r="AI119">
            <v>215.76</v>
          </cell>
          <cell r="AJ119" t="e">
            <v>#NAME?</v>
          </cell>
          <cell r="AK119" t="e">
            <v>#NAME?</v>
          </cell>
          <cell r="AL119" t="e">
            <v>#NAME?</v>
          </cell>
          <cell r="AM119" t="e">
            <v>#NAME?</v>
          </cell>
          <cell r="AN119" t="e">
            <v>#NAME?</v>
          </cell>
          <cell r="AO119" t="e">
            <v>#NAME?</v>
          </cell>
          <cell r="AP119" t="e">
            <v>#NAME?</v>
          </cell>
          <cell r="AQ119">
            <v>0</v>
          </cell>
          <cell r="AR119">
            <v>0</v>
          </cell>
          <cell r="AS119">
            <v>0</v>
          </cell>
          <cell r="AT119">
            <v>0</v>
          </cell>
        </row>
        <row r="120">
          <cell r="A120" t="str">
            <v>132KV DC Dumraon-Buxar TL Line</v>
          </cell>
          <cell r="B120">
            <v>77</v>
          </cell>
          <cell r="C120" t="str">
            <v>33/0</v>
          </cell>
          <cell r="D120" t="str">
            <v>DS+0</v>
          </cell>
          <cell r="E120" t="str">
            <v>WET</v>
          </cell>
          <cell r="F120" t="str">
            <v>Md Rajik</v>
          </cell>
          <cell r="G120">
            <v>43514</v>
          </cell>
          <cell r="H120">
            <v>43542</v>
          </cell>
          <cell r="I120" t="str">
            <v>YES</v>
          </cell>
          <cell r="J120">
            <v>43520</v>
          </cell>
          <cell r="K120">
            <v>0</v>
          </cell>
          <cell r="L120">
            <v>0</v>
          </cell>
          <cell r="M120">
            <v>0</v>
          </cell>
          <cell r="N120">
            <v>0</v>
          </cell>
          <cell r="O120">
            <v>0</v>
          </cell>
          <cell r="P120">
            <v>0</v>
          </cell>
          <cell r="Q120">
            <v>0</v>
          </cell>
          <cell r="R120" t="e">
            <v>#NAME?</v>
          </cell>
          <cell r="S120" t="e">
            <v>#NAME?</v>
          </cell>
          <cell r="T120">
            <v>0</v>
          </cell>
          <cell r="U120">
            <v>0</v>
          </cell>
          <cell r="V120" t="e">
            <v>#NAME?</v>
          </cell>
          <cell r="W120" t="e">
            <v>#NAME?</v>
          </cell>
          <cell r="X120" t="e">
            <v>#NAME?</v>
          </cell>
          <cell r="Y120" t="e">
            <v>#NAME?</v>
          </cell>
          <cell r="Z120" t="e">
            <v>#NAME?</v>
          </cell>
          <cell r="AA120" t="e">
            <v>#NAME?</v>
          </cell>
          <cell r="AB120" t="e">
            <v>#NAME?</v>
          </cell>
          <cell r="AC120" t="e">
            <v>#NAME?</v>
          </cell>
          <cell r="AD120" t="e">
            <v>#NAME?</v>
          </cell>
          <cell r="AE120" t="e">
            <v>#NAME?</v>
          </cell>
          <cell r="AF120">
            <v>301.24</v>
          </cell>
          <cell r="AG120">
            <v>49.2</v>
          </cell>
          <cell r="AH120">
            <v>10.3</v>
          </cell>
          <cell r="AI120">
            <v>360.74</v>
          </cell>
          <cell r="AJ120" t="e">
            <v>#NAME?</v>
          </cell>
          <cell r="AK120" t="e">
            <v>#NAME?</v>
          </cell>
          <cell r="AL120" t="e">
            <v>#NAME?</v>
          </cell>
          <cell r="AM120" t="e">
            <v>#NAME?</v>
          </cell>
          <cell r="AN120" t="e">
            <v>#NAME?</v>
          </cell>
          <cell r="AO120" t="e">
            <v>#NAME?</v>
          </cell>
          <cell r="AP120" t="e">
            <v>#NAME?</v>
          </cell>
          <cell r="AQ120">
            <v>0</v>
          </cell>
          <cell r="AR120">
            <v>0</v>
          </cell>
          <cell r="AS120">
            <v>0</v>
          </cell>
          <cell r="AT120">
            <v>0</v>
          </cell>
        </row>
        <row r="121">
          <cell r="A121" t="str">
            <v>220KV DC Naubatpur-BhusaulaTL Line</v>
          </cell>
          <cell r="B121">
            <v>23</v>
          </cell>
          <cell r="C121" t="str">
            <v>15/0</v>
          </cell>
          <cell r="D121" t="str">
            <v>DD+25</v>
          </cell>
          <cell r="E121" t="str">
            <v>WET</v>
          </cell>
          <cell r="F121" t="str">
            <v>Veena Construction</v>
          </cell>
          <cell r="G121">
            <v>43511</v>
          </cell>
          <cell r="H121">
            <v>43539</v>
          </cell>
          <cell r="I121">
            <v>43540</v>
          </cell>
          <cell r="J121">
            <v>43513</v>
          </cell>
          <cell r="K121">
            <v>0</v>
          </cell>
          <cell r="L121">
            <v>0</v>
          </cell>
          <cell r="M121">
            <v>0</v>
          </cell>
          <cell r="N121">
            <v>0</v>
          </cell>
          <cell r="O121">
            <v>0</v>
          </cell>
          <cell r="P121">
            <v>0</v>
          </cell>
          <cell r="Q121">
            <v>0</v>
          </cell>
          <cell r="R121" t="e">
            <v>#NAME?</v>
          </cell>
          <cell r="S121" t="e">
            <v>#NAME?</v>
          </cell>
          <cell r="T121">
            <v>0</v>
          </cell>
          <cell r="U121">
            <v>0</v>
          </cell>
          <cell r="V121" t="e">
            <v>#NAME?</v>
          </cell>
          <cell r="W121" t="e">
            <v>#NAME?</v>
          </cell>
          <cell r="X121" t="e">
            <v>#NAME?</v>
          </cell>
          <cell r="Y121" t="e">
            <v>#NAME?</v>
          </cell>
          <cell r="Z121" t="e">
            <v>#NAME?</v>
          </cell>
          <cell r="AA121" t="e">
            <v>#NAME?</v>
          </cell>
          <cell r="AB121" t="e">
            <v>#NAME?</v>
          </cell>
          <cell r="AC121" t="e">
            <v>#NAME?</v>
          </cell>
          <cell r="AD121" t="e">
            <v>#NAME?</v>
          </cell>
          <cell r="AE121" t="e">
            <v>#NAME?</v>
          </cell>
          <cell r="AF121">
            <v>462.57</v>
          </cell>
          <cell r="AG121">
            <v>0</v>
          </cell>
          <cell r="AH121">
            <v>8.52</v>
          </cell>
          <cell r="AI121">
            <v>471.09</v>
          </cell>
          <cell r="AJ121" t="e">
            <v>#NAME?</v>
          </cell>
          <cell r="AK121" t="e">
            <v>#NAME?</v>
          </cell>
          <cell r="AL121" t="e">
            <v>#NAME?</v>
          </cell>
          <cell r="AM121" t="e">
            <v>#NAME?</v>
          </cell>
          <cell r="AN121" t="e">
            <v>#NAME?</v>
          </cell>
          <cell r="AO121" t="e">
            <v>#NAME?</v>
          </cell>
          <cell r="AP121" t="e">
            <v>#NAME?</v>
          </cell>
          <cell r="AQ121">
            <v>0</v>
          </cell>
          <cell r="AR121">
            <v>0</v>
          </cell>
          <cell r="AS121">
            <v>0</v>
          </cell>
          <cell r="AT121">
            <v>0</v>
          </cell>
        </row>
        <row r="122">
          <cell r="A122" t="str">
            <v>132KV DC Dumraon-Dumraon TL Line</v>
          </cell>
          <cell r="B122">
            <v>36</v>
          </cell>
          <cell r="C122" t="str">
            <v>6/0</v>
          </cell>
          <cell r="D122" t="str">
            <v>DC+3</v>
          </cell>
          <cell r="E122" t="str">
            <v>WET</v>
          </cell>
          <cell r="F122" t="str">
            <v>Chandan Yadav</v>
          </cell>
          <cell r="G122">
            <v>43526</v>
          </cell>
          <cell r="H122">
            <v>43554</v>
          </cell>
          <cell r="I122">
            <v>43614</v>
          </cell>
          <cell r="J122" t="str">
            <v>YES</v>
          </cell>
          <cell r="K122">
            <v>0</v>
          </cell>
          <cell r="L122">
            <v>0</v>
          </cell>
          <cell r="M122">
            <v>0</v>
          </cell>
          <cell r="N122">
            <v>0</v>
          </cell>
          <cell r="O122">
            <v>0</v>
          </cell>
          <cell r="P122">
            <v>0</v>
          </cell>
          <cell r="Q122">
            <v>0</v>
          </cell>
          <cell r="R122" t="e">
            <v>#NAME?</v>
          </cell>
          <cell r="S122" t="e">
            <v>#NAME?</v>
          </cell>
          <cell r="T122">
            <v>0</v>
          </cell>
          <cell r="U122">
            <v>0</v>
          </cell>
          <cell r="V122" t="e">
            <v>#NAME?</v>
          </cell>
          <cell r="W122" t="e">
            <v>#NAME?</v>
          </cell>
          <cell r="X122" t="e">
            <v>#NAME?</v>
          </cell>
          <cell r="Y122" t="e">
            <v>#NAME?</v>
          </cell>
          <cell r="Z122" t="e">
            <v>#NAME?</v>
          </cell>
          <cell r="AA122" t="e">
            <v>#NAME?</v>
          </cell>
          <cell r="AB122" t="e">
            <v>#NAME?</v>
          </cell>
          <cell r="AC122" t="e">
            <v>#NAME?</v>
          </cell>
          <cell r="AD122" t="e">
            <v>#NAME?</v>
          </cell>
          <cell r="AE122" t="e">
            <v>#NAME?</v>
          </cell>
          <cell r="AF122">
            <v>259.52</v>
          </cell>
          <cell r="AG122">
            <v>54.08</v>
          </cell>
          <cell r="AH122">
            <v>8.26</v>
          </cell>
          <cell r="AI122">
            <v>321.85999999999996</v>
          </cell>
          <cell r="AJ122" t="e">
            <v>#NAME?</v>
          </cell>
          <cell r="AK122" t="e">
            <v>#NAME?</v>
          </cell>
          <cell r="AL122" t="e">
            <v>#NAME?</v>
          </cell>
          <cell r="AM122" t="e">
            <v>#NAME?</v>
          </cell>
          <cell r="AN122" t="e">
            <v>#NAME?</v>
          </cell>
          <cell r="AO122" t="e">
            <v>#NAME?</v>
          </cell>
          <cell r="AP122" t="e">
            <v>#NAME?</v>
          </cell>
          <cell r="AQ122">
            <v>0</v>
          </cell>
          <cell r="AR122">
            <v>0</v>
          </cell>
          <cell r="AS122">
            <v>0</v>
          </cell>
          <cell r="AT122">
            <v>0</v>
          </cell>
        </row>
        <row r="123">
          <cell r="A123" t="str">
            <v>132KV DC Dumraon-Dumraon TL Line</v>
          </cell>
          <cell r="B123">
            <v>35</v>
          </cell>
          <cell r="C123" t="str">
            <v>1/7</v>
          </cell>
          <cell r="D123" t="str">
            <v>DA+6</v>
          </cell>
          <cell r="E123" t="str">
            <v>WET</v>
          </cell>
          <cell r="F123" t="str">
            <v>Deepak Pandey</v>
          </cell>
          <cell r="G123">
            <v>43525</v>
          </cell>
          <cell r="H123">
            <v>43553</v>
          </cell>
          <cell r="I123">
            <v>43614</v>
          </cell>
          <cell r="J123" t="str">
            <v>YES</v>
          </cell>
          <cell r="K123">
            <v>0</v>
          </cell>
          <cell r="L123">
            <v>0</v>
          </cell>
          <cell r="M123">
            <v>0</v>
          </cell>
          <cell r="N123">
            <v>0</v>
          </cell>
          <cell r="O123">
            <v>0</v>
          </cell>
          <cell r="P123">
            <v>0</v>
          </cell>
          <cell r="Q123">
            <v>0</v>
          </cell>
          <cell r="R123" t="e">
            <v>#NAME?</v>
          </cell>
          <cell r="S123" t="e">
            <v>#NAME?</v>
          </cell>
          <cell r="T123">
            <v>0</v>
          </cell>
          <cell r="U123">
            <v>0</v>
          </cell>
          <cell r="V123" t="e">
            <v>#NAME?</v>
          </cell>
          <cell r="W123" t="e">
            <v>#NAME?</v>
          </cell>
          <cell r="X123" t="e">
            <v>#NAME?</v>
          </cell>
          <cell r="Y123" t="e">
            <v>#NAME?</v>
          </cell>
          <cell r="Z123" t="e">
            <v>#NAME?</v>
          </cell>
          <cell r="AA123" t="e">
            <v>#NAME?</v>
          </cell>
          <cell r="AB123" t="e">
            <v>#NAME?</v>
          </cell>
          <cell r="AC123" t="e">
            <v>#NAME?</v>
          </cell>
          <cell r="AD123" t="e">
            <v>#NAME?</v>
          </cell>
          <cell r="AE123" t="e">
            <v>#NAME?</v>
          </cell>
          <cell r="AF123">
            <v>171.56</v>
          </cell>
          <cell r="AG123">
            <v>36.64</v>
          </cell>
          <cell r="AH123">
            <v>7.56</v>
          </cell>
          <cell r="AI123">
            <v>215.76</v>
          </cell>
          <cell r="AJ123" t="e">
            <v>#NAME?</v>
          </cell>
          <cell r="AK123" t="e">
            <v>#NAME?</v>
          </cell>
          <cell r="AL123" t="e">
            <v>#NAME?</v>
          </cell>
          <cell r="AM123" t="e">
            <v>#NAME?</v>
          </cell>
          <cell r="AN123" t="e">
            <v>#NAME?</v>
          </cell>
          <cell r="AO123" t="e">
            <v>#NAME?</v>
          </cell>
          <cell r="AP123" t="e">
            <v>#NAME?</v>
          </cell>
          <cell r="AQ123">
            <v>0</v>
          </cell>
          <cell r="AR123">
            <v>0</v>
          </cell>
          <cell r="AS123">
            <v>0</v>
          </cell>
          <cell r="AT123">
            <v>0</v>
          </cell>
        </row>
        <row r="124">
          <cell r="A124" t="str">
            <v>132KV DC Gaya-Jehanabad TL Line</v>
          </cell>
          <cell r="B124">
            <v>86</v>
          </cell>
          <cell r="C124" t="str">
            <v>1/0</v>
          </cell>
          <cell r="D124" t="str">
            <v>DD+0</v>
          </cell>
          <cell r="E124" t="str">
            <v>WET</v>
          </cell>
          <cell r="F124" t="str">
            <v>Deepak Kumar</v>
          </cell>
          <cell r="G124">
            <v>43512</v>
          </cell>
          <cell r="H124">
            <v>43540</v>
          </cell>
          <cell r="I124">
            <v>43513</v>
          </cell>
          <cell r="J124" t="str">
            <v>YES</v>
          </cell>
          <cell r="K124">
            <v>0</v>
          </cell>
          <cell r="L124">
            <v>0</v>
          </cell>
          <cell r="M124">
            <v>0</v>
          </cell>
          <cell r="N124">
            <v>0</v>
          </cell>
          <cell r="O124">
            <v>0</v>
          </cell>
          <cell r="P124">
            <v>0</v>
          </cell>
          <cell r="Q124">
            <v>0</v>
          </cell>
          <cell r="R124" t="e">
            <v>#NAME?</v>
          </cell>
          <cell r="S124" t="e">
            <v>#NAME?</v>
          </cell>
          <cell r="T124">
            <v>0</v>
          </cell>
          <cell r="U124">
            <v>0</v>
          </cell>
          <cell r="V124" t="e">
            <v>#NAME?</v>
          </cell>
          <cell r="W124" t="e">
            <v>#NAME?</v>
          </cell>
          <cell r="X124" t="e">
            <v>#NAME?</v>
          </cell>
          <cell r="Y124" t="e">
            <v>#NAME?</v>
          </cell>
          <cell r="Z124" t="e">
            <v>#NAME?</v>
          </cell>
          <cell r="AA124" t="e">
            <v>#NAME?</v>
          </cell>
          <cell r="AB124" t="e">
            <v>#NAME?</v>
          </cell>
          <cell r="AC124" t="e">
            <v>#NAME?</v>
          </cell>
          <cell r="AD124" t="e">
            <v>#NAME?</v>
          </cell>
          <cell r="AE124" t="e">
            <v>#NAME?</v>
          </cell>
          <cell r="AF124">
            <v>396.56</v>
          </cell>
          <cell r="AG124">
            <v>0</v>
          </cell>
          <cell r="AH124">
            <v>8.26</v>
          </cell>
          <cell r="AI124">
            <v>404.82</v>
          </cell>
          <cell r="AJ124" t="e">
            <v>#NAME?</v>
          </cell>
          <cell r="AK124" t="e">
            <v>#NAME?</v>
          </cell>
          <cell r="AL124" t="e">
            <v>#NAME?</v>
          </cell>
          <cell r="AM124" t="e">
            <v>#NAME?</v>
          </cell>
          <cell r="AN124" t="e">
            <v>#NAME?</v>
          </cell>
          <cell r="AO124" t="e">
            <v>#NAME?</v>
          </cell>
          <cell r="AP124" t="e">
            <v>#NAME?</v>
          </cell>
          <cell r="AQ124">
            <v>0</v>
          </cell>
          <cell r="AR124">
            <v>0</v>
          </cell>
          <cell r="AS124">
            <v>0</v>
          </cell>
          <cell r="AT124">
            <v>0</v>
          </cell>
        </row>
        <row r="125">
          <cell r="A125" t="str">
            <v>220KV DC Naubatpur-BhusaulaTL Line</v>
          </cell>
          <cell r="B125">
            <v>21</v>
          </cell>
          <cell r="C125" t="str">
            <v>2/0</v>
          </cell>
          <cell r="D125" t="str">
            <v>DD+25</v>
          </cell>
          <cell r="E125" t="str">
            <v>WET</v>
          </cell>
          <cell r="F125" t="str">
            <v>Lalan Mehta</v>
          </cell>
          <cell r="G125">
            <v>43510</v>
          </cell>
          <cell r="H125">
            <v>43538</v>
          </cell>
          <cell r="I125">
            <v>43540</v>
          </cell>
          <cell r="J125">
            <v>43523</v>
          </cell>
          <cell r="K125">
            <v>0</v>
          </cell>
          <cell r="L125">
            <v>0</v>
          </cell>
          <cell r="M125">
            <v>0</v>
          </cell>
          <cell r="N125">
            <v>0</v>
          </cell>
          <cell r="O125">
            <v>0</v>
          </cell>
          <cell r="P125">
            <v>0</v>
          </cell>
          <cell r="Q125">
            <v>0</v>
          </cell>
          <cell r="R125" t="e">
            <v>#NAME?</v>
          </cell>
          <cell r="S125" t="e">
            <v>#NAME?</v>
          </cell>
          <cell r="T125">
            <v>0</v>
          </cell>
          <cell r="U125">
            <v>0</v>
          </cell>
          <cell r="V125" t="e">
            <v>#NAME?</v>
          </cell>
          <cell r="W125" t="e">
            <v>#NAME?</v>
          </cell>
          <cell r="X125" t="e">
            <v>#NAME?</v>
          </cell>
          <cell r="Y125" t="e">
            <v>#NAME?</v>
          </cell>
          <cell r="Z125" t="e">
            <v>#NAME?</v>
          </cell>
          <cell r="AA125" t="e">
            <v>#NAME?</v>
          </cell>
          <cell r="AB125" t="e">
            <v>#NAME?</v>
          </cell>
          <cell r="AC125" t="e">
            <v>#NAME?</v>
          </cell>
          <cell r="AD125" t="e">
            <v>#NAME?</v>
          </cell>
          <cell r="AE125" t="e">
            <v>#NAME?</v>
          </cell>
          <cell r="AF125">
            <v>462.57</v>
          </cell>
          <cell r="AG125">
            <v>0</v>
          </cell>
          <cell r="AH125">
            <v>8.52</v>
          </cell>
          <cell r="AI125">
            <v>471.09</v>
          </cell>
          <cell r="AJ125" t="e">
            <v>#NAME?</v>
          </cell>
          <cell r="AK125" t="e">
            <v>#NAME?</v>
          </cell>
          <cell r="AL125" t="e">
            <v>#NAME?</v>
          </cell>
          <cell r="AM125" t="e">
            <v>#NAME?</v>
          </cell>
          <cell r="AN125" t="e">
            <v>#NAME?</v>
          </cell>
          <cell r="AO125" t="e">
            <v>#NAME?</v>
          </cell>
          <cell r="AP125" t="e">
            <v>#NAME?</v>
          </cell>
          <cell r="AQ125">
            <v>0</v>
          </cell>
          <cell r="AR125">
            <v>0</v>
          </cell>
          <cell r="AS125">
            <v>0</v>
          </cell>
          <cell r="AT125">
            <v>0</v>
          </cell>
        </row>
        <row r="126">
          <cell r="A126" t="str">
            <v>220KV DC Naubatpur-BhusaulaTL Line</v>
          </cell>
          <cell r="B126">
            <v>22</v>
          </cell>
          <cell r="C126" t="str">
            <v>8/0</v>
          </cell>
          <cell r="D126" t="str">
            <v>DD+0</v>
          </cell>
          <cell r="E126" t="str">
            <v>WET</v>
          </cell>
          <cell r="F126" t="str">
            <v>Sunil Kumar</v>
          </cell>
          <cell r="G126">
            <v>43510</v>
          </cell>
          <cell r="H126">
            <v>43538</v>
          </cell>
          <cell r="I126">
            <v>43540</v>
          </cell>
          <cell r="J126">
            <v>43513</v>
          </cell>
          <cell r="K126">
            <v>0</v>
          </cell>
          <cell r="L126">
            <v>0</v>
          </cell>
          <cell r="M126">
            <v>0</v>
          </cell>
          <cell r="N126">
            <v>0</v>
          </cell>
          <cell r="O126">
            <v>0</v>
          </cell>
          <cell r="P126">
            <v>0</v>
          </cell>
          <cell r="Q126">
            <v>0</v>
          </cell>
          <cell r="R126" t="e">
            <v>#NAME?</v>
          </cell>
          <cell r="S126" t="e">
            <v>#NAME?</v>
          </cell>
          <cell r="T126">
            <v>0</v>
          </cell>
          <cell r="U126">
            <v>0</v>
          </cell>
          <cell r="V126" t="e">
            <v>#NAME?</v>
          </cell>
          <cell r="W126" t="e">
            <v>#NAME?</v>
          </cell>
          <cell r="X126" t="e">
            <v>#NAME?</v>
          </cell>
          <cell r="Y126" t="e">
            <v>#NAME?</v>
          </cell>
          <cell r="Z126" t="e">
            <v>#NAME?</v>
          </cell>
          <cell r="AA126" t="e">
            <v>#NAME?</v>
          </cell>
          <cell r="AB126" t="e">
            <v>#NAME?</v>
          </cell>
          <cell r="AC126" t="e">
            <v>#NAME?</v>
          </cell>
          <cell r="AD126" t="e">
            <v>#NAME?</v>
          </cell>
          <cell r="AE126" t="e">
            <v>#NAME?</v>
          </cell>
          <cell r="AF126">
            <v>396.56</v>
          </cell>
          <cell r="AG126">
            <v>0</v>
          </cell>
          <cell r="AH126">
            <v>8.26</v>
          </cell>
          <cell r="AI126">
            <v>404.82</v>
          </cell>
          <cell r="AJ126" t="e">
            <v>#NAME?</v>
          </cell>
          <cell r="AK126" t="e">
            <v>#NAME?</v>
          </cell>
          <cell r="AL126" t="e">
            <v>#NAME?</v>
          </cell>
          <cell r="AM126" t="e">
            <v>#NAME?</v>
          </cell>
          <cell r="AN126" t="e">
            <v>#NAME?</v>
          </cell>
          <cell r="AO126" t="e">
            <v>#NAME?</v>
          </cell>
          <cell r="AP126" t="e">
            <v>#NAME?</v>
          </cell>
          <cell r="AQ126">
            <v>0</v>
          </cell>
          <cell r="AR126">
            <v>0</v>
          </cell>
          <cell r="AS126">
            <v>0</v>
          </cell>
          <cell r="AT126">
            <v>0</v>
          </cell>
        </row>
        <row r="127">
          <cell r="A127" t="str">
            <v>132KV DC Dumraon-Buxar TL Line</v>
          </cell>
          <cell r="B127">
            <v>74</v>
          </cell>
          <cell r="C127" t="str">
            <v>28/11</v>
          </cell>
          <cell r="D127" t="str">
            <v>DP+0</v>
          </cell>
          <cell r="E127" t="str">
            <v>WET</v>
          </cell>
          <cell r="F127" t="str">
            <v>Iftekhar</v>
          </cell>
          <cell r="G127">
            <v>43513</v>
          </cell>
          <cell r="H127">
            <v>43541</v>
          </cell>
          <cell r="I127" t="str">
            <v>yes</v>
          </cell>
          <cell r="J127">
            <v>43520</v>
          </cell>
          <cell r="K127">
            <v>0</v>
          </cell>
          <cell r="L127">
            <v>0</v>
          </cell>
          <cell r="M127">
            <v>0</v>
          </cell>
          <cell r="N127">
            <v>0</v>
          </cell>
          <cell r="O127">
            <v>0</v>
          </cell>
          <cell r="P127">
            <v>0</v>
          </cell>
          <cell r="Q127">
            <v>0</v>
          </cell>
          <cell r="R127" t="e">
            <v>#NAME?</v>
          </cell>
          <cell r="S127" t="e">
            <v>#NAME?</v>
          </cell>
          <cell r="T127">
            <v>0</v>
          </cell>
          <cell r="U127">
            <v>0</v>
          </cell>
          <cell r="V127" t="e">
            <v>#NAME?</v>
          </cell>
          <cell r="W127" t="e">
            <v>#NAME?</v>
          </cell>
          <cell r="X127" t="e">
            <v>#NAME?</v>
          </cell>
          <cell r="Y127" t="e">
            <v>#NAME?</v>
          </cell>
          <cell r="Z127" t="e">
            <v>#NAME?</v>
          </cell>
          <cell r="AA127" t="e">
            <v>#NAME?</v>
          </cell>
          <cell r="AB127" t="e">
            <v>#NAME?</v>
          </cell>
          <cell r="AC127" t="e">
            <v>#NAME?</v>
          </cell>
          <cell r="AD127" t="e">
            <v>#NAME?</v>
          </cell>
          <cell r="AE127" t="e">
            <v>#NAME?</v>
          </cell>
          <cell r="AF127">
            <v>122.56</v>
          </cell>
          <cell r="AG127">
            <v>17.68</v>
          </cell>
          <cell r="AH127">
            <v>6.51</v>
          </cell>
          <cell r="AI127">
            <v>146.75</v>
          </cell>
          <cell r="AJ127" t="e">
            <v>#NAME?</v>
          </cell>
          <cell r="AK127" t="e">
            <v>#NAME?</v>
          </cell>
          <cell r="AL127" t="e">
            <v>#NAME?</v>
          </cell>
          <cell r="AM127" t="e">
            <v>#NAME?</v>
          </cell>
          <cell r="AN127" t="e">
            <v>#NAME?</v>
          </cell>
          <cell r="AO127" t="e">
            <v>#NAME?</v>
          </cell>
          <cell r="AP127" t="e">
            <v>#NAME?</v>
          </cell>
          <cell r="AQ127">
            <v>0</v>
          </cell>
          <cell r="AR127">
            <v>0</v>
          </cell>
          <cell r="AS127">
            <v>0</v>
          </cell>
          <cell r="AT127">
            <v>0</v>
          </cell>
        </row>
        <row r="128">
          <cell r="A128" t="str">
            <v>220KV DC Naubatpur-BhusaulaTL Line</v>
          </cell>
          <cell r="B128">
            <v>20</v>
          </cell>
          <cell r="C128" t="str">
            <v>7/0</v>
          </cell>
          <cell r="D128" t="str">
            <v>DD+0</v>
          </cell>
          <cell r="E128" t="str">
            <v>WET</v>
          </cell>
          <cell r="F128" t="str">
            <v>Sunil Kumar</v>
          </cell>
          <cell r="G128">
            <v>43507</v>
          </cell>
          <cell r="H128">
            <v>43535</v>
          </cell>
          <cell r="I128">
            <v>43540</v>
          </cell>
          <cell r="J128">
            <v>43513</v>
          </cell>
          <cell r="K128">
            <v>0</v>
          </cell>
          <cell r="L128">
            <v>0</v>
          </cell>
          <cell r="M128">
            <v>0</v>
          </cell>
          <cell r="N128">
            <v>0</v>
          </cell>
          <cell r="O128">
            <v>0</v>
          </cell>
          <cell r="P128">
            <v>0</v>
          </cell>
          <cell r="Q128">
            <v>0</v>
          </cell>
          <cell r="R128" t="e">
            <v>#NAME?</v>
          </cell>
          <cell r="S128" t="e">
            <v>#NAME?</v>
          </cell>
          <cell r="T128">
            <v>0</v>
          </cell>
          <cell r="U128">
            <v>0</v>
          </cell>
          <cell r="V128" t="e">
            <v>#NAME?</v>
          </cell>
          <cell r="W128" t="e">
            <v>#NAME?</v>
          </cell>
          <cell r="X128" t="e">
            <v>#NAME?</v>
          </cell>
          <cell r="Y128" t="e">
            <v>#NAME?</v>
          </cell>
          <cell r="Z128" t="e">
            <v>#NAME?</v>
          </cell>
          <cell r="AA128" t="e">
            <v>#NAME?</v>
          </cell>
          <cell r="AB128" t="e">
            <v>#NAME?</v>
          </cell>
          <cell r="AC128" t="e">
            <v>#NAME?</v>
          </cell>
          <cell r="AD128" t="e">
            <v>#NAME?</v>
          </cell>
          <cell r="AE128" t="e">
            <v>#NAME?</v>
          </cell>
          <cell r="AF128">
            <v>396.56</v>
          </cell>
          <cell r="AG128">
            <v>0</v>
          </cell>
          <cell r="AH128">
            <v>8.26</v>
          </cell>
          <cell r="AI128">
            <v>404.82</v>
          </cell>
          <cell r="AJ128" t="e">
            <v>#NAME?</v>
          </cell>
          <cell r="AK128" t="e">
            <v>#NAME?</v>
          </cell>
          <cell r="AL128" t="e">
            <v>#NAME?</v>
          </cell>
          <cell r="AM128" t="e">
            <v>#NAME?</v>
          </cell>
          <cell r="AN128" t="e">
            <v>#NAME?</v>
          </cell>
          <cell r="AO128" t="e">
            <v>#NAME?</v>
          </cell>
          <cell r="AP128" t="e">
            <v>#NAME?</v>
          </cell>
          <cell r="AQ128">
            <v>0</v>
          </cell>
          <cell r="AR128">
            <v>0</v>
          </cell>
          <cell r="AS128">
            <v>0</v>
          </cell>
          <cell r="AT128">
            <v>0</v>
          </cell>
        </row>
        <row r="129">
          <cell r="A129" t="str">
            <v>132KV DC Dumraon-Dumraon TL Line</v>
          </cell>
          <cell r="B129">
            <v>33</v>
          </cell>
          <cell r="C129" t="str">
            <v>1/6</v>
          </cell>
          <cell r="D129" t="str">
            <v>DA+3</v>
          </cell>
          <cell r="E129" t="str">
            <v>WET</v>
          </cell>
          <cell r="F129" t="str">
            <v>Deepak Pandey</v>
          </cell>
          <cell r="G129">
            <v>43524</v>
          </cell>
          <cell r="H129">
            <v>43552</v>
          </cell>
          <cell r="I129">
            <v>43614</v>
          </cell>
          <cell r="J129" t="str">
            <v>YES</v>
          </cell>
          <cell r="K129">
            <v>0</v>
          </cell>
          <cell r="L129">
            <v>0</v>
          </cell>
          <cell r="M129">
            <v>0</v>
          </cell>
          <cell r="N129">
            <v>0</v>
          </cell>
          <cell r="O129">
            <v>0</v>
          </cell>
          <cell r="P129">
            <v>0</v>
          </cell>
          <cell r="Q129">
            <v>0</v>
          </cell>
          <cell r="R129" t="e">
            <v>#NAME?</v>
          </cell>
          <cell r="S129" t="e">
            <v>#NAME?</v>
          </cell>
          <cell r="T129">
            <v>0</v>
          </cell>
          <cell r="U129">
            <v>0</v>
          </cell>
          <cell r="V129" t="e">
            <v>#NAME?</v>
          </cell>
          <cell r="W129" t="e">
            <v>#NAME?</v>
          </cell>
          <cell r="X129" t="e">
            <v>#NAME?</v>
          </cell>
          <cell r="Y129" t="e">
            <v>#NAME?</v>
          </cell>
          <cell r="Z129" t="e">
            <v>#NAME?</v>
          </cell>
          <cell r="AA129" t="e">
            <v>#NAME?</v>
          </cell>
          <cell r="AB129" t="e">
            <v>#NAME?</v>
          </cell>
          <cell r="AC129" t="e">
            <v>#NAME?</v>
          </cell>
          <cell r="AD129" t="e">
            <v>#NAME?</v>
          </cell>
          <cell r="AE129" t="e">
            <v>#NAME?</v>
          </cell>
          <cell r="AF129">
            <v>171.56</v>
          </cell>
          <cell r="AG129">
            <v>36.64</v>
          </cell>
          <cell r="AH129">
            <v>7.56</v>
          </cell>
          <cell r="AI129">
            <v>215.76</v>
          </cell>
          <cell r="AJ129" t="e">
            <v>#NAME?</v>
          </cell>
          <cell r="AK129" t="e">
            <v>#NAME?</v>
          </cell>
          <cell r="AL129" t="e">
            <v>#NAME?</v>
          </cell>
          <cell r="AM129" t="e">
            <v>#NAME?</v>
          </cell>
          <cell r="AN129" t="e">
            <v>#NAME?</v>
          </cell>
          <cell r="AO129" t="e">
            <v>#NAME?</v>
          </cell>
          <cell r="AP129" t="e">
            <v>#NAME?</v>
          </cell>
          <cell r="AQ129">
            <v>0</v>
          </cell>
          <cell r="AR129">
            <v>0</v>
          </cell>
          <cell r="AS129">
            <v>0</v>
          </cell>
          <cell r="AT129">
            <v>0</v>
          </cell>
        </row>
        <row r="130">
          <cell r="A130" t="str">
            <v>132KV DC Dumraon-Dumraon TL Line</v>
          </cell>
          <cell r="B130">
            <v>34</v>
          </cell>
          <cell r="C130" t="str">
            <v>7/3</v>
          </cell>
          <cell r="D130" t="str">
            <v>DA+3</v>
          </cell>
          <cell r="E130" t="str">
            <v>WET</v>
          </cell>
          <cell r="F130" t="str">
            <v>Kanchan Singh</v>
          </cell>
          <cell r="G130">
            <v>43524</v>
          </cell>
          <cell r="H130">
            <v>43552</v>
          </cell>
          <cell r="I130">
            <v>0</v>
          </cell>
          <cell r="J130" t="str">
            <v>YES</v>
          </cell>
          <cell r="K130">
            <v>0</v>
          </cell>
          <cell r="L130">
            <v>0</v>
          </cell>
          <cell r="M130">
            <v>0</v>
          </cell>
          <cell r="N130">
            <v>0</v>
          </cell>
          <cell r="O130">
            <v>0</v>
          </cell>
          <cell r="P130">
            <v>0</v>
          </cell>
          <cell r="Q130">
            <v>0</v>
          </cell>
          <cell r="R130" t="e">
            <v>#NAME?</v>
          </cell>
          <cell r="S130" t="e">
            <v>#NAME?</v>
          </cell>
          <cell r="T130">
            <v>0</v>
          </cell>
          <cell r="U130">
            <v>0</v>
          </cell>
          <cell r="V130" t="e">
            <v>#NAME?</v>
          </cell>
          <cell r="W130" t="e">
            <v>#NAME?</v>
          </cell>
          <cell r="X130" t="e">
            <v>#NAME?</v>
          </cell>
          <cell r="Y130" t="e">
            <v>#NAME?</v>
          </cell>
          <cell r="Z130" t="e">
            <v>#NAME?</v>
          </cell>
          <cell r="AA130" t="e">
            <v>#NAME?</v>
          </cell>
          <cell r="AB130" t="e">
            <v>#NAME?</v>
          </cell>
          <cell r="AC130" t="e">
            <v>#NAME?</v>
          </cell>
          <cell r="AD130" t="e">
            <v>#NAME?</v>
          </cell>
          <cell r="AE130" t="e">
            <v>#NAME?</v>
          </cell>
          <cell r="AF130">
            <v>171.56</v>
          </cell>
          <cell r="AG130">
            <v>36.64</v>
          </cell>
          <cell r="AH130">
            <v>7.56</v>
          </cell>
          <cell r="AI130">
            <v>215.76</v>
          </cell>
          <cell r="AJ130" t="e">
            <v>#NAME?</v>
          </cell>
          <cell r="AK130" t="e">
            <v>#NAME?</v>
          </cell>
          <cell r="AL130" t="e">
            <v>#NAME?</v>
          </cell>
          <cell r="AM130" t="e">
            <v>#NAME?</v>
          </cell>
          <cell r="AN130" t="e">
            <v>#NAME?</v>
          </cell>
          <cell r="AO130" t="e">
            <v>#NAME?</v>
          </cell>
          <cell r="AP130" t="e">
            <v>#NAME?</v>
          </cell>
          <cell r="AQ130">
            <v>0</v>
          </cell>
          <cell r="AR130">
            <v>0</v>
          </cell>
          <cell r="AS130">
            <v>0</v>
          </cell>
          <cell r="AT130">
            <v>0</v>
          </cell>
        </row>
        <row r="131">
          <cell r="A131" t="str">
            <v>132KV DC Dumraon-Buxar TL Line</v>
          </cell>
          <cell r="B131">
            <v>73</v>
          </cell>
          <cell r="C131" t="str">
            <v>33/1</v>
          </cell>
          <cell r="D131" t="str">
            <v>DP+3</v>
          </cell>
          <cell r="E131" t="str">
            <v>WET</v>
          </cell>
          <cell r="F131" t="str">
            <v>Md Rajik</v>
          </cell>
          <cell r="G131">
            <v>43511</v>
          </cell>
          <cell r="H131">
            <v>43539</v>
          </cell>
          <cell r="I131" t="str">
            <v>YES</v>
          </cell>
          <cell r="J131">
            <v>43520</v>
          </cell>
          <cell r="K131">
            <v>0</v>
          </cell>
          <cell r="L131">
            <v>0</v>
          </cell>
          <cell r="M131">
            <v>0</v>
          </cell>
          <cell r="N131">
            <v>0</v>
          </cell>
          <cell r="O131">
            <v>0</v>
          </cell>
          <cell r="P131">
            <v>0</v>
          </cell>
          <cell r="Q131">
            <v>0</v>
          </cell>
          <cell r="R131" t="e">
            <v>#NAME?</v>
          </cell>
          <cell r="S131" t="e">
            <v>#NAME?</v>
          </cell>
          <cell r="T131">
            <v>0</v>
          </cell>
          <cell r="U131">
            <v>0</v>
          </cell>
          <cell r="V131" t="e">
            <v>#NAME?</v>
          </cell>
          <cell r="W131" t="e">
            <v>#NAME?</v>
          </cell>
          <cell r="X131" t="e">
            <v>#NAME?</v>
          </cell>
          <cell r="Y131" t="e">
            <v>#NAME?</v>
          </cell>
          <cell r="Z131" t="e">
            <v>#NAME?</v>
          </cell>
          <cell r="AA131" t="e">
            <v>#NAME?</v>
          </cell>
          <cell r="AB131" t="e">
            <v>#NAME?</v>
          </cell>
          <cell r="AC131" t="e">
            <v>#NAME?</v>
          </cell>
          <cell r="AD131" t="e">
            <v>#NAME?</v>
          </cell>
          <cell r="AE131" t="e">
            <v>#NAME?</v>
          </cell>
          <cell r="AF131">
            <v>122.56</v>
          </cell>
          <cell r="AG131">
            <v>17.68</v>
          </cell>
          <cell r="AH131">
            <v>6.51</v>
          </cell>
          <cell r="AI131">
            <v>146.75</v>
          </cell>
          <cell r="AJ131" t="e">
            <v>#NAME?</v>
          </cell>
          <cell r="AK131" t="e">
            <v>#NAME?</v>
          </cell>
          <cell r="AL131" t="e">
            <v>#NAME?</v>
          </cell>
          <cell r="AM131" t="e">
            <v>#NAME?</v>
          </cell>
          <cell r="AN131" t="e">
            <v>#NAME?</v>
          </cell>
          <cell r="AO131" t="e">
            <v>#NAME?</v>
          </cell>
          <cell r="AP131" t="e">
            <v>#NAME?</v>
          </cell>
          <cell r="AQ131">
            <v>0</v>
          </cell>
          <cell r="AR131">
            <v>0</v>
          </cell>
          <cell r="AS131">
            <v>0</v>
          </cell>
          <cell r="AT131">
            <v>0</v>
          </cell>
        </row>
        <row r="132">
          <cell r="A132" t="str">
            <v>220KV DC Naubatpur-BhusaulaTL Line</v>
          </cell>
          <cell r="B132">
            <v>19</v>
          </cell>
          <cell r="C132" t="str">
            <v>16/0</v>
          </cell>
          <cell r="D132" t="str">
            <v>DB+3</v>
          </cell>
          <cell r="E132" t="str">
            <v>WET</v>
          </cell>
          <cell r="F132" t="str">
            <v>Veena Construction</v>
          </cell>
          <cell r="G132">
            <v>43506</v>
          </cell>
          <cell r="H132">
            <v>43534</v>
          </cell>
          <cell r="I132">
            <v>43540</v>
          </cell>
          <cell r="J132">
            <v>43513</v>
          </cell>
          <cell r="K132">
            <v>0</v>
          </cell>
          <cell r="L132">
            <v>0</v>
          </cell>
          <cell r="M132">
            <v>0</v>
          </cell>
          <cell r="N132">
            <v>0</v>
          </cell>
          <cell r="O132">
            <v>0</v>
          </cell>
          <cell r="P132">
            <v>0</v>
          </cell>
          <cell r="Q132">
            <v>0</v>
          </cell>
          <cell r="R132" t="e">
            <v>#NAME?</v>
          </cell>
          <cell r="S132" t="e">
            <v>#NAME?</v>
          </cell>
          <cell r="T132">
            <v>0</v>
          </cell>
          <cell r="U132">
            <v>0</v>
          </cell>
          <cell r="V132" t="e">
            <v>#NAME?</v>
          </cell>
          <cell r="W132" t="e">
            <v>#NAME?</v>
          </cell>
          <cell r="X132" t="e">
            <v>#NAME?</v>
          </cell>
          <cell r="Y132" t="e">
            <v>#NAME?</v>
          </cell>
          <cell r="Z132" t="e">
            <v>#NAME?</v>
          </cell>
          <cell r="AA132" t="e">
            <v>#NAME?</v>
          </cell>
          <cell r="AB132" t="e">
            <v>#NAME?</v>
          </cell>
          <cell r="AC132" t="e">
            <v>#NAME?</v>
          </cell>
          <cell r="AD132" t="e">
            <v>#NAME?</v>
          </cell>
          <cell r="AE132" t="e">
            <v>#NAME?</v>
          </cell>
          <cell r="AF132">
            <v>211.8</v>
          </cell>
          <cell r="AG132">
            <v>43.43</v>
          </cell>
          <cell r="AH132">
            <v>6.86</v>
          </cell>
          <cell r="AI132">
            <v>262.09000000000003</v>
          </cell>
          <cell r="AJ132" t="e">
            <v>#NAME?</v>
          </cell>
          <cell r="AK132" t="e">
            <v>#NAME?</v>
          </cell>
          <cell r="AL132" t="e">
            <v>#NAME?</v>
          </cell>
          <cell r="AM132" t="e">
            <v>#NAME?</v>
          </cell>
          <cell r="AN132" t="e">
            <v>#NAME?</v>
          </cell>
          <cell r="AO132" t="e">
            <v>#NAME?</v>
          </cell>
          <cell r="AP132" t="e">
            <v>#NAME?</v>
          </cell>
          <cell r="AQ132">
            <v>0</v>
          </cell>
          <cell r="AR132">
            <v>0</v>
          </cell>
          <cell r="AS132">
            <v>0</v>
          </cell>
          <cell r="AT132">
            <v>0</v>
          </cell>
        </row>
        <row r="133">
          <cell r="A133" t="str">
            <v>220KV DC Naubatpur-BhusaulaTL Line</v>
          </cell>
          <cell r="B133">
            <v>17</v>
          </cell>
          <cell r="C133" t="str">
            <v>6/5</v>
          </cell>
          <cell r="D133" t="str">
            <v>DA+0</v>
          </cell>
          <cell r="E133" t="str">
            <v>WET</v>
          </cell>
          <cell r="F133" t="str">
            <v>Ans Construction</v>
          </cell>
          <cell r="G133">
            <v>43503</v>
          </cell>
          <cell r="H133">
            <v>43531</v>
          </cell>
          <cell r="I133">
            <v>43552</v>
          </cell>
          <cell r="J133">
            <v>43548</v>
          </cell>
          <cell r="K133">
            <v>0</v>
          </cell>
          <cell r="L133">
            <v>0</v>
          </cell>
          <cell r="M133">
            <v>0</v>
          </cell>
          <cell r="N133">
            <v>0</v>
          </cell>
          <cell r="O133">
            <v>0</v>
          </cell>
          <cell r="P133">
            <v>0</v>
          </cell>
          <cell r="Q133">
            <v>0</v>
          </cell>
          <cell r="R133" t="e">
            <v>#NAME?</v>
          </cell>
          <cell r="S133" t="e">
            <v>#NAME?</v>
          </cell>
          <cell r="T133">
            <v>0</v>
          </cell>
          <cell r="U133">
            <v>0</v>
          </cell>
          <cell r="V133" t="e">
            <v>#NAME?</v>
          </cell>
          <cell r="W133" t="e">
            <v>#NAME?</v>
          </cell>
          <cell r="X133" t="e">
            <v>#NAME?</v>
          </cell>
          <cell r="Y133" t="e">
            <v>#NAME?</v>
          </cell>
          <cell r="Z133" t="e">
            <v>#NAME?</v>
          </cell>
          <cell r="AA133" t="e">
            <v>#NAME?</v>
          </cell>
          <cell r="AB133" t="e">
            <v>#NAME?</v>
          </cell>
          <cell r="AC133" t="e">
            <v>#NAME?</v>
          </cell>
          <cell r="AD133" t="e">
            <v>#NAME?</v>
          </cell>
          <cell r="AE133" t="e">
            <v>#NAME?</v>
          </cell>
          <cell r="AF133">
            <v>171.56</v>
          </cell>
          <cell r="AG133">
            <v>36.64</v>
          </cell>
          <cell r="AH133">
            <v>7.56</v>
          </cell>
          <cell r="AI133">
            <v>215.76</v>
          </cell>
          <cell r="AJ133" t="e">
            <v>#NAME?</v>
          </cell>
          <cell r="AK133" t="e">
            <v>#NAME?</v>
          </cell>
          <cell r="AL133" t="e">
            <v>#NAME?</v>
          </cell>
          <cell r="AM133" t="e">
            <v>#NAME?</v>
          </cell>
          <cell r="AN133" t="e">
            <v>#NAME?</v>
          </cell>
          <cell r="AO133" t="e">
            <v>#NAME?</v>
          </cell>
          <cell r="AP133" t="e">
            <v>#NAME?</v>
          </cell>
          <cell r="AQ133">
            <v>0</v>
          </cell>
          <cell r="AR133">
            <v>0</v>
          </cell>
          <cell r="AS133">
            <v>0</v>
          </cell>
          <cell r="AT133">
            <v>0</v>
          </cell>
        </row>
        <row r="134">
          <cell r="A134" t="str">
            <v>132KV DC Dumraon-Dumraon TL Line</v>
          </cell>
          <cell r="B134">
            <v>32</v>
          </cell>
          <cell r="C134" t="str">
            <v>1/8</v>
          </cell>
          <cell r="D134" t="str">
            <v>DA+3</v>
          </cell>
          <cell r="E134" t="str">
            <v>WET</v>
          </cell>
          <cell r="F134" t="str">
            <v>Deepak Pandey</v>
          </cell>
          <cell r="G134">
            <v>43522</v>
          </cell>
          <cell r="H134">
            <v>43550</v>
          </cell>
          <cell r="I134">
            <v>43614</v>
          </cell>
          <cell r="J134">
            <v>43523</v>
          </cell>
          <cell r="K134">
            <v>0</v>
          </cell>
          <cell r="L134">
            <v>0</v>
          </cell>
          <cell r="M134">
            <v>0</v>
          </cell>
          <cell r="N134">
            <v>0</v>
          </cell>
          <cell r="O134">
            <v>0</v>
          </cell>
          <cell r="P134">
            <v>0</v>
          </cell>
          <cell r="Q134">
            <v>0</v>
          </cell>
          <cell r="R134" t="e">
            <v>#NAME?</v>
          </cell>
          <cell r="S134" t="e">
            <v>#NAME?</v>
          </cell>
          <cell r="T134">
            <v>0</v>
          </cell>
          <cell r="U134">
            <v>0</v>
          </cell>
          <cell r="V134" t="e">
            <v>#NAME?</v>
          </cell>
          <cell r="W134" t="e">
            <v>#NAME?</v>
          </cell>
          <cell r="X134" t="e">
            <v>#NAME?</v>
          </cell>
          <cell r="Y134" t="e">
            <v>#NAME?</v>
          </cell>
          <cell r="Z134" t="e">
            <v>#NAME?</v>
          </cell>
          <cell r="AA134" t="e">
            <v>#NAME?</v>
          </cell>
          <cell r="AB134" t="e">
            <v>#NAME?</v>
          </cell>
          <cell r="AC134" t="e">
            <v>#NAME?</v>
          </cell>
          <cell r="AD134" t="e">
            <v>#NAME?</v>
          </cell>
          <cell r="AE134" t="e">
            <v>#NAME?</v>
          </cell>
          <cell r="AF134">
            <v>171.56</v>
          </cell>
          <cell r="AG134">
            <v>36.64</v>
          </cell>
          <cell r="AH134">
            <v>7.56</v>
          </cell>
          <cell r="AI134">
            <v>215.76</v>
          </cell>
          <cell r="AJ134" t="e">
            <v>#NAME?</v>
          </cell>
          <cell r="AK134" t="e">
            <v>#NAME?</v>
          </cell>
          <cell r="AL134" t="e">
            <v>#NAME?</v>
          </cell>
          <cell r="AM134" t="e">
            <v>#NAME?</v>
          </cell>
          <cell r="AN134" t="e">
            <v>#NAME?</v>
          </cell>
          <cell r="AO134" t="e">
            <v>#NAME?</v>
          </cell>
          <cell r="AP134" t="e">
            <v>#NAME?</v>
          </cell>
          <cell r="AQ134">
            <v>0</v>
          </cell>
          <cell r="AR134">
            <v>0</v>
          </cell>
          <cell r="AS134">
            <v>0</v>
          </cell>
          <cell r="AT134">
            <v>0</v>
          </cell>
        </row>
        <row r="135">
          <cell r="A135" t="str">
            <v>220KV DC Naubatpur-BhusaulaTL Line</v>
          </cell>
          <cell r="B135">
            <v>18</v>
          </cell>
          <cell r="C135" t="str">
            <v>13/1</v>
          </cell>
          <cell r="D135" t="str">
            <v>DB+6</v>
          </cell>
          <cell r="E135" t="str">
            <v>WET</v>
          </cell>
          <cell r="F135" t="str">
            <v>Veena Construction</v>
          </cell>
          <cell r="G135">
            <v>43503</v>
          </cell>
          <cell r="H135">
            <v>43531</v>
          </cell>
          <cell r="I135">
            <v>43552</v>
          </cell>
          <cell r="J135" t="str">
            <v>YES</v>
          </cell>
          <cell r="K135">
            <v>0</v>
          </cell>
          <cell r="L135">
            <v>0</v>
          </cell>
          <cell r="M135">
            <v>0</v>
          </cell>
          <cell r="N135">
            <v>0</v>
          </cell>
          <cell r="O135">
            <v>0</v>
          </cell>
          <cell r="P135">
            <v>0</v>
          </cell>
          <cell r="Q135">
            <v>0</v>
          </cell>
          <cell r="R135" t="e">
            <v>#NAME?</v>
          </cell>
          <cell r="S135" t="e">
            <v>#NAME?</v>
          </cell>
          <cell r="T135">
            <v>0</v>
          </cell>
          <cell r="U135">
            <v>0</v>
          </cell>
          <cell r="V135" t="e">
            <v>#NAME?</v>
          </cell>
          <cell r="W135" t="e">
            <v>#NAME?</v>
          </cell>
          <cell r="X135" t="e">
            <v>#NAME?</v>
          </cell>
          <cell r="Y135" t="e">
            <v>#NAME?</v>
          </cell>
          <cell r="Z135" t="e">
            <v>#NAME?</v>
          </cell>
          <cell r="AA135" t="e">
            <v>#NAME?</v>
          </cell>
          <cell r="AB135" t="e">
            <v>#NAME?</v>
          </cell>
          <cell r="AC135" t="e">
            <v>#NAME?</v>
          </cell>
          <cell r="AD135" t="e">
            <v>#NAME?</v>
          </cell>
          <cell r="AE135" t="e">
            <v>#NAME?</v>
          </cell>
          <cell r="AF135">
            <v>211.8</v>
          </cell>
          <cell r="AG135">
            <v>43.43</v>
          </cell>
          <cell r="AH135">
            <v>6.86</v>
          </cell>
          <cell r="AI135">
            <v>262.09000000000003</v>
          </cell>
          <cell r="AJ135" t="e">
            <v>#NAME?</v>
          </cell>
          <cell r="AK135" t="e">
            <v>#NAME?</v>
          </cell>
          <cell r="AL135" t="e">
            <v>#NAME?</v>
          </cell>
          <cell r="AM135" t="e">
            <v>#NAME?</v>
          </cell>
          <cell r="AN135" t="e">
            <v>#NAME?</v>
          </cell>
          <cell r="AO135" t="e">
            <v>#NAME?</v>
          </cell>
          <cell r="AP135" t="e">
            <v>#NAME?</v>
          </cell>
          <cell r="AQ135">
            <v>0</v>
          </cell>
          <cell r="AR135">
            <v>0</v>
          </cell>
          <cell r="AS135">
            <v>0</v>
          </cell>
          <cell r="AT135">
            <v>0</v>
          </cell>
        </row>
        <row r="136">
          <cell r="A136" t="str">
            <v>132KV DC Dumraon-Dumraon TL Line</v>
          </cell>
          <cell r="B136">
            <v>30</v>
          </cell>
          <cell r="C136" t="str">
            <v>6/1</v>
          </cell>
          <cell r="D136" t="str">
            <v>DA+6</v>
          </cell>
          <cell r="E136" t="str">
            <v>WET</v>
          </cell>
          <cell r="F136" t="str">
            <v>Chandan Yadav</v>
          </cell>
          <cell r="G136">
            <v>43521</v>
          </cell>
          <cell r="H136">
            <v>43549</v>
          </cell>
          <cell r="I136">
            <v>43614</v>
          </cell>
          <cell r="J136">
            <v>43582</v>
          </cell>
          <cell r="K136">
            <v>0</v>
          </cell>
          <cell r="L136">
            <v>0</v>
          </cell>
          <cell r="M136">
            <v>0</v>
          </cell>
          <cell r="N136">
            <v>0</v>
          </cell>
          <cell r="O136">
            <v>0</v>
          </cell>
          <cell r="P136">
            <v>0</v>
          </cell>
          <cell r="Q136">
            <v>0</v>
          </cell>
          <cell r="R136" t="e">
            <v>#NAME?</v>
          </cell>
          <cell r="S136" t="e">
            <v>#NAME?</v>
          </cell>
          <cell r="T136">
            <v>0</v>
          </cell>
          <cell r="U136">
            <v>0</v>
          </cell>
          <cell r="V136" t="e">
            <v>#NAME?</v>
          </cell>
          <cell r="W136" t="e">
            <v>#NAME?</v>
          </cell>
          <cell r="X136" t="e">
            <v>#NAME?</v>
          </cell>
          <cell r="Y136" t="e">
            <v>#NAME?</v>
          </cell>
          <cell r="Z136" t="e">
            <v>#NAME?</v>
          </cell>
          <cell r="AA136" t="e">
            <v>#NAME?</v>
          </cell>
          <cell r="AB136" t="e">
            <v>#NAME?</v>
          </cell>
          <cell r="AC136" t="e">
            <v>#NAME?</v>
          </cell>
          <cell r="AD136" t="e">
            <v>#NAME?</v>
          </cell>
          <cell r="AE136" t="e">
            <v>#NAME?</v>
          </cell>
          <cell r="AF136">
            <v>171.56</v>
          </cell>
          <cell r="AG136">
            <v>36.64</v>
          </cell>
          <cell r="AH136">
            <v>7.56</v>
          </cell>
          <cell r="AI136">
            <v>215.76</v>
          </cell>
          <cell r="AJ136" t="e">
            <v>#NAME?</v>
          </cell>
          <cell r="AK136" t="e">
            <v>#NAME?</v>
          </cell>
          <cell r="AL136" t="e">
            <v>#NAME?</v>
          </cell>
          <cell r="AM136" t="e">
            <v>#NAME?</v>
          </cell>
          <cell r="AN136" t="e">
            <v>#NAME?</v>
          </cell>
          <cell r="AO136" t="e">
            <v>#NAME?</v>
          </cell>
          <cell r="AP136" t="e">
            <v>#NAME?</v>
          </cell>
          <cell r="AQ136">
            <v>0</v>
          </cell>
          <cell r="AR136">
            <v>0</v>
          </cell>
          <cell r="AS136">
            <v>0</v>
          </cell>
          <cell r="AT136">
            <v>0</v>
          </cell>
        </row>
        <row r="137">
          <cell r="A137" t="str">
            <v>132KV DC Dumraon-Buxar TL Line</v>
          </cell>
          <cell r="B137">
            <v>72</v>
          </cell>
          <cell r="C137" t="str">
            <v>28/8</v>
          </cell>
          <cell r="D137" t="str">
            <v>DP+0</v>
          </cell>
          <cell r="E137" t="str">
            <v>WET</v>
          </cell>
          <cell r="F137" t="str">
            <v>Iftekhar</v>
          </cell>
          <cell r="G137">
            <v>43510</v>
          </cell>
          <cell r="H137">
            <v>43538</v>
          </cell>
          <cell r="I137" t="str">
            <v>yes</v>
          </cell>
          <cell r="J137">
            <v>43520</v>
          </cell>
          <cell r="K137">
            <v>0</v>
          </cell>
          <cell r="L137">
            <v>0</v>
          </cell>
          <cell r="M137">
            <v>0</v>
          </cell>
          <cell r="N137">
            <v>0</v>
          </cell>
          <cell r="O137">
            <v>0</v>
          </cell>
          <cell r="P137">
            <v>0</v>
          </cell>
          <cell r="Q137">
            <v>0</v>
          </cell>
          <cell r="R137" t="e">
            <v>#NAME?</v>
          </cell>
          <cell r="S137" t="e">
            <v>#NAME?</v>
          </cell>
          <cell r="T137">
            <v>0</v>
          </cell>
          <cell r="U137">
            <v>0</v>
          </cell>
          <cell r="V137" t="e">
            <v>#NAME?</v>
          </cell>
          <cell r="W137" t="e">
            <v>#NAME?</v>
          </cell>
          <cell r="X137" t="e">
            <v>#NAME?</v>
          </cell>
          <cell r="Y137" t="e">
            <v>#NAME?</v>
          </cell>
          <cell r="Z137" t="e">
            <v>#NAME?</v>
          </cell>
          <cell r="AA137" t="e">
            <v>#NAME?</v>
          </cell>
          <cell r="AB137" t="e">
            <v>#NAME?</v>
          </cell>
          <cell r="AC137" t="e">
            <v>#NAME?</v>
          </cell>
          <cell r="AD137" t="e">
            <v>#NAME?</v>
          </cell>
          <cell r="AE137" t="e">
            <v>#NAME?</v>
          </cell>
          <cell r="AF137">
            <v>122.56</v>
          </cell>
          <cell r="AG137">
            <v>17.68</v>
          </cell>
          <cell r="AH137">
            <v>6.51</v>
          </cell>
          <cell r="AI137">
            <v>146.75</v>
          </cell>
          <cell r="AJ137" t="e">
            <v>#NAME?</v>
          </cell>
          <cell r="AK137" t="e">
            <v>#NAME?</v>
          </cell>
          <cell r="AL137" t="e">
            <v>#NAME?</v>
          </cell>
          <cell r="AM137" t="e">
            <v>#NAME?</v>
          </cell>
          <cell r="AN137" t="e">
            <v>#NAME?</v>
          </cell>
          <cell r="AO137" t="e">
            <v>#NAME?</v>
          </cell>
          <cell r="AP137" t="e">
            <v>#NAME?</v>
          </cell>
          <cell r="AQ137">
            <v>0</v>
          </cell>
          <cell r="AR137">
            <v>0</v>
          </cell>
          <cell r="AS137">
            <v>0</v>
          </cell>
          <cell r="AT137">
            <v>0</v>
          </cell>
        </row>
        <row r="138">
          <cell r="A138" t="str">
            <v>132KV DC Dumraon-Dumraon TL Line</v>
          </cell>
          <cell r="B138">
            <v>31</v>
          </cell>
          <cell r="C138" t="str">
            <v>6/7</v>
          </cell>
          <cell r="D138" t="str">
            <v>DA+3</v>
          </cell>
          <cell r="E138" t="str">
            <v>WET</v>
          </cell>
          <cell r="F138" t="str">
            <v>Kanchan Singh</v>
          </cell>
          <cell r="G138">
            <v>43521</v>
          </cell>
          <cell r="H138">
            <v>43549</v>
          </cell>
          <cell r="I138">
            <v>0</v>
          </cell>
          <cell r="J138">
            <v>43523</v>
          </cell>
          <cell r="K138">
            <v>0</v>
          </cell>
          <cell r="L138">
            <v>0</v>
          </cell>
          <cell r="M138">
            <v>0</v>
          </cell>
          <cell r="N138">
            <v>0</v>
          </cell>
          <cell r="O138">
            <v>0</v>
          </cell>
          <cell r="P138">
            <v>0</v>
          </cell>
          <cell r="Q138">
            <v>0</v>
          </cell>
          <cell r="R138" t="e">
            <v>#NAME?</v>
          </cell>
          <cell r="S138" t="e">
            <v>#NAME?</v>
          </cell>
          <cell r="T138">
            <v>0</v>
          </cell>
          <cell r="U138">
            <v>0</v>
          </cell>
          <cell r="V138" t="e">
            <v>#NAME?</v>
          </cell>
          <cell r="W138" t="e">
            <v>#NAME?</v>
          </cell>
          <cell r="X138" t="e">
            <v>#NAME?</v>
          </cell>
          <cell r="Y138" t="e">
            <v>#NAME?</v>
          </cell>
          <cell r="Z138" t="e">
            <v>#NAME?</v>
          </cell>
          <cell r="AA138" t="e">
            <v>#NAME?</v>
          </cell>
          <cell r="AB138" t="e">
            <v>#NAME?</v>
          </cell>
          <cell r="AC138" t="e">
            <v>#NAME?</v>
          </cell>
          <cell r="AD138" t="e">
            <v>#NAME?</v>
          </cell>
          <cell r="AE138" t="e">
            <v>#NAME?</v>
          </cell>
          <cell r="AF138">
            <v>171.56</v>
          </cell>
          <cell r="AG138">
            <v>36.64</v>
          </cell>
          <cell r="AH138">
            <v>7.56</v>
          </cell>
          <cell r="AI138">
            <v>215.76</v>
          </cell>
          <cell r="AJ138" t="e">
            <v>#NAME?</v>
          </cell>
          <cell r="AK138" t="e">
            <v>#NAME?</v>
          </cell>
          <cell r="AL138" t="e">
            <v>#NAME?</v>
          </cell>
          <cell r="AM138" t="e">
            <v>#NAME?</v>
          </cell>
          <cell r="AN138" t="e">
            <v>#NAME?</v>
          </cell>
          <cell r="AO138" t="e">
            <v>#NAME?</v>
          </cell>
          <cell r="AP138" t="e">
            <v>#NAME?</v>
          </cell>
          <cell r="AQ138">
            <v>0</v>
          </cell>
          <cell r="AR138">
            <v>0</v>
          </cell>
          <cell r="AS138">
            <v>0</v>
          </cell>
          <cell r="AT138">
            <v>0</v>
          </cell>
        </row>
        <row r="139">
          <cell r="A139" t="str">
            <v>220 KV DC Naubatpur-Bihta TL Line</v>
          </cell>
          <cell r="B139">
            <v>7</v>
          </cell>
          <cell r="C139" t="str">
            <v>3/1</v>
          </cell>
          <cell r="D139" t="str">
            <v>DA+0</v>
          </cell>
          <cell r="E139" t="str">
            <v>WET</v>
          </cell>
          <cell r="F139" t="str">
            <v>Lalan Mehta</v>
          </cell>
          <cell r="G139">
            <v>43524</v>
          </cell>
          <cell r="H139">
            <v>43552</v>
          </cell>
          <cell r="I139">
            <v>43552</v>
          </cell>
          <cell r="J139">
            <v>43540</v>
          </cell>
          <cell r="K139">
            <v>0</v>
          </cell>
          <cell r="L139">
            <v>0</v>
          </cell>
          <cell r="M139">
            <v>0</v>
          </cell>
          <cell r="N139">
            <v>0</v>
          </cell>
          <cell r="O139">
            <v>0</v>
          </cell>
          <cell r="P139">
            <v>0</v>
          </cell>
          <cell r="Q139">
            <v>0</v>
          </cell>
          <cell r="R139" t="e">
            <v>#NAME?</v>
          </cell>
          <cell r="S139" t="e">
            <v>#NAME?</v>
          </cell>
          <cell r="T139">
            <v>0</v>
          </cell>
          <cell r="U139">
            <v>0</v>
          </cell>
          <cell r="V139" t="e">
            <v>#NAME?</v>
          </cell>
          <cell r="W139" t="e">
            <v>#NAME?</v>
          </cell>
          <cell r="X139" t="e">
            <v>#NAME?</v>
          </cell>
          <cell r="Y139" t="e">
            <v>#NAME?</v>
          </cell>
          <cell r="Z139" t="e">
            <v>#NAME?</v>
          </cell>
          <cell r="AA139" t="e">
            <v>#NAME?</v>
          </cell>
          <cell r="AB139" t="e">
            <v>#NAME?</v>
          </cell>
          <cell r="AC139" t="e">
            <v>#NAME?</v>
          </cell>
          <cell r="AD139" t="e">
            <v>#NAME?</v>
          </cell>
          <cell r="AE139" t="e">
            <v>#NAME?</v>
          </cell>
          <cell r="AF139">
            <v>171.56</v>
          </cell>
          <cell r="AG139">
            <v>36.64</v>
          </cell>
          <cell r="AH139">
            <v>7.56</v>
          </cell>
          <cell r="AI139">
            <v>215.76</v>
          </cell>
          <cell r="AJ139" t="e">
            <v>#NAME?</v>
          </cell>
          <cell r="AK139" t="e">
            <v>#NAME?</v>
          </cell>
          <cell r="AL139" t="e">
            <v>#NAME?</v>
          </cell>
          <cell r="AM139" t="e">
            <v>#NAME?</v>
          </cell>
          <cell r="AN139" t="e">
            <v>#NAME?</v>
          </cell>
          <cell r="AO139" t="e">
            <v>#NAME?</v>
          </cell>
          <cell r="AP139" t="e">
            <v>#NAME?</v>
          </cell>
          <cell r="AQ139">
            <v>0</v>
          </cell>
          <cell r="AR139">
            <v>0</v>
          </cell>
          <cell r="AS139">
            <v>0</v>
          </cell>
          <cell r="AT139">
            <v>0</v>
          </cell>
        </row>
        <row r="140">
          <cell r="A140" t="str">
            <v>132KV DC Dumraon-Dumraon TL Line</v>
          </cell>
          <cell r="B140">
            <v>29</v>
          </cell>
          <cell r="C140" t="str">
            <v>1/4</v>
          </cell>
          <cell r="D140" t="str">
            <v>DA+3</v>
          </cell>
          <cell r="E140" t="str">
            <v>WET</v>
          </cell>
          <cell r="F140" t="str">
            <v>Deepak Pandey</v>
          </cell>
          <cell r="G140">
            <v>43520</v>
          </cell>
          <cell r="H140">
            <v>43548</v>
          </cell>
          <cell r="I140">
            <v>43614</v>
          </cell>
          <cell r="J140" t="str">
            <v>yes</v>
          </cell>
          <cell r="K140">
            <v>0</v>
          </cell>
          <cell r="L140">
            <v>0</v>
          </cell>
          <cell r="M140">
            <v>0</v>
          </cell>
          <cell r="N140">
            <v>0</v>
          </cell>
          <cell r="O140">
            <v>0</v>
          </cell>
          <cell r="P140">
            <v>0</v>
          </cell>
          <cell r="Q140">
            <v>0</v>
          </cell>
          <cell r="R140" t="e">
            <v>#NAME?</v>
          </cell>
          <cell r="S140" t="e">
            <v>#NAME?</v>
          </cell>
          <cell r="T140">
            <v>0</v>
          </cell>
          <cell r="U140">
            <v>0</v>
          </cell>
          <cell r="V140" t="e">
            <v>#NAME?</v>
          </cell>
          <cell r="W140" t="e">
            <v>#NAME?</v>
          </cell>
          <cell r="X140" t="e">
            <v>#NAME?</v>
          </cell>
          <cell r="Y140" t="e">
            <v>#NAME?</v>
          </cell>
          <cell r="Z140" t="e">
            <v>#NAME?</v>
          </cell>
          <cell r="AA140" t="e">
            <v>#NAME?</v>
          </cell>
          <cell r="AB140" t="e">
            <v>#NAME?</v>
          </cell>
          <cell r="AC140" t="e">
            <v>#NAME?</v>
          </cell>
          <cell r="AD140" t="e">
            <v>#NAME?</v>
          </cell>
          <cell r="AE140" t="e">
            <v>#NAME?</v>
          </cell>
          <cell r="AF140">
            <v>171.56</v>
          </cell>
          <cell r="AG140">
            <v>36.64</v>
          </cell>
          <cell r="AH140">
            <v>7.56</v>
          </cell>
          <cell r="AI140">
            <v>215.76</v>
          </cell>
          <cell r="AJ140" t="e">
            <v>#NAME?</v>
          </cell>
          <cell r="AK140" t="e">
            <v>#NAME?</v>
          </cell>
          <cell r="AL140" t="e">
            <v>#NAME?</v>
          </cell>
          <cell r="AM140" t="e">
            <v>#NAME?</v>
          </cell>
          <cell r="AN140" t="e">
            <v>#NAME?</v>
          </cell>
          <cell r="AO140" t="e">
            <v>#NAME?</v>
          </cell>
          <cell r="AP140" t="e">
            <v>#NAME?</v>
          </cell>
          <cell r="AQ140">
            <v>0</v>
          </cell>
          <cell r="AR140">
            <v>0</v>
          </cell>
          <cell r="AS140">
            <v>0</v>
          </cell>
          <cell r="AT140">
            <v>0</v>
          </cell>
        </row>
        <row r="141">
          <cell r="A141" t="str">
            <v>220KV DC Naubatpur-BhusaulaTL Line</v>
          </cell>
          <cell r="B141">
            <v>16</v>
          </cell>
          <cell r="C141" t="str">
            <v>13/0</v>
          </cell>
          <cell r="D141" t="str">
            <v>DC+6</v>
          </cell>
          <cell r="E141" t="str">
            <v>WET</v>
          </cell>
          <cell r="F141" t="str">
            <v>Veena Construction</v>
          </cell>
          <cell r="G141">
            <v>43499</v>
          </cell>
          <cell r="H141">
            <v>43527</v>
          </cell>
          <cell r="I141">
            <v>43540</v>
          </cell>
          <cell r="J141" t="str">
            <v>YES</v>
          </cell>
          <cell r="K141">
            <v>0</v>
          </cell>
          <cell r="L141">
            <v>0</v>
          </cell>
          <cell r="M141">
            <v>0</v>
          </cell>
          <cell r="N141">
            <v>0</v>
          </cell>
          <cell r="O141">
            <v>0</v>
          </cell>
          <cell r="P141">
            <v>0</v>
          </cell>
          <cell r="Q141">
            <v>0</v>
          </cell>
          <cell r="R141" t="e">
            <v>#NAME?</v>
          </cell>
          <cell r="S141" t="e">
            <v>#NAME?</v>
          </cell>
          <cell r="T141">
            <v>0</v>
          </cell>
          <cell r="U141">
            <v>0</v>
          </cell>
          <cell r="V141" t="e">
            <v>#NAME?</v>
          </cell>
          <cell r="W141" t="e">
            <v>#NAME?</v>
          </cell>
          <cell r="X141" t="e">
            <v>#NAME?</v>
          </cell>
          <cell r="Y141" t="e">
            <v>#NAME?</v>
          </cell>
          <cell r="Z141" t="e">
            <v>#NAME?</v>
          </cell>
          <cell r="AA141" t="e">
            <v>#NAME?</v>
          </cell>
          <cell r="AB141" t="e">
            <v>#NAME?</v>
          </cell>
          <cell r="AC141" t="e">
            <v>#NAME?</v>
          </cell>
          <cell r="AD141" t="e">
            <v>#NAME?</v>
          </cell>
          <cell r="AE141" t="e">
            <v>#NAME?</v>
          </cell>
          <cell r="AF141">
            <v>259.52</v>
          </cell>
          <cell r="AG141">
            <v>54.08</v>
          </cell>
          <cell r="AH141">
            <v>8.26</v>
          </cell>
          <cell r="AI141">
            <v>321.85999999999996</v>
          </cell>
          <cell r="AJ141" t="e">
            <v>#NAME?</v>
          </cell>
          <cell r="AK141" t="e">
            <v>#NAME?</v>
          </cell>
          <cell r="AL141" t="e">
            <v>#NAME?</v>
          </cell>
          <cell r="AM141" t="e">
            <v>#NAME?</v>
          </cell>
          <cell r="AN141" t="e">
            <v>#NAME?</v>
          </cell>
          <cell r="AO141" t="e">
            <v>#NAME?</v>
          </cell>
          <cell r="AP141" t="e">
            <v>#NAME?</v>
          </cell>
          <cell r="AQ141">
            <v>0</v>
          </cell>
          <cell r="AR141">
            <v>0</v>
          </cell>
          <cell r="AS141">
            <v>0</v>
          </cell>
          <cell r="AT141">
            <v>0</v>
          </cell>
        </row>
        <row r="142">
          <cell r="A142" t="str">
            <v>132KV DC Dumraon-Buxar TL Line</v>
          </cell>
          <cell r="B142">
            <v>71</v>
          </cell>
          <cell r="C142" t="str">
            <v>32/0</v>
          </cell>
          <cell r="D142" t="str">
            <v>DS+3</v>
          </cell>
          <cell r="E142" t="str">
            <v>WET</v>
          </cell>
          <cell r="F142" t="str">
            <v>Md Rajik</v>
          </cell>
          <cell r="G142">
            <v>43508</v>
          </cell>
          <cell r="H142">
            <v>43536</v>
          </cell>
          <cell r="I142" t="str">
            <v>YES</v>
          </cell>
          <cell r="J142">
            <v>43520</v>
          </cell>
          <cell r="K142">
            <v>0</v>
          </cell>
          <cell r="L142">
            <v>0</v>
          </cell>
          <cell r="M142">
            <v>0</v>
          </cell>
          <cell r="N142">
            <v>0</v>
          </cell>
          <cell r="O142">
            <v>0</v>
          </cell>
          <cell r="P142">
            <v>0</v>
          </cell>
          <cell r="Q142">
            <v>0</v>
          </cell>
          <cell r="R142" t="e">
            <v>#NAME?</v>
          </cell>
          <cell r="S142" t="e">
            <v>#NAME?</v>
          </cell>
          <cell r="T142">
            <v>0</v>
          </cell>
          <cell r="U142">
            <v>0</v>
          </cell>
          <cell r="V142" t="e">
            <v>#NAME?</v>
          </cell>
          <cell r="W142" t="e">
            <v>#NAME?</v>
          </cell>
          <cell r="X142" t="e">
            <v>#NAME?</v>
          </cell>
          <cell r="Y142" t="e">
            <v>#NAME?</v>
          </cell>
          <cell r="Z142" t="e">
            <v>#NAME?</v>
          </cell>
          <cell r="AA142" t="e">
            <v>#NAME?</v>
          </cell>
          <cell r="AB142" t="e">
            <v>#NAME?</v>
          </cell>
          <cell r="AC142" t="e">
            <v>#NAME?</v>
          </cell>
          <cell r="AD142" t="e">
            <v>#NAME?</v>
          </cell>
          <cell r="AE142" t="e">
            <v>#NAME?</v>
          </cell>
          <cell r="AF142">
            <v>301.24</v>
          </cell>
          <cell r="AG142">
            <v>49.2</v>
          </cell>
          <cell r="AH142">
            <v>10.3</v>
          </cell>
          <cell r="AI142">
            <v>360.74</v>
          </cell>
          <cell r="AJ142" t="e">
            <v>#NAME?</v>
          </cell>
          <cell r="AK142" t="e">
            <v>#NAME?</v>
          </cell>
          <cell r="AL142" t="e">
            <v>#NAME?</v>
          </cell>
          <cell r="AM142" t="e">
            <v>#NAME?</v>
          </cell>
          <cell r="AN142" t="e">
            <v>#NAME?</v>
          </cell>
          <cell r="AO142" t="e">
            <v>#NAME?</v>
          </cell>
          <cell r="AP142" t="e">
            <v>#NAME?</v>
          </cell>
          <cell r="AQ142">
            <v>0</v>
          </cell>
          <cell r="AR142">
            <v>0</v>
          </cell>
          <cell r="AS142">
            <v>0</v>
          </cell>
          <cell r="AT142">
            <v>0</v>
          </cell>
        </row>
        <row r="143">
          <cell r="A143" t="str">
            <v>220KV DC Naubatpur-BhusaulaTL Line</v>
          </cell>
          <cell r="B143">
            <v>14</v>
          </cell>
          <cell r="C143" t="str">
            <v>6/4</v>
          </cell>
          <cell r="D143" t="str">
            <v>DA+0</v>
          </cell>
          <cell r="E143" t="str">
            <v>WET</v>
          </cell>
          <cell r="F143" t="str">
            <v>Ans Construction</v>
          </cell>
          <cell r="G143">
            <v>43497</v>
          </cell>
          <cell r="H143">
            <v>43525</v>
          </cell>
          <cell r="I143">
            <v>43552</v>
          </cell>
          <cell r="J143">
            <v>43548</v>
          </cell>
          <cell r="K143">
            <v>0</v>
          </cell>
          <cell r="L143">
            <v>0</v>
          </cell>
          <cell r="M143">
            <v>0</v>
          </cell>
          <cell r="N143">
            <v>0</v>
          </cell>
          <cell r="O143">
            <v>0</v>
          </cell>
          <cell r="P143">
            <v>0</v>
          </cell>
          <cell r="Q143">
            <v>0</v>
          </cell>
          <cell r="R143" t="e">
            <v>#NAME?</v>
          </cell>
          <cell r="S143" t="e">
            <v>#NAME?</v>
          </cell>
          <cell r="T143">
            <v>0</v>
          </cell>
          <cell r="U143">
            <v>0</v>
          </cell>
          <cell r="V143" t="e">
            <v>#NAME?</v>
          </cell>
          <cell r="W143" t="e">
            <v>#NAME?</v>
          </cell>
          <cell r="X143" t="e">
            <v>#NAME?</v>
          </cell>
          <cell r="Y143" t="e">
            <v>#NAME?</v>
          </cell>
          <cell r="Z143" t="e">
            <v>#NAME?</v>
          </cell>
          <cell r="AA143" t="e">
            <v>#NAME?</v>
          </cell>
          <cell r="AB143" t="e">
            <v>#NAME?</v>
          </cell>
          <cell r="AC143" t="e">
            <v>#NAME?</v>
          </cell>
          <cell r="AD143" t="e">
            <v>#NAME?</v>
          </cell>
          <cell r="AE143" t="e">
            <v>#NAME?</v>
          </cell>
          <cell r="AF143">
            <v>171.56</v>
          </cell>
          <cell r="AG143">
            <v>36.64</v>
          </cell>
          <cell r="AH143">
            <v>7.56</v>
          </cell>
          <cell r="AI143">
            <v>215.76</v>
          </cell>
          <cell r="AJ143" t="e">
            <v>#NAME?</v>
          </cell>
          <cell r="AK143" t="e">
            <v>#NAME?</v>
          </cell>
          <cell r="AL143" t="e">
            <v>#NAME?</v>
          </cell>
          <cell r="AM143" t="e">
            <v>#NAME?</v>
          </cell>
          <cell r="AN143" t="e">
            <v>#NAME?</v>
          </cell>
          <cell r="AO143" t="e">
            <v>#NAME?</v>
          </cell>
          <cell r="AP143" t="e">
            <v>#NAME?</v>
          </cell>
          <cell r="AQ143">
            <v>0</v>
          </cell>
          <cell r="AR143">
            <v>0</v>
          </cell>
          <cell r="AS143">
            <v>0</v>
          </cell>
          <cell r="AT143">
            <v>0</v>
          </cell>
        </row>
        <row r="144">
          <cell r="A144" t="str">
            <v>220 KV DC Naubatpur-Bihta TL Line</v>
          </cell>
          <cell r="B144">
            <v>6</v>
          </cell>
          <cell r="C144" t="str">
            <v>4/0</v>
          </cell>
          <cell r="D144" t="str">
            <v>DC+0</v>
          </cell>
          <cell r="E144" t="str">
            <v>WET</v>
          </cell>
          <cell r="F144" t="str">
            <v>Lalan Mehta</v>
          </cell>
          <cell r="G144">
            <v>43520</v>
          </cell>
          <cell r="H144">
            <v>43548</v>
          </cell>
          <cell r="I144">
            <v>43540</v>
          </cell>
          <cell r="J144">
            <v>43517</v>
          </cell>
          <cell r="K144">
            <v>0</v>
          </cell>
          <cell r="L144">
            <v>0</v>
          </cell>
          <cell r="M144">
            <v>0</v>
          </cell>
          <cell r="N144">
            <v>0</v>
          </cell>
          <cell r="O144">
            <v>0</v>
          </cell>
          <cell r="P144">
            <v>0</v>
          </cell>
          <cell r="Q144">
            <v>0</v>
          </cell>
          <cell r="R144" t="e">
            <v>#NAME?</v>
          </cell>
          <cell r="S144" t="e">
            <v>#NAME?</v>
          </cell>
          <cell r="T144">
            <v>0</v>
          </cell>
          <cell r="U144">
            <v>0</v>
          </cell>
          <cell r="V144" t="e">
            <v>#NAME?</v>
          </cell>
          <cell r="W144" t="e">
            <v>#NAME?</v>
          </cell>
          <cell r="X144" t="e">
            <v>#NAME?</v>
          </cell>
          <cell r="Y144" t="e">
            <v>#NAME?</v>
          </cell>
          <cell r="Z144" t="e">
            <v>#NAME?</v>
          </cell>
          <cell r="AA144" t="e">
            <v>#NAME?</v>
          </cell>
          <cell r="AB144" t="e">
            <v>#NAME?</v>
          </cell>
          <cell r="AC144" t="e">
            <v>#NAME?</v>
          </cell>
          <cell r="AD144" t="e">
            <v>#NAME?</v>
          </cell>
          <cell r="AE144" t="e">
            <v>#NAME?</v>
          </cell>
          <cell r="AF144">
            <v>259.52</v>
          </cell>
          <cell r="AG144">
            <v>54.08</v>
          </cell>
          <cell r="AH144">
            <v>8.26</v>
          </cell>
          <cell r="AI144">
            <v>321.85999999999996</v>
          </cell>
          <cell r="AJ144" t="e">
            <v>#NAME?</v>
          </cell>
          <cell r="AK144" t="e">
            <v>#NAME?</v>
          </cell>
          <cell r="AL144" t="e">
            <v>#NAME?</v>
          </cell>
          <cell r="AM144" t="e">
            <v>#NAME?</v>
          </cell>
          <cell r="AN144" t="e">
            <v>#NAME?</v>
          </cell>
          <cell r="AO144" t="e">
            <v>#NAME?</v>
          </cell>
          <cell r="AP144" t="e">
            <v>#NAME?</v>
          </cell>
          <cell r="AQ144">
            <v>0</v>
          </cell>
          <cell r="AR144">
            <v>0</v>
          </cell>
          <cell r="AS144">
            <v>0</v>
          </cell>
          <cell r="AT144">
            <v>0</v>
          </cell>
        </row>
        <row r="145">
          <cell r="A145" t="str">
            <v>132KV DC Dumraon-Buxar TL Line</v>
          </cell>
          <cell r="B145">
            <v>70</v>
          </cell>
          <cell r="C145" t="str">
            <v>28/7</v>
          </cell>
          <cell r="D145" t="str">
            <v>DP+3</v>
          </cell>
          <cell r="E145" t="str">
            <v>WET</v>
          </cell>
          <cell r="F145" t="str">
            <v>Iftekhar</v>
          </cell>
          <cell r="G145">
            <v>43506</v>
          </cell>
          <cell r="H145">
            <v>43534</v>
          </cell>
          <cell r="I145" t="str">
            <v>yes</v>
          </cell>
          <cell r="J145">
            <v>43520</v>
          </cell>
          <cell r="K145">
            <v>0</v>
          </cell>
          <cell r="L145">
            <v>0</v>
          </cell>
          <cell r="M145">
            <v>0</v>
          </cell>
          <cell r="N145">
            <v>0</v>
          </cell>
          <cell r="O145">
            <v>0</v>
          </cell>
          <cell r="P145">
            <v>0</v>
          </cell>
          <cell r="Q145">
            <v>0</v>
          </cell>
          <cell r="R145" t="e">
            <v>#NAME?</v>
          </cell>
          <cell r="S145" t="e">
            <v>#NAME?</v>
          </cell>
          <cell r="T145">
            <v>0</v>
          </cell>
          <cell r="U145">
            <v>0</v>
          </cell>
          <cell r="V145" t="e">
            <v>#NAME?</v>
          </cell>
          <cell r="W145" t="e">
            <v>#NAME?</v>
          </cell>
          <cell r="X145" t="e">
            <v>#NAME?</v>
          </cell>
          <cell r="Y145" t="e">
            <v>#NAME?</v>
          </cell>
          <cell r="Z145" t="e">
            <v>#NAME?</v>
          </cell>
          <cell r="AA145" t="e">
            <v>#NAME?</v>
          </cell>
          <cell r="AB145" t="e">
            <v>#NAME?</v>
          </cell>
          <cell r="AC145" t="e">
            <v>#NAME?</v>
          </cell>
          <cell r="AD145" t="e">
            <v>#NAME?</v>
          </cell>
          <cell r="AE145" t="e">
            <v>#NAME?</v>
          </cell>
          <cell r="AF145">
            <v>122.56</v>
          </cell>
          <cell r="AG145">
            <v>17.68</v>
          </cell>
          <cell r="AH145">
            <v>6.51</v>
          </cell>
          <cell r="AI145">
            <v>146.75</v>
          </cell>
          <cell r="AJ145" t="e">
            <v>#NAME?</v>
          </cell>
          <cell r="AK145" t="e">
            <v>#NAME?</v>
          </cell>
          <cell r="AL145" t="e">
            <v>#NAME?</v>
          </cell>
          <cell r="AM145" t="e">
            <v>#NAME?</v>
          </cell>
          <cell r="AN145" t="e">
            <v>#NAME?</v>
          </cell>
          <cell r="AO145" t="e">
            <v>#NAME?</v>
          </cell>
          <cell r="AP145" t="e">
            <v>#NAME?</v>
          </cell>
          <cell r="AQ145">
            <v>0</v>
          </cell>
          <cell r="AR145">
            <v>0</v>
          </cell>
          <cell r="AS145">
            <v>0</v>
          </cell>
          <cell r="AT145">
            <v>0</v>
          </cell>
        </row>
        <row r="146">
          <cell r="A146" t="str">
            <v>132KV DC Dumraon-Dumraon TL Line</v>
          </cell>
          <cell r="B146">
            <v>26</v>
          </cell>
          <cell r="C146" t="str">
            <v>1/5</v>
          </cell>
          <cell r="D146" t="str">
            <v>DA+0</v>
          </cell>
          <cell r="E146" t="str">
            <v>WET</v>
          </cell>
          <cell r="F146" t="str">
            <v>Deepak Pandey</v>
          </cell>
          <cell r="G146">
            <v>43519</v>
          </cell>
          <cell r="H146">
            <v>43547</v>
          </cell>
          <cell r="I146">
            <v>43614</v>
          </cell>
          <cell r="J146">
            <v>43520</v>
          </cell>
          <cell r="K146">
            <v>0</v>
          </cell>
          <cell r="L146">
            <v>0</v>
          </cell>
          <cell r="M146">
            <v>0</v>
          </cell>
          <cell r="N146">
            <v>0</v>
          </cell>
          <cell r="O146">
            <v>0</v>
          </cell>
          <cell r="P146">
            <v>0</v>
          </cell>
          <cell r="Q146">
            <v>0</v>
          </cell>
          <cell r="R146" t="e">
            <v>#NAME?</v>
          </cell>
          <cell r="S146" t="e">
            <v>#NAME?</v>
          </cell>
          <cell r="T146">
            <v>0</v>
          </cell>
          <cell r="U146">
            <v>0</v>
          </cell>
          <cell r="V146" t="e">
            <v>#NAME?</v>
          </cell>
          <cell r="W146" t="e">
            <v>#NAME?</v>
          </cell>
          <cell r="X146" t="e">
            <v>#NAME?</v>
          </cell>
          <cell r="Y146" t="e">
            <v>#NAME?</v>
          </cell>
          <cell r="Z146" t="e">
            <v>#NAME?</v>
          </cell>
          <cell r="AA146" t="e">
            <v>#NAME?</v>
          </cell>
          <cell r="AB146" t="e">
            <v>#NAME?</v>
          </cell>
          <cell r="AC146" t="e">
            <v>#NAME?</v>
          </cell>
          <cell r="AD146" t="e">
            <v>#NAME?</v>
          </cell>
          <cell r="AE146" t="e">
            <v>#NAME?</v>
          </cell>
          <cell r="AF146">
            <v>171.56</v>
          </cell>
          <cell r="AG146">
            <v>36.64</v>
          </cell>
          <cell r="AH146">
            <v>7.56</v>
          </cell>
          <cell r="AI146">
            <v>215.76</v>
          </cell>
          <cell r="AJ146" t="e">
            <v>#NAME?</v>
          </cell>
          <cell r="AK146" t="e">
            <v>#NAME?</v>
          </cell>
          <cell r="AL146" t="e">
            <v>#NAME?</v>
          </cell>
          <cell r="AM146" t="e">
            <v>#NAME?</v>
          </cell>
          <cell r="AN146" t="e">
            <v>#NAME?</v>
          </cell>
          <cell r="AO146" t="e">
            <v>#NAME?</v>
          </cell>
          <cell r="AP146" t="e">
            <v>#NAME?</v>
          </cell>
          <cell r="AQ146">
            <v>0</v>
          </cell>
          <cell r="AR146">
            <v>0</v>
          </cell>
          <cell r="AS146">
            <v>0</v>
          </cell>
          <cell r="AT146">
            <v>0</v>
          </cell>
        </row>
        <row r="147">
          <cell r="A147" t="str">
            <v>132KV DC Dumraon-Dumraon TL Line</v>
          </cell>
          <cell r="B147">
            <v>27</v>
          </cell>
          <cell r="C147" t="str">
            <v>6/4</v>
          </cell>
          <cell r="D147" t="str">
            <v>DA+0</v>
          </cell>
          <cell r="E147" t="str">
            <v>WET</v>
          </cell>
          <cell r="F147" t="str">
            <v>Chandan Yadav</v>
          </cell>
          <cell r="G147">
            <v>43519</v>
          </cell>
          <cell r="H147">
            <v>43547</v>
          </cell>
          <cell r="I147">
            <v>43614</v>
          </cell>
          <cell r="J147">
            <v>43523</v>
          </cell>
          <cell r="K147">
            <v>0</v>
          </cell>
          <cell r="L147">
            <v>0</v>
          </cell>
          <cell r="M147">
            <v>0</v>
          </cell>
          <cell r="N147">
            <v>0</v>
          </cell>
          <cell r="O147">
            <v>0</v>
          </cell>
          <cell r="P147">
            <v>0</v>
          </cell>
          <cell r="Q147">
            <v>0</v>
          </cell>
          <cell r="R147" t="e">
            <v>#NAME?</v>
          </cell>
          <cell r="S147" t="e">
            <v>#NAME?</v>
          </cell>
          <cell r="T147">
            <v>0</v>
          </cell>
          <cell r="U147">
            <v>0</v>
          </cell>
          <cell r="V147" t="e">
            <v>#NAME?</v>
          </cell>
          <cell r="W147" t="e">
            <v>#NAME?</v>
          </cell>
          <cell r="X147" t="e">
            <v>#NAME?</v>
          </cell>
          <cell r="Y147" t="e">
            <v>#NAME?</v>
          </cell>
          <cell r="Z147" t="e">
            <v>#NAME?</v>
          </cell>
          <cell r="AA147" t="e">
            <v>#NAME?</v>
          </cell>
          <cell r="AB147" t="e">
            <v>#NAME?</v>
          </cell>
          <cell r="AC147" t="e">
            <v>#NAME?</v>
          </cell>
          <cell r="AD147" t="e">
            <v>#NAME?</v>
          </cell>
          <cell r="AE147" t="e">
            <v>#NAME?</v>
          </cell>
          <cell r="AF147">
            <v>171.56</v>
          </cell>
          <cell r="AG147">
            <v>36.64</v>
          </cell>
          <cell r="AH147">
            <v>7.56</v>
          </cell>
          <cell r="AI147">
            <v>215.76</v>
          </cell>
          <cell r="AJ147" t="e">
            <v>#NAME?</v>
          </cell>
          <cell r="AK147" t="e">
            <v>#NAME?</v>
          </cell>
          <cell r="AL147" t="e">
            <v>#NAME?</v>
          </cell>
          <cell r="AM147" t="e">
            <v>#NAME?</v>
          </cell>
          <cell r="AN147" t="e">
            <v>#NAME?</v>
          </cell>
          <cell r="AO147" t="e">
            <v>#NAME?</v>
          </cell>
          <cell r="AP147" t="e">
            <v>#NAME?</v>
          </cell>
          <cell r="AQ147">
            <v>0</v>
          </cell>
          <cell r="AR147">
            <v>0</v>
          </cell>
          <cell r="AS147">
            <v>0</v>
          </cell>
          <cell r="AT147">
            <v>0</v>
          </cell>
        </row>
        <row r="148">
          <cell r="A148" t="str">
            <v>220 KV DC Naubatpur-Bihta TL Line</v>
          </cell>
          <cell r="B148">
            <v>5</v>
          </cell>
          <cell r="C148" t="str">
            <v>5/1</v>
          </cell>
          <cell r="D148" t="str">
            <v>DA+3</v>
          </cell>
          <cell r="E148" t="str">
            <v>WET</v>
          </cell>
          <cell r="F148" t="str">
            <v>Lalan Mehta</v>
          </cell>
          <cell r="G148">
            <v>43519</v>
          </cell>
          <cell r="H148">
            <v>43547</v>
          </cell>
          <cell r="I148">
            <v>43573</v>
          </cell>
          <cell r="J148">
            <v>43552</v>
          </cell>
          <cell r="K148">
            <v>0</v>
          </cell>
          <cell r="L148">
            <v>0</v>
          </cell>
          <cell r="M148">
            <v>0</v>
          </cell>
          <cell r="N148">
            <v>0</v>
          </cell>
          <cell r="O148">
            <v>0</v>
          </cell>
          <cell r="P148">
            <v>0</v>
          </cell>
          <cell r="Q148">
            <v>0</v>
          </cell>
          <cell r="R148" t="e">
            <v>#NAME?</v>
          </cell>
          <cell r="S148" t="e">
            <v>#NAME?</v>
          </cell>
          <cell r="T148">
            <v>0</v>
          </cell>
          <cell r="U148">
            <v>0</v>
          </cell>
          <cell r="V148" t="e">
            <v>#NAME?</v>
          </cell>
          <cell r="W148" t="e">
            <v>#NAME?</v>
          </cell>
          <cell r="X148" t="e">
            <v>#NAME?</v>
          </cell>
          <cell r="Y148" t="e">
            <v>#NAME?</v>
          </cell>
          <cell r="Z148" t="e">
            <v>#NAME?</v>
          </cell>
          <cell r="AA148" t="e">
            <v>#NAME?</v>
          </cell>
          <cell r="AB148" t="e">
            <v>#NAME?</v>
          </cell>
          <cell r="AC148" t="e">
            <v>#NAME?</v>
          </cell>
          <cell r="AD148" t="e">
            <v>#NAME?</v>
          </cell>
          <cell r="AE148" t="e">
            <v>#NAME?</v>
          </cell>
          <cell r="AF148">
            <v>171.56</v>
          </cell>
          <cell r="AG148">
            <v>36.64</v>
          </cell>
          <cell r="AH148">
            <v>7.56</v>
          </cell>
          <cell r="AI148">
            <v>215.76</v>
          </cell>
          <cell r="AJ148" t="e">
            <v>#NAME?</v>
          </cell>
          <cell r="AK148" t="e">
            <v>#NAME?</v>
          </cell>
          <cell r="AL148" t="e">
            <v>#NAME?</v>
          </cell>
          <cell r="AM148" t="e">
            <v>#NAME?</v>
          </cell>
          <cell r="AN148" t="e">
            <v>#NAME?</v>
          </cell>
          <cell r="AO148" t="e">
            <v>#NAME?</v>
          </cell>
          <cell r="AP148" t="e">
            <v>#NAME?</v>
          </cell>
          <cell r="AQ148">
            <v>0</v>
          </cell>
          <cell r="AR148">
            <v>0</v>
          </cell>
          <cell r="AS148">
            <v>0</v>
          </cell>
          <cell r="AT148">
            <v>0</v>
          </cell>
        </row>
        <row r="149">
          <cell r="A149" t="str">
            <v>220KV DC Naubatpur-BhusaulaTL Line</v>
          </cell>
          <cell r="B149">
            <v>15</v>
          </cell>
          <cell r="C149" t="str">
            <v>15/4</v>
          </cell>
          <cell r="D149" t="str">
            <v>DA+6</v>
          </cell>
          <cell r="E149" t="str">
            <v>WET</v>
          </cell>
          <cell r="F149" t="str">
            <v>Veena Construction</v>
          </cell>
          <cell r="G149">
            <v>43497</v>
          </cell>
          <cell r="H149">
            <v>43525</v>
          </cell>
          <cell r="I149">
            <v>43540</v>
          </cell>
          <cell r="J149" t="str">
            <v>YES</v>
          </cell>
          <cell r="K149">
            <v>0</v>
          </cell>
          <cell r="L149">
            <v>0</v>
          </cell>
          <cell r="M149">
            <v>0</v>
          </cell>
          <cell r="N149">
            <v>0</v>
          </cell>
          <cell r="O149">
            <v>0</v>
          </cell>
          <cell r="P149">
            <v>0</v>
          </cell>
          <cell r="Q149">
            <v>0</v>
          </cell>
          <cell r="R149" t="e">
            <v>#NAME?</v>
          </cell>
          <cell r="S149" t="e">
            <v>#NAME?</v>
          </cell>
          <cell r="T149">
            <v>0</v>
          </cell>
          <cell r="U149">
            <v>0</v>
          </cell>
          <cell r="V149" t="e">
            <v>#NAME?</v>
          </cell>
          <cell r="W149" t="e">
            <v>#NAME?</v>
          </cell>
          <cell r="X149" t="e">
            <v>#NAME?</v>
          </cell>
          <cell r="Y149" t="e">
            <v>#NAME?</v>
          </cell>
          <cell r="Z149" t="e">
            <v>#NAME?</v>
          </cell>
          <cell r="AA149" t="e">
            <v>#NAME?</v>
          </cell>
          <cell r="AB149" t="e">
            <v>#NAME?</v>
          </cell>
          <cell r="AC149" t="e">
            <v>#NAME?</v>
          </cell>
          <cell r="AD149" t="e">
            <v>#NAME?</v>
          </cell>
          <cell r="AE149" t="e">
            <v>#NAME?</v>
          </cell>
          <cell r="AF149">
            <v>171.56</v>
          </cell>
          <cell r="AG149">
            <v>36.64</v>
          </cell>
          <cell r="AH149">
            <v>7.56</v>
          </cell>
          <cell r="AI149">
            <v>215.76</v>
          </cell>
          <cell r="AJ149" t="e">
            <v>#NAME?</v>
          </cell>
          <cell r="AK149" t="e">
            <v>#NAME?</v>
          </cell>
          <cell r="AL149" t="e">
            <v>#NAME?</v>
          </cell>
          <cell r="AM149" t="e">
            <v>#NAME?</v>
          </cell>
          <cell r="AN149" t="e">
            <v>#NAME?</v>
          </cell>
          <cell r="AO149" t="e">
            <v>#NAME?</v>
          </cell>
          <cell r="AP149" t="e">
            <v>#NAME?</v>
          </cell>
          <cell r="AQ149">
            <v>0</v>
          </cell>
          <cell r="AR149">
            <v>0</v>
          </cell>
          <cell r="AS149">
            <v>0</v>
          </cell>
          <cell r="AT149">
            <v>0</v>
          </cell>
        </row>
        <row r="150">
          <cell r="A150" t="str">
            <v>132KV DC Naubatpur-Masaurhi TL Line</v>
          </cell>
          <cell r="B150">
            <v>35</v>
          </cell>
          <cell r="C150" t="str">
            <v>1B/1</v>
          </cell>
          <cell r="D150" t="str">
            <v>DA+6</v>
          </cell>
          <cell r="E150" t="str">
            <v>WET</v>
          </cell>
          <cell r="F150" t="str">
            <v>Sunil Kumar</v>
          </cell>
          <cell r="G150">
            <v>43503</v>
          </cell>
          <cell r="H150">
            <v>43531</v>
          </cell>
          <cell r="I150">
            <v>43551</v>
          </cell>
          <cell r="J150">
            <v>43551</v>
          </cell>
          <cell r="K150">
            <v>0</v>
          </cell>
          <cell r="L150">
            <v>0</v>
          </cell>
          <cell r="M150">
            <v>0</v>
          </cell>
          <cell r="N150">
            <v>0</v>
          </cell>
          <cell r="O150">
            <v>0</v>
          </cell>
          <cell r="P150">
            <v>0</v>
          </cell>
          <cell r="Q150">
            <v>0</v>
          </cell>
          <cell r="R150" t="e">
            <v>#NAME?</v>
          </cell>
          <cell r="S150" t="e">
            <v>#NAME?</v>
          </cell>
          <cell r="T150">
            <v>0</v>
          </cell>
          <cell r="U150">
            <v>0</v>
          </cell>
          <cell r="V150" t="e">
            <v>#NAME?</v>
          </cell>
          <cell r="W150" t="e">
            <v>#NAME?</v>
          </cell>
          <cell r="X150" t="e">
            <v>#NAME?</v>
          </cell>
          <cell r="Y150" t="e">
            <v>#NAME?</v>
          </cell>
          <cell r="Z150" t="e">
            <v>#NAME?</v>
          </cell>
          <cell r="AA150" t="e">
            <v>#NAME?</v>
          </cell>
          <cell r="AB150" t="e">
            <v>#NAME?</v>
          </cell>
          <cell r="AC150" t="e">
            <v>#NAME?</v>
          </cell>
          <cell r="AD150" t="e">
            <v>#NAME?</v>
          </cell>
          <cell r="AE150" t="e">
            <v>#NAME?</v>
          </cell>
          <cell r="AF150">
            <v>171.56</v>
          </cell>
          <cell r="AG150">
            <v>36.64</v>
          </cell>
          <cell r="AH150">
            <v>7.56</v>
          </cell>
          <cell r="AI150">
            <v>215.76</v>
          </cell>
          <cell r="AJ150" t="e">
            <v>#NAME?</v>
          </cell>
          <cell r="AK150" t="e">
            <v>#NAME?</v>
          </cell>
          <cell r="AL150" t="e">
            <v>#NAME?</v>
          </cell>
          <cell r="AM150" t="e">
            <v>#NAME?</v>
          </cell>
          <cell r="AN150" t="e">
            <v>#NAME?</v>
          </cell>
          <cell r="AO150" t="e">
            <v>#NAME?</v>
          </cell>
          <cell r="AP150" t="e">
            <v>#NAME?</v>
          </cell>
          <cell r="AQ150">
            <v>0</v>
          </cell>
          <cell r="AR150">
            <v>0</v>
          </cell>
          <cell r="AS150">
            <v>0</v>
          </cell>
          <cell r="AT150">
            <v>0</v>
          </cell>
        </row>
        <row r="151">
          <cell r="A151" t="str">
            <v>132KV DC Dumraon-Buxar TL Line</v>
          </cell>
          <cell r="B151">
            <v>69</v>
          </cell>
          <cell r="C151" t="str">
            <v>31/3</v>
          </cell>
          <cell r="D151" t="str">
            <v>DP+0</v>
          </cell>
          <cell r="E151" t="str">
            <v>WET</v>
          </cell>
          <cell r="F151" t="str">
            <v>Md Rajik</v>
          </cell>
          <cell r="G151">
            <v>43505</v>
          </cell>
          <cell r="H151">
            <v>43533</v>
          </cell>
          <cell r="I151" t="str">
            <v>YES</v>
          </cell>
          <cell r="J151">
            <v>43520</v>
          </cell>
          <cell r="K151">
            <v>0</v>
          </cell>
          <cell r="L151">
            <v>0</v>
          </cell>
          <cell r="M151">
            <v>0</v>
          </cell>
          <cell r="N151">
            <v>0</v>
          </cell>
          <cell r="O151">
            <v>0</v>
          </cell>
          <cell r="P151">
            <v>0</v>
          </cell>
          <cell r="Q151">
            <v>0</v>
          </cell>
          <cell r="R151" t="e">
            <v>#NAME?</v>
          </cell>
          <cell r="S151" t="e">
            <v>#NAME?</v>
          </cell>
          <cell r="T151">
            <v>0</v>
          </cell>
          <cell r="U151">
            <v>0</v>
          </cell>
          <cell r="V151" t="e">
            <v>#NAME?</v>
          </cell>
          <cell r="W151" t="e">
            <v>#NAME?</v>
          </cell>
          <cell r="X151" t="e">
            <v>#NAME?</v>
          </cell>
          <cell r="Y151" t="e">
            <v>#NAME?</v>
          </cell>
          <cell r="Z151" t="e">
            <v>#NAME?</v>
          </cell>
          <cell r="AA151" t="e">
            <v>#NAME?</v>
          </cell>
          <cell r="AB151" t="e">
            <v>#NAME?</v>
          </cell>
          <cell r="AC151" t="e">
            <v>#NAME?</v>
          </cell>
          <cell r="AD151" t="e">
            <v>#NAME?</v>
          </cell>
          <cell r="AE151" t="e">
            <v>#NAME?</v>
          </cell>
          <cell r="AF151">
            <v>122.56</v>
          </cell>
          <cell r="AG151">
            <v>17.68</v>
          </cell>
          <cell r="AH151">
            <v>6.51</v>
          </cell>
          <cell r="AI151">
            <v>146.75</v>
          </cell>
          <cell r="AJ151" t="e">
            <v>#NAME?</v>
          </cell>
          <cell r="AK151" t="e">
            <v>#NAME?</v>
          </cell>
          <cell r="AL151" t="e">
            <v>#NAME?</v>
          </cell>
          <cell r="AM151" t="e">
            <v>#NAME?</v>
          </cell>
          <cell r="AN151" t="e">
            <v>#NAME?</v>
          </cell>
          <cell r="AO151" t="e">
            <v>#NAME?</v>
          </cell>
          <cell r="AP151" t="e">
            <v>#NAME?</v>
          </cell>
          <cell r="AQ151">
            <v>0</v>
          </cell>
          <cell r="AR151">
            <v>0</v>
          </cell>
          <cell r="AS151">
            <v>0</v>
          </cell>
          <cell r="AT151">
            <v>0</v>
          </cell>
        </row>
        <row r="152">
          <cell r="A152" t="str">
            <v>220KV DC Naubatpur-BhusaulaTL Line</v>
          </cell>
          <cell r="B152">
            <v>13</v>
          </cell>
          <cell r="C152" t="str">
            <v>15/1</v>
          </cell>
          <cell r="D152" t="str">
            <v>DB+6</v>
          </cell>
          <cell r="E152" t="str">
            <v>WET</v>
          </cell>
          <cell r="F152" t="str">
            <v>Veena Construction</v>
          </cell>
          <cell r="G152">
            <v>43493</v>
          </cell>
          <cell r="H152">
            <v>43521</v>
          </cell>
          <cell r="I152">
            <v>43552</v>
          </cell>
          <cell r="J152" t="str">
            <v>YES</v>
          </cell>
          <cell r="K152">
            <v>0</v>
          </cell>
          <cell r="L152">
            <v>0</v>
          </cell>
          <cell r="M152">
            <v>0</v>
          </cell>
          <cell r="N152">
            <v>0</v>
          </cell>
          <cell r="O152">
            <v>0</v>
          </cell>
          <cell r="P152">
            <v>0</v>
          </cell>
          <cell r="Q152">
            <v>0</v>
          </cell>
          <cell r="R152" t="e">
            <v>#NAME?</v>
          </cell>
          <cell r="S152" t="e">
            <v>#NAME?</v>
          </cell>
          <cell r="T152">
            <v>0</v>
          </cell>
          <cell r="U152">
            <v>0</v>
          </cell>
          <cell r="V152" t="e">
            <v>#NAME?</v>
          </cell>
          <cell r="W152" t="e">
            <v>#NAME?</v>
          </cell>
          <cell r="X152" t="e">
            <v>#NAME?</v>
          </cell>
          <cell r="Y152" t="e">
            <v>#NAME?</v>
          </cell>
          <cell r="Z152" t="e">
            <v>#NAME?</v>
          </cell>
          <cell r="AA152" t="e">
            <v>#NAME?</v>
          </cell>
          <cell r="AB152" t="e">
            <v>#NAME?</v>
          </cell>
          <cell r="AC152" t="e">
            <v>#NAME?</v>
          </cell>
          <cell r="AD152" t="e">
            <v>#NAME?</v>
          </cell>
          <cell r="AE152" t="e">
            <v>#NAME?</v>
          </cell>
          <cell r="AF152">
            <v>211.8</v>
          </cell>
          <cell r="AG152">
            <v>43.43</v>
          </cell>
          <cell r="AH152">
            <v>6.86</v>
          </cell>
          <cell r="AI152">
            <v>262.09000000000003</v>
          </cell>
          <cell r="AJ152" t="e">
            <v>#NAME?</v>
          </cell>
          <cell r="AK152" t="e">
            <v>#NAME?</v>
          </cell>
          <cell r="AL152" t="e">
            <v>#NAME?</v>
          </cell>
          <cell r="AM152" t="e">
            <v>#NAME?</v>
          </cell>
          <cell r="AN152" t="e">
            <v>#NAME?</v>
          </cell>
          <cell r="AO152" t="e">
            <v>#NAME?</v>
          </cell>
          <cell r="AP152" t="e">
            <v>#NAME?</v>
          </cell>
          <cell r="AQ152">
            <v>0</v>
          </cell>
          <cell r="AR152">
            <v>0</v>
          </cell>
          <cell r="AS152">
            <v>0</v>
          </cell>
          <cell r="AT152">
            <v>0</v>
          </cell>
        </row>
        <row r="153">
          <cell r="A153" t="str">
            <v>220KV DC Naubatpur-BhusaulaTL Line</v>
          </cell>
          <cell r="B153">
            <v>12</v>
          </cell>
          <cell r="C153" t="str">
            <v>15/2</v>
          </cell>
          <cell r="D153" t="str">
            <v>DA+6</v>
          </cell>
          <cell r="E153" t="str">
            <v>WET</v>
          </cell>
          <cell r="F153" t="str">
            <v>Veena Construction</v>
          </cell>
          <cell r="G153">
            <v>43489</v>
          </cell>
          <cell r="H153">
            <v>43517</v>
          </cell>
          <cell r="I153">
            <v>43540</v>
          </cell>
          <cell r="J153" t="str">
            <v>YES</v>
          </cell>
          <cell r="K153">
            <v>0</v>
          </cell>
          <cell r="L153">
            <v>0</v>
          </cell>
          <cell r="M153">
            <v>0</v>
          </cell>
          <cell r="N153">
            <v>0</v>
          </cell>
          <cell r="O153">
            <v>0</v>
          </cell>
          <cell r="P153">
            <v>0</v>
          </cell>
          <cell r="Q153">
            <v>0</v>
          </cell>
          <cell r="R153" t="e">
            <v>#NAME?</v>
          </cell>
          <cell r="S153" t="e">
            <v>#NAME?</v>
          </cell>
          <cell r="T153">
            <v>0</v>
          </cell>
          <cell r="U153">
            <v>0</v>
          </cell>
          <cell r="V153" t="e">
            <v>#NAME?</v>
          </cell>
          <cell r="W153" t="e">
            <v>#NAME?</v>
          </cell>
          <cell r="X153" t="e">
            <v>#NAME?</v>
          </cell>
          <cell r="Y153" t="e">
            <v>#NAME?</v>
          </cell>
          <cell r="Z153" t="e">
            <v>#NAME?</v>
          </cell>
          <cell r="AA153" t="e">
            <v>#NAME?</v>
          </cell>
          <cell r="AB153" t="e">
            <v>#NAME?</v>
          </cell>
          <cell r="AC153" t="e">
            <v>#NAME?</v>
          </cell>
          <cell r="AD153" t="e">
            <v>#NAME?</v>
          </cell>
          <cell r="AE153" t="e">
            <v>#NAME?</v>
          </cell>
          <cell r="AF153">
            <v>171.56</v>
          </cell>
          <cell r="AG153">
            <v>36.64</v>
          </cell>
          <cell r="AH153">
            <v>7.56</v>
          </cell>
          <cell r="AI153">
            <v>215.76</v>
          </cell>
          <cell r="AJ153" t="e">
            <v>#NAME?</v>
          </cell>
          <cell r="AK153" t="e">
            <v>#NAME?</v>
          </cell>
          <cell r="AL153" t="e">
            <v>#NAME?</v>
          </cell>
          <cell r="AM153" t="e">
            <v>#NAME?</v>
          </cell>
          <cell r="AN153" t="e">
            <v>#NAME?</v>
          </cell>
          <cell r="AO153" t="e">
            <v>#NAME?</v>
          </cell>
          <cell r="AP153" t="e">
            <v>#NAME?</v>
          </cell>
          <cell r="AQ153">
            <v>0</v>
          </cell>
          <cell r="AR153">
            <v>0</v>
          </cell>
          <cell r="AS153">
            <v>0</v>
          </cell>
          <cell r="AT153">
            <v>0</v>
          </cell>
        </row>
        <row r="154">
          <cell r="A154" t="str">
            <v>132KV DC Naubatpur-Masaurhi TL Line</v>
          </cell>
          <cell r="B154">
            <v>33</v>
          </cell>
          <cell r="C154" t="str">
            <v>2/0</v>
          </cell>
          <cell r="D154" t="str">
            <v>DC+0</v>
          </cell>
          <cell r="E154" t="str">
            <v>WET</v>
          </cell>
          <cell r="F154" t="str">
            <v>Sunil Kumar</v>
          </cell>
          <cell r="G154">
            <v>43502</v>
          </cell>
          <cell r="H154">
            <v>43530</v>
          </cell>
          <cell r="I154">
            <v>43551</v>
          </cell>
          <cell r="J154" t="str">
            <v>YES</v>
          </cell>
          <cell r="K154">
            <v>0</v>
          </cell>
          <cell r="L154">
            <v>0</v>
          </cell>
          <cell r="M154">
            <v>0</v>
          </cell>
          <cell r="N154">
            <v>0</v>
          </cell>
          <cell r="O154">
            <v>0</v>
          </cell>
          <cell r="P154">
            <v>0</v>
          </cell>
          <cell r="Q154">
            <v>0</v>
          </cell>
          <cell r="R154" t="e">
            <v>#NAME?</v>
          </cell>
          <cell r="S154" t="e">
            <v>#NAME?</v>
          </cell>
          <cell r="T154">
            <v>0</v>
          </cell>
          <cell r="U154">
            <v>0</v>
          </cell>
          <cell r="V154" t="e">
            <v>#NAME?</v>
          </cell>
          <cell r="W154" t="e">
            <v>#NAME?</v>
          </cell>
          <cell r="X154" t="e">
            <v>#NAME?</v>
          </cell>
          <cell r="Y154" t="e">
            <v>#NAME?</v>
          </cell>
          <cell r="Z154" t="e">
            <v>#NAME?</v>
          </cell>
          <cell r="AA154" t="e">
            <v>#NAME?</v>
          </cell>
          <cell r="AB154" t="e">
            <v>#NAME?</v>
          </cell>
          <cell r="AC154" t="e">
            <v>#NAME?</v>
          </cell>
          <cell r="AD154" t="e">
            <v>#NAME?</v>
          </cell>
          <cell r="AE154" t="e">
            <v>#NAME?</v>
          </cell>
          <cell r="AF154">
            <v>259.52</v>
          </cell>
          <cell r="AG154">
            <v>54.08</v>
          </cell>
          <cell r="AH154">
            <v>8.26</v>
          </cell>
          <cell r="AI154">
            <v>321.85999999999996</v>
          </cell>
          <cell r="AJ154" t="e">
            <v>#NAME?</v>
          </cell>
          <cell r="AK154" t="e">
            <v>#NAME?</v>
          </cell>
          <cell r="AL154" t="e">
            <v>#NAME?</v>
          </cell>
          <cell r="AM154" t="e">
            <v>#NAME?</v>
          </cell>
          <cell r="AN154" t="e">
            <v>#NAME?</v>
          </cell>
          <cell r="AO154" t="e">
            <v>#NAME?</v>
          </cell>
          <cell r="AP154" t="e">
            <v>#NAME?</v>
          </cell>
          <cell r="AQ154">
            <v>0</v>
          </cell>
          <cell r="AR154">
            <v>0</v>
          </cell>
          <cell r="AS154">
            <v>0</v>
          </cell>
          <cell r="AT154">
            <v>0</v>
          </cell>
        </row>
        <row r="155">
          <cell r="A155" t="str">
            <v>132KV DC Naubatpur-Masaurhi TL Line</v>
          </cell>
          <cell r="B155">
            <v>34</v>
          </cell>
          <cell r="C155" t="str">
            <v>3/5</v>
          </cell>
          <cell r="D155" t="str">
            <v>DA+0</v>
          </cell>
          <cell r="E155" t="str">
            <v>WET</v>
          </cell>
          <cell r="F155" t="str">
            <v>Lalan Mehta</v>
          </cell>
          <cell r="G155">
            <v>43502</v>
          </cell>
          <cell r="H155">
            <v>43530</v>
          </cell>
          <cell r="I155">
            <v>43552</v>
          </cell>
          <cell r="J155">
            <v>43551</v>
          </cell>
          <cell r="K155">
            <v>0</v>
          </cell>
          <cell r="L155">
            <v>0</v>
          </cell>
          <cell r="M155">
            <v>0</v>
          </cell>
          <cell r="N155">
            <v>0</v>
          </cell>
          <cell r="O155">
            <v>0</v>
          </cell>
          <cell r="P155">
            <v>0</v>
          </cell>
          <cell r="Q155">
            <v>0</v>
          </cell>
          <cell r="R155" t="e">
            <v>#NAME?</v>
          </cell>
          <cell r="S155" t="e">
            <v>#NAME?</v>
          </cell>
          <cell r="T155">
            <v>0</v>
          </cell>
          <cell r="U155">
            <v>0</v>
          </cell>
          <cell r="V155" t="e">
            <v>#NAME?</v>
          </cell>
          <cell r="W155" t="e">
            <v>#NAME?</v>
          </cell>
          <cell r="X155" t="e">
            <v>#NAME?</v>
          </cell>
          <cell r="Y155" t="e">
            <v>#NAME?</v>
          </cell>
          <cell r="Z155" t="e">
            <v>#NAME?</v>
          </cell>
          <cell r="AA155" t="e">
            <v>#NAME?</v>
          </cell>
          <cell r="AB155" t="e">
            <v>#NAME?</v>
          </cell>
          <cell r="AC155" t="e">
            <v>#NAME?</v>
          </cell>
          <cell r="AD155" t="e">
            <v>#NAME?</v>
          </cell>
          <cell r="AE155" t="e">
            <v>#NAME?</v>
          </cell>
          <cell r="AF155">
            <v>171.56</v>
          </cell>
          <cell r="AG155">
            <v>36.64</v>
          </cell>
          <cell r="AH155">
            <v>7.56</v>
          </cell>
          <cell r="AI155">
            <v>215.76</v>
          </cell>
          <cell r="AJ155" t="e">
            <v>#NAME?</v>
          </cell>
          <cell r="AK155" t="e">
            <v>#NAME?</v>
          </cell>
          <cell r="AL155" t="e">
            <v>#NAME?</v>
          </cell>
          <cell r="AM155" t="e">
            <v>#NAME?</v>
          </cell>
          <cell r="AN155" t="e">
            <v>#NAME?</v>
          </cell>
          <cell r="AO155" t="e">
            <v>#NAME?</v>
          </cell>
          <cell r="AP155" t="e">
            <v>#NAME?</v>
          </cell>
          <cell r="AQ155">
            <v>0</v>
          </cell>
          <cell r="AR155">
            <v>0</v>
          </cell>
          <cell r="AS155">
            <v>0</v>
          </cell>
          <cell r="AT155">
            <v>0</v>
          </cell>
        </row>
        <row r="156">
          <cell r="A156" t="str">
            <v>132KV DC Dumraon-Buxar TL Line</v>
          </cell>
          <cell r="B156">
            <v>68</v>
          </cell>
          <cell r="C156" t="str">
            <v>28/9</v>
          </cell>
          <cell r="D156" t="str">
            <v>DP+3</v>
          </cell>
          <cell r="E156" t="str">
            <v>wet</v>
          </cell>
          <cell r="F156" t="str">
            <v>Iftekhar</v>
          </cell>
          <cell r="G156">
            <v>43503</v>
          </cell>
          <cell r="H156">
            <v>43531</v>
          </cell>
          <cell r="I156" t="str">
            <v>yes</v>
          </cell>
          <cell r="J156">
            <v>43520</v>
          </cell>
          <cell r="K156">
            <v>0</v>
          </cell>
          <cell r="L156">
            <v>0</v>
          </cell>
          <cell r="M156">
            <v>0</v>
          </cell>
          <cell r="N156">
            <v>0</v>
          </cell>
          <cell r="O156">
            <v>0</v>
          </cell>
          <cell r="P156">
            <v>0</v>
          </cell>
          <cell r="Q156">
            <v>0</v>
          </cell>
          <cell r="R156" t="e">
            <v>#NAME?</v>
          </cell>
          <cell r="S156" t="e">
            <v>#NAME?</v>
          </cell>
          <cell r="T156">
            <v>0</v>
          </cell>
          <cell r="U156">
            <v>0</v>
          </cell>
          <cell r="V156" t="e">
            <v>#NAME?</v>
          </cell>
          <cell r="W156" t="e">
            <v>#NAME?</v>
          </cell>
          <cell r="X156" t="e">
            <v>#NAME?</v>
          </cell>
          <cell r="Y156" t="e">
            <v>#NAME?</v>
          </cell>
          <cell r="Z156" t="e">
            <v>#NAME?</v>
          </cell>
          <cell r="AA156" t="e">
            <v>#NAME?</v>
          </cell>
          <cell r="AB156" t="e">
            <v>#NAME?</v>
          </cell>
          <cell r="AC156" t="e">
            <v>#NAME?</v>
          </cell>
          <cell r="AD156" t="e">
            <v>#NAME?</v>
          </cell>
          <cell r="AE156" t="e">
            <v>#NAME?</v>
          </cell>
          <cell r="AF156">
            <v>122.56</v>
          </cell>
          <cell r="AG156">
            <v>17.68</v>
          </cell>
          <cell r="AH156">
            <v>6.51</v>
          </cell>
          <cell r="AI156">
            <v>146.75</v>
          </cell>
          <cell r="AJ156" t="e">
            <v>#NAME?</v>
          </cell>
          <cell r="AK156" t="e">
            <v>#NAME?</v>
          </cell>
          <cell r="AL156" t="e">
            <v>#NAME?</v>
          </cell>
          <cell r="AM156" t="e">
            <v>#NAME?</v>
          </cell>
          <cell r="AN156" t="e">
            <v>#NAME?</v>
          </cell>
          <cell r="AO156" t="e">
            <v>#NAME?</v>
          </cell>
          <cell r="AP156" t="e">
            <v>#NAME?</v>
          </cell>
          <cell r="AQ156">
            <v>0</v>
          </cell>
          <cell r="AR156">
            <v>0</v>
          </cell>
          <cell r="AS156">
            <v>0</v>
          </cell>
          <cell r="AT156">
            <v>0</v>
          </cell>
        </row>
        <row r="157">
          <cell r="A157" t="str">
            <v>132KV DC Gaya-Jehanabad TL Line</v>
          </cell>
          <cell r="B157">
            <v>85</v>
          </cell>
          <cell r="C157" t="str">
            <v>14/0</v>
          </cell>
          <cell r="D157" t="str">
            <v>DD+18</v>
          </cell>
          <cell r="E157" t="str">
            <v>WET</v>
          </cell>
          <cell r="F157" t="str">
            <v>Ms Builder</v>
          </cell>
          <cell r="G157">
            <v>43501</v>
          </cell>
          <cell r="H157">
            <v>43529</v>
          </cell>
          <cell r="I157">
            <v>43540</v>
          </cell>
          <cell r="J157" t="str">
            <v>YES</v>
          </cell>
          <cell r="K157" t="str">
            <v>YES</v>
          </cell>
          <cell r="L157">
            <v>0</v>
          </cell>
          <cell r="M157">
            <v>0</v>
          </cell>
          <cell r="N157">
            <v>0</v>
          </cell>
          <cell r="O157">
            <v>0</v>
          </cell>
          <cell r="P157">
            <v>0</v>
          </cell>
          <cell r="Q157">
            <v>0</v>
          </cell>
          <cell r="R157" t="e">
            <v>#NAME?</v>
          </cell>
          <cell r="S157" t="e">
            <v>#NAME?</v>
          </cell>
          <cell r="T157">
            <v>0</v>
          </cell>
          <cell r="U157">
            <v>0</v>
          </cell>
          <cell r="V157" t="e">
            <v>#NAME?</v>
          </cell>
          <cell r="W157" t="e">
            <v>#NAME?</v>
          </cell>
          <cell r="X157" t="e">
            <v>#NAME?</v>
          </cell>
          <cell r="Y157" t="e">
            <v>#NAME?</v>
          </cell>
          <cell r="Z157" t="e">
            <v>#NAME?</v>
          </cell>
          <cell r="AA157" t="e">
            <v>#NAME?</v>
          </cell>
          <cell r="AB157" t="e">
            <v>#NAME?</v>
          </cell>
          <cell r="AC157" t="e">
            <v>#NAME?</v>
          </cell>
          <cell r="AD157" t="e">
            <v>#NAME?</v>
          </cell>
          <cell r="AE157" t="e">
            <v>#NAME?</v>
          </cell>
          <cell r="AF157">
            <v>462.57</v>
          </cell>
          <cell r="AG157">
            <v>0</v>
          </cell>
          <cell r="AH157">
            <v>8.52</v>
          </cell>
          <cell r="AI157">
            <v>471.09</v>
          </cell>
          <cell r="AJ157" t="e">
            <v>#NAME?</v>
          </cell>
          <cell r="AK157" t="e">
            <v>#NAME?</v>
          </cell>
          <cell r="AL157" t="e">
            <v>#NAME?</v>
          </cell>
          <cell r="AM157" t="e">
            <v>#NAME?</v>
          </cell>
          <cell r="AN157" t="e">
            <v>#NAME?</v>
          </cell>
          <cell r="AO157" t="e">
            <v>#NAME?</v>
          </cell>
          <cell r="AP157" t="e">
            <v>#NAME?</v>
          </cell>
          <cell r="AQ157">
            <v>0</v>
          </cell>
          <cell r="AR157">
            <v>0</v>
          </cell>
          <cell r="AS157">
            <v>0</v>
          </cell>
          <cell r="AT157">
            <v>0</v>
          </cell>
        </row>
        <row r="158">
          <cell r="A158" t="str">
            <v>220KV DC Naubatpur-BhusaulaTL Line</v>
          </cell>
          <cell r="B158">
            <v>11</v>
          </cell>
          <cell r="C158" t="str">
            <v>15/3</v>
          </cell>
          <cell r="D158" t="str">
            <v>DA+0</v>
          </cell>
          <cell r="E158" t="str">
            <v>WET</v>
          </cell>
          <cell r="F158" t="str">
            <v>Veena Construction</v>
          </cell>
          <cell r="G158">
            <v>43486</v>
          </cell>
          <cell r="H158">
            <v>43514</v>
          </cell>
          <cell r="I158">
            <v>43540</v>
          </cell>
          <cell r="J158" t="str">
            <v>YES</v>
          </cell>
          <cell r="K158">
            <v>0</v>
          </cell>
          <cell r="L158">
            <v>0</v>
          </cell>
          <cell r="M158">
            <v>0</v>
          </cell>
          <cell r="N158">
            <v>0</v>
          </cell>
          <cell r="O158">
            <v>0</v>
          </cell>
          <cell r="P158">
            <v>0</v>
          </cell>
          <cell r="Q158">
            <v>0</v>
          </cell>
          <cell r="R158" t="e">
            <v>#NAME?</v>
          </cell>
          <cell r="S158" t="e">
            <v>#NAME?</v>
          </cell>
          <cell r="T158">
            <v>0</v>
          </cell>
          <cell r="U158">
            <v>0</v>
          </cell>
          <cell r="V158" t="e">
            <v>#NAME?</v>
          </cell>
          <cell r="W158" t="e">
            <v>#NAME?</v>
          </cell>
          <cell r="X158" t="e">
            <v>#NAME?</v>
          </cell>
          <cell r="Y158" t="e">
            <v>#NAME?</v>
          </cell>
          <cell r="Z158" t="e">
            <v>#NAME?</v>
          </cell>
          <cell r="AA158" t="e">
            <v>#NAME?</v>
          </cell>
          <cell r="AB158" t="e">
            <v>#NAME?</v>
          </cell>
          <cell r="AC158" t="e">
            <v>#NAME?</v>
          </cell>
          <cell r="AD158" t="e">
            <v>#NAME?</v>
          </cell>
          <cell r="AE158" t="e">
            <v>#NAME?</v>
          </cell>
          <cell r="AF158">
            <v>171.56</v>
          </cell>
          <cell r="AG158">
            <v>36.64</v>
          </cell>
          <cell r="AH158">
            <v>7.56</v>
          </cell>
          <cell r="AI158">
            <v>215.76</v>
          </cell>
          <cell r="AJ158" t="e">
            <v>#NAME?</v>
          </cell>
          <cell r="AK158" t="e">
            <v>#NAME?</v>
          </cell>
          <cell r="AL158" t="e">
            <v>#NAME?</v>
          </cell>
          <cell r="AM158" t="e">
            <v>#NAME?</v>
          </cell>
          <cell r="AN158" t="e">
            <v>#NAME?</v>
          </cell>
          <cell r="AO158" t="e">
            <v>#NAME?</v>
          </cell>
          <cell r="AP158" t="e">
            <v>#NAME?</v>
          </cell>
          <cell r="AQ158">
            <v>0</v>
          </cell>
          <cell r="AR158">
            <v>0</v>
          </cell>
          <cell r="AS158">
            <v>0</v>
          </cell>
          <cell r="AT158">
            <v>0</v>
          </cell>
        </row>
        <row r="159">
          <cell r="A159" t="str">
            <v>132KV DC Dumraon-Dumraon TL Line</v>
          </cell>
          <cell r="B159">
            <v>28</v>
          </cell>
          <cell r="C159" t="str">
            <v>6/5</v>
          </cell>
          <cell r="D159" t="str">
            <v>DA+0</v>
          </cell>
          <cell r="E159" t="str">
            <v>PS</v>
          </cell>
          <cell r="F159" t="str">
            <v>Kanchan Singh</v>
          </cell>
          <cell r="G159">
            <v>43519</v>
          </cell>
          <cell r="H159">
            <v>43547</v>
          </cell>
          <cell r="I159">
            <v>0</v>
          </cell>
          <cell r="J159" t="str">
            <v>YES</v>
          </cell>
          <cell r="K159">
            <v>0</v>
          </cell>
          <cell r="L159">
            <v>0</v>
          </cell>
          <cell r="M159">
            <v>0</v>
          </cell>
          <cell r="N159">
            <v>0</v>
          </cell>
          <cell r="O159">
            <v>0</v>
          </cell>
          <cell r="P159">
            <v>0</v>
          </cell>
          <cell r="Q159">
            <v>0</v>
          </cell>
          <cell r="R159" t="e">
            <v>#NAME?</v>
          </cell>
          <cell r="S159" t="e">
            <v>#NAME?</v>
          </cell>
          <cell r="T159">
            <v>0</v>
          </cell>
          <cell r="U159">
            <v>0</v>
          </cell>
          <cell r="V159" t="e">
            <v>#NAME?</v>
          </cell>
          <cell r="W159" t="e">
            <v>#NAME?</v>
          </cell>
          <cell r="X159" t="e">
            <v>#NAME?</v>
          </cell>
          <cell r="Y159" t="e">
            <v>#NAME?</v>
          </cell>
          <cell r="Z159" t="e">
            <v>#NAME?</v>
          </cell>
          <cell r="AA159" t="e">
            <v>#NAME?</v>
          </cell>
          <cell r="AB159" t="e">
            <v>#NAME?</v>
          </cell>
          <cell r="AC159" t="e">
            <v>#NAME?</v>
          </cell>
          <cell r="AD159" t="e">
            <v>#NAME?</v>
          </cell>
          <cell r="AE159" t="e">
            <v>#NAME?</v>
          </cell>
          <cell r="AF159">
            <v>171.56</v>
          </cell>
          <cell r="AG159">
            <v>36.64</v>
          </cell>
          <cell r="AH159">
            <v>7.56</v>
          </cell>
          <cell r="AI159">
            <v>215.76</v>
          </cell>
          <cell r="AJ159" t="e">
            <v>#NAME?</v>
          </cell>
          <cell r="AK159" t="e">
            <v>#NAME?</v>
          </cell>
          <cell r="AL159" t="e">
            <v>#NAME?</v>
          </cell>
          <cell r="AM159" t="e">
            <v>#NAME?</v>
          </cell>
          <cell r="AN159" t="e">
            <v>#NAME?</v>
          </cell>
          <cell r="AO159" t="e">
            <v>#NAME?</v>
          </cell>
          <cell r="AP159" t="e">
            <v>#NAME?</v>
          </cell>
          <cell r="AQ159">
            <v>0</v>
          </cell>
          <cell r="AR159">
            <v>0</v>
          </cell>
          <cell r="AS159">
            <v>0</v>
          </cell>
          <cell r="AT159">
            <v>0</v>
          </cell>
        </row>
        <row r="160">
          <cell r="A160" t="str">
            <v>132KV DC Naubatpur-Masaurhi TL Line</v>
          </cell>
          <cell r="B160">
            <v>32</v>
          </cell>
          <cell r="C160" t="str">
            <v>4/0</v>
          </cell>
          <cell r="D160" t="str">
            <v>DC+6</v>
          </cell>
          <cell r="E160" t="str">
            <v>WET</v>
          </cell>
          <cell r="F160" t="str">
            <v>Lalan Mehta</v>
          </cell>
          <cell r="G160">
            <v>43500</v>
          </cell>
          <cell r="H160">
            <v>43528</v>
          </cell>
          <cell r="I160">
            <v>43552</v>
          </cell>
          <cell r="J160">
            <v>43551</v>
          </cell>
          <cell r="K160">
            <v>0</v>
          </cell>
          <cell r="L160">
            <v>0</v>
          </cell>
          <cell r="M160">
            <v>0</v>
          </cell>
          <cell r="N160">
            <v>0</v>
          </cell>
          <cell r="O160">
            <v>0</v>
          </cell>
          <cell r="P160">
            <v>0</v>
          </cell>
          <cell r="Q160">
            <v>0</v>
          </cell>
          <cell r="R160" t="e">
            <v>#NAME?</v>
          </cell>
          <cell r="S160" t="e">
            <v>#NAME?</v>
          </cell>
          <cell r="T160">
            <v>0</v>
          </cell>
          <cell r="U160">
            <v>0</v>
          </cell>
          <cell r="V160" t="e">
            <v>#NAME?</v>
          </cell>
          <cell r="W160" t="e">
            <v>#NAME?</v>
          </cell>
          <cell r="X160" t="e">
            <v>#NAME?</v>
          </cell>
          <cell r="Y160" t="e">
            <v>#NAME?</v>
          </cell>
          <cell r="Z160" t="e">
            <v>#NAME?</v>
          </cell>
          <cell r="AA160" t="e">
            <v>#NAME?</v>
          </cell>
          <cell r="AB160" t="e">
            <v>#NAME?</v>
          </cell>
          <cell r="AC160" t="e">
            <v>#NAME?</v>
          </cell>
          <cell r="AD160" t="e">
            <v>#NAME?</v>
          </cell>
          <cell r="AE160" t="e">
            <v>#NAME?</v>
          </cell>
          <cell r="AF160">
            <v>259.52</v>
          </cell>
          <cell r="AG160">
            <v>54.08</v>
          </cell>
          <cell r="AH160">
            <v>8.26</v>
          </cell>
          <cell r="AI160">
            <v>321.85999999999996</v>
          </cell>
          <cell r="AJ160" t="e">
            <v>#NAME?</v>
          </cell>
          <cell r="AK160" t="e">
            <v>#NAME?</v>
          </cell>
          <cell r="AL160" t="e">
            <v>#NAME?</v>
          </cell>
          <cell r="AM160" t="e">
            <v>#NAME?</v>
          </cell>
          <cell r="AN160" t="e">
            <v>#NAME?</v>
          </cell>
          <cell r="AO160" t="e">
            <v>#NAME?</v>
          </cell>
          <cell r="AP160" t="e">
            <v>#NAME?</v>
          </cell>
          <cell r="AQ160">
            <v>0</v>
          </cell>
          <cell r="AR160">
            <v>0</v>
          </cell>
          <cell r="AS160">
            <v>0</v>
          </cell>
          <cell r="AT160">
            <v>0</v>
          </cell>
        </row>
        <row r="161">
          <cell r="A161" t="str">
            <v>132KV DC Dumraon-Buxar TL Line</v>
          </cell>
          <cell r="B161">
            <v>67</v>
          </cell>
          <cell r="C161" t="str">
            <v>32/1</v>
          </cell>
          <cell r="D161" t="str">
            <v>DP+3</v>
          </cell>
          <cell r="E161" t="str">
            <v>WET</v>
          </cell>
          <cell r="F161" t="str">
            <v>Md Rajik</v>
          </cell>
          <cell r="G161">
            <v>43502</v>
          </cell>
          <cell r="H161">
            <v>43530</v>
          </cell>
          <cell r="I161" t="str">
            <v>YES</v>
          </cell>
          <cell r="J161">
            <v>43520</v>
          </cell>
          <cell r="K161">
            <v>0</v>
          </cell>
          <cell r="L161">
            <v>0</v>
          </cell>
          <cell r="M161">
            <v>0</v>
          </cell>
          <cell r="N161">
            <v>0</v>
          </cell>
          <cell r="O161">
            <v>0</v>
          </cell>
          <cell r="P161">
            <v>0</v>
          </cell>
          <cell r="Q161">
            <v>0</v>
          </cell>
          <cell r="R161" t="e">
            <v>#NAME?</v>
          </cell>
          <cell r="S161" t="e">
            <v>#NAME?</v>
          </cell>
          <cell r="T161">
            <v>0</v>
          </cell>
          <cell r="U161">
            <v>0</v>
          </cell>
          <cell r="V161" t="e">
            <v>#NAME?</v>
          </cell>
          <cell r="W161" t="e">
            <v>#NAME?</v>
          </cell>
          <cell r="X161" t="e">
            <v>#NAME?</v>
          </cell>
          <cell r="Y161" t="e">
            <v>#NAME?</v>
          </cell>
          <cell r="Z161" t="e">
            <v>#NAME?</v>
          </cell>
          <cell r="AA161" t="e">
            <v>#NAME?</v>
          </cell>
          <cell r="AB161" t="e">
            <v>#NAME?</v>
          </cell>
          <cell r="AC161" t="e">
            <v>#NAME?</v>
          </cell>
          <cell r="AD161" t="e">
            <v>#NAME?</v>
          </cell>
          <cell r="AE161" t="e">
            <v>#NAME?</v>
          </cell>
          <cell r="AF161">
            <v>122.56</v>
          </cell>
          <cell r="AG161">
            <v>17.68</v>
          </cell>
          <cell r="AH161">
            <v>6.51</v>
          </cell>
          <cell r="AI161">
            <v>146.75</v>
          </cell>
          <cell r="AJ161" t="e">
            <v>#NAME?</v>
          </cell>
          <cell r="AK161" t="e">
            <v>#NAME?</v>
          </cell>
          <cell r="AL161" t="e">
            <v>#NAME?</v>
          </cell>
          <cell r="AM161" t="e">
            <v>#NAME?</v>
          </cell>
          <cell r="AN161" t="e">
            <v>#NAME?</v>
          </cell>
          <cell r="AO161" t="e">
            <v>#NAME?</v>
          </cell>
          <cell r="AP161" t="e">
            <v>#NAME?</v>
          </cell>
          <cell r="AQ161">
            <v>0</v>
          </cell>
          <cell r="AR161">
            <v>0</v>
          </cell>
          <cell r="AS161">
            <v>0</v>
          </cell>
          <cell r="AT161">
            <v>0</v>
          </cell>
        </row>
        <row r="162">
          <cell r="A162" t="str">
            <v>220KV DC Naubatpur-BhusaulaTL Line</v>
          </cell>
          <cell r="B162">
            <v>10</v>
          </cell>
          <cell r="C162" t="str">
            <v>11/2</v>
          </cell>
          <cell r="D162" t="str">
            <v>DA+0</v>
          </cell>
          <cell r="E162" t="str">
            <v>WET</v>
          </cell>
          <cell r="F162" t="str">
            <v>Veena Construction</v>
          </cell>
          <cell r="G162">
            <v>43484</v>
          </cell>
          <cell r="H162">
            <v>43512</v>
          </cell>
          <cell r="I162">
            <v>43540</v>
          </cell>
          <cell r="J162" t="str">
            <v>YES</v>
          </cell>
          <cell r="K162" t="str">
            <v>YES</v>
          </cell>
          <cell r="L162">
            <v>0</v>
          </cell>
          <cell r="M162">
            <v>10</v>
          </cell>
          <cell r="N162">
            <v>0</v>
          </cell>
          <cell r="O162">
            <v>0</v>
          </cell>
          <cell r="P162">
            <v>0</v>
          </cell>
          <cell r="Q162">
            <v>0</v>
          </cell>
          <cell r="R162" t="e">
            <v>#NAME?</v>
          </cell>
          <cell r="S162" t="e">
            <v>#NAME?</v>
          </cell>
          <cell r="T162">
            <v>0</v>
          </cell>
          <cell r="U162">
            <v>0</v>
          </cell>
          <cell r="V162" t="e">
            <v>#NAME?</v>
          </cell>
          <cell r="W162" t="e">
            <v>#NAME?</v>
          </cell>
          <cell r="X162" t="e">
            <v>#NAME?</v>
          </cell>
          <cell r="Y162" t="e">
            <v>#NAME?</v>
          </cell>
          <cell r="Z162" t="e">
            <v>#NAME?</v>
          </cell>
          <cell r="AA162" t="e">
            <v>#NAME?</v>
          </cell>
          <cell r="AB162" t="e">
            <v>#NAME?</v>
          </cell>
          <cell r="AC162" t="e">
            <v>#NAME?</v>
          </cell>
          <cell r="AD162" t="e">
            <v>#NAME?</v>
          </cell>
          <cell r="AE162" t="e">
            <v>#NAME?</v>
          </cell>
          <cell r="AF162">
            <v>171.56</v>
          </cell>
          <cell r="AG162">
            <v>36.64</v>
          </cell>
          <cell r="AH162">
            <v>7.56</v>
          </cell>
          <cell r="AI162">
            <v>215.76</v>
          </cell>
          <cell r="AJ162" t="e">
            <v>#NAME?</v>
          </cell>
          <cell r="AK162" t="e">
            <v>#NAME?</v>
          </cell>
          <cell r="AL162" t="e">
            <v>#NAME?</v>
          </cell>
          <cell r="AM162" t="e">
            <v>#NAME?</v>
          </cell>
          <cell r="AN162" t="e">
            <v>#NAME?</v>
          </cell>
          <cell r="AO162" t="e">
            <v>#NAME?</v>
          </cell>
          <cell r="AP162" t="e">
            <v>#NAME?</v>
          </cell>
          <cell r="AQ162">
            <v>0</v>
          </cell>
          <cell r="AR162">
            <v>0</v>
          </cell>
          <cell r="AS162">
            <v>0</v>
          </cell>
          <cell r="AT162">
            <v>0</v>
          </cell>
        </row>
        <row r="163">
          <cell r="A163" t="str">
            <v>132KV DC Naubatpur-Masaurhi TL Line</v>
          </cell>
          <cell r="B163">
            <v>31</v>
          </cell>
          <cell r="C163" t="str">
            <v>3/0</v>
          </cell>
          <cell r="D163" t="str">
            <v>DD+0</v>
          </cell>
          <cell r="E163" t="str">
            <v>WET</v>
          </cell>
          <cell r="F163" t="str">
            <v>Sunil Kumar</v>
          </cell>
          <cell r="G163">
            <v>43498</v>
          </cell>
          <cell r="H163">
            <v>43526</v>
          </cell>
          <cell r="I163">
            <v>43517</v>
          </cell>
          <cell r="J163" t="str">
            <v>YES</v>
          </cell>
          <cell r="K163">
            <v>0</v>
          </cell>
          <cell r="L163">
            <v>0</v>
          </cell>
          <cell r="M163">
            <v>0</v>
          </cell>
          <cell r="N163">
            <v>0</v>
          </cell>
          <cell r="O163">
            <v>0</v>
          </cell>
          <cell r="P163">
            <v>0</v>
          </cell>
          <cell r="Q163">
            <v>0</v>
          </cell>
          <cell r="R163" t="e">
            <v>#NAME?</v>
          </cell>
          <cell r="S163" t="e">
            <v>#NAME?</v>
          </cell>
          <cell r="T163">
            <v>0</v>
          </cell>
          <cell r="U163">
            <v>0</v>
          </cell>
          <cell r="V163" t="e">
            <v>#NAME?</v>
          </cell>
          <cell r="W163" t="e">
            <v>#NAME?</v>
          </cell>
          <cell r="X163" t="e">
            <v>#NAME?</v>
          </cell>
          <cell r="Y163" t="e">
            <v>#NAME?</v>
          </cell>
          <cell r="Z163" t="e">
            <v>#NAME?</v>
          </cell>
          <cell r="AA163" t="e">
            <v>#NAME?</v>
          </cell>
          <cell r="AB163" t="e">
            <v>#NAME?</v>
          </cell>
          <cell r="AC163" t="e">
            <v>#NAME?</v>
          </cell>
          <cell r="AD163" t="e">
            <v>#NAME?</v>
          </cell>
          <cell r="AE163" t="e">
            <v>#NAME?</v>
          </cell>
          <cell r="AF163">
            <v>396.56</v>
          </cell>
          <cell r="AG163">
            <v>0</v>
          </cell>
          <cell r="AH163">
            <v>8.26</v>
          </cell>
          <cell r="AI163">
            <v>404.82</v>
          </cell>
          <cell r="AJ163" t="e">
            <v>#NAME?</v>
          </cell>
          <cell r="AK163" t="e">
            <v>#NAME?</v>
          </cell>
          <cell r="AL163" t="e">
            <v>#NAME?</v>
          </cell>
          <cell r="AM163" t="e">
            <v>#NAME?</v>
          </cell>
          <cell r="AN163" t="e">
            <v>#NAME?</v>
          </cell>
          <cell r="AO163" t="e">
            <v>#NAME?</v>
          </cell>
          <cell r="AP163" t="e">
            <v>#NAME?</v>
          </cell>
          <cell r="AQ163">
            <v>0</v>
          </cell>
          <cell r="AR163">
            <v>140.90714285714284</v>
          </cell>
          <cell r="AS163">
            <v>140.90714285714284</v>
          </cell>
          <cell r="AT163">
            <v>0</v>
          </cell>
        </row>
        <row r="164">
          <cell r="A164" t="str">
            <v>132KV DC Dumraon-Dumraon TL Line</v>
          </cell>
          <cell r="B164">
            <v>25</v>
          </cell>
          <cell r="C164" t="str">
            <v>2/1</v>
          </cell>
          <cell r="D164" t="str">
            <v>DA+0</v>
          </cell>
          <cell r="E164" t="str">
            <v>wet</v>
          </cell>
          <cell r="F164" t="str">
            <v>Deepak Pandey</v>
          </cell>
          <cell r="G164">
            <v>43517</v>
          </cell>
          <cell r="H164">
            <v>43545</v>
          </cell>
          <cell r="I164">
            <v>43614</v>
          </cell>
          <cell r="J164">
            <v>43520</v>
          </cell>
          <cell r="K164">
            <v>0</v>
          </cell>
          <cell r="L164">
            <v>0</v>
          </cell>
          <cell r="M164">
            <v>0</v>
          </cell>
          <cell r="N164">
            <v>0</v>
          </cell>
          <cell r="O164">
            <v>0</v>
          </cell>
          <cell r="P164">
            <v>0</v>
          </cell>
          <cell r="Q164">
            <v>0</v>
          </cell>
          <cell r="R164" t="e">
            <v>#NAME?</v>
          </cell>
          <cell r="S164" t="e">
            <v>#NAME?</v>
          </cell>
          <cell r="T164">
            <v>0</v>
          </cell>
          <cell r="U164">
            <v>0</v>
          </cell>
          <cell r="V164" t="e">
            <v>#NAME?</v>
          </cell>
          <cell r="W164" t="e">
            <v>#NAME?</v>
          </cell>
          <cell r="X164" t="e">
            <v>#NAME?</v>
          </cell>
          <cell r="Y164" t="e">
            <v>#NAME?</v>
          </cell>
          <cell r="Z164" t="e">
            <v>#NAME?</v>
          </cell>
          <cell r="AA164" t="e">
            <v>#NAME?</v>
          </cell>
          <cell r="AB164" t="e">
            <v>#NAME?</v>
          </cell>
          <cell r="AC164" t="e">
            <v>#NAME?</v>
          </cell>
          <cell r="AD164" t="e">
            <v>#NAME?</v>
          </cell>
          <cell r="AE164" t="e">
            <v>#NAME?</v>
          </cell>
          <cell r="AF164">
            <v>171.56</v>
          </cell>
          <cell r="AG164">
            <v>36.64</v>
          </cell>
          <cell r="AH164">
            <v>7.56</v>
          </cell>
          <cell r="AI164">
            <v>215.76</v>
          </cell>
          <cell r="AJ164" t="e">
            <v>#NAME?</v>
          </cell>
          <cell r="AK164" t="e">
            <v>#NAME?</v>
          </cell>
          <cell r="AL164" t="e">
            <v>#NAME?</v>
          </cell>
          <cell r="AM164" t="e">
            <v>#NAME?</v>
          </cell>
          <cell r="AN164" t="e">
            <v>#NAME?</v>
          </cell>
          <cell r="AO164" t="e">
            <v>#NAME?</v>
          </cell>
          <cell r="AP164" t="e">
            <v>#NAME?</v>
          </cell>
          <cell r="AQ164">
            <v>0</v>
          </cell>
          <cell r="AR164">
            <v>0</v>
          </cell>
          <cell r="AS164">
            <v>0</v>
          </cell>
          <cell r="AT164">
            <v>0</v>
          </cell>
        </row>
        <row r="165">
          <cell r="A165" t="str">
            <v>132KV DC Naubatpur-Masaurhi TL Line</v>
          </cell>
          <cell r="B165">
            <v>30</v>
          </cell>
          <cell r="C165" t="str">
            <v>6/0</v>
          </cell>
          <cell r="D165" t="str">
            <v>DD+0</v>
          </cell>
          <cell r="E165" t="str">
            <v>WET</v>
          </cell>
          <cell r="F165" t="str">
            <v>Lalan Mehta</v>
          </cell>
          <cell r="G165">
            <v>43497</v>
          </cell>
          <cell r="H165">
            <v>43525</v>
          </cell>
          <cell r="I165" t="str">
            <v>16/03</v>
          </cell>
          <cell r="J165">
            <v>43517</v>
          </cell>
          <cell r="K165">
            <v>0</v>
          </cell>
          <cell r="L165">
            <v>0</v>
          </cell>
          <cell r="M165">
            <v>0</v>
          </cell>
          <cell r="N165">
            <v>0</v>
          </cell>
          <cell r="O165">
            <v>0</v>
          </cell>
          <cell r="P165">
            <v>0</v>
          </cell>
          <cell r="Q165">
            <v>0</v>
          </cell>
          <cell r="R165" t="e">
            <v>#NAME?</v>
          </cell>
          <cell r="S165" t="e">
            <v>#NAME?</v>
          </cell>
          <cell r="T165">
            <v>0</v>
          </cell>
          <cell r="U165">
            <v>0</v>
          </cell>
          <cell r="V165" t="e">
            <v>#NAME?</v>
          </cell>
          <cell r="W165" t="e">
            <v>#NAME?</v>
          </cell>
          <cell r="X165" t="e">
            <v>#NAME?</v>
          </cell>
          <cell r="Y165" t="e">
            <v>#NAME?</v>
          </cell>
          <cell r="Z165" t="e">
            <v>#NAME?</v>
          </cell>
          <cell r="AA165" t="e">
            <v>#NAME?</v>
          </cell>
          <cell r="AB165" t="e">
            <v>#NAME?</v>
          </cell>
          <cell r="AC165" t="e">
            <v>#NAME?</v>
          </cell>
          <cell r="AD165" t="e">
            <v>#NAME?</v>
          </cell>
          <cell r="AE165" t="e">
            <v>#NAME?</v>
          </cell>
          <cell r="AF165">
            <v>396.56</v>
          </cell>
          <cell r="AG165">
            <v>0</v>
          </cell>
          <cell r="AH165">
            <v>8.26</v>
          </cell>
          <cell r="AI165">
            <v>404.82</v>
          </cell>
          <cell r="AJ165" t="e">
            <v>#NAME?</v>
          </cell>
          <cell r="AK165" t="e">
            <v>#NAME?</v>
          </cell>
          <cell r="AL165" t="e">
            <v>#NAME?</v>
          </cell>
          <cell r="AM165" t="e">
            <v>#NAME?</v>
          </cell>
          <cell r="AN165" t="e">
            <v>#NAME?</v>
          </cell>
          <cell r="AO165" t="e">
            <v>#NAME?</v>
          </cell>
          <cell r="AP165" t="e">
            <v>#NAME?</v>
          </cell>
          <cell r="AQ165">
            <v>0</v>
          </cell>
          <cell r="AR165">
            <v>0</v>
          </cell>
          <cell r="AS165">
            <v>0</v>
          </cell>
          <cell r="AT165">
            <v>0</v>
          </cell>
        </row>
        <row r="166">
          <cell r="A166" t="str">
            <v>220KV DC Naubatpur-BhusaulaTL Line</v>
          </cell>
          <cell r="B166">
            <v>9</v>
          </cell>
          <cell r="C166" t="str">
            <v>11/3</v>
          </cell>
          <cell r="D166" t="str">
            <v>DA+3</v>
          </cell>
          <cell r="E166" t="str">
            <v>WET</v>
          </cell>
          <cell r="F166" t="str">
            <v>Veena Construction</v>
          </cell>
          <cell r="G166">
            <v>43480</v>
          </cell>
          <cell r="H166">
            <v>43508</v>
          </cell>
          <cell r="I166">
            <v>43540</v>
          </cell>
          <cell r="J166" t="str">
            <v>YES</v>
          </cell>
          <cell r="K166">
            <v>0</v>
          </cell>
          <cell r="L166">
            <v>0</v>
          </cell>
          <cell r="M166">
            <v>9</v>
          </cell>
          <cell r="N166">
            <v>0</v>
          </cell>
          <cell r="O166">
            <v>0</v>
          </cell>
          <cell r="P166">
            <v>0</v>
          </cell>
          <cell r="Q166">
            <v>0</v>
          </cell>
          <cell r="R166" t="e">
            <v>#NAME?</v>
          </cell>
          <cell r="S166" t="e">
            <v>#NAME?</v>
          </cell>
          <cell r="T166">
            <v>0</v>
          </cell>
          <cell r="U166">
            <v>0</v>
          </cell>
          <cell r="V166" t="e">
            <v>#NAME?</v>
          </cell>
          <cell r="W166" t="e">
            <v>#NAME?</v>
          </cell>
          <cell r="X166" t="e">
            <v>#NAME?</v>
          </cell>
          <cell r="Y166" t="e">
            <v>#NAME?</v>
          </cell>
          <cell r="Z166" t="e">
            <v>#NAME?</v>
          </cell>
          <cell r="AA166" t="e">
            <v>#NAME?</v>
          </cell>
          <cell r="AB166" t="e">
            <v>#NAME?</v>
          </cell>
          <cell r="AC166" t="e">
            <v>#NAME?</v>
          </cell>
          <cell r="AD166" t="e">
            <v>#NAME?</v>
          </cell>
          <cell r="AE166" t="e">
            <v>#NAME?</v>
          </cell>
          <cell r="AF166">
            <v>171.56</v>
          </cell>
          <cell r="AG166">
            <v>36.64</v>
          </cell>
          <cell r="AH166">
            <v>7.56</v>
          </cell>
          <cell r="AI166">
            <v>215.76</v>
          </cell>
          <cell r="AJ166" t="e">
            <v>#NAME?</v>
          </cell>
          <cell r="AK166" t="e">
            <v>#NAME?</v>
          </cell>
          <cell r="AL166" t="e">
            <v>#NAME?</v>
          </cell>
          <cell r="AM166" t="e">
            <v>#NAME?</v>
          </cell>
          <cell r="AN166" t="e">
            <v>#NAME?</v>
          </cell>
          <cell r="AO166" t="e">
            <v>#NAME?</v>
          </cell>
          <cell r="AP166" t="e">
            <v>#NAME?</v>
          </cell>
          <cell r="AQ166">
            <v>0</v>
          </cell>
          <cell r="AR166">
            <v>0</v>
          </cell>
          <cell r="AS166">
            <v>0</v>
          </cell>
          <cell r="AT166">
            <v>0</v>
          </cell>
        </row>
        <row r="167">
          <cell r="A167" t="str">
            <v>220KV DC Naubatpur-BhusaulaTL Line</v>
          </cell>
          <cell r="B167">
            <v>8</v>
          </cell>
          <cell r="C167" t="str">
            <v>12A/3</v>
          </cell>
          <cell r="D167" t="str">
            <v>DA+6</v>
          </cell>
          <cell r="E167" t="str">
            <v>WET</v>
          </cell>
          <cell r="F167" t="str">
            <v>Veena Construction</v>
          </cell>
          <cell r="G167">
            <v>43477</v>
          </cell>
          <cell r="H167">
            <v>43505</v>
          </cell>
          <cell r="I167" t="str">
            <v>ISSUE</v>
          </cell>
          <cell r="J167" t="str">
            <v>YES</v>
          </cell>
          <cell r="K167">
            <v>0</v>
          </cell>
          <cell r="L167">
            <v>0</v>
          </cell>
          <cell r="M167">
            <v>8</v>
          </cell>
          <cell r="N167">
            <v>0</v>
          </cell>
          <cell r="O167">
            <v>0</v>
          </cell>
          <cell r="P167">
            <v>0</v>
          </cell>
          <cell r="Q167">
            <v>0</v>
          </cell>
          <cell r="R167" t="e">
            <v>#NAME?</v>
          </cell>
          <cell r="S167" t="e">
            <v>#NAME?</v>
          </cell>
          <cell r="T167">
            <v>0</v>
          </cell>
          <cell r="U167">
            <v>0</v>
          </cell>
          <cell r="V167" t="e">
            <v>#NAME?</v>
          </cell>
          <cell r="W167" t="e">
            <v>#NAME?</v>
          </cell>
          <cell r="X167" t="e">
            <v>#NAME?</v>
          </cell>
          <cell r="Y167" t="e">
            <v>#NAME?</v>
          </cell>
          <cell r="Z167" t="e">
            <v>#NAME?</v>
          </cell>
          <cell r="AA167" t="e">
            <v>#NAME?</v>
          </cell>
          <cell r="AB167" t="e">
            <v>#NAME?</v>
          </cell>
          <cell r="AC167" t="e">
            <v>#NAME?</v>
          </cell>
          <cell r="AD167" t="e">
            <v>#NAME?</v>
          </cell>
          <cell r="AE167" t="e">
            <v>#NAME?</v>
          </cell>
          <cell r="AF167">
            <v>171.56</v>
          </cell>
          <cell r="AG167">
            <v>36.64</v>
          </cell>
          <cell r="AH167">
            <v>7.56</v>
          </cell>
          <cell r="AI167">
            <v>215.76</v>
          </cell>
          <cell r="AJ167" t="e">
            <v>#NAME?</v>
          </cell>
          <cell r="AK167" t="e">
            <v>#NAME?</v>
          </cell>
          <cell r="AL167" t="e">
            <v>#NAME?</v>
          </cell>
          <cell r="AM167" t="e">
            <v>#NAME?</v>
          </cell>
          <cell r="AN167" t="e">
            <v>#NAME?</v>
          </cell>
          <cell r="AO167" t="e">
            <v>#NAME?</v>
          </cell>
          <cell r="AP167" t="e">
            <v>#NAME?</v>
          </cell>
          <cell r="AQ167">
            <v>0</v>
          </cell>
          <cell r="AR167">
            <v>0</v>
          </cell>
          <cell r="AS167">
            <v>0</v>
          </cell>
          <cell r="AT167">
            <v>0</v>
          </cell>
        </row>
        <row r="168">
          <cell r="A168" t="str">
            <v>132KV DC Dumraon-Buxar TL Line</v>
          </cell>
          <cell r="B168">
            <v>66</v>
          </cell>
          <cell r="C168" t="str">
            <v>32/2</v>
          </cell>
          <cell r="D168" t="str">
            <v>DP+6</v>
          </cell>
          <cell r="E168" t="str">
            <v>WET</v>
          </cell>
          <cell r="F168" t="str">
            <v>Md Rajik</v>
          </cell>
          <cell r="G168">
            <v>43499</v>
          </cell>
          <cell r="H168">
            <v>43527</v>
          </cell>
          <cell r="I168" t="str">
            <v>YES</v>
          </cell>
          <cell r="J168">
            <v>43520</v>
          </cell>
          <cell r="K168">
            <v>0</v>
          </cell>
          <cell r="L168">
            <v>0</v>
          </cell>
          <cell r="M168">
            <v>0</v>
          </cell>
          <cell r="N168">
            <v>0</v>
          </cell>
          <cell r="O168">
            <v>0</v>
          </cell>
          <cell r="P168">
            <v>0</v>
          </cell>
          <cell r="Q168">
            <v>0</v>
          </cell>
          <cell r="R168" t="e">
            <v>#NAME?</v>
          </cell>
          <cell r="S168" t="e">
            <v>#NAME?</v>
          </cell>
          <cell r="T168">
            <v>0</v>
          </cell>
          <cell r="U168">
            <v>0</v>
          </cell>
          <cell r="V168" t="e">
            <v>#NAME?</v>
          </cell>
          <cell r="W168" t="e">
            <v>#NAME?</v>
          </cell>
          <cell r="X168" t="e">
            <v>#NAME?</v>
          </cell>
          <cell r="Y168" t="e">
            <v>#NAME?</v>
          </cell>
          <cell r="Z168" t="e">
            <v>#NAME?</v>
          </cell>
          <cell r="AA168" t="e">
            <v>#NAME?</v>
          </cell>
          <cell r="AB168" t="e">
            <v>#NAME?</v>
          </cell>
          <cell r="AC168" t="e">
            <v>#NAME?</v>
          </cell>
          <cell r="AD168" t="e">
            <v>#NAME?</v>
          </cell>
          <cell r="AE168" t="e">
            <v>#NAME?</v>
          </cell>
          <cell r="AF168">
            <v>122.56</v>
          </cell>
          <cell r="AG168">
            <v>17.68</v>
          </cell>
          <cell r="AH168">
            <v>6.51</v>
          </cell>
          <cell r="AI168">
            <v>146.75</v>
          </cell>
          <cell r="AJ168" t="e">
            <v>#NAME?</v>
          </cell>
          <cell r="AK168" t="e">
            <v>#NAME?</v>
          </cell>
          <cell r="AL168" t="e">
            <v>#NAME?</v>
          </cell>
          <cell r="AM168" t="e">
            <v>#NAME?</v>
          </cell>
          <cell r="AN168" t="e">
            <v>#NAME?</v>
          </cell>
          <cell r="AO168" t="e">
            <v>#NAME?</v>
          </cell>
          <cell r="AP168" t="e">
            <v>#NAME?</v>
          </cell>
          <cell r="AQ168">
            <v>0</v>
          </cell>
          <cell r="AR168">
            <v>0</v>
          </cell>
          <cell r="AS168">
            <v>0</v>
          </cell>
          <cell r="AT168">
            <v>0</v>
          </cell>
        </row>
        <row r="169">
          <cell r="A169" t="str">
            <v>132KV DC Dumraon-Buxar TL Line</v>
          </cell>
          <cell r="B169">
            <v>64</v>
          </cell>
          <cell r="C169" t="str">
            <v>30/9</v>
          </cell>
          <cell r="D169" t="str">
            <v>DP+0</v>
          </cell>
          <cell r="E169" t="str">
            <v>WET</v>
          </cell>
          <cell r="F169" t="str">
            <v>Md Rajik</v>
          </cell>
          <cell r="G169">
            <v>43496</v>
          </cell>
          <cell r="H169">
            <v>43524</v>
          </cell>
          <cell r="I169" t="str">
            <v>YES</v>
          </cell>
          <cell r="J169">
            <v>43520</v>
          </cell>
          <cell r="K169">
            <v>0</v>
          </cell>
          <cell r="L169">
            <v>0</v>
          </cell>
          <cell r="M169">
            <v>0</v>
          </cell>
          <cell r="N169">
            <v>0</v>
          </cell>
          <cell r="O169">
            <v>0</v>
          </cell>
          <cell r="P169">
            <v>0</v>
          </cell>
          <cell r="Q169">
            <v>0</v>
          </cell>
          <cell r="R169" t="e">
            <v>#NAME?</v>
          </cell>
          <cell r="S169" t="e">
            <v>#NAME?</v>
          </cell>
          <cell r="T169">
            <v>0</v>
          </cell>
          <cell r="U169">
            <v>0</v>
          </cell>
          <cell r="V169" t="e">
            <v>#NAME?</v>
          </cell>
          <cell r="W169" t="e">
            <v>#NAME?</v>
          </cell>
          <cell r="X169" t="e">
            <v>#NAME?</v>
          </cell>
          <cell r="Y169" t="e">
            <v>#NAME?</v>
          </cell>
          <cell r="Z169" t="e">
            <v>#NAME?</v>
          </cell>
          <cell r="AA169" t="e">
            <v>#NAME?</v>
          </cell>
          <cell r="AB169" t="e">
            <v>#NAME?</v>
          </cell>
          <cell r="AC169" t="e">
            <v>#NAME?</v>
          </cell>
          <cell r="AD169" t="e">
            <v>#NAME?</v>
          </cell>
          <cell r="AE169" t="e">
            <v>#NAME?</v>
          </cell>
          <cell r="AF169">
            <v>122.56</v>
          </cell>
          <cell r="AG169">
            <v>17.68</v>
          </cell>
          <cell r="AH169">
            <v>6.51</v>
          </cell>
          <cell r="AI169">
            <v>146.75</v>
          </cell>
          <cell r="AJ169" t="e">
            <v>#NAME?</v>
          </cell>
          <cell r="AK169" t="e">
            <v>#NAME?</v>
          </cell>
          <cell r="AL169" t="e">
            <v>#NAME?</v>
          </cell>
          <cell r="AM169" t="e">
            <v>#NAME?</v>
          </cell>
          <cell r="AN169" t="e">
            <v>#NAME?</v>
          </cell>
          <cell r="AO169" t="e">
            <v>#NAME?</v>
          </cell>
          <cell r="AP169" t="e">
            <v>#NAME?</v>
          </cell>
          <cell r="AQ169">
            <v>0</v>
          </cell>
          <cell r="AR169">
            <v>0</v>
          </cell>
          <cell r="AS169">
            <v>0</v>
          </cell>
          <cell r="AT169">
            <v>0</v>
          </cell>
        </row>
        <row r="170">
          <cell r="A170" t="str">
            <v>132KV DC Dumraon-Dumraon TL Line</v>
          </cell>
          <cell r="B170">
            <v>23</v>
          </cell>
          <cell r="C170" t="str">
            <v>1/9</v>
          </cell>
          <cell r="D170" t="str">
            <v>DA+3</v>
          </cell>
          <cell r="E170" t="str">
            <v>WET</v>
          </cell>
          <cell r="F170" t="str">
            <v>Deepak Pandey</v>
          </cell>
          <cell r="G170">
            <v>43516</v>
          </cell>
          <cell r="H170">
            <v>43544</v>
          </cell>
          <cell r="I170">
            <v>43614</v>
          </cell>
          <cell r="J170">
            <v>43520</v>
          </cell>
          <cell r="K170">
            <v>0</v>
          </cell>
          <cell r="L170">
            <v>0</v>
          </cell>
          <cell r="M170">
            <v>0</v>
          </cell>
          <cell r="N170">
            <v>0</v>
          </cell>
          <cell r="O170">
            <v>0</v>
          </cell>
          <cell r="P170">
            <v>0</v>
          </cell>
          <cell r="Q170">
            <v>0</v>
          </cell>
          <cell r="R170" t="e">
            <v>#NAME?</v>
          </cell>
          <cell r="S170" t="e">
            <v>#NAME?</v>
          </cell>
          <cell r="T170">
            <v>0</v>
          </cell>
          <cell r="U170">
            <v>0</v>
          </cell>
          <cell r="V170" t="e">
            <v>#NAME?</v>
          </cell>
          <cell r="W170" t="e">
            <v>#NAME?</v>
          </cell>
          <cell r="X170" t="e">
            <v>#NAME?</v>
          </cell>
          <cell r="Y170" t="e">
            <v>#NAME?</v>
          </cell>
          <cell r="Z170" t="e">
            <v>#NAME?</v>
          </cell>
          <cell r="AA170" t="e">
            <v>#NAME?</v>
          </cell>
          <cell r="AB170" t="e">
            <v>#NAME?</v>
          </cell>
          <cell r="AC170" t="e">
            <v>#NAME?</v>
          </cell>
          <cell r="AD170" t="e">
            <v>#NAME?</v>
          </cell>
          <cell r="AE170" t="e">
            <v>#NAME?</v>
          </cell>
          <cell r="AF170">
            <v>171.56</v>
          </cell>
          <cell r="AG170">
            <v>36.64</v>
          </cell>
          <cell r="AH170">
            <v>7.56</v>
          </cell>
          <cell r="AI170">
            <v>215.76</v>
          </cell>
          <cell r="AJ170" t="e">
            <v>#NAME?</v>
          </cell>
          <cell r="AK170" t="e">
            <v>#NAME?</v>
          </cell>
          <cell r="AL170" t="e">
            <v>#NAME?</v>
          </cell>
          <cell r="AM170" t="e">
            <v>#NAME?</v>
          </cell>
          <cell r="AN170" t="e">
            <v>#NAME?</v>
          </cell>
          <cell r="AO170" t="e">
            <v>#NAME?</v>
          </cell>
          <cell r="AP170" t="e">
            <v>#NAME?</v>
          </cell>
          <cell r="AQ170">
            <v>0</v>
          </cell>
          <cell r="AR170">
            <v>0</v>
          </cell>
          <cell r="AS170">
            <v>0</v>
          </cell>
          <cell r="AT170">
            <v>0</v>
          </cell>
        </row>
        <row r="171">
          <cell r="A171" t="str">
            <v>132KV DC Gaya-Jehanabad TL Line</v>
          </cell>
          <cell r="B171">
            <v>83</v>
          </cell>
          <cell r="C171" t="str">
            <v>8/0</v>
          </cell>
          <cell r="D171" t="str">
            <v>DC+0</v>
          </cell>
          <cell r="E171" t="str">
            <v>WET</v>
          </cell>
          <cell r="F171" t="str">
            <v>Deepak Kumar</v>
          </cell>
          <cell r="G171">
            <v>43495</v>
          </cell>
          <cell r="H171">
            <v>43523</v>
          </cell>
          <cell r="I171">
            <v>43513</v>
          </cell>
          <cell r="J171" t="str">
            <v>YES</v>
          </cell>
          <cell r="K171">
            <v>0</v>
          </cell>
          <cell r="L171">
            <v>0</v>
          </cell>
          <cell r="M171">
            <v>0</v>
          </cell>
          <cell r="N171">
            <v>0</v>
          </cell>
          <cell r="O171">
            <v>0</v>
          </cell>
          <cell r="P171">
            <v>0</v>
          </cell>
          <cell r="Q171">
            <v>0</v>
          </cell>
          <cell r="R171" t="e">
            <v>#NAME?</v>
          </cell>
          <cell r="S171" t="e">
            <v>#NAME?</v>
          </cell>
          <cell r="T171">
            <v>0</v>
          </cell>
          <cell r="U171">
            <v>0</v>
          </cell>
          <cell r="V171" t="e">
            <v>#NAME?</v>
          </cell>
          <cell r="W171" t="e">
            <v>#NAME?</v>
          </cell>
          <cell r="X171" t="e">
            <v>#NAME?</v>
          </cell>
          <cell r="Y171" t="e">
            <v>#NAME?</v>
          </cell>
          <cell r="Z171" t="e">
            <v>#NAME?</v>
          </cell>
          <cell r="AA171" t="e">
            <v>#NAME?</v>
          </cell>
          <cell r="AB171" t="e">
            <v>#NAME?</v>
          </cell>
          <cell r="AC171" t="e">
            <v>#NAME?</v>
          </cell>
          <cell r="AD171" t="e">
            <v>#NAME?</v>
          </cell>
          <cell r="AE171" t="e">
            <v>#NAME?</v>
          </cell>
          <cell r="AF171">
            <v>259.52</v>
          </cell>
          <cell r="AG171">
            <v>54.08</v>
          </cell>
          <cell r="AH171">
            <v>8.26</v>
          </cell>
          <cell r="AI171">
            <v>321.85999999999996</v>
          </cell>
          <cell r="AJ171" t="e">
            <v>#NAME?</v>
          </cell>
          <cell r="AK171" t="e">
            <v>#NAME?</v>
          </cell>
          <cell r="AL171" t="e">
            <v>#NAME?</v>
          </cell>
          <cell r="AM171" t="e">
            <v>#NAME?</v>
          </cell>
          <cell r="AN171" t="e">
            <v>#NAME?</v>
          </cell>
          <cell r="AO171" t="e">
            <v>#NAME?</v>
          </cell>
          <cell r="AP171" t="e">
            <v>#NAME?</v>
          </cell>
          <cell r="AQ171">
            <v>0</v>
          </cell>
          <cell r="AR171">
            <v>0</v>
          </cell>
          <cell r="AS171">
            <v>0</v>
          </cell>
          <cell r="AT171">
            <v>0</v>
          </cell>
        </row>
        <row r="172">
          <cell r="A172" t="str">
            <v>132KV DC Gaya-Jehanabad TL Line</v>
          </cell>
          <cell r="B172">
            <v>84</v>
          </cell>
          <cell r="C172" t="str">
            <v>13/0</v>
          </cell>
          <cell r="D172" t="str">
            <v>DD+18</v>
          </cell>
          <cell r="E172" t="str">
            <v>WET</v>
          </cell>
          <cell r="F172" t="str">
            <v>Ms Builder</v>
          </cell>
          <cell r="G172">
            <v>43495</v>
          </cell>
          <cell r="H172">
            <v>43523</v>
          </cell>
          <cell r="I172" t="str">
            <v>16/03</v>
          </cell>
          <cell r="J172" t="str">
            <v>YES</v>
          </cell>
          <cell r="K172">
            <v>0</v>
          </cell>
          <cell r="L172">
            <v>0</v>
          </cell>
          <cell r="M172">
            <v>0</v>
          </cell>
          <cell r="N172">
            <v>0</v>
          </cell>
          <cell r="O172">
            <v>0</v>
          </cell>
          <cell r="P172">
            <v>0</v>
          </cell>
          <cell r="Q172">
            <v>0</v>
          </cell>
          <cell r="R172" t="e">
            <v>#NAME?</v>
          </cell>
          <cell r="S172" t="e">
            <v>#NAME?</v>
          </cell>
          <cell r="T172">
            <v>0</v>
          </cell>
          <cell r="U172">
            <v>0</v>
          </cell>
          <cell r="V172" t="e">
            <v>#NAME?</v>
          </cell>
          <cell r="W172" t="e">
            <v>#NAME?</v>
          </cell>
          <cell r="X172" t="e">
            <v>#NAME?</v>
          </cell>
          <cell r="Y172" t="e">
            <v>#NAME?</v>
          </cell>
          <cell r="Z172" t="e">
            <v>#NAME?</v>
          </cell>
          <cell r="AA172" t="e">
            <v>#NAME?</v>
          </cell>
          <cell r="AB172" t="e">
            <v>#NAME?</v>
          </cell>
          <cell r="AC172" t="e">
            <v>#NAME?</v>
          </cell>
          <cell r="AD172" t="e">
            <v>#NAME?</v>
          </cell>
          <cell r="AE172" t="e">
            <v>#NAME?</v>
          </cell>
          <cell r="AF172">
            <v>462.57</v>
          </cell>
          <cell r="AG172">
            <v>0</v>
          </cell>
          <cell r="AH172">
            <v>8.52</v>
          </cell>
          <cell r="AI172">
            <v>471.09</v>
          </cell>
          <cell r="AJ172" t="e">
            <v>#NAME?</v>
          </cell>
          <cell r="AK172" t="e">
            <v>#NAME?</v>
          </cell>
          <cell r="AL172" t="e">
            <v>#NAME?</v>
          </cell>
          <cell r="AM172" t="e">
            <v>#NAME?</v>
          </cell>
          <cell r="AN172" t="e">
            <v>#NAME?</v>
          </cell>
          <cell r="AO172" t="e">
            <v>#NAME?</v>
          </cell>
          <cell r="AP172" t="e">
            <v>#NAME?</v>
          </cell>
          <cell r="AQ172">
            <v>0</v>
          </cell>
          <cell r="AR172">
            <v>0</v>
          </cell>
          <cell r="AS172">
            <v>0</v>
          </cell>
          <cell r="AT172">
            <v>0</v>
          </cell>
        </row>
        <row r="173">
          <cell r="A173" t="str">
            <v>132KV DC Dumraon-Buxar TL Line</v>
          </cell>
          <cell r="B173">
            <v>65</v>
          </cell>
          <cell r="C173" t="str">
            <v>12/0</v>
          </cell>
          <cell r="D173" t="str">
            <v>DR+9</v>
          </cell>
          <cell r="E173" t="str">
            <v>WET</v>
          </cell>
          <cell r="F173" t="str">
            <v>Meera Engineering</v>
          </cell>
          <cell r="G173">
            <v>43496</v>
          </cell>
          <cell r="H173">
            <v>43524</v>
          </cell>
          <cell r="I173">
            <v>43540</v>
          </cell>
          <cell r="J173" t="str">
            <v>YES</v>
          </cell>
          <cell r="K173">
            <v>0</v>
          </cell>
          <cell r="L173">
            <v>0</v>
          </cell>
          <cell r="M173">
            <v>0</v>
          </cell>
          <cell r="N173">
            <v>0</v>
          </cell>
          <cell r="O173">
            <v>0</v>
          </cell>
          <cell r="P173">
            <v>0</v>
          </cell>
          <cell r="Q173">
            <v>0</v>
          </cell>
          <cell r="R173" t="e">
            <v>#NAME?</v>
          </cell>
          <cell r="S173" t="e">
            <v>#NAME?</v>
          </cell>
          <cell r="T173">
            <v>0</v>
          </cell>
          <cell r="U173">
            <v>0</v>
          </cell>
          <cell r="V173" t="e">
            <v>#NAME?</v>
          </cell>
          <cell r="W173" t="e">
            <v>#NAME?</v>
          </cell>
          <cell r="X173" t="e">
            <v>#NAME?</v>
          </cell>
          <cell r="Y173" t="e">
            <v>#NAME?</v>
          </cell>
          <cell r="Z173" t="e">
            <v>#NAME?</v>
          </cell>
          <cell r="AA173" t="e">
            <v>#NAME?</v>
          </cell>
          <cell r="AB173" t="e">
            <v>#NAME?</v>
          </cell>
          <cell r="AC173" t="e">
            <v>#NAME?</v>
          </cell>
          <cell r="AD173" t="e">
            <v>#NAME?</v>
          </cell>
          <cell r="AE173" t="e">
            <v>#NAME?</v>
          </cell>
          <cell r="AF173">
            <v>249.32</v>
          </cell>
          <cell r="AG173">
            <v>32.799999999999997</v>
          </cell>
          <cell r="AH173">
            <v>8</v>
          </cell>
          <cell r="AI173">
            <v>290.12</v>
          </cell>
          <cell r="AJ173" t="e">
            <v>#NAME?</v>
          </cell>
          <cell r="AK173" t="e">
            <v>#NAME?</v>
          </cell>
          <cell r="AL173" t="e">
            <v>#NAME?</v>
          </cell>
          <cell r="AM173" t="e">
            <v>#NAME?</v>
          </cell>
          <cell r="AN173" t="e">
            <v>#NAME?</v>
          </cell>
          <cell r="AO173" t="e">
            <v>#NAME?</v>
          </cell>
          <cell r="AP173" t="e">
            <v>#NAME?</v>
          </cell>
          <cell r="AQ173">
            <v>0</v>
          </cell>
          <cell r="AR173">
            <v>0</v>
          </cell>
          <cell r="AS173">
            <v>0</v>
          </cell>
          <cell r="AT173">
            <v>0</v>
          </cell>
        </row>
        <row r="174">
          <cell r="A174" t="str">
            <v>132KV DC Dumraon-Buxar TL Line</v>
          </cell>
          <cell r="B174">
            <v>62</v>
          </cell>
          <cell r="C174" t="str">
            <v>10/4</v>
          </cell>
          <cell r="D174" t="str">
            <v>DP+0</v>
          </cell>
          <cell r="E174" t="str">
            <v>WET</v>
          </cell>
          <cell r="F174" t="str">
            <v>Vaibahv Enterprizes</v>
          </cell>
          <cell r="G174">
            <v>43495</v>
          </cell>
          <cell r="H174">
            <v>43523</v>
          </cell>
          <cell r="I174">
            <v>43552</v>
          </cell>
          <cell r="J174" t="str">
            <v>YES</v>
          </cell>
          <cell r="K174">
            <v>0</v>
          </cell>
          <cell r="L174">
            <v>0</v>
          </cell>
          <cell r="M174">
            <v>0</v>
          </cell>
          <cell r="N174">
            <v>0</v>
          </cell>
          <cell r="O174">
            <v>0</v>
          </cell>
          <cell r="P174">
            <v>0</v>
          </cell>
          <cell r="Q174">
            <v>0</v>
          </cell>
          <cell r="R174" t="e">
            <v>#NAME?</v>
          </cell>
          <cell r="S174" t="e">
            <v>#NAME?</v>
          </cell>
          <cell r="T174">
            <v>0</v>
          </cell>
          <cell r="U174">
            <v>0</v>
          </cell>
          <cell r="V174" t="e">
            <v>#NAME?</v>
          </cell>
          <cell r="W174" t="e">
            <v>#NAME?</v>
          </cell>
          <cell r="X174" t="e">
            <v>#NAME?</v>
          </cell>
          <cell r="Y174" t="e">
            <v>#NAME?</v>
          </cell>
          <cell r="Z174" t="e">
            <v>#NAME?</v>
          </cell>
          <cell r="AA174" t="e">
            <v>#NAME?</v>
          </cell>
          <cell r="AB174" t="e">
            <v>#NAME?</v>
          </cell>
          <cell r="AC174" t="e">
            <v>#NAME?</v>
          </cell>
          <cell r="AD174" t="e">
            <v>#NAME?</v>
          </cell>
          <cell r="AE174" t="e">
            <v>#NAME?</v>
          </cell>
          <cell r="AF174">
            <v>122.56</v>
          </cell>
          <cell r="AG174">
            <v>17.68</v>
          </cell>
          <cell r="AH174">
            <v>6.51</v>
          </cell>
          <cell r="AI174">
            <v>146.75</v>
          </cell>
          <cell r="AJ174" t="e">
            <v>#NAME?</v>
          </cell>
          <cell r="AK174" t="e">
            <v>#NAME?</v>
          </cell>
          <cell r="AL174" t="e">
            <v>#NAME?</v>
          </cell>
          <cell r="AM174" t="e">
            <v>#NAME?</v>
          </cell>
          <cell r="AN174" t="e">
            <v>#NAME?</v>
          </cell>
          <cell r="AO174" t="e">
            <v>#NAME?</v>
          </cell>
          <cell r="AP174" t="e">
            <v>#NAME?</v>
          </cell>
          <cell r="AQ174">
            <v>0</v>
          </cell>
          <cell r="AR174">
            <v>0</v>
          </cell>
          <cell r="AS174">
            <v>0</v>
          </cell>
          <cell r="AT174">
            <v>0</v>
          </cell>
        </row>
        <row r="175">
          <cell r="A175" t="str">
            <v>132KV DC Naubatpur-Masaurhi TL Line</v>
          </cell>
          <cell r="B175">
            <v>29</v>
          </cell>
          <cell r="C175" t="str">
            <v>3/4</v>
          </cell>
          <cell r="D175" t="str">
            <v>DA+3</v>
          </cell>
          <cell r="E175" t="str">
            <v>WET</v>
          </cell>
          <cell r="F175" t="str">
            <v>Sunil Kumar</v>
          </cell>
          <cell r="G175">
            <v>43494</v>
          </cell>
          <cell r="H175">
            <v>43522</v>
          </cell>
          <cell r="I175">
            <v>43517</v>
          </cell>
          <cell r="J175" t="str">
            <v>YES</v>
          </cell>
          <cell r="K175">
            <v>0</v>
          </cell>
          <cell r="L175">
            <v>0</v>
          </cell>
          <cell r="M175">
            <v>0</v>
          </cell>
          <cell r="N175">
            <v>0</v>
          </cell>
          <cell r="O175">
            <v>0</v>
          </cell>
          <cell r="P175">
            <v>0</v>
          </cell>
          <cell r="Q175">
            <v>0</v>
          </cell>
          <cell r="R175" t="e">
            <v>#NAME?</v>
          </cell>
          <cell r="S175" t="e">
            <v>#NAME?</v>
          </cell>
          <cell r="T175">
            <v>0</v>
          </cell>
          <cell r="U175">
            <v>0</v>
          </cell>
          <cell r="V175" t="e">
            <v>#NAME?</v>
          </cell>
          <cell r="W175" t="e">
            <v>#NAME?</v>
          </cell>
          <cell r="X175" t="e">
            <v>#NAME?</v>
          </cell>
          <cell r="Y175" t="e">
            <v>#NAME?</v>
          </cell>
          <cell r="Z175" t="e">
            <v>#NAME?</v>
          </cell>
          <cell r="AA175" t="e">
            <v>#NAME?</v>
          </cell>
          <cell r="AB175" t="e">
            <v>#NAME?</v>
          </cell>
          <cell r="AC175" t="e">
            <v>#NAME?</v>
          </cell>
          <cell r="AD175" t="e">
            <v>#NAME?</v>
          </cell>
          <cell r="AE175" t="e">
            <v>#NAME?</v>
          </cell>
          <cell r="AF175">
            <v>171.56</v>
          </cell>
          <cell r="AG175">
            <v>36.64</v>
          </cell>
          <cell r="AH175">
            <v>7.56</v>
          </cell>
          <cell r="AI175">
            <v>215.76</v>
          </cell>
          <cell r="AJ175" t="e">
            <v>#NAME?</v>
          </cell>
          <cell r="AK175" t="e">
            <v>#NAME?</v>
          </cell>
          <cell r="AL175" t="e">
            <v>#NAME?</v>
          </cell>
          <cell r="AM175" t="e">
            <v>#NAME?</v>
          </cell>
          <cell r="AN175" t="e">
            <v>#NAME?</v>
          </cell>
          <cell r="AO175" t="e">
            <v>#NAME?</v>
          </cell>
          <cell r="AP175" t="e">
            <v>#NAME?</v>
          </cell>
          <cell r="AQ175">
            <v>0</v>
          </cell>
          <cell r="AR175">
            <v>0</v>
          </cell>
          <cell r="AS175">
            <v>0</v>
          </cell>
          <cell r="AT175">
            <v>0</v>
          </cell>
        </row>
        <row r="176">
          <cell r="A176" t="str">
            <v>132KV DC Naubatpur-Paliganj TL Line</v>
          </cell>
          <cell r="B176">
            <v>35</v>
          </cell>
          <cell r="C176" t="str">
            <v>2/0</v>
          </cell>
          <cell r="D176" t="str">
            <v>DC+0</v>
          </cell>
          <cell r="E176" t="str">
            <v>WET</v>
          </cell>
          <cell r="F176" t="str">
            <v>Lalan Mehta</v>
          </cell>
          <cell r="G176">
            <v>43494</v>
          </cell>
          <cell r="H176">
            <v>43522</v>
          </cell>
          <cell r="I176">
            <v>43513</v>
          </cell>
          <cell r="J176" t="str">
            <v>YES</v>
          </cell>
          <cell r="K176">
            <v>0</v>
          </cell>
          <cell r="L176">
            <v>0</v>
          </cell>
          <cell r="M176">
            <v>0</v>
          </cell>
          <cell r="N176">
            <v>0</v>
          </cell>
          <cell r="O176">
            <v>0</v>
          </cell>
          <cell r="P176">
            <v>0</v>
          </cell>
          <cell r="Q176">
            <v>0</v>
          </cell>
          <cell r="R176" t="e">
            <v>#NAME?</v>
          </cell>
          <cell r="S176" t="e">
            <v>#NAME?</v>
          </cell>
          <cell r="T176">
            <v>0</v>
          </cell>
          <cell r="U176">
            <v>0</v>
          </cell>
          <cell r="V176" t="e">
            <v>#NAME?</v>
          </cell>
          <cell r="W176" t="e">
            <v>#NAME?</v>
          </cell>
          <cell r="X176" t="e">
            <v>#NAME?</v>
          </cell>
          <cell r="Y176" t="e">
            <v>#NAME?</v>
          </cell>
          <cell r="Z176" t="e">
            <v>#NAME?</v>
          </cell>
          <cell r="AA176" t="e">
            <v>#NAME?</v>
          </cell>
          <cell r="AB176" t="e">
            <v>#NAME?</v>
          </cell>
          <cell r="AC176" t="e">
            <v>#NAME?</v>
          </cell>
          <cell r="AD176" t="e">
            <v>#NAME?</v>
          </cell>
          <cell r="AE176" t="e">
            <v>#NAME?</v>
          </cell>
          <cell r="AF176">
            <v>259.52</v>
          </cell>
          <cell r="AG176">
            <v>54.08</v>
          </cell>
          <cell r="AH176">
            <v>8.26</v>
          </cell>
          <cell r="AI176">
            <v>321.85999999999996</v>
          </cell>
          <cell r="AJ176" t="e">
            <v>#NAME?</v>
          </cell>
          <cell r="AK176" t="e">
            <v>#NAME?</v>
          </cell>
          <cell r="AL176" t="e">
            <v>#NAME?</v>
          </cell>
          <cell r="AM176" t="e">
            <v>#NAME?</v>
          </cell>
          <cell r="AN176" t="e">
            <v>#NAME?</v>
          </cell>
          <cell r="AO176" t="e">
            <v>#NAME?</v>
          </cell>
          <cell r="AP176" t="e">
            <v>#NAME?</v>
          </cell>
          <cell r="AQ176">
            <v>0</v>
          </cell>
          <cell r="AR176">
            <v>0</v>
          </cell>
          <cell r="AS176">
            <v>0</v>
          </cell>
          <cell r="AT176">
            <v>0</v>
          </cell>
        </row>
        <row r="177">
          <cell r="A177" t="str">
            <v>220KV DC Naubatpur-BhusaulaTL Line</v>
          </cell>
          <cell r="B177">
            <v>7</v>
          </cell>
          <cell r="C177" t="str">
            <v>12A/1</v>
          </cell>
          <cell r="D177" t="str">
            <v>DA+0</v>
          </cell>
          <cell r="E177" t="str">
            <v>WET</v>
          </cell>
          <cell r="F177" t="str">
            <v>Veena Construction</v>
          </cell>
          <cell r="G177">
            <v>43474</v>
          </cell>
          <cell r="H177">
            <v>43502</v>
          </cell>
          <cell r="I177" t="str">
            <v>ISSUE</v>
          </cell>
          <cell r="J177" t="str">
            <v>YES</v>
          </cell>
          <cell r="K177">
            <v>0</v>
          </cell>
          <cell r="L177">
            <v>0</v>
          </cell>
          <cell r="M177">
            <v>7</v>
          </cell>
          <cell r="N177">
            <v>0</v>
          </cell>
          <cell r="O177">
            <v>0</v>
          </cell>
          <cell r="P177">
            <v>0</v>
          </cell>
          <cell r="Q177">
            <v>0</v>
          </cell>
          <cell r="R177" t="e">
            <v>#NAME?</v>
          </cell>
          <cell r="S177" t="e">
            <v>#NAME?</v>
          </cell>
          <cell r="T177">
            <v>0</v>
          </cell>
          <cell r="U177">
            <v>0</v>
          </cell>
          <cell r="V177" t="e">
            <v>#NAME?</v>
          </cell>
          <cell r="W177" t="e">
            <v>#NAME?</v>
          </cell>
          <cell r="X177" t="e">
            <v>#NAME?</v>
          </cell>
          <cell r="Y177" t="e">
            <v>#NAME?</v>
          </cell>
          <cell r="Z177" t="e">
            <v>#NAME?</v>
          </cell>
          <cell r="AA177" t="e">
            <v>#NAME?</v>
          </cell>
          <cell r="AB177" t="e">
            <v>#NAME?</v>
          </cell>
          <cell r="AC177" t="e">
            <v>#NAME?</v>
          </cell>
          <cell r="AD177" t="e">
            <v>#NAME?</v>
          </cell>
          <cell r="AE177" t="e">
            <v>#NAME?</v>
          </cell>
          <cell r="AF177">
            <v>171.56</v>
          </cell>
          <cell r="AG177">
            <v>36.64</v>
          </cell>
          <cell r="AH177">
            <v>7.56</v>
          </cell>
          <cell r="AI177">
            <v>215.76</v>
          </cell>
          <cell r="AJ177" t="e">
            <v>#NAME?</v>
          </cell>
          <cell r="AK177" t="e">
            <v>#NAME?</v>
          </cell>
          <cell r="AL177" t="e">
            <v>#NAME?</v>
          </cell>
          <cell r="AM177" t="e">
            <v>#NAME?</v>
          </cell>
          <cell r="AN177" t="e">
            <v>#NAME?</v>
          </cell>
          <cell r="AO177" t="e">
            <v>#NAME?</v>
          </cell>
          <cell r="AP177" t="e">
            <v>#NAME?</v>
          </cell>
          <cell r="AQ177">
            <v>0</v>
          </cell>
          <cell r="AR177">
            <v>0</v>
          </cell>
          <cell r="AS177">
            <v>0</v>
          </cell>
          <cell r="AT177">
            <v>0</v>
          </cell>
        </row>
        <row r="178">
          <cell r="A178" t="str">
            <v>220KV DC Naubatpur-BhusaulaTL Line</v>
          </cell>
          <cell r="B178">
            <v>6</v>
          </cell>
          <cell r="C178" t="str">
            <v>11/4</v>
          </cell>
          <cell r="D178" t="str">
            <v>DA+3</v>
          </cell>
          <cell r="E178" t="str">
            <v>WET</v>
          </cell>
          <cell r="F178" t="str">
            <v>Veena Construction</v>
          </cell>
          <cell r="G178">
            <v>43470</v>
          </cell>
          <cell r="H178">
            <v>43498</v>
          </cell>
          <cell r="I178">
            <v>43540</v>
          </cell>
          <cell r="J178" t="str">
            <v>YES</v>
          </cell>
          <cell r="K178">
            <v>0</v>
          </cell>
          <cell r="L178">
            <v>0</v>
          </cell>
          <cell r="M178">
            <v>6</v>
          </cell>
          <cell r="N178">
            <v>0</v>
          </cell>
          <cell r="O178">
            <v>0</v>
          </cell>
          <cell r="P178">
            <v>0</v>
          </cell>
          <cell r="Q178">
            <v>0</v>
          </cell>
          <cell r="R178" t="e">
            <v>#NAME?</v>
          </cell>
          <cell r="S178" t="e">
            <v>#NAME?</v>
          </cell>
          <cell r="T178">
            <v>0</v>
          </cell>
          <cell r="U178">
            <v>0</v>
          </cell>
          <cell r="V178" t="e">
            <v>#NAME?</v>
          </cell>
          <cell r="W178" t="e">
            <v>#NAME?</v>
          </cell>
          <cell r="X178" t="e">
            <v>#NAME?</v>
          </cell>
          <cell r="Y178" t="e">
            <v>#NAME?</v>
          </cell>
          <cell r="Z178" t="e">
            <v>#NAME?</v>
          </cell>
          <cell r="AA178" t="e">
            <v>#NAME?</v>
          </cell>
          <cell r="AB178" t="e">
            <v>#NAME?</v>
          </cell>
          <cell r="AC178" t="e">
            <v>#NAME?</v>
          </cell>
          <cell r="AD178" t="e">
            <v>#NAME?</v>
          </cell>
          <cell r="AE178" t="e">
            <v>#NAME?</v>
          </cell>
          <cell r="AF178">
            <v>171.56</v>
          </cell>
          <cell r="AG178">
            <v>36.64</v>
          </cell>
          <cell r="AH178">
            <v>7.56</v>
          </cell>
          <cell r="AI178">
            <v>215.76</v>
          </cell>
          <cell r="AJ178" t="e">
            <v>#NAME?</v>
          </cell>
          <cell r="AK178" t="e">
            <v>#NAME?</v>
          </cell>
          <cell r="AL178" t="e">
            <v>#NAME?</v>
          </cell>
          <cell r="AM178" t="e">
            <v>#NAME?</v>
          </cell>
          <cell r="AN178" t="e">
            <v>#NAME?</v>
          </cell>
          <cell r="AO178" t="e">
            <v>#NAME?</v>
          </cell>
          <cell r="AP178" t="e">
            <v>#NAME?</v>
          </cell>
          <cell r="AQ178">
            <v>0</v>
          </cell>
          <cell r="AR178">
            <v>0</v>
          </cell>
          <cell r="AS178">
            <v>0</v>
          </cell>
          <cell r="AT178">
            <v>0</v>
          </cell>
        </row>
        <row r="179">
          <cell r="A179" t="str">
            <v>132KV DC Naubatpur-Masaurhi TL Line</v>
          </cell>
          <cell r="B179">
            <v>28</v>
          </cell>
          <cell r="C179" t="str">
            <v>3/3</v>
          </cell>
          <cell r="D179" t="str">
            <v>DA+0</v>
          </cell>
          <cell r="E179" t="str">
            <v>WET</v>
          </cell>
          <cell r="F179" t="str">
            <v>Sunil Kumar</v>
          </cell>
          <cell r="G179">
            <v>43492</v>
          </cell>
          <cell r="H179">
            <v>43520</v>
          </cell>
          <cell r="I179" t="str">
            <v>yes</v>
          </cell>
          <cell r="J179" t="str">
            <v>YES</v>
          </cell>
          <cell r="K179">
            <v>0</v>
          </cell>
          <cell r="L179">
            <v>0</v>
          </cell>
          <cell r="M179">
            <v>0</v>
          </cell>
          <cell r="N179">
            <v>0</v>
          </cell>
          <cell r="O179">
            <v>0</v>
          </cell>
          <cell r="P179">
            <v>0</v>
          </cell>
          <cell r="Q179">
            <v>0</v>
          </cell>
          <cell r="R179" t="e">
            <v>#NAME?</v>
          </cell>
          <cell r="S179" t="e">
            <v>#NAME?</v>
          </cell>
          <cell r="T179">
            <v>0</v>
          </cell>
          <cell r="U179">
            <v>0</v>
          </cell>
          <cell r="V179" t="e">
            <v>#NAME?</v>
          </cell>
          <cell r="W179" t="e">
            <v>#NAME?</v>
          </cell>
          <cell r="X179" t="e">
            <v>#NAME?</v>
          </cell>
          <cell r="Y179" t="e">
            <v>#NAME?</v>
          </cell>
          <cell r="Z179" t="e">
            <v>#NAME?</v>
          </cell>
          <cell r="AA179" t="e">
            <v>#NAME?</v>
          </cell>
          <cell r="AB179" t="e">
            <v>#NAME?</v>
          </cell>
          <cell r="AC179" t="e">
            <v>#NAME?</v>
          </cell>
          <cell r="AD179" t="e">
            <v>#NAME?</v>
          </cell>
          <cell r="AE179" t="e">
            <v>#NAME?</v>
          </cell>
          <cell r="AF179">
            <v>171.56</v>
          </cell>
          <cell r="AG179">
            <v>36.64</v>
          </cell>
          <cell r="AH179">
            <v>7.56</v>
          </cell>
          <cell r="AI179">
            <v>215.76</v>
          </cell>
          <cell r="AJ179" t="e">
            <v>#NAME?</v>
          </cell>
          <cell r="AK179" t="e">
            <v>#NAME?</v>
          </cell>
          <cell r="AL179" t="e">
            <v>#NAME?</v>
          </cell>
          <cell r="AM179" t="e">
            <v>#NAME?</v>
          </cell>
          <cell r="AN179" t="e">
            <v>#NAME?</v>
          </cell>
          <cell r="AO179" t="e">
            <v>#NAME?</v>
          </cell>
          <cell r="AP179" t="e">
            <v>#NAME?</v>
          </cell>
          <cell r="AQ179">
            <v>0</v>
          </cell>
          <cell r="AR179">
            <v>0</v>
          </cell>
          <cell r="AS179">
            <v>0</v>
          </cell>
          <cell r="AT179">
            <v>0</v>
          </cell>
        </row>
        <row r="180">
          <cell r="A180" t="str">
            <v>132KV DC Dumraon-Buxar TL Line</v>
          </cell>
          <cell r="B180">
            <v>63</v>
          </cell>
          <cell r="C180" t="str">
            <v>30/8</v>
          </cell>
          <cell r="D180" t="str">
            <v>DP+0</v>
          </cell>
          <cell r="E180" t="str">
            <v>WET</v>
          </cell>
          <cell r="F180" t="str">
            <v>Md Rajik</v>
          </cell>
          <cell r="G180">
            <v>43495</v>
          </cell>
          <cell r="H180">
            <v>43523</v>
          </cell>
          <cell r="I180" t="str">
            <v>YES</v>
          </cell>
          <cell r="J180">
            <v>43520</v>
          </cell>
          <cell r="K180">
            <v>0</v>
          </cell>
          <cell r="L180">
            <v>0</v>
          </cell>
          <cell r="M180">
            <v>0</v>
          </cell>
          <cell r="N180">
            <v>0</v>
          </cell>
          <cell r="O180">
            <v>0</v>
          </cell>
          <cell r="P180">
            <v>0</v>
          </cell>
          <cell r="Q180">
            <v>0</v>
          </cell>
          <cell r="R180" t="e">
            <v>#NAME?</v>
          </cell>
          <cell r="S180" t="e">
            <v>#NAME?</v>
          </cell>
          <cell r="T180">
            <v>0</v>
          </cell>
          <cell r="U180">
            <v>0</v>
          </cell>
          <cell r="V180" t="e">
            <v>#NAME?</v>
          </cell>
          <cell r="W180" t="e">
            <v>#NAME?</v>
          </cell>
          <cell r="X180" t="e">
            <v>#NAME?</v>
          </cell>
          <cell r="Y180" t="e">
            <v>#NAME?</v>
          </cell>
          <cell r="Z180" t="e">
            <v>#NAME?</v>
          </cell>
          <cell r="AA180" t="e">
            <v>#NAME?</v>
          </cell>
          <cell r="AB180" t="e">
            <v>#NAME?</v>
          </cell>
          <cell r="AC180" t="e">
            <v>#NAME?</v>
          </cell>
          <cell r="AD180" t="e">
            <v>#NAME?</v>
          </cell>
          <cell r="AE180" t="e">
            <v>#NAME?</v>
          </cell>
          <cell r="AF180">
            <v>122.56</v>
          </cell>
          <cell r="AG180">
            <v>17.68</v>
          </cell>
          <cell r="AH180">
            <v>6.51</v>
          </cell>
          <cell r="AI180">
            <v>146.75</v>
          </cell>
          <cell r="AJ180" t="e">
            <v>#NAME?</v>
          </cell>
          <cell r="AK180" t="e">
            <v>#NAME?</v>
          </cell>
          <cell r="AL180" t="e">
            <v>#NAME?</v>
          </cell>
          <cell r="AM180" t="e">
            <v>#NAME?</v>
          </cell>
          <cell r="AN180" t="e">
            <v>#NAME?</v>
          </cell>
          <cell r="AO180" t="e">
            <v>#NAME?</v>
          </cell>
          <cell r="AP180" t="e">
            <v>#NAME?</v>
          </cell>
          <cell r="AQ180">
            <v>0</v>
          </cell>
          <cell r="AR180">
            <v>0</v>
          </cell>
          <cell r="AS180">
            <v>0</v>
          </cell>
          <cell r="AT180">
            <v>0</v>
          </cell>
        </row>
        <row r="181">
          <cell r="A181" t="str">
            <v>132KV DC Dumraon-Buxar TL Line</v>
          </cell>
          <cell r="B181">
            <v>60</v>
          </cell>
          <cell r="C181" t="str">
            <v>28/6</v>
          </cell>
          <cell r="D181" t="str">
            <v>DP+0</v>
          </cell>
          <cell r="E181" t="str">
            <v>WET</v>
          </cell>
          <cell r="F181" t="str">
            <v>Meera Engineering</v>
          </cell>
          <cell r="G181">
            <v>43492</v>
          </cell>
          <cell r="H181">
            <v>43520</v>
          </cell>
          <cell r="I181">
            <v>43552</v>
          </cell>
          <cell r="J181" t="str">
            <v>yES</v>
          </cell>
          <cell r="K181">
            <v>0</v>
          </cell>
          <cell r="L181">
            <v>0</v>
          </cell>
          <cell r="M181">
            <v>0</v>
          </cell>
          <cell r="N181">
            <v>0</v>
          </cell>
          <cell r="O181">
            <v>0</v>
          </cell>
          <cell r="P181">
            <v>0</v>
          </cell>
          <cell r="Q181">
            <v>0</v>
          </cell>
          <cell r="R181" t="e">
            <v>#NAME?</v>
          </cell>
          <cell r="S181" t="e">
            <v>#NAME?</v>
          </cell>
          <cell r="T181">
            <v>0</v>
          </cell>
          <cell r="U181">
            <v>0</v>
          </cell>
          <cell r="V181" t="e">
            <v>#NAME?</v>
          </cell>
          <cell r="W181" t="e">
            <v>#NAME?</v>
          </cell>
          <cell r="X181" t="e">
            <v>#NAME?</v>
          </cell>
          <cell r="Y181" t="e">
            <v>#NAME?</v>
          </cell>
          <cell r="Z181" t="e">
            <v>#NAME?</v>
          </cell>
          <cell r="AA181" t="e">
            <v>#NAME?</v>
          </cell>
          <cell r="AB181" t="e">
            <v>#NAME?</v>
          </cell>
          <cell r="AC181" t="e">
            <v>#NAME?</v>
          </cell>
          <cell r="AD181" t="e">
            <v>#NAME?</v>
          </cell>
          <cell r="AE181" t="e">
            <v>#NAME?</v>
          </cell>
          <cell r="AF181">
            <v>122.56</v>
          </cell>
          <cell r="AG181">
            <v>17.68</v>
          </cell>
          <cell r="AH181">
            <v>6.51</v>
          </cell>
          <cell r="AI181">
            <v>146.75</v>
          </cell>
          <cell r="AJ181" t="e">
            <v>#NAME?</v>
          </cell>
          <cell r="AK181" t="e">
            <v>#NAME?</v>
          </cell>
          <cell r="AL181" t="e">
            <v>#NAME?</v>
          </cell>
          <cell r="AM181" t="e">
            <v>#NAME?</v>
          </cell>
          <cell r="AN181" t="e">
            <v>#NAME?</v>
          </cell>
          <cell r="AO181" t="e">
            <v>#NAME?</v>
          </cell>
          <cell r="AP181" t="e">
            <v>#NAME?</v>
          </cell>
          <cell r="AQ181">
            <v>0</v>
          </cell>
          <cell r="AR181">
            <v>0</v>
          </cell>
          <cell r="AS181">
            <v>0</v>
          </cell>
          <cell r="AT181">
            <v>0</v>
          </cell>
        </row>
        <row r="182">
          <cell r="A182" t="str">
            <v>132KV DC Naubatpur-Paliganj TL Line</v>
          </cell>
          <cell r="B182">
            <v>34</v>
          </cell>
          <cell r="C182" t="str">
            <v>2/1</v>
          </cell>
          <cell r="D182" t="str">
            <v>DA+0</v>
          </cell>
          <cell r="E182" t="str">
            <v>WET</v>
          </cell>
          <cell r="F182" t="str">
            <v>Lalan Mehta</v>
          </cell>
          <cell r="G182">
            <v>43491</v>
          </cell>
          <cell r="H182">
            <v>43519</v>
          </cell>
          <cell r="I182">
            <v>43513</v>
          </cell>
          <cell r="J182" t="str">
            <v>YES</v>
          </cell>
          <cell r="K182">
            <v>0</v>
          </cell>
          <cell r="L182">
            <v>0</v>
          </cell>
          <cell r="M182">
            <v>0</v>
          </cell>
          <cell r="N182">
            <v>0</v>
          </cell>
          <cell r="O182">
            <v>0</v>
          </cell>
          <cell r="P182">
            <v>0</v>
          </cell>
          <cell r="Q182">
            <v>0</v>
          </cell>
          <cell r="R182" t="e">
            <v>#NAME?</v>
          </cell>
          <cell r="S182" t="e">
            <v>#NAME?</v>
          </cell>
          <cell r="T182">
            <v>0</v>
          </cell>
          <cell r="U182">
            <v>0</v>
          </cell>
          <cell r="V182" t="e">
            <v>#NAME?</v>
          </cell>
          <cell r="W182" t="e">
            <v>#NAME?</v>
          </cell>
          <cell r="X182" t="e">
            <v>#NAME?</v>
          </cell>
          <cell r="Y182" t="e">
            <v>#NAME?</v>
          </cell>
          <cell r="Z182" t="e">
            <v>#NAME?</v>
          </cell>
          <cell r="AA182" t="e">
            <v>#NAME?</v>
          </cell>
          <cell r="AB182" t="e">
            <v>#NAME?</v>
          </cell>
          <cell r="AC182" t="e">
            <v>#NAME?</v>
          </cell>
          <cell r="AD182" t="e">
            <v>#NAME?</v>
          </cell>
          <cell r="AE182" t="e">
            <v>#NAME?</v>
          </cell>
          <cell r="AF182">
            <v>171.56</v>
          </cell>
          <cell r="AG182">
            <v>36.64</v>
          </cell>
          <cell r="AH182">
            <v>7.56</v>
          </cell>
          <cell r="AI182">
            <v>215.76</v>
          </cell>
          <cell r="AJ182" t="e">
            <v>#NAME?</v>
          </cell>
          <cell r="AK182" t="e">
            <v>#NAME?</v>
          </cell>
          <cell r="AL182" t="e">
            <v>#NAME?</v>
          </cell>
          <cell r="AM182" t="e">
            <v>#NAME?</v>
          </cell>
          <cell r="AN182" t="e">
            <v>#NAME?</v>
          </cell>
          <cell r="AO182" t="e">
            <v>#NAME?</v>
          </cell>
          <cell r="AP182" t="e">
            <v>#NAME?</v>
          </cell>
          <cell r="AQ182">
            <v>0</v>
          </cell>
          <cell r="AR182">
            <v>0</v>
          </cell>
          <cell r="AS182">
            <v>0</v>
          </cell>
          <cell r="AT182">
            <v>0</v>
          </cell>
        </row>
        <row r="183">
          <cell r="A183" t="str">
            <v>132KV DC Naubatpur-Masaurhi TL Line</v>
          </cell>
          <cell r="B183">
            <v>27</v>
          </cell>
          <cell r="C183" t="str">
            <v>3/1</v>
          </cell>
          <cell r="D183" t="str">
            <v>DA+0</v>
          </cell>
          <cell r="E183" t="str">
            <v>WET</v>
          </cell>
          <cell r="F183" t="str">
            <v>Sunil Kumar</v>
          </cell>
          <cell r="G183">
            <v>43490</v>
          </cell>
          <cell r="H183">
            <v>43518</v>
          </cell>
          <cell r="I183" t="str">
            <v>yes</v>
          </cell>
          <cell r="J183" t="str">
            <v>YES</v>
          </cell>
          <cell r="K183">
            <v>0</v>
          </cell>
          <cell r="L183">
            <v>0</v>
          </cell>
          <cell r="M183">
            <v>0</v>
          </cell>
          <cell r="N183">
            <v>0</v>
          </cell>
          <cell r="O183">
            <v>0</v>
          </cell>
          <cell r="P183">
            <v>0</v>
          </cell>
          <cell r="Q183">
            <v>0</v>
          </cell>
          <cell r="R183" t="e">
            <v>#NAME?</v>
          </cell>
          <cell r="S183" t="e">
            <v>#NAME?</v>
          </cell>
          <cell r="T183">
            <v>0</v>
          </cell>
          <cell r="U183">
            <v>0</v>
          </cell>
          <cell r="V183" t="e">
            <v>#NAME?</v>
          </cell>
          <cell r="W183" t="e">
            <v>#NAME?</v>
          </cell>
          <cell r="X183" t="e">
            <v>#NAME?</v>
          </cell>
          <cell r="Y183" t="e">
            <v>#NAME?</v>
          </cell>
          <cell r="Z183" t="e">
            <v>#NAME?</v>
          </cell>
          <cell r="AA183" t="e">
            <v>#NAME?</v>
          </cell>
          <cell r="AB183" t="e">
            <v>#NAME?</v>
          </cell>
          <cell r="AC183" t="e">
            <v>#NAME?</v>
          </cell>
          <cell r="AD183" t="e">
            <v>#NAME?</v>
          </cell>
          <cell r="AE183" t="e">
            <v>#NAME?</v>
          </cell>
          <cell r="AF183">
            <v>171.56</v>
          </cell>
          <cell r="AG183">
            <v>36.64</v>
          </cell>
          <cell r="AH183">
            <v>7.56</v>
          </cell>
          <cell r="AI183">
            <v>215.76</v>
          </cell>
          <cell r="AJ183" t="e">
            <v>#NAME?</v>
          </cell>
          <cell r="AK183" t="e">
            <v>#NAME?</v>
          </cell>
          <cell r="AL183" t="e">
            <v>#NAME?</v>
          </cell>
          <cell r="AM183" t="e">
            <v>#NAME?</v>
          </cell>
          <cell r="AN183" t="e">
            <v>#NAME?</v>
          </cell>
          <cell r="AO183" t="e">
            <v>#NAME?</v>
          </cell>
          <cell r="AP183" t="e">
            <v>#NAME?</v>
          </cell>
          <cell r="AQ183">
            <v>0</v>
          </cell>
          <cell r="AR183">
            <v>0</v>
          </cell>
          <cell r="AS183">
            <v>0</v>
          </cell>
          <cell r="AT183">
            <v>0</v>
          </cell>
        </row>
        <row r="184">
          <cell r="A184" t="str">
            <v>132KV DC Naubatpur-Paliganj TL Line</v>
          </cell>
          <cell r="B184">
            <v>32</v>
          </cell>
          <cell r="C184" t="str">
            <v>2/2</v>
          </cell>
          <cell r="D184" t="str">
            <v>DA+0</v>
          </cell>
          <cell r="E184" t="str">
            <v>WET</v>
          </cell>
          <cell r="F184" t="str">
            <v>Lalan Mehta</v>
          </cell>
          <cell r="G184">
            <v>43489</v>
          </cell>
          <cell r="H184">
            <v>43517</v>
          </cell>
          <cell r="I184">
            <v>43513</v>
          </cell>
          <cell r="J184" t="str">
            <v>YES</v>
          </cell>
          <cell r="K184">
            <v>0</v>
          </cell>
          <cell r="L184">
            <v>0</v>
          </cell>
          <cell r="M184">
            <v>0</v>
          </cell>
          <cell r="N184">
            <v>0</v>
          </cell>
          <cell r="O184">
            <v>0</v>
          </cell>
          <cell r="P184">
            <v>0</v>
          </cell>
          <cell r="Q184">
            <v>0</v>
          </cell>
          <cell r="R184" t="e">
            <v>#NAME?</v>
          </cell>
          <cell r="S184" t="e">
            <v>#NAME?</v>
          </cell>
          <cell r="T184">
            <v>0</v>
          </cell>
          <cell r="U184">
            <v>0</v>
          </cell>
          <cell r="V184" t="e">
            <v>#NAME?</v>
          </cell>
          <cell r="W184" t="e">
            <v>#NAME?</v>
          </cell>
          <cell r="X184" t="e">
            <v>#NAME?</v>
          </cell>
          <cell r="Y184" t="e">
            <v>#NAME?</v>
          </cell>
          <cell r="Z184" t="e">
            <v>#NAME?</v>
          </cell>
          <cell r="AA184" t="e">
            <v>#NAME?</v>
          </cell>
          <cell r="AB184" t="e">
            <v>#NAME?</v>
          </cell>
          <cell r="AC184" t="e">
            <v>#NAME?</v>
          </cell>
          <cell r="AD184" t="e">
            <v>#NAME?</v>
          </cell>
          <cell r="AE184" t="e">
            <v>#NAME?</v>
          </cell>
          <cell r="AF184">
            <v>171.56</v>
          </cell>
          <cell r="AG184">
            <v>36.64</v>
          </cell>
          <cell r="AH184">
            <v>7.56</v>
          </cell>
          <cell r="AI184">
            <v>215.76</v>
          </cell>
          <cell r="AJ184" t="e">
            <v>#NAME?</v>
          </cell>
          <cell r="AK184" t="e">
            <v>#NAME?</v>
          </cell>
          <cell r="AL184" t="e">
            <v>#NAME?</v>
          </cell>
          <cell r="AM184" t="e">
            <v>#NAME?</v>
          </cell>
          <cell r="AN184" t="e">
            <v>#NAME?</v>
          </cell>
          <cell r="AO184" t="e">
            <v>#NAME?</v>
          </cell>
          <cell r="AP184" t="e">
            <v>#NAME?</v>
          </cell>
          <cell r="AQ184">
            <v>0</v>
          </cell>
          <cell r="AR184">
            <v>0</v>
          </cell>
          <cell r="AS184">
            <v>0</v>
          </cell>
          <cell r="AT184">
            <v>0</v>
          </cell>
        </row>
        <row r="185">
          <cell r="A185" t="str">
            <v>132KV DC Naubatpur-Paliganj TL Line</v>
          </cell>
          <cell r="B185">
            <v>33</v>
          </cell>
          <cell r="C185" t="str">
            <v>8/0</v>
          </cell>
          <cell r="D185" t="str">
            <v>DC+3</v>
          </cell>
          <cell r="E185" t="str">
            <v>WET</v>
          </cell>
          <cell r="F185" t="str">
            <v>Mahesh Prasad Singh</v>
          </cell>
          <cell r="G185">
            <v>43489</v>
          </cell>
          <cell r="H185">
            <v>43517</v>
          </cell>
          <cell r="I185">
            <v>43513</v>
          </cell>
          <cell r="J185" t="str">
            <v>YES</v>
          </cell>
          <cell r="K185">
            <v>0</v>
          </cell>
          <cell r="L185">
            <v>0</v>
          </cell>
          <cell r="M185">
            <v>0</v>
          </cell>
          <cell r="N185">
            <v>0</v>
          </cell>
          <cell r="O185">
            <v>0</v>
          </cell>
          <cell r="P185">
            <v>0</v>
          </cell>
          <cell r="Q185">
            <v>0</v>
          </cell>
          <cell r="R185" t="e">
            <v>#NAME?</v>
          </cell>
          <cell r="S185" t="e">
            <v>#NAME?</v>
          </cell>
          <cell r="T185">
            <v>0</v>
          </cell>
          <cell r="U185">
            <v>0</v>
          </cell>
          <cell r="V185" t="e">
            <v>#NAME?</v>
          </cell>
          <cell r="W185" t="e">
            <v>#NAME?</v>
          </cell>
          <cell r="X185" t="e">
            <v>#NAME?</v>
          </cell>
          <cell r="Y185" t="e">
            <v>#NAME?</v>
          </cell>
          <cell r="Z185" t="e">
            <v>#NAME?</v>
          </cell>
          <cell r="AA185" t="e">
            <v>#NAME?</v>
          </cell>
          <cell r="AB185" t="e">
            <v>#NAME?</v>
          </cell>
          <cell r="AC185" t="e">
            <v>#NAME?</v>
          </cell>
          <cell r="AD185" t="e">
            <v>#NAME?</v>
          </cell>
          <cell r="AE185" t="e">
            <v>#NAME?</v>
          </cell>
          <cell r="AF185">
            <v>259.52</v>
          </cell>
          <cell r="AG185">
            <v>54.08</v>
          </cell>
          <cell r="AH185">
            <v>8.26</v>
          </cell>
          <cell r="AI185">
            <v>321.85999999999996</v>
          </cell>
          <cell r="AJ185" t="e">
            <v>#NAME?</v>
          </cell>
          <cell r="AK185" t="e">
            <v>#NAME?</v>
          </cell>
          <cell r="AL185" t="e">
            <v>#NAME?</v>
          </cell>
          <cell r="AM185" t="e">
            <v>#NAME?</v>
          </cell>
          <cell r="AN185" t="e">
            <v>#NAME?</v>
          </cell>
          <cell r="AO185" t="e">
            <v>#NAME?</v>
          </cell>
          <cell r="AP185" t="e">
            <v>#NAME?</v>
          </cell>
          <cell r="AQ185">
            <v>0</v>
          </cell>
          <cell r="AR185">
            <v>0</v>
          </cell>
          <cell r="AS185">
            <v>25.713999999999999</v>
          </cell>
          <cell r="AT185">
            <v>37.143000000000001</v>
          </cell>
        </row>
        <row r="186">
          <cell r="A186" t="str">
            <v>132KV DC Dumraon-Buxar TL Line</v>
          </cell>
          <cell r="B186">
            <v>61</v>
          </cell>
          <cell r="C186" t="str">
            <v>30/10</v>
          </cell>
          <cell r="D186" t="str">
            <v>DP+3</v>
          </cell>
          <cell r="E186" t="str">
            <v>WET</v>
          </cell>
          <cell r="F186" t="str">
            <v>Md Rajik</v>
          </cell>
          <cell r="G186">
            <v>43492</v>
          </cell>
          <cell r="H186">
            <v>43520</v>
          </cell>
          <cell r="I186" t="str">
            <v>YES</v>
          </cell>
          <cell r="J186">
            <v>43520</v>
          </cell>
          <cell r="K186">
            <v>0</v>
          </cell>
          <cell r="L186">
            <v>0</v>
          </cell>
          <cell r="M186">
            <v>0</v>
          </cell>
          <cell r="N186">
            <v>0</v>
          </cell>
          <cell r="O186">
            <v>0</v>
          </cell>
          <cell r="P186">
            <v>0</v>
          </cell>
          <cell r="Q186">
            <v>0</v>
          </cell>
          <cell r="R186" t="e">
            <v>#NAME?</v>
          </cell>
          <cell r="S186" t="e">
            <v>#NAME?</v>
          </cell>
          <cell r="T186">
            <v>0</v>
          </cell>
          <cell r="U186">
            <v>0</v>
          </cell>
          <cell r="V186" t="e">
            <v>#NAME?</v>
          </cell>
          <cell r="W186" t="e">
            <v>#NAME?</v>
          </cell>
          <cell r="X186" t="e">
            <v>#NAME?</v>
          </cell>
          <cell r="Y186" t="e">
            <v>#NAME?</v>
          </cell>
          <cell r="Z186" t="e">
            <v>#NAME?</v>
          </cell>
          <cell r="AA186" t="e">
            <v>#NAME?</v>
          </cell>
          <cell r="AB186" t="e">
            <v>#NAME?</v>
          </cell>
          <cell r="AC186" t="e">
            <v>#NAME?</v>
          </cell>
          <cell r="AD186" t="e">
            <v>#NAME?</v>
          </cell>
          <cell r="AE186" t="e">
            <v>#NAME?</v>
          </cell>
          <cell r="AF186">
            <v>122.56</v>
          </cell>
          <cell r="AG186">
            <v>17.68</v>
          </cell>
          <cell r="AH186">
            <v>6.51</v>
          </cell>
          <cell r="AI186">
            <v>146.75</v>
          </cell>
          <cell r="AJ186" t="e">
            <v>#NAME?</v>
          </cell>
          <cell r="AK186" t="e">
            <v>#NAME?</v>
          </cell>
          <cell r="AL186" t="e">
            <v>#NAME?</v>
          </cell>
          <cell r="AM186" t="e">
            <v>#NAME?</v>
          </cell>
          <cell r="AN186" t="e">
            <v>#NAME?</v>
          </cell>
          <cell r="AO186" t="e">
            <v>#NAME?</v>
          </cell>
          <cell r="AP186" t="e">
            <v>#NAME?</v>
          </cell>
          <cell r="AQ186">
            <v>0</v>
          </cell>
          <cell r="AR186">
            <v>0</v>
          </cell>
          <cell r="AS186">
            <v>0</v>
          </cell>
          <cell r="AT186">
            <v>0</v>
          </cell>
        </row>
        <row r="187">
          <cell r="A187" t="str">
            <v>132KV DC Dumraon-Buxar TL Line</v>
          </cell>
          <cell r="B187">
            <v>58</v>
          </cell>
          <cell r="C187" t="str">
            <v>30/6</v>
          </cell>
          <cell r="D187" t="str">
            <v>DP+0</v>
          </cell>
          <cell r="E187" t="str">
            <v>wet</v>
          </cell>
          <cell r="F187" t="str">
            <v>Vaibahv Enterprizes</v>
          </cell>
          <cell r="G187">
            <v>43489</v>
          </cell>
          <cell r="H187">
            <v>43517</v>
          </cell>
          <cell r="I187" t="str">
            <v>28//03</v>
          </cell>
          <cell r="J187" t="str">
            <v>yes</v>
          </cell>
          <cell r="K187">
            <v>0</v>
          </cell>
          <cell r="L187">
            <v>0</v>
          </cell>
          <cell r="M187">
            <v>0</v>
          </cell>
          <cell r="N187">
            <v>0</v>
          </cell>
          <cell r="O187">
            <v>0</v>
          </cell>
          <cell r="P187">
            <v>0</v>
          </cell>
          <cell r="Q187">
            <v>0</v>
          </cell>
          <cell r="R187" t="e">
            <v>#NAME?</v>
          </cell>
          <cell r="S187" t="e">
            <v>#NAME?</v>
          </cell>
          <cell r="T187">
            <v>0</v>
          </cell>
          <cell r="U187">
            <v>0</v>
          </cell>
          <cell r="V187" t="e">
            <v>#NAME?</v>
          </cell>
          <cell r="W187" t="e">
            <v>#NAME?</v>
          </cell>
          <cell r="X187" t="e">
            <v>#NAME?</v>
          </cell>
          <cell r="Y187" t="e">
            <v>#NAME?</v>
          </cell>
          <cell r="Z187" t="e">
            <v>#NAME?</v>
          </cell>
          <cell r="AA187" t="e">
            <v>#NAME?</v>
          </cell>
          <cell r="AB187" t="e">
            <v>#NAME?</v>
          </cell>
          <cell r="AC187" t="e">
            <v>#NAME?</v>
          </cell>
          <cell r="AD187" t="e">
            <v>#NAME?</v>
          </cell>
          <cell r="AE187" t="e">
            <v>#NAME?</v>
          </cell>
          <cell r="AF187">
            <v>122.56</v>
          </cell>
          <cell r="AG187">
            <v>17.68</v>
          </cell>
          <cell r="AH187">
            <v>6.51</v>
          </cell>
          <cell r="AI187">
            <v>146.75</v>
          </cell>
          <cell r="AJ187" t="e">
            <v>#NAME?</v>
          </cell>
          <cell r="AK187" t="e">
            <v>#NAME?</v>
          </cell>
          <cell r="AL187" t="e">
            <v>#NAME?</v>
          </cell>
          <cell r="AM187" t="e">
            <v>#NAME?</v>
          </cell>
          <cell r="AN187" t="e">
            <v>#NAME?</v>
          </cell>
          <cell r="AO187" t="e">
            <v>#NAME?</v>
          </cell>
          <cell r="AP187" t="e">
            <v>#NAME?</v>
          </cell>
          <cell r="AQ187">
            <v>0</v>
          </cell>
          <cell r="AR187">
            <v>0</v>
          </cell>
          <cell r="AS187">
            <v>0</v>
          </cell>
          <cell r="AT187">
            <v>0</v>
          </cell>
        </row>
        <row r="188">
          <cell r="A188" t="str">
            <v>220KV DC Naubatpur-BhusaulaTL Line</v>
          </cell>
          <cell r="B188">
            <v>5</v>
          </cell>
          <cell r="C188" t="str">
            <v>11/5</v>
          </cell>
          <cell r="D188" t="str">
            <v>DA+0</v>
          </cell>
          <cell r="E188" t="str">
            <v>WET</v>
          </cell>
          <cell r="F188" t="str">
            <v>Veena Construction</v>
          </cell>
          <cell r="G188">
            <v>43467</v>
          </cell>
          <cell r="H188">
            <v>43495</v>
          </cell>
          <cell r="I188">
            <v>43540</v>
          </cell>
          <cell r="J188" t="str">
            <v>YES</v>
          </cell>
          <cell r="K188" t="str">
            <v>YES</v>
          </cell>
          <cell r="L188">
            <v>0</v>
          </cell>
          <cell r="M188">
            <v>5</v>
          </cell>
          <cell r="N188">
            <v>0</v>
          </cell>
          <cell r="O188">
            <v>0</v>
          </cell>
          <cell r="P188">
            <v>0</v>
          </cell>
          <cell r="Q188">
            <v>0</v>
          </cell>
          <cell r="R188" t="e">
            <v>#NAME?</v>
          </cell>
          <cell r="S188" t="e">
            <v>#NAME?</v>
          </cell>
          <cell r="T188">
            <v>0</v>
          </cell>
          <cell r="U188">
            <v>0</v>
          </cell>
          <cell r="V188" t="e">
            <v>#NAME?</v>
          </cell>
          <cell r="W188" t="e">
            <v>#NAME?</v>
          </cell>
          <cell r="X188" t="e">
            <v>#NAME?</v>
          </cell>
          <cell r="Y188" t="e">
            <v>#NAME?</v>
          </cell>
          <cell r="Z188" t="e">
            <v>#NAME?</v>
          </cell>
          <cell r="AA188" t="e">
            <v>#NAME?</v>
          </cell>
          <cell r="AB188" t="e">
            <v>#NAME?</v>
          </cell>
          <cell r="AC188" t="e">
            <v>#NAME?</v>
          </cell>
          <cell r="AD188" t="e">
            <v>#NAME?</v>
          </cell>
          <cell r="AE188" t="e">
            <v>#NAME?</v>
          </cell>
          <cell r="AF188">
            <v>171.56</v>
          </cell>
          <cell r="AG188">
            <v>36.64</v>
          </cell>
          <cell r="AH188">
            <v>7.56</v>
          </cell>
          <cell r="AI188">
            <v>215.76</v>
          </cell>
          <cell r="AJ188" t="e">
            <v>#NAME?</v>
          </cell>
          <cell r="AK188" t="e">
            <v>#NAME?</v>
          </cell>
          <cell r="AL188" t="e">
            <v>#NAME?</v>
          </cell>
          <cell r="AM188" t="e">
            <v>#NAME?</v>
          </cell>
          <cell r="AN188" t="e">
            <v>#NAME?</v>
          </cell>
          <cell r="AO188" t="e">
            <v>#NAME?</v>
          </cell>
          <cell r="AP188" t="e">
            <v>#NAME?</v>
          </cell>
          <cell r="AQ188">
            <v>0</v>
          </cell>
          <cell r="AR188">
            <v>0</v>
          </cell>
          <cell r="AS188">
            <v>0</v>
          </cell>
          <cell r="AT188">
            <v>0</v>
          </cell>
        </row>
        <row r="189">
          <cell r="A189" t="str">
            <v>132KV DC Naubatpur-Masaurhi TL Line</v>
          </cell>
          <cell r="B189">
            <v>26</v>
          </cell>
          <cell r="C189" t="str">
            <v>3/2</v>
          </cell>
          <cell r="D189" t="str">
            <v>DA+6</v>
          </cell>
          <cell r="E189" t="str">
            <v>WET</v>
          </cell>
          <cell r="F189" t="str">
            <v>Sunil Kumar</v>
          </cell>
          <cell r="G189">
            <v>43488</v>
          </cell>
          <cell r="H189">
            <v>43516</v>
          </cell>
          <cell r="I189" t="str">
            <v>yes</v>
          </cell>
          <cell r="J189" t="str">
            <v>YES</v>
          </cell>
          <cell r="K189">
            <v>0</v>
          </cell>
          <cell r="L189">
            <v>0</v>
          </cell>
          <cell r="M189">
            <v>0</v>
          </cell>
          <cell r="N189">
            <v>0</v>
          </cell>
          <cell r="O189">
            <v>0</v>
          </cell>
          <cell r="P189">
            <v>0</v>
          </cell>
          <cell r="Q189">
            <v>0</v>
          </cell>
          <cell r="R189" t="e">
            <v>#NAME?</v>
          </cell>
          <cell r="S189" t="e">
            <v>#NAME?</v>
          </cell>
          <cell r="T189">
            <v>0</v>
          </cell>
          <cell r="U189">
            <v>0</v>
          </cell>
          <cell r="V189" t="e">
            <v>#NAME?</v>
          </cell>
          <cell r="W189" t="e">
            <v>#NAME?</v>
          </cell>
          <cell r="X189" t="e">
            <v>#NAME?</v>
          </cell>
          <cell r="Y189" t="e">
            <v>#NAME?</v>
          </cell>
          <cell r="Z189" t="e">
            <v>#NAME?</v>
          </cell>
          <cell r="AA189" t="e">
            <v>#NAME?</v>
          </cell>
          <cell r="AB189" t="e">
            <v>#NAME?</v>
          </cell>
          <cell r="AC189" t="e">
            <v>#NAME?</v>
          </cell>
          <cell r="AD189" t="e">
            <v>#NAME?</v>
          </cell>
          <cell r="AE189" t="e">
            <v>#NAME?</v>
          </cell>
          <cell r="AF189">
            <v>171.56</v>
          </cell>
          <cell r="AG189">
            <v>36.64</v>
          </cell>
          <cell r="AH189">
            <v>7.56</v>
          </cell>
          <cell r="AI189">
            <v>215.76</v>
          </cell>
          <cell r="AJ189" t="e">
            <v>#NAME?</v>
          </cell>
          <cell r="AK189" t="e">
            <v>#NAME?</v>
          </cell>
          <cell r="AL189" t="e">
            <v>#NAME?</v>
          </cell>
          <cell r="AM189" t="e">
            <v>#NAME?</v>
          </cell>
          <cell r="AN189" t="e">
            <v>#NAME?</v>
          </cell>
          <cell r="AO189" t="e">
            <v>#NAME?</v>
          </cell>
          <cell r="AP189" t="e">
            <v>#NAME?</v>
          </cell>
          <cell r="AQ189">
            <v>0</v>
          </cell>
          <cell r="AR189">
            <v>0</v>
          </cell>
          <cell r="AS189">
            <v>0</v>
          </cell>
          <cell r="AT189">
            <v>0</v>
          </cell>
        </row>
        <row r="190">
          <cell r="A190" t="str">
            <v>132KV DC Naubatpur-Paliganj TL Line</v>
          </cell>
          <cell r="B190">
            <v>31</v>
          </cell>
          <cell r="C190" t="str">
            <v>8/1</v>
          </cell>
          <cell r="D190" t="str">
            <v>DA+0</v>
          </cell>
          <cell r="E190" t="str">
            <v>WET</v>
          </cell>
          <cell r="F190" t="str">
            <v>Mahesh Prasad Singh</v>
          </cell>
          <cell r="G190">
            <v>43488</v>
          </cell>
          <cell r="H190">
            <v>43516</v>
          </cell>
          <cell r="I190">
            <v>43513</v>
          </cell>
          <cell r="J190" t="str">
            <v>YES</v>
          </cell>
          <cell r="K190">
            <v>0</v>
          </cell>
          <cell r="L190">
            <v>0</v>
          </cell>
          <cell r="M190">
            <v>0</v>
          </cell>
          <cell r="N190">
            <v>0</v>
          </cell>
          <cell r="O190">
            <v>0</v>
          </cell>
          <cell r="P190">
            <v>0</v>
          </cell>
          <cell r="Q190">
            <v>0</v>
          </cell>
          <cell r="R190" t="e">
            <v>#NAME?</v>
          </cell>
          <cell r="S190" t="e">
            <v>#NAME?</v>
          </cell>
          <cell r="T190">
            <v>0</v>
          </cell>
          <cell r="U190">
            <v>0</v>
          </cell>
          <cell r="V190" t="e">
            <v>#NAME?</v>
          </cell>
          <cell r="W190" t="e">
            <v>#NAME?</v>
          </cell>
          <cell r="X190" t="e">
            <v>#NAME?</v>
          </cell>
          <cell r="Y190" t="e">
            <v>#NAME?</v>
          </cell>
          <cell r="Z190" t="e">
            <v>#NAME?</v>
          </cell>
          <cell r="AA190" t="e">
            <v>#NAME?</v>
          </cell>
          <cell r="AB190" t="e">
            <v>#NAME?</v>
          </cell>
          <cell r="AC190" t="e">
            <v>#NAME?</v>
          </cell>
          <cell r="AD190" t="e">
            <v>#NAME?</v>
          </cell>
          <cell r="AE190" t="e">
            <v>#NAME?</v>
          </cell>
          <cell r="AF190">
            <v>171.56</v>
          </cell>
          <cell r="AG190">
            <v>36.64</v>
          </cell>
          <cell r="AH190">
            <v>7.56</v>
          </cell>
          <cell r="AI190">
            <v>215.76</v>
          </cell>
          <cell r="AJ190" t="e">
            <v>#NAME?</v>
          </cell>
          <cell r="AK190" t="e">
            <v>#NAME?</v>
          </cell>
          <cell r="AL190" t="e">
            <v>#NAME?</v>
          </cell>
          <cell r="AM190" t="e">
            <v>#NAME?</v>
          </cell>
          <cell r="AN190" t="e">
            <v>#NAME?</v>
          </cell>
          <cell r="AO190" t="e">
            <v>#NAME?</v>
          </cell>
          <cell r="AP190" t="e">
            <v>#NAME?</v>
          </cell>
          <cell r="AQ190">
            <v>0</v>
          </cell>
          <cell r="AR190">
            <v>0</v>
          </cell>
          <cell r="AS190">
            <v>0</v>
          </cell>
          <cell r="AT190">
            <v>0</v>
          </cell>
        </row>
        <row r="191">
          <cell r="A191" t="str">
            <v>132KV DC Dumraon-Buxar TL Line</v>
          </cell>
          <cell r="B191">
            <v>59</v>
          </cell>
          <cell r="C191" t="str">
            <v>31/2</v>
          </cell>
          <cell r="D191" t="str">
            <v>DP+3</v>
          </cell>
          <cell r="E191" t="str">
            <v>WET</v>
          </cell>
          <cell r="F191" t="str">
            <v>Md Rajik</v>
          </cell>
          <cell r="G191">
            <v>43489</v>
          </cell>
          <cell r="H191">
            <v>43517</v>
          </cell>
          <cell r="I191" t="str">
            <v>YES</v>
          </cell>
          <cell r="J191">
            <v>43520</v>
          </cell>
          <cell r="K191">
            <v>0</v>
          </cell>
          <cell r="L191">
            <v>0</v>
          </cell>
          <cell r="M191">
            <v>0</v>
          </cell>
          <cell r="N191">
            <v>0</v>
          </cell>
          <cell r="O191">
            <v>0</v>
          </cell>
          <cell r="P191">
            <v>0</v>
          </cell>
          <cell r="Q191">
            <v>0</v>
          </cell>
          <cell r="R191" t="e">
            <v>#NAME?</v>
          </cell>
          <cell r="S191" t="e">
            <v>#NAME?</v>
          </cell>
          <cell r="T191">
            <v>0</v>
          </cell>
          <cell r="U191">
            <v>0</v>
          </cell>
          <cell r="V191" t="e">
            <v>#NAME?</v>
          </cell>
          <cell r="W191" t="e">
            <v>#NAME?</v>
          </cell>
          <cell r="X191" t="e">
            <v>#NAME?</v>
          </cell>
          <cell r="Y191" t="e">
            <v>#NAME?</v>
          </cell>
          <cell r="Z191" t="e">
            <v>#NAME?</v>
          </cell>
          <cell r="AA191" t="e">
            <v>#NAME?</v>
          </cell>
          <cell r="AB191" t="e">
            <v>#NAME?</v>
          </cell>
          <cell r="AC191" t="e">
            <v>#NAME?</v>
          </cell>
          <cell r="AD191" t="e">
            <v>#NAME?</v>
          </cell>
          <cell r="AE191" t="e">
            <v>#NAME?</v>
          </cell>
          <cell r="AF191">
            <v>122.56</v>
          </cell>
          <cell r="AG191">
            <v>17.68</v>
          </cell>
          <cell r="AH191">
            <v>6.51</v>
          </cell>
          <cell r="AI191">
            <v>146.75</v>
          </cell>
          <cell r="AJ191" t="e">
            <v>#NAME?</v>
          </cell>
          <cell r="AK191" t="e">
            <v>#NAME?</v>
          </cell>
          <cell r="AL191" t="e">
            <v>#NAME?</v>
          </cell>
          <cell r="AM191" t="e">
            <v>#NAME?</v>
          </cell>
          <cell r="AN191" t="e">
            <v>#NAME?</v>
          </cell>
          <cell r="AO191" t="e">
            <v>#NAME?</v>
          </cell>
          <cell r="AP191" t="e">
            <v>#NAME?</v>
          </cell>
          <cell r="AQ191">
            <v>0</v>
          </cell>
          <cell r="AR191">
            <v>0</v>
          </cell>
          <cell r="AS191">
            <v>0</v>
          </cell>
          <cell r="AT191">
            <v>0</v>
          </cell>
        </row>
        <row r="192">
          <cell r="A192" t="str">
            <v>132KV DC Naubatpur-Paliganj TL Line</v>
          </cell>
          <cell r="B192">
            <v>30</v>
          </cell>
          <cell r="C192" t="str">
            <v>2/3</v>
          </cell>
          <cell r="D192" t="str">
            <v>DA+0</v>
          </cell>
          <cell r="E192" t="str">
            <v>WET</v>
          </cell>
          <cell r="F192" t="str">
            <v>Lalan Mehta</v>
          </cell>
          <cell r="G192">
            <v>43487</v>
          </cell>
          <cell r="H192">
            <v>43515</v>
          </cell>
          <cell r="I192">
            <v>43513</v>
          </cell>
          <cell r="J192" t="str">
            <v>YES</v>
          </cell>
          <cell r="K192">
            <v>0</v>
          </cell>
          <cell r="L192">
            <v>0</v>
          </cell>
          <cell r="M192">
            <v>0</v>
          </cell>
          <cell r="N192">
            <v>0</v>
          </cell>
          <cell r="O192">
            <v>0</v>
          </cell>
          <cell r="P192">
            <v>0</v>
          </cell>
          <cell r="Q192">
            <v>0</v>
          </cell>
          <cell r="R192" t="e">
            <v>#NAME?</v>
          </cell>
          <cell r="S192" t="e">
            <v>#NAME?</v>
          </cell>
          <cell r="T192">
            <v>0</v>
          </cell>
          <cell r="U192">
            <v>0</v>
          </cell>
          <cell r="V192" t="e">
            <v>#NAME?</v>
          </cell>
          <cell r="W192" t="e">
            <v>#NAME?</v>
          </cell>
          <cell r="X192" t="e">
            <v>#NAME?</v>
          </cell>
          <cell r="Y192" t="e">
            <v>#NAME?</v>
          </cell>
          <cell r="Z192" t="e">
            <v>#NAME?</v>
          </cell>
          <cell r="AA192" t="e">
            <v>#NAME?</v>
          </cell>
          <cell r="AB192" t="e">
            <v>#NAME?</v>
          </cell>
          <cell r="AC192" t="e">
            <v>#NAME?</v>
          </cell>
          <cell r="AD192" t="e">
            <v>#NAME?</v>
          </cell>
          <cell r="AE192" t="e">
            <v>#NAME?</v>
          </cell>
          <cell r="AF192">
            <v>171.56</v>
          </cell>
          <cell r="AG192">
            <v>36.64</v>
          </cell>
          <cell r="AH192">
            <v>7.56</v>
          </cell>
          <cell r="AI192">
            <v>215.76</v>
          </cell>
          <cell r="AJ192" t="e">
            <v>#NAME?</v>
          </cell>
          <cell r="AK192" t="e">
            <v>#NAME?</v>
          </cell>
          <cell r="AL192" t="e">
            <v>#NAME?</v>
          </cell>
          <cell r="AM192" t="e">
            <v>#NAME?</v>
          </cell>
          <cell r="AN192" t="e">
            <v>#NAME?</v>
          </cell>
          <cell r="AO192" t="e">
            <v>#NAME?</v>
          </cell>
          <cell r="AP192" t="e">
            <v>#NAME?</v>
          </cell>
          <cell r="AQ192">
            <v>0</v>
          </cell>
          <cell r="AR192">
            <v>0</v>
          </cell>
          <cell r="AS192">
            <v>0</v>
          </cell>
          <cell r="AT192">
            <v>0</v>
          </cell>
        </row>
        <row r="193">
          <cell r="A193" t="str">
            <v>132KV DC Dumraon-Buxar TL Line</v>
          </cell>
          <cell r="B193">
            <v>57</v>
          </cell>
          <cell r="C193" t="str">
            <v>4/0</v>
          </cell>
          <cell r="D193" t="str">
            <v>DS+0</v>
          </cell>
          <cell r="E193" t="str">
            <v>WET</v>
          </cell>
          <cell r="F193" t="str">
            <v>Bhagwati Construction</v>
          </cell>
          <cell r="G193">
            <v>43488</v>
          </cell>
          <cell r="H193">
            <v>43516</v>
          </cell>
          <cell r="I193" t="str">
            <v>yes</v>
          </cell>
          <cell r="J193" t="str">
            <v>YES</v>
          </cell>
          <cell r="K193" t="str">
            <v>YES</v>
          </cell>
          <cell r="L193">
            <v>0</v>
          </cell>
          <cell r="M193">
            <v>57</v>
          </cell>
          <cell r="N193">
            <v>0</v>
          </cell>
          <cell r="O193">
            <v>0</v>
          </cell>
          <cell r="P193">
            <v>0</v>
          </cell>
          <cell r="Q193">
            <v>0</v>
          </cell>
          <cell r="R193" t="e">
            <v>#NAME?</v>
          </cell>
          <cell r="S193" t="e">
            <v>#NAME?</v>
          </cell>
          <cell r="T193">
            <v>0</v>
          </cell>
          <cell r="U193">
            <v>0</v>
          </cell>
          <cell r="V193" t="e">
            <v>#NAME?</v>
          </cell>
          <cell r="W193" t="e">
            <v>#NAME?</v>
          </cell>
          <cell r="X193" t="e">
            <v>#NAME?</v>
          </cell>
          <cell r="Y193" t="e">
            <v>#NAME?</v>
          </cell>
          <cell r="Z193" t="e">
            <v>#NAME?</v>
          </cell>
          <cell r="AA193" t="e">
            <v>#NAME?</v>
          </cell>
          <cell r="AB193" t="e">
            <v>#NAME?</v>
          </cell>
          <cell r="AC193" t="e">
            <v>#NAME?</v>
          </cell>
          <cell r="AD193" t="e">
            <v>#NAME?</v>
          </cell>
          <cell r="AE193" t="e">
            <v>#NAME?</v>
          </cell>
          <cell r="AF193">
            <v>301.24</v>
          </cell>
          <cell r="AG193">
            <v>49.2</v>
          </cell>
          <cell r="AH193">
            <v>10.3</v>
          </cell>
          <cell r="AI193">
            <v>360.74</v>
          </cell>
          <cell r="AJ193" t="e">
            <v>#NAME?</v>
          </cell>
          <cell r="AK193" t="e">
            <v>#NAME?</v>
          </cell>
          <cell r="AL193" t="e">
            <v>#NAME?</v>
          </cell>
          <cell r="AM193" t="e">
            <v>#NAME?</v>
          </cell>
          <cell r="AN193" t="e">
            <v>#NAME?</v>
          </cell>
          <cell r="AO193" t="e">
            <v>#NAME?</v>
          </cell>
          <cell r="AP193" t="e">
            <v>#NAME?</v>
          </cell>
          <cell r="AQ193">
            <v>0</v>
          </cell>
          <cell r="AR193">
            <v>0</v>
          </cell>
          <cell r="AS193">
            <v>0</v>
          </cell>
          <cell r="AT193">
            <v>0</v>
          </cell>
        </row>
        <row r="194">
          <cell r="A194" t="str">
            <v>132KV DC Naubatpur-Masaurhi TL Line</v>
          </cell>
          <cell r="B194">
            <v>40</v>
          </cell>
          <cell r="C194" t="str">
            <v>7/1</v>
          </cell>
          <cell r="D194" t="str">
            <v>gantry</v>
          </cell>
          <cell r="E194" t="str">
            <v>WET</v>
          </cell>
          <cell r="F194" t="str">
            <v>Lalan Mehta</v>
          </cell>
          <cell r="G194">
            <v>43583</v>
          </cell>
          <cell r="H194">
            <v>43611</v>
          </cell>
          <cell r="I194">
            <v>0</v>
          </cell>
          <cell r="J194" t="str">
            <v>yes</v>
          </cell>
          <cell r="K194">
            <v>0</v>
          </cell>
          <cell r="L194">
            <v>0</v>
          </cell>
          <cell r="M194">
            <v>0</v>
          </cell>
          <cell r="N194">
            <v>0</v>
          </cell>
          <cell r="O194">
            <v>0</v>
          </cell>
          <cell r="P194">
            <v>0</v>
          </cell>
          <cell r="Q194">
            <v>0</v>
          </cell>
          <cell r="R194" t="e">
            <v>#NAME?</v>
          </cell>
          <cell r="S194" t="e">
            <v>#NAME?</v>
          </cell>
          <cell r="T194">
            <v>0</v>
          </cell>
          <cell r="U194">
            <v>0</v>
          </cell>
          <cell r="V194" t="e">
            <v>#NAME?</v>
          </cell>
          <cell r="W194" t="e">
            <v>#NAME?</v>
          </cell>
          <cell r="X194" t="e">
            <v>#NAME?</v>
          </cell>
          <cell r="Y194" t="e">
            <v>#NAME?</v>
          </cell>
          <cell r="Z194" t="e">
            <v>#NAME?</v>
          </cell>
          <cell r="AA194" t="e">
            <v>#NAME?</v>
          </cell>
          <cell r="AB194" t="e">
            <v>#NAME?</v>
          </cell>
          <cell r="AC194" t="e">
            <v>#NAME?</v>
          </cell>
          <cell r="AD194" t="e">
            <v>#NAME?</v>
          </cell>
          <cell r="AE194" t="e">
            <v>#NAME?</v>
          </cell>
          <cell r="AF194">
            <v>527.76</v>
          </cell>
          <cell r="AG194">
            <v>165.26999999999998</v>
          </cell>
          <cell r="AH194">
            <v>21.450000000000003</v>
          </cell>
          <cell r="AI194">
            <v>714.48</v>
          </cell>
          <cell r="AJ194" t="e">
            <v>#NAME?</v>
          </cell>
          <cell r="AK194" t="e">
            <v>#NAME?</v>
          </cell>
          <cell r="AL194" t="e">
            <v>#NAME?</v>
          </cell>
          <cell r="AM194" t="e">
            <v>#NAME?</v>
          </cell>
          <cell r="AN194" t="e">
            <v>#NAME?</v>
          </cell>
          <cell r="AO194" t="e">
            <v>#NAME?</v>
          </cell>
          <cell r="AP194" t="e">
            <v>#NAME?</v>
          </cell>
          <cell r="AQ194">
            <v>0</v>
          </cell>
          <cell r="AR194">
            <v>0</v>
          </cell>
          <cell r="AS194">
            <v>0</v>
          </cell>
          <cell r="AT194">
            <v>0</v>
          </cell>
        </row>
        <row r="195">
          <cell r="A195" t="str">
            <v>132KV DC Gaya-Jehanabad TL Line</v>
          </cell>
          <cell r="B195">
            <v>82</v>
          </cell>
          <cell r="C195" t="str">
            <v>22/4</v>
          </cell>
          <cell r="D195" t="str">
            <v>DA+0</v>
          </cell>
          <cell r="E195" t="str">
            <v>WET</v>
          </cell>
          <cell r="F195" t="str">
            <v>M S Builder</v>
          </cell>
          <cell r="G195">
            <v>43486</v>
          </cell>
          <cell r="H195">
            <v>43514</v>
          </cell>
          <cell r="I195" t="str">
            <v>16/03</v>
          </cell>
          <cell r="J195" t="str">
            <v>YES</v>
          </cell>
          <cell r="K195">
            <v>0</v>
          </cell>
          <cell r="L195">
            <v>0</v>
          </cell>
          <cell r="M195">
            <v>0</v>
          </cell>
          <cell r="N195">
            <v>0</v>
          </cell>
          <cell r="O195">
            <v>0</v>
          </cell>
          <cell r="P195">
            <v>0</v>
          </cell>
          <cell r="Q195">
            <v>0</v>
          </cell>
          <cell r="R195" t="e">
            <v>#NAME?</v>
          </cell>
          <cell r="S195" t="e">
            <v>#NAME?</v>
          </cell>
          <cell r="T195">
            <v>0</v>
          </cell>
          <cell r="U195">
            <v>0</v>
          </cell>
          <cell r="V195" t="e">
            <v>#NAME?</v>
          </cell>
          <cell r="W195" t="e">
            <v>#NAME?</v>
          </cell>
          <cell r="X195" t="e">
            <v>#NAME?</v>
          </cell>
          <cell r="Y195" t="e">
            <v>#NAME?</v>
          </cell>
          <cell r="Z195" t="e">
            <v>#NAME?</v>
          </cell>
          <cell r="AA195" t="e">
            <v>#NAME?</v>
          </cell>
          <cell r="AB195" t="e">
            <v>#NAME?</v>
          </cell>
          <cell r="AC195" t="e">
            <v>#NAME?</v>
          </cell>
          <cell r="AD195" t="e">
            <v>#NAME?</v>
          </cell>
          <cell r="AE195" t="e">
            <v>#NAME?</v>
          </cell>
          <cell r="AF195">
            <v>171.56</v>
          </cell>
          <cell r="AG195">
            <v>36.64</v>
          </cell>
          <cell r="AH195">
            <v>7.56</v>
          </cell>
          <cell r="AI195">
            <v>215.76</v>
          </cell>
          <cell r="AJ195" t="e">
            <v>#NAME?</v>
          </cell>
          <cell r="AK195" t="e">
            <v>#NAME?</v>
          </cell>
          <cell r="AL195" t="e">
            <v>#NAME?</v>
          </cell>
          <cell r="AM195" t="e">
            <v>#NAME?</v>
          </cell>
          <cell r="AN195" t="e">
            <v>#NAME?</v>
          </cell>
          <cell r="AO195" t="e">
            <v>#NAME?</v>
          </cell>
          <cell r="AP195" t="e">
            <v>#NAME?</v>
          </cell>
          <cell r="AQ195">
            <v>0</v>
          </cell>
          <cell r="AR195">
            <v>0</v>
          </cell>
          <cell r="AS195">
            <v>0</v>
          </cell>
          <cell r="AT195">
            <v>0</v>
          </cell>
        </row>
        <row r="196">
          <cell r="A196" t="str">
            <v>132KV DC Dumraon-Buxar TL Line</v>
          </cell>
          <cell r="B196">
            <v>56</v>
          </cell>
          <cell r="C196" t="str">
            <v>28/4</v>
          </cell>
          <cell r="D196" t="str">
            <v>DP+0</v>
          </cell>
          <cell r="E196" t="str">
            <v>WET</v>
          </cell>
          <cell r="F196" t="str">
            <v>Meera Engineering</v>
          </cell>
          <cell r="G196">
            <v>43487</v>
          </cell>
          <cell r="H196">
            <v>43515</v>
          </cell>
          <cell r="I196">
            <v>43552</v>
          </cell>
          <cell r="J196" t="str">
            <v>YES</v>
          </cell>
          <cell r="K196" t="str">
            <v>YES</v>
          </cell>
          <cell r="L196">
            <v>6</v>
          </cell>
          <cell r="M196">
            <v>56</v>
          </cell>
          <cell r="N196">
            <v>0</v>
          </cell>
          <cell r="O196">
            <v>0</v>
          </cell>
          <cell r="P196">
            <v>0</v>
          </cell>
          <cell r="Q196">
            <v>0</v>
          </cell>
          <cell r="R196" t="e">
            <v>#NAME?</v>
          </cell>
          <cell r="S196" t="e">
            <v>#NAME?</v>
          </cell>
          <cell r="T196">
            <v>0</v>
          </cell>
          <cell r="U196">
            <v>0</v>
          </cell>
          <cell r="V196" t="e">
            <v>#NAME?</v>
          </cell>
          <cell r="W196" t="e">
            <v>#NAME?</v>
          </cell>
          <cell r="X196" t="e">
            <v>#NAME?</v>
          </cell>
          <cell r="Y196" t="e">
            <v>#NAME?</v>
          </cell>
          <cell r="Z196" t="e">
            <v>#NAME?</v>
          </cell>
          <cell r="AA196" t="e">
            <v>#NAME?</v>
          </cell>
          <cell r="AB196" t="e">
            <v>#NAME?</v>
          </cell>
          <cell r="AC196" t="e">
            <v>#NAME?</v>
          </cell>
          <cell r="AD196" t="e">
            <v>#NAME?</v>
          </cell>
          <cell r="AE196" t="e">
            <v>#NAME?</v>
          </cell>
          <cell r="AF196">
            <v>122.56</v>
          </cell>
          <cell r="AG196">
            <v>17.68</v>
          </cell>
          <cell r="AH196">
            <v>6.51</v>
          </cell>
          <cell r="AI196">
            <v>146.75</v>
          </cell>
          <cell r="AJ196" t="e">
            <v>#NAME?</v>
          </cell>
          <cell r="AK196" t="e">
            <v>#NAME?</v>
          </cell>
          <cell r="AL196" t="e">
            <v>#NAME?</v>
          </cell>
          <cell r="AM196" t="e">
            <v>#NAME?</v>
          </cell>
          <cell r="AN196" t="e">
            <v>#NAME?</v>
          </cell>
          <cell r="AO196" t="e">
            <v>#NAME?</v>
          </cell>
          <cell r="AP196" t="e">
            <v>#NAME?</v>
          </cell>
          <cell r="AQ196">
            <v>0</v>
          </cell>
          <cell r="AR196">
            <v>0</v>
          </cell>
          <cell r="AS196">
            <v>0</v>
          </cell>
          <cell r="AT196">
            <v>0</v>
          </cell>
        </row>
        <row r="197">
          <cell r="A197" t="str">
            <v>132KV DC Naubatpur-Masaurhi TL Line</v>
          </cell>
          <cell r="B197">
            <v>38</v>
          </cell>
          <cell r="C197" t="str">
            <v>7/2</v>
          </cell>
          <cell r="D197" t="str">
            <v>Gantry</v>
          </cell>
          <cell r="E197" t="str">
            <v>WET</v>
          </cell>
          <cell r="F197" t="str">
            <v>Lalan Mehta</v>
          </cell>
          <cell r="G197">
            <v>43580</v>
          </cell>
          <cell r="H197">
            <v>43608</v>
          </cell>
          <cell r="I197">
            <v>0</v>
          </cell>
          <cell r="J197">
            <v>43582</v>
          </cell>
          <cell r="K197">
            <v>0</v>
          </cell>
          <cell r="L197">
            <v>0</v>
          </cell>
          <cell r="M197">
            <v>0</v>
          </cell>
          <cell r="N197">
            <v>0</v>
          </cell>
          <cell r="O197">
            <v>0</v>
          </cell>
          <cell r="P197">
            <v>0</v>
          </cell>
          <cell r="Q197">
            <v>0</v>
          </cell>
          <cell r="R197" t="e">
            <v>#NAME?</v>
          </cell>
          <cell r="S197" t="e">
            <v>#NAME?</v>
          </cell>
          <cell r="T197">
            <v>0</v>
          </cell>
          <cell r="U197">
            <v>0</v>
          </cell>
          <cell r="V197" t="e">
            <v>#NAME?</v>
          </cell>
          <cell r="W197" t="e">
            <v>#NAME?</v>
          </cell>
          <cell r="X197" t="e">
            <v>#NAME?</v>
          </cell>
          <cell r="Y197" t="e">
            <v>#NAME?</v>
          </cell>
          <cell r="Z197" t="e">
            <v>#NAME?</v>
          </cell>
          <cell r="AA197" t="e">
            <v>#NAME?</v>
          </cell>
          <cell r="AB197" t="e">
            <v>#NAME?</v>
          </cell>
          <cell r="AC197" t="e">
            <v>#NAME?</v>
          </cell>
          <cell r="AD197" t="e">
            <v>#NAME?</v>
          </cell>
          <cell r="AE197" t="e">
            <v>#NAME?</v>
          </cell>
          <cell r="AF197">
            <v>527.76</v>
          </cell>
          <cell r="AG197">
            <v>165.26999999999998</v>
          </cell>
          <cell r="AH197">
            <v>21.450000000000003</v>
          </cell>
          <cell r="AI197">
            <v>714.48</v>
          </cell>
          <cell r="AJ197" t="e">
            <v>#NAME?</v>
          </cell>
          <cell r="AK197" t="e">
            <v>#NAME?</v>
          </cell>
          <cell r="AL197" t="e">
            <v>#NAME?</v>
          </cell>
          <cell r="AM197" t="e">
            <v>#NAME?</v>
          </cell>
          <cell r="AN197" t="e">
            <v>#NAME?</v>
          </cell>
          <cell r="AO197" t="e">
            <v>#NAME?</v>
          </cell>
          <cell r="AP197" t="e">
            <v>#NAME?</v>
          </cell>
          <cell r="AQ197">
            <v>0</v>
          </cell>
          <cell r="AR197">
            <v>0</v>
          </cell>
          <cell r="AS197">
            <v>0</v>
          </cell>
          <cell r="AT197">
            <v>0</v>
          </cell>
        </row>
        <row r="198">
          <cell r="A198" t="str">
            <v>220KV DC Naubatpur-BhusaulaTL Line</v>
          </cell>
          <cell r="B198">
            <v>4</v>
          </cell>
          <cell r="C198" t="str">
            <v>11/7</v>
          </cell>
          <cell r="D198" t="str">
            <v>DA+6</v>
          </cell>
          <cell r="E198" t="str">
            <v>WET</v>
          </cell>
          <cell r="F198" t="str">
            <v>Veena Construction</v>
          </cell>
          <cell r="G198">
            <v>43465</v>
          </cell>
          <cell r="H198">
            <v>43493</v>
          </cell>
          <cell r="I198">
            <v>43540</v>
          </cell>
          <cell r="J198" t="str">
            <v>YES</v>
          </cell>
          <cell r="K198">
            <v>0</v>
          </cell>
          <cell r="L198">
            <v>0</v>
          </cell>
          <cell r="M198">
            <v>4</v>
          </cell>
          <cell r="N198">
            <v>0</v>
          </cell>
          <cell r="O198">
            <v>0</v>
          </cell>
          <cell r="P198">
            <v>0</v>
          </cell>
          <cell r="Q198">
            <v>0</v>
          </cell>
          <cell r="R198" t="e">
            <v>#NAME?</v>
          </cell>
          <cell r="S198" t="e">
            <v>#NAME?</v>
          </cell>
          <cell r="T198">
            <v>0</v>
          </cell>
          <cell r="U198">
            <v>0</v>
          </cell>
          <cell r="V198" t="e">
            <v>#NAME?</v>
          </cell>
          <cell r="W198" t="e">
            <v>#NAME?</v>
          </cell>
          <cell r="X198" t="e">
            <v>#NAME?</v>
          </cell>
          <cell r="Y198" t="e">
            <v>#NAME?</v>
          </cell>
          <cell r="Z198" t="e">
            <v>#NAME?</v>
          </cell>
          <cell r="AA198" t="e">
            <v>#NAME?</v>
          </cell>
          <cell r="AB198" t="e">
            <v>#NAME?</v>
          </cell>
          <cell r="AC198" t="e">
            <v>#NAME?</v>
          </cell>
          <cell r="AD198" t="e">
            <v>#NAME?</v>
          </cell>
          <cell r="AE198" t="e">
            <v>#NAME?</v>
          </cell>
          <cell r="AF198">
            <v>171.56</v>
          </cell>
          <cell r="AG198">
            <v>36.64</v>
          </cell>
          <cell r="AH198">
            <v>7.56</v>
          </cell>
          <cell r="AI198">
            <v>215.76</v>
          </cell>
          <cell r="AJ198" t="e">
            <v>#NAME?</v>
          </cell>
          <cell r="AK198" t="e">
            <v>#NAME?</v>
          </cell>
          <cell r="AL198" t="e">
            <v>#NAME?</v>
          </cell>
          <cell r="AM198" t="e">
            <v>#NAME?</v>
          </cell>
          <cell r="AN198" t="e">
            <v>#NAME?</v>
          </cell>
          <cell r="AO198" t="e">
            <v>#NAME?</v>
          </cell>
          <cell r="AP198" t="e">
            <v>#NAME?</v>
          </cell>
          <cell r="AQ198">
            <v>0</v>
          </cell>
          <cell r="AR198">
            <v>0</v>
          </cell>
          <cell r="AS198">
            <v>0</v>
          </cell>
          <cell r="AT198">
            <v>0</v>
          </cell>
        </row>
        <row r="199">
          <cell r="A199" t="str">
            <v>132KV DC Naubatpur-Paliganj TL Line</v>
          </cell>
          <cell r="B199">
            <v>29</v>
          </cell>
          <cell r="C199" t="str">
            <v>2/4</v>
          </cell>
          <cell r="D199" t="str">
            <v>DA+3</v>
          </cell>
          <cell r="E199" t="str">
            <v>WET</v>
          </cell>
          <cell r="F199" t="str">
            <v>Lalan Mehta</v>
          </cell>
          <cell r="G199">
            <v>43485</v>
          </cell>
          <cell r="H199">
            <v>43513</v>
          </cell>
          <cell r="I199">
            <v>43513</v>
          </cell>
          <cell r="J199" t="str">
            <v>YES</v>
          </cell>
          <cell r="K199" t="str">
            <v>YES</v>
          </cell>
          <cell r="L199">
            <v>7</v>
          </cell>
          <cell r="M199">
            <v>0</v>
          </cell>
          <cell r="N199">
            <v>0</v>
          </cell>
          <cell r="O199">
            <v>0</v>
          </cell>
          <cell r="P199">
            <v>0</v>
          </cell>
          <cell r="Q199">
            <v>0</v>
          </cell>
          <cell r="R199" t="e">
            <v>#NAME?</v>
          </cell>
          <cell r="S199" t="e">
            <v>#NAME?</v>
          </cell>
          <cell r="T199">
            <v>0</v>
          </cell>
          <cell r="U199">
            <v>0</v>
          </cell>
          <cell r="V199" t="e">
            <v>#NAME?</v>
          </cell>
          <cell r="W199" t="e">
            <v>#NAME?</v>
          </cell>
          <cell r="X199" t="e">
            <v>#NAME?</v>
          </cell>
          <cell r="Y199" t="e">
            <v>#NAME?</v>
          </cell>
          <cell r="Z199" t="e">
            <v>#NAME?</v>
          </cell>
          <cell r="AA199" t="e">
            <v>#NAME?</v>
          </cell>
          <cell r="AB199" t="e">
            <v>#NAME?</v>
          </cell>
          <cell r="AC199" t="e">
            <v>#NAME?</v>
          </cell>
          <cell r="AD199" t="e">
            <v>#NAME?</v>
          </cell>
          <cell r="AE199" t="e">
            <v>#NAME?</v>
          </cell>
          <cell r="AF199">
            <v>171.56</v>
          </cell>
          <cell r="AG199">
            <v>36.64</v>
          </cell>
          <cell r="AH199">
            <v>7.56</v>
          </cell>
          <cell r="AI199">
            <v>215.76</v>
          </cell>
          <cell r="AJ199" t="e">
            <v>#NAME?</v>
          </cell>
          <cell r="AK199" t="e">
            <v>#NAME?</v>
          </cell>
          <cell r="AL199" t="e">
            <v>#NAME?</v>
          </cell>
          <cell r="AM199" t="e">
            <v>#NAME?</v>
          </cell>
          <cell r="AN199" t="e">
            <v>#NAME?</v>
          </cell>
          <cell r="AO199" t="e">
            <v>#NAME?</v>
          </cell>
          <cell r="AP199" t="e">
            <v>#NAME?</v>
          </cell>
          <cell r="AQ199">
            <v>0</v>
          </cell>
          <cell r="AR199">
            <v>0</v>
          </cell>
          <cell r="AS199">
            <v>0</v>
          </cell>
          <cell r="AT199">
            <v>0</v>
          </cell>
        </row>
        <row r="200">
          <cell r="A200" t="str">
            <v>132KV DC Naubatpur-Paliganj TL Line</v>
          </cell>
          <cell r="B200">
            <v>28</v>
          </cell>
          <cell r="C200" t="str">
            <v>8/3</v>
          </cell>
          <cell r="D200" t="str">
            <v>DA+0</v>
          </cell>
          <cell r="E200" t="str">
            <v>PS</v>
          </cell>
          <cell r="F200" t="str">
            <v>Mahesh Prasad Singh</v>
          </cell>
          <cell r="G200">
            <v>43484</v>
          </cell>
          <cell r="H200">
            <v>43512</v>
          </cell>
          <cell r="I200">
            <v>43513</v>
          </cell>
          <cell r="J200" t="str">
            <v>YES</v>
          </cell>
          <cell r="K200" t="str">
            <v>YES</v>
          </cell>
          <cell r="L200">
            <v>1</v>
          </cell>
          <cell r="M200">
            <v>28</v>
          </cell>
          <cell r="N200">
            <v>0</v>
          </cell>
          <cell r="O200">
            <v>0</v>
          </cell>
          <cell r="P200">
            <v>0</v>
          </cell>
          <cell r="Q200">
            <v>0</v>
          </cell>
          <cell r="R200" t="e">
            <v>#NAME?</v>
          </cell>
          <cell r="S200" t="e">
            <v>#NAME?</v>
          </cell>
          <cell r="T200">
            <v>0</v>
          </cell>
          <cell r="U200">
            <v>0</v>
          </cell>
          <cell r="V200" t="e">
            <v>#NAME?</v>
          </cell>
          <cell r="W200" t="e">
            <v>#NAME?</v>
          </cell>
          <cell r="X200" t="e">
            <v>#NAME?</v>
          </cell>
          <cell r="Y200" t="e">
            <v>#NAME?</v>
          </cell>
          <cell r="Z200" t="e">
            <v>#NAME?</v>
          </cell>
          <cell r="AA200" t="e">
            <v>#NAME?</v>
          </cell>
          <cell r="AB200" t="e">
            <v>#NAME?</v>
          </cell>
          <cell r="AC200" t="e">
            <v>#NAME?</v>
          </cell>
          <cell r="AD200" t="e">
            <v>#NAME?</v>
          </cell>
          <cell r="AE200" t="e">
            <v>#NAME?</v>
          </cell>
          <cell r="AF200">
            <v>171.56</v>
          </cell>
          <cell r="AG200">
            <v>36.64</v>
          </cell>
          <cell r="AH200">
            <v>7.56</v>
          </cell>
          <cell r="AI200">
            <v>215.76</v>
          </cell>
          <cell r="AJ200" t="e">
            <v>#NAME?</v>
          </cell>
          <cell r="AK200" t="e">
            <v>#NAME?</v>
          </cell>
          <cell r="AL200" t="e">
            <v>#NAME?</v>
          </cell>
          <cell r="AM200" t="e">
            <v>#NAME?</v>
          </cell>
          <cell r="AN200" t="e">
            <v>#NAME?</v>
          </cell>
          <cell r="AO200" t="e">
            <v>#NAME?</v>
          </cell>
          <cell r="AP200" t="e">
            <v>#NAME?</v>
          </cell>
          <cell r="AQ200">
            <v>0</v>
          </cell>
          <cell r="AR200">
            <v>0</v>
          </cell>
          <cell r="AS200">
            <v>0</v>
          </cell>
          <cell r="AT200">
            <v>0</v>
          </cell>
        </row>
        <row r="201">
          <cell r="A201" t="str">
            <v>132KV DC Dumraon-Buxar TL Line</v>
          </cell>
          <cell r="B201">
            <v>55</v>
          </cell>
          <cell r="C201" t="str">
            <v>28/5</v>
          </cell>
          <cell r="D201" t="str">
            <v>DP+3</v>
          </cell>
          <cell r="E201" t="str">
            <v>WET</v>
          </cell>
          <cell r="F201" t="str">
            <v>Meera Engineering</v>
          </cell>
          <cell r="G201">
            <v>43486</v>
          </cell>
          <cell r="H201">
            <v>43514</v>
          </cell>
          <cell r="I201">
            <v>43552</v>
          </cell>
          <cell r="J201" t="str">
            <v>YES</v>
          </cell>
          <cell r="K201" t="str">
            <v>YES</v>
          </cell>
          <cell r="L201">
            <v>6</v>
          </cell>
          <cell r="M201">
            <v>55</v>
          </cell>
          <cell r="N201">
            <v>0</v>
          </cell>
          <cell r="O201">
            <v>0</v>
          </cell>
          <cell r="P201">
            <v>0</v>
          </cell>
          <cell r="Q201">
            <v>0</v>
          </cell>
          <cell r="R201" t="e">
            <v>#NAME?</v>
          </cell>
          <cell r="S201" t="e">
            <v>#NAME?</v>
          </cell>
          <cell r="T201">
            <v>0</v>
          </cell>
          <cell r="U201">
            <v>0</v>
          </cell>
          <cell r="V201" t="e">
            <v>#NAME?</v>
          </cell>
          <cell r="W201" t="e">
            <v>#NAME?</v>
          </cell>
          <cell r="X201" t="e">
            <v>#NAME?</v>
          </cell>
          <cell r="Y201" t="e">
            <v>#NAME?</v>
          </cell>
          <cell r="Z201" t="e">
            <v>#NAME?</v>
          </cell>
          <cell r="AA201" t="e">
            <v>#NAME?</v>
          </cell>
          <cell r="AB201" t="e">
            <v>#NAME?</v>
          </cell>
          <cell r="AC201" t="e">
            <v>#NAME?</v>
          </cell>
          <cell r="AD201" t="e">
            <v>#NAME?</v>
          </cell>
          <cell r="AE201" t="e">
            <v>#NAME?</v>
          </cell>
          <cell r="AF201">
            <v>122.56</v>
          </cell>
          <cell r="AG201">
            <v>17.68</v>
          </cell>
          <cell r="AH201">
            <v>6.51</v>
          </cell>
          <cell r="AI201">
            <v>146.75</v>
          </cell>
          <cell r="AJ201" t="e">
            <v>#NAME?</v>
          </cell>
          <cell r="AK201" t="e">
            <v>#NAME?</v>
          </cell>
          <cell r="AL201" t="e">
            <v>#NAME?</v>
          </cell>
          <cell r="AM201" t="e">
            <v>#NAME?</v>
          </cell>
          <cell r="AN201" t="e">
            <v>#NAME?</v>
          </cell>
          <cell r="AO201" t="e">
            <v>#NAME?</v>
          </cell>
          <cell r="AP201" t="e">
            <v>#NAME?</v>
          </cell>
          <cell r="AQ201">
            <v>0</v>
          </cell>
          <cell r="AR201">
            <v>0</v>
          </cell>
          <cell r="AS201">
            <v>0</v>
          </cell>
          <cell r="AT201">
            <v>0</v>
          </cell>
        </row>
        <row r="202">
          <cell r="A202" t="str">
            <v>220KV DC Naubatpur-BhusaulaTL Line</v>
          </cell>
          <cell r="B202">
            <v>3</v>
          </cell>
          <cell r="C202" t="str">
            <v>11/9</v>
          </cell>
          <cell r="D202" t="str">
            <v>DA+3</v>
          </cell>
          <cell r="E202" t="str">
            <v>WET</v>
          </cell>
          <cell r="F202" t="str">
            <v>Veena Construction</v>
          </cell>
          <cell r="G202">
            <v>43463</v>
          </cell>
          <cell r="H202">
            <v>43491</v>
          </cell>
          <cell r="I202">
            <v>43573</v>
          </cell>
          <cell r="J202">
            <v>43551</v>
          </cell>
          <cell r="K202">
            <v>0</v>
          </cell>
          <cell r="L202">
            <v>0</v>
          </cell>
          <cell r="M202">
            <v>3</v>
          </cell>
          <cell r="N202">
            <v>0</v>
          </cell>
          <cell r="O202">
            <v>0</v>
          </cell>
          <cell r="P202">
            <v>0</v>
          </cell>
          <cell r="Q202">
            <v>0</v>
          </cell>
          <cell r="R202" t="e">
            <v>#NAME?</v>
          </cell>
          <cell r="S202" t="e">
            <v>#NAME?</v>
          </cell>
          <cell r="T202">
            <v>0</v>
          </cell>
          <cell r="U202">
            <v>0</v>
          </cell>
          <cell r="V202" t="e">
            <v>#NAME?</v>
          </cell>
          <cell r="W202" t="e">
            <v>#NAME?</v>
          </cell>
          <cell r="X202" t="e">
            <v>#NAME?</v>
          </cell>
          <cell r="Y202" t="e">
            <v>#NAME?</v>
          </cell>
          <cell r="Z202" t="e">
            <v>#NAME?</v>
          </cell>
          <cell r="AA202" t="e">
            <v>#NAME?</v>
          </cell>
          <cell r="AB202" t="e">
            <v>#NAME?</v>
          </cell>
          <cell r="AC202" t="e">
            <v>#NAME?</v>
          </cell>
          <cell r="AD202" t="e">
            <v>#NAME?</v>
          </cell>
          <cell r="AE202" t="e">
            <v>#NAME?</v>
          </cell>
          <cell r="AF202">
            <v>171.56</v>
          </cell>
          <cell r="AG202">
            <v>36.64</v>
          </cell>
          <cell r="AH202">
            <v>7.56</v>
          </cell>
          <cell r="AI202">
            <v>215.76</v>
          </cell>
          <cell r="AJ202" t="e">
            <v>#NAME?</v>
          </cell>
          <cell r="AK202" t="e">
            <v>#NAME?</v>
          </cell>
          <cell r="AL202" t="e">
            <v>#NAME?</v>
          </cell>
          <cell r="AM202" t="e">
            <v>#NAME?</v>
          </cell>
          <cell r="AN202" t="e">
            <v>#NAME?</v>
          </cell>
          <cell r="AO202" t="e">
            <v>#NAME?</v>
          </cell>
          <cell r="AP202" t="e">
            <v>#NAME?</v>
          </cell>
          <cell r="AQ202">
            <v>0</v>
          </cell>
          <cell r="AR202">
            <v>0</v>
          </cell>
          <cell r="AS202">
            <v>0</v>
          </cell>
          <cell r="AT202">
            <v>0</v>
          </cell>
        </row>
        <row r="203">
          <cell r="A203" t="str">
            <v>132KV DC Gaya-Jehanabad TL Line</v>
          </cell>
          <cell r="B203">
            <v>80</v>
          </cell>
          <cell r="C203" t="str">
            <v>3/0</v>
          </cell>
          <cell r="D203" t="str">
            <v>DC+0</v>
          </cell>
          <cell r="E203" t="str">
            <v>WET</v>
          </cell>
          <cell r="F203" t="str">
            <v>Deepak Kumar</v>
          </cell>
          <cell r="G203">
            <v>43483</v>
          </cell>
          <cell r="H203">
            <v>43511</v>
          </cell>
          <cell r="I203">
            <v>43513</v>
          </cell>
          <cell r="J203" t="str">
            <v>YES</v>
          </cell>
          <cell r="K203" t="str">
            <v>YES</v>
          </cell>
          <cell r="L203">
            <v>3</v>
          </cell>
          <cell r="M203">
            <v>80</v>
          </cell>
          <cell r="N203">
            <v>0</v>
          </cell>
          <cell r="O203">
            <v>0</v>
          </cell>
          <cell r="P203">
            <v>0</v>
          </cell>
          <cell r="Q203">
            <v>0</v>
          </cell>
          <cell r="R203" t="e">
            <v>#NAME?</v>
          </cell>
          <cell r="S203" t="e">
            <v>#NAME?</v>
          </cell>
          <cell r="T203">
            <v>0</v>
          </cell>
          <cell r="U203">
            <v>0</v>
          </cell>
          <cell r="V203" t="e">
            <v>#NAME?</v>
          </cell>
          <cell r="W203" t="e">
            <v>#NAME?</v>
          </cell>
          <cell r="X203" t="e">
            <v>#NAME?</v>
          </cell>
          <cell r="Y203" t="e">
            <v>#NAME?</v>
          </cell>
          <cell r="Z203" t="e">
            <v>#NAME?</v>
          </cell>
          <cell r="AA203" t="e">
            <v>#NAME?</v>
          </cell>
          <cell r="AB203" t="e">
            <v>#NAME?</v>
          </cell>
          <cell r="AC203" t="e">
            <v>#NAME?</v>
          </cell>
          <cell r="AD203" t="e">
            <v>#NAME?</v>
          </cell>
          <cell r="AE203" t="e">
            <v>#NAME?</v>
          </cell>
          <cell r="AF203">
            <v>259.52</v>
          </cell>
          <cell r="AG203">
            <v>54.08</v>
          </cell>
          <cell r="AH203">
            <v>8.26</v>
          </cell>
          <cell r="AI203">
            <v>321.85999999999996</v>
          </cell>
          <cell r="AJ203" t="e">
            <v>#NAME?</v>
          </cell>
          <cell r="AK203" t="e">
            <v>#NAME?</v>
          </cell>
          <cell r="AL203" t="e">
            <v>#NAME?</v>
          </cell>
          <cell r="AM203" t="e">
            <v>#NAME?</v>
          </cell>
          <cell r="AN203" t="e">
            <v>#NAME?</v>
          </cell>
          <cell r="AO203" t="e">
            <v>#NAME?</v>
          </cell>
          <cell r="AP203" t="e">
            <v>#NAME?</v>
          </cell>
          <cell r="AQ203">
            <v>0</v>
          </cell>
          <cell r="AR203">
            <v>0</v>
          </cell>
          <cell r="AS203">
            <v>0</v>
          </cell>
          <cell r="AT203">
            <v>0</v>
          </cell>
        </row>
        <row r="204">
          <cell r="A204" t="str">
            <v>132KV DC Gaya-Jehanabad TL Line</v>
          </cell>
          <cell r="B204">
            <v>81</v>
          </cell>
          <cell r="C204" t="str">
            <v>15/7</v>
          </cell>
          <cell r="D204" t="str">
            <v>DA+3</v>
          </cell>
          <cell r="E204" t="str">
            <v>PS</v>
          </cell>
          <cell r="F204" t="str">
            <v>Rajiv Kumar</v>
          </cell>
          <cell r="G204">
            <v>43483</v>
          </cell>
          <cell r="H204">
            <v>43511</v>
          </cell>
          <cell r="I204" t="str">
            <v>21/02</v>
          </cell>
          <cell r="J204" t="str">
            <v>YES</v>
          </cell>
          <cell r="K204" t="str">
            <v>YES</v>
          </cell>
          <cell r="L204">
            <v>3</v>
          </cell>
          <cell r="M204">
            <v>81</v>
          </cell>
          <cell r="N204">
            <v>0</v>
          </cell>
          <cell r="O204">
            <v>0</v>
          </cell>
          <cell r="P204">
            <v>0</v>
          </cell>
          <cell r="Q204">
            <v>0</v>
          </cell>
          <cell r="R204" t="e">
            <v>#NAME?</v>
          </cell>
          <cell r="S204" t="e">
            <v>#NAME?</v>
          </cell>
          <cell r="T204">
            <v>0</v>
          </cell>
          <cell r="U204">
            <v>0</v>
          </cell>
          <cell r="V204" t="e">
            <v>#NAME?</v>
          </cell>
          <cell r="W204" t="e">
            <v>#NAME?</v>
          </cell>
          <cell r="X204" t="e">
            <v>#NAME?</v>
          </cell>
          <cell r="Y204" t="e">
            <v>#NAME?</v>
          </cell>
          <cell r="Z204" t="e">
            <v>#NAME?</v>
          </cell>
          <cell r="AA204" t="e">
            <v>#NAME?</v>
          </cell>
          <cell r="AB204" t="e">
            <v>#NAME?</v>
          </cell>
          <cell r="AC204" t="e">
            <v>#NAME?</v>
          </cell>
          <cell r="AD204" t="e">
            <v>#NAME?</v>
          </cell>
          <cell r="AE204" t="e">
            <v>#NAME?</v>
          </cell>
          <cell r="AF204">
            <v>171.56</v>
          </cell>
          <cell r="AG204">
            <v>36.64</v>
          </cell>
          <cell r="AH204">
            <v>7.56</v>
          </cell>
          <cell r="AI204">
            <v>215.76</v>
          </cell>
          <cell r="AJ204" t="e">
            <v>#NAME?</v>
          </cell>
          <cell r="AK204" t="e">
            <v>#NAME?</v>
          </cell>
          <cell r="AL204" t="e">
            <v>#NAME?</v>
          </cell>
          <cell r="AM204" t="e">
            <v>#NAME?</v>
          </cell>
          <cell r="AN204" t="e">
            <v>#NAME?</v>
          </cell>
          <cell r="AO204" t="e">
            <v>#NAME?</v>
          </cell>
          <cell r="AP204" t="e">
            <v>#NAME?</v>
          </cell>
          <cell r="AQ204">
            <v>0</v>
          </cell>
          <cell r="AR204">
            <v>0</v>
          </cell>
          <cell r="AS204">
            <v>329.93</v>
          </cell>
          <cell r="AT204">
            <v>122.85714285714286</v>
          </cell>
        </row>
        <row r="205">
          <cell r="A205" t="str">
            <v>132KV DC Naubatpur-Paliganj TL Line</v>
          </cell>
          <cell r="B205">
            <v>27</v>
          </cell>
          <cell r="C205" t="str">
            <v>4/3</v>
          </cell>
          <cell r="D205" t="str">
            <v>DA+3</v>
          </cell>
          <cell r="E205" t="str">
            <v>WET</v>
          </cell>
          <cell r="F205" t="str">
            <v>Lalan Mehta</v>
          </cell>
          <cell r="G205">
            <v>43483</v>
          </cell>
          <cell r="H205">
            <v>43511</v>
          </cell>
          <cell r="I205">
            <v>43513</v>
          </cell>
          <cell r="J205" t="str">
            <v>YES</v>
          </cell>
          <cell r="K205" t="str">
            <v>YES</v>
          </cell>
          <cell r="L205">
            <v>7</v>
          </cell>
          <cell r="M205">
            <v>0</v>
          </cell>
          <cell r="N205">
            <v>0</v>
          </cell>
          <cell r="O205">
            <v>0</v>
          </cell>
          <cell r="P205">
            <v>0</v>
          </cell>
          <cell r="Q205">
            <v>0</v>
          </cell>
          <cell r="R205" t="e">
            <v>#NAME?</v>
          </cell>
          <cell r="S205" t="e">
            <v>#NAME?</v>
          </cell>
          <cell r="T205">
            <v>0</v>
          </cell>
          <cell r="U205">
            <v>0</v>
          </cell>
          <cell r="V205" t="e">
            <v>#NAME?</v>
          </cell>
          <cell r="W205" t="e">
            <v>#NAME?</v>
          </cell>
          <cell r="X205" t="e">
            <v>#NAME?</v>
          </cell>
          <cell r="Y205" t="e">
            <v>#NAME?</v>
          </cell>
          <cell r="Z205" t="e">
            <v>#NAME?</v>
          </cell>
          <cell r="AA205" t="e">
            <v>#NAME?</v>
          </cell>
          <cell r="AB205" t="e">
            <v>#NAME?</v>
          </cell>
          <cell r="AC205" t="e">
            <v>#NAME?</v>
          </cell>
          <cell r="AD205" t="e">
            <v>#NAME?</v>
          </cell>
          <cell r="AE205" t="e">
            <v>#NAME?</v>
          </cell>
          <cell r="AF205">
            <v>171.56</v>
          </cell>
          <cell r="AG205">
            <v>36.64</v>
          </cell>
          <cell r="AH205">
            <v>7.56</v>
          </cell>
          <cell r="AI205">
            <v>215.76</v>
          </cell>
          <cell r="AJ205" t="e">
            <v>#NAME?</v>
          </cell>
          <cell r="AK205" t="e">
            <v>#NAME?</v>
          </cell>
          <cell r="AL205" t="e">
            <v>#NAME?</v>
          </cell>
          <cell r="AM205" t="e">
            <v>#NAME?</v>
          </cell>
          <cell r="AN205" t="e">
            <v>#NAME?</v>
          </cell>
          <cell r="AO205" t="e">
            <v>#NAME?</v>
          </cell>
          <cell r="AP205" t="e">
            <v>#NAME?</v>
          </cell>
          <cell r="AQ205">
            <v>0</v>
          </cell>
          <cell r="AR205">
            <v>0</v>
          </cell>
          <cell r="AS205">
            <v>0</v>
          </cell>
          <cell r="AT205">
            <v>0</v>
          </cell>
        </row>
        <row r="206">
          <cell r="A206" t="str">
            <v>132KV DC Dumraon-Buxar TL Line</v>
          </cell>
          <cell r="B206">
            <v>54</v>
          </cell>
          <cell r="C206" t="str">
            <v>30/7</v>
          </cell>
          <cell r="D206" t="str">
            <v>DP+0</v>
          </cell>
          <cell r="E206" t="str">
            <v>WET</v>
          </cell>
          <cell r="F206" t="str">
            <v>Vaibahv Enterprizes</v>
          </cell>
          <cell r="G206">
            <v>43484</v>
          </cell>
          <cell r="H206">
            <v>43512</v>
          </cell>
          <cell r="I206">
            <v>43552</v>
          </cell>
          <cell r="J206" t="str">
            <v>YES</v>
          </cell>
          <cell r="K206">
            <v>0</v>
          </cell>
          <cell r="L206">
            <v>0</v>
          </cell>
          <cell r="M206">
            <v>0</v>
          </cell>
          <cell r="N206">
            <v>0</v>
          </cell>
          <cell r="O206">
            <v>0</v>
          </cell>
          <cell r="P206">
            <v>0</v>
          </cell>
          <cell r="Q206">
            <v>0</v>
          </cell>
          <cell r="R206" t="e">
            <v>#NAME?</v>
          </cell>
          <cell r="S206" t="e">
            <v>#NAME?</v>
          </cell>
          <cell r="T206">
            <v>0</v>
          </cell>
          <cell r="U206">
            <v>0</v>
          </cell>
          <cell r="V206" t="e">
            <v>#NAME?</v>
          </cell>
          <cell r="W206" t="e">
            <v>#NAME?</v>
          </cell>
          <cell r="X206" t="e">
            <v>#NAME?</v>
          </cell>
          <cell r="Y206" t="e">
            <v>#NAME?</v>
          </cell>
          <cell r="Z206" t="e">
            <v>#NAME?</v>
          </cell>
          <cell r="AA206" t="e">
            <v>#NAME?</v>
          </cell>
          <cell r="AB206" t="e">
            <v>#NAME?</v>
          </cell>
          <cell r="AC206" t="e">
            <v>#NAME?</v>
          </cell>
          <cell r="AD206" t="e">
            <v>#NAME?</v>
          </cell>
          <cell r="AE206" t="e">
            <v>#NAME?</v>
          </cell>
          <cell r="AF206">
            <v>122.56</v>
          </cell>
          <cell r="AG206">
            <v>17.68</v>
          </cell>
          <cell r="AH206">
            <v>6.51</v>
          </cell>
          <cell r="AI206">
            <v>146.75</v>
          </cell>
          <cell r="AJ206" t="e">
            <v>#NAME?</v>
          </cell>
          <cell r="AK206" t="e">
            <v>#NAME?</v>
          </cell>
          <cell r="AL206" t="e">
            <v>#NAME?</v>
          </cell>
          <cell r="AM206" t="e">
            <v>#NAME?</v>
          </cell>
          <cell r="AN206" t="e">
            <v>#NAME?</v>
          </cell>
          <cell r="AO206" t="e">
            <v>#NAME?</v>
          </cell>
          <cell r="AP206" t="e">
            <v>#NAME?</v>
          </cell>
          <cell r="AQ206">
            <v>0</v>
          </cell>
          <cell r="AR206">
            <v>0</v>
          </cell>
          <cell r="AS206">
            <v>0</v>
          </cell>
          <cell r="AT206">
            <v>0</v>
          </cell>
        </row>
        <row r="207">
          <cell r="A207" t="str">
            <v>132KV DC Naubatpur-Paliganj TL Line</v>
          </cell>
          <cell r="B207">
            <v>26</v>
          </cell>
          <cell r="C207" t="str">
            <v>2/5</v>
          </cell>
          <cell r="D207" t="str">
            <v>DA+3</v>
          </cell>
          <cell r="E207" t="str">
            <v>WET</v>
          </cell>
          <cell r="F207" t="str">
            <v>Lalan Mehta</v>
          </cell>
          <cell r="G207">
            <v>43482</v>
          </cell>
          <cell r="H207">
            <v>43510</v>
          </cell>
          <cell r="I207">
            <v>43513</v>
          </cell>
          <cell r="J207" t="str">
            <v>YES</v>
          </cell>
          <cell r="K207" t="str">
            <v>YES</v>
          </cell>
          <cell r="L207">
            <v>7</v>
          </cell>
          <cell r="M207">
            <v>0</v>
          </cell>
          <cell r="N207">
            <v>0</v>
          </cell>
          <cell r="O207">
            <v>0</v>
          </cell>
          <cell r="P207">
            <v>0</v>
          </cell>
          <cell r="Q207">
            <v>0</v>
          </cell>
          <cell r="R207" t="e">
            <v>#NAME?</v>
          </cell>
          <cell r="S207" t="e">
            <v>#NAME?</v>
          </cell>
          <cell r="T207">
            <v>0</v>
          </cell>
          <cell r="U207">
            <v>0</v>
          </cell>
          <cell r="V207" t="e">
            <v>#NAME?</v>
          </cell>
          <cell r="W207" t="e">
            <v>#NAME?</v>
          </cell>
          <cell r="X207" t="e">
            <v>#NAME?</v>
          </cell>
          <cell r="Y207" t="e">
            <v>#NAME?</v>
          </cell>
          <cell r="Z207" t="e">
            <v>#NAME?</v>
          </cell>
          <cell r="AA207" t="e">
            <v>#NAME?</v>
          </cell>
          <cell r="AB207" t="e">
            <v>#NAME?</v>
          </cell>
          <cell r="AC207" t="e">
            <v>#NAME?</v>
          </cell>
          <cell r="AD207" t="e">
            <v>#NAME?</v>
          </cell>
          <cell r="AE207" t="e">
            <v>#NAME?</v>
          </cell>
          <cell r="AF207">
            <v>171.56</v>
          </cell>
          <cell r="AG207">
            <v>36.64</v>
          </cell>
          <cell r="AH207">
            <v>7.56</v>
          </cell>
          <cell r="AI207">
            <v>215.76</v>
          </cell>
          <cell r="AJ207" t="e">
            <v>#NAME?</v>
          </cell>
          <cell r="AK207" t="e">
            <v>#NAME?</v>
          </cell>
          <cell r="AL207" t="e">
            <v>#NAME?</v>
          </cell>
          <cell r="AM207" t="e">
            <v>#NAME?</v>
          </cell>
          <cell r="AN207" t="e">
            <v>#NAME?</v>
          </cell>
          <cell r="AO207" t="e">
            <v>#NAME?</v>
          </cell>
          <cell r="AP207" t="e">
            <v>#NAME?</v>
          </cell>
          <cell r="AQ207">
            <v>0</v>
          </cell>
          <cell r="AR207">
            <v>0</v>
          </cell>
          <cell r="AS207">
            <v>0</v>
          </cell>
          <cell r="AT207">
            <v>0</v>
          </cell>
        </row>
        <row r="208">
          <cell r="A208" t="str">
            <v>132KV DC Gaya-Jehanabad TL Line</v>
          </cell>
          <cell r="B208">
            <v>79</v>
          </cell>
          <cell r="C208" t="str">
            <v>7/0</v>
          </cell>
          <cell r="D208" t="str">
            <v>DC+0</v>
          </cell>
          <cell r="E208" t="str">
            <v>WET</v>
          </cell>
          <cell r="F208" t="str">
            <v>Sunil Kumar</v>
          </cell>
          <cell r="G208">
            <v>43482</v>
          </cell>
          <cell r="H208">
            <v>43510</v>
          </cell>
          <cell r="I208" t="str">
            <v>21/02</v>
          </cell>
          <cell r="J208" t="str">
            <v>YES</v>
          </cell>
          <cell r="K208" t="str">
            <v>YES</v>
          </cell>
          <cell r="L208">
            <v>2</v>
          </cell>
          <cell r="M208">
            <v>79</v>
          </cell>
          <cell r="N208">
            <v>0</v>
          </cell>
          <cell r="O208">
            <v>0</v>
          </cell>
          <cell r="P208">
            <v>0</v>
          </cell>
          <cell r="Q208">
            <v>0</v>
          </cell>
          <cell r="R208" t="e">
            <v>#NAME?</v>
          </cell>
          <cell r="S208" t="e">
            <v>#NAME?</v>
          </cell>
          <cell r="T208">
            <v>0</v>
          </cell>
          <cell r="U208">
            <v>0</v>
          </cell>
          <cell r="V208" t="e">
            <v>#NAME?</v>
          </cell>
          <cell r="W208" t="e">
            <v>#NAME?</v>
          </cell>
          <cell r="X208" t="e">
            <v>#NAME?</v>
          </cell>
          <cell r="Y208" t="e">
            <v>#NAME?</v>
          </cell>
          <cell r="Z208" t="e">
            <v>#NAME?</v>
          </cell>
          <cell r="AA208" t="e">
            <v>#NAME?</v>
          </cell>
          <cell r="AB208" t="e">
            <v>#NAME?</v>
          </cell>
          <cell r="AC208" t="e">
            <v>#NAME?</v>
          </cell>
          <cell r="AD208" t="e">
            <v>#NAME?</v>
          </cell>
          <cell r="AE208" t="e">
            <v>#NAME?</v>
          </cell>
          <cell r="AF208">
            <v>259.52</v>
          </cell>
          <cell r="AG208">
            <v>54.08</v>
          </cell>
          <cell r="AH208">
            <v>8.26</v>
          </cell>
          <cell r="AI208">
            <v>321.85999999999996</v>
          </cell>
          <cell r="AJ208" t="e">
            <v>#NAME?</v>
          </cell>
          <cell r="AK208" t="e">
            <v>#NAME?</v>
          </cell>
          <cell r="AL208" t="e">
            <v>#NAME?</v>
          </cell>
          <cell r="AM208" t="e">
            <v>#NAME?</v>
          </cell>
          <cell r="AN208" t="e">
            <v>#NAME?</v>
          </cell>
          <cell r="AO208" t="e">
            <v>#NAME?</v>
          </cell>
          <cell r="AP208" t="e">
            <v>#NAME?</v>
          </cell>
          <cell r="AQ208">
            <v>0</v>
          </cell>
          <cell r="AR208">
            <v>0</v>
          </cell>
          <cell r="AS208">
            <v>0</v>
          </cell>
          <cell r="AT208">
            <v>0</v>
          </cell>
        </row>
        <row r="209">
          <cell r="A209" t="str">
            <v>132KV DC Naubatpur-Paliganj TL Line</v>
          </cell>
          <cell r="B209">
            <v>25</v>
          </cell>
          <cell r="C209" t="str">
            <v>8/2</v>
          </cell>
          <cell r="D209" t="str">
            <v>DA+3</v>
          </cell>
          <cell r="E209" t="str">
            <v>PS</v>
          </cell>
          <cell r="F209" t="str">
            <v>Mahesh Prasad Singh</v>
          </cell>
          <cell r="G209">
            <v>43481</v>
          </cell>
          <cell r="H209">
            <v>43509</v>
          </cell>
          <cell r="I209">
            <v>43513</v>
          </cell>
          <cell r="J209" t="str">
            <v>YES</v>
          </cell>
          <cell r="K209" t="str">
            <v>YES</v>
          </cell>
          <cell r="L209">
            <v>1</v>
          </cell>
          <cell r="M209">
            <v>25</v>
          </cell>
          <cell r="N209">
            <v>0</v>
          </cell>
          <cell r="O209">
            <v>0</v>
          </cell>
          <cell r="P209">
            <v>0</v>
          </cell>
          <cell r="Q209">
            <v>0</v>
          </cell>
          <cell r="R209" t="e">
            <v>#NAME?</v>
          </cell>
          <cell r="S209" t="e">
            <v>#NAME?</v>
          </cell>
          <cell r="T209">
            <v>0</v>
          </cell>
          <cell r="U209">
            <v>0</v>
          </cell>
          <cell r="V209" t="e">
            <v>#NAME?</v>
          </cell>
          <cell r="W209" t="e">
            <v>#NAME?</v>
          </cell>
          <cell r="X209" t="e">
            <v>#NAME?</v>
          </cell>
          <cell r="Y209" t="e">
            <v>#NAME?</v>
          </cell>
          <cell r="Z209" t="e">
            <v>#NAME?</v>
          </cell>
          <cell r="AA209" t="e">
            <v>#NAME?</v>
          </cell>
          <cell r="AB209" t="e">
            <v>#NAME?</v>
          </cell>
          <cell r="AC209" t="e">
            <v>#NAME?</v>
          </cell>
          <cell r="AD209" t="e">
            <v>#NAME?</v>
          </cell>
          <cell r="AE209" t="e">
            <v>#NAME?</v>
          </cell>
          <cell r="AF209">
            <v>171.56</v>
          </cell>
          <cell r="AG209">
            <v>36.64</v>
          </cell>
          <cell r="AH209">
            <v>7.56</v>
          </cell>
          <cell r="AI209">
            <v>215.76</v>
          </cell>
          <cell r="AJ209" t="e">
            <v>#NAME?</v>
          </cell>
          <cell r="AK209" t="e">
            <v>#NAME?</v>
          </cell>
          <cell r="AL209" t="e">
            <v>#NAME?</v>
          </cell>
          <cell r="AM209" t="e">
            <v>#NAME?</v>
          </cell>
          <cell r="AN209" t="e">
            <v>#NAME?</v>
          </cell>
          <cell r="AO209" t="e">
            <v>#NAME?</v>
          </cell>
          <cell r="AP209" t="e">
            <v>#NAME?</v>
          </cell>
          <cell r="AQ209">
            <v>0</v>
          </cell>
          <cell r="AR209">
            <v>0</v>
          </cell>
          <cell r="AS209">
            <v>0</v>
          </cell>
          <cell r="AT209">
            <v>0</v>
          </cell>
        </row>
        <row r="210">
          <cell r="A210" t="str">
            <v>132KV DC Gaya-Jehanabad TL Line</v>
          </cell>
          <cell r="B210">
            <v>78</v>
          </cell>
          <cell r="C210" t="str">
            <v>22/3</v>
          </cell>
          <cell r="D210" t="str">
            <v>DA+6</v>
          </cell>
          <cell r="E210" t="str">
            <v>WET</v>
          </cell>
          <cell r="F210" t="str">
            <v>M S Builder</v>
          </cell>
          <cell r="G210">
            <v>43481</v>
          </cell>
          <cell r="H210">
            <v>43509</v>
          </cell>
          <cell r="I210">
            <v>43540</v>
          </cell>
          <cell r="J210" t="str">
            <v>YES</v>
          </cell>
          <cell r="K210" t="str">
            <v>YES</v>
          </cell>
          <cell r="L210">
            <v>4</v>
          </cell>
          <cell r="M210">
            <v>78</v>
          </cell>
          <cell r="N210">
            <v>0</v>
          </cell>
          <cell r="O210">
            <v>0</v>
          </cell>
          <cell r="P210">
            <v>0</v>
          </cell>
          <cell r="Q210">
            <v>0</v>
          </cell>
          <cell r="R210" t="e">
            <v>#NAME?</v>
          </cell>
          <cell r="S210" t="e">
            <v>#NAME?</v>
          </cell>
          <cell r="T210">
            <v>0</v>
          </cell>
          <cell r="U210">
            <v>0</v>
          </cell>
          <cell r="V210" t="e">
            <v>#NAME?</v>
          </cell>
          <cell r="W210" t="e">
            <v>#NAME?</v>
          </cell>
          <cell r="X210" t="e">
            <v>#NAME?</v>
          </cell>
          <cell r="Y210" t="e">
            <v>#NAME?</v>
          </cell>
          <cell r="Z210" t="e">
            <v>#NAME?</v>
          </cell>
          <cell r="AA210" t="e">
            <v>#NAME?</v>
          </cell>
          <cell r="AB210" t="e">
            <v>#NAME?</v>
          </cell>
          <cell r="AC210" t="e">
            <v>#NAME?</v>
          </cell>
          <cell r="AD210" t="e">
            <v>#NAME?</v>
          </cell>
          <cell r="AE210" t="e">
            <v>#NAME?</v>
          </cell>
          <cell r="AF210">
            <v>171.56</v>
          </cell>
          <cell r="AG210">
            <v>36.64</v>
          </cell>
          <cell r="AH210">
            <v>7.56</v>
          </cell>
          <cell r="AI210">
            <v>215.76</v>
          </cell>
          <cell r="AJ210" t="e">
            <v>#NAME?</v>
          </cell>
          <cell r="AK210" t="e">
            <v>#NAME?</v>
          </cell>
          <cell r="AL210" t="e">
            <v>#NAME?</v>
          </cell>
          <cell r="AM210" t="e">
            <v>#NAME?</v>
          </cell>
          <cell r="AN210" t="e">
            <v>#NAME?</v>
          </cell>
          <cell r="AO210" t="e">
            <v>#NAME?</v>
          </cell>
          <cell r="AP210" t="e">
            <v>#NAME?</v>
          </cell>
          <cell r="AQ210">
            <v>0</v>
          </cell>
          <cell r="AR210">
            <v>0</v>
          </cell>
          <cell r="AS210">
            <v>0</v>
          </cell>
          <cell r="AT210">
            <v>0</v>
          </cell>
        </row>
        <row r="211">
          <cell r="A211" t="str">
            <v>132KV DC Dumraon-Buxar TL Line</v>
          </cell>
          <cell r="B211">
            <v>53</v>
          </cell>
          <cell r="C211" t="str">
            <v>30/2</v>
          </cell>
          <cell r="D211" t="str">
            <v>DP+0</v>
          </cell>
          <cell r="E211" t="str">
            <v>wet</v>
          </cell>
          <cell r="F211" t="str">
            <v>Roshan Kumar</v>
          </cell>
          <cell r="G211">
            <v>43483</v>
          </cell>
          <cell r="H211">
            <v>43511</v>
          </cell>
          <cell r="I211">
            <v>43552</v>
          </cell>
          <cell r="J211" t="str">
            <v>YES</v>
          </cell>
          <cell r="K211">
            <v>0</v>
          </cell>
          <cell r="L211">
            <v>0</v>
          </cell>
          <cell r="M211">
            <v>0</v>
          </cell>
          <cell r="N211">
            <v>0</v>
          </cell>
          <cell r="O211">
            <v>0</v>
          </cell>
          <cell r="P211">
            <v>0</v>
          </cell>
          <cell r="Q211">
            <v>0</v>
          </cell>
          <cell r="R211" t="e">
            <v>#NAME?</v>
          </cell>
          <cell r="S211" t="e">
            <v>#NAME?</v>
          </cell>
          <cell r="T211">
            <v>0</v>
          </cell>
          <cell r="U211">
            <v>0</v>
          </cell>
          <cell r="V211" t="e">
            <v>#NAME?</v>
          </cell>
          <cell r="W211" t="e">
            <v>#NAME?</v>
          </cell>
          <cell r="X211" t="e">
            <v>#NAME?</v>
          </cell>
          <cell r="Y211" t="e">
            <v>#NAME?</v>
          </cell>
          <cell r="Z211" t="e">
            <v>#NAME?</v>
          </cell>
          <cell r="AA211" t="e">
            <v>#NAME?</v>
          </cell>
          <cell r="AB211" t="e">
            <v>#NAME?</v>
          </cell>
          <cell r="AC211" t="e">
            <v>#NAME?</v>
          </cell>
          <cell r="AD211" t="e">
            <v>#NAME?</v>
          </cell>
          <cell r="AE211" t="e">
            <v>#NAME?</v>
          </cell>
          <cell r="AF211">
            <v>122.56</v>
          </cell>
          <cell r="AG211">
            <v>17.68</v>
          </cell>
          <cell r="AH211">
            <v>6.51</v>
          </cell>
          <cell r="AI211">
            <v>146.75</v>
          </cell>
          <cell r="AJ211" t="e">
            <v>#NAME?</v>
          </cell>
          <cell r="AK211" t="e">
            <v>#NAME?</v>
          </cell>
          <cell r="AL211" t="e">
            <v>#NAME?</v>
          </cell>
          <cell r="AM211" t="e">
            <v>#NAME?</v>
          </cell>
          <cell r="AN211" t="e">
            <v>#NAME?</v>
          </cell>
          <cell r="AO211" t="e">
            <v>#NAME?</v>
          </cell>
          <cell r="AP211" t="e">
            <v>#NAME?</v>
          </cell>
          <cell r="AQ211">
            <v>0</v>
          </cell>
          <cell r="AR211">
            <v>0</v>
          </cell>
          <cell r="AS211">
            <v>0</v>
          </cell>
          <cell r="AT211">
            <v>0</v>
          </cell>
        </row>
        <row r="212">
          <cell r="A212" t="str">
            <v>132KV DC Naubatpur-Paliganj TL Line</v>
          </cell>
          <cell r="B212">
            <v>24</v>
          </cell>
          <cell r="C212" t="str">
            <v>4/1</v>
          </cell>
          <cell r="D212" t="str">
            <v>DA+0</v>
          </cell>
          <cell r="E212" t="str">
            <v>WET</v>
          </cell>
          <cell r="F212" t="str">
            <v>Lalan Mehta</v>
          </cell>
          <cell r="G212">
            <v>43480</v>
          </cell>
          <cell r="H212">
            <v>43508</v>
          </cell>
          <cell r="I212">
            <v>43513</v>
          </cell>
          <cell r="J212" t="str">
            <v>YES</v>
          </cell>
          <cell r="K212" t="str">
            <v>YES</v>
          </cell>
          <cell r="L212">
            <v>7</v>
          </cell>
          <cell r="M212">
            <v>0</v>
          </cell>
          <cell r="N212">
            <v>0</v>
          </cell>
          <cell r="O212">
            <v>0</v>
          </cell>
          <cell r="P212">
            <v>0</v>
          </cell>
          <cell r="Q212">
            <v>0</v>
          </cell>
          <cell r="R212" t="e">
            <v>#NAME?</v>
          </cell>
          <cell r="S212" t="e">
            <v>#NAME?</v>
          </cell>
          <cell r="T212">
            <v>0</v>
          </cell>
          <cell r="U212">
            <v>0</v>
          </cell>
          <cell r="V212" t="e">
            <v>#NAME?</v>
          </cell>
          <cell r="W212" t="e">
            <v>#NAME?</v>
          </cell>
          <cell r="X212" t="e">
            <v>#NAME?</v>
          </cell>
          <cell r="Y212" t="e">
            <v>#NAME?</v>
          </cell>
          <cell r="Z212" t="e">
            <v>#NAME?</v>
          </cell>
          <cell r="AA212" t="e">
            <v>#NAME?</v>
          </cell>
          <cell r="AB212" t="e">
            <v>#NAME?</v>
          </cell>
          <cell r="AC212" t="e">
            <v>#NAME?</v>
          </cell>
          <cell r="AD212" t="e">
            <v>#NAME?</v>
          </cell>
          <cell r="AE212" t="e">
            <v>#NAME?</v>
          </cell>
          <cell r="AF212">
            <v>171.56</v>
          </cell>
          <cell r="AG212">
            <v>36.64</v>
          </cell>
          <cell r="AH212">
            <v>7.56</v>
          </cell>
          <cell r="AI212">
            <v>215.76</v>
          </cell>
          <cell r="AJ212" t="e">
            <v>#NAME?</v>
          </cell>
          <cell r="AK212" t="e">
            <v>#NAME?</v>
          </cell>
          <cell r="AL212" t="e">
            <v>#NAME?</v>
          </cell>
          <cell r="AM212" t="e">
            <v>#NAME?</v>
          </cell>
          <cell r="AN212" t="e">
            <v>#NAME?</v>
          </cell>
          <cell r="AO212" t="e">
            <v>#NAME?</v>
          </cell>
          <cell r="AP212" t="e">
            <v>#NAME?</v>
          </cell>
          <cell r="AQ212">
            <v>0</v>
          </cell>
          <cell r="AR212">
            <v>0</v>
          </cell>
          <cell r="AS212">
            <v>0</v>
          </cell>
          <cell r="AT212">
            <v>0</v>
          </cell>
        </row>
        <row r="213">
          <cell r="A213" t="str">
            <v>132KV DC Dumraon-Buxar TL Line</v>
          </cell>
          <cell r="B213">
            <v>52</v>
          </cell>
          <cell r="C213" t="str">
            <v>3/1</v>
          </cell>
          <cell r="D213" t="str">
            <v>DP+0</v>
          </cell>
          <cell r="E213" t="str">
            <v>WET</v>
          </cell>
          <cell r="F213" t="str">
            <v>Bhagwati Construction</v>
          </cell>
          <cell r="G213">
            <v>43481</v>
          </cell>
          <cell r="H213">
            <v>43509</v>
          </cell>
          <cell r="I213" t="str">
            <v>yes</v>
          </cell>
          <cell r="J213" t="str">
            <v>YES</v>
          </cell>
          <cell r="K213">
            <v>0</v>
          </cell>
          <cell r="L213">
            <v>0</v>
          </cell>
          <cell r="M213">
            <v>0</v>
          </cell>
          <cell r="N213">
            <v>0</v>
          </cell>
          <cell r="O213">
            <v>0</v>
          </cell>
          <cell r="P213">
            <v>0</v>
          </cell>
          <cell r="Q213">
            <v>0</v>
          </cell>
          <cell r="R213" t="e">
            <v>#NAME?</v>
          </cell>
          <cell r="S213" t="e">
            <v>#NAME?</v>
          </cell>
          <cell r="T213">
            <v>0</v>
          </cell>
          <cell r="U213">
            <v>0</v>
          </cell>
          <cell r="V213" t="e">
            <v>#NAME?</v>
          </cell>
          <cell r="W213" t="e">
            <v>#NAME?</v>
          </cell>
          <cell r="X213" t="e">
            <v>#NAME?</v>
          </cell>
          <cell r="Y213" t="e">
            <v>#NAME?</v>
          </cell>
          <cell r="Z213" t="e">
            <v>#NAME?</v>
          </cell>
          <cell r="AA213" t="e">
            <v>#NAME?</v>
          </cell>
          <cell r="AB213" t="e">
            <v>#NAME?</v>
          </cell>
          <cell r="AC213" t="e">
            <v>#NAME?</v>
          </cell>
          <cell r="AD213" t="e">
            <v>#NAME?</v>
          </cell>
          <cell r="AE213" t="e">
            <v>#NAME?</v>
          </cell>
          <cell r="AF213">
            <v>122.56</v>
          </cell>
          <cell r="AG213">
            <v>17.68</v>
          </cell>
          <cell r="AH213">
            <v>6.51</v>
          </cell>
          <cell r="AI213">
            <v>146.75</v>
          </cell>
          <cell r="AJ213" t="e">
            <v>#NAME?</v>
          </cell>
          <cell r="AK213" t="e">
            <v>#NAME?</v>
          </cell>
          <cell r="AL213" t="e">
            <v>#NAME?</v>
          </cell>
          <cell r="AM213" t="e">
            <v>#NAME?</v>
          </cell>
          <cell r="AN213" t="e">
            <v>#NAME?</v>
          </cell>
          <cell r="AO213" t="e">
            <v>#NAME?</v>
          </cell>
          <cell r="AP213" t="e">
            <v>#NAME?</v>
          </cell>
          <cell r="AQ213">
            <v>0</v>
          </cell>
          <cell r="AR213">
            <v>0</v>
          </cell>
          <cell r="AS213">
            <v>0</v>
          </cell>
          <cell r="AT213">
            <v>0</v>
          </cell>
        </row>
        <row r="214">
          <cell r="A214" t="str">
            <v>220KV DC Naubatpur-BhusaulaTL Line</v>
          </cell>
          <cell r="B214">
            <v>2</v>
          </cell>
          <cell r="C214" t="str">
            <v>11/8</v>
          </cell>
          <cell r="D214" t="str">
            <v>DA+0</v>
          </cell>
          <cell r="E214" t="str">
            <v>PS</v>
          </cell>
          <cell r="F214" t="str">
            <v>Veena Construction</v>
          </cell>
          <cell r="G214">
            <v>43458</v>
          </cell>
          <cell r="H214">
            <v>43486</v>
          </cell>
          <cell r="I214">
            <v>43540</v>
          </cell>
          <cell r="J214" t="str">
            <v>YES</v>
          </cell>
          <cell r="K214">
            <v>0</v>
          </cell>
          <cell r="L214">
            <v>0</v>
          </cell>
          <cell r="M214">
            <v>2</v>
          </cell>
          <cell r="N214">
            <v>0</v>
          </cell>
          <cell r="O214">
            <v>0</v>
          </cell>
          <cell r="P214">
            <v>0</v>
          </cell>
          <cell r="Q214">
            <v>0</v>
          </cell>
          <cell r="R214" t="e">
            <v>#NAME?</v>
          </cell>
          <cell r="S214" t="e">
            <v>#NAME?</v>
          </cell>
          <cell r="T214">
            <v>0</v>
          </cell>
          <cell r="U214">
            <v>0</v>
          </cell>
          <cell r="V214" t="e">
            <v>#NAME?</v>
          </cell>
          <cell r="W214" t="e">
            <v>#NAME?</v>
          </cell>
          <cell r="X214" t="e">
            <v>#NAME?</v>
          </cell>
          <cell r="Y214" t="e">
            <v>#NAME?</v>
          </cell>
          <cell r="Z214" t="e">
            <v>#NAME?</v>
          </cell>
          <cell r="AA214" t="e">
            <v>#NAME?</v>
          </cell>
          <cell r="AB214" t="e">
            <v>#NAME?</v>
          </cell>
          <cell r="AC214" t="e">
            <v>#NAME?</v>
          </cell>
          <cell r="AD214" t="e">
            <v>#NAME?</v>
          </cell>
          <cell r="AE214" t="e">
            <v>#NAME?</v>
          </cell>
          <cell r="AF214">
            <v>171.56</v>
          </cell>
          <cell r="AG214">
            <v>36.64</v>
          </cell>
          <cell r="AH214">
            <v>7.56</v>
          </cell>
          <cell r="AI214">
            <v>215.76</v>
          </cell>
          <cell r="AJ214" t="e">
            <v>#NAME?</v>
          </cell>
          <cell r="AK214" t="e">
            <v>#NAME?</v>
          </cell>
          <cell r="AL214" t="e">
            <v>#NAME?</v>
          </cell>
          <cell r="AM214" t="e">
            <v>#NAME?</v>
          </cell>
          <cell r="AN214" t="e">
            <v>#NAME?</v>
          </cell>
          <cell r="AO214" t="e">
            <v>#NAME?</v>
          </cell>
          <cell r="AP214" t="e">
            <v>#NAME?</v>
          </cell>
          <cell r="AQ214">
            <v>0</v>
          </cell>
          <cell r="AR214">
            <v>0</v>
          </cell>
          <cell r="AS214">
            <v>0</v>
          </cell>
          <cell r="AT214">
            <v>0</v>
          </cell>
        </row>
        <row r="215">
          <cell r="A215" t="str">
            <v>132KV DC Naubatpur-Paliganj TL Line</v>
          </cell>
          <cell r="B215">
            <v>23</v>
          </cell>
          <cell r="C215" t="str">
            <v>4/2</v>
          </cell>
          <cell r="D215" t="str">
            <v>DA+0</v>
          </cell>
          <cell r="E215" t="str">
            <v>WET</v>
          </cell>
          <cell r="F215" t="str">
            <v>Lalan Mehta</v>
          </cell>
          <cell r="G215">
            <v>43478</v>
          </cell>
          <cell r="H215">
            <v>43506</v>
          </cell>
          <cell r="I215">
            <v>43513</v>
          </cell>
          <cell r="J215" t="str">
            <v>YES</v>
          </cell>
          <cell r="K215" t="str">
            <v>YES</v>
          </cell>
          <cell r="L215">
            <v>7</v>
          </cell>
          <cell r="M215">
            <v>0</v>
          </cell>
          <cell r="N215">
            <v>0</v>
          </cell>
          <cell r="O215">
            <v>0</v>
          </cell>
          <cell r="P215">
            <v>0</v>
          </cell>
          <cell r="Q215">
            <v>0</v>
          </cell>
          <cell r="R215" t="e">
            <v>#NAME?</v>
          </cell>
          <cell r="S215" t="e">
            <v>#NAME?</v>
          </cell>
          <cell r="T215">
            <v>0</v>
          </cell>
          <cell r="U215">
            <v>0</v>
          </cell>
          <cell r="V215" t="e">
            <v>#NAME?</v>
          </cell>
          <cell r="W215" t="e">
            <v>#NAME?</v>
          </cell>
          <cell r="X215" t="e">
            <v>#NAME?</v>
          </cell>
          <cell r="Y215" t="e">
            <v>#NAME?</v>
          </cell>
          <cell r="Z215" t="e">
            <v>#NAME?</v>
          </cell>
          <cell r="AA215" t="e">
            <v>#NAME?</v>
          </cell>
          <cell r="AB215" t="e">
            <v>#NAME?</v>
          </cell>
          <cell r="AC215" t="e">
            <v>#NAME?</v>
          </cell>
          <cell r="AD215" t="e">
            <v>#NAME?</v>
          </cell>
          <cell r="AE215" t="e">
            <v>#NAME?</v>
          </cell>
          <cell r="AF215">
            <v>171.56</v>
          </cell>
          <cell r="AG215">
            <v>36.64</v>
          </cell>
          <cell r="AH215">
            <v>7.56</v>
          </cell>
          <cell r="AI215">
            <v>215.76</v>
          </cell>
          <cell r="AJ215" t="e">
            <v>#NAME?</v>
          </cell>
          <cell r="AK215" t="e">
            <v>#NAME?</v>
          </cell>
          <cell r="AL215" t="e">
            <v>#NAME?</v>
          </cell>
          <cell r="AM215" t="e">
            <v>#NAME?</v>
          </cell>
          <cell r="AN215" t="e">
            <v>#NAME?</v>
          </cell>
          <cell r="AO215" t="e">
            <v>#NAME?</v>
          </cell>
          <cell r="AP215" t="e">
            <v>#NAME?</v>
          </cell>
          <cell r="AQ215">
            <v>0</v>
          </cell>
          <cell r="AR215">
            <v>0</v>
          </cell>
          <cell r="AS215">
            <v>0</v>
          </cell>
          <cell r="AT215">
            <v>0</v>
          </cell>
        </row>
        <row r="216">
          <cell r="A216" t="str">
            <v>132KV DC Gaya-Jehanabad TL Line</v>
          </cell>
          <cell r="B216">
            <v>77</v>
          </cell>
          <cell r="C216" t="str">
            <v>21/0</v>
          </cell>
          <cell r="D216" t="str">
            <v>DC+3</v>
          </cell>
          <cell r="E216" t="str">
            <v>WET</v>
          </cell>
          <cell r="F216" t="str">
            <v>Ms Builder</v>
          </cell>
          <cell r="G216">
            <v>43478</v>
          </cell>
          <cell r="H216">
            <v>43506</v>
          </cell>
          <cell r="I216" t="str">
            <v>21/02</v>
          </cell>
          <cell r="J216" t="str">
            <v>YES</v>
          </cell>
          <cell r="K216" t="str">
            <v>YES</v>
          </cell>
          <cell r="L216">
            <v>4</v>
          </cell>
          <cell r="M216">
            <v>73</v>
          </cell>
          <cell r="N216">
            <v>0</v>
          </cell>
          <cell r="O216">
            <v>0</v>
          </cell>
          <cell r="P216">
            <v>0</v>
          </cell>
          <cell r="Q216">
            <v>0</v>
          </cell>
          <cell r="R216" t="e">
            <v>#NAME?</v>
          </cell>
          <cell r="S216" t="e">
            <v>#NAME?</v>
          </cell>
          <cell r="T216">
            <v>0</v>
          </cell>
          <cell r="U216">
            <v>0</v>
          </cell>
          <cell r="V216" t="e">
            <v>#NAME?</v>
          </cell>
          <cell r="W216" t="e">
            <v>#NAME?</v>
          </cell>
          <cell r="X216" t="e">
            <v>#NAME?</v>
          </cell>
          <cell r="Y216" t="e">
            <v>#NAME?</v>
          </cell>
          <cell r="Z216" t="e">
            <v>#NAME?</v>
          </cell>
          <cell r="AA216" t="e">
            <v>#NAME?</v>
          </cell>
          <cell r="AB216" t="e">
            <v>#NAME?</v>
          </cell>
          <cell r="AC216" t="e">
            <v>#NAME?</v>
          </cell>
          <cell r="AD216" t="e">
            <v>#NAME?</v>
          </cell>
          <cell r="AE216" t="e">
            <v>#NAME?</v>
          </cell>
          <cell r="AF216">
            <v>259.52</v>
          </cell>
          <cell r="AG216">
            <v>54.08</v>
          </cell>
          <cell r="AH216">
            <v>8.26</v>
          </cell>
          <cell r="AI216">
            <v>321.85999999999996</v>
          </cell>
          <cell r="AJ216" t="e">
            <v>#NAME?</v>
          </cell>
          <cell r="AK216" t="e">
            <v>#NAME?</v>
          </cell>
          <cell r="AL216" t="e">
            <v>#NAME?</v>
          </cell>
          <cell r="AM216" t="e">
            <v>#NAME?</v>
          </cell>
          <cell r="AN216" t="e">
            <v>#NAME?</v>
          </cell>
          <cell r="AO216" t="e">
            <v>#NAME?</v>
          </cell>
          <cell r="AP216" t="e">
            <v>#NAME?</v>
          </cell>
          <cell r="AQ216">
            <v>0</v>
          </cell>
          <cell r="AR216">
            <v>0</v>
          </cell>
          <cell r="AS216">
            <v>0</v>
          </cell>
          <cell r="AT216">
            <v>0</v>
          </cell>
        </row>
        <row r="217">
          <cell r="A217" t="str">
            <v>132KV DC Naubatpur-Paliganj TL Line</v>
          </cell>
          <cell r="B217">
            <v>22</v>
          </cell>
          <cell r="C217" t="str">
            <v>4/4</v>
          </cell>
          <cell r="D217" t="str">
            <v>DA+6</v>
          </cell>
          <cell r="E217" t="str">
            <v>WET</v>
          </cell>
          <cell r="F217" t="str">
            <v>Lalan Mehta</v>
          </cell>
          <cell r="G217">
            <v>43477</v>
          </cell>
          <cell r="H217">
            <v>43505</v>
          </cell>
          <cell r="I217">
            <v>43513</v>
          </cell>
          <cell r="J217" t="str">
            <v>YES</v>
          </cell>
          <cell r="K217" t="str">
            <v>YES</v>
          </cell>
          <cell r="L217">
            <v>7</v>
          </cell>
          <cell r="M217">
            <v>0</v>
          </cell>
          <cell r="N217">
            <v>0</v>
          </cell>
          <cell r="O217">
            <v>0</v>
          </cell>
          <cell r="P217">
            <v>0</v>
          </cell>
          <cell r="Q217">
            <v>0</v>
          </cell>
          <cell r="R217" t="e">
            <v>#NAME?</v>
          </cell>
          <cell r="S217" t="e">
            <v>#NAME?</v>
          </cell>
          <cell r="T217">
            <v>0</v>
          </cell>
          <cell r="U217">
            <v>0</v>
          </cell>
          <cell r="V217" t="e">
            <v>#NAME?</v>
          </cell>
          <cell r="W217" t="e">
            <v>#NAME?</v>
          </cell>
          <cell r="X217" t="e">
            <v>#NAME?</v>
          </cell>
          <cell r="Y217" t="e">
            <v>#NAME?</v>
          </cell>
          <cell r="Z217" t="e">
            <v>#NAME?</v>
          </cell>
          <cell r="AA217" t="e">
            <v>#NAME?</v>
          </cell>
          <cell r="AB217" t="e">
            <v>#NAME?</v>
          </cell>
          <cell r="AC217" t="e">
            <v>#NAME?</v>
          </cell>
          <cell r="AD217" t="e">
            <v>#NAME?</v>
          </cell>
          <cell r="AE217" t="e">
            <v>#NAME?</v>
          </cell>
          <cell r="AF217">
            <v>171.56</v>
          </cell>
          <cell r="AG217">
            <v>36.64</v>
          </cell>
          <cell r="AH217">
            <v>7.56</v>
          </cell>
          <cell r="AI217">
            <v>215.76</v>
          </cell>
          <cell r="AJ217" t="e">
            <v>#NAME?</v>
          </cell>
          <cell r="AK217" t="e">
            <v>#NAME?</v>
          </cell>
          <cell r="AL217" t="e">
            <v>#NAME?</v>
          </cell>
          <cell r="AM217" t="e">
            <v>#NAME?</v>
          </cell>
          <cell r="AN217" t="e">
            <v>#NAME?</v>
          </cell>
          <cell r="AO217" t="e">
            <v>#NAME?</v>
          </cell>
          <cell r="AP217" t="e">
            <v>#NAME?</v>
          </cell>
          <cell r="AQ217">
            <v>0</v>
          </cell>
          <cell r="AR217">
            <v>0</v>
          </cell>
          <cell r="AS217">
            <v>0</v>
          </cell>
          <cell r="AT217">
            <v>0</v>
          </cell>
        </row>
        <row r="218">
          <cell r="A218" t="str">
            <v>132KV DC Gaya-Jehanabad TL Line</v>
          </cell>
          <cell r="B218">
            <v>76</v>
          </cell>
          <cell r="C218" t="str">
            <v>16/0</v>
          </cell>
          <cell r="D218" t="str">
            <v>DD+0</v>
          </cell>
          <cell r="E218" t="str">
            <v>WET</v>
          </cell>
          <cell r="F218" t="str">
            <v>Rajiv Kumar</v>
          </cell>
          <cell r="G218">
            <v>43477</v>
          </cell>
          <cell r="H218">
            <v>43505</v>
          </cell>
          <cell r="I218" t="str">
            <v>21/02</v>
          </cell>
          <cell r="J218" t="str">
            <v>YES</v>
          </cell>
          <cell r="K218" t="str">
            <v>YES</v>
          </cell>
          <cell r="L218">
            <v>3</v>
          </cell>
          <cell r="M218">
            <v>76</v>
          </cell>
          <cell r="N218">
            <v>0</v>
          </cell>
          <cell r="O218">
            <v>0</v>
          </cell>
          <cell r="P218">
            <v>0</v>
          </cell>
          <cell r="Q218">
            <v>0</v>
          </cell>
          <cell r="R218" t="e">
            <v>#NAME?</v>
          </cell>
          <cell r="S218" t="e">
            <v>#NAME?</v>
          </cell>
          <cell r="T218">
            <v>0</v>
          </cell>
          <cell r="U218">
            <v>0</v>
          </cell>
          <cell r="V218" t="e">
            <v>#NAME?</v>
          </cell>
          <cell r="W218" t="e">
            <v>#NAME?</v>
          </cell>
          <cell r="X218" t="e">
            <v>#NAME?</v>
          </cell>
          <cell r="Y218" t="e">
            <v>#NAME?</v>
          </cell>
          <cell r="Z218" t="e">
            <v>#NAME?</v>
          </cell>
          <cell r="AA218" t="e">
            <v>#NAME?</v>
          </cell>
          <cell r="AB218" t="e">
            <v>#NAME?</v>
          </cell>
          <cell r="AC218" t="e">
            <v>#NAME?</v>
          </cell>
          <cell r="AD218" t="e">
            <v>#NAME?</v>
          </cell>
          <cell r="AE218" t="e">
            <v>#NAME?</v>
          </cell>
          <cell r="AF218">
            <v>396.56</v>
          </cell>
          <cell r="AG218">
            <v>0</v>
          </cell>
          <cell r="AH218">
            <v>8.26</v>
          </cell>
          <cell r="AI218">
            <v>404.82</v>
          </cell>
          <cell r="AJ218" t="e">
            <v>#NAME?</v>
          </cell>
          <cell r="AK218" t="e">
            <v>#NAME?</v>
          </cell>
          <cell r="AL218" t="e">
            <v>#NAME?</v>
          </cell>
          <cell r="AM218" t="e">
            <v>#NAME?</v>
          </cell>
          <cell r="AN218" t="e">
            <v>#NAME?</v>
          </cell>
          <cell r="AO218" t="e">
            <v>#NAME?</v>
          </cell>
          <cell r="AP218" t="e">
            <v>#NAME?</v>
          </cell>
          <cell r="AQ218">
            <v>0</v>
          </cell>
          <cell r="AR218">
            <v>0</v>
          </cell>
          <cell r="AS218">
            <v>0</v>
          </cell>
          <cell r="AT218">
            <v>0</v>
          </cell>
        </row>
        <row r="219">
          <cell r="A219" t="str">
            <v>132KV DC Dumraon-Buxar TL Line</v>
          </cell>
          <cell r="B219">
            <v>51</v>
          </cell>
          <cell r="C219" t="str">
            <v>30/4</v>
          </cell>
          <cell r="D219" t="str">
            <v>DP+0</v>
          </cell>
          <cell r="E219" t="str">
            <v>WET</v>
          </cell>
          <cell r="F219" t="str">
            <v>Roshan Kumar</v>
          </cell>
          <cell r="G219">
            <v>43480</v>
          </cell>
          <cell r="H219">
            <v>43508</v>
          </cell>
          <cell r="I219">
            <v>43552</v>
          </cell>
          <cell r="J219" t="str">
            <v>YES</v>
          </cell>
          <cell r="K219">
            <v>0</v>
          </cell>
          <cell r="L219">
            <v>0</v>
          </cell>
          <cell r="M219">
            <v>0</v>
          </cell>
          <cell r="N219">
            <v>0</v>
          </cell>
          <cell r="O219">
            <v>0</v>
          </cell>
          <cell r="P219">
            <v>0</v>
          </cell>
          <cell r="Q219">
            <v>0</v>
          </cell>
          <cell r="R219" t="e">
            <v>#NAME?</v>
          </cell>
          <cell r="S219" t="e">
            <v>#NAME?</v>
          </cell>
          <cell r="T219">
            <v>0</v>
          </cell>
          <cell r="U219">
            <v>0</v>
          </cell>
          <cell r="V219" t="e">
            <v>#NAME?</v>
          </cell>
          <cell r="W219" t="e">
            <v>#NAME?</v>
          </cell>
          <cell r="X219" t="e">
            <v>#NAME?</v>
          </cell>
          <cell r="Y219" t="e">
            <v>#NAME?</v>
          </cell>
          <cell r="Z219" t="e">
            <v>#NAME?</v>
          </cell>
          <cell r="AA219" t="e">
            <v>#NAME?</v>
          </cell>
          <cell r="AB219" t="e">
            <v>#NAME?</v>
          </cell>
          <cell r="AC219" t="e">
            <v>#NAME?</v>
          </cell>
          <cell r="AD219" t="e">
            <v>#NAME?</v>
          </cell>
          <cell r="AE219" t="e">
            <v>#NAME?</v>
          </cell>
          <cell r="AF219">
            <v>122.56</v>
          </cell>
          <cell r="AG219">
            <v>17.68</v>
          </cell>
          <cell r="AH219">
            <v>6.51</v>
          </cell>
          <cell r="AI219">
            <v>146.75</v>
          </cell>
          <cell r="AJ219" t="e">
            <v>#NAME?</v>
          </cell>
          <cell r="AK219" t="e">
            <v>#NAME?</v>
          </cell>
          <cell r="AL219" t="e">
            <v>#NAME?</v>
          </cell>
          <cell r="AM219" t="e">
            <v>#NAME?</v>
          </cell>
          <cell r="AN219" t="e">
            <v>#NAME?</v>
          </cell>
          <cell r="AO219" t="e">
            <v>#NAME?</v>
          </cell>
          <cell r="AP219" t="e">
            <v>#NAME?</v>
          </cell>
          <cell r="AQ219">
            <v>0</v>
          </cell>
          <cell r="AR219">
            <v>0</v>
          </cell>
          <cell r="AS219">
            <v>0</v>
          </cell>
          <cell r="AT219">
            <v>0</v>
          </cell>
        </row>
        <row r="220">
          <cell r="A220" t="str">
            <v>132KV DC Dumraon-Buxar TL Line</v>
          </cell>
          <cell r="B220">
            <v>49</v>
          </cell>
          <cell r="C220" t="str">
            <v>2/2</v>
          </cell>
          <cell r="D220" t="str">
            <v>DP+0</v>
          </cell>
          <cell r="E220" t="str">
            <v>WET</v>
          </cell>
          <cell r="F220" t="str">
            <v>Bhagwati Construction</v>
          </cell>
          <cell r="G220">
            <v>43477</v>
          </cell>
          <cell r="H220">
            <v>43505</v>
          </cell>
          <cell r="I220" t="str">
            <v>yes</v>
          </cell>
          <cell r="J220" t="str">
            <v>YES</v>
          </cell>
          <cell r="K220" t="str">
            <v>YES</v>
          </cell>
          <cell r="L220">
            <v>0</v>
          </cell>
          <cell r="M220">
            <v>49</v>
          </cell>
          <cell r="N220">
            <v>0</v>
          </cell>
          <cell r="O220">
            <v>0</v>
          </cell>
          <cell r="P220">
            <v>0</v>
          </cell>
          <cell r="Q220">
            <v>0</v>
          </cell>
          <cell r="R220" t="e">
            <v>#NAME?</v>
          </cell>
          <cell r="S220" t="e">
            <v>#NAME?</v>
          </cell>
          <cell r="T220">
            <v>0</v>
          </cell>
          <cell r="U220">
            <v>0</v>
          </cell>
          <cell r="V220" t="e">
            <v>#NAME?</v>
          </cell>
          <cell r="W220" t="e">
            <v>#NAME?</v>
          </cell>
          <cell r="X220" t="e">
            <v>#NAME?</v>
          </cell>
          <cell r="Y220" t="e">
            <v>#NAME?</v>
          </cell>
          <cell r="Z220" t="e">
            <v>#NAME?</v>
          </cell>
          <cell r="AA220" t="e">
            <v>#NAME?</v>
          </cell>
          <cell r="AB220" t="e">
            <v>#NAME?</v>
          </cell>
          <cell r="AC220" t="e">
            <v>#NAME?</v>
          </cell>
          <cell r="AD220" t="e">
            <v>#NAME?</v>
          </cell>
          <cell r="AE220" t="e">
            <v>#NAME?</v>
          </cell>
          <cell r="AF220">
            <v>122.56</v>
          </cell>
          <cell r="AG220">
            <v>17.68</v>
          </cell>
          <cell r="AH220">
            <v>6.51</v>
          </cell>
          <cell r="AI220">
            <v>146.75</v>
          </cell>
          <cell r="AJ220" t="e">
            <v>#NAME?</v>
          </cell>
          <cell r="AK220" t="e">
            <v>#NAME?</v>
          </cell>
          <cell r="AL220" t="e">
            <v>#NAME?</v>
          </cell>
          <cell r="AM220" t="e">
            <v>#NAME?</v>
          </cell>
          <cell r="AN220" t="e">
            <v>#NAME?</v>
          </cell>
          <cell r="AO220" t="e">
            <v>#NAME?</v>
          </cell>
          <cell r="AP220" t="e">
            <v>#NAME?</v>
          </cell>
          <cell r="AQ220">
            <v>0</v>
          </cell>
          <cell r="AR220">
            <v>0</v>
          </cell>
          <cell r="AS220">
            <v>0</v>
          </cell>
          <cell r="AT220">
            <v>0</v>
          </cell>
        </row>
        <row r="221">
          <cell r="A221" t="str">
            <v>220KV DC Naubatpur-BhusaulaTL Line</v>
          </cell>
          <cell r="B221">
            <v>1</v>
          </cell>
          <cell r="C221" t="str">
            <v>11/6</v>
          </cell>
          <cell r="D221" t="str">
            <v>DA+3</v>
          </cell>
          <cell r="E221" t="str">
            <v>WET</v>
          </cell>
          <cell r="F221" t="str">
            <v>Veena Construction</v>
          </cell>
          <cell r="G221">
            <v>43454</v>
          </cell>
          <cell r="H221">
            <v>43482</v>
          </cell>
          <cell r="I221">
            <v>43540</v>
          </cell>
          <cell r="J221" t="str">
            <v>YES</v>
          </cell>
          <cell r="K221">
            <v>0</v>
          </cell>
          <cell r="L221">
            <v>0</v>
          </cell>
          <cell r="M221">
            <v>1</v>
          </cell>
          <cell r="N221">
            <v>0</v>
          </cell>
          <cell r="O221">
            <v>0</v>
          </cell>
          <cell r="P221">
            <v>0</v>
          </cell>
          <cell r="Q221">
            <v>0</v>
          </cell>
          <cell r="R221" t="e">
            <v>#NAME?</v>
          </cell>
          <cell r="S221" t="e">
            <v>#NAME?</v>
          </cell>
          <cell r="T221">
            <v>0</v>
          </cell>
          <cell r="U221">
            <v>0</v>
          </cell>
          <cell r="V221" t="e">
            <v>#NAME?</v>
          </cell>
          <cell r="W221" t="e">
            <v>#NAME?</v>
          </cell>
          <cell r="X221" t="e">
            <v>#NAME?</v>
          </cell>
          <cell r="Y221" t="e">
            <v>#NAME?</v>
          </cell>
          <cell r="Z221" t="e">
            <v>#NAME?</v>
          </cell>
          <cell r="AA221" t="e">
            <v>#NAME?</v>
          </cell>
          <cell r="AB221" t="e">
            <v>#NAME?</v>
          </cell>
          <cell r="AC221" t="e">
            <v>#NAME?</v>
          </cell>
          <cell r="AD221" t="e">
            <v>#NAME?</v>
          </cell>
          <cell r="AE221" t="e">
            <v>#NAME?</v>
          </cell>
          <cell r="AF221">
            <v>171.56</v>
          </cell>
          <cell r="AG221">
            <v>36.64</v>
          </cell>
          <cell r="AH221">
            <v>7.56</v>
          </cell>
          <cell r="AI221">
            <v>215.76</v>
          </cell>
          <cell r="AJ221" t="e">
            <v>#NAME?</v>
          </cell>
          <cell r="AK221" t="e">
            <v>#NAME?</v>
          </cell>
          <cell r="AL221" t="e">
            <v>#NAME?</v>
          </cell>
          <cell r="AM221" t="e">
            <v>#NAME?</v>
          </cell>
          <cell r="AN221" t="e">
            <v>#NAME?</v>
          </cell>
          <cell r="AO221" t="e">
            <v>#NAME?</v>
          </cell>
          <cell r="AP221" t="e">
            <v>#NAME?</v>
          </cell>
          <cell r="AQ221">
            <v>0</v>
          </cell>
          <cell r="AR221">
            <v>0</v>
          </cell>
          <cell r="AS221">
            <v>149.136</v>
          </cell>
          <cell r="AT221">
            <v>40</v>
          </cell>
        </row>
        <row r="222">
          <cell r="A222" t="str">
            <v>132KV DC Naubatpur-Paliganj TL Line</v>
          </cell>
          <cell r="B222">
            <v>21</v>
          </cell>
          <cell r="C222" t="str">
            <v>7/12</v>
          </cell>
          <cell r="D222" t="str">
            <v>DA+0</v>
          </cell>
          <cell r="E222" t="str">
            <v>WET</v>
          </cell>
          <cell r="F222" t="str">
            <v>Mahesh Prasad Singh</v>
          </cell>
          <cell r="G222">
            <v>43476</v>
          </cell>
          <cell r="H222">
            <v>43504</v>
          </cell>
          <cell r="I222">
            <v>43513</v>
          </cell>
          <cell r="J222" t="str">
            <v>YES</v>
          </cell>
          <cell r="K222" t="str">
            <v>YES</v>
          </cell>
          <cell r="L222">
            <v>1</v>
          </cell>
          <cell r="M222">
            <v>21</v>
          </cell>
          <cell r="N222">
            <v>0</v>
          </cell>
          <cell r="O222">
            <v>0</v>
          </cell>
          <cell r="P222">
            <v>0</v>
          </cell>
          <cell r="Q222">
            <v>0</v>
          </cell>
          <cell r="R222" t="e">
            <v>#NAME?</v>
          </cell>
          <cell r="S222" t="e">
            <v>#NAME?</v>
          </cell>
          <cell r="T222">
            <v>0</v>
          </cell>
          <cell r="U222">
            <v>0</v>
          </cell>
          <cell r="V222" t="e">
            <v>#NAME?</v>
          </cell>
          <cell r="W222" t="e">
            <v>#NAME?</v>
          </cell>
          <cell r="X222" t="e">
            <v>#NAME?</v>
          </cell>
          <cell r="Y222" t="e">
            <v>#NAME?</v>
          </cell>
          <cell r="Z222" t="e">
            <v>#NAME?</v>
          </cell>
          <cell r="AA222" t="e">
            <v>#NAME?</v>
          </cell>
          <cell r="AB222" t="e">
            <v>#NAME?</v>
          </cell>
          <cell r="AC222" t="e">
            <v>#NAME?</v>
          </cell>
          <cell r="AD222" t="e">
            <v>#NAME?</v>
          </cell>
          <cell r="AE222" t="e">
            <v>#NAME?</v>
          </cell>
          <cell r="AF222">
            <v>171.56</v>
          </cell>
          <cell r="AG222">
            <v>36.64</v>
          </cell>
          <cell r="AH222">
            <v>7.56</v>
          </cell>
          <cell r="AI222">
            <v>215.76</v>
          </cell>
          <cell r="AJ222" t="e">
            <v>#NAME?</v>
          </cell>
          <cell r="AK222" t="e">
            <v>#NAME?</v>
          </cell>
          <cell r="AL222" t="e">
            <v>#NAME?</v>
          </cell>
          <cell r="AM222" t="e">
            <v>#NAME?</v>
          </cell>
          <cell r="AN222" t="e">
            <v>#NAME?</v>
          </cell>
          <cell r="AO222" t="e">
            <v>#NAME?</v>
          </cell>
          <cell r="AP222" t="e">
            <v>#NAME?</v>
          </cell>
          <cell r="AQ222">
            <v>0</v>
          </cell>
          <cell r="AR222">
            <v>0</v>
          </cell>
          <cell r="AS222">
            <v>0</v>
          </cell>
          <cell r="AT222">
            <v>0</v>
          </cell>
        </row>
        <row r="223">
          <cell r="A223" t="str">
            <v>132KV DC Gaya-Jehanabad TL Line</v>
          </cell>
          <cell r="B223">
            <v>75</v>
          </cell>
          <cell r="C223" t="str">
            <v>17/0</v>
          </cell>
          <cell r="D223" t="str">
            <v>DD+0</v>
          </cell>
          <cell r="E223" t="str">
            <v>WET</v>
          </cell>
          <cell r="F223" t="str">
            <v>Sunil Kumar</v>
          </cell>
          <cell r="G223">
            <v>43476</v>
          </cell>
          <cell r="H223">
            <v>43504</v>
          </cell>
          <cell r="I223" t="str">
            <v>21/02</v>
          </cell>
          <cell r="J223" t="str">
            <v>YES</v>
          </cell>
          <cell r="K223" t="str">
            <v>YES</v>
          </cell>
          <cell r="L223">
            <v>2</v>
          </cell>
          <cell r="M223">
            <v>75</v>
          </cell>
          <cell r="N223">
            <v>0</v>
          </cell>
          <cell r="O223">
            <v>0</v>
          </cell>
          <cell r="P223">
            <v>0</v>
          </cell>
          <cell r="Q223">
            <v>0</v>
          </cell>
          <cell r="R223" t="e">
            <v>#NAME?</v>
          </cell>
          <cell r="S223" t="e">
            <v>#NAME?</v>
          </cell>
          <cell r="T223">
            <v>0</v>
          </cell>
          <cell r="U223">
            <v>0</v>
          </cell>
          <cell r="V223" t="e">
            <v>#NAME?</v>
          </cell>
          <cell r="W223" t="e">
            <v>#NAME?</v>
          </cell>
          <cell r="X223" t="e">
            <v>#NAME?</v>
          </cell>
          <cell r="Y223" t="e">
            <v>#NAME?</v>
          </cell>
          <cell r="Z223" t="e">
            <v>#NAME?</v>
          </cell>
          <cell r="AA223" t="e">
            <v>#NAME?</v>
          </cell>
          <cell r="AB223" t="e">
            <v>#NAME?</v>
          </cell>
          <cell r="AC223" t="e">
            <v>#NAME?</v>
          </cell>
          <cell r="AD223" t="e">
            <v>#NAME?</v>
          </cell>
          <cell r="AE223" t="e">
            <v>#NAME?</v>
          </cell>
          <cell r="AF223">
            <v>396.56</v>
          </cell>
          <cell r="AG223">
            <v>0</v>
          </cell>
          <cell r="AH223">
            <v>8.26</v>
          </cell>
          <cell r="AI223">
            <v>404.82</v>
          </cell>
          <cell r="AJ223" t="e">
            <v>#NAME?</v>
          </cell>
          <cell r="AK223" t="e">
            <v>#NAME?</v>
          </cell>
          <cell r="AL223" t="e">
            <v>#NAME?</v>
          </cell>
          <cell r="AM223" t="e">
            <v>#NAME?</v>
          </cell>
          <cell r="AN223" t="e">
            <v>#NAME?</v>
          </cell>
          <cell r="AO223" t="e">
            <v>#NAME?</v>
          </cell>
          <cell r="AP223" t="e">
            <v>#NAME?</v>
          </cell>
          <cell r="AQ223">
            <v>0</v>
          </cell>
          <cell r="AR223">
            <v>0</v>
          </cell>
          <cell r="AS223">
            <v>0</v>
          </cell>
          <cell r="AT223">
            <v>0</v>
          </cell>
        </row>
        <row r="224">
          <cell r="A224" t="str">
            <v>132KV DC Dumraon-Buxar TL Line</v>
          </cell>
          <cell r="B224">
            <v>50</v>
          </cell>
          <cell r="C224" t="str">
            <v>30/3</v>
          </cell>
          <cell r="D224" t="str">
            <v>DP+0</v>
          </cell>
          <cell r="E224" t="str">
            <v>wet</v>
          </cell>
          <cell r="F224" t="str">
            <v>Roshan Kumar</v>
          </cell>
          <cell r="G224">
            <v>43477</v>
          </cell>
          <cell r="H224">
            <v>43505</v>
          </cell>
          <cell r="I224">
            <v>43552</v>
          </cell>
          <cell r="J224" t="str">
            <v>YES</v>
          </cell>
          <cell r="K224">
            <v>0</v>
          </cell>
          <cell r="L224">
            <v>0</v>
          </cell>
          <cell r="M224">
            <v>0</v>
          </cell>
          <cell r="N224">
            <v>0</v>
          </cell>
          <cell r="O224">
            <v>0</v>
          </cell>
          <cell r="P224">
            <v>0</v>
          </cell>
          <cell r="Q224">
            <v>0</v>
          </cell>
          <cell r="R224" t="e">
            <v>#NAME?</v>
          </cell>
          <cell r="S224" t="e">
            <v>#NAME?</v>
          </cell>
          <cell r="T224">
            <v>0</v>
          </cell>
          <cell r="U224">
            <v>0</v>
          </cell>
          <cell r="V224" t="e">
            <v>#NAME?</v>
          </cell>
          <cell r="W224" t="e">
            <v>#NAME?</v>
          </cell>
          <cell r="X224" t="e">
            <v>#NAME?</v>
          </cell>
          <cell r="Y224" t="e">
            <v>#NAME?</v>
          </cell>
          <cell r="Z224" t="e">
            <v>#NAME?</v>
          </cell>
          <cell r="AA224" t="e">
            <v>#NAME?</v>
          </cell>
          <cell r="AB224" t="e">
            <v>#NAME?</v>
          </cell>
          <cell r="AC224" t="e">
            <v>#NAME?</v>
          </cell>
          <cell r="AD224" t="e">
            <v>#NAME?</v>
          </cell>
          <cell r="AE224" t="e">
            <v>#NAME?</v>
          </cell>
          <cell r="AF224">
            <v>122.56</v>
          </cell>
          <cell r="AG224">
            <v>17.68</v>
          </cell>
          <cell r="AH224">
            <v>6.51</v>
          </cell>
          <cell r="AI224">
            <v>146.75</v>
          </cell>
          <cell r="AJ224" t="e">
            <v>#NAME?</v>
          </cell>
          <cell r="AK224" t="e">
            <v>#NAME?</v>
          </cell>
          <cell r="AL224" t="e">
            <v>#NAME?</v>
          </cell>
          <cell r="AM224" t="e">
            <v>#NAME?</v>
          </cell>
          <cell r="AN224" t="e">
            <v>#NAME?</v>
          </cell>
          <cell r="AO224" t="e">
            <v>#NAME?</v>
          </cell>
          <cell r="AP224" t="e">
            <v>#NAME?</v>
          </cell>
          <cell r="AQ224">
            <v>0</v>
          </cell>
          <cell r="AR224">
            <v>0</v>
          </cell>
          <cell r="AS224">
            <v>0</v>
          </cell>
          <cell r="AT224">
            <v>0</v>
          </cell>
        </row>
        <row r="225">
          <cell r="A225" t="str">
            <v>132KV DC Gaya-Jehanabad TL Line</v>
          </cell>
          <cell r="B225">
            <v>74</v>
          </cell>
          <cell r="C225" t="str">
            <v>4/0</v>
          </cell>
          <cell r="D225" t="str">
            <v>DD+0</v>
          </cell>
          <cell r="E225" t="str">
            <v>WET</v>
          </cell>
          <cell r="F225" t="str">
            <v>Deepak Kumar</v>
          </cell>
          <cell r="G225">
            <v>43475</v>
          </cell>
          <cell r="H225">
            <v>43503</v>
          </cell>
          <cell r="I225">
            <v>43513</v>
          </cell>
          <cell r="J225" t="str">
            <v>YES</v>
          </cell>
          <cell r="K225" t="str">
            <v>YES</v>
          </cell>
          <cell r="L225">
            <v>3</v>
          </cell>
          <cell r="M225">
            <v>74</v>
          </cell>
          <cell r="N225">
            <v>0</v>
          </cell>
          <cell r="O225">
            <v>0</v>
          </cell>
          <cell r="P225">
            <v>0</v>
          </cell>
          <cell r="Q225">
            <v>0</v>
          </cell>
          <cell r="R225" t="e">
            <v>#NAME?</v>
          </cell>
          <cell r="S225" t="e">
            <v>#NAME?</v>
          </cell>
          <cell r="T225">
            <v>0</v>
          </cell>
          <cell r="U225">
            <v>0</v>
          </cell>
          <cell r="V225" t="e">
            <v>#NAME?</v>
          </cell>
          <cell r="W225" t="e">
            <v>#NAME?</v>
          </cell>
          <cell r="X225" t="e">
            <v>#NAME?</v>
          </cell>
          <cell r="Y225" t="e">
            <v>#NAME?</v>
          </cell>
          <cell r="Z225" t="e">
            <v>#NAME?</v>
          </cell>
          <cell r="AA225" t="e">
            <v>#NAME?</v>
          </cell>
          <cell r="AB225" t="e">
            <v>#NAME?</v>
          </cell>
          <cell r="AC225" t="e">
            <v>#NAME?</v>
          </cell>
          <cell r="AD225" t="e">
            <v>#NAME?</v>
          </cell>
          <cell r="AE225" t="e">
            <v>#NAME?</v>
          </cell>
          <cell r="AF225">
            <v>396.56</v>
          </cell>
          <cell r="AG225">
            <v>0</v>
          </cell>
          <cell r="AH225">
            <v>8.26</v>
          </cell>
          <cell r="AI225">
            <v>404.82</v>
          </cell>
          <cell r="AJ225" t="e">
            <v>#NAME?</v>
          </cell>
          <cell r="AK225" t="e">
            <v>#NAME?</v>
          </cell>
          <cell r="AL225" t="e">
            <v>#NAME?</v>
          </cell>
          <cell r="AM225" t="e">
            <v>#NAME?</v>
          </cell>
          <cell r="AN225" t="e">
            <v>#NAME?</v>
          </cell>
          <cell r="AO225" t="e">
            <v>#NAME?</v>
          </cell>
          <cell r="AP225" t="e">
            <v>#NAME?</v>
          </cell>
          <cell r="AQ225">
            <v>0</v>
          </cell>
          <cell r="AR225">
            <v>0</v>
          </cell>
          <cell r="AS225">
            <v>0</v>
          </cell>
          <cell r="AT225">
            <v>0</v>
          </cell>
        </row>
        <row r="226">
          <cell r="A226" t="str">
            <v>132KV DC Naubatpur-Paliganj TL Line</v>
          </cell>
          <cell r="B226">
            <v>20</v>
          </cell>
          <cell r="C226" t="str">
            <v>6/2</v>
          </cell>
          <cell r="D226" t="str">
            <v>DA+0</v>
          </cell>
          <cell r="E226" t="str">
            <v>WET</v>
          </cell>
          <cell r="F226" t="str">
            <v>Lalan Mehta</v>
          </cell>
          <cell r="G226">
            <v>43475</v>
          </cell>
          <cell r="H226">
            <v>43503</v>
          </cell>
          <cell r="I226">
            <v>43513</v>
          </cell>
          <cell r="J226" t="str">
            <v>YES</v>
          </cell>
          <cell r="K226" t="str">
            <v>YES</v>
          </cell>
          <cell r="L226">
            <v>7</v>
          </cell>
          <cell r="M226">
            <v>0</v>
          </cell>
          <cell r="N226">
            <v>0</v>
          </cell>
          <cell r="O226">
            <v>0</v>
          </cell>
          <cell r="P226">
            <v>0</v>
          </cell>
          <cell r="Q226">
            <v>0</v>
          </cell>
          <cell r="R226" t="e">
            <v>#NAME?</v>
          </cell>
          <cell r="S226" t="e">
            <v>#NAME?</v>
          </cell>
          <cell r="T226">
            <v>0</v>
          </cell>
          <cell r="U226">
            <v>0</v>
          </cell>
          <cell r="V226" t="e">
            <v>#NAME?</v>
          </cell>
          <cell r="W226" t="e">
            <v>#NAME?</v>
          </cell>
          <cell r="X226" t="e">
            <v>#NAME?</v>
          </cell>
          <cell r="Y226" t="e">
            <v>#NAME?</v>
          </cell>
          <cell r="Z226" t="e">
            <v>#NAME?</v>
          </cell>
          <cell r="AA226" t="e">
            <v>#NAME?</v>
          </cell>
          <cell r="AB226" t="e">
            <v>#NAME?</v>
          </cell>
          <cell r="AC226" t="e">
            <v>#NAME?</v>
          </cell>
          <cell r="AD226" t="e">
            <v>#NAME?</v>
          </cell>
          <cell r="AE226" t="e">
            <v>#NAME?</v>
          </cell>
          <cell r="AF226">
            <v>171.56</v>
          </cell>
          <cell r="AG226">
            <v>36.64</v>
          </cell>
          <cell r="AH226">
            <v>7.56</v>
          </cell>
          <cell r="AI226">
            <v>215.76</v>
          </cell>
          <cell r="AJ226" t="e">
            <v>#NAME?</v>
          </cell>
          <cell r="AK226" t="e">
            <v>#NAME?</v>
          </cell>
          <cell r="AL226" t="e">
            <v>#NAME?</v>
          </cell>
          <cell r="AM226" t="e">
            <v>#NAME?</v>
          </cell>
          <cell r="AN226" t="e">
            <v>#NAME?</v>
          </cell>
          <cell r="AO226" t="e">
            <v>#NAME?</v>
          </cell>
          <cell r="AP226" t="e">
            <v>#NAME?</v>
          </cell>
          <cell r="AQ226">
            <v>0</v>
          </cell>
          <cell r="AR226">
            <v>0</v>
          </cell>
          <cell r="AS226">
            <v>0</v>
          </cell>
          <cell r="AT226">
            <v>0</v>
          </cell>
        </row>
        <row r="227">
          <cell r="A227" t="str">
            <v>132KV DC Dumraon-Buxar TL Line</v>
          </cell>
          <cell r="B227">
            <v>48</v>
          </cell>
          <cell r="C227" t="str">
            <v>28/3</v>
          </cell>
          <cell r="D227" t="str">
            <v>DP+3</v>
          </cell>
          <cell r="E227" t="str">
            <v>WET</v>
          </cell>
          <cell r="F227" t="str">
            <v>Meera Engineering</v>
          </cell>
          <cell r="G227">
            <v>43476</v>
          </cell>
          <cell r="H227">
            <v>43504</v>
          </cell>
          <cell r="I227">
            <v>43540</v>
          </cell>
          <cell r="J227" t="str">
            <v>YES</v>
          </cell>
          <cell r="K227" t="str">
            <v>YES</v>
          </cell>
          <cell r="L227">
            <v>6</v>
          </cell>
          <cell r="M227">
            <v>48</v>
          </cell>
          <cell r="N227">
            <v>0</v>
          </cell>
          <cell r="O227">
            <v>0</v>
          </cell>
          <cell r="P227">
            <v>0</v>
          </cell>
          <cell r="Q227">
            <v>0</v>
          </cell>
          <cell r="R227" t="e">
            <v>#NAME?</v>
          </cell>
          <cell r="S227" t="e">
            <v>#NAME?</v>
          </cell>
          <cell r="T227">
            <v>0</v>
          </cell>
          <cell r="U227">
            <v>0</v>
          </cell>
          <cell r="V227" t="e">
            <v>#NAME?</v>
          </cell>
          <cell r="W227" t="e">
            <v>#NAME?</v>
          </cell>
          <cell r="X227" t="e">
            <v>#NAME?</v>
          </cell>
          <cell r="Y227" t="e">
            <v>#NAME?</v>
          </cell>
          <cell r="Z227" t="e">
            <v>#NAME?</v>
          </cell>
          <cell r="AA227" t="e">
            <v>#NAME?</v>
          </cell>
          <cell r="AB227" t="e">
            <v>#NAME?</v>
          </cell>
          <cell r="AC227" t="e">
            <v>#NAME?</v>
          </cell>
          <cell r="AD227" t="e">
            <v>#NAME?</v>
          </cell>
          <cell r="AE227" t="e">
            <v>#NAME?</v>
          </cell>
          <cell r="AF227">
            <v>122.56</v>
          </cell>
          <cell r="AG227">
            <v>17.68</v>
          </cell>
          <cell r="AH227">
            <v>6.51</v>
          </cell>
          <cell r="AI227">
            <v>146.75</v>
          </cell>
          <cell r="AJ227" t="e">
            <v>#NAME?</v>
          </cell>
          <cell r="AK227" t="e">
            <v>#NAME?</v>
          </cell>
          <cell r="AL227" t="e">
            <v>#NAME?</v>
          </cell>
          <cell r="AM227" t="e">
            <v>#NAME?</v>
          </cell>
          <cell r="AN227" t="e">
            <v>#NAME?</v>
          </cell>
          <cell r="AO227" t="e">
            <v>#NAME?</v>
          </cell>
          <cell r="AP227" t="e">
            <v>#NAME?</v>
          </cell>
          <cell r="AQ227">
            <v>0</v>
          </cell>
          <cell r="AR227">
            <v>0</v>
          </cell>
          <cell r="AS227">
            <v>0</v>
          </cell>
          <cell r="AT227">
            <v>0</v>
          </cell>
        </row>
        <row r="228">
          <cell r="A228" t="str">
            <v>132KV DC Gaya-Jehanabad TL Line</v>
          </cell>
          <cell r="B228">
            <v>72</v>
          </cell>
          <cell r="C228" t="str">
            <v>18/6</v>
          </cell>
          <cell r="D228" t="str">
            <v>DA+6</v>
          </cell>
          <cell r="E228" t="str">
            <v>WET</v>
          </cell>
          <cell r="F228" t="str">
            <v>Sumaiyya Enterprizes</v>
          </cell>
          <cell r="G228">
            <v>43474</v>
          </cell>
          <cell r="H228">
            <v>43502</v>
          </cell>
          <cell r="I228" t="str">
            <v>YES</v>
          </cell>
          <cell r="J228" t="str">
            <v>YES</v>
          </cell>
          <cell r="K228" t="str">
            <v>YES</v>
          </cell>
          <cell r="L228">
            <v>2</v>
          </cell>
          <cell r="M228">
            <v>72</v>
          </cell>
          <cell r="N228">
            <v>0</v>
          </cell>
          <cell r="O228">
            <v>0</v>
          </cell>
          <cell r="P228">
            <v>0</v>
          </cell>
          <cell r="Q228">
            <v>0</v>
          </cell>
          <cell r="R228" t="e">
            <v>#NAME?</v>
          </cell>
          <cell r="S228" t="e">
            <v>#NAME?</v>
          </cell>
          <cell r="T228">
            <v>0</v>
          </cell>
          <cell r="U228">
            <v>0</v>
          </cell>
          <cell r="V228" t="e">
            <v>#NAME?</v>
          </cell>
          <cell r="W228" t="e">
            <v>#NAME?</v>
          </cell>
          <cell r="X228" t="e">
            <v>#NAME?</v>
          </cell>
          <cell r="Y228" t="e">
            <v>#NAME?</v>
          </cell>
          <cell r="Z228" t="e">
            <v>#NAME?</v>
          </cell>
          <cell r="AA228" t="e">
            <v>#NAME?</v>
          </cell>
          <cell r="AB228" t="e">
            <v>#NAME?</v>
          </cell>
          <cell r="AC228" t="e">
            <v>#NAME?</v>
          </cell>
          <cell r="AD228" t="e">
            <v>#NAME?</v>
          </cell>
          <cell r="AE228" t="e">
            <v>#NAME?</v>
          </cell>
          <cell r="AF228">
            <v>171.56</v>
          </cell>
          <cell r="AG228">
            <v>36.64</v>
          </cell>
          <cell r="AH228">
            <v>7.56</v>
          </cell>
          <cell r="AI228">
            <v>215.76</v>
          </cell>
          <cell r="AJ228" t="e">
            <v>#NAME?</v>
          </cell>
          <cell r="AK228" t="e">
            <v>#NAME?</v>
          </cell>
          <cell r="AL228" t="e">
            <v>#NAME?</v>
          </cell>
          <cell r="AM228" t="e">
            <v>#NAME?</v>
          </cell>
          <cell r="AN228" t="e">
            <v>#NAME?</v>
          </cell>
          <cell r="AO228" t="e">
            <v>#NAME?</v>
          </cell>
          <cell r="AP228" t="e">
            <v>#NAME?</v>
          </cell>
          <cell r="AQ228">
            <v>0</v>
          </cell>
          <cell r="AR228">
            <v>0</v>
          </cell>
          <cell r="AS228">
            <v>0</v>
          </cell>
          <cell r="AT228">
            <v>0</v>
          </cell>
        </row>
        <row r="229">
          <cell r="A229" t="str">
            <v>132KV DC Gaya-Jehanabad TL Line</v>
          </cell>
          <cell r="B229">
            <v>73</v>
          </cell>
          <cell r="C229" t="str">
            <v>22/0</v>
          </cell>
          <cell r="D229" t="str">
            <v>DD+0</v>
          </cell>
          <cell r="E229" t="str">
            <v>WET</v>
          </cell>
          <cell r="F229" t="str">
            <v>M S Builder</v>
          </cell>
          <cell r="G229">
            <v>43474</v>
          </cell>
          <cell r="H229">
            <v>43502</v>
          </cell>
          <cell r="I229" t="str">
            <v>YES</v>
          </cell>
          <cell r="J229" t="str">
            <v>YES</v>
          </cell>
          <cell r="K229" t="str">
            <v>YES</v>
          </cell>
          <cell r="L229">
            <v>4</v>
          </cell>
          <cell r="M229">
            <v>77</v>
          </cell>
          <cell r="N229">
            <v>0</v>
          </cell>
          <cell r="O229">
            <v>0</v>
          </cell>
          <cell r="P229">
            <v>0</v>
          </cell>
          <cell r="Q229">
            <v>0</v>
          </cell>
          <cell r="R229" t="e">
            <v>#NAME?</v>
          </cell>
          <cell r="S229" t="e">
            <v>#NAME?</v>
          </cell>
          <cell r="T229">
            <v>0</v>
          </cell>
          <cell r="U229">
            <v>0</v>
          </cell>
          <cell r="V229" t="e">
            <v>#NAME?</v>
          </cell>
          <cell r="W229" t="e">
            <v>#NAME?</v>
          </cell>
          <cell r="X229" t="e">
            <v>#NAME?</v>
          </cell>
          <cell r="Y229" t="e">
            <v>#NAME?</v>
          </cell>
          <cell r="Z229" t="e">
            <v>#NAME?</v>
          </cell>
          <cell r="AA229" t="e">
            <v>#NAME?</v>
          </cell>
          <cell r="AB229" t="e">
            <v>#NAME?</v>
          </cell>
          <cell r="AC229" t="e">
            <v>#NAME?</v>
          </cell>
          <cell r="AD229" t="e">
            <v>#NAME?</v>
          </cell>
          <cell r="AE229" t="e">
            <v>#NAME?</v>
          </cell>
          <cell r="AF229">
            <v>396.56</v>
          </cell>
          <cell r="AG229">
            <v>0</v>
          </cell>
          <cell r="AH229">
            <v>8.26</v>
          </cell>
          <cell r="AI229">
            <v>404.82</v>
          </cell>
          <cell r="AJ229" t="e">
            <v>#NAME?</v>
          </cell>
          <cell r="AK229" t="e">
            <v>#NAME?</v>
          </cell>
          <cell r="AL229" t="e">
            <v>#NAME?</v>
          </cell>
          <cell r="AM229" t="e">
            <v>#NAME?</v>
          </cell>
          <cell r="AN229" t="e">
            <v>#NAME?</v>
          </cell>
          <cell r="AO229" t="e">
            <v>#NAME?</v>
          </cell>
          <cell r="AP229" t="e">
            <v>#NAME?</v>
          </cell>
          <cell r="AQ229">
            <v>0</v>
          </cell>
          <cell r="AR229">
            <v>0</v>
          </cell>
          <cell r="AS229">
            <v>0</v>
          </cell>
          <cell r="AT229">
            <v>0</v>
          </cell>
        </row>
        <row r="230">
          <cell r="A230" t="str">
            <v>132KV DC Dumraon-Buxar TL Line</v>
          </cell>
          <cell r="B230">
            <v>47</v>
          </cell>
          <cell r="C230" t="str">
            <v>30/5</v>
          </cell>
          <cell r="D230" t="str">
            <v>DP+0</v>
          </cell>
          <cell r="E230" t="str">
            <v>WET</v>
          </cell>
          <cell r="F230" t="str">
            <v>Roshan Kumar</v>
          </cell>
          <cell r="G230">
            <v>43475</v>
          </cell>
          <cell r="H230">
            <v>43503</v>
          </cell>
          <cell r="I230">
            <v>43552</v>
          </cell>
          <cell r="J230" t="str">
            <v>YES</v>
          </cell>
          <cell r="K230">
            <v>0</v>
          </cell>
          <cell r="L230">
            <v>0</v>
          </cell>
          <cell r="M230">
            <v>0</v>
          </cell>
          <cell r="N230">
            <v>0</v>
          </cell>
          <cell r="O230">
            <v>0</v>
          </cell>
          <cell r="P230">
            <v>0</v>
          </cell>
          <cell r="Q230">
            <v>0</v>
          </cell>
          <cell r="R230" t="e">
            <v>#NAME?</v>
          </cell>
          <cell r="S230" t="e">
            <v>#NAME?</v>
          </cell>
          <cell r="T230">
            <v>0</v>
          </cell>
          <cell r="U230">
            <v>0</v>
          </cell>
          <cell r="V230" t="e">
            <v>#NAME?</v>
          </cell>
          <cell r="W230" t="e">
            <v>#NAME?</v>
          </cell>
          <cell r="X230" t="e">
            <v>#NAME?</v>
          </cell>
          <cell r="Y230" t="e">
            <v>#NAME?</v>
          </cell>
          <cell r="Z230" t="e">
            <v>#NAME?</v>
          </cell>
          <cell r="AA230" t="e">
            <v>#NAME?</v>
          </cell>
          <cell r="AB230" t="e">
            <v>#NAME?</v>
          </cell>
          <cell r="AC230" t="e">
            <v>#NAME?</v>
          </cell>
          <cell r="AD230" t="e">
            <v>#NAME?</v>
          </cell>
          <cell r="AE230" t="e">
            <v>#NAME?</v>
          </cell>
          <cell r="AF230">
            <v>122.56</v>
          </cell>
          <cell r="AG230">
            <v>17.68</v>
          </cell>
          <cell r="AH230">
            <v>6.51</v>
          </cell>
          <cell r="AI230">
            <v>146.75</v>
          </cell>
          <cell r="AJ230" t="e">
            <v>#NAME?</v>
          </cell>
          <cell r="AK230" t="e">
            <v>#NAME?</v>
          </cell>
          <cell r="AL230" t="e">
            <v>#NAME?</v>
          </cell>
          <cell r="AM230" t="e">
            <v>#NAME?</v>
          </cell>
          <cell r="AN230" t="e">
            <v>#NAME?</v>
          </cell>
          <cell r="AO230" t="e">
            <v>#NAME?</v>
          </cell>
          <cell r="AP230" t="e">
            <v>#NAME?</v>
          </cell>
          <cell r="AQ230">
            <v>0</v>
          </cell>
          <cell r="AR230">
            <v>0</v>
          </cell>
          <cell r="AS230">
            <v>0</v>
          </cell>
          <cell r="AT230">
            <v>0</v>
          </cell>
        </row>
        <row r="231">
          <cell r="A231" t="str">
            <v>220KV DC Naubatpur-BhusaulaTL Line</v>
          </cell>
          <cell r="B231">
            <v>0</v>
          </cell>
          <cell r="C231" t="str">
            <v>1/0</v>
          </cell>
          <cell r="D231" t="str">
            <v>MD+0</v>
          </cell>
          <cell r="E231">
            <v>0</v>
          </cell>
          <cell r="F231">
            <v>0</v>
          </cell>
          <cell r="G231">
            <v>0</v>
          </cell>
          <cell r="H231">
            <v>28</v>
          </cell>
          <cell r="I231">
            <v>0</v>
          </cell>
          <cell r="J231">
            <v>0</v>
          </cell>
          <cell r="K231">
            <v>0</v>
          </cell>
          <cell r="L231">
            <v>0</v>
          </cell>
          <cell r="M231">
            <v>0</v>
          </cell>
          <cell r="N231">
            <v>0</v>
          </cell>
          <cell r="O231">
            <v>0</v>
          </cell>
          <cell r="P231">
            <v>0</v>
          </cell>
          <cell r="Q231">
            <v>0</v>
          </cell>
          <cell r="R231" t="e">
            <v>#NAME?</v>
          </cell>
          <cell r="S231" t="e">
            <v>#NAME?</v>
          </cell>
          <cell r="T231">
            <v>0</v>
          </cell>
          <cell r="U231">
            <v>0</v>
          </cell>
          <cell r="V231" t="e">
            <v>#NAME?</v>
          </cell>
          <cell r="W231" t="e">
            <v>#NAME?</v>
          </cell>
          <cell r="X231" t="e">
            <v>#NAME?</v>
          </cell>
          <cell r="Y231" t="e">
            <v>#NAME?</v>
          </cell>
          <cell r="Z231" t="e">
            <v>#NAME?</v>
          </cell>
          <cell r="AA231" t="e">
            <v>#NAME?</v>
          </cell>
          <cell r="AB231" t="e">
            <v>#NAME?</v>
          </cell>
          <cell r="AC231" t="e">
            <v>#NAME?</v>
          </cell>
          <cell r="AD231" t="e">
            <v>#NAME?</v>
          </cell>
          <cell r="AE231" t="e">
            <v>#NAME?</v>
          </cell>
          <cell r="AF231">
            <v>0</v>
          </cell>
          <cell r="AG231">
            <v>0</v>
          </cell>
          <cell r="AH231">
            <v>0</v>
          </cell>
          <cell r="AI231">
            <v>0</v>
          </cell>
          <cell r="AJ231" t="e">
            <v>#NAME?</v>
          </cell>
          <cell r="AK231" t="e">
            <v>#NAME?</v>
          </cell>
          <cell r="AL231" t="e">
            <v>#NAME?</v>
          </cell>
          <cell r="AM231" t="e">
            <v>#NAME?</v>
          </cell>
          <cell r="AN231" t="e">
            <v>#NAME?</v>
          </cell>
          <cell r="AO231" t="e">
            <v>#NAME?</v>
          </cell>
          <cell r="AP231" t="e">
            <v>#NAME?</v>
          </cell>
          <cell r="AQ231">
            <v>0</v>
          </cell>
          <cell r="AR231">
            <v>0</v>
          </cell>
          <cell r="AS231">
            <v>0</v>
          </cell>
          <cell r="AT231">
            <v>0</v>
          </cell>
        </row>
        <row r="232">
          <cell r="A232" t="str">
            <v>132KV DC Naubatpur-Paliganj TL Line</v>
          </cell>
          <cell r="B232">
            <v>18</v>
          </cell>
          <cell r="C232" t="str">
            <v>6/1</v>
          </cell>
          <cell r="D232" t="str">
            <v>DA+0</v>
          </cell>
          <cell r="E232" t="str">
            <v>WET</v>
          </cell>
          <cell r="F232" t="str">
            <v>Lalan Mehta</v>
          </cell>
          <cell r="G232">
            <v>43473</v>
          </cell>
          <cell r="H232">
            <v>43501</v>
          </cell>
          <cell r="I232">
            <v>43513</v>
          </cell>
          <cell r="J232" t="str">
            <v>YES</v>
          </cell>
          <cell r="K232" t="str">
            <v>YES</v>
          </cell>
          <cell r="L232">
            <v>7</v>
          </cell>
          <cell r="M232">
            <v>0</v>
          </cell>
          <cell r="N232">
            <v>0</v>
          </cell>
          <cell r="O232">
            <v>0</v>
          </cell>
          <cell r="P232">
            <v>0</v>
          </cell>
          <cell r="Q232">
            <v>0</v>
          </cell>
          <cell r="R232" t="e">
            <v>#NAME?</v>
          </cell>
          <cell r="S232" t="e">
            <v>#NAME?</v>
          </cell>
          <cell r="T232">
            <v>0</v>
          </cell>
          <cell r="U232">
            <v>0</v>
          </cell>
          <cell r="V232" t="e">
            <v>#NAME?</v>
          </cell>
          <cell r="W232" t="e">
            <v>#NAME?</v>
          </cell>
          <cell r="X232" t="e">
            <v>#NAME?</v>
          </cell>
          <cell r="Y232" t="e">
            <v>#NAME?</v>
          </cell>
          <cell r="Z232" t="e">
            <v>#NAME?</v>
          </cell>
          <cell r="AA232" t="e">
            <v>#NAME?</v>
          </cell>
          <cell r="AB232" t="e">
            <v>#NAME?</v>
          </cell>
          <cell r="AC232" t="e">
            <v>#NAME?</v>
          </cell>
          <cell r="AD232" t="e">
            <v>#NAME?</v>
          </cell>
          <cell r="AE232" t="e">
            <v>#NAME?</v>
          </cell>
          <cell r="AF232">
            <v>171.56</v>
          </cell>
          <cell r="AG232">
            <v>36.64</v>
          </cell>
          <cell r="AH232">
            <v>7.56</v>
          </cell>
          <cell r="AI232">
            <v>215.76</v>
          </cell>
          <cell r="AJ232" t="e">
            <v>#NAME?</v>
          </cell>
          <cell r="AK232" t="e">
            <v>#NAME?</v>
          </cell>
          <cell r="AL232" t="e">
            <v>#NAME?</v>
          </cell>
          <cell r="AM232" t="e">
            <v>#NAME?</v>
          </cell>
          <cell r="AN232" t="e">
            <v>#NAME?</v>
          </cell>
          <cell r="AO232" t="e">
            <v>#NAME?</v>
          </cell>
          <cell r="AP232" t="e">
            <v>#NAME?</v>
          </cell>
          <cell r="AQ232">
            <v>0</v>
          </cell>
          <cell r="AR232">
            <v>0</v>
          </cell>
          <cell r="AS232">
            <v>0</v>
          </cell>
          <cell r="AT232">
            <v>0</v>
          </cell>
        </row>
        <row r="233">
          <cell r="A233" t="str">
            <v>132KV DC Naubatpur-Paliganj TL Line</v>
          </cell>
          <cell r="B233">
            <v>19</v>
          </cell>
          <cell r="C233" t="str">
            <v>7/11</v>
          </cell>
          <cell r="D233" t="str">
            <v>DA+3</v>
          </cell>
          <cell r="E233" t="str">
            <v>WET</v>
          </cell>
          <cell r="F233" t="str">
            <v>Mahesh Prasad Singh</v>
          </cell>
          <cell r="G233">
            <v>43473</v>
          </cell>
          <cell r="H233">
            <v>43501</v>
          </cell>
          <cell r="I233">
            <v>43513</v>
          </cell>
          <cell r="J233" t="str">
            <v>YES</v>
          </cell>
          <cell r="K233" t="str">
            <v>YES</v>
          </cell>
          <cell r="L233">
            <v>1</v>
          </cell>
          <cell r="M233">
            <v>19</v>
          </cell>
          <cell r="N233">
            <v>0</v>
          </cell>
          <cell r="O233">
            <v>0</v>
          </cell>
          <cell r="P233">
            <v>0</v>
          </cell>
          <cell r="Q233">
            <v>0</v>
          </cell>
          <cell r="R233" t="e">
            <v>#NAME?</v>
          </cell>
          <cell r="S233" t="e">
            <v>#NAME?</v>
          </cell>
          <cell r="T233">
            <v>0</v>
          </cell>
          <cell r="U233">
            <v>0</v>
          </cell>
          <cell r="V233" t="e">
            <v>#NAME?</v>
          </cell>
          <cell r="W233" t="e">
            <v>#NAME?</v>
          </cell>
          <cell r="X233" t="e">
            <v>#NAME?</v>
          </cell>
          <cell r="Y233" t="e">
            <v>#NAME?</v>
          </cell>
          <cell r="Z233" t="e">
            <v>#NAME?</v>
          </cell>
          <cell r="AA233" t="e">
            <v>#NAME?</v>
          </cell>
          <cell r="AB233" t="e">
            <v>#NAME?</v>
          </cell>
          <cell r="AC233" t="e">
            <v>#NAME?</v>
          </cell>
          <cell r="AD233" t="e">
            <v>#NAME?</v>
          </cell>
          <cell r="AE233" t="e">
            <v>#NAME?</v>
          </cell>
          <cell r="AF233">
            <v>171.56</v>
          </cell>
          <cell r="AG233">
            <v>36.64</v>
          </cell>
          <cell r="AH233">
            <v>7.56</v>
          </cell>
          <cell r="AI233">
            <v>215.76</v>
          </cell>
          <cell r="AJ233" t="e">
            <v>#NAME?</v>
          </cell>
          <cell r="AK233" t="e">
            <v>#NAME?</v>
          </cell>
          <cell r="AL233" t="e">
            <v>#NAME?</v>
          </cell>
          <cell r="AM233" t="e">
            <v>#NAME?</v>
          </cell>
          <cell r="AN233" t="e">
            <v>#NAME?</v>
          </cell>
          <cell r="AO233" t="e">
            <v>#NAME?</v>
          </cell>
          <cell r="AP233" t="e">
            <v>#NAME?</v>
          </cell>
          <cell r="AQ233">
            <v>0</v>
          </cell>
          <cell r="AR233">
            <v>0</v>
          </cell>
          <cell r="AS233">
            <v>0</v>
          </cell>
          <cell r="AT233">
            <v>0</v>
          </cell>
        </row>
        <row r="234">
          <cell r="A234" t="str">
            <v>132KV DC Dumraon-Buxar TL Line</v>
          </cell>
          <cell r="B234">
            <v>46</v>
          </cell>
          <cell r="C234" t="str">
            <v>2/1</v>
          </cell>
          <cell r="D234" t="str">
            <v>DP+0</v>
          </cell>
          <cell r="E234" t="str">
            <v>WET</v>
          </cell>
          <cell r="F234" t="str">
            <v>Bhagwati Construction</v>
          </cell>
          <cell r="G234">
            <v>43474</v>
          </cell>
          <cell r="H234">
            <v>43502</v>
          </cell>
          <cell r="I234" t="str">
            <v>yes</v>
          </cell>
          <cell r="J234" t="str">
            <v>YES</v>
          </cell>
          <cell r="K234" t="str">
            <v>YES</v>
          </cell>
          <cell r="L234">
            <v>0</v>
          </cell>
          <cell r="M234">
            <v>46</v>
          </cell>
          <cell r="N234">
            <v>0</v>
          </cell>
          <cell r="O234">
            <v>0</v>
          </cell>
          <cell r="P234">
            <v>0</v>
          </cell>
          <cell r="Q234">
            <v>0</v>
          </cell>
          <cell r="R234" t="e">
            <v>#NAME?</v>
          </cell>
          <cell r="S234" t="e">
            <v>#NAME?</v>
          </cell>
          <cell r="T234">
            <v>0</v>
          </cell>
          <cell r="U234">
            <v>0</v>
          </cell>
          <cell r="V234" t="e">
            <v>#NAME?</v>
          </cell>
          <cell r="W234" t="e">
            <v>#NAME?</v>
          </cell>
          <cell r="X234" t="e">
            <v>#NAME?</v>
          </cell>
          <cell r="Y234" t="e">
            <v>#NAME?</v>
          </cell>
          <cell r="Z234" t="e">
            <v>#NAME?</v>
          </cell>
          <cell r="AA234" t="e">
            <v>#NAME?</v>
          </cell>
          <cell r="AB234" t="e">
            <v>#NAME?</v>
          </cell>
          <cell r="AC234" t="e">
            <v>#NAME?</v>
          </cell>
          <cell r="AD234" t="e">
            <v>#NAME?</v>
          </cell>
          <cell r="AE234" t="e">
            <v>#NAME?</v>
          </cell>
          <cell r="AF234">
            <v>122.56</v>
          </cell>
          <cell r="AG234">
            <v>17.68</v>
          </cell>
          <cell r="AH234">
            <v>6.51</v>
          </cell>
          <cell r="AI234">
            <v>146.75</v>
          </cell>
          <cell r="AJ234" t="e">
            <v>#NAME?</v>
          </cell>
          <cell r="AK234" t="e">
            <v>#NAME?</v>
          </cell>
          <cell r="AL234" t="e">
            <v>#NAME?</v>
          </cell>
          <cell r="AM234" t="e">
            <v>#NAME?</v>
          </cell>
          <cell r="AN234" t="e">
            <v>#NAME?</v>
          </cell>
          <cell r="AO234" t="e">
            <v>#NAME?</v>
          </cell>
          <cell r="AP234" t="e">
            <v>#NAME?</v>
          </cell>
          <cell r="AQ234">
            <v>0</v>
          </cell>
          <cell r="AR234">
            <v>0</v>
          </cell>
          <cell r="AS234">
            <v>0</v>
          </cell>
          <cell r="AT234">
            <v>0</v>
          </cell>
        </row>
        <row r="235">
          <cell r="A235" t="str">
            <v>132KV DC Naubatpur-Masaurhi TL Line</v>
          </cell>
          <cell r="B235">
            <v>25</v>
          </cell>
          <cell r="C235" t="str">
            <v>5/0</v>
          </cell>
          <cell r="D235" t="str">
            <v>DD+0</v>
          </cell>
          <cell r="E235" t="str">
            <v>WET</v>
          </cell>
          <cell r="F235" t="str">
            <v>Lalan Mehta</v>
          </cell>
          <cell r="G235">
            <v>43472</v>
          </cell>
          <cell r="H235">
            <v>43500</v>
          </cell>
          <cell r="I235">
            <v>43517</v>
          </cell>
          <cell r="J235" t="str">
            <v>YES</v>
          </cell>
          <cell r="K235" t="str">
            <v>YES</v>
          </cell>
          <cell r="L235">
            <v>6</v>
          </cell>
          <cell r="M235">
            <v>47</v>
          </cell>
          <cell r="N235">
            <v>0</v>
          </cell>
          <cell r="O235">
            <v>0</v>
          </cell>
          <cell r="P235">
            <v>0</v>
          </cell>
          <cell r="Q235">
            <v>0</v>
          </cell>
          <cell r="R235" t="e">
            <v>#NAME?</v>
          </cell>
          <cell r="S235" t="e">
            <v>#NAME?</v>
          </cell>
          <cell r="T235">
            <v>0</v>
          </cell>
          <cell r="U235">
            <v>0</v>
          </cell>
          <cell r="V235" t="e">
            <v>#NAME?</v>
          </cell>
          <cell r="W235" t="e">
            <v>#NAME?</v>
          </cell>
          <cell r="X235" t="e">
            <v>#NAME?</v>
          </cell>
          <cell r="Y235" t="e">
            <v>#NAME?</v>
          </cell>
          <cell r="Z235" t="e">
            <v>#NAME?</v>
          </cell>
          <cell r="AA235" t="e">
            <v>#NAME?</v>
          </cell>
          <cell r="AB235" t="e">
            <v>#NAME?</v>
          </cell>
          <cell r="AC235" t="e">
            <v>#NAME?</v>
          </cell>
          <cell r="AD235" t="e">
            <v>#NAME?</v>
          </cell>
          <cell r="AE235" t="e">
            <v>#NAME?</v>
          </cell>
          <cell r="AF235">
            <v>396.56</v>
          </cell>
          <cell r="AG235">
            <v>0</v>
          </cell>
          <cell r="AH235">
            <v>8.26</v>
          </cell>
          <cell r="AI235">
            <v>404.82</v>
          </cell>
          <cell r="AJ235" t="e">
            <v>#NAME?</v>
          </cell>
          <cell r="AK235" t="e">
            <v>#NAME?</v>
          </cell>
          <cell r="AL235" t="e">
            <v>#NAME?</v>
          </cell>
          <cell r="AM235" t="e">
            <v>#NAME?</v>
          </cell>
          <cell r="AN235" t="e">
            <v>#NAME?</v>
          </cell>
          <cell r="AO235" t="e">
            <v>#NAME?</v>
          </cell>
          <cell r="AP235" t="e">
            <v>#NAME?</v>
          </cell>
          <cell r="AQ235">
            <v>0</v>
          </cell>
          <cell r="AR235">
            <v>0</v>
          </cell>
          <cell r="AS235">
            <v>0</v>
          </cell>
          <cell r="AT235">
            <v>0</v>
          </cell>
        </row>
        <row r="236">
          <cell r="A236" t="str">
            <v>132KV DC Gaya-Jehanabad TL Line</v>
          </cell>
          <cell r="B236">
            <v>71</v>
          </cell>
          <cell r="C236" t="str">
            <v>18/2</v>
          </cell>
          <cell r="D236" t="str">
            <v>DA+6</v>
          </cell>
          <cell r="E236" t="str">
            <v>WET</v>
          </cell>
          <cell r="F236" t="str">
            <v>Sunil Kumar</v>
          </cell>
          <cell r="G236">
            <v>43472</v>
          </cell>
          <cell r="H236">
            <v>43500</v>
          </cell>
          <cell r="I236" t="str">
            <v>21/02</v>
          </cell>
          <cell r="J236" t="str">
            <v>YES</v>
          </cell>
          <cell r="K236" t="str">
            <v>YES</v>
          </cell>
          <cell r="L236">
            <v>2</v>
          </cell>
          <cell r="M236">
            <v>71</v>
          </cell>
          <cell r="N236">
            <v>0</v>
          </cell>
          <cell r="O236">
            <v>0</v>
          </cell>
          <cell r="P236">
            <v>0</v>
          </cell>
          <cell r="Q236">
            <v>0</v>
          </cell>
          <cell r="R236" t="e">
            <v>#NAME?</v>
          </cell>
          <cell r="S236" t="e">
            <v>#NAME?</v>
          </cell>
          <cell r="T236">
            <v>0</v>
          </cell>
          <cell r="U236">
            <v>0</v>
          </cell>
          <cell r="V236" t="e">
            <v>#NAME?</v>
          </cell>
          <cell r="W236" t="e">
            <v>#NAME?</v>
          </cell>
          <cell r="X236" t="e">
            <v>#NAME?</v>
          </cell>
          <cell r="Y236" t="e">
            <v>#NAME?</v>
          </cell>
          <cell r="Z236" t="e">
            <v>#NAME?</v>
          </cell>
          <cell r="AA236" t="e">
            <v>#NAME?</v>
          </cell>
          <cell r="AB236" t="e">
            <v>#NAME?</v>
          </cell>
          <cell r="AC236" t="e">
            <v>#NAME?</v>
          </cell>
          <cell r="AD236" t="e">
            <v>#NAME?</v>
          </cell>
          <cell r="AE236" t="e">
            <v>#NAME?</v>
          </cell>
          <cell r="AF236">
            <v>171.56</v>
          </cell>
          <cell r="AG236">
            <v>36.64</v>
          </cell>
          <cell r="AH236">
            <v>7.56</v>
          </cell>
          <cell r="AI236">
            <v>215.76</v>
          </cell>
          <cell r="AJ236" t="e">
            <v>#NAME?</v>
          </cell>
          <cell r="AK236" t="e">
            <v>#NAME?</v>
          </cell>
          <cell r="AL236" t="e">
            <v>#NAME?</v>
          </cell>
          <cell r="AM236" t="e">
            <v>#NAME?</v>
          </cell>
          <cell r="AN236" t="e">
            <v>#NAME?</v>
          </cell>
          <cell r="AO236" t="e">
            <v>#NAME?</v>
          </cell>
          <cell r="AP236" t="e">
            <v>#NAME?</v>
          </cell>
          <cell r="AQ236">
            <v>0</v>
          </cell>
          <cell r="AR236">
            <v>0</v>
          </cell>
          <cell r="AS236">
            <v>0</v>
          </cell>
          <cell r="AT236">
            <v>0</v>
          </cell>
        </row>
        <row r="237">
          <cell r="A237" t="str">
            <v>132KV DC Gaya-Jehanabad TL Line</v>
          </cell>
          <cell r="B237">
            <v>70</v>
          </cell>
          <cell r="C237" t="str">
            <v>10/0</v>
          </cell>
          <cell r="D237" t="str">
            <v>DD+3</v>
          </cell>
          <cell r="E237" t="str">
            <v>WET</v>
          </cell>
          <cell r="F237" t="str">
            <v>Rajiv Kumar</v>
          </cell>
          <cell r="G237">
            <v>43471</v>
          </cell>
          <cell r="H237">
            <v>43499</v>
          </cell>
          <cell r="I237" t="str">
            <v>YES</v>
          </cell>
          <cell r="J237" t="str">
            <v>YES</v>
          </cell>
          <cell r="K237" t="str">
            <v>YES</v>
          </cell>
          <cell r="L237">
            <v>3</v>
          </cell>
          <cell r="M237">
            <v>70</v>
          </cell>
          <cell r="N237">
            <v>0</v>
          </cell>
          <cell r="O237">
            <v>0</v>
          </cell>
          <cell r="P237">
            <v>0</v>
          </cell>
          <cell r="Q237">
            <v>0</v>
          </cell>
          <cell r="R237" t="e">
            <v>#NAME?</v>
          </cell>
          <cell r="S237" t="e">
            <v>#NAME?</v>
          </cell>
          <cell r="T237">
            <v>0</v>
          </cell>
          <cell r="U237">
            <v>0</v>
          </cell>
          <cell r="V237" t="e">
            <v>#NAME?</v>
          </cell>
          <cell r="W237" t="e">
            <v>#NAME?</v>
          </cell>
          <cell r="X237" t="e">
            <v>#NAME?</v>
          </cell>
          <cell r="Y237" t="e">
            <v>#NAME?</v>
          </cell>
          <cell r="Z237" t="e">
            <v>#NAME?</v>
          </cell>
          <cell r="AA237" t="e">
            <v>#NAME?</v>
          </cell>
          <cell r="AB237" t="e">
            <v>#NAME?</v>
          </cell>
          <cell r="AC237" t="e">
            <v>#NAME?</v>
          </cell>
          <cell r="AD237" t="e">
            <v>#NAME?</v>
          </cell>
          <cell r="AE237" t="e">
            <v>#NAME?</v>
          </cell>
          <cell r="AF237">
            <v>396.56</v>
          </cell>
          <cell r="AG237">
            <v>0</v>
          </cell>
          <cell r="AH237">
            <v>8.26</v>
          </cell>
          <cell r="AI237">
            <v>404.82</v>
          </cell>
          <cell r="AJ237" t="e">
            <v>#NAME?</v>
          </cell>
          <cell r="AK237" t="e">
            <v>#NAME?</v>
          </cell>
          <cell r="AL237" t="e">
            <v>#NAME?</v>
          </cell>
          <cell r="AM237" t="e">
            <v>#NAME?</v>
          </cell>
          <cell r="AN237" t="e">
            <v>#NAME?</v>
          </cell>
          <cell r="AO237" t="e">
            <v>#NAME?</v>
          </cell>
          <cell r="AP237" t="e">
            <v>#NAME?</v>
          </cell>
          <cell r="AQ237">
            <v>0</v>
          </cell>
          <cell r="AR237">
            <v>0</v>
          </cell>
          <cell r="AS237">
            <v>0</v>
          </cell>
          <cell r="AT237">
            <v>0</v>
          </cell>
        </row>
        <row r="238">
          <cell r="A238" t="str">
            <v>132KV DC Dumraon-Buxar TL Line</v>
          </cell>
          <cell r="B238">
            <v>45</v>
          </cell>
          <cell r="C238" t="str">
            <v>28/2</v>
          </cell>
          <cell r="D238" t="str">
            <v>DP+0</v>
          </cell>
          <cell r="E238" t="str">
            <v>WET</v>
          </cell>
          <cell r="F238" t="str">
            <v>Meera Engineering</v>
          </cell>
          <cell r="G238">
            <v>43473</v>
          </cell>
          <cell r="H238">
            <v>43501</v>
          </cell>
          <cell r="I238">
            <v>43540</v>
          </cell>
          <cell r="J238" t="str">
            <v>YES</v>
          </cell>
          <cell r="K238" t="str">
            <v>YES</v>
          </cell>
          <cell r="L238">
            <v>6</v>
          </cell>
          <cell r="M238">
            <v>45</v>
          </cell>
          <cell r="N238">
            <v>0</v>
          </cell>
          <cell r="O238">
            <v>0</v>
          </cell>
          <cell r="P238">
            <v>0</v>
          </cell>
          <cell r="Q238">
            <v>0</v>
          </cell>
          <cell r="R238" t="e">
            <v>#NAME?</v>
          </cell>
          <cell r="S238" t="e">
            <v>#NAME?</v>
          </cell>
          <cell r="T238">
            <v>0</v>
          </cell>
          <cell r="U238">
            <v>0</v>
          </cell>
          <cell r="V238" t="e">
            <v>#NAME?</v>
          </cell>
          <cell r="W238" t="e">
            <v>#NAME?</v>
          </cell>
          <cell r="X238" t="e">
            <v>#NAME?</v>
          </cell>
          <cell r="Y238" t="e">
            <v>#NAME?</v>
          </cell>
          <cell r="Z238" t="e">
            <v>#NAME?</v>
          </cell>
          <cell r="AA238" t="e">
            <v>#NAME?</v>
          </cell>
          <cell r="AB238" t="e">
            <v>#NAME?</v>
          </cell>
          <cell r="AC238" t="e">
            <v>#NAME?</v>
          </cell>
          <cell r="AD238" t="e">
            <v>#NAME?</v>
          </cell>
          <cell r="AE238" t="e">
            <v>#NAME?</v>
          </cell>
          <cell r="AF238">
            <v>122.56</v>
          </cell>
          <cell r="AG238">
            <v>17.68</v>
          </cell>
          <cell r="AH238">
            <v>6.51</v>
          </cell>
          <cell r="AI238">
            <v>146.75</v>
          </cell>
          <cell r="AJ238" t="e">
            <v>#NAME?</v>
          </cell>
          <cell r="AK238" t="e">
            <v>#NAME?</v>
          </cell>
          <cell r="AL238" t="e">
            <v>#NAME?</v>
          </cell>
          <cell r="AM238" t="e">
            <v>#NAME?</v>
          </cell>
          <cell r="AN238" t="e">
            <v>#NAME?</v>
          </cell>
          <cell r="AO238" t="e">
            <v>#NAME?</v>
          </cell>
          <cell r="AP238" t="e">
            <v>#NAME?</v>
          </cell>
          <cell r="AQ238">
            <v>0</v>
          </cell>
          <cell r="AR238">
            <v>0</v>
          </cell>
          <cell r="AS238">
            <v>0</v>
          </cell>
          <cell r="AT238">
            <v>0</v>
          </cell>
        </row>
        <row r="239">
          <cell r="A239" t="str">
            <v>132KV DC Gaya-Jehanabad TL Line</v>
          </cell>
          <cell r="B239">
            <v>69</v>
          </cell>
          <cell r="C239" t="str">
            <v>18/5</v>
          </cell>
          <cell r="D239" t="str">
            <v>DA+6</v>
          </cell>
          <cell r="E239" t="str">
            <v>PS</v>
          </cell>
          <cell r="F239" t="str">
            <v>Sumaiyya Enterprizes</v>
          </cell>
          <cell r="G239">
            <v>43470</v>
          </cell>
          <cell r="H239">
            <v>43498</v>
          </cell>
          <cell r="I239" t="str">
            <v>YES</v>
          </cell>
          <cell r="J239" t="str">
            <v>YES</v>
          </cell>
          <cell r="K239" t="str">
            <v>YES</v>
          </cell>
          <cell r="L239">
            <v>2</v>
          </cell>
          <cell r="M239">
            <v>69</v>
          </cell>
          <cell r="N239">
            <v>0</v>
          </cell>
          <cell r="O239">
            <v>0</v>
          </cell>
          <cell r="P239">
            <v>0</v>
          </cell>
          <cell r="Q239">
            <v>0</v>
          </cell>
          <cell r="R239" t="e">
            <v>#NAME?</v>
          </cell>
          <cell r="S239" t="e">
            <v>#NAME?</v>
          </cell>
          <cell r="T239">
            <v>0</v>
          </cell>
          <cell r="U239">
            <v>0</v>
          </cell>
          <cell r="V239" t="e">
            <v>#NAME?</v>
          </cell>
          <cell r="W239" t="e">
            <v>#NAME?</v>
          </cell>
          <cell r="X239" t="e">
            <v>#NAME?</v>
          </cell>
          <cell r="Y239" t="e">
            <v>#NAME?</v>
          </cell>
          <cell r="Z239" t="e">
            <v>#NAME?</v>
          </cell>
          <cell r="AA239" t="e">
            <v>#NAME?</v>
          </cell>
          <cell r="AB239" t="e">
            <v>#NAME?</v>
          </cell>
          <cell r="AC239" t="e">
            <v>#NAME?</v>
          </cell>
          <cell r="AD239" t="e">
            <v>#NAME?</v>
          </cell>
          <cell r="AE239" t="e">
            <v>#NAME?</v>
          </cell>
          <cell r="AF239">
            <v>171.56</v>
          </cell>
          <cell r="AG239">
            <v>36.64</v>
          </cell>
          <cell r="AH239">
            <v>7.56</v>
          </cell>
          <cell r="AI239">
            <v>215.76</v>
          </cell>
          <cell r="AJ239" t="e">
            <v>#NAME?</v>
          </cell>
          <cell r="AK239" t="e">
            <v>#NAME?</v>
          </cell>
          <cell r="AL239" t="e">
            <v>#NAME?</v>
          </cell>
          <cell r="AM239" t="e">
            <v>#NAME?</v>
          </cell>
          <cell r="AN239" t="e">
            <v>#NAME?</v>
          </cell>
          <cell r="AO239" t="e">
            <v>#NAME?</v>
          </cell>
          <cell r="AP239" t="e">
            <v>#NAME?</v>
          </cell>
          <cell r="AQ239">
            <v>0</v>
          </cell>
          <cell r="AR239">
            <v>0</v>
          </cell>
          <cell r="AS239">
            <v>0</v>
          </cell>
          <cell r="AT239">
            <v>0</v>
          </cell>
        </row>
        <row r="240">
          <cell r="A240" t="str">
            <v>132KV DC Dumraon-Buxar TL Line</v>
          </cell>
          <cell r="B240">
            <v>44</v>
          </cell>
          <cell r="C240" t="str">
            <v>11/1</v>
          </cell>
          <cell r="D240" t="str">
            <v>DP+3</v>
          </cell>
          <cell r="E240" t="str">
            <v>WET</v>
          </cell>
          <cell r="F240" t="str">
            <v>Rajesh Electric Works</v>
          </cell>
          <cell r="G240">
            <v>43471</v>
          </cell>
          <cell r="H240">
            <v>43499</v>
          </cell>
          <cell r="I240" t="str">
            <v>yes</v>
          </cell>
          <cell r="J240" t="str">
            <v>YES</v>
          </cell>
          <cell r="K240" t="str">
            <v>YES</v>
          </cell>
          <cell r="L240">
            <v>3</v>
          </cell>
          <cell r="M240">
            <v>44</v>
          </cell>
          <cell r="N240">
            <v>0</v>
          </cell>
          <cell r="O240">
            <v>0</v>
          </cell>
          <cell r="P240">
            <v>0</v>
          </cell>
          <cell r="Q240">
            <v>0</v>
          </cell>
          <cell r="R240" t="e">
            <v>#NAME?</v>
          </cell>
          <cell r="S240" t="e">
            <v>#NAME?</v>
          </cell>
          <cell r="T240">
            <v>0</v>
          </cell>
          <cell r="U240">
            <v>0</v>
          </cell>
          <cell r="V240" t="e">
            <v>#NAME?</v>
          </cell>
          <cell r="W240" t="e">
            <v>#NAME?</v>
          </cell>
          <cell r="X240" t="e">
            <v>#NAME?</v>
          </cell>
          <cell r="Y240" t="e">
            <v>#NAME?</v>
          </cell>
          <cell r="Z240" t="e">
            <v>#NAME?</v>
          </cell>
          <cell r="AA240" t="e">
            <v>#NAME?</v>
          </cell>
          <cell r="AB240" t="e">
            <v>#NAME?</v>
          </cell>
          <cell r="AC240" t="e">
            <v>#NAME?</v>
          </cell>
          <cell r="AD240" t="e">
            <v>#NAME?</v>
          </cell>
          <cell r="AE240" t="e">
            <v>#NAME?</v>
          </cell>
          <cell r="AF240">
            <v>122.56</v>
          </cell>
          <cell r="AG240">
            <v>17.68</v>
          </cell>
          <cell r="AH240">
            <v>6.51</v>
          </cell>
          <cell r="AI240">
            <v>146.75</v>
          </cell>
          <cell r="AJ240" t="e">
            <v>#NAME?</v>
          </cell>
          <cell r="AK240" t="e">
            <v>#NAME?</v>
          </cell>
          <cell r="AL240" t="e">
            <v>#NAME?</v>
          </cell>
          <cell r="AM240" t="e">
            <v>#NAME?</v>
          </cell>
          <cell r="AN240" t="e">
            <v>#NAME?</v>
          </cell>
          <cell r="AO240" t="e">
            <v>#NAME?</v>
          </cell>
          <cell r="AP240" t="e">
            <v>#NAME?</v>
          </cell>
          <cell r="AQ240">
            <v>0</v>
          </cell>
          <cell r="AR240">
            <v>0</v>
          </cell>
          <cell r="AS240">
            <v>0</v>
          </cell>
          <cell r="AT240">
            <v>0</v>
          </cell>
        </row>
        <row r="241">
          <cell r="A241" t="str">
            <v>132KV DC Dumraon-Buxar TL Line</v>
          </cell>
          <cell r="B241">
            <v>42</v>
          </cell>
          <cell r="C241" t="str">
            <v>6/2</v>
          </cell>
          <cell r="D241" t="str">
            <v>DP+6</v>
          </cell>
          <cell r="E241" t="str">
            <v>WET</v>
          </cell>
          <cell r="F241" t="str">
            <v>Roshan Kumar</v>
          </cell>
          <cell r="G241">
            <v>43470</v>
          </cell>
          <cell r="H241">
            <v>43498</v>
          </cell>
          <cell r="I241">
            <v>43552</v>
          </cell>
          <cell r="J241" t="str">
            <v>YES</v>
          </cell>
          <cell r="K241">
            <v>0</v>
          </cell>
          <cell r="L241">
            <v>0</v>
          </cell>
          <cell r="M241">
            <v>0</v>
          </cell>
          <cell r="N241">
            <v>0</v>
          </cell>
          <cell r="O241">
            <v>0</v>
          </cell>
          <cell r="P241">
            <v>0</v>
          </cell>
          <cell r="Q241">
            <v>0</v>
          </cell>
          <cell r="R241" t="e">
            <v>#NAME?</v>
          </cell>
          <cell r="S241" t="e">
            <v>#NAME?</v>
          </cell>
          <cell r="T241">
            <v>0</v>
          </cell>
          <cell r="U241">
            <v>0</v>
          </cell>
          <cell r="V241" t="e">
            <v>#NAME?</v>
          </cell>
          <cell r="W241" t="e">
            <v>#NAME?</v>
          </cell>
          <cell r="X241" t="e">
            <v>#NAME?</v>
          </cell>
          <cell r="Y241" t="e">
            <v>#NAME?</v>
          </cell>
          <cell r="Z241" t="e">
            <v>#NAME?</v>
          </cell>
          <cell r="AA241" t="e">
            <v>#NAME?</v>
          </cell>
          <cell r="AB241" t="e">
            <v>#NAME?</v>
          </cell>
          <cell r="AC241" t="e">
            <v>#NAME?</v>
          </cell>
          <cell r="AD241" t="e">
            <v>#NAME?</v>
          </cell>
          <cell r="AE241" t="e">
            <v>#NAME?</v>
          </cell>
          <cell r="AF241">
            <v>122.56</v>
          </cell>
          <cell r="AG241">
            <v>17.68</v>
          </cell>
          <cell r="AH241">
            <v>6.51</v>
          </cell>
          <cell r="AI241">
            <v>146.75</v>
          </cell>
          <cell r="AJ241" t="e">
            <v>#NAME?</v>
          </cell>
          <cell r="AK241" t="e">
            <v>#NAME?</v>
          </cell>
          <cell r="AL241" t="e">
            <v>#NAME?</v>
          </cell>
          <cell r="AM241" t="e">
            <v>#NAME?</v>
          </cell>
          <cell r="AN241" t="e">
            <v>#NAME?</v>
          </cell>
          <cell r="AO241" t="e">
            <v>#NAME?</v>
          </cell>
          <cell r="AP241" t="e">
            <v>#NAME?</v>
          </cell>
          <cell r="AQ241">
            <v>0</v>
          </cell>
          <cell r="AR241">
            <v>0</v>
          </cell>
          <cell r="AS241">
            <v>0</v>
          </cell>
          <cell r="AT241">
            <v>0</v>
          </cell>
        </row>
        <row r="242">
          <cell r="A242" t="str">
            <v>220KV DC Naubatpur-BhusaulaTL Line</v>
          </cell>
          <cell r="B242">
            <v>0</v>
          </cell>
          <cell r="C242" t="str">
            <v>1A/0</v>
          </cell>
          <cell r="D242" t="str">
            <v>MD+0</v>
          </cell>
          <cell r="E242">
            <v>0</v>
          </cell>
          <cell r="F242">
            <v>0</v>
          </cell>
          <cell r="G242">
            <v>0</v>
          </cell>
          <cell r="H242">
            <v>28</v>
          </cell>
          <cell r="I242">
            <v>0</v>
          </cell>
          <cell r="J242">
            <v>0</v>
          </cell>
          <cell r="K242">
            <v>0</v>
          </cell>
          <cell r="L242">
            <v>0</v>
          </cell>
          <cell r="M242">
            <v>0</v>
          </cell>
          <cell r="N242">
            <v>0</v>
          </cell>
          <cell r="O242">
            <v>0</v>
          </cell>
          <cell r="P242">
            <v>0</v>
          </cell>
          <cell r="Q242">
            <v>0</v>
          </cell>
          <cell r="R242" t="e">
            <v>#NAME?</v>
          </cell>
          <cell r="S242" t="e">
            <v>#NAME?</v>
          </cell>
          <cell r="T242">
            <v>0</v>
          </cell>
          <cell r="U242">
            <v>0</v>
          </cell>
          <cell r="V242" t="e">
            <v>#NAME?</v>
          </cell>
          <cell r="W242" t="e">
            <v>#NAME?</v>
          </cell>
          <cell r="X242" t="e">
            <v>#NAME?</v>
          </cell>
          <cell r="Y242" t="e">
            <v>#NAME?</v>
          </cell>
          <cell r="Z242" t="e">
            <v>#NAME?</v>
          </cell>
          <cell r="AA242" t="e">
            <v>#NAME?</v>
          </cell>
          <cell r="AB242" t="e">
            <v>#NAME?</v>
          </cell>
          <cell r="AC242" t="e">
            <v>#NAME?</v>
          </cell>
          <cell r="AD242" t="e">
            <v>#NAME?</v>
          </cell>
          <cell r="AE242" t="e">
            <v>#NAME?</v>
          </cell>
          <cell r="AF242">
            <v>0</v>
          </cell>
          <cell r="AG242">
            <v>0</v>
          </cell>
          <cell r="AH242">
            <v>0</v>
          </cell>
          <cell r="AI242">
            <v>0</v>
          </cell>
          <cell r="AJ242" t="e">
            <v>#NAME?</v>
          </cell>
          <cell r="AK242" t="e">
            <v>#NAME?</v>
          </cell>
          <cell r="AL242" t="e">
            <v>#NAME?</v>
          </cell>
          <cell r="AM242" t="e">
            <v>#NAME?</v>
          </cell>
          <cell r="AN242" t="e">
            <v>#NAME?</v>
          </cell>
          <cell r="AO242" t="e">
            <v>#NAME?</v>
          </cell>
          <cell r="AP242" t="e">
            <v>#NAME?</v>
          </cell>
          <cell r="AQ242">
            <v>0</v>
          </cell>
          <cell r="AR242">
            <v>0</v>
          </cell>
          <cell r="AS242">
            <v>0</v>
          </cell>
          <cell r="AT242">
            <v>0</v>
          </cell>
        </row>
        <row r="243">
          <cell r="A243" t="str">
            <v>132KV DC Naubatpur-Paliganj TL Line</v>
          </cell>
          <cell r="B243">
            <v>17</v>
          </cell>
          <cell r="C243" t="str">
            <v>9/4</v>
          </cell>
          <cell r="D243" t="str">
            <v>DA+3</v>
          </cell>
          <cell r="E243" t="str">
            <v>PS</v>
          </cell>
          <cell r="F243" t="str">
            <v>Mahesh Prasad Singh</v>
          </cell>
          <cell r="G243">
            <v>43469</v>
          </cell>
          <cell r="H243">
            <v>43497</v>
          </cell>
          <cell r="I243">
            <v>43517</v>
          </cell>
          <cell r="J243" t="str">
            <v>YES</v>
          </cell>
          <cell r="K243" t="str">
            <v>YES</v>
          </cell>
          <cell r="L243">
            <v>1</v>
          </cell>
          <cell r="M243">
            <v>17</v>
          </cell>
          <cell r="N243">
            <v>0</v>
          </cell>
          <cell r="O243">
            <v>0</v>
          </cell>
          <cell r="P243">
            <v>0</v>
          </cell>
          <cell r="Q243">
            <v>0</v>
          </cell>
          <cell r="R243" t="e">
            <v>#NAME?</v>
          </cell>
          <cell r="S243" t="e">
            <v>#NAME?</v>
          </cell>
          <cell r="T243">
            <v>0</v>
          </cell>
          <cell r="U243">
            <v>0</v>
          </cell>
          <cell r="V243" t="e">
            <v>#NAME?</v>
          </cell>
          <cell r="W243" t="e">
            <v>#NAME?</v>
          </cell>
          <cell r="X243" t="e">
            <v>#NAME?</v>
          </cell>
          <cell r="Y243" t="e">
            <v>#NAME?</v>
          </cell>
          <cell r="Z243" t="e">
            <v>#NAME?</v>
          </cell>
          <cell r="AA243" t="e">
            <v>#NAME?</v>
          </cell>
          <cell r="AB243" t="e">
            <v>#NAME?</v>
          </cell>
          <cell r="AC243" t="e">
            <v>#NAME?</v>
          </cell>
          <cell r="AD243" t="e">
            <v>#NAME?</v>
          </cell>
          <cell r="AE243" t="e">
            <v>#NAME?</v>
          </cell>
          <cell r="AF243">
            <v>171.56</v>
          </cell>
          <cell r="AG243">
            <v>36.64</v>
          </cell>
          <cell r="AH243">
            <v>7.56</v>
          </cell>
          <cell r="AI243">
            <v>215.76</v>
          </cell>
          <cell r="AJ243" t="e">
            <v>#NAME?</v>
          </cell>
          <cell r="AK243" t="e">
            <v>#NAME?</v>
          </cell>
          <cell r="AL243" t="e">
            <v>#NAME?</v>
          </cell>
          <cell r="AM243" t="e">
            <v>#NAME?</v>
          </cell>
          <cell r="AN243" t="e">
            <v>#NAME?</v>
          </cell>
          <cell r="AO243" t="e">
            <v>#NAME?</v>
          </cell>
          <cell r="AP243" t="e">
            <v>#NAME?</v>
          </cell>
          <cell r="AQ243">
            <v>0</v>
          </cell>
          <cell r="AR243">
            <v>0</v>
          </cell>
          <cell r="AS243">
            <v>0</v>
          </cell>
          <cell r="AT243">
            <v>0</v>
          </cell>
        </row>
        <row r="244">
          <cell r="A244" t="str">
            <v>132KV DC Gaya-Jehanabad TL Line</v>
          </cell>
          <cell r="B244">
            <v>68</v>
          </cell>
          <cell r="C244" t="str">
            <v>18/4</v>
          </cell>
          <cell r="D244" t="str">
            <v>DA+0</v>
          </cell>
          <cell r="E244" t="str">
            <v>PS</v>
          </cell>
          <cell r="F244" t="str">
            <v>Sunil Kumar</v>
          </cell>
          <cell r="G244">
            <v>43469</v>
          </cell>
          <cell r="H244">
            <v>43497</v>
          </cell>
          <cell r="I244" t="str">
            <v>21/02</v>
          </cell>
          <cell r="J244" t="str">
            <v>YES</v>
          </cell>
          <cell r="K244" t="str">
            <v>YES</v>
          </cell>
          <cell r="L244">
            <v>2</v>
          </cell>
          <cell r="M244">
            <v>68</v>
          </cell>
          <cell r="N244">
            <v>0</v>
          </cell>
          <cell r="O244">
            <v>0</v>
          </cell>
          <cell r="P244">
            <v>0</v>
          </cell>
          <cell r="Q244">
            <v>0</v>
          </cell>
          <cell r="R244" t="e">
            <v>#NAME?</v>
          </cell>
          <cell r="S244" t="e">
            <v>#NAME?</v>
          </cell>
          <cell r="T244">
            <v>0</v>
          </cell>
          <cell r="U244">
            <v>0</v>
          </cell>
          <cell r="V244" t="e">
            <v>#NAME?</v>
          </cell>
          <cell r="W244" t="e">
            <v>#NAME?</v>
          </cell>
          <cell r="X244" t="e">
            <v>#NAME?</v>
          </cell>
          <cell r="Y244" t="e">
            <v>#NAME?</v>
          </cell>
          <cell r="Z244" t="e">
            <v>#NAME?</v>
          </cell>
          <cell r="AA244" t="e">
            <v>#NAME?</v>
          </cell>
          <cell r="AB244" t="e">
            <v>#NAME?</v>
          </cell>
          <cell r="AC244" t="e">
            <v>#NAME?</v>
          </cell>
          <cell r="AD244" t="e">
            <v>#NAME?</v>
          </cell>
          <cell r="AE244" t="e">
            <v>#NAME?</v>
          </cell>
          <cell r="AF244">
            <v>171.56</v>
          </cell>
          <cell r="AG244">
            <v>36.64</v>
          </cell>
          <cell r="AH244">
            <v>7.56</v>
          </cell>
          <cell r="AI244">
            <v>215.76</v>
          </cell>
          <cell r="AJ244" t="e">
            <v>#NAME?</v>
          </cell>
          <cell r="AK244" t="e">
            <v>#NAME?</v>
          </cell>
          <cell r="AL244" t="e">
            <v>#NAME?</v>
          </cell>
          <cell r="AM244" t="e">
            <v>#NAME?</v>
          </cell>
          <cell r="AN244" t="e">
            <v>#NAME?</v>
          </cell>
          <cell r="AO244" t="e">
            <v>#NAME?</v>
          </cell>
          <cell r="AP244" t="e">
            <v>#NAME?</v>
          </cell>
          <cell r="AQ244">
            <v>0</v>
          </cell>
          <cell r="AR244">
            <v>0</v>
          </cell>
          <cell r="AS244">
            <v>0</v>
          </cell>
          <cell r="AT244">
            <v>0</v>
          </cell>
        </row>
        <row r="245">
          <cell r="A245" t="str">
            <v>132KV DC Dumraon-Buxar TL Line</v>
          </cell>
          <cell r="B245">
            <v>43</v>
          </cell>
          <cell r="C245" t="str">
            <v>6/4</v>
          </cell>
          <cell r="D245" t="str">
            <v>DP+3</v>
          </cell>
          <cell r="E245" t="str">
            <v>WET</v>
          </cell>
          <cell r="F245" t="str">
            <v>Bhagwati Construction</v>
          </cell>
          <cell r="G245">
            <v>43470</v>
          </cell>
          <cell r="H245">
            <v>43498</v>
          </cell>
          <cell r="I245" t="str">
            <v>yes</v>
          </cell>
          <cell r="J245" t="str">
            <v>YES</v>
          </cell>
          <cell r="K245" t="str">
            <v>YES</v>
          </cell>
          <cell r="L245">
            <v>0</v>
          </cell>
          <cell r="M245">
            <v>43</v>
          </cell>
          <cell r="N245">
            <v>0</v>
          </cell>
          <cell r="O245">
            <v>0</v>
          </cell>
          <cell r="P245">
            <v>0</v>
          </cell>
          <cell r="Q245">
            <v>0</v>
          </cell>
          <cell r="R245" t="e">
            <v>#NAME?</v>
          </cell>
          <cell r="S245" t="e">
            <v>#NAME?</v>
          </cell>
          <cell r="T245">
            <v>0</v>
          </cell>
          <cell r="U245">
            <v>0</v>
          </cell>
          <cell r="V245" t="e">
            <v>#NAME?</v>
          </cell>
          <cell r="W245" t="e">
            <v>#NAME?</v>
          </cell>
          <cell r="X245" t="e">
            <v>#NAME?</v>
          </cell>
          <cell r="Y245" t="e">
            <v>#NAME?</v>
          </cell>
          <cell r="Z245" t="e">
            <v>#NAME?</v>
          </cell>
          <cell r="AA245" t="e">
            <v>#NAME?</v>
          </cell>
          <cell r="AB245" t="e">
            <v>#NAME?</v>
          </cell>
          <cell r="AC245" t="e">
            <v>#NAME?</v>
          </cell>
          <cell r="AD245" t="e">
            <v>#NAME?</v>
          </cell>
          <cell r="AE245" t="e">
            <v>#NAME?</v>
          </cell>
          <cell r="AF245">
            <v>122.56</v>
          </cell>
          <cell r="AG245">
            <v>17.68</v>
          </cell>
          <cell r="AH245">
            <v>6.51</v>
          </cell>
          <cell r="AI245">
            <v>146.75</v>
          </cell>
          <cell r="AJ245" t="e">
            <v>#NAME?</v>
          </cell>
          <cell r="AK245" t="e">
            <v>#NAME?</v>
          </cell>
          <cell r="AL245" t="e">
            <v>#NAME?</v>
          </cell>
          <cell r="AM245" t="e">
            <v>#NAME?</v>
          </cell>
          <cell r="AN245" t="e">
            <v>#NAME?</v>
          </cell>
          <cell r="AO245" t="e">
            <v>#NAME?</v>
          </cell>
          <cell r="AP245" t="e">
            <v>#NAME?</v>
          </cell>
          <cell r="AQ245">
            <v>0</v>
          </cell>
          <cell r="AR245">
            <v>0</v>
          </cell>
          <cell r="AS245">
            <v>0</v>
          </cell>
          <cell r="AT245">
            <v>0</v>
          </cell>
        </row>
        <row r="246">
          <cell r="A246" t="str">
            <v>132KV DC Gaya-Jehanabad TL Line</v>
          </cell>
          <cell r="B246">
            <v>67</v>
          </cell>
          <cell r="C246" t="str">
            <v>20/4</v>
          </cell>
          <cell r="D246" t="str">
            <v>DA+0</v>
          </cell>
          <cell r="E246" t="str">
            <v>WET</v>
          </cell>
          <cell r="F246" t="str">
            <v>M S Builder</v>
          </cell>
          <cell r="G246">
            <v>43468</v>
          </cell>
          <cell r="H246">
            <v>43496</v>
          </cell>
          <cell r="I246" t="str">
            <v>YES</v>
          </cell>
          <cell r="J246" t="str">
            <v>YES</v>
          </cell>
          <cell r="K246" t="str">
            <v>YES</v>
          </cell>
          <cell r="L246">
            <v>4</v>
          </cell>
          <cell r="M246">
            <v>67</v>
          </cell>
          <cell r="N246">
            <v>0</v>
          </cell>
          <cell r="O246">
            <v>0</v>
          </cell>
          <cell r="P246">
            <v>0</v>
          </cell>
          <cell r="Q246">
            <v>0</v>
          </cell>
          <cell r="R246" t="e">
            <v>#NAME?</v>
          </cell>
          <cell r="S246" t="e">
            <v>#NAME?</v>
          </cell>
          <cell r="T246">
            <v>0</v>
          </cell>
          <cell r="U246">
            <v>0</v>
          </cell>
          <cell r="V246" t="e">
            <v>#NAME?</v>
          </cell>
          <cell r="W246" t="e">
            <v>#NAME?</v>
          </cell>
          <cell r="X246" t="e">
            <v>#NAME?</v>
          </cell>
          <cell r="Y246" t="e">
            <v>#NAME?</v>
          </cell>
          <cell r="Z246" t="e">
            <v>#NAME?</v>
          </cell>
          <cell r="AA246" t="e">
            <v>#NAME?</v>
          </cell>
          <cell r="AB246" t="e">
            <v>#NAME?</v>
          </cell>
          <cell r="AC246" t="e">
            <v>#NAME?</v>
          </cell>
          <cell r="AD246" t="e">
            <v>#NAME?</v>
          </cell>
          <cell r="AE246" t="e">
            <v>#NAME?</v>
          </cell>
          <cell r="AF246">
            <v>171.56</v>
          </cell>
          <cell r="AG246">
            <v>36.64</v>
          </cell>
          <cell r="AH246">
            <v>7.56</v>
          </cell>
          <cell r="AI246">
            <v>215.76</v>
          </cell>
          <cell r="AJ246" t="e">
            <v>#NAME?</v>
          </cell>
          <cell r="AK246" t="e">
            <v>#NAME?</v>
          </cell>
          <cell r="AL246" t="e">
            <v>#NAME?</v>
          </cell>
          <cell r="AM246" t="e">
            <v>#NAME?</v>
          </cell>
          <cell r="AN246" t="e">
            <v>#NAME?</v>
          </cell>
          <cell r="AO246" t="e">
            <v>#NAME?</v>
          </cell>
          <cell r="AP246" t="e">
            <v>#NAME?</v>
          </cell>
          <cell r="AQ246">
            <v>0</v>
          </cell>
          <cell r="AR246">
            <v>0</v>
          </cell>
          <cell r="AS246">
            <v>0</v>
          </cell>
          <cell r="AT246">
            <v>0</v>
          </cell>
        </row>
        <row r="247">
          <cell r="A247" t="str">
            <v>132KV DC Naubatpur-Masaurhi TL Line</v>
          </cell>
          <cell r="B247">
            <v>24</v>
          </cell>
          <cell r="C247" t="str">
            <v>8/0</v>
          </cell>
          <cell r="D247" t="str">
            <v>DD+0</v>
          </cell>
          <cell r="E247" t="str">
            <v>WET</v>
          </cell>
          <cell r="F247" t="str">
            <v>Lalan Mehta</v>
          </cell>
          <cell r="G247">
            <v>43468</v>
          </cell>
          <cell r="H247">
            <v>43496</v>
          </cell>
          <cell r="I247">
            <v>43517</v>
          </cell>
          <cell r="J247" t="str">
            <v>YES</v>
          </cell>
          <cell r="K247" t="str">
            <v>YES</v>
          </cell>
          <cell r="L247">
            <v>6</v>
          </cell>
          <cell r="M247">
            <v>68</v>
          </cell>
          <cell r="N247">
            <v>0</v>
          </cell>
          <cell r="O247">
            <v>0</v>
          </cell>
          <cell r="P247">
            <v>0</v>
          </cell>
          <cell r="Q247">
            <v>0</v>
          </cell>
          <cell r="R247" t="e">
            <v>#NAME?</v>
          </cell>
          <cell r="S247" t="e">
            <v>#NAME?</v>
          </cell>
          <cell r="T247">
            <v>0</v>
          </cell>
          <cell r="U247">
            <v>0</v>
          </cell>
          <cell r="V247" t="e">
            <v>#NAME?</v>
          </cell>
          <cell r="W247" t="e">
            <v>#NAME?</v>
          </cell>
          <cell r="X247" t="e">
            <v>#NAME?</v>
          </cell>
          <cell r="Y247" t="e">
            <v>#NAME?</v>
          </cell>
          <cell r="Z247" t="e">
            <v>#NAME?</v>
          </cell>
          <cell r="AA247" t="e">
            <v>#NAME?</v>
          </cell>
          <cell r="AB247" t="e">
            <v>#NAME?</v>
          </cell>
          <cell r="AC247" t="e">
            <v>#NAME?</v>
          </cell>
          <cell r="AD247" t="e">
            <v>#NAME?</v>
          </cell>
          <cell r="AE247" t="e">
            <v>#NAME?</v>
          </cell>
          <cell r="AF247">
            <v>396.56</v>
          </cell>
          <cell r="AG247">
            <v>0</v>
          </cell>
          <cell r="AH247">
            <v>8.26</v>
          </cell>
          <cell r="AI247">
            <v>404.82</v>
          </cell>
          <cell r="AJ247" t="e">
            <v>#NAME?</v>
          </cell>
          <cell r="AK247" t="e">
            <v>#NAME?</v>
          </cell>
          <cell r="AL247" t="e">
            <v>#NAME?</v>
          </cell>
          <cell r="AM247" t="e">
            <v>#NAME?</v>
          </cell>
          <cell r="AN247" t="e">
            <v>#NAME?</v>
          </cell>
          <cell r="AO247" t="e">
            <v>#NAME?</v>
          </cell>
          <cell r="AP247" t="e">
            <v>#NAME?</v>
          </cell>
          <cell r="AQ247">
            <v>0</v>
          </cell>
          <cell r="AR247">
            <v>0</v>
          </cell>
          <cell r="AS247">
            <v>0</v>
          </cell>
          <cell r="AT247">
            <v>0</v>
          </cell>
        </row>
        <row r="248">
          <cell r="A248" t="str">
            <v>132KV DC Dumraon-Buxar TL Line</v>
          </cell>
          <cell r="B248">
            <v>41</v>
          </cell>
          <cell r="C248" t="str">
            <v>28/1</v>
          </cell>
          <cell r="D248" t="str">
            <v>DP+3</v>
          </cell>
          <cell r="E248" t="str">
            <v>WET</v>
          </cell>
          <cell r="F248" t="str">
            <v>Meera Engineering</v>
          </cell>
          <cell r="G248">
            <v>43469</v>
          </cell>
          <cell r="H248">
            <v>43497</v>
          </cell>
          <cell r="I248">
            <v>43540</v>
          </cell>
          <cell r="J248" t="str">
            <v>YES</v>
          </cell>
          <cell r="K248" t="str">
            <v>YES</v>
          </cell>
          <cell r="L248">
            <v>5</v>
          </cell>
          <cell r="M248">
            <v>41</v>
          </cell>
          <cell r="N248">
            <v>0</v>
          </cell>
          <cell r="O248">
            <v>0</v>
          </cell>
          <cell r="P248">
            <v>0</v>
          </cell>
          <cell r="Q248">
            <v>0</v>
          </cell>
          <cell r="R248" t="e">
            <v>#NAME?</v>
          </cell>
          <cell r="S248" t="e">
            <v>#NAME?</v>
          </cell>
          <cell r="T248">
            <v>0</v>
          </cell>
          <cell r="U248">
            <v>0</v>
          </cell>
          <cell r="V248" t="e">
            <v>#NAME?</v>
          </cell>
          <cell r="W248" t="e">
            <v>#NAME?</v>
          </cell>
          <cell r="X248" t="e">
            <v>#NAME?</v>
          </cell>
          <cell r="Y248" t="e">
            <v>#NAME?</v>
          </cell>
          <cell r="Z248" t="e">
            <v>#NAME?</v>
          </cell>
          <cell r="AA248" t="e">
            <v>#NAME?</v>
          </cell>
          <cell r="AB248" t="e">
            <v>#NAME?</v>
          </cell>
          <cell r="AC248" t="e">
            <v>#NAME?</v>
          </cell>
          <cell r="AD248" t="e">
            <v>#NAME?</v>
          </cell>
          <cell r="AE248" t="e">
            <v>#NAME?</v>
          </cell>
          <cell r="AF248">
            <v>122.56</v>
          </cell>
          <cell r="AG248">
            <v>17.68</v>
          </cell>
          <cell r="AH248">
            <v>6.51</v>
          </cell>
          <cell r="AI248">
            <v>146.75</v>
          </cell>
          <cell r="AJ248" t="e">
            <v>#NAME?</v>
          </cell>
          <cell r="AK248" t="e">
            <v>#NAME?</v>
          </cell>
          <cell r="AL248" t="e">
            <v>#NAME?</v>
          </cell>
          <cell r="AM248" t="e">
            <v>#NAME?</v>
          </cell>
          <cell r="AN248" t="e">
            <v>#NAME?</v>
          </cell>
          <cell r="AO248" t="e">
            <v>#NAME?</v>
          </cell>
          <cell r="AP248" t="e">
            <v>#NAME?</v>
          </cell>
          <cell r="AQ248">
            <v>0</v>
          </cell>
          <cell r="AR248">
            <v>0</v>
          </cell>
          <cell r="AS248">
            <v>0</v>
          </cell>
          <cell r="AT248">
            <v>0</v>
          </cell>
        </row>
        <row r="249">
          <cell r="A249" t="str">
            <v>220KV DC Naubatpur-BhusaulaTL Line</v>
          </cell>
          <cell r="B249">
            <v>46</v>
          </cell>
          <cell r="C249" t="str">
            <v>7/1</v>
          </cell>
          <cell r="D249" t="str">
            <v>Gantry</v>
          </cell>
          <cell r="E249" t="str">
            <v>WET</v>
          </cell>
          <cell r="F249" t="str">
            <v>Veena Construction</v>
          </cell>
          <cell r="G249">
            <v>43619</v>
          </cell>
          <cell r="H249">
            <v>43647</v>
          </cell>
          <cell r="I249">
            <v>0</v>
          </cell>
          <cell r="J249">
            <v>0</v>
          </cell>
          <cell r="K249">
            <v>0</v>
          </cell>
          <cell r="L249">
            <v>0</v>
          </cell>
          <cell r="M249">
            <v>0</v>
          </cell>
          <cell r="N249">
            <v>0</v>
          </cell>
          <cell r="O249">
            <v>0</v>
          </cell>
          <cell r="P249">
            <v>0</v>
          </cell>
          <cell r="Q249">
            <v>0</v>
          </cell>
          <cell r="R249" t="e">
            <v>#NAME?</v>
          </cell>
          <cell r="S249" t="e">
            <v>#NAME?</v>
          </cell>
          <cell r="T249">
            <v>0</v>
          </cell>
          <cell r="U249">
            <v>0</v>
          </cell>
          <cell r="V249" t="e">
            <v>#NAME?</v>
          </cell>
          <cell r="W249" t="e">
            <v>#NAME?</v>
          </cell>
          <cell r="X249" t="e">
            <v>#NAME?</v>
          </cell>
          <cell r="Y249" t="e">
            <v>#NAME?</v>
          </cell>
          <cell r="Z249" t="e">
            <v>#NAME?</v>
          </cell>
          <cell r="AA249" t="e">
            <v>#NAME?</v>
          </cell>
          <cell r="AB249" t="e">
            <v>#NAME?</v>
          </cell>
          <cell r="AC249" t="e">
            <v>#NAME?</v>
          </cell>
          <cell r="AD249" t="e">
            <v>#NAME?</v>
          </cell>
          <cell r="AE249" t="e">
            <v>#NAME?</v>
          </cell>
          <cell r="AF249">
            <v>527.76</v>
          </cell>
          <cell r="AG249">
            <v>165.26999999999998</v>
          </cell>
          <cell r="AH249">
            <v>21.450000000000003</v>
          </cell>
          <cell r="AI249">
            <v>714.48</v>
          </cell>
          <cell r="AJ249" t="e">
            <v>#NAME?</v>
          </cell>
          <cell r="AK249" t="e">
            <v>#NAME?</v>
          </cell>
          <cell r="AL249" t="e">
            <v>#NAME?</v>
          </cell>
          <cell r="AM249" t="e">
            <v>#NAME?</v>
          </cell>
          <cell r="AN249" t="e">
            <v>#NAME?</v>
          </cell>
          <cell r="AO249" t="e">
            <v>#NAME?</v>
          </cell>
          <cell r="AP249" t="e">
            <v>#NAME?</v>
          </cell>
          <cell r="AQ249">
            <v>0</v>
          </cell>
          <cell r="AR249">
            <v>0</v>
          </cell>
          <cell r="AS249">
            <v>0</v>
          </cell>
          <cell r="AT249">
            <v>0</v>
          </cell>
        </row>
        <row r="250">
          <cell r="A250" t="str">
            <v>132KV DC Gaya-Jehanabad TL Line</v>
          </cell>
          <cell r="B250">
            <v>64</v>
          </cell>
          <cell r="C250" t="str">
            <v>12/0</v>
          </cell>
          <cell r="D250" t="str">
            <v>DD+0</v>
          </cell>
          <cell r="E250" t="str">
            <v>PS</v>
          </cell>
          <cell r="F250" t="str">
            <v>Rajiv Kumar</v>
          </cell>
          <cell r="G250">
            <v>43465</v>
          </cell>
          <cell r="H250">
            <v>43493</v>
          </cell>
          <cell r="I250" t="str">
            <v>21/02</v>
          </cell>
          <cell r="J250" t="str">
            <v>YES</v>
          </cell>
          <cell r="K250" t="str">
            <v>YES</v>
          </cell>
          <cell r="L250">
            <v>3</v>
          </cell>
          <cell r="M250">
            <v>64</v>
          </cell>
          <cell r="N250">
            <v>0</v>
          </cell>
          <cell r="O250">
            <v>0</v>
          </cell>
          <cell r="P250">
            <v>0</v>
          </cell>
          <cell r="Q250">
            <v>0</v>
          </cell>
          <cell r="R250" t="e">
            <v>#NAME?</v>
          </cell>
          <cell r="S250" t="e">
            <v>#NAME?</v>
          </cell>
          <cell r="T250">
            <v>0</v>
          </cell>
          <cell r="U250">
            <v>0</v>
          </cell>
          <cell r="V250" t="e">
            <v>#NAME?</v>
          </cell>
          <cell r="W250" t="e">
            <v>#NAME?</v>
          </cell>
          <cell r="X250" t="e">
            <v>#NAME?</v>
          </cell>
          <cell r="Y250" t="e">
            <v>#NAME?</v>
          </cell>
          <cell r="Z250" t="e">
            <v>#NAME?</v>
          </cell>
          <cell r="AA250" t="e">
            <v>#NAME?</v>
          </cell>
          <cell r="AB250" t="e">
            <v>#NAME?</v>
          </cell>
          <cell r="AC250" t="e">
            <v>#NAME?</v>
          </cell>
          <cell r="AD250" t="e">
            <v>#NAME?</v>
          </cell>
          <cell r="AE250" t="e">
            <v>#NAME?</v>
          </cell>
          <cell r="AF250">
            <v>396.56</v>
          </cell>
          <cell r="AG250">
            <v>0</v>
          </cell>
          <cell r="AH250">
            <v>8.26</v>
          </cell>
          <cell r="AI250">
            <v>404.82</v>
          </cell>
          <cell r="AJ250" t="e">
            <v>#NAME?</v>
          </cell>
          <cell r="AK250" t="e">
            <v>#NAME?</v>
          </cell>
          <cell r="AL250" t="e">
            <v>#NAME?</v>
          </cell>
          <cell r="AM250" t="e">
            <v>#NAME?</v>
          </cell>
          <cell r="AN250" t="e">
            <v>#NAME?</v>
          </cell>
          <cell r="AO250" t="e">
            <v>#NAME?</v>
          </cell>
          <cell r="AP250" t="e">
            <v>#NAME?</v>
          </cell>
          <cell r="AQ250">
            <v>0</v>
          </cell>
          <cell r="AR250">
            <v>0</v>
          </cell>
          <cell r="AS250">
            <v>0</v>
          </cell>
          <cell r="AT250">
            <v>0</v>
          </cell>
        </row>
        <row r="251">
          <cell r="A251" t="str">
            <v>132KV DC Gaya-Jehanabad TL Line</v>
          </cell>
          <cell r="B251">
            <v>65</v>
          </cell>
          <cell r="C251" t="str">
            <v>18/3</v>
          </cell>
          <cell r="D251" t="str">
            <v>DA+0</v>
          </cell>
          <cell r="E251" t="str">
            <v>WET</v>
          </cell>
          <cell r="F251" t="str">
            <v>Sunil Kumar</v>
          </cell>
          <cell r="G251">
            <v>43465</v>
          </cell>
          <cell r="H251">
            <v>43493</v>
          </cell>
          <cell r="I251" t="str">
            <v>21/02</v>
          </cell>
          <cell r="J251" t="str">
            <v>YES</v>
          </cell>
          <cell r="K251" t="str">
            <v>YES</v>
          </cell>
          <cell r="L251">
            <v>2</v>
          </cell>
          <cell r="M251">
            <v>65</v>
          </cell>
          <cell r="N251">
            <v>0</v>
          </cell>
          <cell r="O251">
            <v>0</v>
          </cell>
          <cell r="P251">
            <v>0</v>
          </cell>
          <cell r="Q251">
            <v>0</v>
          </cell>
          <cell r="R251" t="e">
            <v>#NAME?</v>
          </cell>
          <cell r="S251" t="e">
            <v>#NAME?</v>
          </cell>
          <cell r="T251">
            <v>0</v>
          </cell>
          <cell r="U251">
            <v>0</v>
          </cell>
          <cell r="V251" t="e">
            <v>#NAME?</v>
          </cell>
          <cell r="W251" t="e">
            <v>#NAME?</v>
          </cell>
          <cell r="X251" t="e">
            <v>#NAME?</v>
          </cell>
          <cell r="Y251" t="e">
            <v>#NAME?</v>
          </cell>
          <cell r="Z251" t="e">
            <v>#NAME?</v>
          </cell>
          <cell r="AA251" t="e">
            <v>#NAME?</v>
          </cell>
          <cell r="AB251" t="e">
            <v>#NAME?</v>
          </cell>
          <cell r="AC251" t="e">
            <v>#NAME?</v>
          </cell>
          <cell r="AD251" t="e">
            <v>#NAME?</v>
          </cell>
          <cell r="AE251" t="e">
            <v>#NAME?</v>
          </cell>
          <cell r="AF251">
            <v>171.56</v>
          </cell>
          <cell r="AG251">
            <v>36.64</v>
          </cell>
          <cell r="AH251">
            <v>7.56</v>
          </cell>
          <cell r="AI251">
            <v>215.76</v>
          </cell>
          <cell r="AJ251" t="e">
            <v>#NAME?</v>
          </cell>
          <cell r="AK251" t="e">
            <v>#NAME?</v>
          </cell>
          <cell r="AL251" t="e">
            <v>#NAME?</v>
          </cell>
          <cell r="AM251" t="e">
            <v>#NAME?</v>
          </cell>
          <cell r="AN251" t="e">
            <v>#NAME?</v>
          </cell>
          <cell r="AO251" t="e">
            <v>#NAME?</v>
          </cell>
          <cell r="AP251" t="e">
            <v>#NAME?</v>
          </cell>
          <cell r="AQ251">
            <v>0</v>
          </cell>
          <cell r="AR251">
            <v>0</v>
          </cell>
          <cell r="AS251">
            <v>0</v>
          </cell>
          <cell r="AT251">
            <v>0</v>
          </cell>
        </row>
        <row r="252">
          <cell r="A252" t="str">
            <v>132KV DC Gaya-Jehanabad TL Line</v>
          </cell>
          <cell r="B252">
            <v>66</v>
          </cell>
          <cell r="C252" t="str">
            <v>20/3</v>
          </cell>
          <cell r="D252" t="str">
            <v>DA+3</v>
          </cell>
          <cell r="E252" t="str">
            <v>WET</v>
          </cell>
          <cell r="F252" t="str">
            <v>M S Builder</v>
          </cell>
          <cell r="G252">
            <v>43465</v>
          </cell>
          <cell r="H252">
            <v>43493</v>
          </cell>
          <cell r="I252" t="str">
            <v>YES</v>
          </cell>
          <cell r="J252" t="str">
            <v>YES</v>
          </cell>
          <cell r="K252" t="str">
            <v>YES</v>
          </cell>
          <cell r="L252">
            <v>4</v>
          </cell>
          <cell r="M252">
            <v>66</v>
          </cell>
          <cell r="N252">
            <v>0</v>
          </cell>
          <cell r="O252">
            <v>0</v>
          </cell>
          <cell r="P252">
            <v>0</v>
          </cell>
          <cell r="Q252">
            <v>0</v>
          </cell>
          <cell r="R252" t="e">
            <v>#NAME?</v>
          </cell>
          <cell r="S252" t="e">
            <v>#NAME?</v>
          </cell>
          <cell r="T252">
            <v>0</v>
          </cell>
          <cell r="U252">
            <v>0</v>
          </cell>
          <cell r="V252" t="e">
            <v>#NAME?</v>
          </cell>
          <cell r="W252" t="e">
            <v>#NAME?</v>
          </cell>
          <cell r="X252" t="e">
            <v>#NAME?</v>
          </cell>
          <cell r="Y252" t="e">
            <v>#NAME?</v>
          </cell>
          <cell r="Z252" t="e">
            <v>#NAME?</v>
          </cell>
          <cell r="AA252" t="e">
            <v>#NAME?</v>
          </cell>
          <cell r="AB252" t="e">
            <v>#NAME?</v>
          </cell>
          <cell r="AC252" t="e">
            <v>#NAME?</v>
          </cell>
          <cell r="AD252" t="e">
            <v>#NAME?</v>
          </cell>
          <cell r="AE252" t="e">
            <v>#NAME?</v>
          </cell>
          <cell r="AF252">
            <v>171.56</v>
          </cell>
          <cell r="AG252">
            <v>36.64</v>
          </cell>
          <cell r="AH252">
            <v>7.56</v>
          </cell>
          <cell r="AI252">
            <v>215.76</v>
          </cell>
          <cell r="AJ252" t="e">
            <v>#NAME?</v>
          </cell>
          <cell r="AK252" t="e">
            <v>#NAME?</v>
          </cell>
          <cell r="AL252" t="e">
            <v>#NAME?</v>
          </cell>
          <cell r="AM252" t="e">
            <v>#NAME?</v>
          </cell>
          <cell r="AN252" t="e">
            <v>#NAME?</v>
          </cell>
          <cell r="AO252" t="e">
            <v>#NAME?</v>
          </cell>
          <cell r="AP252" t="e">
            <v>#NAME?</v>
          </cell>
          <cell r="AQ252">
            <v>0</v>
          </cell>
          <cell r="AR252">
            <v>0</v>
          </cell>
          <cell r="AS252">
            <v>0</v>
          </cell>
          <cell r="AT252">
            <v>0</v>
          </cell>
        </row>
        <row r="253">
          <cell r="A253" t="str">
            <v>132KV DC Dumraon-Buxar TL Line</v>
          </cell>
          <cell r="B253">
            <v>40</v>
          </cell>
          <cell r="C253" t="str">
            <v>6/5</v>
          </cell>
          <cell r="D253" t="str">
            <v>DP+0</v>
          </cell>
          <cell r="E253" t="str">
            <v>WET</v>
          </cell>
          <cell r="F253" t="str">
            <v>Bhagwati Construction</v>
          </cell>
          <cell r="G253">
            <v>43467</v>
          </cell>
          <cell r="H253">
            <v>43495</v>
          </cell>
          <cell r="I253" t="str">
            <v>yes</v>
          </cell>
          <cell r="J253" t="str">
            <v>YES</v>
          </cell>
          <cell r="K253" t="str">
            <v>YES</v>
          </cell>
          <cell r="L253">
            <v>0</v>
          </cell>
          <cell r="M253">
            <v>40</v>
          </cell>
          <cell r="N253">
            <v>0</v>
          </cell>
          <cell r="O253">
            <v>0</v>
          </cell>
          <cell r="P253">
            <v>0</v>
          </cell>
          <cell r="Q253">
            <v>0</v>
          </cell>
          <cell r="R253" t="e">
            <v>#NAME?</v>
          </cell>
          <cell r="S253" t="e">
            <v>#NAME?</v>
          </cell>
          <cell r="T253">
            <v>0</v>
          </cell>
          <cell r="U253">
            <v>0</v>
          </cell>
          <cell r="V253" t="e">
            <v>#NAME?</v>
          </cell>
          <cell r="W253" t="e">
            <v>#NAME?</v>
          </cell>
          <cell r="X253" t="e">
            <v>#NAME?</v>
          </cell>
          <cell r="Y253" t="e">
            <v>#NAME?</v>
          </cell>
          <cell r="Z253" t="e">
            <v>#NAME?</v>
          </cell>
          <cell r="AA253" t="e">
            <v>#NAME?</v>
          </cell>
          <cell r="AB253" t="e">
            <v>#NAME?</v>
          </cell>
          <cell r="AC253" t="e">
            <v>#NAME?</v>
          </cell>
          <cell r="AD253" t="e">
            <v>#NAME?</v>
          </cell>
          <cell r="AE253" t="e">
            <v>#NAME?</v>
          </cell>
          <cell r="AF253">
            <v>122.56</v>
          </cell>
          <cell r="AG253">
            <v>17.68</v>
          </cell>
          <cell r="AH253">
            <v>6.51</v>
          </cell>
          <cell r="AI253">
            <v>146.75</v>
          </cell>
          <cell r="AJ253" t="e">
            <v>#NAME?</v>
          </cell>
          <cell r="AK253" t="e">
            <v>#NAME?</v>
          </cell>
          <cell r="AL253" t="e">
            <v>#NAME?</v>
          </cell>
          <cell r="AM253" t="e">
            <v>#NAME?</v>
          </cell>
          <cell r="AN253" t="e">
            <v>#NAME?</v>
          </cell>
          <cell r="AO253" t="e">
            <v>#NAME?</v>
          </cell>
          <cell r="AP253" t="e">
            <v>#NAME?</v>
          </cell>
          <cell r="AQ253">
            <v>0</v>
          </cell>
          <cell r="AR253">
            <v>0</v>
          </cell>
          <cell r="AS253">
            <v>0</v>
          </cell>
          <cell r="AT253">
            <v>0</v>
          </cell>
        </row>
        <row r="254">
          <cell r="A254" t="str">
            <v>132KV DC Dumraon-Buxar TL Line</v>
          </cell>
          <cell r="B254">
            <v>37</v>
          </cell>
          <cell r="C254" t="str">
            <v>27/4</v>
          </cell>
          <cell r="D254" t="str">
            <v>DP+0</v>
          </cell>
          <cell r="E254" t="str">
            <v>WET</v>
          </cell>
          <cell r="F254" t="str">
            <v>Meera Engineering</v>
          </cell>
          <cell r="G254">
            <v>43465</v>
          </cell>
          <cell r="H254">
            <v>43493</v>
          </cell>
          <cell r="I254" t="str">
            <v>yes</v>
          </cell>
          <cell r="J254" t="str">
            <v>YES</v>
          </cell>
          <cell r="K254" t="str">
            <v>YES</v>
          </cell>
          <cell r="L254">
            <v>5</v>
          </cell>
          <cell r="M254">
            <v>38</v>
          </cell>
          <cell r="N254">
            <v>0</v>
          </cell>
          <cell r="O254">
            <v>0</v>
          </cell>
          <cell r="P254">
            <v>0</v>
          </cell>
          <cell r="Q254">
            <v>0</v>
          </cell>
          <cell r="R254" t="e">
            <v>#NAME?</v>
          </cell>
          <cell r="S254" t="e">
            <v>#NAME?</v>
          </cell>
          <cell r="T254">
            <v>0</v>
          </cell>
          <cell r="U254">
            <v>0</v>
          </cell>
          <cell r="V254" t="e">
            <v>#NAME?</v>
          </cell>
          <cell r="W254" t="e">
            <v>#NAME?</v>
          </cell>
          <cell r="X254" t="e">
            <v>#NAME?</v>
          </cell>
          <cell r="Y254" t="e">
            <v>#NAME?</v>
          </cell>
          <cell r="Z254" t="e">
            <v>#NAME?</v>
          </cell>
          <cell r="AA254" t="e">
            <v>#NAME?</v>
          </cell>
          <cell r="AB254" t="e">
            <v>#NAME?</v>
          </cell>
          <cell r="AC254" t="e">
            <v>#NAME?</v>
          </cell>
          <cell r="AD254" t="e">
            <v>#NAME?</v>
          </cell>
          <cell r="AE254" t="e">
            <v>#NAME?</v>
          </cell>
          <cell r="AF254">
            <v>122.56</v>
          </cell>
          <cell r="AG254">
            <v>17.68</v>
          </cell>
          <cell r="AH254">
            <v>6.51</v>
          </cell>
          <cell r="AI254">
            <v>146.75</v>
          </cell>
          <cell r="AJ254" t="e">
            <v>#NAME?</v>
          </cell>
          <cell r="AK254" t="e">
            <v>#NAME?</v>
          </cell>
          <cell r="AL254" t="e">
            <v>#NAME?</v>
          </cell>
          <cell r="AM254" t="e">
            <v>#NAME?</v>
          </cell>
          <cell r="AN254" t="e">
            <v>#NAME?</v>
          </cell>
          <cell r="AO254" t="e">
            <v>#NAME?</v>
          </cell>
          <cell r="AP254" t="e">
            <v>#NAME?</v>
          </cell>
          <cell r="AQ254">
            <v>0</v>
          </cell>
          <cell r="AR254">
            <v>0</v>
          </cell>
          <cell r="AS254">
            <v>0</v>
          </cell>
          <cell r="AT254">
            <v>0</v>
          </cell>
        </row>
        <row r="255">
          <cell r="A255" t="str">
            <v>132KV DC Naubatpur-Masaurhi TL Line</v>
          </cell>
          <cell r="B255">
            <v>23</v>
          </cell>
          <cell r="C255" t="str">
            <v>7/0</v>
          </cell>
          <cell r="D255" t="str">
            <v>DD+0</v>
          </cell>
          <cell r="E255" t="str">
            <v>PS</v>
          </cell>
          <cell r="F255" t="str">
            <v>Lalan Mehta</v>
          </cell>
          <cell r="G255">
            <v>43465</v>
          </cell>
          <cell r="H255">
            <v>43493</v>
          </cell>
          <cell r="I255">
            <v>43517</v>
          </cell>
          <cell r="J255" t="str">
            <v>YES</v>
          </cell>
          <cell r="K255" t="str">
            <v>YES</v>
          </cell>
          <cell r="L255">
            <v>5</v>
          </cell>
          <cell r="M255">
            <v>39</v>
          </cell>
          <cell r="N255">
            <v>0</v>
          </cell>
          <cell r="O255">
            <v>0</v>
          </cell>
          <cell r="P255">
            <v>0</v>
          </cell>
          <cell r="Q255">
            <v>0</v>
          </cell>
          <cell r="R255" t="e">
            <v>#NAME?</v>
          </cell>
          <cell r="S255" t="e">
            <v>#NAME?</v>
          </cell>
          <cell r="T255">
            <v>0</v>
          </cell>
          <cell r="U255">
            <v>0</v>
          </cell>
          <cell r="V255" t="e">
            <v>#NAME?</v>
          </cell>
          <cell r="W255" t="e">
            <v>#NAME?</v>
          </cell>
          <cell r="X255" t="e">
            <v>#NAME?</v>
          </cell>
          <cell r="Y255" t="e">
            <v>#NAME?</v>
          </cell>
          <cell r="Z255" t="e">
            <v>#NAME?</v>
          </cell>
          <cell r="AA255" t="e">
            <v>#NAME?</v>
          </cell>
          <cell r="AB255" t="e">
            <v>#NAME?</v>
          </cell>
          <cell r="AC255" t="e">
            <v>#NAME?</v>
          </cell>
          <cell r="AD255" t="e">
            <v>#NAME?</v>
          </cell>
          <cell r="AE255" t="e">
            <v>#NAME?</v>
          </cell>
          <cell r="AF255">
            <v>396.56</v>
          </cell>
          <cell r="AG255">
            <v>0</v>
          </cell>
          <cell r="AH255">
            <v>8.26</v>
          </cell>
          <cell r="AI255">
            <v>404.82</v>
          </cell>
          <cell r="AJ255" t="e">
            <v>#NAME?</v>
          </cell>
          <cell r="AK255" t="e">
            <v>#NAME?</v>
          </cell>
          <cell r="AL255" t="e">
            <v>#NAME?</v>
          </cell>
          <cell r="AM255" t="e">
            <v>#NAME?</v>
          </cell>
          <cell r="AN255" t="e">
            <v>#NAME?</v>
          </cell>
          <cell r="AO255" t="e">
            <v>#NAME?</v>
          </cell>
          <cell r="AP255" t="e">
            <v>#NAME?</v>
          </cell>
          <cell r="AQ255">
            <v>0</v>
          </cell>
          <cell r="AR255">
            <v>0</v>
          </cell>
          <cell r="AS255">
            <v>0</v>
          </cell>
          <cell r="AT255">
            <v>0</v>
          </cell>
        </row>
        <row r="256">
          <cell r="A256" t="str">
            <v>132KV DC Dumraon-Buxar TL Line</v>
          </cell>
          <cell r="B256">
            <v>38</v>
          </cell>
          <cell r="C256" t="str">
            <v>6/1</v>
          </cell>
          <cell r="D256" t="str">
            <v>DP+6</v>
          </cell>
          <cell r="E256" t="str">
            <v>WET</v>
          </cell>
          <cell r="F256" t="str">
            <v>Roshan Kumar</v>
          </cell>
          <cell r="G256">
            <v>43465</v>
          </cell>
          <cell r="H256">
            <v>43493</v>
          </cell>
          <cell r="I256">
            <v>43552</v>
          </cell>
          <cell r="J256" t="str">
            <v>YES</v>
          </cell>
          <cell r="K256">
            <v>0</v>
          </cell>
          <cell r="L256">
            <v>0</v>
          </cell>
          <cell r="M256">
            <v>0</v>
          </cell>
          <cell r="N256">
            <v>0</v>
          </cell>
          <cell r="O256">
            <v>0</v>
          </cell>
          <cell r="P256">
            <v>0</v>
          </cell>
          <cell r="Q256">
            <v>0</v>
          </cell>
          <cell r="R256" t="e">
            <v>#NAME?</v>
          </cell>
          <cell r="S256" t="e">
            <v>#NAME?</v>
          </cell>
          <cell r="T256">
            <v>0</v>
          </cell>
          <cell r="U256">
            <v>0</v>
          </cell>
          <cell r="V256" t="e">
            <v>#NAME?</v>
          </cell>
          <cell r="W256" t="e">
            <v>#NAME?</v>
          </cell>
          <cell r="X256" t="e">
            <v>#NAME?</v>
          </cell>
          <cell r="Y256" t="e">
            <v>#NAME?</v>
          </cell>
          <cell r="Z256" t="e">
            <v>#NAME?</v>
          </cell>
          <cell r="AA256" t="e">
            <v>#NAME?</v>
          </cell>
          <cell r="AB256" t="e">
            <v>#NAME?</v>
          </cell>
          <cell r="AC256" t="e">
            <v>#NAME?</v>
          </cell>
          <cell r="AD256" t="e">
            <v>#NAME?</v>
          </cell>
          <cell r="AE256" t="e">
            <v>#NAME?</v>
          </cell>
          <cell r="AF256">
            <v>122.56</v>
          </cell>
          <cell r="AG256">
            <v>17.68</v>
          </cell>
          <cell r="AH256">
            <v>6.51</v>
          </cell>
          <cell r="AI256">
            <v>146.75</v>
          </cell>
          <cell r="AJ256" t="e">
            <v>#NAME?</v>
          </cell>
          <cell r="AK256" t="e">
            <v>#NAME?</v>
          </cell>
          <cell r="AL256" t="e">
            <v>#NAME?</v>
          </cell>
          <cell r="AM256" t="e">
            <v>#NAME?</v>
          </cell>
          <cell r="AN256" t="e">
            <v>#NAME?</v>
          </cell>
          <cell r="AO256" t="e">
            <v>#NAME?</v>
          </cell>
          <cell r="AP256" t="e">
            <v>#NAME?</v>
          </cell>
          <cell r="AQ256">
            <v>0</v>
          </cell>
          <cell r="AR256">
            <v>0</v>
          </cell>
          <cell r="AS256">
            <v>0</v>
          </cell>
          <cell r="AT256">
            <v>0</v>
          </cell>
        </row>
        <row r="257">
          <cell r="A257" t="str">
            <v>132KV DC Naubatpur-Paliganj TL Line</v>
          </cell>
          <cell r="B257">
            <v>0</v>
          </cell>
          <cell r="C257" t="str">
            <v>3/0</v>
          </cell>
          <cell r="D257" t="str">
            <v>DB+0</v>
          </cell>
          <cell r="E257">
            <v>0</v>
          </cell>
          <cell r="F257">
            <v>0</v>
          </cell>
          <cell r="G257">
            <v>0</v>
          </cell>
          <cell r="H257">
            <v>28</v>
          </cell>
          <cell r="I257">
            <v>0</v>
          </cell>
          <cell r="J257">
            <v>0</v>
          </cell>
          <cell r="K257">
            <v>0</v>
          </cell>
          <cell r="L257">
            <v>0</v>
          </cell>
          <cell r="M257">
            <v>0</v>
          </cell>
          <cell r="N257">
            <v>0</v>
          </cell>
          <cell r="O257">
            <v>0</v>
          </cell>
          <cell r="P257">
            <v>0</v>
          </cell>
          <cell r="Q257">
            <v>0</v>
          </cell>
          <cell r="R257" t="e">
            <v>#NAME?</v>
          </cell>
          <cell r="S257" t="e">
            <v>#NAME?</v>
          </cell>
          <cell r="T257">
            <v>0</v>
          </cell>
          <cell r="U257">
            <v>0</v>
          </cell>
          <cell r="V257" t="e">
            <v>#NAME?</v>
          </cell>
          <cell r="W257" t="e">
            <v>#NAME?</v>
          </cell>
          <cell r="X257" t="e">
            <v>#NAME?</v>
          </cell>
          <cell r="Y257" t="e">
            <v>#NAME?</v>
          </cell>
          <cell r="Z257" t="e">
            <v>#NAME?</v>
          </cell>
          <cell r="AA257" t="e">
            <v>#NAME?</v>
          </cell>
          <cell r="AB257" t="e">
            <v>#NAME?</v>
          </cell>
          <cell r="AC257" t="e">
            <v>#NAME?</v>
          </cell>
          <cell r="AD257" t="e">
            <v>#NAME?</v>
          </cell>
          <cell r="AE257" t="e">
            <v>#NAME?</v>
          </cell>
          <cell r="AF257">
            <v>0</v>
          </cell>
          <cell r="AG257">
            <v>0</v>
          </cell>
          <cell r="AH257">
            <v>0</v>
          </cell>
          <cell r="AI257">
            <v>0</v>
          </cell>
          <cell r="AJ257" t="e">
            <v>#NAME?</v>
          </cell>
          <cell r="AK257" t="e">
            <v>#NAME?</v>
          </cell>
          <cell r="AL257" t="e">
            <v>#NAME?</v>
          </cell>
          <cell r="AM257" t="e">
            <v>#NAME?</v>
          </cell>
          <cell r="AN257" t="e">
            <v>#NAME?</v>
          </cell>
          <cell r="AO257" t="e">
            <v>#NAME?</v>
          </cell>
          <cell r="AP257" t="e">
            <v>#NAME?</v>
          </cell>
          <cell r="AQ257">
            <v>0</v>
          </cell>
          <cell r="AR257">
            <v>0</v>
          </cell>
          <cell r="AS257">
            <v>0</v>
          </cell>
          <cell r="AT257">
            <v>0</v>
          </cell>
        </row>
        <row r="258">
          <cell r="A258" t="str">
            <v>132KV DC Naubatpur-Paliganj TL Line</v>
          </cell>
          <cell r="B258">
            <v>0</v>
          </cell>
          <cell r="C258" t="str">
            <v>3/1</v>
          </cell>
          <cell r="D258" t="str">
            <v>DA+6</v>
          </cell>
          <cell r="E258">
            <v>0</v>
          </cell>
          <cell r="F258">
            <v>0</v>
          </cell>
          <cell r="G258">
            <v>0</v>
          </cell>
          <cell r="H258">
            <v>28</v>
          </cell>
          <cell r="I258">
            <v>0</v>
          </cell>
          <cell r="J258">
            <v>0</v>
          </cell>
          <cell r="K258">
            <v>0</v>
          </cell>
          <cell r="L258">
            <v>0</v>
          </cell>
          <cell r="M258">
            <v>0</v>
          </cell>
          <cell r="N258">
            <v>0</v>
          </cell>
          <cell r="O258">
            <v>0</v>
          </cell>
          <cell r="P258">
            <v>0</v>
          </cell>
          <cell r="Q258">
            <v>0</v>
          </cell>
          <cell r="R258" t="e">
            <v>#NAME?</v>
          </cell>
          <cell r="S258" t="e">
            <v>#NAME?</v>
          </cell>
          <cell r="T258">
            <v>0</v>
          </cell>
          <cell r="U258">
            <v>0</v>
          </cell>
          <cell r="V258" t="e">
            <v>#NAME?</v>
          </cell>
          <cell r="W258" t="e">
            <v>#NAME?</v>
          </cell>
          <cell r="X258" t="e">
            <v>#NAME?</v>
          </cell>
          <cell r="Y258" t="e">
            <v>#NAME?</v>
          </cell>
          <cell r="Z258" t="e">
            <v>#NAME?</v>
          </cell>
          <cell r="AA258" t="e">
            <v>#NAME?</v>
          </cell>
          <cell r="AB258" t="e">
            <v>#NAME?</v>
          </cell>
          <cell r="AC258" t="e">
            <v>#NAME?</v>
          </cell>
          <cell r="AD258" t="e">
            <v>#NAME?</v>
          </cell>
          <cell r="AE258" t="e">
            <v>#NAME?</v>
          </cell>
          <cell r="AF258">
            <v>0</v>
          </cell>
          <cell r="AG258">
            <v>0</v>
          </cell>
          <cell r="AH258">
            <v>0</v>
          </cell>
          <cell r="AI258">
            <v>0</v>
          </cell>
          <cell r="AJ258" t="e">
            <v>#NAME?</v>
          </cell>
          <cell r="AK258" t="e">
            <v>#NAME?</v>
          </cell>
          <cell r="AL258" t="e">
            <v>#NAME?</v>
          </cell>
          <cell r="AM258" t="e">
            <v>#NAME?</v>
          </cell>
          <cell r="AN258" t="e">
            <v>#NAME?</v>
          </cell>
          <cell r="AO258" t="e">
            <v>#NAME?</v>
          </cell>
          <cell r="AP258" t="e">
            <v>#NAME?</v>
          </cell>
          <cell r="AQ258">
            <v>0</v>
          </cell>
          <cell r="AR258">
            <v>0</v>
          </cell>
          <cell r="AS258">
            <v>0</v>
          </cell>
          <cell r="AT258">
            <v>0</v>
          </cell>
        </row>
        <row r="259">
          <cell r="A259" t="str">
            <v>132KV DC Naubatpur-Paliganj TL Line</v>
          </cell>
          <cell r="B259">
            <v>0</v>
          </cell>
          <cell r="C259" t="str">
            <v>4/0</v>
          </cell>
          <cell r="D259" t="str">
            <v>DD+3</v>
          </cell>
          <cell r="E259">
            <v>0</v>
          </cell>
          <cell r="F259">
            <v>0</v>
          </cell>
          <cell r="G259">
            <v>0</v>
          </cell>
          <cell r="H259">
            <v>28</v>
          </cell>
          <cell r="I259">
            <v>0</v>
          </cell>
          <cell r="J259">
            <v>0</v>
          </cell>
          <cell r="K259">
            <v>0</v>
          </cell>
          <cell r="L259">
            <v>0</v>
          </cell>
          <cell r="M259">
            <v>0</v>
          </cell>
          <cell r="N259">
            <v>0</v>
          </cell>
          <cell r="O259">
            <v>0</v>
          </cell>
          <cell r="P259">
            <v>0</v>
          </cell>
          <cell r="Q259">
            <v>0</v>
          </cell>
          <cell r="R259" t="e">
            <v>#NAME?</v>
          </cell>
          <cell r="S259" t="e">
            <v>#NAME?</v>
          </cell>
          <cell r="T259">
            <v>0</v>
          </cell>
          <cell r="U259">
            <v>0</v>
          </cell>
          <cell r="V259" t="e">
            <v>#NAME?</v>
          </cell>
          <cell r="W259" t="e">
            <v>#NAME?</v>
          </cell>
          <cell r="X259" t="e">
            <v>#NAME?</v>
          </cell>
          <cell r="Y259" t="e">
            <v>#NAME?</v>
          </cell>
          <cell r="Z259" t="e">
            <v>#NAME?</v>
          </cell>
          <cell r="AA259" t="e">
            <v>#NAME?</v>
          </cell>
          <cell r="AB259" t="e">
            <v>#NAME?</v>
          </cell>
          <cell r="AC259" t="e">
            <v>#NAME?</v>
          </cell>
          <cell r="AD259" t="e">
            <v>#NAME?</v>
          </cell>
          <cell r="AE259" t="e">
            <v>#NAME?</v>
          </cell>
          <cell r="AF259">
            <v>0</v>
          </cell>
          <cell r="AG259">
            <v>0</v>
          </cell>
          <cell r="AH259">
            <v>0</v>
          </cell>
          <cell r="AI259">
            <v>0</v>
          </cell>
          <cell r="AJ259" t="e">
            <v>#NAME?</v>
          </cell>
          <cell r="AK259" t="e">
            <v>#NAME?</v>
          </cell>
          <cell r="AL259" t="e">
            <v>#NAME?</v>
          </cell>
          <cell r="AM259" t="e">
            <v>#NAME?</v>
          </cell>
          <cell r="AN259" t="e">
            <v>#NAME?</v>
          </cell>
          <cell r="AO259" t="e">
            <v>#NAME?</v>
          </cell>
          <cell r="AP259" t="e">
            <v>#NAME?</v>
          </cell>
          <cell r="AQ259">
            <v>0</v>
          </cell>
          <cell r="AR259">
            <v>0</v>
          </cell>
          <cell r="AS259">
            <v>0</v>
          </cell>
          <cell r="AT259">
            <v>0</v>
          </cell>
        </row>
        <row r="260">
          <cell r="A260" t="str">
            <v>132KV DC Naubatpur-Paliganj TL Line</v>
          </cell>
          <cell r="B260">
            <v>0</v>
          </cell>
          <cell r="C260" t="str">
            <v>5/0</v>
          </cell>
          <cell r="D260" t="str">
            <v>DD+0</v>
          </cell>
          <cell r="E260">
            <v>0</v>
          </cell>
          <cell r="F260">
            <v>0</v>
          </cell>
          <cell r="G260">
            <v>0</v>
          </cell>
          <cell r="H260">
            <v>28</v>
          </cell>
          <cell r="I260">
            <v>0</v>
          </cell>
          <cell r="J260">
            <v>0</v>
          </cell>
          <cell r="K260">
            <v>0</v>
          </cell>
          <cell r="L260">
            <v>0</v>
          </cell>
          <cell r="M260">
            <v>0</v>
          </cell>
          <cell r="N260">
            <v>0</v>
          </cell>
          <cell r="O260">
            <v>0</v>
          </cell>
          <cell r="P260">
            <v>0</v>
          </cell>
          <cell r="Q260">
            <v>0</v>
          </cell>
          <cell r="R260" t="e">
            <v>#NAME?</v>
          </cell>
          <cell r="S260" t="e">
            <v>#NAME?</v>
          </cell>
          <cell r="T260">
            <v>0</v>
          </cell>
          <cell r="U260">
            <v>0</v>
          </cell>
          <cell r="V260" t="e">
            <v>#NAME?</v>
          </cell>
          <cell r="W260" t="e">
            <v>#NAME?</v>
          </cell>
          <cell r="X260" t="e">
            <v>#NAME?</v>
          </cell>
          <cell r="Y260" t="e">
            <v>#NAME?</v>
          </cell>
          <cell r="Z260" t="e">
            <v>#NAME?</v>
          </cell>
          <cell r="AA260" t="e">
            <v>#NAME?</v>
          </cell>
          <cell r="AB260" t="e">
            <v>#NAME?</v>
          </cell>
          <cell r="AC260" t="e">
            <v>#NAME?</v>
          </cell>
          <cell r="AD260" t="e">
            <v>#NAME?</v>
          </cell>
          <cell r="AE260" t="e">
            <v>#NAME?</v>
          </cell>
          <cell r="AF260">
            <v>0</v>
          </cell>
          <cell r="AG260">
            <v>0</v>
          </cell>
          <cell r="AH260">
            <v>0</v>
          </cell>
          <cell r="AI260">
            <v>0</v>
          </cell>
          <cell r="AJ260" t="e">
            <v>#NAME?</v>
          </cell>
          <cell r="AK260" t="e">
            <v>#NAME?</v>
          </cell>
          <cell r="AL260" t="e">
            <v>#NAME?</v>
          </cell>
          <cell r="AM260" t="e">
            <v>#NAME?</v>
          </cell>
          <cell r="AN260" t="e">
            <v>#NAME?</v>
          </cell>
          <cell r="AO260" t="e">
            <v>#NAME?</v>
          </cell>
          <cell r="AP260" t="e">
            <v>#NAME?</v>
          </cell>
          <cell r="AQ260">
            <v>0</v>
          </cell>
          <cell r="AR260">
            <v>0</v>
          </cell>
          <cell r="AS260">
            <v>0</v>
          </cell>
          <cell r="AT260">
            <v>0</v>
          </cell>
        </row>
        <row r="261">
          <cell r="A261" t="str">
            <v>132KV DC Naubatpur-Paliganj TL Line</v>
          </cell>
          <cell r="B261">
            <v>0</v>
          </cell>
          <cell r="C261" t="str">
            <v>5/1</v>
          </cell>
          <cell r="D261" t="str">
            <v>Gantry</v>
          </cell>
          <cell r="E261">
            <v>0</v>
          </cell>
          <cell r="F261">
            <v>0</v>
          </cell>
          <cell r="G261">
            <v>0</v>
          </cell>
          <cell r="H261">
            <v>28</v>
          </cell>
          <cell r="I261">
            <v>0</v>
          </cell>
          <cell r="J261">
            <v>0</v>
          </cell>
          <cell r="K261">
            <v>0</v>
          </cell>
          <cell r="L261">
            <v>0</v>
          </cell>
          <cell r="M261">
            <v>0</v>
          </cell>
          <cell r="N261">
            <v>0</v>
          </cell>
          <cell r="O261">
            <v>0</v>
          </cell>
          <cell r="P261">
            <v>0</v>
          </cell>
          <cell r="Q261">
            <v>0</v>
          </cell>
          <cell r="R261" t="e">
            <v>#NAME?</v>
          </cell>
          <cell r="S261" t="e">
            <v>#NAME?</v>
          </cell>
          <cell r="T261">
            <v>0</v>
          </cell>
          <cell r="U261">
            <v>0</v>
          </cell>
          <cell r="V261" t="e">
            <v>#NAME?</v>
          </cell>
          <cell r="W261" t="e">
            <v>#NAME?</v>
          </cell>
          <cell r="X261" t="e">
            <v>#NAME?</v>
          </cell>
          <cell r="Y261" t="e">
            <v>#NAME?</v>
          </cell>
          <cell r="Z261" t="e">
            <v>#NAME?</v>
          </cell>
          <cell r="AA261" t="e">
            <v>#NAME?</v>
          </cell>
          <cell r="AB261" t="e">
            <v>#NAME?</v>
          </cell>
          <cell r="AC261" t="e">
            <v>#NAME?</v>
          </cell>
          <cell r="AD261" t="e">
            <v>#NAME?</v>
          </cell>
          <cell r="AE261" t="e">
            <v>#NAME?</v>
          </cell>
          <cell r="AF261">
            <v>527.76</v>
          </cell>
          <cell r="AG261">
            <v>165.26999999999998</v>
          </cell>
          <cell r="AH261">
            <v>21.450000000000003</v>
          </cell>
          <cell r="AI261">
            <v>714.48</v>
          </cell>
          <cell r="AJ261" t="e">
            <v>#NAME?</v>
          </cell>
          <cell r="AK261" t="e">
            <v>#NAME?</v>
          </cell>
          <cell r="AL261" t="e">
            <v>#NAME?</v>
          </cell>
          <cell r="AM261" t="e">
            <v>#NAME?</v>
          </cell>
          <cell r="AN261" t="e">
            <v>#NAME?</v>
          </cell>
          <cell r="AO261" t="e">
            <v>#NAME?</v>
          </cell>
          <cell r="AP261" t="e">
            <v>#NAME?</v>
          </cell>
          <cell r="AQ261">
            <v>0</v>
          </cell>
          <cell r="AR261">
            <v>0</v>
          </cell>
          <cell r="AS261">
            <v>0</v>
          </cell>
          <cell r="AT261">
            <v>0</v>
          </cell>
        </row>
        <row r="262">
          <cell r="A262" t="str">
            <v>132KV DC Naubatpur-Paliganj TL Line</v>
          </cell>
          <cell r="B262">
            <v>0</v>
          </cell>
          <cell r="C262" t="str">
            <v>5/2</v>
          </cell>
          <cell r="D262" t="str">
            <v>Gantry</v>
          </cell>
          <cell r="E262">
            <v>0</v>
          </cell>
          <cell r="F262">
            <v>0</v>
          </cell>
          <cell r="G262">
            <v>0</v>
          </cell>
          <cell r="H262">
            <v>28</v>
          </cell>
          <cell r="I262">
            <v>0</v>
          </cell>
          <cell r="J262">
            <v>0</v>
          </cell>
          <cell r="K262">
            <v>0</v>
          </cell>
          <cell r="L262">
            <v>0</v>
          </cell>
          <cell r="M262">
            <v>0</v>
          </cell>
          <cell r="N262">
            <v>0</v>
          </cell>
          <cell r="O262">
            <v>0</v>
          </cell>
          <cell r="P262">
            <v>0</v>
          </cell>
          <cell r="Q262">
            <v>0</v>
          </cell>
          <cell r="R262" t="e">
            <v>#NAME?</v>
          </cell>
          <cell r="S262" t="e">
            <v>#NAME?</v>
          </cell>
          <cell r="T262">
            <v>0</v>
          </cell>
          <cell r="U262">
            <v>0</v>
          </cell>
          <cell r="V262" t="e">
            <v>#NAME?</v>
          </cell>
          <cell r="W262" t="e">
            <v>#NAME?</v>
          </cell>
          <cell r="X262" t="e">
            <v>#NAME?</v>
          </cell>
          <cell r="Y262" t="e">
            <v>#NAME?</v>
          </cell>
          <cell r="Z262" t="e">
            <v>#NAME?</v>
          </cell>
          <cell r="AA262" t="e">
            <v>#NAME?</v>
          </cell>
          <cell r="AB262" t="e">
            <v>#NAME?</v>
          </cell>
          <cell r="AC262" t="e">
            <v>#NAME?</v>
          </cell>
          <cell r="AD262" t="e">
            <v>#NAME?</v>
          </cell>
          <cell r="AE262" t="e">
            <v>#NAME?</v>
          </cell>
          <cell r="AF262">
            <v>527.76</v>
          </cell>
          <cell r="AG262">
            <v>165.26999999999998</v>
          </cell>
          <cell r="AH262">
            <v>21.450000000000003</v>
          </cell>
          <cell r="AI262">
            <v>714.48</v>
          </cell>
          <cell r="AJ262" t="e">
            <v>#NAME?</v>
          </cell>
          <cell r="AK262" t="e">
            <v>#NAME?</v>
          </cell>
          <cell r="AL262" t="e">
            <v>#NAME?</v>
          </cell>
          <cell r="AM262" t="e">
            <v>#NAME?</v>
          </cell>
          <cell r="AN262" t="e">
            <v>#NAME?</v>
          </cell>
          <cell r="AO262" t="e">
            <v>#NAME?</v>
          </cell>
          <cell r="AP262" t="e">
            <v>#NAME?</v>
          </cell>
          <cell r="AQ262">
            <v>0</v>
          </cell>
          <cell r="AR262">
            <v>0</v>
          </cell>
          <cell r="AS262">
            <v>0</v>
          </cell>
          <cell r="AT262">
            <v>0</v>
          </cell>
        </row>
        <row r="263">
          <cell r="A263" t="str">
            <v>132KV DC Naubatpur-Paliganj TL Line</v>
          </cell>
          <cell r="B263">
            <v>0</v>
          </cell>
          <cell r="C263" t="str">
            <v>6/0</v>
          </cell>
          <cell r="D263" t="str">
            <v>DD+0</v>
          </cell>
          <cell r="E263">
            <v>0</v>
          </cell>
          <cell r="F263">
            <v>0</v>
          </cell>
          <cell r="G263">
            <v>0</v>
          </cell>
          <cell r="H263">
            <v>28</v>
          </cell>
          <cell r="I263">
            <v>0</v>
          </cell>
          <cell r="J263">
            <v>0</v>
          </cell>
          <cell r="K263">
            <v>0</v>
          </cell>
          <cell r="L263">
            <v>0</v>
          </cell>
          <cell r="M263">
            <v>0</v>
          </cell>
          <cell r="N263">
            <v>0</v>
          </cell>
          <cell r="O263">
            <v>0</v>
          </cell>
          <cell r="P263">
            <v>0</v>
          </cell>
          <cell r="Q263">
            <v>0</v>
          </cell>
          <cell r="R263" t="e">
            <v>#NAME?</v>
          </cell>
          <cell r="S263" t="e">
            <v>#NAME?</v>
          </cell>
          <cell r="T263">
            <v>0</v>
          </cell>
          <cell r="U263">
            <v>0</v>
          </cell>
          <cell r="V263" t="e">
            <v>#NAME?</v>
          </cell>
          <cell r="W263" t="e">
            <v>#NAME?</v>
          </cell>
          <cell r="X263" t="e">
            <v>#NAME?</v>
          </cell>
          <cell r="Y263" t="e">
            <v>#NAME?</v>
          </cell>
          <cell r="Z263" t="e">
            <v>#NAME?</v>
          </cell>
          <cell r="AA263" t="e">
            <v>#NAME?</v>
          </cell>
          <cell r="AB263" t="e">
            <v>#NAME?</v>
          </cell>
          <cell r="AC263" t="e">
            <v>#NAME?</v>
          </cell>
          <cell r="AD263" t="e">
            <v>#NAME?</v>
          </cell>
          <cell r="AE263" t="e">
            <v>#NAME?</v>
          </cell>
          <cell r="AF263">
            <v>0</v>
          </cell>
          <cell r="AG263">
            <v>0</v>
          </cell>
          <cell r="AH263">
            <v>0</v>
          </cell>
          <cell r="AI263">
            <v>0</v>
          </cell>
          <cell r="AJ263" t="e">
            <v>#NAME?</v>
          </cell>
          <cell r="AK263" t="e">
            <v>#NAME?</v>
          </cell>
          <cell r="AL263" t="e">
            <v>#NAME?</v>
          </cell>
          <cell r="AM263" t="e">
            <v>#NAME?</v>
          </cell>
          <cell r="AN263" t="e">
            <v>#NAME?</v>
          </cell>
          <cell r="AO263" t="e">
            <v>#NAME?</v>
          </cell>
          <cell r="AP263" t="e">
            <v>#NAME?</v>
          </cell>
          <cell r="AQ263">
            <v>0</v>
          </cell>
          <cell r="AR263">
            <v>0</v>
          </cell>
          <cell r="AS263">
            <v>0</v>
          </cell>
          <cell r="AT263">
            <v>0</v>
          </cell>
        </row>
        <row r="264">
          <cell r="A264" t="str">
            <v>132KV DC Naubatpur-Paliganj TL Line</v>
          </cell>
          <cell r="B264">
            <v>0</v>
          </cell>
          <cell r="C264" t="str">
            <v>7/0</v>
          </cell>
          <cell r="D264" t="str">
            <v>DD+0</v>
          </cell>
          <cell r="E264">
            <v>0</v>
          </cell>
          <cell r="F264">
            <v>0</v>
          </cell>
          <cell r="G264">
            <v>0</v>
          </cell>
          <cell r="H264">
            <v>28</v>
          </cell>
          <cell r="I264">
            <v>0</v>
          </cell>
          <cell r="J264">
            <v>0</v>
          </cell>
          <cell r="K264">
            <v>0</v>
          </cell>
          <cell r="L264">
            <v>0</v>
          </cell>
          <cell r="M264">
            <v>0</v>
          </cell>
          <cell r="N264">
            <v>0</v>
          </cell>
          <cell r="O264">
            <v>0</v>
          </cell>
          <cell r="P264">
            <v>0</v>
          </cell>
          <cell r="Q264">
            <v>0</v>
          </cell>
          <cell r="R264" t="e">
            <v>#NAME?</v>
          </cell>
          <cell r="S264" t="e">
            <v>#NAME?</v>
          </cell>
          <cell r="T264">
            <v>0</v>
          </cell>
          <cell r="U264">
            <v>0</v>
          </cell>
          <cell r="V264" t="e">
            <v>#NAME?</v>
          </cell>
          <cell r="W264" t="e">
            <v>#NAME?</v>
          </cell>
          <cell r="X264" t="e">
            <v>#NAME?</v>
          </cell>
          <cell r="Y264" t="e">
            <v>#NAME?</v>
          </cell>
          <cell r="Z264" t="e">
            <v>#NAME?</v>
          </cell>
          <cell r="AA264" t="e">
            <v>#NAME?</v>
          </cell>
          <cell r="AB264" t="e">
            <v>#NAME?</v>
          </cell>
          <cell r="AC264" t="e">
            <v>#NAME?</v>
          </cell>
          <cell r="AD264" t="e">
            <v>#NAME?</v>
          </cell>
          <cell r="AE264" t="e">
            <v>#NAME?</v>
          </cell>
          <cell r="AF264">
            <v>0</v>
          </cell>
          <cell r="AG264">
            <v>0</v>
          </cell>
          <cell r="AH264">
            <v>0</v>
          </cell>
          <cell r="AI264">
            <v>0</v>
          </cell>
          <cell r="AJ264" t="e">
            <v>#NAME?</v>
          </cell>
          <cell r="AK264" t="e">
            <v>#NAME?</v>
          </cell>
          <cell r="AL264" t="e">
            <v>#NAME?</v>
          </cell>
          <cell r="AM264" t="e">
            <v>#NAME?</v>
          </cell>
          <cell r="AN264" t="e">
            <v>#NAME?</v>
          </cell>
          <cell r="AO264" t="e">
            <v>#NAME?</v>
          </cell>
          <cell r="AP264" t="e">
            <v>#NAME?</v>
          </cell>
          <cell r="AQ264">
            <v>0</v>
          </cell>
          <cell r="AR264">
            <v>0</v>
          </cell>
          <cell r="AS264">
            <v>0</v>
          </cell>
          <cell r="AT264">
            <v>0</v>
          </cell>
        </row>
        <row r="265">
          <cell r="A265" t="str">
            <v>132KV DC Naubatpur-Paliganj TL Line</v>
          </cell>
          <cell r="B265">
            <v>0</v>
          </cell>
          <cell r="C265" t="str">
            <v>9/0</v>
          </cell>
          <cell r="D265" t="str">
            <v>DD+0</v>
          </cell>
          <cell r="E265">
            <v>0</v>
          </cell>
          <cell r="F265">
            <v>0</v>
          </cell>
          <cell r="G265">
            <v>0</v>
          </cell>
          <cell r="H265">
            <v>28</v>
          </cell>
          <cell r="I265">
            <v>0</v>
          </cell>
          <cell r="J265">
            <v>0</v>
          </cell>
          <cell r="K265">
            <v>0</v>
          </cell>
          <cell r="L265">
            <v>0</v>
          </cell>
          <cell r="M265">
            <v>0</v>
          </cell>
          <cell r="N265">
            <v>0</v>
          </cell>
          <cell r="O265">
            <v>0</v>
          </cell>
          <cell r="P265">
            <v>0</v>
          </cell>
          <cell r="Q265">
            <v>0</v>
          </cell>
          <cell r="R265" t="e">
            <v>#NAME?</v>
          </cell>
          <cell r="S265" t="e">
            <v>#NAME?</v>
          </cell>
          <cell r="T265">
            <v>0</v>
          </cell>
          <cell r="U265">
            <v>0</v>
          </cell>
          <cell r="V265" t="e">
            <v>#NAME?</v>
          </cell>
          <cell r="W265" t="e">
            <v>#NAME?</v>
          </cell>
          <cell r="X265" t="e">
            <v>#NAME?</v>
          </cell>
          <cell r="Y265" t="e">
            <v>#NAME?</v>
          </cell>
          <cell r="Z265" t="e">
            <v>#NAME?</v>
          </cell>
          <cell r="AA265" t="e">
            <v>#NAME?</v>
          </cell>
          <cell r="AB265" t="e">
            <v>#NAME?</v>
          </cell>
          <cell r="AC265" t="e">
            <v>#NAME?</v>
          </cell>
          <cell r="AD265" t="e">
            <v>#NAME?</v>
          </cell>
          <cell r="AE265" t="e">
            <v>#NAME?</v>
          </cell>
          <cell r="AF265">
            <v>0</v>
          </cell>
          <cell r="AG265">
            <v>0</v>
          </cell>
          <cell r="AH265">
            <v>0</v>
          </cell>
          <cell r="AI265">
            <v>0</v>
          </cell>
          <cell r="AJ265" t="e">
            <v>#NAME?</v>
          </cell>
          <cell r="AK265" t="e">
            <v>#NAME?</v>
          </cell>
          <cell r="AL265" t="e">
            <v>#NAME?</v>
          </cell>
          <cell r="AM265" t="e">
            <v>#NAME?</v>
          </cell>
          <cell r="AN265" t="e">
            <v>#NAME?</v>
          </cell>
          <cell r="AO265" t="e">
            <v>#NAME?</v>
          </cell>
          <cell r="AP265" t="e">
            <v>#NAME?</v>
          </cell>
          <cell r="AQ265">
            <v>0</v>
          </cell>
          <cell r="AR265">
            <v>0</v>
          </cell>
          <cell r="AS265">
            <v>0</v>
          </cell>
          <cell r="AT265">
            <v>0</v>
          </cell>
        </row>
        <row r="266">
          <cell r="A266" t="str">
            <v>132KV DC Naubatpur-Paliganj TL Line</v>
          </cell>
          <cell r="B266">
            <v>0</v>
          </cell>
          <cell r="C266" t="str">
            <v>9/8</v>
          </cell>
          <cell r="D266" t="str">
            <v>DA+3</v>
          </cell>
          <cell r="E266">
            <v>0</v>
          </cell>
          <cell r="F266">
            <v>0</v>
          </cell>
          <cell r="G266">
            <v>0</v>
          </cell>
          <cell r="H266">
            <v>28</v>
          </cell>
          <cell r="I266">
            <v>0</v>
          </cell>
          <cell r="J266">
            <v>0</v>
          </cell>
          <cell r="K266">
            <v>0</v>
          </cell>
          <cell r="L266">
            <v>0</v>
          </cell>
          <cell r="M266">
            <v>0</v>
          </cell>
          <cell r="N266">
            <v>0</v>
          </cell>
          <cell r="O266">
            <v>0</v>
          </cell>
          <cell r="P266">
            <v>0</v>
          </cell>
          <cell r="Q266">
            <v>0</v>
          </cell>
          <cell r="R266" t="e">
            <v>#NAME?</v>
          </cell>
          <cell r="S266" t="e">
            <v>#NAME?</v>
          </cell>
          <cell r="T266">
            <v>0</v>
          </cell>
          <cell r="U266">
            <v>0</v>
          </cell>
          <cell r="V266" t="e">
            <v>#NAME?</v>
          </cell>
          <cell r="W266" t="e">
            <v>#NAME?</v>
          </cell>
          <cell r="X266" t="e">
            <v>#NAME?</v>
          </cell>
          <cell r="Y266" t="e">
            <v>#NAME?</v>
          </cell>
          <cell r="Z266" t="e">
            <v>#NAME?</v>
          </cell>
          <cell r="AA266" t="e">
            <v>#NAME?</v>
          </cell>
          <cell r="AB266" t="e">
            <v>#NAME?</v>
          </cell>
          <cell r="AC266" t="e">
            <v>#NAME?</v>
          </cell>
          <cell r="AD266" t="e">
            <v>#NAME?</v>
          </cell>
          <cell r="AE266" t="e">
            <v>#NAME?</v>
          </cell>
          <cell r="AF266">
            <v>0</v>
          </cell>
          <cell r="AG266">
            <v>0</v>
          </cell>
          <cell r="AH266">
            <v>0</v>
          </cell>
          <cell r="AI266">
            <v>0</v>
          </cell>
          <cell r="AJ266" t="e">
            <v>#NAME?</v>
          </cell>
          <cell r="AK266" t="e">
            <v>#NAME?</v>
          </cell>
          <cell r="AL266" t="e">
            <v>#NAME?</v>
          </cell>
          <cell r="AM266" t="e">
            <v>#NAME?</v>
          </cell>
          <cell r="AN266" t="e">
            <v>#NAME?</v>
          </cell>
          <cell r="AO266" t="e">
            <v>#NAME?</v>
          </cell>
          <cell r="AP266" t="e">
            <v>#NAME?</v>
          </cell>
          <cell r="AQ266">
            <v>0</v>
          </cell>
          <cell r="AR266">
            <v>0</v>
          </cell>
          <cell r="AS266">
            <v>0</v>
          </cell>
          <cell r="AT266">
            <v>0</v>
          </cell>
        </row>
        <row r="267">
          <cell r="A267" t="str">
            <v>132KV DC Naubatpur-Paliganj TL Line</v>
          </cell>
          <cell r="B267">
            <v>0</v>
          </cell>
          <cell r="C267" t="str">
            <v>9/9</v>
          </cell>
          <cell r="D267" t="str">
            <v>DA+0</v>
          </cell>
          <cell r="E267">
            <v>0</v>
          </cell>
          <cell r="F267">
            <v>0</v>
          </cell>
          <cell r="G267">
            <v>0</v>
          </cell>
          <cell r="H267">
            <v>28</v>
          </cell>
          <cell r="I267">
            <v>0</v>
          </cell>
          <cell r="J267">
            <v>0</v>
          </cell>
          <cell r="K267">
            <v>0</v>
          </cell>
          <cell r="L267">
            <v>0</v>
          </cell>
          <cell r="M267">
            <v>0</v>
          </cell>
          <cell r="N267">
            <v>0</v>
          </cell>
          <cell r="O267">
            <v>0</v>
          </cell>
          <cell r="P267">
            <v>0</v>
          </cell>
          <cell r="Q267">
            <v>0</v>
          </cell>
          <cell r="R267" t="e">
            <v>#NAME?</v>
          </cell>
          <cell r="S267" t="e">
            <v>#NAME?</v>
          </cell>
          <cell r="T267">
            <v>0</v>
          </cell>
          <cell r="U267">
            <v>0</v>
          </cell>
          <cell r="V267" t="e">
            <v>#NAME?</v>
          </cell>
          <cell r="W267" t="e">
            <v>#NAME?</v>
          </cell>
          <cell r="X267" t="e">
            <v>#NAME?</v>
          </cell>
          <cell r="Y267" t="e">
            <v>#NAME?</v>
          </cell>
          <cell r="Z267" t="e">
            <v>#NAME?</v>
          </cell>
          <cell r="AA267" t="e">
            <v>#NAME?</v>
          </cell>
          <cell r="AB267" t="e">
            <v>#NAME?</v>
          </cell>
          <cell r="AC267" t="e">
            <v>#NAME?</v>
          </cell>
          <cell r="AD267" t="e">
            <v>#NAME?</v>
          </cell>
          <cell r="AE267" t="e">
            <v>#NAME?</v>
          </cell>
          <cell r="AF267">
            <v>0</v>
          </cell>
          <cell r="AG267">
            <v>0</v>
          </cell>
          <cell r="AH267">
            <v>0</v>
          </cell>
          <cell r="AI267">
            <v>0</v>
          </cell>
          <cell r="AJ267" t="e">
            <v>#NAME?</v>
          </cell>
          <cell r="AK267" t="e">
            <v>#NAME?</v>
          </cell>
          <cell r="AL267" t="e">
            <v>#NAME?</v>
          </cell>
          <cell r="AM267" t="e">
            <v>#NAME?</v>
          </cell>
          <cell r="AN267" t="e">
            <v>#NAME?</v>
          </cell>
          <cell r="AO267" t="e">
            <v>#NAME?</v>
          </cell>
          <cell r="AP267" t="e">
            <v>#NAME?</v>
          </cell>
          <cell r="AQ267">
            <v>0</v>
          </cell>
          <cell r="AR267">
            <v>0</v>
          </cell>
          <cell r="AS267">
            <v>0</v>
          </cell>
          <cell r="AT267">
            <v>0</v>
          </cell>
        </row>
        <row r="268">
          <cell r="A268" t="str">
            <v>132KV DC Naubatpur-Paliganj TL Line</v>
          </cell>
          <cell r="B268">
            <v>0</v>
          </cell>
          <cell r="C268" t="str">
            <v>9/10</v>
          </cell>
          <cell r="D268" t="str">
            <v>DA+3</v>
          </cell>
          <cell r="E268">
            <v>0</v>
          </cell>
          <cell r="F268">
            <v>0</v>
          </cell>
          <cell r="G268">
            <v>0</v>
          </cell>
          <cell r="H268">
            <v>28</v>
          </cell>
          <cell r="I268">
            <v>0</v>
          </cell>
          <cell r="J268">
            <v>0</v>
          </cell>
          <cell r="K268">
            <v>0</v>
          </cell>
          <cell r="L268">
            <v>0</v>
          </cell>
          <cell r="M268">
            <v>0</v>
          </cell>
          <cell r="N268">
            <v>0</v>
          </cell>
          <cell r="O268">
            <v>0</v>
          </cell>
          <cell r="P268">
            <v>0</v>
          </cell>
          <cell r="Q268">
            <v>0</v>
          </cell>
          <cell r="R268" t="e">
            <v>#NAME?</v>
          </cell>
          <cell r="S268" t="e">
            <v>#NAME?</v>
          </cell>
          <cell r="T268">
            <v>0</v>
          </cell>
          <cell r="U268">
            <v>0</v>
          </cell>
          <cell r="V268" t="e">
            <v>#NAME?</v>
          </cell>
          <cell r="W268" t="e">
            <v>#NAME?</v>
          </cell>
          <cell r="X268" t="e">
            <v>#NAME?</v>
          </cell>
          <cell r="Y268" t="e">
            <v>#NAME?</v>
          </cell>
          <cell r="Z268" t="e">
            <v>#NAME?</v>
          </cell>
          <cell r="AA268" t="e">
            <v>#NAME?</v>
          </cell>
          <cell r="AB268" t="e">
            <v>#NAME?</v>
          </cell>
          <cell r="AC268" t="e">
            <v>#NAME?</v>
          </cell>
          <cell r="AD268" t="e">
            <v>#NAME?</v>
          </cell>
          <cell r="AE268" t="e">
            <v>#NAME?</v>
          </cell>
          <cell r="AF268">
            <v>0</v>
          </cell>
          <cell r="AG268">
            <v>0</v>
          </cell>
          <cell r="AH268">
            <v>0</v>
          </cell>
          <cell r="AI268">
            <v>0</v>
          </cell>
          <cell r="AJ268" t="e">
            <v>#NAME?</v>
          </cell>
          <cell r="AK268" t="e">
            <v>#NAME?</v>
          </cell>
          <cell r="AL268" t="e">
            <v>#NAME?</v>
          </cell>
          <cell r="AM268" t="e">
            <v>#NAME?</v>
          </cell>
          <cell r="AN268" t="e">
            <v>#NAME?</v>
          </cell>
          <cell r="AO268" t="e">
            <v>#NAME?</v>
          </cell>
          <cell r="AP268" t="e">
            <v>#NAME?</v>
          </cell>
          <cell r="AQ268">
            <v>0</v>
          </cell>
          <cell r="AR268">
            <v>0</v>
          </cell>
          <cell r="AS268">
            <v>0</v>
          </cell>
          <cell r="AT268">
            <v>0</v>
          </cell>
        </row>
        <row r="269">
          <cell r="A269" t="str">
            <v>132KV DC Naubatpur-Paliganj TL Line</v>
          </cell>
          <cell r="B269">
            <v>0</v>
          </cell>
          <cell r="C269" t="str">
            <v>9/11</v>
          </cell>
          <cell r="D269" t="str">
            <v>DA+0</v>
          </cell>
          <cell r="E269">
            <v>0</v>
          </cell>
          <cell r="F269">
            <v>0</v>
          </cell>
          <cell r="G269">
            <v>0</v>
          </cell>
          <cell r="H269">
            <v>28</v>
          </cell>
          <cell r="I269">
            <v>0</v>
          </cell>
          <cell r="J269">
            <v>0</v>
          </cell>
          <cell r="K269">
            <v>0</v>
          </cell>
          <cell r="L269">
            <v>0</v>
          </cell>
          <cell r="M269">
            <v>0</v>
          </cell>
          <cell r="N269">
            <v>0</v>
          </cell>
          <cell r="O269">
            <v>0</v>
          </cell>
          <cell r="P269">
            <v>0</v>
          </cell>
          <cell r="Q269">
            <v>0</v>
          </cell>
          <cell r="R269" t="e">
            <v>#NAME?</v>
          </cell>
          <cell r="S269" t="e">
            <v>#NAME?</v>
          </cell>
          <cell r="T269">
            <v>0</v>
          </cell>
          <cell r="U269">
            <v>0</v>
          </cell>
          <cell r="V269" t="e">
            <v>#NAME?</v>
          </cell>
          <cell r="W269" t="e">
            <v>#NAME?</v>
          </cell>
          <cell r="X269" t="e">
            <v>#NAME?</v>
          </cell>
          <cell r="Y269" t="e">
            <v>#NAME?</v>
          </cell>
          <cell r="Z269" t="e">
            <v>#NAME?</v>
          </cell>
          <cell r="AA269" t="e">
            <v>#NAME?</v>
          </cell>
          <cell r="AB269" t="e">
            <v>#NAME?</v>
          </cell>
          <cell r="AC269" t="e">
            <v>#NAME?</v>
          </cell>
          <cell r="AD269" t="e">
            <v>#NAME?</v>
          </cell>
          <cell r="AE269" t="e">
            <v>#NAME?</v>
          </cell>
          <cell r="AF269">
            <v>0</v>
          </cell>
          <cell r="AG269">
            <v>0</v>
          </cell>
          <cell r="AH269">
            <v>0</v>
          </cell>
          <cell r="AI269">
            <v>0</v>
          </cell>
          <cell r="AJ269" t="e">
            <v>#NAME?</v>
          </cell>
          <cell r="AK269" t="e">
            <v>#NAME?</v>
          </cell>
          <cell r="AL269" t="e">
            <v>#NAME?</v>
          </cell>
          <cell r="AM269" t="e">
            <v>#NAME?</v>
          </cell>
          <cell r="AN269" t="e">
            <v>#NAME?</v>
          </cell>
          <cell r="AO269" t="e">
            <v>#NAME?</v>
          </cell>
          <cell r="AP269" t="e">
            <v>#NAME?</v>
          </cell>
          <cell r="AQ269">
            <v>0</v>
          </cell>
          <cell r="AR269">
            <v>0</v>
          </cell>
          <cell r="AS269">
            <v>0</v>
          </cell>
          <cell r="AT269">
            <v>0</v>
          </cell>
        </row>
        <row r="270">
          <cell r="A270" t="str">
            <v>132KV DC Naubatpur-Paliganj TL Line</v>
          </cell>
          <cell r="B270">
            <v>0</v>
          </cell>
          <cell r="C270" t="str">
            <v>10/0</v>
          </cell>
          <cell r="D270" t="str">
            <v>DC+0</v>
          </cell>
          <cell r="E270">
            <v>0</v>
          </cell>
          <cell r="F270">
            <v>0</v>
          </cell>
          <cell r="G270">
            <v>0</v>
          </cell>
          <cell r="H270">
            <v>28</v>
          </cell>
          <cell r="I270">
            <v>0</v>
          </cell>
          <cell r="J270">
            <v>0</v>
          </cell>
          <cell r="K270">
            <v>0</v>
          </cell>
          <cell r="L270">
            <v>0</v>
          </cell>
          <cell r="M270">
            <v>0</v>
          </cell>
          <cell r="N270">
            <v>0</v>
          </cell>
          <cell r="O270">
            <v>0</v>
          </cell>
          <cell r="P270">
            <v>0</v>
          </cell>
          <cell r="Q270">
            <v>0</v>
          </cell>
          <cell r="R270" t="e">
            <v>#NAME?</v>
          </cell>
          <cell r="S270" t="e">
            <v>#NAME?</v>
          </cell>
          <cell r="T270">
            <v>0</v>
          </cell>
          <cell r="U270">
            <v>0</v>
          </cell>
          <cell r="V270" t="e">
            <v>#NAME?</v>
          </cell>
          <cell r="W270" t="e">
            <v>#NAME?</v>
          </cell>
          <cell r="X270" t="e">
            <v>#NAME?</v>
          </cell>
          <cell r="Y270" t="e">
            <v>#NAME?</v>
          </cell>
          <cell r="Z270" t="e">
            <v>#NAME?</v>
          </cell>
          <cell r="AA270" t="e">
            <v>#NAME?</v>
          </cell>
          <cell r="AB270" t="e">
            <v>#NAME?</v>
          </cell>
          <cell r="AC270" t="e">
            <v>#NAME?</v>
          </cell>
          <cell r="AD270" t="e">
            <v>#NAME?</v>
          </cell>
          <cell r="AE270" t="e">
            <v>#NAME?</v>
          </cell>
          <cell r="AF270">
            <v>0</v>
          </cell>
          <cell r="AG270">
            <v>0</v>
          </cell>
          <cell r="AH270">
            <v>0</v>
          </cell>
          <cell r="AI270">
            <v>0</v>
          </cell>
          <cell r="AJ270" t="e">
            <v>#NAME?</v>
          </cell>
          <cell r="AK270" t="e">
            <v>#NAME?</v>
          </cell>
          <cell r="AL270" t="e">
            <v>#NAME?</v>
          </cell>
          <cell r="AM270" t="e">
            <v>#NAME?</v>
          </cell>
          <cell r="AN270" t="e">
            <v>#NAME?</v>
          </cell>
          <cell r="AO270" t="e">
            <v>#NAME?</v>
          </cell>
          <cell r="AP270" t="e">
            <v>#NAME?</v>
          </cell>
          <cell r="AQ270">
            <v>0</v>
          </cell>
          <cell r="AR270">
            <v>0</v>
          </cell>
          <cell r="AS270">
            <v>0</v>
          </cell>
          <cell r="AT270">
            <v>0</v>
          </cell>
        </row>
        <row r="271">
          <cell r="A271" t="str">
            <v>132KV DC Naubatpur-Paliganj TL Line</v>
          </cell>
          <cell r="B271">
            <v>0</v>
          </cell>
          <cell r="C271" t="str">
            <v>10/1</v>
          </cell>
          <cell r="D271" t="str">
            <v>DA+0</v>
          </cell>
          <cell r="E271">
            <v>0</v>
          </cell>
          <cell r="F271">
            <v>0</v>
          </cell>
          <cell r="G271">
            <v>0</v>
          </cell>
          <cell r="H271">
            <v>28</v>
          </cell>
          <cell r="I271">
            <v>0</v>
          </cell>
          <cell r="J271">
            <v>0</v>
          </cell>
          <cell r="K271">
            <v>0</v>
          </cell>
          <cell r="L271">
            <v>0</v>
          </cell>
          <cell r="M271">
            <v>0</v>
          </cell>
          <cell r="N271">
            <v>0</v>
          </cell>
          <cell r="O271">
            <v>0</v>
          </cell>
          <cell r="P271">
            <v>0</v>
          </cell>
          <cell r="Q271">
            <v>0</v>
          </cell>
          <cell r="R271" t="e">
            <v>#NAME?</v>
          </cell>
          <cell r="S271" t="e">
            <v>#NAME?</v>
          </cell>
          <cell r="T271">
            <v>0</v>
          </cell>
          <cell r="U271">
            <v>0</v>
          </cell>
          <cell r="V271" t="e">
            <v>#NAME?</v>
          </cell>
          <cell r="W271" t="e">
            <v>#NAME?</v>
          </cell>
          <cell r="X271" t="e">
            <v>#NAME?</v>
          </cell>
          <cell r="Y271" t="e">
            <v>#NAME?</v>
          </cell>
          <cell r="Z271" t="e">
            <v>#NAME?</v>
          </cell>
          <cell r="AA271" t="e">
            <v>#NAME?</v>
          </cell>
          <cell r="AB271" t="e">
            <v>#NAME?</v>
          </cell>
          <cell r="AC271" t="e">
            <v>#NAME?</v>
          </cell>
          <cell r="AD271" t="e">
            <v>#NAME?</v>
          </cell>
          <cell r="AE271" t="e">
            <v>#NAME?</v>
          </cell>
          <cell r="AF271">
            <v>0</v>
          </cell>
          <cell r="AG271">
            <v>0</v>
          </cell>
          <cell r="AH271">
            <v>0</v>
          </cell>
          <cell r="AI271">
            <v>0</v>
          </cell>
          <cell r="AJ271" t="e">
            <v>#NAME?</v>
          </cell>
          <cell r="AK271" t="e">
            <v>#NAME?</v>
          </cell>
          <cell r="AL271" t="e">
            <v>#NAME?</v>
          </cell>
          <cell r="AM271" t="e">
            <v>#NAME?</v>
          </cell>
          <cell r="AN271" t="e">
            <v>#NAME?</v>
          </cell>
          <cell r="AO271" t="e">
            <v>#NAME?</v>
          </cell>
          <cell r="AP271" t="e">
            <v>#NAME?</v>
          </cell>
          <cell r="AQ271">
            <v>0</v>
          </cell>
          <cell r="AR271">
            <v>0</v>
          </cell>
          <cell r="AS271">
            <v>0</v>
          </cell>
          <cell r="AT271">
            <v>0</v>
          </cell>
        </row>
        <row r="272">
          <cell r="A272" t="str">
            <v>132KV DC Naubatpur-Paliganj TL Line</v>
          </cell>
          <cell r="B272">
            <v>0</v>
          </cell>
          <cell r="C272" t="str">
            <v>10/2</v>
          </cell>
          <cell r="D272" t="str">
            <v>DA+3</v>
          </cell>
          <cell r="E272">
            <v>0</v>
          </cell>
          <cell r="F272">
            <v>0</v>
          </cell>
          <cell r="G272">
            <v>0</v>
          </cell>
          <cell r="H272">
            <v>28</v>
          </cell>
          <cell r="I272">
            <v>0</v>
          </cell>
          <cell r="J272">
            <v>0</v>
          </cell>
          <cell r="K272">
            <v>0</v>
          </cell>
          <cell r="L272">
            <v>0</v>
          </cell>
          <cell r="M272">
            <v>0</v>
          </cell>
          <cell r="N272">
            <v>0</v>
          </cell>
          <cell r="O272">
            <v>0</v>
          </cell>
          <cell r="P272">
            <v>0</v>
          </cell>
          <cell r="Q272">
            <v>0</v>
          </cell>
          <cell r="R272" t="e">
            <v>#NAME?</v>
          </cell>
          <cell r="S272" t="e">
            <v>#NAME?</v>
          </cell>
          <cell r="T272">
            <v>0</v>
          </cell>
          <cell r="U272">
            <v>0</v>
          </cell>
          <cell r="V272" t="e">
            <v>#NAME?</v>
          </cell>
          <cell r="W272" t="e">
            <v>#NAME?</v>
          </cell>
          <cell r="X272" t="e">
            <v>#NAME?</v>
          </cell>
          <cell r="Y272" t="e">
            <v>#NAME?</v>
          </cell>
          <cell r="Z272" t="e">
            <v>#NAME?</v>
          </cell>
          <cell r="AA272" t="e">
            <v>#NAME?</v>
          </cell>
          <cell r="AB272" t="e">
            <v>#NAME?</v>
          </cell>
          <cell r="AC272" t="e">
            <v>#NAME?</v>
          </cell>
          <cell r="AD272" t="e">
            <v>#NAME?</v>
          </cell>
          <cell r="AE272" t="e">
            <v>#NAME?</v>
          </cell>
          <cell r="AF272">
            <v>0</v>
          </cell>
          <cell r="AG272">
            <v>0</v>
          </cell>
          <cell r="AH272">
            <v>0</v>
          </cell>
          <cell r="AI272">
            <v>0</v>
          </cell>
          <cell r="AJ272" t="e">
            <v>#NAME?</v>
          </cell>
          <cell r="AK272" t="e">
            <v>#NAME?</v>
          </cell>
          <cell r="AL272" t="e">
            <v>#NAME?</v>
          </cell>
          <cell r="AM272" t="e">
            <v>#NAME?</v>
          </cell>
          <cell r="AN272" t="e">
            <v>#NAME?</v>
          </cell>
          <cell r="AO272" t="e">
            <v>#NAME?</v>
          </cell>
          <cell r="AP272" t="e">
            <v>#NAME?</v>
          </cell>
          <cell r="AQ272">
            <v>0</v>
          </cell>
          <cell r="AR272">
            <v>0</v>
          </cell>
          <cell r="AS272">
            <v>0</v>
          </cell>
          <cell r="AT272">
            <v>0</v>
          </cell>
        </row>
        <row r="273">
          <cell r="A273" t="str">
            <v>132KV DC Naubatpur-Paliganj TL Line</v>
          </cell>
          <cell r="B273">
            <v>0</v>
          </cell>
          <cell r="C273" t="str">
            <v>10/3</v>
          </cell>
          <cell r="D273" t="str">
            <v>DA+0</v>
          </cell>
          <cell r="E273">
            <v>0</v>
          </cell>
          <cell r="F273">
            <v>0</v>
          </cell>
          <cell r="G273">
            <v>0</v>
          </cell>
          <cell r="H273">
            <v>28</v>
          </cell>
          <cell r="I273">
            <v>0</v>
          </cell>
          <cell r="J273">
            <v>0</v>
          </cell>
          <cell r="K273">
            <v>0</v>
          </cell>
          <cell r="L273">
            <v>0</v>
          </cell>
          <cell r="M273">
            <v>0</v>
          </cell>
          <cell r="N273">
            <v>0</v>
          </cell>
          <cell r="O273">
            <v>0</v>
          </cell>
          <cell r="P273">
            <v>0</v>
          </cell>
          <cell r="Q273">
            <v>0</v>
          </cell>
          <cell r="R273" t="e">
            <v>#NAME?</v>
          </cell>
          <cell r="S273" t="e">
            <v>#NAME?</v>
          </cell>
          <cell r="T273">
            <v>0</v>
          </cell>
          <cell r="U273">
            <v>0</v>
          </cell>
          <cell r="V273" t="e">
            <v>#NAME?</v>
          </cell>
          <cell r="W273" t="e">
            <v>#NAME?</v>
          </cell>
          <cell r="X273" t="e">
            <v>#NAME?</v>
          </cell>
          <cell r="Y273" t="e">
            <v>#NAME?</v>
          </cell>
          <cell r="Z273" t="e">
            <v>#NAME?</v>
          </cell>
          <cell r="AA273" t="e">
            <v>#NAME?</v>
          </cell>
          <cell r="AB273" t="e">
            <v>#NAME?</v>
          </cell>
          <cell r="AC273" t="e">
            <v>#NAME?</v>
          </cell>
          <cell r="AD273" t="e">
            <v>#NAME?</v>
          </cell>
          <cell r="AE273" t="e">
            <v>#NAME?</v>
          </cell>
          <cell r="AF273">
            <v>0</v>
          </cell>
          <cell r="AG273">
            <v>0</v>
          </cell>
          <cell r="AH273">
            <v>0</v>
          </cell>
          <cell r="AI273">
            <v>0</v>
          </cell>
          <cell r="AJ273" t="e">
            <v>#NAME?</v>
          </cell>
          <cell r="AK273" t="e">
            <v>#NAME?</v>
          </cell>
          <cell r="AL273" t="e">
            <v>#NAME?</v>
          </cell>
          <cell r="AM273" t="e">
            <v>#NAME?</v>
          </cell>
          <cell r="AN273" t="e">
            <v>#NAME?</v>
          </cell>
          <cell r="AO273" t="e">
            <v>#NAME?</v>
          </cell>
          <cell r="AP273" t="e">
            <v>#NAME?</v>
          </cell>
          <cell r="AQ273">
            <v>0</v>
          </cell>
          <cell r="AR273">
            <v>0</v>
          </cell>
          <cell r="AS273">
            <v>0</v>
          </cell>
          <cell r="AT273">
            <v>0</v>
          </cell>
        </row>
        <row r="274">
          <cell r="A274" t="str">
            <v>132KV DC Naubatpur-Paliganj TL Line</v>
          </cell>
          <cell r="B274">
            <v>0</v>
          </cell>
          <cell r="C274" t="str">
            <v>10/4</v>
          </cell>
          <cell r="D274" t="str">
            <v>DA+3</v>
          </cell>
          <cell r="E274">
            <v>0</v>
          </cell>
          <cell r="F274">
            <v>0</v>
          </cell>
          <cell r="G274">
            <v>0</v>
          </cell>
          <cell r="H274">
            <v>28</v>
          </cell>
          <cell r="I274">
            <v>0</v>
          </cell>
          <cell r="J274">
            <v>0</v>
          </cell>
          <cell r="K274">
            <v>0</v>
          </cell>
          <cell r="L274">
            <v>0</v>
          </cell>
          <cell r="M274">
            <v>0</v>
          </cell>
          <cell r="N274">
            <v>0</v>
          </cell>
          <cell r="O274">
            <v>0</v>
          </cell>
          <cell r="P274">
            <v>0</v>
          </cell>
          <cell r="Q274">
            <v>0</v>
          </cell>
          <cell r="R274" t="e">
            <v>#NAME?</v>
          </cell>
          <cell r="S274" t="e">
            <v>#NAME?</v>
          </cell>
          <cell r="T274">
            <v>0</v>
          </cell>
          <cell r="U274">
            <v>0</v>
          </cell>
          <cell r="V274" t="e">
            <v>#NAME?</v>
          </cell>
          <cell r="W274" t="e">
            <v>#NAME?</v>
          </cell>
          <cell r="X274" t="e">
            <v>#NAME?</v>
          </cell>
          <cell r="Y274" t="e">
            <v>#NAME?</v>
          </cell>
          <cell r="Z274" t="e">
            <v>#NAME?</v>
          </cell>
          <cell r="AA274" t="e">
            <v>#NAME?</v>
          </cell>
          <cell r="AB274" t="e">
            <v>#NAME?</v>
          </cell>
          <cell r="AC274" t="e">
            <v>#NAME?</v>
          </cell>
          <cell r="AD274" t="e">
            <v>#NAME?</v>
          </cell>
          <cell r="AE274" t="e">
            <v>#NAME?</v>
          </cell>
          <cell r="AF274">
            <v>0</v>
          </cell>
          <cell r="AG274">
            <v>0</v>
          </cell>
          <cell r="AH274">
            <v>0</v>
          </cell>
          <cell r="AI274">
            <v>0</v>
          </cell>
          <cell r="AJ274" t="e">
            <v>#NAME?</v>
          </cell>
          <cell r="AK274" t="e">
            <v>#NAME?</v>
          </cell>
          <cell r="AL274" t="e">
            <v>#NAME?</v>
          </cell>
          <cell r="AM274" t="e">
            <v>#NAME?</v>
          </cell>
          <cell r="AN274" t="e">
            <v>#NAME?</v>
          </cell>
          <cell r="AO274" t="e">
            <v>#NAME?</v>
          </cell>
          <cell r="AP274" t="e">
            <v>#NAME?</v>
          </cell>
          <cell r="AQ274">
            <v>0</v>
          </cell>
          <cell r="AR274">
            <v>0</v>
          </cell>
          <cell r="AS274">
            <v>0</v>
          </cell>
          <cell r="AT274">
            <v>0</v>
          </cell>
        </row>
        <row r="275">
          <cell r="A275" t="str">
            <v>132KV DC Naubatpur-Paliganj TL Line</v>
          </cell>
          <cell r="B275">
            <v>0</v>
          </cell>
          <cell r="C275" t="str">
            <v>10/5</v>
          </cell>
          <cell r="D275" t="str">
            <v>DA+0</v>
          </cell>
          <cell r="E275">
            <v>0</v>
          </cell>
          <cell r="F275">
            <v>0</v>
          </cell>
          <cell r="G275">
            <v>0</v>
          </cell>
          <cell r="H275">
            <v>28</v>
          </cell>
          <cell r="I275">
            <v>0</v>
          </cell>
          <cell r="J275">
            <v>0</v>
          </cell>
          <cell r="K275">
            <v>0</v>
          </cell>
          <cell r="L275">
            <v>0</v>
          </cell>
          <cell r="M275">
            <v>0</v>
          </cell>
          <cell r="N275">
            <v>0</v>
          </cell>
          <cell r="O275">
            <v>0</v>
          </cell>
          <cell r="P275">
            <v>0</v>
          </cell>
          <cell r="Q275">
            <v>0</v>
          </cell>
          <cell r="R275" t="e">
            <v>#NAME?</v>
          </cell>
          <cell r="S275" t="e">
            <v>#NAME?</v>
          </cell>
          <cell r="T275">
            <v>0</v>
          </cell>
          <cell r="U275">
            <v>0</v>
          </cell>
          <cell r="V275" t="e">
            <v>#NAME?</v>
          </cell>
          <cell r="W275" t="e">
            <v>#NAME?</v>
          </cell>
          <cell r="X275" t="e">
            <v>#NAME?</v>
          </cell>
          <cell r="Y275" t="e">
            <v>#NAME?</v>
          </cell>
          <cell r="Z275" t="e">
            <v>#NAME?</v>
          </cell>
          <cell r="AA275" t="e">
            <v>#NAME?</v>
          </cell>
          <cell r="AB275" t="e">
            <v>#NAME?</v>
          </cell>
          <cell r="AC275" t="e">
            <v>#NAME?</v>
          </cell>
          <cell r="AD275" t="e">
            <v>#NAME?</v>
          </cell>
          <cell r="AE275" t="e">
            <v>#NAME?</v>
          </cell>
          <cell r="AF275">
            <v>0</v>
          </cell>
          <cell r="AG275">
            <v>0</v>
          </cell>
          <cell r="AH275">
            <v>0</v>
          </cell>
          <cell r="AI275">
            <v>0</v>
          </cell>
          <cell r="AJ275" t="e">
            <v>#NAME?</v>
          </cell>
          <cell r="AK275" t="e">
            <v>#NAME?</v>
          </cell>
          <cell r="AL275" t="e">
            <v>#NAME?</v>
          </cell>
          <cell r="AM275" t="e">
            <v>#NAME?</v>
          </cell>
          <cell r="AN275" t="e">
            <v>#NAME?</v>
          </cell>
          <cell r="AO275" t="e">
            <v>#NAME?</v>
          </cell>
          <cell r="AP275" t="e">
            <v>#NAME?</v>
          </cell>
          <cell r="AQ275">
            <v>0</v>
          </cell>
          <cell r="AR275">
            <v>0</v>
          </cell>
          <cell r="AS275">
            <v>0</v>
          </cell>
          <cell r="AT275">
            <v>0</v>
          </cell>
        </row>
        <row r="276">
          <cell r="A276" t="str">
            <v>132KV DC Naubatpur-Paliganj TL Line</v>
          </cell>
          <cell r="B276">
            <v>0</v>
          </cell>
          <cell r="C276" t="str">
            <v>10/6</v>
          </cell>
          <cell r="D276" t="str">
            <v>DA+6</v>
          </cell>
          <cell r="E276">
            <v>0</v>
          </cell>
          <cell r="F276">
            <v>0</v>
          </cell>
          <cell r="G276">
            <v>0</v>
          </cell>
          <cell r="H276">
            <v>28</v>
          </cell>
          <cell r="I276">
            <v>0</v>
          </cell>
          <cell r="J276">
            <v>0</v>
          </cell>
          <cell r="K276">
            <v>0</v>
          </cell>
          <cell r="L276">
            <v>0</v>
          </cell>
          <cell r="M276">
            <v>0</v>
          </cell>
          <cell r="N276">
            <v>0</v>
          </cell>
          <cell r="O276">
            <v>0</v>
          </cell>
          <cell r="P276">
            <v>0</v>
          </cell>
          <cell r="Q276">
            <v>0</v>
          </cell>
          <cell r="R276" t="e">
            <v>#NAME?</v>
          </cell>
          <cell r="S276" t="e">
            <v>#NAME?</v>
          </cell>
          <cell r="T276">
            <v>0</v>
          </cell>
          <cell r="U276">
            <v>0</v>
          </cell>
          <cell r="V276" t="e">
            <v>#NAME?</v>
          </cell>
          <cell r="W276" t="e">
            <v>#NAME?</v>
          </cell>
          <cell r="X276" t="e">
            <v>#NAME?</v>
          </cell>
          <cell r="Y276" t="e">
            <v>#NAME?</v>
          </cell>
          <cell r="Z276" t="e">
            <v>#NAME?</v>
          </cell>
          <cell r="AA276" t="e">
            <v>#NAME?</v>
          </cell>
          <cell r="AB276" t="e">
            <v>#NAME?</v>
          </cell>
          <cell r="AC276" t="e">
            <v>#NAME?</v>
          </cell>
          <cell r="AD276" t="e">
            <v>#NAME?</v>
          </cell>
          <cell r="AE276" t="e">
            <v>#NAME?</v>
          </cell>
          <cell r="AF276">
            <v>0</v>
          </cell>
          <cell r="AG276">
            <v>0</v>
          </cell>
          <cell r="AH276">
            <v>0</v>
          </cell>
          <cell r="AI276">
            <v>0</v>
          </cell>
          <cell r="AJ276" t="e">
            <v>#NAME?</v>
          </cell>
          <cell r="AK276" t="e">
            <v>#NAME?</v>
          </cell>
          <cell r="AL276" t="e">
            <v>#NAME?</v>
          </cell>
          <cell r="AM276" t="e">
            <v>#NAME?</v>
          </cell>
          <cell r="AN276" t="e">
            <v>#NAME?</v>
          </cell>
          <cell r="AO276" t="e">
            <v>#NAME?</v>
          </cell>
          <cell r="AP276" t="e">
            <v>#NAME?</v>
          </cell>
          <cell r="AQ276">
            <v>0</v>
          </cell>
          <cell r="AR276">
            <v>0</v>
          </cell>
          <cell r="AS276">
            <v>0</v>
          </cell>
          <cell r="AT276">
            <v>0</v>
          </cell>
        </row>
        <row r="277">
          <cell r="A277" t="str">
            <v>132KV DC Naubatpur-Paliganj TL Line</v>
          </cell>
          <cell r="B277">
            <v>0</v>
          </cell>
          <cell r="C277" t="str">
            <v>10/7</v>
          </cell>
          <cell r="D277" t="str">
            <v>DA+3</v>
          </cell>
          <cell r="E277">
            <v>0</v>
          </cell>
          <cell r="F277">
            <v>0</v>
          </cell>
          <cell r="G277">
            <v>0</v>
          </cell>
          <cell r="H277">
            <v>28</v>
          </cell>
          <cell r="I277">
            <v>0</v>
          </cell>
          <cell r="J277">
            <v>0</v>
          </cell>
          <cell r="K277">
            <v>0</v>
          </cell>
          <cell r="L277">
            <v>0</v>
          </cell>
          <cell r="M277">
            <v>0</v>
          </cell>
          <cell r="N277">
            <v>0</v>
          </cell>
          <cell r="O277">
            <v>0</v>
          </cell>
          <cell r="P277">
            <v>0</v>
          </cell>
          <cell r="Q277">
            <v>0</v>
          </cell>
          <cell r="R277" t="e">
            <v>#NAME?</v>
          </cell>
          <cell r="S277" t="e">
            <v>#NAME?</v>
          </cell>
          <cell r="T277">
            <v>0</v>
          </cell>
          <cell r="U277">
            <v>0</v>
          </cell>
          <cell r="V277" t="e">
            <v>#NAME?</v>
          </cell>
          <cell r="W277" t="e">
            <v>#NAME?</v>
          </cell>
          <cell r="X277" t="e">
            <v>#NAME?</v>
          </cell>
          <cell r="Y277" t="e">
            <v>#NAME?</v>
          </cell>
          <cell r="Z277" t="e">
            <v>#NAME?</v>
          </cell>
          <cell r="AA277" t="e">
            <v>#NAME?</v>
          </cell>
          <cell r="AB277" t="e">
            <v>#NAME?</v>
          </cell>
          <cell r="AC277" t="e">
            <v>#NAME?</v>
          </cell>
          <cell r="AD277" t="e">
            <v>#NAME?</v>
          </cell>
          <cell r="AE277" t="e">
            <v>#NAME?</v>
          </cell>
          <cell r="AF277">
            <v>0</v>
          </cell>
          <cell r="AG277">
            <v>0</v>
          </cell>
          <cell r="AH277">
            <v>0</v>
          </cell>
          <cell r="AI277">
            <v>0</v>
          </cell>
          <cell r="AJ277" t="e">
            <v>#NAME?</v>
          </cell>
          <cell r="AK277" t="e">
            <v>#NAME?</v>
          </cell>
          <cell r="AL277" t="e">
            <v>#NAME?</v>
          </cell>
          <cell r="AM277" t="e">
            <v>#NAME?</v>
          </cell>
          <cell r="AN277" t="e">
            <v>#NAME?</v>
          </cell>
          <cell r="AO277" t="e">
            <v>#NAME?</v>
          </cell>
          <cell r="AP277" t="e">
            <v>#NAME?</v>
          </cell>
          <cell r="AQ277">
            <v>0</v>
          </cell>
          <cell r="AR277">
            <v>0</v>
          </cell>
          <cell r="AS277">
            <v>0</v>
          </cell>
          <cell r="AT277">
            <v>0</v>
          </cell>
        </row>
        <row r="278">
          <cell r="A278" t="str">
            <v>132KV DC Naubatpur-Paliganj TL Line</v>
          </cell>
          <cell r="B278">
            <v>0</v>
          </cell>
          <cell r="C278" t="str">
            <v>11/0</v>
          </cell>
          <cell r="D278" t="str">
            <v>DB+3</v>
          </cell>
          <cell r="E278">
            <v>0</v>
          </cell>
          <cell r="F278">
            <v>0</v>
          </cell>
          <cell r="G278">
            <v>0</v>
          </cell>
          <cell r="H278">
            <v>28</v>
          </cell>
          <cell r="I278">
            <v>0</v>
          </cell>
          <cell r="J278">
            <v>0</v>
          </cell>
          <cell r="K278">
            <v>0</v>
          </cell>
          <cell r="L278">
            <v>0</v>
          </cell>
          <cell r="M278">
            <v>0</v>
          </cell>
          <cell r="N278">
            <v>0</v>
          </cell>
          <cell r="O278">
            <v>0</v>
          </cell>
          <cell r="P278">
            <v>0</v>
          </cell>
          <cell r="Q278">
            <v>0</v>
          </cell>
          <cell r="R278" t="e">
            <v>#NAME?</v>
          </cell>
          <cell r="S278" t="e">
            <v>#NAME?</v>
          </cell>
          <cell r="T278">
            <v>0</v>
          </cell>
          <cell r="U278">
            <v>0</v>
          </cell>
          <cell r="V278" t="e">
            <v>#NAME?</v>
          </cell>
          <cell r="W278" t="e">
            <v>#NAME?</v>
          </cell>
          <cell r="X278" t="e">
            <v>#NAME?</v>
          </cell>
          <cell r="Y278" t="e">
            <v>#NAME?</v>
          </cell>
          <cell r="Z278" t="e">
            <v>#NAME?</v>
          </cell>
          <cell r="AA278" t="e">
            <v>#NAME?</v>
          </cell>
          <cell r="AB278" t="e">
            <v>#NAME?</v>
          </cell>
          <cell r="AC278" t="e">
            <v>#NAME?</v>
          </cell>
          <cell r="AD278" t="e">
            <v>#NAME?</v>
          </cell>
          <cell r="AE278" t="e">
            <v>#NAME?</v>
          </cell>
          <cell r="AF278">
            <v>0</v>
          </cell>
          <cell r="AG278">
            <v>0</v>
          </cell>
          <cell r="AH278">
            <v>0</v>
          </cell>
          <cell r="AI278">
            <v>0</v>
          </cell>
          <cell r="AJ278" t="e">
            <v>#NAME?</v>
          </cell>
          <cell r="AK278" t="e">
            <v>#NAME?</v>
          </cell>
          <cell r="AL278" t="e">
            <v>#NAME?</v>
          </cell>
          <cell r="AM278" t="e">
            <v>#NAME?</v>
          </cell>
          <cell r="AN278" t="e">
            <v>#NAME?</v>
          </cell>
          <cell r="AO278" t="e">
            <v>#NAME?</v>
          </cell>
          <cell r="AP278" t="e">
            <v>#NAME?</v>
          </cell>
          <cell r="AQ278">
            <v>0</v>
          </cell>
          <cell r="AR278">
            <v>0</v>
          </cell>
          <cell r="AS278">
            <v>0</v>
          </cell>
          <cell r="AT278">
            <v>0</v>
          </cell>
        </row>
        <row r="279">
          <cell r="A279" t="str">
            <v>132KV DC Naubatpur-Paliganj TL Line</v>
          </cell>
          <cell r="B279">
            <v>0</v>
          </cell>
          <cell r="C279" t="str">
            <v>12/0</v>
          </cell>
          <cell r="D279" t="str">
            <v>DD+3</v>
          </cell>
          <cell r="E279">
            <v>0</v>
          </cell>
          <cell r="F279">
            <v>0</v>
          </cell>
          <cell r="G279">
            <v>0</v>
          </cell>
          <cell r="H279">
            <v>28</v>
          </cell>
          <cell r="I279">
            <v>0</v>
          </cell>
          <cell r="J279">
            <v>0</v>
          </cell>
          <cell r="K279">
            <v>0</v>
          </cell>
          <cell r="L279">
            <v>0</v>
          </cell>
          <cell r="M279">
            <v>0</v>
          </cell>
          <cell r="N279">
            <v>0</v>
          </cell>
          <cell r="O279">
            <v>0</v>
          </cell>
          <cell r="P279">
            <v>0</v>
          </cell>
          <cell r="Q279">
            <v>0</v>
          </cell>
          <cell r="R279" t="e">
            <v>#NAME?</v>
          </cell>
          <cell r="S279" t="e">
            <v>#NAME?</v>
          </cell>
          <cell r="T279">
            <v>0</v>
          </cell>
          <cell r="U279">
            <v>0</v>
          </cell>
          <cell r="V279" t="e">
            <v>#NAME?</v>
          </cell>
          <cell r="W279" t="e">
            <v>#NAME?</v>
          </cell>
          <cell r="X279" t="e">
            <v>#NAME?</v>
          </cell>
          <cell r="Y279" t="e">
            <v>#NAME?</v>
          </cell>
          <cell r="Z279" t="e">
            <v>#NAME?</v>
          </cell>
          <cell r="AA279" t="e">
            <v>#NAME?</v>
          </cell>
          <cell r="AB279" t="e">
            <v>#NAME?</v>
          </cell>
          <cell r="AC279" t="e">
            <v>#NAME?</v>
          </cell>
          <cell r="AD279" t="e">
            <v>#NAME?</v>
          </cell>
          <cell r="AE279" t="e">
            <v>#NAME?</v>
          </cell>
          <cell r="AF279">
            <v>0</v>
          </cell>
          <cell r="AG279">
            <v>0</v>
          </cell>
          <cell r="AH279">
            <v>0</v>
          </cell>
          <cell r="AI279">
            <v>0</v>
          </cell>
          <cell r="AJ279" t="e">
            <v>#NAME?</v>
          </cell>
          <cell r="AK279" t="e">
            <v>#NAME?</v>
          </cell>
          <cell r="AL279" t="e">
            <v>#NAME?</v>
          </cell>
          <cell r="AM279" t="e">
            <v>#NAME?</v>
          </cell>
          <cell r="AN279" t="e">
            <v>#NAME?</v>
          </cell>
          <cell r="AO279" t="e">
            <v>#NAME?</v>
          </cell>
          <cell r="AP279" t="e">
            <v>#NAME?</v>
          </cell>
          <cell r="AQ279">
            <v>0</v>
          </cell>
          <cell r="AR279">
            <v>0</v>
          </cell>
          <cell r="AS279">
            <v>0</v>
          </cell>
          <cell r="AT279">
            <v>0</v>
          </cell>
        </row>
        <row r="280">
          <cell r="A280" t="str">
            <v>132KV DC Naubatpur-Paliganj TL Line</v>
          </cell>
          <cell r="B280">
            <v>0</v>
          </cell>
          <cell r="C280" t="str">
            <v>13/0</v>
          </cell>
          <cell r="D280" t="str">
            <v>DD+0</v>
          </cell>
          <cell r="E280">
            <v>0</v>
          </cell>
          <cell r="F280">
            <v>0</v>
          </cell>
          <cell r="G280">
            <v>0</v>
          </cell>
          <cell r="H280">
            <v>28</v>
          </cell>
          <cell r="I280">
            <v>0</v>
          </cell>
          <cell r="J280">
            <v>0</v>
          </cell>
          <cell r="K280">
            <v>0</v>
          </cell>
          <cell r="L280">
            <v>0</v>
          </cell>
          <cell r="M280">
            <v>0</v>
          </cell>
          <cell r="N280">
            <v>0</v>
          </cell>
          <cell r="O280">
            <v>0</v>
          </cell>
          <cell r="P280">
            <v>0</v>
          </cell>
          <cell r="Q280">
            <v>0</v>
          </cell>
          <cell r="R280" t="e">
            <v>#NAME?</v>
          </cell>
          <cell r="S280" t="e">
            <v>#NAME?</v>
          </cell>
          <cell r="T280">
            <v>0</v>
          </cell>
          <cell r="U280">
            <v>0</v>
          </cell>
          <cell r="V280" t="e">
            <v>#NAME?</v>
          </cell>
          <cell r="W280" t="e">
            <v>#NAME?</v>
          </cell>
          <cell r="X280" t="e">
            <v>#NAME?</v>
          </cell>
          <cell r="Y280" t="e">
            <v>#NAME?</v>
          </cell>
          <cell r="Z280" t="e">
            <v>#NAME?</v>
          </cell>
          <cell r="AA280" t="e">
            <v>#NAME?</v>
          </cell>
          <cell r="AB280" t="e">
            <v>#NAME?</v>
          </cell>
          <cell r="AC280" t="e">
            <v>#NAME?</v>
          </cell>
          <cell r="AD280" t="e">
            <v>#NAME?</v>
          </cell>
          <cell r="AE280" t="e">
            <v>#NAME?</v>
          </cell>
          <cell r="AF280">
            <v>0</v>
          </cell>
          <cell r="AG280">
            <v>0</v>
          </cell>
          <cell r="AH280">
            <v>0</v>
          </cell>
          <cell r="AI280">
            <v>0</v>
          </cell>
          <cell r="AJ280" t="e">
            <v>#NAME?</v>
          </cell>
          <cell r="AK280" t="e">
            <v>#NAME?</v>
          </cell>
          <cell r="AL280" t="e">
            <v>#NAME?</v>
          </cell>
          <cell r="AM280" t="e">
            <v>#NAME?</v>
          </cell>
          <cell r="AN280" t="e">
            <v>#NAME?</v>
          </cell>
          <cell r="AO280" t="e">
            <v>#NAME?</v>
          </cell>
          <cell r="AP280" t="e">
            <v>#NAME?</v>
          </cell>
          <cell r="AQ280">
            <v>0</v>
          </cell>
          <cell r="AR280">
            <v>0</v>
          </cell>
          <cell r="AS280">
            <v>0</v>
          </cell>
          <cell r="AT280">
            <v>0</v>
          </cell>
        </row>
        <row r="281">
          <cell r="A281" t="str">
            <v>220KV DC Naubatpur-BhusaulaTL Line</v>
          </cell>
          <cell r="B281">
            <v>47</v>
          </cell>
          <cell r="C281" t="str">
            <v>7/2</v>
          </cell>
          <cell r="D281" t="str">
            <v>Gantry</v>
          </cell>
          <cell r="E281" t="str">
            <v>WET</v>
          </cell>
          <cell r="F281" t="str">
            <v>Veena Construction</v>
          </cell>
          <cell r="G281">
            <v>43620</v>
          </cell>
          <cell r="H281">
            <v>43648</v>
          </cell>
          <cell r="I281">
            <v>0</v>
          </cell>
          <cell r="J281">
            <v>0</v>
          </cell>
          <cell r="K281">
            <v>0</v>
          </cell>
          <cell r="L281">
            <v>0</v>
          </cell>
          <cell r="M281">
            <v>0</v>
          </cell>
          <cell r="N281">
            <v>0</v>
          </cell>
          <cell r="O281">
            <v>0</v>
          </cell>
          <cell r="P281">
            <v>0</v>
          </cell>
          <cell r="Q281">
            <v>0</v>
          </cell>
          <cell r="R281" t="e">
            <v>#NAME?</v>
          </cell>
          <cell r="S281" t="e">
            <v>#NAME?</v>
          </cell>
          <cell r="T281">
            <v>0</v>
          </cell>
          <cell r="U281">
            <v>0</v>
          </cell>
          <cell r="V281" t="e">
            <v>#NAME?</v>
          </cell>
          <cell r="W281" t="e">
            <v>#NAME?</v>
          </cell>
          <cell r="X281" t="e">
            <v>#NAME?</v>
          </cell>
          <cell r="Y281" t="e">
            <v>#NAME?</v>
          </cell>
          <cell r="Z281" t="e">
            <v>#NAME?</v>
          </cell>
          <cell r="AA281" t="e">
            <v>#NAME?</v>
          </cell>
          <cell r="AB281" t="e">
            <v>#NAME?</v>
          </cell>
          <cell r="AC281" t="e">
            <v>#NAME?</v>
          </cell>
          <cell r="AD281" t="e">
            <v>#NAME?</v>
          </cell>
          <cell r="AE281" t="e">
            <v>#NAME?</v>
          </cell>
          <cell r="AF281">
            <v>527.76</v>
          </cell>
          <cell r="AG281">
            <v>165.26999999999998</v>
          </cell>
          <cell r="AH281">
            <v>21.450000000000003</v>
          </cell>
          <cell r="AI281">
            <v>714.48</v>
          </cell>
          <cell r="AJ281" t="e">
            <v>#NAME?</v>
          </cell>
          <cell r="AK281" t="e">
            <v>#NAME?</v>
          </cell>
          <cell r="AL281" t="e">
            <v>#NAME?</v>
          </cell>
          <cell r="AM281" t="e">
            <v>#NAME?</v>
          </cell>
          <cell r="AN281" t="e">
            <v>#NAME?</v>
          </cell>
          <cell r="AO281" t="e">
            <v>#NAME?</v>
          </cell>
          <cell r="AP281" t="e">
            <v>#NAME?</v>
          </cell>
          <cell r="AQ281">
            <v>0</v>
          </cell>
          <cell r="AR281">
            <v>0</v>
          </cell>
          <cell r="AS281">
            <v>0</v>
          </cell>
          <cell r="AT281">
            <v>0</v>
          </cell>
        </row>
        <row r="282">
          <cell r="A282" t="str">
            <v>132KV DC Naubatpur-Paliganj TL Line</v>
          </cell>
          <cell r="B282">
            <v>16</v>
          </cell>
          <cell r="C282" t="str">
            <v>9/1</v>
          </cell>
          <cell r="D282" t="str">
            <v>DA+3</v>
          </cell>
          <cell r="E282" t="str">
            <v>PS</v>
          </cell>
          <cell r="F282" t="str">
            <v>Mahesh Prasad Singh</v>
          </cell>
          <cell r="G282">
            <v>43464</v>
          </cell>
          <cell r="H282">
            <v>43492</v>
          </cell>
          <cell r="I282">
            <v>43513</v>
          </cell>
          <cell r="J282" t="str">
            <v>YES</v>
          </cell>
          <cell r="K282" t="str">
            <v>YES</v>
          </cell>
          <cell r="L282">
            <v>1</v>
          </cell>
          <cell r="M282">
            <v>16</v>
          </cell>
          <cell r="N282">
            <v>0</v>
          </cell>
          <cell r="O282">
            <v>0</v>
          </cell>
          <cell r="P282">
            <v>0</v>
          </cell>
          <cell r="Q282">
            <v>0</v>
          </cell>
          <cell r="R282" t="e">
            <v>#NAME?</v>
          </cell>
          <cell r="S282" t="e">
            <v>#NAME?</v>
          </cell>
          <cell r="T282">
            <v>0</v>
          </cell>
          <cell r="U282">
            <v>0</v>
          </cell>
          <cell r="V282" t="e">
            <v>#NAME?</v>
          </cell>
          <cell r="W282" t="e">
            <v>#NAME?</v>
          </cell>
          <cell r="X282" t="e">
            <v>#NAME?</v>
          </cell>
          <cell r="Y282" t="e">
            <v>#NAME?</v>
          </cell>
          <cell r="Z282" t="e">
            <v>#NAME?</v>
          </cell>
          <cell r="AA282" t="e">
            <v>#NAME?</v>
          </cell>
          <cell r="AB282" t="e">
            <v>#NAME?</v>
          </cell>
          <cell r="AC282" t="e">
            <v>#NAME?</v>
          </cell>
          <cell r="AD282" t="e">
            <v>#NAME?</v>
          </cell>
          <cell r="AE282" t="e">
            <v>#NAME?</v>
          </cell>
          <cell r="AF282">
            <v>171.56</v>
          </cell>
          <cell r="AG282">
            <v>36.64</v>
          </cell>
          <cell r="AH282">
            <v>7.56</v>
          </cell>
          <cell r="AI282">
            <v>215.76</v>
          </cell>
          <cell r="AJ282" t="e">
            <v>#NAME?</v>
          </cell>
          <cell r="AK282" t="e">
            <v>#NAME?</v>
          </cell>
          <cell r="AL282" t="e">
            <v>#NAME?</v>
          </cell>
          <cell r="AM282" t="e">
            <v>#NAME?</v>
          </cell>
          <cell r="AN282" t="e">
            <v>#NAME?</v>
          </cell>
          <cell r="AO282" t="e">
            <v>#NAME?</v>
          </cell>
          <cell r="AP282" t="e">
            <v>#NAME?</v>
          </cell>
          <cell r="AQ282">
            <v>0</v>
          </cell>
          <cell r="AR282">
            <v>0</v>
          </cell>
          <cell r="AS282">
            <v>0</v>
          </cell>
          <cell r="AT282">
            <v>0</v>
          </cell>
        </row>
        <row r="283">
          <cell r="A283" t="str">
            <v>132KV DC Gaya-Jehanabad TL Line</v>
          </cell>
          <cell r="B283">
            <v>62</v>
          </cell>
          <cell r="C283" t="str">
            <v>8/2</v>
          </cell>
          <cell r="D283" t="str">
            <v>DA+3</v>
          </cell>
          <cell r="E283" t="str">
            <v>WET</v>
          </cell>
          <cell r="F283" t="str">
            <v>Deepak Kumar</v>
          </cell>
          <cell r="G283">
            <v>43464</v>
          </cell>
          <cell r="H283">
            <v>43492</v>
          </cell>
          <cell r="I283" t="str">
            <v>YES</v>
          </cell>
          <cell r="J283" t="str">
            <v>YES</v>
          </cell>
          <cell r="K283" t="str">
            <v>YES</v>
          </cell>
          <cell r="L283">
            <v>3</v>
          </cell>
          <cell r="M283">
            <v>62</v>
          </cell>
          <cell r="N283">
            <v>0</v>
          </cell>
          <cell r="O283">
            <v>0</v>
          </cell>
          <cell r="P283">
            <v>0</v>
          </cell>
          <cell r="Q283">
            <v>0</v>
          </cell>
          <cell r="R283" t="e">
            <v>#NAME?</v>
          </cell>
          <cell r="S283" t="e">
            <v>#NAME?</v>
          </cell>
          <cell r="T283">
            <v>0</v>
          </cell>
          <cell r="U283">
            <v>0</v>
          </cell>
          <cell r="V283" t="e">
            <v>#NAME?</v>
          </cell>
          <cell r="W283" t="e">
            <v>#NAME?</v>
          </cell>
          <cell r="X283" t="e">
            <v>#NAME?</v>
          </cell>
          <cell r="Y283" t="e">
            <v>#NAME?</v>
          </cell>
          <cell r="Z283" t="e">
            <v>#NAME?</v>
          </cell>
          <cell r="AA283" t="e">
            <v>#NAME?</v>
          </cell>
          <cell r="AB283" t="e">
            <v>#NAME?</v>
          </cell>
          <cell r="AC283" t="e">
            <v>#NAME?</v>
          </cell>
          <cell r="AD283" t="e">
            <v>#NAME?</v>
          </cell>
          <cell r="AE283" t="e">
            <v>#NAME?</v>
          </cell>
          <cell r="AF283">
            <v>171.56</v>
          </cell>
          <cell r="AG283">
            <v>36.64</v>
          </cell>
          <cell r="AH283">
            <v>7.56</v>
          </cell>
          <cell r="AI283">
            <v>215.76</v>
          </cell>
          <cell r="AJ283" t="e">
            <v>#NAME?</v>
          </cell>
          <cell r="AK283" t="e">
            <v>#NAME?</v>
          </cell>
          <cell r="AL283" t="e">
            <v>#NAME?</v>
          </cell>
          <cell r="AM283" t="e">
            <v>#NAME?</v>
          </cell>
          <cell r="AN283" t="e">
            <v>#NAME?</v>
          </cell>
          <cell r="AO283" t="e">
            <v>#NAME?</v>
          </cell>
          <cell r="AP283" t="e">
            <v>#NAME?</v>
          </cell>
          <cell r="AQ283">
            <v>0</v>
          </cell>
          <cell r="AR283">
            <v>0</v>
          </cell>
          <cell r="AS283">
            <v>0</v>
          </cell>
          <cell r="AT283">
            <v>0</v>
          </cell>
        </row>
        <row r="284">
          <cell r="A284" t="str">
            <v>132KV DC Gaya-Jehanabad TL Line</v>
          </cell>
          <cell r="B284">
            <v>63</v>
          </cell>
          <cell r="C284" t="str">
            <v>19/0</v>
          </cell>
          <cell r="D284" t="str">
            <v>DC+0</v>
          </cell>
          <cell r="E284" t="str">
            <v>WET</v>
          </cell>
          <cell r="F284" t="str">
            <v>Sumaiyya Enterprizes</v>
          </cell>
          <cell r="G284">
            <v>43464</v>
          </cell>
          <cell r="H284">
            <v>43492</v>
          </cell>
          <cell r="I284" t="str">
            <v>YES</v>
          </cell>
          <cell r="J284" t="str">
            <v>YES</v>
          </cell>
          <cell r="K284" t="str">
            <v>YES</v>
          </cell>
          <cell r="L284">
            <v>2</v>
          </cell>
          <cell r="M284">
            <v>63</v>
          </cell>
          <cell r="N284">
            <v>0</v>
          </cell>
          <cell r="O284">
            <v>0</v>
          </cell>
          <cell r="P284">
            <v>0</v>
          </cell>
          <cell r="Q284">
            <v>0</v>
          </cell>
          <cell r="R284" t="e">
            <v>#NAME?</v>
          </cell>
          <cell r="S284" t="e">
            <v>#NAME?</v>
          </cell>
          <cell r="T284">
            <v>0</v>
          </cell>
          <cell r="U284">
            <v>0</v>
          </cell>
          <cell r="V284" t="e">
            <v>#NAME?</v>
          </cell>
          <cell r="W284" t="e">
            <v>#NAME?</v>
          </cell>
          <cell r="X284" t="e">
            <v>#NAME?</v>
          </cell>
          <cell r="Y284" t="e">
            <v>#NAME?</v>
          </cell>
          <cell r="Z284" t="e">
            <v>#NAME?</v>
          </cell>
          <cell r="AA284" t="e">
            <v>#NAME?</v>
          </cell>
          <cell r="AB284" t="e">
            <v>#NAME?</v>
          </cell>
          <cell r="AC284" t="e">
            <v>#NAME?</v>
          </cell>
          <cell r="AD284" t="e">
            <v>#NAME?</v>
          </cell>
          <cell r="AE284" t="e">
            <v>#NAME?</v>
          </cell>
          <cell r="AF284">
            <v>259.52</v>
          </cell>
          <cell r="AG284">
            <v>54.08</v>
          </cell>
          <cell r="AH284">
            <v>8.26</v>
          </cell>
          <cell r="AI284">
            <v>321.85999999999996</v>
          </cell>
          <cell r="AJ284" t="e">
            <v>#NAME?</v>
          </cell>
          <cell r="AK284" t="e">
            <v>#NAME?</v>
          </cell>
          <cell r="AL284" t="e">
            <v>#NAME?</v>
          </cell>
          <cell r="AM284" t="e">
            <v>#NAME?</v>
          </cell>
          <cell r="AN284" t="e">
            <v>#NAME?</v>
          </cell>
          <cell r="AO284" t="e">
            <v>#NAME?</v>
          </cell>
          <cell r="AP284" t="e">
            <v>#NAME?</v>
          </cell>
          <cell r="AQ284">
            <v>0</v>
          </cell>
          <cell r="AR284">
            <v>0</v>
          </cell>
          <cell r="AS284">
            <v>0</v>
          </cell>
          <cell r="AT284">
            <v>0</v>
          </cell>
        </row>
        <row r="285">
          <cell r="A285" t="str">
            <v>132KV DC Dumraon-Buxar TL Line</v>
          </cell>
          <cell r="B285">
            <v>39</v>
          </cell>
          <cell r="C285" t="str">
            <v>11/0</v>
          </cell>
          <cell r="D285" t="str">
            <v>DR+6</v>
          </cell>
          <cell r="E285" t="str">
            <v>WET</v>
          </cell>
          <cell r="F285" t="str">
            <v>Rajesh Electric Works</v>
          </cell>
          <cell r="G285">
            <v>43465</v>
          </cell>
          <cell r="H285">
            <v>43493</v>
          </cell>
          <cell r="I285" t="str">
            <v>yes</v>
          </cell>
          <cell r="J285" t="str">
            <v>YES</v>
          </cell>
          <cell r="K285" t="str">
            <v>YES</v>
          </cell>
          <cell r="L285">
            <v>3</v>
          </cell>
          <cell r="M285">
            <v>39</v>
          </cell>
          <cell r="N285">
            <v>0</v>
          </cell>
          <cell r="O285">
            <v>0</v>
          </cell>
          <cell r="P285">
            <v>0</v>
          </cell>
          <cell r="Q285">
            <v>0</v>
          </cell>
          <cell r="R285" t="e">
            <v>#NAME?</v>
          </cell>
          <cell r="S285" t="e">
            <v>#NAME?</v>
          </cell>
          <cell r="T285">
            <v>0</v>
          </cell>
          <cell r="U285">
            <v>0</v>
          </cell>
          <cell r="V285" t="e">
            <v>#NAME?</v>
          </cell>
          <cell r="W285" t="e">
            <v>#NAME?</v>
          </cell>
          <cell r="X285" t="e">
            <v>#NAME?</v>
          </cell>
          <cell r="Y285" t="e">
            <v>#NAME?</v>
          </cell>
          <cell r="Z285" t="e">
            <v>#NAME?</v>
          </cell>
          <cell r="AA285" t="e">
            <v>#NAME?</v>
          </cell>
          <cell r="AB285" t="e">
            <v>#NAME?</v>
          </cell>
          <cell r="AC285" t="e">
            <v>#NAME?</v>
          </cell>
          <cell r="AD285" t="e">
            <v>#NAME?</v>
          </cell>
          <cell r="AE285" t="e">
            <v>#NAME?</v>
          </cell>
          <cell r="AF285">
            <v>249.32</v>
          </cell>
          <cell r="AG285">
            <v>32.799999999999997</v>
          </cell>
          <cell r="AH285">
            <v>8</v>
          </cell>
          <cell r="AI285">
            <v>290.12</v>
          </cell>
          <cell r="AJ285" t="e">
            <v>#NAME?</v>
          </cell>
          <cell r="AK285" t="e">
            <v>#NAME?</v>
          </cell>
          <cell r="AL285" t="e">
            <v>#NAME?</v>
          </cell>
          <cell r="AM285" t="e">
            <v>#NAME?</v>
          </cell>
          <cell r="AN285" t="e">
            <v>#NAME?</v>
          </cell>
          <cell r="AO285" t="e">
            <v>#NAME?</v>
          </cell>
          <cell r="AP285" t="e">
            <v>#NAME?</v>
          </cell>
          <cell r="AQ285">
            <v>0</v>
          </cell>
          <cell r="AR285">
            <v>0</v>
          </cell>
          <cell r="AS285">
            <v>0</v>
          </cell>
          <cell r="AT285">
            <v>0</v>
          </cell>
        </row>
        <row r="286">
          <cell r="A286" t="str">
            <v>132KV DC Naubatpur-Masaurhi TL Line</v>
          </cell>
          <cell r="B286">
            <v>39</v>
          </cell>
          <cell r="C286" t="str">
            <v>11/0</v>
          </cell>
          <cell r="D286" t="str">
            <v>DD+18</v>
          </cell>
          <cell r="E286" t="str">
            <v>WET</v>
          </cell>
          <cell r="F286" t="str">
            <v>Upendra Kumar</v>
          </cell>
          <cell r="G286">
            <v>43580</v>
          </cell>
          <cell r="H286">
            <v>43608</v>
          </cell>
          <cell r="I286">
            <v>0</v>
          </cell>
          <cell r="J286" t="str">
            <v>VENDOR</v>
          </cell>
          <cell r="K286">
            <v>0</v>
          </cell>
          <cell r="L286">
            <v>0</v>
          </cell>
          <cell r="M286">
            <v>0</v>
          </cell>
          <cell r="N286">
            <v>0</v>
          </cell>
          <cell r="O286">
            <v>0</v>
          </cell>
          <cell r="P286">
            <v>0</v>
          </cell>
          <cell r="Q286">
            <v>0</v>
          </cell>
          <cell r="R286" t="e">
            <v>#NAME?</v>
          </cell>
          <cell r="S286" t="e">
            <v>#NAME?</v>
          </cell>
          <cell r="T286">
            <v>0</v>
          </cell>
          <cell r="U286">
            <v>0</v>
          </cell>
          <cell r="V286" t="e">
            <v>#NAME?</v>
          </cell>
          <cell r="W286" t="e">
            <v>#NAME?</v>
          </cell>
          <cell r="X286" t="e">
            <v>#NAME?</v>
          </cell>
          <cell r="Y286" t="e">
            <v>#NAME?</v>
          </cell>
          <cell r="Z286" t="e">
            <v>#NAME?</v>
          </cell>
          <cell r="AA286" t="e">
            <v>#NAME?</v>
          </cell>
          <cell r="AB286" t="e">
            <v>#NAME?</v>
          </cell>
          <cell r="AC286" t="e">
            <v>#NAME?</v>
          </cell>
          <cell r="AD286" t="e">
            <v>#NAME?</v>
          </cell>
          <cell r="AE286" t="e">
            <v>#NAME?</v>
          </cell>
          <cell r="AF286">
            <v>462.57</v>
          </cell>
          <cell r="AG286">
            <v>0</v>
          </cell>
          <cell r="AH286">
            <v>8.52</v>
          </cell>
          <cell r="AI286">
            <v>471.09</v>
          </cell>
          <cell r="AJ286" t="e">
            <v>#NAME?</v>
          </cell>
          <cell r="AK286" t="e">
            <v>#NAME?</v>
          </cell>
          <cell r="AL286" t="e">
            <v>#NAME?</v>
          </cell>
          <cell r="AM286" t="e">
            <v>#NAME?</v>
          </cell>
          <cell r="AN286" t="e">
            <v>#NAME?</v>
          </cell>
          <cell r="AO286" t="e">
            <v>#NAME?</v>
          </cell>
          <cell r="AP286" t="e">
            <v>#NAME?</v>
          </cell>
          <cell r="AQ286">
            <v>0</v>
          </cell>
          <cell r="AR286">
            <v>0</v>
          </cell>
          <cell r="AS286">
            <v>0</v>
          </cell>
          <cell r="AT286">
            <v>0</v>
          </cell>
        </row>
        <row r="287">
          <cell r="A287" t="str">
            <v>132KV DC Naubatpur-Masaurhi TL Line</v>
          </cell>
          <cell r="B287">
            <v>37</v>
          </cell>
          <cell r="C287" t="str">
            <v>12/0</v>
          </cell>
          <cell r="D287" t="str">
            <v>DD+9</v>
          </cell>
          <cell r="E287" t="str">
            <v>WET</v>
          </cell>
          <cell r="F287" t="str">
            <v>Upendra Kumar</v>
          </cell>
          <cell r="G287">
            <v>43570</v>
          </cell>
          <cell r="H287">
            <v>43598</v>
          </cell>
          <cell r="I287" t="str">
            <v>Fdnnot close</v>
          </cell>
          <cell r="J287" t="str">
            <v>VENDOR</v>
          </cell>
          <cell r="K287">
            <v>0</v>
          </cell>
          <cell r="L287">
            <v>0</v>
          </cell>
          <cell r="M287">
            <v>0</v>
          </cell>
          <cell r="N287">
            <v>0</v>
          </cell>
          <cell r="O287">
            <v>0</v>
          </cell>
          <cell r="P287">
            <v>0</v>
          </cell>
          <cell r="Q287">
            <v>0</v>
          </cell>
          <cell r="R287" t="e">
            <v>#NAME?</v>
          </cell>
          <cell r="S287" t="e">
            <v>#NAME?</v>
          </cell>
          <cell r="T287">
            <v>0</v>
          </cell>
          <cell r="U287">
            <v>0</v>
          </cell>
          <cell r="V287" t="e">
            <v>#NAME?</v>
          </cell>
          <cell r="W287" t="e">
            <v>#NAME?</v>
          </cell>
          <cell r="X287" t="e">
            <v>#NAME?</v>
          </cell>
          <cell r="Y287" t="e">
            <v>#NAME?</v>
          </cell>
          <cell r="Z287" t="e">
            <v>#NAME?</v>
          </cell>
          <cell r="AA287" t="e">
            <v>#NAME?</v>
          </cell>
          <cell r="AB287" t="e">
            <v>#NAME?</v>
          </cell>
          <cell r="AC287" t="e">
            <v>#NAME?</v>
          </cell>
          <cell r="AD287" t="e">
            <v>#NAME?</v>
          </cell>
          <cell r="AE287" t="e">
            <v>#NAME?</v>
          </cell>
          <cell r="AF287">
            <v>462.57</v>
          </cell>
          <cell r="AG287">
            <v>0</v>
          </cell>
          <cell r="AH287">
            <v>8.52</v>
          </cell>
          <cell r="AI287">
            <v>471.09</v>
          </cell>
          <cell r="AJ287" t="e">
            <v>#NAME?</v>
          </cell>
          <cell r="AK287" t="e">
            <v>#NAME?</v>
          </cell>
          <cell r="AL287" t="e">
            <v>#NAME?</v>
          </cell>
          <cell r="AM287" t="e">
            <v>#NAME?</v>
          </cell>
          <cell r="AN287" t="e">
            <v>#NAME?</v>
          </cell>
          <cell r="AO287" t="e">
            <v>#NAME?</v>
          </cell>
          <cell r="AP287" t="e">
            <v>#NAME?</v>
          </cell>
          <cell r="AQ287">
            <v>0</v>
          </cell>
          <cell r="AR287">
            <v>0</v>
          </cell>
          <cell r="AS287">
            <v>0</v>
          </cell>
          <cell r="AT287">
            <v>0</v>
          </cell>
        </row>
        <row r="288">
          <cell r="A288" t="str">
            <v>132KV DC Gaya-Jehanabad TL Line</v>
          </cell>
          <cell r="B288">
            <v>61</v>
          </cell>
          <cell r="C288" t="str">
            <v>18/0</v>
          </cell>
          <cell r="D288" t="str">
            <v>DC+6</v>
          </cell>
          <cell r="E288" t="str">
            <v>WET</v>
          </cell>
          <cell r="F288" t="str">
            <v>Sunil Kumar</v>
          </cell>
          <cell r="G288">
            <v>43463</v>
          </cell>
          <cell r="H288">
            <v>43491</v>
          </cell>
          <cell r="I288" t="str">
            <v>21/02</v>
          </cell>
          <cell r="J288" t="str">
            <v>YES</v>
          </cell>
          <cell r="K288" t="str">
            <v>YES</v>
          </cell>
          <cell r="L288">
            <v>2</v>
          </cell>
          <cell r="M288">
            <v>61</v>
          </cell>
          <cell r="N288">
            <v>0</v>
          </cell>
          <cell r="O288">
            <v>0</v>
          </cell>
          <cell r="P288">
            <v>0</v>
          </cell>
          <cell r="Q288">
            <v>0</v>
          </cell>
          <cell r="R288" t="e">
            <v>#NAME?</v>
          </cell>
          <cell r="S288" t="e">
            <v>#NAME?</v>
          </cell>
          <cell r="T288">
            <v>0</v>
          </cell>
          <cell r="U288">
            <v>0</v>
          </cell>
          <cell r="V288" t="e">
            <v>#NAME?</v>
          </cell>
          <cell r="W288" t="e">
            <v>#NAME?</v>
          </cell>
          <cell r="X288" t="e">
            <v>#NAME?</v>
          </cell>
          <cell r="Y288" t="e">
            <v>#NAME?</v>
          </cell>
          <cell r="Z288" t="e">
            <v>#NAME?</v>
          </cell>
          <cell r="AA288" t="e">
            <v>#NAME?</v>
          </cell>
          <cell r="AB288" t="e">
            <v>#NAME?</v>
          </cell>
          <cell r="AC288" t="e">
            <v>#NAME?</v>
          </cell>
          <cell r="AD288" t="e">
            <v>#NAME?</v>
          </cell>
          <cell r="AE288" t="e">
            <v>#NAME?</v>
          </cell>
          <cell r="AF288">
            <v>259.52</v>
          </cell>
          <cell r="AG288">
            <v>54.08</v>
          </cell>
          <cell r="AH288">
            <v>8.26</v>
          </cell>
          <cell r="AI288">
            <v>321.85999999999996</v>
          </cell>
          <cell r="AJ288" t="e">
            <v>#NAME?</v>
          </cell>
          <cell r="AK288" t="e">
            <v>#NAME?</v>
          </cell>
          <cell r="AL288" t="e">
            <v>#NAME?</v>
          </cell>
          <cell r="AM288" t="e">
            <v>#NAME?</v>
          </cell>
          <cell r="AN288" t="e">
            <v>#NAME?</v>
          </cell>
          <cell r="AO288" t="e">
            <v>#NAME?</v>
          </cell>
          <cell r="AP288" t="e">
            <v>#NAME?</v>
          </cell>
          <cell r="AQ288">
            <v>0</v>
          </cell>
          <cell r="AR288">
            <v>0</v>
          </cell>
          <cell r="AS288">
            <v>0</v>
          </cell>
          <cell r="AT288">
            <v>0</v>
          </cell>
        </row>
        <row r="289">
          <cell r="A289" t="str">
            <v>132KV DC Dumraon-Buxar TL Line</v>
          </cell>
          <cell r="B289">
            <v>36</v>
          </cell>
          <cell r="C289" t="str">
            <v>6/6</v>
          </cell>
          <cell r="D289" t="str">
            <v>DP+0</v>
          </cell>
          <cell r="E289" t="str">
            <v>WET</v>
          </cell>
          <cell r="F289" t="str">
            <v>Bhagwati Construction</v>
          </cell>
          <cell r="G289">
            <v>43464</v>
          </cell>
          <cell r="H289">
            <v>43492</v>
          </cell>
          <cell r="I289" t="str">
            <v>yes</v>
          </cell>
          <cell r="J289" t="str">
            <v>YES</v>
          </cell>
          <cell r="K289" t="str">
            <v>YES</v>
          </cell>
          <cell r="L289">
            <v>0</v>
          </cell>
          <cell r="M289">
            <v>36</v>
          </cell>
          <cell r="N289">
            <v>0</v>
          </cell>
          <cell r="O289">
            <v>0</v>
          </cell>
          <cell r="P289">
            <v>0</v>
          </cell>
          <cell r="Q289">
            <v>0</v>
          </cell>
          <cell r="R289" t="e">
            <v>#NAME?</v>
          </cell>
          <cell r="S289" t="e">
            <v>#NAME?</v>
          </cell>
          <cell r="T289">
            <v>0</v>
          </cell>
          <cell r="U289">
            <v>0</v>
          </cell>
          <cell r="V289" t="e">
            <v>#NAME?</v>
          </cell>
          <cell r="W289" t="e">
            <v>#NAME?</v>
          </cell>
          <cell r="X289" t="e">
            <v>#NAME?</v>
          </cell>
          <cell r="Y289" t="e">
            <v>#NAME?</v>
          </cell>
          <cell r="Z289" t="e">
            <v>#NAME?</v>
          </cell>
          <cell r="AA289" t="e">
            <v>#NAME?</v>
          </cell>
          <cell r="AB289" t="e">
            <v>#NAME?</v>
          </cell>
          <cell r="AC289" t="e">
            <v>#NAME?</v>
          </cell>
          <cell r="AD289" t="e">
            <v>#NAME?</v>
          </cell>
          <cell r="AE289" t="e">
            <v>#NAME?</v>
          </cell>
          <cell r="AF289">
            <v>122.56</v>
          </cell>
          <cell r="AG289">
            <v>17.68</v>
          </cell>
          <cell r="AH289">
            <v>6.51</v>
          </cell>
          <cell r="AI289">
            <v>146.75</v>
          </cell>
          <cell r="AJ289" t="e">
            <v>#NAME?</v>
          </cell>
          <cell r="AK289" t="e">
            <v>#NAME?</v>
          </cell>
          <cell r="AL289" t="e">
            <v>#NAME?</v>
          </cell>
          <cell r="AM289" t="e">
            <v>#NAME?</v>
          </cell>
          <cell r="AN289" t="e">
            <v>#NAME?</v>
          </cell>
          <cell r="AO289" t="e">
            <v>#NAME?</v>
          </cell>
          <cell r="AP289" t="e">
            <v>#NAME?</v>
          </cell>
          <cell r="AQ289">
            <v>0</v>
          </cell>
          <cell r="AR289">
            <v>0</v>
          </cell>
          <cell r="AS289">
            <v>0</v>
          </cell>
          <cell r="AT289">
            <v>0</v>
          </cell>
        </row>
        <row r="290">
          <cell r="A290" t="str">
            <v>132KV DC Naubatpur-Masaurhi TL Line</v>
          </cell>
          <cell r="B290">
            <v>42</v>
          </cell>
          <cell r="C290" t="str">
            <v>13/0</v>
          </cell>
          <cell r="D290" t="str">
            <v>DC+3</v>
          </cell>
          <cell r="E290" t="str">
            <v>WET</v>
          </cell>
          <cell r="F290" t="str">
            <v>Upendra Kumar</v>
          </cell>
          <cell r="G290">
            <v>43585</v>
          </cell>
          <cell r="H290">
            <v>43613</v>
          </cell>
          <cell r="I290">
            <v>0</v>
          </cell>
          <cell r="J290" t="str">
            <v>yes</v>
          </cell>
          <cell r="K290">
            <v>0</v>
          </cell>
          <cell r="L290">
            <v>0</v>
          </cell>
          <cell r="M290">
            <v>0</v>
          </cell>
          <cell r="N290">
            <v>0</v>
          </cell>
          <cell r="O290">
            <v>0</v>
          </cell>
          <cell r="P290">
            <v>0</v>
          </cell>
          <cell r="Q290">
            <v>0</v>
          </cell>
          <cell r="R290" t="e">
            <v>#NAME?</v>
          </cell>
          <cell r="S290" t="e">
            <v>#NAME?</v>
          </cell>
          <cell r="T290">
            <v>0</v>
          </cell>
          <cell r="U290">
            <v>0</v>
          </cell>
          <cell r="V290" t="e">
            <v>#NAME?</v>
          </cell>
          <cell r="W290" t="e">
            <v>#NAME?</v>
          </cell>
          <cell r="X290" t="e">
            <v>#NAME?</v>
          </cell>
          <cell r="Y290" t="e">
            <v>#NAME?</v>
          </cell>
          <cell r="Z290" t="e">
            <v>#NAME?</v>
          </cell>
          <cell r="AA290" t="e">
            <v>#NAME?</v>
          </cell>
          <cell r="AB290" t="e">
            <v>#NAME?</v>
          </cell>
          <cell r="AC290" t="e">
            <v>#NAME?</v>
          </cell>
          <cell r="AD290" t="e">
            <v>#NAME?</v>
          </cell>
          <cell r="AE290" t="e">
            <v>#NAME?</v>
          </cell>
          <cell r="AF290">
            <v>259.52</v>
          </cell>
          <cell r="AG290">
            <v>54.08</v>
          </cell>
          <cell r="AH290">
            <v>8.26</v>
          </cell>
          <cell r="AI290">
            <v>321.85999999999996</v>
          </cell>
          <cell r="AJ290" t="e">
            <v>#NAME?</v>
          </cell>
          <cell r="AK290" t="e">
            <v>#NAME?</v>
          </cell>
          <cell r="AL290" t="e">
            <v>#NAME?</v>
          </cell>
          <cell r="AM290" t="e">
            <v>#NAME?</v>
          </cell>
          <cell r="AN290" t="e">
            <v>#NAME?</v>
          </cell>
          <cell r="AO290" t="e">
            <v>#NAME?</v>
          </cell>
          <cell r="AP290" t="e">
            <v>#NAME?</v>
          </cell>
          <cell r="AQ290">
            <v>0</v>
          </cell>
          <cell r="AR290">
            <v>0</v>
          </cell>
          <cell r="AS290">
            <v>0</v>
          </cell>
          <cell r="AT290">
            <v>0</v>
          </cell>
        </row>
        <row r="291">
          <cell r="A291" t="str">
            <v>220KV DC Naubatpur-BhusaulaTL Line</v>
          </cell>
          <cell r="B291">
            <v>43</v>
          </cell>
          <cell r="C291" t="str">
            <v>9/1</v>
          </cell>
          <cell r="D291" t="str">
            <v>Gantry</v>
          </cell>
          <cell r="E291" t="str">
            <v>WET</v>
          </cell>
          <cell r="F291" t="str">
            <v>Veena Construction</v>
          </cell>
          <cell r="G291">
            <v>43595</v>
          </cell>
          <cell r="H291">
            <v>43623</v>
          </cell>
          <cell r="I291">
            <v>0</v>
          </cell>
          <cell r="J291" t="str">
            <v>YES</v>
          </cell>
          <cell r="K291">
            <v>0</v>
          </cell>
          <cell r="L291">
            <v>0</v>
          </cell>
          <cell r="M291">
            <v>0</v>
          </cell>
          <cell r="N291">
            <v>0</v>
          </cell>
          <cell r="O291">
            <v>0</v>
          </cell>
          <cell r="P291">
            <v>0</v>
          </cell>
          <cell r="Q291">
            <v>0</v>
          </cell>
          <cell r="R291" t="e">
            <v>#NAME?</v>
          </cell>
          <cell r="S291" t="e">
            <v>#NAME?</v>
          </cell>
          <cell r="T291">
            <v>0</v>
          </cell>
          <cell r="U291">
            <v>0</v>
          </cell>
          <cell r="V291" t="e">
            <v>#NAME?</v>
          </cell>
          <cell r="W291" t="e">
            <v>#NAME?</v>
          </cell>
          <cell r="X291" t="e">
            <v>#NAME?</v>
          </cell>
          <cell r="Y291" t="e">
            <v>#NAME?</v>
          </cell>
          <cell r="Z291" t="e">
            <v>#NAME?</v>
          </cell>
          <cell r="AA291" t="e">
            <v>#NAME?</v>
          </cell>
          <cell r="AB291" t="e">
            <v>#NAME?</v>
          </cell>
          <cell r="AC291" t="e">
            <v>#NAME?</v>
          </cell>
          <cell r="AD291" t="e">
            <v>#NAME?</v>
          </cell>
          <cell r="AE291" t="e">
            <v>#NAME?</v>
          </cell>
          <cell r="AF291">
            <v>527.76</v>
          </cell>
          <cell r="AG291">
            <v>165.26999999999998</v>
          </cell>
          <cell r="AH291">
            <v>21.450000000000003</v>
          </cell>
          <cell r="AI291">
            <v>714.48</v>
          </cell>
          <cell r="AJ291" t="e">
            <v>#NAME?</v>
          </cell>
          <cell r="AK291" t="e">
            <v>#NAME?</v>
          </cell>
          <cell r="AL291" t="e">
            <v>#NAME?</v>
          </cell>
          <cell r="AM291" t="e">
            <v>#NAME?</v>
          </cell>
          <cell r="AN291" t="e">
            <v>#NAME?</v>
          </cell>
          <cell r="AO291" t="e">
            <v>#NAME?</v>
          </cell>
          <cell r="AP291" t="e">
            <v>#NAME?</v>
          </cell>
          <cell r="AQ291">
            <v>0</v>
          </cell>
          <cell r="AR291">
            <v>0</v>
          </cell>
          <cell r="AS291">
            <v>0</v>
          </cell>
          <cell r="AT291">
            <v>0</v>
          </cell>
        </row>
        <row r="292">
          <cell r="A292" t="str">
            <v>132KV DC Naubatpur-Masaurhi TL Line</v>
          </cell>
          <cell r="B292">
            <v>0</v>
          </cell>
          <cell r="C292" t="str">
            <v>14/0</v>
          </cell>
          <cell r="D292" t="str">
            <v>DD+0</v>
          </cell>
          <cell r="E292">
            <v>0</v>
          </cell>
          <cell r="F292">
            <v>0</v>
          </cell>
          <cell r="G292">
            <v>0</v>
          </cell>
          <cell r="H292">
            <v>28</v>
          </cell>
          <cell r="I292">
            <v>0</v>
          </cell>
          <cell r="J292">
            <v>0</v>
          </cell>
          <cell r="K292">
            <v>0</v>
          </cell>
          <cell r="L292">
            <v>0</v>
          </cell>
          <cell r="M292">
            <v>0</v>
          </cell>
          <cell r="N292">
            <v>0</v>
          </cell>
          <cell r="O292">
            <v>0</v>
          </cell>
          <cell r="P292">
            <v>0</v>
          </cell>
          <cell r="Q292">
            <v>0</v>
          </cell>
          <cell r="R292" t="e">
            <v>#NAME?</v>
          </cell>
          <cell r="S292" t="e">
            <v>#NAME?</v>
          </cell>
          <cell r="T292">
            <v>0</v>
          </cell>
          <cell r="U292">
            <v>0</v>
          </cell>
          <cell r="V292" t="e">
            <v>#NAME?</v>
          </cell>
          <cell r="W292" t="e">
            <v>#NAME?</v>
          </cell>
          <cell r="X292" t="e">
            <v>#NAME?</v>
          </cell>
          <cell r="Y292" t="e">
            <v>#NAME?</v>
          </cell>
          <cell r="Z292" t="e">
            <v>#NAME?</v>
          </cell>
          <cell r="AA292" t="e">
            <v>#NAME?</v>
          </cell>
          <cell r="AB292" t="e">
            <v>#NAME?</v>
          </cell>
          <cell r="AC292" t="e">
            <v>#NAME?</v>
          </cell>
          <cell r="AD292" t="e">
            <v>#NAME?</v>
          </cell>
          <cell r="AE292" t="e">
            <v>#NAME?</v>
          </cell>
          <cell r="AF292">
            <v>0</v>
          </cell>
          <cell r="AG292">
            <v>0</v>
          </cell>
          <cell r="AH292">
            <v>0</v>
          </cell>
          <cell r="AI292">
            <v>0</v>
          </cell>
          <cell r="AJ292" t="e">
            <v>#NAME?</v>
          </cell>
          <cell r="AK292" t="e">
            <v>#NAME?</v>
          </cell>
          <cell r="AL292" t="e">
            <v>#NAME?</v>
          </cell>
          <cell r="AM292" t="e">
            <v>#NAME?</v>
          </cell>
          <cell r="AN292" t="e">
            <v>#NAME?</v>
          </cell>
          <cell r="AO292" t="e">
            <v>#NAME?</v>
          </cell>
          <cell r="AP292" t="e">
            <v>#NAME?</v>
          </cell>
          <cell r="AQ292">
            <v>0</v>
          </cell>
          <cell r="AR292">
            <v>0</v>
          </cell>
          <cell r="AS292">
            <v>0</v>
          </cell>
          <cell r="AT292">
            <v>0</v>
          </cell>
        </row>
        <row r="293">
          <cell r="A293" t="str">
            <v>132KV DC Gaya-Jehanabad TL Line</v>
          </cell>
          <cell r="B293">
            <v>60</v>
          </cell>
          <cell r="C293" t="str">
            <v>20/2</v>
          </cell>
          <cell r="D293" t="str">
            <v>DA+0</v>
          </cell>
          <cell r="E293" t="str">
            <v>WET</v>
          </cell>
          <cell r="F293" t="str">
            <v>M S Builder</v>
          </cell>
          <cell r="G293">
            <v>43462</v>
          </cell>
          <cell r="H293">
            <v>43490</v>
          </cell>
          <cell r="I293" t="str">
            <v>YES</v>
          </cell>
          <cell r="J293" t="str">
            <v>YES</v>
          </cell>
          <cell r="K293" t="str">
            <v>YES</v>
          </cell>
          <cell r="L293">
            <v>4</v>
          </cell>
          <cell r="M293">
            <v>60</v>
          </cell>
          <cell r="N293">
            <v>0</v>
          </cell>
          <cell r="O293">
            <v>0</v>
          </cell>
          <cell r="P293">
            <v>0</v>
          </cell>
          <cell r="Q293">
            <v>0</v>
          </cell>
          <cell r="R293" t="e">
            <v>#NAME?</v>
          </cell>
          <cell r="S293" t="e">
            <v>#NAME?</v>
          </cell>
          <cell r="T293">
            <v>0</v>
          </cell>
          <cell r="U293">
            <v>0</v>
          </cell>
          <cell r="V293" t="e">
            <v>#NAME?</v>
          </cell>
          <cell r="W293" t="e">
            <v>#NAME?</v>
          </cell>
          <cell r="X293" t="e">
            <v>#NAME?</v>
          </cell>
          <cell r="Y293" t="e">
            <v>#NAME?</v>
          </cell>
          <cell r="Z293" t="e">
            <v>#NAME?</v>
          </cell>
          <cell r="AA293" t="e">
            <v>#NAME?</v>
          </cell>
          <cell r="AB293" t="e">
            <v>#NAME?</v>
          </cell>
          <cell r="AC293" t="e">
            <v>#NAME?</v>
          </cell>
          <cell r="AD293" t="e">
            <v>#NAME?</v>
          </cell>
          <cell r="AE293" t="e">
            <v>#NAME?</v>
          </cell>
          <cell r="AF293">
            <v>171.56</v>
          </cell>
          <cell r="AG293">
            <v>36.64</v>
          </cell>
          <cell r="AH293">
            <v>7.56</v>
          </cell>
          <cell r="AI293">
            <v>215.76</v>
          </cell>
          <cell r="AJ293" t="e">
            <v>#NAME?</v>
          </cell>
          <cell r="AK293" t="e">
            <v>#NAME?</v>
          </cell>
          <cell r="AL293" t="e">
            <v>#NAME?</v>
          </cell>
          <cell r="AM293" t="e">
            <v>#NAME?</v>
          </cell>
          <cell r="AN293" t="e">
            <v>#NAME?</v>
          </cell>
          <cell r="AO293" t="e">
            <v>#NAME?</v>
          </cell>
          <cell r="AP293" t="e">
            <v>#NAME?</v>
          </cell>
          <cell r="AQ293">
            <v>0</v>
          </cell>
          <cell r="AR293">
            <v>0</v>
          </cell>
          <cell r="AS293">
            <v>0</v>
          </cell>
          <cell r="AT293">
            <v>0</v>
          </cell>
        </row>
        <row r="294">
          <cell r="A294" t="str">
            <v>Lilo of 220kv DC Ara-Pusauli at Dumraon TL Line-2</v>
          </cell>
          <cell r="B294">
            <v>5</v>
          </cell>
          <cell r="C294" t="str">
            <v>6/1</v>
          </cell>
          <cell r="D294" t="str">
            <v>DA+3</v>
          </cell>
          <cell r="E294" t="str">
            <v>WET</v>
          </cell>
          <cell r="F294" t="str">
            <v>Iftekhar</v>
          </cell>
          <cell r="G294">
            <v>43551</v>
          </cell>
          <cell r="H294">
            <v>43579</v>
          </cell>
          <cell r="I294">
            <v>0</v>
          </cell>
          <cell r="J294">
            <v>43560</v>
          </cell>
          <cell r="K294">
            <v>0</v>
          </cell>
          <cell r="L294">
            <v>0</v>
          </cell>
          <cell r="M294">
            <v>0</v>
          </cell>
          <cell r="N294">
            <v>0</v>
          </cell>
          <cell r="O294">
            <v>0</v>
          </cell>
          <cell r="P294">
            <v>0</v>
          </cell>
          <cell r="Q294">
            <v>0</v>
          </cell>
          <cell r="R294" t="e">
            <v>#NAME?</v>
          </cell>
          <cell r="S294" t="e">
            <v>#NAME?</v>
          </cell>
          <cell r="T294">
            <v>0</v>
          </cell>
          <cell r="U294">
            <v>0</v>
          </cell>
          <cell r="V294" t="e">
            <v>#NAME?</v>
          </cell>
          <cell r="W294" t="e">
            <v>#NAME?</v>
          </cell>
          <cell r="X294" t="e">
            <v>#NAME?</v>
          </cell>
          <cell r="Y294" t="e">
            <v>#NAME?</v>
          </cell>
          <cell r="Z294" t="e">
            <v>#NAME?</v>
          </cell>
          <cell r="AA294" t="e">
            <v>#NAME?</v>
          </cell>
          <cell r="AB294" t="e">
            <v>#NAME?</v>
          </cell>
          <cell r="AC294" t="e">
            <v>#NAME?</v>
          </cell>
          <cell r="AD294" t="e">
            <v>#NAME?</v>
          </cell>
          <cell r="AE294" t="e">
            <v>#NAME?</v>
          </cell>
          <cell r="AF294">
            <v>171.56</v>
          </cell>
          <cell r="AG294">
            <v>36.64</v>
          </cell>
          <cell r="AH294">
            <v>7.56</v>
          </cell>
          <cell r="AI294">
            <v>215.76</v>
          </cell>
          <cell r="AJ294" t="e">
            <v>#NAME?</v>
          </cell>
          <cell r="AK294" t="e">
            <v>#NAME?</v>
          </cell>
          <cell r="AL294" t="e">
            <v>#NAME?</v>
          </cell>
          <cell r="AM294" t="e">
            <v>#NAME?</v>
          </cell>
          <cell r="AN294" t="e">
            <v>#NAME?</v>
          </cell>
          <cell r="AO294" t="e">
            <v>#NAME?</v>
          </cell>
          <cell r="AP294" t="e">
            <v>#NAME?</v>
          </cell>
          <cell r="AQ294">
            <v>0</v>
          </cell>
          <cell r="AR294">
            <v>0</v>
          </cell>
          <cell r="AS294">
            <v>0</v>
          </cell>
          <cell r="AT294">
            <v>0</v>
          </cell>
        </row>
        <row r="295">
          <cell r="A295" t="str">
            <v>Lilo of 220kv DC Ara-Pusauli at Dumraon TL Line-2</v>
          </cell>
          <cell r="B295">
            <v>6</v>
          </cell>
          <cell r="C295" t="str">
            <v>6/4</v>
          </cell>
          <cell r="D295" t="str">
            <v>DA+0</v>
          </cell>
          <cell r="E295" t="str">
            <v>WET</v>
          </cell>
          <cell r="F295" t="str">
            <v>Upendra Singh</v>
          </cell>
          <cell r="G295">
            <v>43552</v>
          </cell>
          <cell r="H295">
            <v>43580</v>
          </cell>
          <cell r="I295">
            <v>0</v>
          </cell>
          <cell r="J295">
            <v>43560</v>
          </cell>
          <cell r="K295">
            <v>0</v>
          </cell>
          <cell r="L295">
            <v>0</v>
          </cell>
          <cell r="M295">
            <v>0</v>
          </cell>
          <cell r="N295">
            <v>0</v>
          </cell>
          <cell r="O295">
            <v>0</v>
          </cell>
          <cell r="P295">
            <v>0</v>
          </cell>
          <cell r="Q295">
            <v>0</v>
          </cell>
          <cell r="R295" t="e">
            <v>#NAME?</v>
          </cell>
          <cell r="S295" t="e">
            <v>#NAME?</v>
          </cell>
          <cell r="T295">
            <v>0</v>
          </cell>
          <cell r="U295">
            <v>0</v>
          </cell>
          <cell r="V295" t="e">
            <v>#NAME?</v>
          </cell>
          <cell r="W295" t="e">
            <v>#NAME?</v>
          </cell>
          <cell r="X295" t="e">
            <v>#NAME?</v>
          </cell>
          <cell r="Y295" t="e">
            <v>#NAME?</v>
          </cell>
          <cell r="Z295" t="e">
            <v>#NAME?</v>
          </cell>
          <cell r="AA295" t="e">
            <v>#NAME?</v>
          </cell>
          <cell r="AB295" t="e">
            <v>#NAME?</v>
          </cell>
          <cell r="AC295" t="e">
            <v>#NAME?</v>
          </cell>
          <cell r="AD295" t="e">
            <v>#NAME?</v>
          </cell>
          <cell r="AE295" t="e">
            <v>#NAME?</v>
          </cell>
          <cell r="AF295">
            <v>171.56</v>
          </cell>
          <cell r="AG295">
            <v>36.64</v>
          </cell>
          <cell r="AH295">
            <v>7.56</v>
          </cell>
          <cell r="AI295">
            <v>215.76</v>
          </cell>
          <cell r="AJ295" t="e">
            <v>#NAME?</v>
          </cell>
          <cell r="AK295" t="e">
            <v>#NAME?</v>
          </cell>
          <cell r="AL295" t="e">
            <v>#NAME?</v>
          </cell>
          <cell r="AM295" t="e">
            <v>#NAME?</v>
          </cell>
          <cell r="AN295" t="e">
            <v>#NAME?</v>
          </cell>
          <cell r="AO295" t="e">
            <v>#NAME?</v>
          </cell>
          <cell r="AP295" t="e">
            <v>#NAME?</v>
          </cell>
          <cell r="AQ295">
            <v>0</v>
          </cell>
          <cell r="AR295">
            <v>0</v>
          </cell>
          <cell r="AS295">
            <v>0</v>
          </cell>
          <cell r="AT295">
            <v>0</v>
          </cell>
        </row>
        <row r="296">
          <cell r="A296" t="str">
            <v>Lilo of 220kv DC Ara-Pusauli at Dumraon TL Line-2</v>
          </cell>
          <cell r="B296">
            <v>7</v>
          </cell>
          <cell r="C296" t="str">
            <v>3/2</v>
          </cell>
          <cell r="D296" t="str">
            <v>DA+0</v>
          </cell>
          <cell r="E296" t="str">
            <v>WET</v>
          </cell>
          <cell r="F296" t="str">
            <v>Ayush Enterprizes</v>
          </cell>
          <cell r="G296">
            <v>43553</v>
          </cell>
          <cell r="H296">
            <v>43581</v>
          </cell>
          <cell r="I296">
            <v>0</v>
          </cell>
          <cell r="J296">
            <v>43560</v>
          </cell>
          <cell r="K296">
            <v>0</v>
          </cell>
          <cell r="L296">
            <v>0</v>
          </cell>
          <cell r="M296">
            <v>0</v>
          </cell>
          <cell r="N296">
            <v>0</v>
          </cell>
          <cell r="O296">
            <v>0</v>
          </cell>
          <cell r="P296">
            <v>0</v>
          </cell>
          <cell r="Q296">
            <v>0</v>
          </cell>
          <cell r="R296" t="e">
            <v>#NAME?</v>
          </cell>
          <cell r="S296" t="e">
            <v>#NAME?</v>
          </cell>
          <cell r="T296">
            <v>0</v>
          </cell>
          <cell r="U296">
            <v>0</v>
          </cell>
          <cell r="V296" t="e">
            <v>#NAME?</v>
          </cell>
          <cell r="W296" t="e">
            <v>#NAME?</v>
          </cell>
          <cell r="X296" t="e">
            <v>#NAME?</v>
          </cell>
          <cell r="Y296" t="e">
            <v>#NAME?</v>
          </cell>
          <cell r="Z296" t="e">
            <v>#NAME?</v>
          </cell>
          <cell r="AA296" t="e">
            <v>#NAME?</v>
          </cell>
          <cell r="AB296" t="e">
            <v>#NAME?</v>
          </cell>
          <cell r="AC296" t="e">
            <v>#NAME?</v>
          </cell>
          <cell r="AD296" t="e">
            <v>#NAME?</v>
          </cell>
          <cell r="AE296" t="e">
            <v>#NAME?</v>
          </cell>
          <cell r="AF296">
            <v>171.56</v>
          </cell>
          <cell r="AG296">
            <v>36.64</v>
          </cell>
          <cell r="AH296">
            <v>7.56</v>
          </cell>
          <cell r="AI296">
            <v>215.76</v>
          </cell>
          <cell r="AJ296" t="e">
            <v>#NAME?</v>
          </cell>
          <cell r="AK296" t="e">
            <v>#NAME?</v>
          </cell>
          <cell r="AL296" t="e">
            <v>#NAME?</v>
          </cell>
          <cell r="AM296" t="e">
            <v>#NAME?</v>
          </cell>
          <cell r="AN296" t="e">
            <v>#NAME?</v>
          </cell>
          <cell r="AO296" t="e">
            <v>#NAME?</v>
          </cell>
          <cell r="AP296" t="e">
            <v>#NAME?</v>
          </cell>
          <cell r="AQ296">
            <v>0</v>
          </cell>
          <cell r="AR296">
            <v>0</v>
          </cell>
          <cell r="AS296">
            <v>0</v>
          </cell>
          <cell r="AT296">
            <v>0</v>
          </cell>
        </row>
        <row r="297">
          <cell r="A297" t="str">
            <v>Lilo of 220kv DC Ara-Pusauli at Dumraon TL Line-2</v>
          </cell>
          <cell r="B297">
            <v>8</v>
          </cell>
          <cell r="C297" t="str">
            <v>6/0</v>
          </cell>
          <cell r="D297" t="str">
            <v>DD+0</v>
          </cell>
          <cell r="E297" t="str">
            <v>WET</v>
          </cell>
          <cell r="F297" t="str">
            <v>Iftekhar</v>
          </cell>
          <cell r="G297">
            <v>43555</v>
          </cell>
          <cell r="H297">
            <v>43583</v>
          </cell>
          <cell r="I297">
            <v>0</v>
          </cell>
          <cell r="J297">
            <v>43560</v>
          </cell>
          <cell r="K297">
            <v>0</v>
          </cell>
          <cell r="L297">
            <v>0</v>
          </cell>
          <cell r="M297">
            <v>0</v>
          </cell>
          <cell r="N297">
            <v>0</v>
          </cell>
          <cell r="O297">
            <v>0</v>
          </cell>
          <cell r="P297">
            <v>0</v>
          </cell>
          <cell r="Q297">
            <v>0</v>
          </cell>
          <cell r="R297" t="e">
            <v>#NAME?</v>
          </cell>
          <cell r="S297" t="e">
            <v>#NAME?</v>
          </cell>
          <cell r="T297">
            <v>0</v>
          </cell>
          <cell r="U297">
            <v>0</v>
          </cell>
          <cell r="V297" t="e">
            <v>#NAME?</v>
          </cell>
          <cell r="W297" t="e">
            <v>#NAME?</v>
          </cell>
          <cell r="X297" t="e">
            <v>#NAME?</v>
          </cell>
          <cell r="Y297" t="e">
            <v>#NAME?</v>
          </cell>
          <cell r="Z297" t="e">
            <v>#NAME?</v>
          </cell>
          <cell r="AA297" t="e">
            <v>#NAME?</v>
          </cell>
          <cell r="AB297" t="e">
            <v>#NAME?</v>
          </cell>
          <cell r="AC297" t="e">
            <v>#NAME?</v>
          </cell>
          <cell r="AD297" t="e">
            <v>#NAME?</v>
          </cell>
          <cell r="AE297" t="e">
            <v>#NAME?</v>
          </cell>
          <cell r="AF297">
            <v>396.56</v>
          </cell>
          <cell r="AG297">
            <v>0</v>
          </cell>
          <cell r="AH297">
            <v>8.26</v>
          </cell>
          <cell r="AI297">
            <v>404.82</v>
          </cell>
          <cell r="AJ297" t="e">
            <v>#NAME?</v>
          </cell>
          <cell r="AK297" t="e">
            <v>#NAME?</v>
          </cell>
          <cell r="AL297" t="e">
            <v>#NAME?</v>
          </cell>
          <cell r="AM297" t="e">
            <v>#NAME?</v>
          </cell>
          <cell r="AN297" t="e">
            <v>#NAME?</v>
          </cell>
          <cell r="AO297" t="e">
            <v>#NAME?</v>
          </cell>
          <cell r="AP297" t="e">
            <v>#NAME?</v>
          </cell>
          <cell r="AQ297">
            <v>0</v>
          </cell>
          <cell r="AR297">
            <v>0</v>
          </cell>
          <cell r="AS297">
            <v>0</v>
          </cell>
          <cell r="AT297">
            <v>0</v>
          </cell>
        </row>
        <row r="298">
          <cell r="A298" t="str">
            <v>Lilo of 220kv DC Ara-Pusauli at Dumraon TL Line-2</v>
          </cell>
          <cell r="B298">
            <v>9</v>
          </cell>
          <cell r="C298" t="str">
            <v>6/5</v>
          </cell>
          <cell r="D298" t="str">
            <v>DA+3</v>
          </cell>
          <cell r="E298" t="str">
            <v>WET</v>
          </cell>
          <cell r="F298" t="str">
            <v>Upendra Singh</v>
          </cell>
          <cell r="G298">
            <v>43555</v>
          </cell>
          <cell r="H298">
            <v>43583</v>
          </cell>
          <cell r="I298">
            <v>0</v>
          </cell>
          <cell r="J298">
            <v>43560</v>
          </cell>
          <cell r="K298">
            <v>0</v>
          </cell>
          <cell r="L298">
            <v>0</v>
          </cell>
          <cell r="M298">
            <v>0</v>
          </cell>
          <cell r="N298">
            <v>0</v>
          </cell>
          <cell r="O298">
            <v>0</v>
          </cell>
          <cell r="P298">
            <v>0</v>
          </cell>
          <cell r="Q298">
            <v>0</v>
          </cell>
          <cell r="R298" t="e">
            <v>#NAME?</v>
          </cell>
          <cell r="S298" t="e">
            <v>#NAME?</v>
          </cell>
          <cell r="T298">
            <v>0</v>
          </cell>
          <cell r="U298">
            <v>0</v>
          </cell>
          <cell r="V298" t="e">
            <v>#NAME?</v>
          </cell>
          <cell r="W298" t="e">
            <v>#NAME?</v>
          </cell>
          <cell r="X298" t="e">
            <v>#NAME?</v>
          </cell>
          <cell r="Y298" t="e">
            <v>#NAME?</v>
          </cell>
          <cell r="Z298" t="e">
            <v>#NAME?</v>
          </cell>
          <cell r="AA298" t="e">
            <v>#NAME?</v>
          </cell>
          <cell r="AB298" t="e">
            <v>#NAME?</v>
          </cell>
          <cell r="AC298" t="e">
            <v>#NAME?</v>
          </cell>
          <cell r="AD298" t="e">
            <v>#NAME?</v>
          </cell>
          <cell r="AE298" t="e">
            <v>#NAME?</v>
          </cell>
          <cell r="AF298">
            <v>171.56</v>
          </cell>
          <cell r="AG298">
            <v>36.64</v>
          </cell>
          <cell r="AH298">
            <v>7.56</v>
          </cell>
          <cell r="AI298">
            <v>215.76</v>
          </cell>
          <cell r="AJ298" t="e">
            <v>#NAME?</v>
          </cell>
          <cell r="AK298" t="e">
            <v>#NAME?</v>
          </cell>
          <cell r="AL298" t="e">
            <v>#NAME?</v>
          </cell>
          <cell r="AM298" t="e">
            <v>#NAME?</v>
          </cell>
          <cell r="AN298" t="e">
            <v>#NAME?</v>
          </cell>
          <cell r="AO298" t="e">
            <v>#NAME?</v>
          </cell>
          <cell r="AP298" t="e">
            <v>#NAME?</v>
          </cell>
          <cell r="AQ298">
            <v>0</v>
          </cell>
          <cell r="AR298">
            <v>0</v>
          </cell>
          <cell r="AS298">
            <v>0</v>
          </cell>
          <cell r="AT298">
            <v>0</v>
          </cell>
        </row>
        <row r="299">
          <cell r="A299" t="str">
            <v>Lilo of 220kv DC Ara-Pusauli at Dumraon TL Line-2</v>
          </cell>
          <cell r="B299">
            <v>10</v>
          </cell>
          <cell r="C299" t="str">
            <v>6/9</v>
          </cell>
          <cell r="D299" t="str">
            <v>DA+3</v>
          </cell>
          <cell r="E299" t="str">
            <v>WET</v>
          </cell>
          <cell r="F299" t="str">
            <v>Lallan Kumar</v>
          </cell>
          <cell r="G299">
            <v>43558</v>
          </cell>
          <cell r="H299">
            <v>43586</v>
          </cell>
          <cell r="I299">
            <v>0</v>
          </cell>
          <cell r="J299">
            <v>43609</v>
          </cell>
          <cell r="K299">
            <v>0</v>
          </cell>
          <cell r="L299">
            <v>0</v>
          </cell>
          <cell r="M299">
            <v>0</v>
          </cell>
          <cell r="N299">
            <v>0</v>
          </cell>
          <cell r="O299">
            <v>0</v>
          </cell>
          <cell r="P299">
            <v>0</v>
          </cell>
          <cell r="Q299">
            <v>0</v>
          </cell>
          <cell r="R299" t="e">
            <v>#NAME?</v>
          </cell>
          <cell r="S299" t="e">
            <v>#NAME?</v>
          </cell>
          <cell r="T299">
            <v>0</v>
          </cell>
          <cell r="U299">
            <v>0</v>
          </cell>
          <cell r="V299" t="e">
            <v>#NAME?</v>
          </cell>
          <cell r="W299" t="e">
            <v>#NAME?</v>
          </cell>
          <cell r="X299" t="e">
            <v>#NAME?</v>
          </cell>
          <cell r="Y299" t="e">
            <v>#NAME?</v>
          </cell>
          <cell r="Z299" t="e">
            <v>#NAME?</v>
          </cell>
          <cell r="AA299" t="e">
            <v>#NAME?</v>
          </cell>
          <cell r="AB299" t="e">
            <v>#NAME?</v>
          </cell>
          <cell r="AC299" t="e">
            <v>#NAME?</v>
          </cell>
          <cell r="AD299" t="e">
            <v>#NAME?</v>
          </cell>
          <cell r="AE299" t="e">
            <v>#NAME?</v>
          </cell>
          <cell r="AF299">
            <v>171.56</v>
          </cell>
          <cell r="AG299">
            <v>36.64</v>
          </cell>
          <cell r="AH299">
            <v>7.56</v>
          </cell>
          <cell r="AI299">
            <v>215.76</v>
          </cell>
          <cell r="AJ299" t="e">
            <v>#NAME?</v>
          </cell>
          <cell r="AK299" t="e">
            <v>#NAME?</v>
          </cell>
          <cell r="AL299" t="e">
            <v>#NAME?</v>
          </cell>
          <cell r="AM299" t="e">
            <v>#NAME?</v>
          </cell>
          <cell r="AN299" t="e">
            <v>#NAME?</v>
          </cell>
          <cell r="AO299" t="e">
            <v>#NAME?</v>
          </cell>
          <cell r="AP299" t="e">
            <v>#NAME?</v>
          </cell>
          <cell r="AQ299">
            <v>0</v>
          </cell>
          <cell r="AR299">
            <v>0</v>
          </cell>
          <cell r="AS299">
            <v>0</v>
          </cell>
          <cell r="AT299">
            <v>0</v>
          </cell>
        </row>
        <row r="300">
          <cell r="A300" t="str">
            <v>Lilo of 220kv DC Ara-Pusauli at Dumraon TL Line-2</v>
          </cell>
          <cell r="B300">
            <v>11</v>
          </cell>
          <cell r="C300" t="str">
            <v>8/2</v>
          </cell>
          <cell r="D300" t="str">
            <v>DA+0</v>
          </cell>
          <cell r="E300" t="str">
            <v>WET</v>
          </cell>
          <cell r="F300" t="str">
            <v>M S Builder</v>
          </cell>
          <cell r="G300">
            <v>43560</v>
          </cell>
          <cell r="H300">
            <v>43588</v>
          </cell>
          <cell r="I300">
            <v>0</v>
          </cell>
          <cell r="J300">
            <v>43574</v>
          </cell>
          <cell r="K300">
            <v>0</v>
          </cell>
          <cell r="L300">
            <v>0</v>
          </cell>
          <cell r="M300">
            <v>0</v>
          </cell>
          <cell r="N300">
            <v>0</v>
          </cell>
          <cell r="O300">
            <v>0</v>
          </cell>
          <cell r="P300">
            <v>0</v>
          </cell>
          <cell r="Q300">
            <v>0</v>
          </cell>
          <cell r="R300" t="e">
            <v>#NAME?</v>
          </cell>
          <cell r="S300" t="e">
            <v>#NAME?</v>
          </cell>
          <cell r="T300">
            <v>0</v>
          </cell>
          <cell r="U300">
            <v>0</v>
          </cell>
          <cell r="V300" t="e">
            <v>#NAME?</v>
          </cell>
          <cell r="W300" t="e">
            <v>#NAME?</v>
          </cell>
          <cell r="X300" t="e">
            <v>#NAME?</v>
          </cell>
          <cell r="Y300" t="e">
            <v>#NAME?</v>
          </cell>
          <cell r="Z300" t="e">
            <v>#NAME?</v>
          </cell>
          <cell r="AA300" t="e">
            <v>#NAME?</v>
          </cell>
          <cell r="AB300" t="e">
            <v>#NAME?</v>
          </cell>
          <cell r="AC300" t="e">
            <v>#NAME?</v>
          </cell>
          <cell r="AD300" t="e">
            <v>#NAME?</v>
          </cell>
          <cell r="AE300" t="e">
            <v>#NAME?</v>
          </cell>
          <cell r="AF300">
            <v>171.56</v>
          </cell>
          <cell r="AG300">
            <v>36.64</v>
          </cell>
          <cell r="AH300">
            <v>7.56</v>
          </cell>
          <cell r="AI300">
            <v>215.76</v>
          </cell>
          <cell r="AJ300" t="e">
            <v>#NAME?</v>
          </cell>
          <cell r="AK300" t="e">
            <v>#NAME?</v>
          </cell>
          <cell r="AL300" t="e">
            <v>#NAME?</v>
          </cell>
          <cell r="AM300" t="e">
            <v>#NAME?</v>
          </cell>
          <cell r="AN300" t="e">
            <v>#NAME?</v>
          </cell>
          <cell r="AO300" t="e">
            <v>#NAME?</v>
          </cell>
          <cell r="AP300" t="e">
            <v>#NAME?</v>
          </cell>
          <cell r="AQ300">
            <v>0</v>
          </cell>
          <cell r="AR300">
            <v>0</v>
          </cell>
          <cell r="AS300">
            <v>0</v>
          </cell>
          <cell r="AT300">
            <v>0</v>
          </cell>
        </row>
        <row r="301">
          <cell r="A301" t="str">
            <v>Lilo of 220kv DC Ara-Pusauli at Dumraon TL Line-2</v>
          </cell>
          <cell r="B301">
            <v>12</v>
          </cell>
          <cell r="C301" t="str">
            <v>2/0</v>
          </cell>
          <cell r="D301" t="str">
            <v>DC+0</v>
          </cell>
          <cell r="E301" t="str">
            <v>WET</v>
          </cell>
          <cell r="F301" t="str">
            <v>Iftekhar</v>
          </cell>
          <cell r="G301">
            <v>43562</v>
          </cell>
          <cell r="H301">
            <v>43590</v>
          </cell>
          <cell r="I301">
            <v>0</v>
          </cell>
          <cell r="J301">
            <v>43565</v>
          </cell>
          <cell r="K301">
            <v>0</v>
          </cell>
          <cell r="L301">
            <v>0</v>
          </cell>
          <cell r="M301">
            <v>0</v>
          </cell>
          <cell r="N301">
            <v>0</v>
          </cell>
          <cell r="O301">
            <v>0</v>
          </cell>
          <cell r="P301">
            <v>0</v>
          </cell>
          <cell r="Q301">
            <v>0</v>
          </cell>
          <cell r="R301" t="e">
            <v>#NAME?</v>
          </cell>
          <cell r="S301" t="e">
            <v>#NAME?</v>
          </cell>
          <cell r="T301">
            <v>0</v>
          </cell>
          <cell r="U301">
            <v>0</v>
          </cell>
          <cell r="V301" t="e">
            <v>#NAME?</v>
          </cell>
          <cell r="W301" t="e">
            <v>#NAME?</v>
          </cell>
          <cell r="X301" t="e">
            <v>#NAME?</v>
          </cell>
          <cell r="Y301" t="e">
            <v>#NAME?</v>
          </cell>
          <cell r="Z301" t="e">
            <v>#NAME?</v>
          </cell>
          <cell r="AA301" t="e">
            <v>#NAME?</v>
          </cell>
          <cell r="AB301" t="e">
            <v>#NAME?</v>
          </cell>
          <cell r="AC301" t="e">
            <v>#NAME?</v>
          </cell>
          <cell r="AD301" t="e">
            <v>#NAME?</v>
          </cell>
          <cell r="AE301" t="e">
            <v>#NAME?</v>
          </cell>
          <cell r="AF301">
            <v>259.52</v>
          </cell>
          <cell r="AG301">
            <v>54.08</v>
          </cell>
          <cell r="AH301">
            <v>8.26</v>
          </cell>
          <cell r="AI301">
            <v>321.85999999999996</v>
          </cell>
          <cell r="AJ301" t="e">
            <v>#NAME?</v>
          </cell>
          <cell r="AK301" t="e">
            <v>#NAME?</v>
          </cell>
          <cell r="AL301" t="e">
            <v>#NAME?</v>
          </cell>
          <cell r="AM301" t="e">
            <v>#NAME?</v>
          </cell>
          <cell r="AN301" t="e">
            <v>#NAME?</v>
          </cell>
          <cell r="AO301" t="e">
            <v>#NAME?</v>
          </cell>
          <cell r="AP301" t="e">
            <v>#NAME?</v>
          </cell>
          <cell r="AQ301">
            <v>0</v>
          </cell>
          <cell r="AR301">
            <v>0</v>
          </cell>
          <cell r="AS301">
            <v>0</v>
          </cell>
          <cell r="AT301">
            <v>0</v>
          </cell>
        </row>
        <row r="302">
          <cell r="A302" t="str">
            <v>Lilo of 220kv DC Ara-Pusauli at Dumraon TL Line-2</v>
          </cell>
          <cell r="B302">
            <v>13</v>
          </cell>
          <cell r="C302" t="str">
            <v>8/13</v>
          </cell>
          <cell r="D302" t="str">
            <v>DA+0</v>
          </cell>
          <cell r="E302" t="str">
            <v>WET</v>
          </cell>
          <cell r="F302" t="str">
            <v>Akhilesh Kumar</v>
          </cell>
          <cell r="G302">
            <v>43562</v>
          </cell>
          <cell r="H302">
            <v>43590</v>
          </cell>
          <cell r="I302">
            <v>0</v>
          </cell>
          <cell r="J302" t="str">
            <v>`</v>
          </cell>
          <cell r="K302">
            <v>0</v>
          </cell>
          <cell r="L302">
            <v>0</v>
          </cell>
          <cell r="M302">
            <v>0</v>
          </cell>
          <cell r="N302">
            <v>0</v>
          </cell>
          <cell r="O302">
            <v>0</v>
          </cell>
          <cell r="P302">
            <v>0</v>
          </cell>
          <cell r="Q302">
            <v>0</v>
          </cell>
          <cell r="R302" t="e">
            <v>#NAME?</v>
          </cell>
          <cell r="S302" t="e">
            <v>#NAME?</v>
          </cell>
          <cell r="T302">
            <v>0</v>
          </cell>
          <cell r="U302">
            <v>0</v>
          </cell>
          <cell r="V302" t="e">
            <v>#NAME?</v>
          </cell>
          <cell r="W302" t="e">
            <v>#NAME?</v>
          </cell>
          <cell r="X302" t="e">
            <v>#NAME?</v>
          </cell>
          <cell r="Y302" t="e">
            <v>#NAME?</v>
          </cell>
          <cell r="Z302" t="e">
            <v>#NAME?</v>
          </cell>
          <cell r="AA302" t="e">
            <v>#NAME?</v>
          </cell>
          <cell r="AB302" t="e">
            <v>#NAME?</v>
          </cell>
          <cell r="AC302" t="e">
            <v>#NAME?</v>
          </cell>
          <cell r="AD302" t="e">
            <v>#NAME?</v>
          </cell>
          <cell r="AE302" t="e">
            <v>#NAME?</v>
          </cell>
          <cell r="AF302">
            <v>171.56</v>
          </cell>
          <cell r="AG302">
            <v>36.64</v>
          </cell>
          <cell r="AH302">
            <v>7.56</v>
          </cell>
          <cell r="AI302">
            <v>215.76</v>
          </cell>
          <cell r="AJ302" t="e">
            <v>#NAME?</v>
          </cell>
          <cell r="AK302" t="e">
            <v>#NAME?</v>
          </cell>
          <cell r="AL302" t="e">
            <v>#NAME?</v>
          </cell>
          <cell r="AM302" t="e">
            <v>#NAME?</v>
          </cell>
          <cell r="AN302" t="e">
            <v>#NAME?</v>
          </cell>
          <cell r="AO302" t="e">
            <v>#NAME?</v>
          </cell>
          <cell r="AP302" t="e">
            <v>#NAME?</v>
          </cell>
          <cell r="AQ302">
            <v>0</v>
          </cell>
          <cell r="AR302">
            <v>0</v>
          </cell>
          <cell r="AS302">
            <v>0</v>
          </cell>
          <cell r="AT302">
            <v>0</v>
          </cell>
        </row>
        <row r="303">
          <cell r="A303" t="str">
            <v>132KV DC Dumraon-Buxar TL Line</v>
          </cell>
          <cell r="B303">
            <v>35</v>
          </cell>
          <cell r="C303" t="str">
            <v>27/3</v>
          </cell>
          <cell r="D303" t="str">
            <v>DP+0</v>
          </cell>
          <cell r="E303" t="str">
            <v>WET</v>
          </cell>
          <cell r="F303" t="str">
            <v>Meera Engineering</v>
          </cell>
          <cell r="G303">
            <v>43463</v>
          </cell>
          <cell r="H303">
            <v>43491</v>
          </cell>
          <cell r="I303" t="str">
            <v>yes</v>
          </cell>
          <cell r="J303" t="str">
            <v>YES</v>
          </cell>
          <cell r="K303" t="str">
            <v>YES</v>
          </cell>
          <cell r="L303">
            <v>5</v>
          </cell>
          <cell r="M303">
            <v>35</v>
          </cell>
          <cell r="N303">
            <v>0</v>
          </cell>
          <cell r="O303">
            <v>0</v>
          </cell>
          <cell r="P303">
            <v>0</v>
          </cell>
          <cell r="Q303">
            <v>0</v>
          </cell>
          <cell r="R303" t="e">
            <v>#NAME?</v>
          </cell>
          <cell r="S303" t="e">
            <v>#NAME?</v>
          </cell>
          <cell r="T303">
            <v>0</v>
          </cell>
          <cell r="U303">
            <v>0</v>
          </cell>
          <cell r="V303" t="e">
            <v>#NAME?</v>
          </cell>
          <cell r="W303" t="e">
            <v>#NAME?</v>
          </cell>
          <cell r="X303" t="e">
            <v>#NAME?</v>
          </cell>
          <cell r="Y303" t="e">
            <v>#NAME?</v>
          </cell>
          <cell r="Z303" t="e">
            <v>#NAME?</v>
          </cell>
          <cell r="AA303" t="e">
            <v>#NAME?</v>
          </cell>
          <cell r="AB303" t="e">
            <v>#NAME?</v>
          </cell>
          <cell r="AC303" t="e">
            <v>#NAME?</v>
          </cell>
          <cell r="AD303" t="e">
            <v>#NAME?</v>
          </cell>
          <cell r="AE303" t="e">
            <v>#NAME?</v>
          </cell>
          <cell r="AF303">
            <v>122.56</v>
          </cell>
          <cell r="AG303">
            <v>17.68</v>
          </cell>
          <cell r="AH303">
            <v>6.51</v>
          </cell>
          <cell r="AI303">
            <v>146.75</v>
          </cell>
          <cell r="AJ303" t="e">
            <v>#NAME?</v>
          </cell>
          <cell r="AK303" t="e">
            <v>#NAME?</v>
          </cell>
          <cell r="AL303" t="e">
            <v>#NAME?</v>
          </cell>
          <cell r="AM303" t="e">
            <v>#NAME?</v>
          </cell>
          <cell r="AN303" t="e">
            <v>#NAME?</v>
          </cell>
          <cell r="AO303" t="e">
            <v>#NAME?</v>
          </cell>
          <cell r="AP303" t="e">
            <v>#NAME?</v>
          </cell>
          <cell r="AQ303">
            <v>0</v>
          </cell>
          <cell r="AR303">
            <v>0</v>
          </cell>
          <cell r="AS303">
            <v>0</v>
          </cell>
          <cell r="AT303">
            <v>0</v>
          </cell>
        </row>
        <row r="304">
          <cell r="A304" t="str">
            <v>Lilo of 220kv DC Ara-Pusauli at Dumraon TL Line-2</v>
          </cell>
          <cell r="B304">
            <v>14</v>
          </cell>
          <cell r="C304" t="str">
            <v>6/6</v>
          </cell>
          <cell r="D304" t="str">
            <v>DA+0</v>
          </cell>
          <cell r="E304" t="str">
            <v>WET</v>
          </cell>
          <cell r="F304" t="str">
            <v>Ayush</v>
          </cell>
          <cell r="G304">
            <v>43563</v>
          </cell>
          <cell r="H304">
            <v>43591</v>
          </cell>
          <cell r="I304">
            <v>0</v>
          </cell>
          <cell r="J304">
            <v>43565</v>
          </cell>
          <cell r="K304">
            <v>0</v>
          </cell>
          <cell r="L304">
            <v>0</v>
          </cell>
          <cell r="M304">
            <v>0</v>
          </cell>
          <cell r="N304">
            <v>0</v>
          </cell>
          <cell r="O304">
            <v>0</v>
          </cell>
          <cell r="P304">
            <v>0</v>
          </cell>
          <cell r="Q304">
            <v>0</v>
          </cell>
          <cell r="R304" t="e">
            <v>#NAME?</v>
          </cell>
          <cell r="S304" t="e">
            <v>#NAME?</v>
          </cell>
          <cell r="T304">
            <v>0</v>
          </cell>
          <cell r="U304">
            <v>0</v>
          </cell>
          <cell r="V304" t="e">
            <v>#NAME?</v>
          </cell>
          <cell r="W304" t="e">
            <v>#NAME?</v>
          </cell>
          <cell r="X304" t="e">
            <v>#NAME?</v>
          </cell>
          <cell r="Y304" t="e">
            <v>#NAME?</v>
          </cell>
          <cell r="Z304" t="e">
            <v>#NAME?</v>
          </cell>
          <cell r="AA304" t="e">
            <v>#NAME?</v>
          </cell>
          <cell r="AB304" t="e">
            <v>#NAME?</v>
          </cell>
          <cell r="AC304" t="e">
            <v>#NAME?</v>
          </cell>
          <cell r="AD304" t="e">
            <v>#NAME?</v>
          </cell>
          <cell r="AE304" t="e">
            <v>#NAME?</v>
          </cell>
          <cell r="AF304">
            <v>171.56</v>
          </cell>
          <cell r="AG304">
            <v>36.64</v>
          </cell>
          <cell r="AH304">
            <v>7.56</v>
          </cell>
          <cell r="AI304">
            <v>215.76</v>
          </cell>
          <cell r="AJ304" t="e">
            <v>#NAME?</v>
          </cell>
          <cell r="AK304" t="e">
            <v>#NAME?</v>
          </cell>
          <cell r="AL304" t="e">
            <v>#NAME?</v>
          </cell>
          <cell r="AM304" t="e">
            <v>#NAME?</v>
          </cell>
          <cell r="AN304" t="e">
            <v>#NAME?</v>
          </cell>
          <cell r="AO304" t="e">
            <v>#NAME?</v>
          </cell>
          <cell r="AP304" t="e">
            <v>#NAME?</v>
          </cell>
          <cell r="AQ304">
            <v>0</v>
          </cell>
          <cell r="AR304">
            <v>0</v>
          </cell>
          <cell r="AS304">
            <v>0</v>
          </cell>
          <cell r="AT304">
            <v>0</v>
          </cell>
        </row>
        <row r="305">
          <cell r="A305" t="str">
            <v>132KV DC Gaya-Jehanabad TL Line</v>
          </cell>
          <cell r="B305">
            <v>59</v>
          </cell>
          <cell r="C305" t="str">
            <v>18/1</v>
          </cell>
          <cell r="D305" t="str">
            <v>DA+6</v>
          </cell>
          <cell r="E305" t="str">
            <v>WET</v>
          </cell>
          <cell r="F305" t="str">
            <v>Sunil Kumar</v>
          </cell>
          <cell r="G305">
            <v>43461</v>
          </cell>
          <cell r="H305">
            <v>43489</v>
          </cell>
          <cell r="I305" t="str">
            <v>21/02</v>
          </cell>
          <cell r="J305" t="str">
            <v>YES</v>
          </cell>
          <cell r="K305" t="str">
            <v>YES</v>
          </cell>
          <cell r="L305">
            <v>2</v>
          </cell>
          <cell r="M305">
            <v>59</v>
          </cell>
          <cell r="N305">
            <v>0</v>
          </cell>
          <cell r="O305">
            <v>0</v>
          </cell>
          <cell r="P305">
            <v>0</v>
          </cell>
          <cell r="Q305">
            <v>0</v>
          </cell>
          <cell r="R305" t="e">
            <v>#NAME?</v>
          </cell>
          <cell r="S305" t="e">
            <v>#NAME?</v>
          </cell>
          <cell r="T305">
            <v>0</v>
          </cell>
          <cell r="U305">
            <v>0</v>
          </cell>
          <cell r="V305" t="e">
            <v>#NAME?</v>
          </cell>
          <cell r="W305" t="e">
            <v>#NAME?</v>
          </cell>
          <cell r="X305" t="e">
            <v>#NAME?</v>
          </cell>
          <cell r="Y305" t="e">
            <v>#NAME?</v>
          </cell>
          <cell r="Z305" t="e">
            <v>#NAME?</v>
          </cell>
          <cell r="AA305" t="e">
            <v>#NAME?</v>
          </cell>
          <cell r="AB305" t="e">
            <v>#NAME?</v>
          </cell>
          <cell r="AC305" t="e">
            <v>#NAME?</v>
          </cell>
          <cell r="AD305" t="e">
            <v>#NAME?</v>
          </cell>
          <cell r="AE305" t="e">
            <v>#NAME?</v>
          </cell>
          <cell r="AF305">
            <v>171.56</v>
          </cell>
          <cell r="AG305">
            <v>36.64</v>
          </cell>
          <cell r="AH305">
            <v>7.56</v>
          </cell>
          <cell r="AI305">
            <v>215.76</v>
          </cell>
          <cell r="AJ305" t="e">
            <v>#NAME?</v>
          </cell>
          <cell r="AK305" t="e">
            <v>#NAME?</v>
          </cell>
          <cell r="AL305" t="e">
            <v>#NAME?</v>
          </cell>
          <cell r="AM305" t="e">
            <v>#NAME?</v>
          </cell>
          <cell r="AN305" t="e">
            <v>#NAME?</v>
          </cell>
          <cell r="AO305" t="e">
            <v>#NAME?</v>
          </cell>
          <cell r="AP305" t="e">
            <v>#NAME?</v>
          </cell>
          <cell r="AQ305">
            <v>0</v>
          </cell>
          <cell r="AR305">
            <v>0</v>
          </cell>
          <cell r="AS305">
            <v>0</v>
          </cell>
          <cell r="AT305">
            <v>0</v>
          </cell>
        </row>
        <row r="306">
          <cell r="A306" t="str">
            <v>132KV DC Naubatpur-Masaurhi TL Line</v>
          </cell>
          <cell r="B306">
            <v>22</v>
          </cell>
          <cell r="C306" t="str">
            <v>10/0</v>
          </cell>
          <cell r="D306" t="str">
            <v>DD+3</v>
          </cell>
          <cell r="E306" t="str">
            <v>WET</v>
          </cell>
          <cell r="F306" t="str">
            <v>Lalan Mehta</v>
          </cell>
          <cell r="G306">
            <v>43461</v>
          </cell>
          <cell r="H306">
            <v>43489</v>
          </cell>
          <cell r="I306">
            <v>43517</v>
          </cell>
          <cell r="J306" t="str">
            <v>YES</v>
          </cell>
          <cell r="K306" t="str">
            <v>YES</v>
          </cell>
          <cell r="L306">
            <v>6</v>
          </cell>
          <cell r="M306">
            <v>60</v>
          </cell>
          <cell r="N306">
            <v>0</v>
          </cell>
          <cell r="O306">
            <v>0</v>
          </cell>
          <cell r="P306">
            <v>0</v>
          </cell>
          <cell r="Q306">
            <v>0</v>
          </cell>
          <cell r="R306" t="e">
            <v>#NAME?</v>
          </cell>
          <cell r="S306" t="e">
            <v>#NAME?</v>
          </cell>
          <cell r="T306">
            <v>0</v>
          </cell>
          <cell r="U306">
            <v>0</v>
          </cell>
          <cell r="V306" t="e">
            <v>#NAME?</v>
          </cell>
          <cell r="W306" t="e">
            <v>#NAME?</v>
          </cell>
          <cell r="X306" t="e">
            <v>#NAME?</v>
          </cell>
          <cell r="Y306" t="e">
            <v>#NAME?</v>
          </cell>
          <cell r="Z306" t="e">
            <v>#NAME?</v>
          </cell>
          <cell r="AA306" t="e">
            <v>#NAME?</v>
          </cell>
          <cell r="AB306" t="e">
            <v>#NAME?</v>
          </cell>
          <cell r="AC306" t="e">
            <v>#NAME?</v>
          </cell>
          <cell r="AD306" t="e">
            <v>#NAME?</v>
          </cell>
          <cell r="AE306" t="e">
            <v>#NAME?</v>
          </cell>
          <cell r="AF306">
            <v>396.56</v>
          </cell>
          <cell r="AG306">
            <v>0</v>
          </cell>
          <cell r="AH306">
            <v>8.26</v>
          </cell>
          <cell r="AI306">
            <v>404.82</v>
          </cell>
          <cell r="AJ306" t="e">
            <v>#NAME?</v>
          </cell>
          <cell r="AK306" t="e">
            <v>#NAME?</v>
          </cell>
          <cell r="AL306" t="e">
            <v>#NAME?</v>
          </cell>
          <cell r="AM306" t="e">
            <v>#NAME?</v>
          </cell>
          <cell r="AN306" t="e">
            <v>#NAME?</v>
          </cell>
          <cell r="AO306" t="e">
            <v>#NAME?</v>
          </cell>
          <cell r="AP306" t="e">
            <v>#NAME?</v>
          </cell>
          <cell r="AQ306">
            <v>0</v>
          </cell>
          <cell r="AR306">
            <v>0</v>
          </cell>
          <cell r="AS306">
            <v>0</v>
          </cell>
          <cell r="AT306">
            <v>0</v>
          </cell>
        </row>
        <row r="307">
          <cell r="A307" t="str">
            <v>Lilo of 220kv DC Ara-Pusauli at Dumraon TL Line-2</v>
          </cell>
          <cell r="B307">
            <v>15</v>
          </cell>
          <cell r="C307" t="str">
            <v>6/8</v>
          </cell>
          <cell r="D307" t="str">
            <v>DA+0</v>
          </cell>
          <cell r="E307" t="str">
            <v>WET</v>
          </cell>
          <cell r="F307" t="str">
            <v>Lallan Kumar</v>
          </cell>
          <cell r="G307">
            <v>43563</v>
          </cell>
          <cell r="H307">
            <v>43591</v>
          </cell>
          <cell r="I307">
            <v>0</v>
          </cell>
          <cell r="J307">
            <v>43609</v>
          </cell>
          <cell r="K307">
            <v>0</v>
          </cell>
          <cell r="L307">
            <v>0</v>
          </cell>
          <cell r="M307">
            <v>0</v>
          </cell>
          <cell r="N307">
            <v>0</v>
          </cell>
          <cell r="O307">
            <v>0</v>
          </cell>
          <cell r="P307">
            <v>0</v>
          </cell>
          <cell r="Q307">
            <v>0</v>
          </cell>
          <cell r="R307" t="e">
            <v>#NAME?</v>
          </cell>
          <cell r="S307" t="e">
            <v>#NAME?</v>
          </cell>
          <cell r="T307">
            <v>0</v>
          </cell>
          <cell r="U307">
            <v>0</v>
          </cell>
          <cell r="V307" t="e">
            <v>#NAME?</v>
          </cell>
          <cell r="W307" t="e">
            <v>#NAME?</v>
          </cell>
          <cell r="X307" t="e">
            <v>#NAME?</v>
          </cell>
          <cell r="Y307" t="e">
            <v>#NAME?</v>
          </cell>
          <cell r="Z307" t="e">
            <v>#NAME?</v>
          </cell>
          <cell r="AA307" t="e">
            <v>#NAME?</v>
          </cell>
          <cell r="AB307" t="e">
            <v>#NAME?</v>
          </cell>
          <cell r="AC307" t="e">
            <v>#NAME?</v>
          </cell>
          <cell r="AD307" t="e">
            <v>#NAME?</v>
          </cell>
          <cell r="AE307" t="e">
            <v>#NAME?</v>
          </cell>
          <cell r="AF307">
            <v>171.56</v>
          </cell>
          <cell r="AG307">
            <v>36.64</v>
          </cell>
          <cell r="AH307">
            <v>7.56</v>
          </cell>
          <cell r="AI307">
            <v>215.76</v>
          </cell>
          <cell r="AJ307" t="e">
            <v>#NAME?</v>
          </cell>
          <cell r="AK307" t="e">
            <v>#NAME?</v>
          </cell>
          <cell r="AL307" t="e">
            <v>#NAME?</v>
          </cell>
          <cell r="AM307" t="e">
            <v>#NAME?</v>
          </cell>
          <cell r="AN307" t="e">
            <v>#NAME?</v>
          </cell>
          <cell r="AO307" t="e">
            <v>#NAME?</v>
          </cell>
          <cell r="AP307" t="e">
            <v>#NAME?</v>
          </cell>
          <cell r="AQ307">
            <v>0</v>
          </cell>
          <cell r="AR307">
            <v>0</v>
          </cell>
          <cell r="AS307">
            <v>0</v>
          </cell>
          <cell r="AT307">
            <v>0</v>
          </cell>
        </row>
        <row r="308">
          <cell r="A308" t="str">
            <v>Lilo of 220kv DC Ara-Pusauli at Dumraon TL Line-2</v>
          </cell>
          <cell r="B308">
            <v>16</v>
          </cell>
          <cell r="C308" t="str">
            <v>8/3</v>
          </cell>
          <cell r="D308" t="str">
            <v>DA+3</v>
          </cell>
          <cell r="E308" t="str">
            <v>WET</v>
          </cell>
          <cell r="F308" t="str">
            <v>M S Builder</v>
          </cell>
          <cell r="G308">
            <v>43563</v>
          </cell>
          <cell r="H308">
            <v>43591</v>
          </cell>
          <cell r="I308">
            <v>0</v>
          </cell>
          <cell r="J308">
            <v>43574</v>
          </cell>
          <cell r="K308">
            <v>0</v>
          </cell>
          <cell r="L308">
            <v>0</v>
          </cell>
          <cell r="M308">
            <v>0</v>
          </cell>
          <cell r="N308">
            <v>0</v>
          </cell>
          <cell r="O308">
            <v>0</v>
          </cell>
          <cell r="P308">
            <v>0</v>
          </cell>
          <cell r="Q308">
            <v>0</v>
          </cell>
          <cell r="R308" t="e">
            <v>#NAME?</v>
          </cell>
          <cell r="S308" t="e">
            <v>#NAME?</v>
          </cell>
          <cell r="T308">
            <v>0</v>
          </cell>
          <cell r="U308">
            <v>0</v>
          </cell>
          <cell r="V308" t="e">
            <v>#NAME?</v>
          </cell>
          <cell r="W308" t="e">
            <v>#NAME?</v>
          </cell>
          <cell r="X308" t="e">
            <v>#NAME?</v>
          </cell>
          <cell r="Y308" t="e">
            <v>#NAME?</v>
          </cell>
          <cell r="Z308" t="e">
            <v>#NAME?</v>
          </cell>
          <cell r="AA308" t="e">
            <v>#NAME?</v>
          </cell>
          <cell r="AB308" t="e">
            <v>#NAME?</v>
          </cell>
          <cell r="AC308" t="e">
            <v>#NAME?</v>
          </cell>
          <cell r="AD308" t="e">
            <v>#NAME?</v>
          </cell>
          <cell r="AE308" t="e">
            <v>#NAME?</v>
          </cell>
          <cell r="AF308">
            <v>171.56</v>
          </cell>
          <cell r="AG308">
            <v>36.64</v>
          </cell>
          <cell r="AH308">
            <v>7.56</v>
          </cell>
          <cell r="AI308">
            <v>215.76</v>
          </cell>
          <cell r="AJ308" t="e">
            <v>#NAME?</v>
          </cell>
          <cell r="AK308" t="e">
            <v>#NAME?</v>
          </cell>
          <cell r="AL308" t="e">
            <v>#NAME?</v>
          </cell>
          <cell r="AM308" t="e">
            <v>#NAME?</v>
          </cell>
          <cell r="AN308" t="e">
            <v>#NAME?</v>
          </cell>
          <cell r="AO308" t="e">
            <v>#NAME?</v>
          </cell>
          <cell r="AP308" t="e">
            <v>#NAME?</v>
          </cell>
          <cell r="AQ308">
            <v>0</v>
          </cell>
          <cell r="AR308">
            <v>0</v>
          </cell>
          <cell r="AS308">
            <v>0</v>
          </cell>
          <cell r="AT308">
            <v>0</v>
          </cell>
        </row>
        <row r="309">
          <cell r="A309" t="str">
            <v>Lilo of 220kv DC Ara-Pusauli at Dumraon TL Line-2</v>
          </cell>
          <cell r="B309">
            <v>17</v>
          </cell>
          <cell r="C309" t="str">
            <v>8/11</v>
          </cell>
          <cell r="D309" t="str">
            <v>DA+0</v>
          </cell>
          <cell r="E309" t="str">
            <v>WET</v>
          </cell>
          <cell r="F309" t="str">
            <v>Krishnanandan</v>
          </cell>
          <cell r="G309">
            <v>43564</v>
          </cell>
          <cell r="H309">
            <v>43592</v>
          </cell>
          <cell r="I309">
            <v>0</v>
          </cell>
          <cell r="J309">
            <v>43609</v>
          </cell>
          <cell r="K309">
            <v>0</v>
          </cell>
          <cell r="L309">
            <v>0</v>
          </cell>
          <cell r="M309">
            <v>0</v>
          </cell>
          <cell r="N309">
            <v>0</v>
          </cell>
          <cell r="O309">
            <v>0</v>
          </cell>
          <cell r="P309">
            <v>0</v>
          </cell>
          <cell r="Q309">
            <v>0</v>
          </cell>
          <cell r="R309" t="e">
            <v>#NAME?</v>
          </cell>
          <cell r="S309" t="e">
            <v>#NAME?</v>
          </cell>
          <cell r="T309">
            <v>0</v>
          </cell>
          <cell r="U309">
            <v>0</v>
          </cell>
          <cell r="V309" t="e">
            <v>#NAME?</v>
          </cell>
          <cell r="W309" t="e">
            <v>#NAME?</v>
          </cell>
          <cell r="X309" t="e">
            <v>#NAME?</v>
          </cell>
          <cell r="Y309" t="e">
            <v>#NAME?</v>
          </cell>
          <cell r="Z309" t="e">
            <v>#NAME?</v>
          </cell>
          <cell r="AA309" t="e">
            <v>#NAME?</v>
          </cell>
          <cell r="AB309" t="e">
            <v>#NAME?</v>
          </cell>
          <cell r="AC309" t="e">
            <v>#NAME?</v>
          </cell>
          <cell r="AD309" t="e">
            <v>#NAME?</v>
          </cell>
          <cell r="AE309" t="e">
            <v>#NAME?</v>
          </cell>
          <cell r="AF309">
            <v>171.56</v>
          </cell>
          <cell r="AG309">
            <v>36.64</v>
          </cell>
          <cell r="AH309">
            <v>7.56</v>
          </cell>
          <cell r="AI309">
            <v>215.76</v>
          </cell>
          <cell r="AJ309" t="e">
            <v>#NAME?</v>
          </cell>
          <cell r="AK309" t="e">
            <v>#NAME?</v>
          </cell>
          <cell r="AL309" t="e">
            <v>#NAME?</v>
          </cell>
          <cell r="AM309" t="e">
            <v>#NAME?</v>
          </cell>
          <cell r="AN309" t="e">
            <v>#NAME?</v>
          </cell>
          <cell r="AO309" t="e">
            <v>#NAME?</v>
          </cell>
          <cell r="AP309" t="e">
            <v>#NAME?</v>
          </cell>
          <cell r="AQ309">
            <v>0</v>
          </cell>
          <cell r="AR309">
            <v>0</v>
          </cell>
          <cell r="AS309">
            <v>0</v>
          </cell>
          <cell r="AT309">
            <v>0</v>
          </cell>
        </row>
        <row r="310">
          <cell r="A310" t="str">
            <v>Lilo of 220kv DC Ara-Pusauli at Dumraon TL Line-2</v>
          </cell>
          <cell r="B310">
            <v>18</v>
          </cell>
          <cell r="C310" t="str">
            <v>9/0</v>
          </cell>
          <cell r="D310" t="str">
            <v>DD+0</v>
          </cell>
          <cell r="E310" t="str">
            <v>WET</v>
          </cell>
          <cell r="F310" t="str">
            <v>Akhilesh Kumar</v>
          </cell>
          <cell r="G310">
            <v>43565</v>
          </cell>
          <cell r="H310">
            <v>43593</v>
          </cell>
          <cell r="I310">
            <v>0</v>
          </cell>
          <cell r="J310">
            <v>43574</v>
          </cell>
          <cell r="K310">
            <v>0</v>
          </cell>
          <cell r="L310">
            <v>0</v>
          </cell>
          <cell r="M310">
            <v>0</v>
          </cell>
          <cell r="N310">
            <v>0</v>
          </cell>
          <cell r="O310">
            <v>0</v>
          </cell>
          <cell r="P310">
            <v>0</v>
          </cell>
          <cell r="Q310">
            <v>0</v>
          </cell>
          <cell r="R310" t="e">
            <v>#NAME?</v>
          </cell>
          <cell r="S310" t="e">
            <v>#NAME?</v>
          </cell>
          <cell r="T310">
            <v>0</v>
          </cell>
          <cell r="U310">
            <v>0</v>
          </cell>
          <cell r="V310" t="e">
            <v>#NAME?</v>
          </cell>
          <cell r="W310" t="e">
            <v>#NAME?</v>
          </cell>
          <cell r="X310" t="e">
            <v>#NAME?</v>
          </cell>
          <cell r="Y310" t="e">
            <v>#NAME?</v>
          </cell>
          <cell r="Z310" t="e">
            <v>#NAME?</v>
          </cell>
          <cell r="AA310" t="e">
            <v>#NAME?</v>
          </cell>
          <cell r="AB310" t="e">
            <v>#NAME?</v>
          </cell>
          <cell r="AC310" t="e">
            <v>#NAME?</v>
          </cell>
          <cell r="AD310" t="e">
            <v>#NAME?</v>
          </cell>
          <cell r="AE310" t="e">
            <v>#NAME?</v>
          </cell>
          <cell r="AF310">
            <v>396.56</v>
          </cell>
          <cell r="AG310">
            <v>0</v>
          </cell>
          <cell r="AH310">
            <v>8.26</v>
          </cell>
          <cell r="AI310">
            <v>404.82</v>
          </cell>
          <cell r="AJ310" t="e">
            <v>#NAME?</v>
          </cell>
          <cell r="AK310" t="e">
            <v>#NAME?</v>
          </cell>
          <cell r="AL310" t="e">
            <v>#NAME?</v>
          </cell>
          <cell r="AM310" t="e">
            <v>#NAME?</v>
          </cell>
          <cell r="AN310" t="e">
            <v>#NAME?</v>
          </cell>
          <cell r="AO310" t="e">
            <v>#NAME?</v>
          </cell>
          <cell r="AP310" t="e">
            <v>#NAME?</v>
          </cell>
          <cell r="AQ310">
            <v>0</v>
          </cell>
          <cell r="AR310">
            <v>0</v>
          </cell>
          <cell r="AS310">
            <v>0</v>
          </cell>
          <cell r="AT310">
            <v>0</v>
          </cell>
        </row>
        <row r="311">
          <cell r="A311" t="str">
            <v>132KV DC Naubatpur-Paliganj TL Line</v>
          </cell>
          <cell r="B311">
            <v>15</v>
          </cell>
          <cell r="C311" t="str">
            <v>9/2</v>
          </cell>
          <cell r="D311" t="str">
            <v>DA+6</v>
          </cell>
          <cell r="E311" t="str">
            <v>PS</v>
          </cell>
          <cell r="F311" t="str">
            <v>Mahesh Prasad Singh</v>
          </cell>
          <cell r="G311">
            <v>43460</v>
          </cell>
          <cell r="H311">
            <v>43488</v>
          </cell>
          <cell r="I311">
            <v>43513</v>
          </cell>
          <cell r="J311" t="str">
            <v>YES</v>
          </cell>
          <cell r="K311" t="str">
            <v>YES</v>
          </cell>
          <cell r="L311">
            <v>1</v>
          </cell>
          <cell r="M311">
            <v>15</v>
          </cell>
          <cell r="N311">
            <v>0</v>
          </cell>
          <cell r="O311">
            <v>0</v>
          </cell>
          <cell r="P311">
            <v>0</v>
          </cell>
          <cell r="Q311">
            <v>0</v>
          </cell>
          <cell r="R311" t="e">
            <v>#NAME?</v>
          </cell>
          <cell r="S311" t="e">
            <v>#NAME?</v>
          </cell>
          <cell r="T311">
            <v>0</v>
          </cell>
          <cell r="U311">
            <v>0</v>
          </cell>
          <cell r="V311" t="e">
            <v>#NAME?</v>
          </cell>
          <cell r="W311" t="e">
            <v>#NAME?</v>
          </cell>
          <cell r="X311" t="e">
            <v>#NAME?</v>
          </cell>
          <cell r="Y311" t="e">
            <v>#NAME?</v>
          </cell>
          <cell r="Z311" t="e">
            <v>#NAME?</v>
          </cell>
          <cell r="AA311" t="e">
            <v>#NAME?</v>
          </cell>
          <cell r="AB311" t="e">
            <v>#NAME?</v>
          </cell>
          <cell r="AC311" t="e">
            <v>#NAME?</v>
          </cell>
          <cell r="AD311" t="e">
            <v>#NAME?</v>
          </cell>
          <cell r="AE311" t="e">
            <v>#NAME?</v>
          </cell>
          <cell r="AF311">
            <v>171.56</v>
          </cell>
          <cell r="AG311">
            <v>36.64</v>
          </cell>
          <cell r="AH311">
            <v>7.56</v>
          </cell>
          <cell r="AI311">
            <v>215.76</v>
          </cell>
          <cell r="AJ311" t="e">
            <v>#NAME?</v>
          </cell>
          <cell r="AK311" t="e">
            <v>#NAME?</v>
          </cell>
          <cell r="AL311" t="e">
            <v>#NAME?</v>
          </cell>
          <cell r="AM311" t="e">
            <v>#NAME?</v>
          </cell>
          <cell r="AN311" t="e">
            <v>#NAME?</v>
          </cell>
          <cell r="AO311" t="e">
            <v>#NAME?</v>
          </cell>
          <cell r="AP311" t="e">
            <v>#NAME?</v>
          </cell>
          <cell r="AQ311">
            <v>0</v>
          </cell>
          <cell r="AR311">
            <v>0</v>
          </cell>
          <cell r="AS311">
            <v>0</v>
          </cell>
          <cell r="AT311">
            <v>0</v>
          </cell>
        </row>
        <row r="312">
          <cell r="A312" t="str">
            <v>132KV DC Gaya-Jehanabad TL Line</v>
          </cell>
          <cell r="B312">
            <v>58</v>
          </cell>
          <cell r="C312" t="str">
            <v>20/1</v>
          </cell>
          <cell r="D312" t="str">
            <v>DA+3</v>
          </cell>
          <cell r="E312" t="str">
            <v>WET</v>
          </cell>
          <cell r="F312" t="str">
            <v>M S Builder</v>
          </cell>
          <cell r="G312">
            <v>43460</v>
          </cell>
          <cell r="H312">
            <v>43488</v>
          </cell>
          <cell r="I312" t="str">
            <v>yes</v>
          </cell>
          <cell r="J312" t="str">
            <v>YES</v>
          </cell>
          <cell r="K312" t="str">
            <v>YES</v>
          </cell>
          <cell r="L312">
            <v>3</v>
          </cell>
          <cell r="M312">
            <v>58</v>
          </cell>
          <cell r="N312">
            <v>0</v>
          </cell>
          <cell r="O312">
            <v>0</v>
          </cell>
          <cell r="P312">
            <v>0</v>
          </cell>
          <cell r="Q312">
            <v>0</v>
          </cell>
          <cell r="R312" t="e">
            <v>#NAME?</v>
          </cell>
          <cell r="S312" t="e">
            <v>#NAME?</v>
          </cell>
          <cell r="T312">
            <v>0</v>
          </cell>
          <cell r="U312">
            <v>0</v>
          </cell>
          <cell r="V312" t="e">
            <v>#NAME?</v>
          </cell>
          <cell r="W312" t="e">
            <v>#NAME?</v>
          </cell>
          <cell r="X312" t="e">
            <v>#NAME?</v>
          </cell>
          <cell r="Y312" t="e">
            <v>#NAME?</v>
          </cell>
          <cell r="Z312" t="e">
            <v>#NAME?</v>
          </cell>
          <cell r="AA312" t="e">
            <v>#NAME?</v>
          </cell>
          <cell r="AB312" t="e">
            <v>#NAME?</v>
          </cell>
          <cell r="AC312" t="e">
            <v>#NAME?</v>
          </cell>
          <cell r="AD312" t="e">
            <v>#NAME?</v>
          </cell>
          <cell r="AE312" t="e">
            <v>#NAME?</v>
          </cell>
          <cell r="AF312">
            <v>171.56</v>
          </cell>
          <cell r="AG312">
            <v>36.64</v>
          </cell>
          <cell r="AH312">
            <v>7.56</v>
          </cell>
          <cell r="AI312">
            <v>215.76</v>
          </cell>
          <cell r="AJ312" t="e">
            <v>#NAME?</v>
          </cell>
          <cell r="AK312" t="e">
            <v>#NAME?</v>
          </cell>
          <cell r="AL312" t="e">
            <v>#NAME?</v>
          </cell>
          <cell r="AM312" t="e">
            <v>#NAME?</v>
          </cell>
          <cell r="AN312" t="e">
            <v>#NAME?</v>
          </cell>
          <cell r="AO312" t="e">
            <v>#NAME?</v>
          </cell>
          <cell r="AP312" t="e">
            <v>#NAME?</v>
          </cell>
          <cell r="AQ312">
            <v>0</v>
          </cell>
          <cell r="AR312">
            <v>0</v>
          </cell>
          <cell r="AS312">
            <v>0</v>
          </cell>
          <cell r="AT312">
            <v>0</v>
          </cell>
        </row>
        <row r="313">
          <cell r="A313" t="str">
            <v>Lilo of 220kv DC Ara-Pusauli at Dumraon TL Line-2</v>
          </cell>
          <cell r="B313">
            <v>19</v>
          </cell>
          <cell r="C313" t="str">
            <v>8/5</v>
          </cell>
          <cell r="D313" t="str">
            <v>DA+0</v>
          </cell>
          <cell r="E313" t="str">
            <v>WET</v>
          </cell>
          <cell r="F313" t="str">
            <v>M S Builder</v>
          </cell>
          <cell r="G313">
            <v>43566</v>
          </cell>
          <cell r="H313">
            <v>43594</v>
          </cell>
          <cell r="I313">
            <v>0</v>
          </cell>
          <cell r="J313">
            <v>43574</v>
          </cell>
          <cell r="K313">
            <v>0</v>
          </cell>
          <cell r="L313">
            <v>0</v>
          </cell>
          <cell r="M313">
            <v>0</v>
          </cell>
          <cell r="N313">
            <v>0</v>
          </cell>
          <cell r="O313">
            <v>0</v>
          </cell>
          <cell r="P313">
            <v>0</v>
          </cell>
          <cell r="Q313">
            <v>0</v>
          </cell>
          <cell r="R313" t="e">
            <v>#NAME?</v>
          </cell>
          <cell r="S313" t="e">
            <v>#NAME?</v>
          </cell>
          <cell r="T313">
            <v>0</v>
          </cell>
          <cell r="U313">
            <v>0</v>
          </cell>
          <cell r="V313" t="e">
            <v>#NAME?</v>
          </cell>
          <cell r="W313" t="e">
            <v>#NAME?</v>
          </cell>
          <cell r="X313" t="e">
            <v>#NAME?</v>
          </cell>
          <cell r="Y313" t="e">
            <v>#NAME?</v>
          </cell>
          <cell r="Z313" t="e">
            <v>#NAME?</v>
          </cell>
          <cell r="AA313" t="e">
            <v>#NAME?</v>
          </cell>
          <cell r="AB313" t="e">
            <v>#NAME?</v>
          </cell>
          <cell r="AC313" t="e">
            <v>#NAME?</v>
          </cell>
          <cell r="AD313" t="e">
            <v>#NAME?</v>
          </cell>
          <cell r="AE313" t="e">
            <v>#NAME?</v>
          </cell>
          <cell r="AF313">
            <v>171.56</v>
          </cell>
          <cell r="AG313">
            <v>36.64</v>
          </cell>
          <cell r="AH313">
            <v>7.56</v>
          </cell>
          <cell r="AI313">
            <v>215.76</v>
          </cell>
          <cell r="AJ313" t="e">
            <v>#NAME?</v>
          </cell>
          <cell r="AK313" t="e">
            <v>#NAME?</v>
          </cell>
          <cell r="AL313" t="e">
            <v>#NAME?</v>
          </cell>
          <cell r="AM313" t="e">
            <v>#NAME?</v>
          </cell>
          <cell r="AN313" t="e">
            <v>#NAME?</v>
          </cell>
          <cell r="AO313" t="e">
            <v>#NAME?</v>
          </cell>
          <cell r="AP313" t="e">
            <v>#NAME?</v>
          </cell>
          <cell r="AQ313">
            <v>0</v>
          </cell>
          <cell r="AR313">
            <v>0</v>
          </cell>
          <cell r="AS313">
            <v>0</v>
          </cell>
          <cell r="AT313">
            <v>0</v>
          </cell>
        </row>
        <row r="314">
          <cell r="A314" t="str">
            <v>Lilo of 220kv DC Ara-Pusauli at Dumraon TL Line-2</v>
          </cell>
          <cell r="B314">
            <v>20</v>
          </cell>
          <cell r="C314" t="str">
            <v>8/7</v>
          </cell>
          <cell r="D314" t="str">
            <v>DA+0</v>
          </cell>
          <cell r="E314" t="str">
            <v>WET</v>
          </cell>
          <cell r="F314" t="str">
            <v xml:space="preserve">Bhavesh </v>
          </cell>
          <cell r="G314">
            <v>43566</v>
          </cell>
          <cell r="H314">
            <v>43594</v>
          </cell>
          <cell r="I314">
            <v>0</v>
          </cell>
          <cell r="J314">
            <v>43574</v>
          </cell>
          <cell r="K314">
            <v>0</v>
          </cell>
          <cell r="L314">
            <v>0</v>
          </cell>
          <cell r="M314">
            <v>0</v>
          </cell>
          <cell r="N314">
            <v>0</v>
          </cell>
          <cell r="O314">
            <v>0</v>
          </cell>
          <cell r="P314">
            <v>0</v>
          </cell>
          <cell r="Q314">
            <v>0</v>
          </cell>
          <cell r="R314" t="e">
            <v>#NAME?</v>
          </cell>
          <cell r="S314" t="e">
            <v>#NAME?</v>
          </cell>
          <cell r="T314">
            <v>0</v>
          </cell>
          <cell r="U314">
            <v>0</v>
          </cell>
          <cell r="V314" t="e">
            <v>#NAME?</v>
          </cell>
          <cell r="W314" t="e">
            <v>#NAME?</v>
          </cell>
          <cell r="X314" t="e">
            <v>#NAME?</v>
          </cell>
          <cell r="Y314" t="e">
            <v>#NAME?</v>
          </cell>
          <cell r="Z314" t="e">
            <v>#NAME?</v>
          </cell>
          <cell r="AA314" t="e">
            <v>#NAME?</v>
          </cell>
          <cell r="AB314" t="e">
            <v>#NAME?</v>
          </cell>
          <cell r="AC314" t="e">
            <v>#NAME?</v>
          </cell>
          <cell r="AD314" t="e">
            <v>#NAME?</v>
          </cell>
          <cell r="AE314" t="e">
            <v>#NAME?</v>
          </cell>
          <cell r="AF314">
            <v>171.56</v>
          </cell>
          <cell r="AG314">
            <v>36.64</v>
          </cell>
          <cell r="AH314">
            <v>7.56</v>
          </cell>
          <cell r="AI314">
            <v>215.76</v>
          </cell>
          <cell r="AJ314" t="e">
            <v>#NAME?</v>
          </cell>
          <cell r="AK314" t="e">
            <v>#NAME?</v>
          </cell>
          <cell r="AL314" t="e">
            <v>#NAME?</v>
          </cell>
          <cell r="AM314" t="e">
            <v>#NAME?</v>
          </cell>
          <cell r="AN314" t="e">
            <v>#NAME?</v>
          </cell>
          <cell r="AO314" t="e">
            <v>#NAME?</v>
          </cell>
          <cell r="AP314" t="e">
            <v>#NAME?</v>
          </cell>
          <cell r="AQ314">
            <v>0</v>
          </cell>
          <cell r="AR314">
            <v>0</v>
          </cell>
          <cell r="AS314">
            <v>0</v>
          </cell>
          <cell r="AT314">
            <v>0</v>
          </cell>
        </row>
        <row r="315">
          <cell r="A315" t="str">
            <v>Lilo of 220kv DC Ara-Pusauli at Dumraon TL Line-2</v>
          </cell>
          <cell r="B315">
            <v>21</v>
          </cell>
          <cell r="C315" t="str">
            <v>3/0</v>
          </cell>
          <cell r="D315" t="str">
            <v>DC+0</v>
          </cell>
          <cell r="E315" t="str">
            <v>WET</v>
          </cell>
          <cell r="F315" t="str">
            <v>Iftekhar</v>
          </cell>
          <cell r="G315">
            <v>43567</v>
          </cell>
          <cell r="H315">
            <v>43595</v>
          </cell>
          <cell r="I315">
            <v>0</v>
          </cell>
          <cell r="J315">
            <v>43573</v>
          </cell>
          <cell r="K315">
            <v>0</v>
          </cell>
          <cell r="L315">
            <v>0</v>
          </cell>
          <cell r="M315">
            <v>0</v>
          </cell>
          <cell r="N315">
            <v>0</v>
          </cell>
          <cell r="O315">
            <v>0</v>
          </cell>
          <cell r="P315">
            <v>0</v>
          </cell>
          <cell r="Q315">
            <v>0</v>
          </cell>
          <cell r="R315" t="e">
            <v>#NAME?</v>
          </cell>
          <cell r="S315" t="e">
            <v>#NAME?</v>
          </cell>
          <cell r="T315">
            <v>0</v>
          </cell>
          <cell r="U315">
            <v>0</v>
          </cell>
          <cell r="V315" t="e">
            <v>#NAME?</v>
          </cell>
          <cell r="W315" t="e">
            <v>#NAME?</v>
          </cell>
          <cell r="X315" t="e">
            <v>#NAME?</v>
          </cell>
          <cell r="Y315" t="e">
            <v>#NAME?</v>
          </cell>
          <cell r="Z315" t="e">
            <v>#NAME?</v>
          </cell>
          <cell r="AA315" t="e">
            <v>#NAME?</v>
          </cell>
          <cell r="AB315" t="e">
            <v>#NAME?</v>
          </cell>
          <cell r="AC315" t="e">
            <v>#NAME?</v>
          </cell>
          <cell r="AD315" t="e">
            <v>#NAME?</v>
          </cell>
          <cell r="AE315" t="e">
            <v>#NAME?</v>
          </cell>
          <cell r="AF315">
            <v>259.52</v>
          </cell>
          <cell r="AG315">
            <v>54.08</v>
          </cell>
          <cell r="AH315">
            <v>8.26</v>
          </cell>
          <cell r="AI315">
            <v>321.85999999999996</v>
          </cell>
          <cell r="AJ315" t="e">
            <v>#NAME?</v>
          </cell>
          <cell r="AK315" t="e">
            <v>#NAME?</v>
          </cell>
          <cell r="AL315" t="e">
            <v>#NAME?</v>
          </cell>
          <cell r="AM315" t="e">
            <v>#NAME?</v>
          </cell>
          <cell r="AN315" t="e">
            <v>#NAME?</v>
          </cell>
          <cell r="AO315" t="e">
            <v>#NAME?</v>
          </cell>
          <cell r="AP315" t="e">
            <v>#NAME?</v>
          </cell>
          <cell r="AQ315">
            <v>0</v>
          </cell>
          <cell r="AR315">
            <v>0</v>
          </cell>
          <cell r="AS315">
            <v>0</v>
          </cell>
          <cell r="AT315">
            <v>0</v>
          </cell>
        </row>
        <row r="316">
          <cell r="A316" t="str">
            <v>Lilo of 220kv DC Ara-Pusauli at Dumraon TL Line-2</v>
          </cell>
          <cell r="B316">
            <v>22</v>
          </cell>
          <cell r="C316" t="str">
            <v>10/3</v>
          </cell>
          <cell r="D316" t="str">
            <v>DA+0</v>
          </cell>
          <cell r="E316" t="str">
            <v>WET</v>
          </cell>
          <cell r="F316" t="str">
            <v>Akhilesh Kumar</v>
          </cell>
          <cell r="G316">
            <v>43568</v>
          </cell>
          <cell r="H316">
            <v>43596</v>
          </cell>
          <cell r="I316">
            <v>0</v>
          </cell>
          <cell r="J316">
            <v>43573</v>
          </cell>
          <cell r="K316">
            <v>0</v>
          </cell>
          <cell r="L316">
            <v>0</v>
          </cell>
          <cell r="M316">
            <v>0</v>
          </cell>
          <cell r="N316">
            <v>0</v>
          </cell>
          <cell r="O316">
            <v>0</v>
          </cell>
          <cell r="P316">
            <v>0</v>
          </cell>
          <cell r="Q316">
            <v>0</v>
          </cell>
          <cell r="R316" t="e">
            <v>#NAME?</v>
          </cell>
          <cell r="S316" t="e">
            <v>#NAME?</v>
          </cell>
          <cell r="T316">
            <v>0</v>
          </cell>
          <cell r="U316">
            <v>0</v>
          </cell>
          <cell r="V316" t="e">
            <v>#NAME?</v>
          </cell>
          <cell r="W316" t="e">
            <v>#NAME?</v>
          </cell>
          <cell r="X316" t="e">
            <v>#NAME?</v>
          </cell>
          <cell r="Y316" t="e">
            <v>#NAME?</v>
          </cell>
          <cell r="Z316" t="e">
            <v>#NAME?</v>
          </cell>
          <cell r="AA316" t="e">
            <v>#NAME?</v>
          </cell>
          <cell r="AB316" t="e">
            <v>#NAME?</v>
          </cell>
          <cell r="AC316" t="e">
            <v>#NAME?</v>
          </cell>
          <cell r="AD316" t="e">
            <v>#NAME?</v>
          </cell>
          <cell r="AE316" t="e">
            <v>#NAME?</v>
          </cell>
          <cell r="AF316">
            <v>171.56</v>
          </cell>
          <cell r="AG316">
            <v>36.64</v>
          </cell>
          <cell r="AH316">
            <v>7.56</v>
          </cell>
          <cell r="AI316">
            <v>215.76</v>
          </cell>
          <cell r="AJ316" t="e">
            <v>#NAME?</v>
          </cell>
          <cell r="AK316" t="e">
            <v>#NAME?</v>
          </cell>
          <cell r="AL316" t="e">
            <v>#NAME?</v>
          </cell>
          <cell r="AM316" t="e">
            <v>#NAME?</v>
          </cell>
          <cell r="AN316" t="e">
            <v>#NAME?</v>
          </cell>
          <cell r="AO316" t="e">
            <v>#NAME?</v>
          </cell>
          <cell r="AP316" t="e">
            <v>#NAME?</v>
          </cell>
          <cell r="AQ316">
            <v>0</v>
          </cell>
          <cell r="AR316">
            <v>0</v>
          </cell>
          <cell r="AS316">
            <v>0</v>
          </cell>
          <cell r="AT316">
            <v>0</v>
          </cell>
        </row>
        <row r="317">
          <cell r="A317" t="str">
            <v>Lilo of 220kv DC Ara-Pusauli at Dumraon TL Line-2</v>
          </cell>
          <cell r="B317">
            <v>23</v>
          </cell>
          <cell r="C317" t="str">
            <v>6/7</v>
          </cell>
          <cell r="D317" t="str">
            <v>DA+3</v>
          </cell>
          <cell r="E317" t="str">
            <v>WET</v>
          </cell>
          <cell r="F317" t="str">
            <v>Lallan Kumar</v>
          </cell>
          <cell r="G317">
            <v>43568</v>
          </cell>
          <cell r="H317">
            <v>43596</v>
          </cell>
          <cell r="I317">
            <v>0</v>
          </cell>
          <cell r="J317">
            <v>43609</v>
          </cell>
          <cell r="K317">
            <v>0</v>
          </cell>
          <cell r="L317">
            <v>0</v>
          </cell>
          <cell r="M317">
            <v>0</v>
          </cell>
          <cell r="N317">
            <v>0</v>
          </cell>
          <cell r="O317">
            <v>0</v>
          </cell>
          <cell r="P317">
            <v>0</v>
          </cell>
          <cell r="Q317">
            <v>0</v>
          </cell>
          <cell r="R317" t="e">
            <v>#NAME?</v>
          </cell>
          <cell r="S317" t="e">
            <v>#NAME?</v>
          </cell>
          <cell r="T317">
            <v>0</v>
          </cell>
          <cell r="U317">
            <v>0</v>
          </cell>
          <cell r="V317" t="e">
            <v>#NAME?</v>
          </cell>
          <cell r="W317" t="e">
            <v>#NAME?</v>
          </cell>
          <cell r="X317" t="e">
            <v>#NAME?</v>
          </cell>
          <cell r="Y317" t="e">
            <v>#NAME?</v>
          </cell>
          <cell r="Z317" t="e">
            <v>#NAME?</v>
          </cell>
          <cell r="AA317" t="e">
            <v>#NAME?</v>
          </cell>
          <cell r="AB317" t="e">
            <v>#NAME?</v>
          </cell>
          <cell r="AC317" t="e">
            <v>#NAME?</v>
          </cell>
          <cell r="AD317" t="e">
            <v>#NAME?</v>
          </cell>
          <cell r="AE317" t="e">
            <v>#NAME?</v>
          </cell>
          <cell r="AF317">
            <v>171.56</v>
          </cell>
          <cell r="AG317">
            <v>36.64</v>
          </cell>
          <cell r="AH317">
            <v>7.56</v>
          </cell>
          <cell r="AI317">
            <v>215.76</v>
          </cell>
          <cell r="AJ317" t="e">
            <v>#NAME?</v>
          </cell>
          <cell r="AK317" t="e">
            <v>#NAME?</v>
          </cell>
          <cell r="AL317" t="e">
            <v>#NAME?</v>
          </cell>
          <cell r="AM317" t="e">
            <v>#NAME?</v>
          </cell>
          <cell r="AN317" t="e">
            <v>#NAME?</v>
          </cell>
          <cell r="AO317" t="e">
            <v>#NAME?</v>
          </cell>
          <cell r="AP317" t="e">
            <v>#NAME?</v>
          </cell>
          <cell r="AQ317">
            <v>0</v>
          </cell>
          <cell r="AR317">
            <v>0</v>
          </cell>
          <cell r="AS317">
            <v>0</v>
          </cell>
          <cell r="AT317">
            <v>0</v>
          </cell>
        </row>
        <row r="318">
          <cell r="A318" t="str">
            <v>Lilo of 220kv DC Ara-Pusauli at Dumraon TL Line-2</v>
          </cell>
          <cell r="B318">
            <v>24</v>
          </cell>
          <cell r="C318" t="str">
            <v>8/10</v>
          </cell>
          <cell r="D318" t="str">
            <v>DA+0</v>
          </cell>
          <cell r="E318" t="str">
            <v>WET</v>
          </cell>
          <cell r="F318" t="str">
            <v>bhavesh</v>
          </cell>
          <cell r="G318">
            <v>43568</v>
          </cell>
          <cell r="H318">
            <v>43596</v>
          </cell>
          <cell r="I318">
            <v>0</v>
          </cell>
          <cell r="J318">
            <v>43573</v>
          </cell>
          <cell r="K318">
            <v>0</v>
          </cell>
          <cell r="L318">
            <v>0</v>
          </cell>
          <cell r="M318">
            <v>0</v>
          </cell>
          <cell r="N318">
            <v>0</v>
          </cell>
          <cell r="O318">
            <v>0</v>
          </cell>
          <cell r="P318">
            <v>0</v>
          </cell>
          <cell r="Q318">
            <v>0</v>
          </cell>
          <cell r="R318" t="e">
            <v>#NAME?</v>
          </cell>
          <cell r="S318" t="e">
            <v>#NAME?</v>
          </cell>
          <cell r="T318">
            <v>0</v>
          </cell>
          <cell r="U318">
            <v>0</v>
          </cell>
          <cell r="V318" t="e">
            <v>#NAME?</v>
          </cell>
          <cell r="W318" t="e">
            <v>#NAME?</v>
          </cell>
          <cell r="X318" t="e">
            <v>#NAME?</v>
          </cell>
          <cell r="Y318" t="e">
            <v>#NAME?</v>
          </cell>
          <cell r="Z318" t="e">
            <v>#NAME?</v>
          </cell>
          <cell r="AA318" t="e">
            <v>#NAME?</v>
          </cell>
          <cell r="AB318" t="e">
            <v>#NAME?</v>
          </cell>
          <cell r="AC318" t="e">
            <v>#NAME?</v>
          </cell>
          <cell r="AD318" t="e">
            <v>#NAME?</v>
          </cell>
          <cell r="AE318" t="e">
            <v>#NAME?</v>
          </cell>
          <cell r="AF318">
            <v>171.56</v>
          </cell>
          <cell r="AG318">
            <v>36.64</v>
          </cell>
          <cell r="AH318">
            <v>7.56</v>
          </cell>
          <cell r="AI318">
            <v>215.76</v>
          </cell>
          <cell r="AJ318" t="e">
            <v>#NAME?</v>
          </cell>
          <cell r="AK318" t="e">
            <v>#NAME?</v>
          </cell>
          <cell r="AL318" t="e">
            <v>#NAME?</v>
          </cell>
          <cell r="AM318" t="e">
            <v>#NAME?</v>
          </cell>
          <cell r="AN318" t="e">
            <v>#NAME?</v>
          </cell>
          <cell r="AO318" t="e">
            <v>#NAME?</v>
          </cell>
          <cell r="AP318" t="e">
            <v>#NAME?</v>
          </cell>
          <cell r="AQ318">
            <v>0</v>
          </cell>
          <cell r="AR318">
            <v>0</v>
          </cell>
          <cell r="AS318">
            <v>0</v>
          </cell>
          <cell r="AT318">
            <v>0</v>
          </cell>
        </row>
        <row r="319">
          <cell r="A319" t="str">
            <v>Lilo of 220kv DC Ara-Pusauli at Dumraon TL Line-2</v>
          </cell>
          <cell r="B319">
            <v>25</v>
          </cell>
          <cell r="C319" t="str">
            <v>8/12</v>
          </cell>
          <cell r="D319" t="str">
            <v>DA+0</v>
          </cell>
          <cell r="E319" t="str">
            <v>WET</v>
          </cell>
          <cell r="F319" t="str">
            <v>Krishnanandan</v>
          </cell>
          <cell r="G319">
            <v>43568</v>
          </cell>
          <cell r="H319">
            <v>43596</v>
          </cell>
          <cell r="I319">
            <v>0</v>
          </cell>
          <cell r="J319">
            <v>43609</v>
          </cell>
          <cell r="K319">
            <v>0</v>
          </cell>
          <cell r="L319">
            <v>0</v>
          </cell>
          <cell r="M319">
            <v>0</v>
          </cell>
          <cell r="N319">
            <v>0</v>
          </cell>
          <cell r="O319">
            <v>0</v>
          </cell>
          <cell r="P319">
            <v>0</v>
          </cell>
          <cell r="Q319">
            <v>0</v>
          </cell>
          <cell r="R319" t="e">
            <v>#NAME?</v>
          </cell>
          <cell r="S319" t="e">
            <v>#NAME?</v>
          </cell>
          <cell r="T319">
            <v>0</v>
          </cell>
          <cell r="U319">
            <v>0</v>
          </cell>
          <cell r="V319" t="e">
            <v>#NAME?</v>
          </cell>
          <cell r="W319" t="e">
            <v>#NAME?</v>
          </cell>
          <cell r="X319" t="e">
            <v>#NAME?</v>
          </cell>
          <cell r="Y319" t="e">
            <v>#NAME?</v>
          </cell>
          <cell r="Z319" t="e">
            <v>#NAME?</v>
          </cell>
          <cell r="AA319" t="e">
            <v>#NAME?</v>
          </cell>
          <cell r="AB319" t="e">
            <v>#NAME?</v>
          </cell>
          <cell r="AC319" t="e">
            <v>#NAME?</v>
          </cell>
          <cell r="AD319" t="e">
            <v>#NAME?</v>
          </cell>
          <cell r="AE319" t="e">
            <v>#NAME?</v>
          </cell>
          <cell r="AF319">
            <v>171.56</v>
          </cell>
          <cell r="AG319">
            <v>36.64</v>
          </cell>
          <cell r="AH319">
            <v>7.56</v>
          </cell>
          <cell r="AI319">
            <v>215.76</v>
          </cell>
          <cell r="AJ319" t="e">
            <v>#NAME?</v>
          </cell>
          <cell r="AK319" t="e">
            <v>#NAME?</v>
          </cell>
          <cell r="AL319" t="e">
            <v>#NAME?</v>
          </cell>
          <cell r="AM319" t="e">
            <v>#NAME?</v>
          </cell>
          <cell r="AN319" t="e">
            <v>#NAME?</v>
          </cell>
          <cell r="AO319" t="e">
            <v>#NAME?</v>
          </cell>
          <cell r="AP319" t="e">
            <v>#NAME?</v>
          </cell>
          <cell r="AQ319">
            <v>0</v>
          </cell>
          <cell r="AR319">
            <v>0</v>
          </cell>
          <cell r="AS319">
            <v>0</v>
          </cell>
          <cell r="AT319">
            <v>0</v>
          </cell>
        </row>
        <row r="320">
          <cell r="A320" t="str">
            <v>Lilo of 220kv DC Ara-Pusauli at Dumraon TL Line-2</v>
          </cell>
          <cell r="B320">
            <v>26</v>
          </cell>
          <cell r="C320" t="str">
            <v>8/6</v>
          </cell>
          <cell r="D320" t="str">
            <v>DA+0</v>
          </cell>
          <cell r="E320" t="str">
            <v>WET</v>
          </cell>
          <cell r="F320" t="str">
            <v>M S Builder</v>
          </cell>
          <cell r="G320">
            <v>43569</v>
          </cell>
          <cell r="H320">
            <v>43597</v>
          </cell>
          <cell r="I320">
            <v>0</v>
          </cell>
          <cell r="J320">
            <v>43573</v>
          </cell>
          <cell r="K320">
            <v>0</v>
          </cell>
          <cell r="L320">
            <v>0</v>
          </cell>
          <cell r="M320">
            <v>0</v>
          </cell>
          <cell r="N320">
            <v>0</v>
          </cell>
          <cell r="O320">
            <v>0</v>
          </cell>
          <cell r="P320">
            <v>0</v>
          </cell>
          <cell r="Q320">
            <v>0</v>
          </cell>
          <cell r="R320" t="e">
            <v>#NAME?</v>
          </cell>
          <cell r="S320" t="e">
            <v>#NAME?</v>
          </cell>
          <cell r="T320">
            <v>0</v>
          </cell>
          <cell r="U320">
            <v>0</v>
          </cell>
          <cell r="V320" t="e">
            <v>#NAME?</v>
          </cell>
          <cell r="W320" t="e">
            <v>#NAME?</v>
          </cell>
          <cell r="X320" t="e">
            <v>#NAME?</v>
          </cell>
          <cell r="Y320" t="e">
            <v>#NAME?</v>
          </cell>
          <cell r="Z320" t="e">
            <v>#NAME?</v>
          </cell>
          <cell r="AA320" t="e">
            <v>#NAME?</v>
          </cell>
          <cell r="AB320" t="e">
            <v>#NAME?</v>
          </cell>
          <cell r="AC320" t="e">
            <v>#NAME?</v>
          </cell>
          <cell r="AD320" t="e">
            <v>#NAME?</v>
          </cell>
          <cell r="AE320" t="e">
            <v>#NAME?</v>
          </cell>
          <cell r="AF320">
            <v>171.56</v>
          </cell>
          <cell r="AG320">
            <v>36.64</v>
          </cell>
          <cell r="AH320">
            <v>7.56</v>
          </cell>
          <cell r="AI320">
            <v>215.76</v>
          </cell>
          <cell r="AJ320" t="e">
            <v>#NAME?</v>
          </cell>
          <cell r="AK320" t="e">
            <v>#NAME?</v>
          </cell>
          <cell r="AL320" t="e">
            <v>#NAME?</v>
          </cell>
          <cell r="AM320" t="e">
            <v>#NAME?</v>
          </cell>
          <cell r="AN320" t="e">
            <v>#NAME?</v>
          </cell>
          <cell r="AO320" t="e">
            <v>#NAME?</v>
          </cell>
          <cell r="AP320" t="e">
            <v>#NAME?</v>
          </cell>
          <cell r="AQ320">
            <v>0</v>
          </cell>
          <cell r="AR320">
            <v>0</v>
          </cell>
          <cell r="AS320">
            <v>0</v>
          </cell>
          <cell r="AT320">
            <v>0</v>
          </cell>
        </row>
        <row r="321">
          <cell r="A321" t="str">
            <v>Lilo of 220kv DC Ara-Pusauli at Dumraon TL Line-2</v>
          </cell>
          <cell r="B321">
            <v>27</v>
          </cell>
          <cell r="C321" t="str">
            <v>8/4</v>
          </cell>
          <cell r="D321" t="str">
            <v>DA+0</v>
          </cell>
          <cell r="E321" t="str">
            <v>WET</v>
          </cell>
          <cell r="F321" t="str">
            <v>M S Builder</v>
          </cell>
          <cell r="G321">
            <v>43571</v>
          </cell>
          <cell r="H321">
            <v>43599</v>
          </cell>
          <cell r="I321">
            <v>0</v>
          </cell>
          <cell r="J321">
            <v>43573</v>
          </cell>
          <cell r="K321">
            <v>0</v>
          </cell>
          <cell r="L321">
            <v>0</v>
          </cell>
          <cell r="M321">
            <v>0</v>
          </cell>
          <cell r="N321">
            <v>0</v>
          </cell>
          <cell r="O321">
            <v>0</v>
          </cell>
          <cell r="P321">
            <v>0</v>
          </cell>
          <cell r="Q321">
            <v>0</v>
          </cell>
          <cell r="R321" t="e">
            <v>#NAME?</v>
          </cell>
          <cell r="S321" t="e">
            <v>#NAME?</v>
          </cell>
          <cell r="T321">
            <v>0</v>
          </cell>
          <cell r="U321">
            <v>0</v>
          </cell>
          <cell r="V321" t="e">
            <v>#NAME?</v>
          </cell>
          <cell r="W321" t="e">
            <v>#NAME?</v>
          </cell>
          <cell r="X321" t="e">
            <v>#NAME?</v>
          </cell>
          <cell r="Y321" t="e">
            <v>#NAME?</v>
          </cell>
          <cell r="Z321" t="e">
            <v>#NAME?</v>
          </cell>
          <cell r="AA321" t="e">
            <v>#NAME?</v>
          </cell>
          <cell r="AB321" t="e">
            <v>#NAME?</v>
          </cell>
          <cell r="AC321" t="e">
            <v>#NAME?</v>
          </cell>
          <cell r="AD321" t="e">
            <v>#NAME?</v>
          </cell>
          <cell r="AE321" t="e">
            <v>#NAME?</v>
          </cell>
          <cell r="AF321">
            <v>171.56</v>
          </cell>
          <cell r="AG321">
            <v>36.64</v>
          </cell>
          <cell r="AH321">
            <v>7.56</v>
          </cell>
          <cell r="AI321">
            <v>215.76</v>
          </cell>
          <cell r="AJ321" t="e">
            <v>#NAME?</v>
          </cell>
          <cell r="AK321" t="e">
            <v>#NAME?</v>
          </cell>
          <cell r="AL321" t="e">
            <v>#NAME?</v>
          </cell>
          <cell r="AM321" t="e">
            <v>#NAME?</v>
          </cell>
          <cell r="AN321" t="e">
            <v>#NAME?</v>
          </cell>
          <cell r="AO321" t="e">
            <v>#NAME?</v>
          </cell>
          <cell r="AP321" t="e">
            <v>#NAME?</v>
          </cell>
          <cell r="AQ321">
            <v>0</v>
          </cell>
          <cell r="AR321">
            <v>0</v>
          </cell>
          <cell r="AS321">
            <v>0</v>
          </cell>
          <cell r="AT321">
            <v>0</v>
          </cell>
        </row>
        <row r="322">
          <cell r="A322" t="str">
            <v>Lilo of 220kv DC Ara-Pusauli at Dumraon TL Line-2</v>
          </cell>
          <cell r="B322">
            <v>28</v>
          </cell>
          <cell r="C322" t="str">
            <v>7/1</v>
          </cell>
          <cell r="D322" t="str">
            <v>DA+0</v>
          </cell>
          <cell r="E322" t="str">
            <v>WET</v>
          </cell>
          <cell r="F322" t="str">
            <v>Lallan Kumar</v>
          </cell>
          <cell r="G322">
            <v>43573</v>
          </cell>
          <cell r="H322">
            <v>43601</v>
          </cell>
          <cell r="I322">
            <v>0</v>
          </cell>
          <cell r="J322">
            <v>43609</v>
          </cell>
          <cell r="K322">
            <v>0</v>
          </cell>
          <cell r="L322">
            <v>0</v>
          </cell>
          <cell r="M322">
            <v>0</v>
          </cell>
          <cell r="N322">
            <v>0</v>
          </cell>
          <cell r="O322">
            <v>0</v>
          </cell>
          <cell r="P322">
            <v>0</v>
          </cell>
          <cell r="Q322">
            <v>0</v>
          </cell>
          <cell r="R322" t="e">
            <v>#NAME?</v>
          </cell>
          <cell r="S322" t="e">
            <v>#NAME?</v>
          </cell>
          <cell r="T322">
            <v>0</v>
          </cell>
          <cell r="U322">
            <v>0</v>
          </cell>
          <cell r="V322" t="e">
            <v>#NAME?</v>
          </cell>
          <cell r="W322" t="e">
            <v>#NAME?</v>
          </cell>
          <cell r="X322" t="e">
            <v>#NAME?</v>
          </cell>
          <cell r="Y322" t="e">
            <v>#NAME?</v>
          </cell>
          <cell r="Z322" t="e">
            <v>#NAME?</v>
          </cell>
          <cell r="AA322" t="e">
            <v>#NAME?</v>
          </cell>
          <cell r="AB322" t="e">
            <v>#NAME?</v>
          </cell>
          <cell r="AC322" t="e">
            <v>#NAME?</v>
          </cell>
          <cell r="AD322" t="e">
            <v>#NAME?</v>
          </cell>
          <cell r="AE322" t="e">
            <v>#NAME?</v>
          </cell>
          <cell r="AF322">
            <v>171.56</v>
          </cell>
          <cell r="AG322">
            <v>36.64</v>
          </cell>
          <cell r="AH322">
            <v>7.56</v>
          </cell>
          <cell r="AI322">
            <v>215.76</v>
          </cell>
          <cell r="AJ322" t="e">
            <v>#NAME?</v>
          </cell>
          <cell r="AK322" t="e">
            <v>#NAME?</v>
          </cell>
          <cell r="AL322" t="e">
            <v>#NAME?</v>
          </cell>
          <cell r="AM322" t="e">
            <v>#NAME?</v>
          </cell>
          <cell r="AN322" t="e">
            <v>#NAME?</v>
          </cell>
          <cell r="AO322" t="e">
            <v>#NAME?</v>
          </cell>
          <cell r="AP322" t="e">
            <v>#NAME?</v>
          </cell>
          <cell r="AQ322">
            <v>0</v>
          </cell>
          <cell r="AR322">
            <v>0</v>
          </cell>
          <cell r="AS322">
            <v>0</v>
          </cell>
          <cell r="AT322">
            <v>0</v>
          </cell>
        </row>
        <row r="323">
          <cell r="A323" t="str">
            <v>Lilo of 220kv DC Ara-Pusauli at Dumraon TL Line-2</v>
          </cell>
          <cell r="B323">
            <v>29</v>
          </cell>
          <cell r="C323" t="str">
            <v>8/1</v>
          </cell>
          <cell r="D323" t="str">
            <v>DA+0</v>
          </cell>
          <cell r="E323" t="str">
            <v>WET</v>
          </cell>
          <cell r="F323" t="str">
            <v>Ms Builder</v>
          </cell>
          <cell r="G323">
            <v>43573</v>
          </cell>
          <cell r="H323">
            <v>43601</v>
          </cell>
          <cell r="I323">
            <v>0</v>
          </cell>
          <cell r="J323">
            <v>43576</v>
          </cell>
          <cell r="K323">
            <v>0</v>
          </cell>
          <cell r="L323">
            <v>0</v>
          </cell>
          <cell r="M323">
            <v>0</v>
          </cell>
          <cell r="N323">
            <v>0</v>
          </cell>
          <cell r="O323">
            <v>0</v>
          </cell>
          <cell r="P323">
            <v>0</v>
          </cell>
          <cell r="Q323">
            <v>0</v>
          </cell>
          <cell r="R323" t="e">
            <v>#NAME?</v>
          </cell>
          <cell r="S323" t="e">
            <v>#NAME?</v>
          </cell>
          <cell r="T323">
            <v>0</v>
          </cell>
          <cell r="U323">
            <v>0</v>
          </cell>
          <cell r="V323" t="e">
            <v>#NAME?</v>
          </cell>
          <cell r="W323" t="e">
            <v>#NAME?</v>
          </cell>
          <cell r="X323" t="e">
            <v>#NAME?</v>
          </cell>
          <cell r="Y323" t="e">
            <v>#NAME?</v>
          </cell>
          <cell r="Z323" t="e">
            <v>#NAME?</v>
          </cell>
          <cell r="AA323" t="e">
            <v>#NAME?</v>
          </cell>
          <cell r="AB323" t="e">
            <v>#NAME?</v>
          </cell>
          <cell r="AC323" t="e">
            <v>#NAME?</v>
          </cell>
          <cell r="AD323" t="e">
            <v>#NAME?</v>
          </cell>
          <cell r="AE323" t="e">
            <v>#NAME?</v>
          </cell>
          <cell r="AF323">
            <v>171.56</v>
          </cell>
          <cell r="AG323">
            <v>36.64</v>
          </cell>
          <cell r="AH323">
            <v>7.56</v>
          </cell>
          <cell r="AI323">
            <v>215.76</v>
          </cell>
          <cell r="AJ323" t="e">
            <v>#NAME?</v>
          </cell>
          <cell r="AK323" t="e">
            <v>#NAME?</v>
          </cell>
          <cell r="AL323" t="e">
            <v>#NAME?</v>
          </cell>
          <cell r="AM323" t="e">
            <v>#NAME?</v>
          </cell>
          <cell r="AN323" t="e">
            <v>#NAME?</v>
          </cell>
          <cell r="AO323" t="e">
            <v>#NAME?</v>
          </cell>
          <cell r="AP323" t="e">
            <v>#NAME?</v>
          </cell>
          <cell r="AQ323">
            <v>0</v>
          </cell>
          <cell r="AR323">
            <v>0</v>
          </cell>
          <cell r="AS323">
            <v>0</v>
          </cell>
          <cell r="AT323">
            <v>0</v>
          </cell>
        </row>
        <row r="324">
          <cell r="A324" t="str">
            <v>Lilo of 220kv DC Ara-Pusauli at Dumraon TL Line-2</v>
          </cell>
          <cell r="B324">
            <v>30</v>
          </cell>
          <cell r="C324" t="str">
            <v>10/4</v>
          </cell>
          <cell r="D324" t="str">
            <v>DA+3</v>
          </cell>
          <cell r="E324" t="str">
            <v>WET</v>
          </cell>
          <cell r="F324" t="str">
            <v>Akhilesh Kumar</v>
          </cell>
          <cell r="G324">
            <v>43573</v>
          </cell>
          <cell r="H324">
            <v>43601</v>
          </cell>
          <cell r="I324">
            <v>0</v>
          </cell>
          <cell r="J324">
            <v>43576</v>
          </cell>
          <cell r="K324">
            <v>0</v>
          </cell>
          <cell r="L324">
            <v>0</v>
          </cell>
          <cell r="M324">
            <v>0</v>
          </cell>
          <cell r="N324">
            <v>0</v>
          </cell>
          <cell r="O324">
            <v>0</v>
          </cell>
          <cell r="P324">
            <v>0</v>
          </cell>
          <cell r="Q324">
            <v>0</v>
          </cell>
          <cell r="R324" t="e">
            <v>#NAME?</v>
          </cell>
          <cell r="S324" t="e">
            <v>#NAME?</v>
          </cell>
          <cell r="T324">
            <v>0</v>
          </cell>
          <cell r="U324">
            <v>0</v>
          </cell>
          <cell r="V324" t="e">
            <v>#NAME?</v>
          </cell>
          <cell r="W324" t="e">
            <v>#NAME?</v>
          </cell>
          <cell r="X324" t="e">
            <v>#NAME?</v>
          </cell>
          <cell r="Y324" t="e">
            <v>#NAME?</v>
          </cell>
          <cell r="Z324" t="e">
            <v>#NAME?</v>
          </cell>
          <cell r="AA324" t="e">
            <v>#NAME?</v>
          </cell>
          <cell r="AB324" t="e">
            <v>#NAME?</v>
          </cell>
          <cell r="AC324" t="e">
            <v>#NAME?</v>
          </cell>
          <cell r="AD324" t="e">
            <v>#NAME?</v>
          </cell>
          <cell r="AE324" t="e">
            <v>#NAME?</v>
          </cell>
          <cell r="AF324">
            <v>171.56</v>
          </cell>
          <cell r="AG324">
            <v>36.64</v>
          </cell>
          <cell r="AH324">
            <v>7.56</v>
          </cell>
          <cell r="AI324">
            <v>215.76</v>
          </cell>
          <cell r="AJ324" t="e">
            <v>#NAME?</v>
          </cell>
          <cell r="AK324" t="e">
            <v>#NAME?</v>
          </cell>
          <cell r="AL324" t="e">
            <v>#NAME?</v>
          </cell>
          <cell r="AM324" t="e">
            <v>#NAME?</v>
          </cell>
          <cell r="AN324" t="e">
            <v>#NAME?</v>
          </cell>
          <cell r="AO324" t="e">
            <v>#NAME?</v>
          </cell>
          <cell r="AP324" t="e">
            <v>#NAME?</v>
          </cell>
          <cell r="AQ324">
            <v>0</v>
          </cell>
          <cell r="AR324">
            <v>0</v>
          </cell>
          <cell r="AS324">
            <v>0</v>
          </cell>
          <cell r="AT324">
            <v>0</v>
          </cell>
        </row>
        <row r="325">
          <cell r="A325" t="str">
            <v>Lilo of 220kv DC Ara-Pusauli at Dumraon TL Line-2</v>
          </cell>
          <cell r="B325">
            <v>32</v>
          </cell>
          <cell r="C325" t="str">
            <v>8/0</v>
          </cell>
          <cell r="D325" t="str">
            <v>DB+0</v>
          </cell>
          <cell r="E325" t="str">
            <v>WET</v>
          </cell>
          <cell r="F325" t="str">
            <v>Ms Builder</v>
          </cell>
          <cell r="G325">
            <v>43575</v>
          </cell>
          <cell r="H325">
            <v>43603</v>
          </cell>
          <cell r="I325">
            <v>0</v>
          </cell>
          <cell r="J325">
            <v>43576</v>
          </cell>
          <cell r="K325">
            <v>0</v>
          </cell>
          <cell r="L325">
            <v>0</v>
          </cell>
          <cell r="M325">
            <v>0</v>
          </cell>
          <cell r="N325">
            <v>0</v>
          </cell>
          <cell r="O325">
            <v>0</v>
          </cell>
          <cell r="P325">
            <v>0</v>
          </cell>
          <cell r="Q325">
            <v>0</v>
          </cell>
          <cell r="R325" t="e">
            <v>#NAME?</v>
          </cell>
          <cell r="S325" t="e">
            <v>#NAME?</v>
          </cell>
          <cell r="T325">
            <v>0</v>
          </cell>
          <cell r="U325">
            <v>0</v>
          </cell>
          <cell r="V325" t="e">
            <v>#NAME?</v>
          </cell>
          <cell r="W325" t="e">
            <v>#NAME?</v>
          </cell>
          <cell r="X325" t="e">
            <v>#NAME?</v>
          </cell>
          <cell r="Y325" t="e">
            <v>#NAME?</v>
          </cell>
          <cell r="Z325" t="e">
            <v>#NAME?</v>
          </cell>
          <cell r="AA325" t="e">
            <v>#NAME?</v>
          </cell>
          <cell r="AB325" t="e">
            <v>#NAME?</v>
          </cell>
          <cell r="AC325" t="e">
            <v>#NAME?</v>
          </cell>
          <cell r="AD325" t="e">
            <v>#NAME?</v>
          </cell>
          <cell r="AE325" t="e">
            <v>#NAME?</v>
          </cell>
          <cell r="AF325">
            <v>211.8</v>
          </cell>
          <cell r="AG325">
            <v>43.43</v>
          </cell>
          <cell r="AH325">
            <v>6.86</v>
          </cell>
          <cell r="AI325">
            <v>262.09000000000003</v>
          </cell>
          <cell r="AJ325" t="e">
            <v>#NAME?</v>
          </cell>
          <cell r="AK325" t="e">
            <v>#NAME?</v>
          </cell>
          <cell r="AL325" t="e">
            <v>#NAME?</v>
          </cell>
          <cell r="AM325" t="e">
            <v>#NAME?</v>
          </cell>
          <cell r="AN325" t="e">
            <v>#NAME?</v>
          </cell>
          <cell r="AO325" t="e">
            <v>#NAME?</v>
          </cell>
          <cell r="AP325" t="e">
            <v>#NAME?</v>
          </cell>
          <cell r="AQ325">
            <v>0</v>
          </cell>
          <cell r="AR325">
            <v>0</v>
          </cell>
          <cell r="AS325">
            <v>0</v>
          </cell>
          <cell r="AT325">
            <v>0</v>
          </cell>
        </row>
        <row r="326">
          <cell r="A326" t="str">
            <v>Lilo of 220kv DC Ara-Pusauli at Dumraon TL Line-2</v>
          </cell>
          <cell r="B326">
            <v>33</v>
          </cell>
          <cell r="C326" t="str">
            <v>10/1</v>
          </cell>
          <cell r="D326" t="str">
            <v>DA+0</v>
          </cell>
          <cell r="E326" t="str">
            <v>WET</v>
          </cell>
          <cell r="F326" t="str">
            <v>Akhilesh Kumar</v>
          </cell>
          <cell r="G326">
            <v>43575</v>
          </cell>
          <cell r="H326">
            <v>43603</v>
          </cell>
          <cell r="I326">
            <v>0</v>
          </cell>
          <cell r="J326">
            <v>43576</v>
          </cell>
          <cell r="K326">
            <v>0</v>
          </cell>
          <cell r="L326">
            <v>0</v>
          </cell>
          <cell r="M326">
            <v>0</v>
          </cell>
          <cell r="N326">
            <v>0</v>
          </cell>
          <cell r="O326">
            <v>0</v>
          </cell>
          <cell r="P326">
            <v>0</v>
          </cell>
          <cell r="Q326">
            <v>0</v>
          </cell>
          <cell r="R326" t="e">
            <v>#NAME?</v>
          </cell>
          <cell r="S326" t="e">
            <v>#NAME?</v>
          </cell>
          <cell r="T326">
            <v>0</v>
          </cell>
          <cell r="U326">
            <v>0</v>
          </cell>
          <cell r="V326" t="e">
            <v>#NAME?</v>
          </cell>
          <cell r="W326" t="e">
            <v>#NAME?</v>
          </cell>
          <cell r="X326" t="e">
            <v>#NAME?</v>
          </cell>
          <cell r="Y326" t="e">
            <v>#NAME?</v>
          </cell>
          <cell r="Z326" t="e">
            <v>#NAME?</v>
          </cell>
          <cell r="AA326" t="e">
            <v>#NAME?</v>
          </cell>
          <cell r="AB326" t="e">
            <v>#NAME?</v>
          </cell>
          <cell r="AC326" t="e">
            <v>#NAME?</v>
          </cell>
          <cell r="AD326" t="e">
            <v>#NAME?</v>
          </cell>
          <cell r="AE326" t="e">
            <v>#NAME?</v>
          </cell>
          <cell r="AF326">
            <v>171.56</v>
          </cell>
          <cell r="AG326">
            <v>36.64</v>
          </cell>
          <cell r="AH326">
            <v>7.56</v>
          </cell>
          <cell r="AI326">
            <v>215.76</v>
          </cell>
          <cell r="AJ326" t="e">
            <v>#NAME?</v>
          </cell>
          <cell r="AK326" t="e">
            <v>#NAME?</v>
          </cell>
          <cell r="AL326" t="e">
            <v>#NAME?</v>
          </cell>
          <cell r="AM326" t="e">
            <v>#NAME?</v>
          </cell>
          <cell r="AN326" t="e">
            <v>#NAME?</v>
          </cell>
          <cell r="AO326" t="e">
            <v>#NAME?</v>
          </cell>
          <cell r="AP326" t="e">
            <v>#NAME?</v>
          </cell>
          <cell r="AQ326">
            <v>0</v>
          </cell>
          <cell r="AR326">
            <v>0</v>
          </cell>
          <cell r="AS326">
            <v>0</v>
          </cell>
          <cell r="AT326">
            <v>0</v>
          </cell>
        </row>
        <row r="327">
          <cell r="A327" t="str">
            <v>Lilo of 220kv DC Ara-Pusauli at Dumraon TL Line-2</v>
          </cell>
          <cell r="B327">
            <v>58</v>
          </cell>
          <cell r="C327" t="str">
            <v>15/3</v>
          </cell>
          <cell r="D327" t="str">
            <v>DA+3</v>
          </cell>
          <cell r="E327" t="str">
            <v>WET</v>
          </cell>
          <cell r="F327" t="str">
            <v>Ms Builder</v>
          </cell>
          <cell r="G327">
            <v>43594</v>
          </cell>
          <cell r="H327">
            <v>43622</v>
          </cell>
          <cell r="I327">
            <v>0</v>
          </cell>
          <cell r="J327" t="str">
            <v>YES</v>
          </cell>
          <cell r="K327">
            <v>0</v>
          </cell>
          <cell r="L327">
            <v>0</v>
          </cell>
          <cell r="M327">
            <v>0</v>
          </cell>
          <cell r="N327">
            <v>0</v>
          </cell>
          <cell r="O327">
            <v>0</v>
          </cell>
          <cell r="P327">
            <v>0</v>
          </cell>
          <cell r="Q327">
            <v>0</v>
          </cell>
          <cell r="R327" t="e">
            <v>#NAME?</v>
          </cell>
          <cell r="S327" t="e">
            <v>#NAME?</v>
          </cell>
          <cell r="T327">
            <v>0</v>
          </cell>
          <cell r="U327">
            <v>0</v>
          </cell>
          <cell r="V327" t="e">
            <v>#NAME?</v>
          </cell>
          <cell r="W327" t="e">
            <v>#NAME?</v>
          </cell>
          <cell r="X327" t="e">
            <v>#NAME?</v>
          </cell>
          <cell r="Y327" t="e">
            <v>#NAME?</v>
          </cell>
          <cell r="Z327" t="e">
            <v>#NAME?</v>
          </cell>
          <cell r="AA327" t="e">
            <v>#NAME?</v>
          </cell>
          <cell r="AB327" t="e">
            <v>#NAME?</v>
          </cell>
          <cell r="AC327" t="e">
            <v>#NAME?</v>
          </cell>
          <cell r="AD327" t="e">
            <v>#NAME?</v>
          </cell>
          <cell r="AE327" t="e">
            <v>#NAME?</v>
          </cell>
          <cell r="AF327">
            <v>171.56</v>
          </cell>
          <cell r="AG327">
            <v>36.64</v>
          </cell>
          <cell r="AH327">
            <v>7.56</v>
          </cell>
          <cell r="AI327">
            <v>215.76</v>
          </cell>
          <cell r="AJ327" t="e">
            <v>#NAME?</v>
          </cell>
          <cell r="AK327" t="e">
            <v>#NAME?</v>
          </cell>
          <cell r="AL327" t="e">
            <v>#NAME?</v>
          </cell>
          <cell r="AM327" t="e">
            <v>#NAME?</v>
          </cell>
          <cell r="AN327" t="e">
            <v>#NAME?</v>
          </cell>
          <cell r="AO327" t="e">
            <v>#NAME?</v>
          </cell>
          <cell r="AP327" t="e">
            <v>#NAME?</v>
          </cell>
          <cell r="AQ327">
            <v>0</v>
          </cell>
          <cell r="AR327">
            <v>0</v>
          </cell>
          <cell r="AS327">
            <v>0</v>
          </cell>
          <cell r="AT327">
            <v>0</v>
          </cell>
        </row>
        <row r="328">
          <cell r="A328" t="str">
            <v>Lilo of 220kv DC Ara-Pusauli at Dumraon TL Line-2</v>
          </cell>
          <cell r="B328">
            <v>42</v>
          </cell>
          <cell r="C328" t="str">
            <v>16/0</v>
          </cell>
          <cell r="D328" t="str">
            <v>DD+3</v>
          </cell>
          <cell r="E328" t="str">
            <v>WET</v>
          </cell>
          <cell r="F328" t="str">
            <v>Ms Builder</v>
          </cell>
          <cell r="G328">
            <v>43582</v>
          </cell>
          <cell r="H328">
            <v>43610</v>
          </cell>
          <cell r="I328">
            <v>0</v>
          </cell>
          <cell r="J328" t="str">
            <v>YES</v>
          </cell>
          <cell r="K328">
            <v>0</v>
          </cell>
          <cell r="L328">
            <v>0</v>
          </cell>
          <cell r="M328">
            <v>0</v>
          </cell>
          <cell r="N328">
            <v>0</v>
          </cell>
          <cell r="O328">
            <v>0</v>
          </cell>
          <cell r="P328">
            <v>0</v>
          </cell>
          <cell r="Q328">
            <v>0</v>
          </cell>
          <cell r="R328" t="e">
            <v>#NAME?</v>
          </cell>
          <cell r="S328" t="e">
            <v>#NAME?</v>
          </cell>
          <cell r="T328">
            <v>0</v>
          </cell>
          <cell r="U328">
            <v>0</v>
          </cell>
          <cell r="V328" t="e">
            <v>#NAME?</v>
          </cell>
          <cell r="W328" t="e">
            <v>#NAME?</v>
          </cell>
          <cell r="X328" t="e">
            <v>#NAME?</v>
          </cell>
          <cell r="Y328" t="e">
            <v>#NAME?</v>
          </cell>
          <cell r="Z328" t="e">
            <v>#NAME?</v>
          </cell>
          <cell r="AA328" t="e">
            <v>#NAME?</v>
          </cell>
          <cell r="AB328" t="e">
            <v>#NAME?</v>
          </cell>
          <cell r="AC328" t="e">
            <v>#NAME?</v>
          </cell>
          <cell r="AD328" t="e">
            <v>#NAME?</v>
          </cell>
          <cell r="AE328" t="e">
            <v>#NAME?</v>
          </cell>
          <cell r="AF328">
            <v>396.56</v>
          </cell>
          <cell r="AG328">
            <v>0</v>
          </cell>
          <cell r="AH328">
            <v>8.26</v>
          </cell>
          <cell r="AI328">
            <v>404.82</v>
          </cell>
          <cell r="AJ328" t="e">
            <v>#NAME?</v>
          </cell>
          <cell r="AK328" t="e">
            <v>#NAME?</v>
          </cell>
          <cell r="AL328" t="e">
            <v>#NAME?</v>
          </cell>
          <cell r="AM328" t="e">
            <v>#NAME?</v>
          </cell>
          <cell r="AN328" t="e">
            <v>#NAME?</v>
          </cell>
          <cell r="AO328" t="e">
            <v>#NAME?</v>
          </cell>
          <cell r="AP328" t="e">
            <v>#NAME?</v>
          </cell>
          <cell r="AQ328">
            <v>0</v>
          </cell>
          <cell r="AR328">
            <v>0</v>
          </cell>
          <cell r="AS328">
            <v>0</v>
          </cell>
          <cell r="AT328">
            <v>0</v>
          </cell>
        </row>
        <row r="329">
          <cell r="A329" t="str">
            <v>Lilo of 220kv DC Ara-Pusauli at Dumraon TL Line-2</v>
          </cell>
          <cell r="B329">
            <v>56</v>
          </cell>
          <cell r="C329" t="str">
            <v>17/0</v>
          </cell>
          <cell r="D329" t="str">
            <v>DD+0</v>
          </cell>
          <cell r="E329" t="str">
            <v>WET</v>
          </cell>
          <cell r="F329" t="str">
            <v>Ms Builder</v>
          </cell>
          <cell r="G329">
            <v>43593</v>
          </cell>
          <cell r="H329">
            <v>43621</v>
          </cell>
          <cell r="I329">
            <v>0</v>
          </cell>
          <cell r="J329">
            <v>43609</v>
          </cell>
          <cell r="K329">
            <v>0</v>
          </cell>
          <cell r="L329">
            <v>0</v>
          </cell>
          <cell r="M329">
            <v>0</v>
          </cell>
          <cell r="N329">
            <v>0</v>
          </cell>
          <cell r="O329">
            <v>0</v>
          </cell>
          <cell r="P329">
            <v>0</v>
          </cell>
          <cell r="Q329">
            <v>0</v>
          </cell>
          <cell r="R329" t="e">
            <v>#NAME?</v>
          </cell>
          <cell r="S329" t="e">
            <v>#NAME?</v>
          </cell>
          <cell r="T329">
            <v>0</v>
          </cell>
          <cell r="U329">
            <v>0</v>
          </cell>
          <cell r="V329" t="e">
            <v>#NAME?</v>
          </cell>
          <cell r="W329" t="e">
            <v>#NAME?</v>
          </cell>
          <cell r="X329" t="e">
            <v>#NAME?</v>
          </cell>
          <cell r="Y329" t="e">
            <v>#NAME?</v>
          </cell>
          <cell r="Z329" t="e">
            <v>#NAME?</v>
          </cell>
          <cell r="AA329" t="e">
            <v>#NAME?</v>
          </cell>
          <cell r="AB329" t="e">
            <v>#NAME?</v>
          </cell>
          <cell r="AC329" t="e">
            <v>#NAME?</v>
          </cell>
          <cell r="AD329" t="e">
            <v>#NAME?</v>
          </cell>
          <cell r="AE329" t="e">
            <v>#NAME?</v>
          </cell>
          <cell r="AF329">
            <v>396.56</v>
          </cell>
          <cell r="AG329">
            <v>0</v>
          </cell>
          <cell r="AH329">
            <v>8.26</v>
          </cell>
          <cell r="AI329">
            <v>404.82</v>
          </cell>
          <cell r="AJ329" t="e">
            <v>#NAME?</v>
          </cell>
          <cell r="AK329" t="e">
            <v>#NAME?</v>
          </cell>
          <cell r="AL329" t="e">
            <v>#NAME?</v>
          </cell>
          <cell r="AM329" t="e">
            <v>#NAME?</v>
          </cell>
          <cell r="AN329" t="e">
            <v>#NAME?</v>
          </cell>
          <cell r="AO329" t="e">
            <v>#NAME?</v>
          </cell>
          <cell r="AP329" t="e">
            <v>#NAME?</v>
          </cell>
          <cell r="AQ329">
            <v>0</v>
          </cell>
          <cell r="AR329">
            <v>0</v>
          </cell>
          <cell r="AS329">
            <v>0</v>
          </cell>
          <cell r="AT329">
            <v>0</v>
          </cell>
        </row>
        <row r="330">
          <cell r="A330" t="str">
            <v>Lilo of 220kv DC Ara-Pusauli at Dumraon TL Line-2</v>
          </cell>
          <cell r="B330">
            <v>43</v>
          </cell>
          <cell r="C330" t="str">
            <v>17/1</v>
          </cell>
          <cell r="D330" t="str">
            <v>DA+0</v>
          </cell>
          <cell r="E330" t="str">
            <v>WET</v>
          </cell>
          <cell r="F330" t="str">
            <v>Bhavesh Mehta</v>
          </cell>
          <cell r="G330">
            <v>43582</v>
          </cell>
          <cell r="H330">
            <v>43610</v>
          </cell>
          <cell r="I330">
            <v>0</v>
          </cell>
          <cell r="J330">
            <v>43582</v>
          </cell>
          <cell r="K330">
            <v>0</v>
          </cell>
          <cell r="L330">
            <v>0</v>
          </cell>
          <cell r="M330">
            <v>0</v>
          </cell>
          <cell r="N330">
            <v>0</v>
          </cell>
          <cell r="O330">
            <v>0</v>
          </cell>
          <cell r="P330">
            <v>0</v>
          </cell>
          <cell r="Q330">
            <v>0</v>
          </cell>
          <cell r="R330" t="e">
            <v>#NAME?</v>
          </cell>
          <cell r="S330" t="e">
            <v>#NAME?</v>
          </cell>
          <cell r="T330">
            <v>0</v>
          </cell>
          <cell r="U330">
            <v>0</v>
          </cell>
          <cell r="V330" t="e">
            <v>#NAME?</v>
          </cell>
          <cell r="W330" t="e">
            <v>#NAME?</v>
          </cell>
          <cell r="X330" t="e">
            <v>#NAME?</v>
          </cell>
          <cell r="Y330" t="e">
            <v>#NAME?</v>
          </cell>
          <cell r="Z330" t="e">
            <v>#NAME?</v>
          </cell>
          <cell r="AA330" t="e">
            <v>#NAME?</v>
          </cell>
          <cell r="AB330" t="e">
            <v>#NAME?</v>
          </cell>
          <cell r="AC330" t="e">
            <v>#NAME?</v>
          </cell>
          <cell r="AD330" t="e">
            <v>#NAME?</v>
          </cell>
          <cell r="AE330" t="e">
            <v>#NAME?</v>
          </cell>
          <cell r="AF330">
            <v>171.56</v>
          </cell>
          <cell r="AG330">
            <v>36.64</v>
          </cell>
          <cell r="AH330">
            <v>7.56</v>
          </cell>
          <cell r="AI330">
            <v>215.76</v>
          </cell>
          <cell r="AJ330" t="e">
            <v>#NAME?</v>
          </cell>
          <cell r="AK330" t="e">
            <v>#NAME?</v>
          </cell>
          <cell r="AL330" t="e">
            <v>#NAME?</v>
          </cell>
          <cell r="AM330" t="e">
            <v>#NAME?</v>
          </cell>
          <cell r="AN330" t="e">
            <v>#NAME?</v>
          </cell>
          <cell r="AO330" t="e">
            <v>#NAME?</v>
          </cell>
          <cell r="AP330" t="e">
            <v>#NAME?</v>
          </cell>
          <cell r="AQ330">
            <v>0</v>
          </cell>
          <cell r="AR330">
            <v>0</v>
          </cell>
          <cell r="AS330">
            <v>0</v>
          </cell>
          <cell r="AT330">
            <v>0</v>
          </cell>
        </row>
        <row r="331">
          <cell r="A331" t="str">
            <v>Lilo of 220kv DC Ara-Pusauli at Dumraon TL Line-2</v>
          </cell>
          <cell r="B331">
            <v>44</v>
          </cell>
          <cell r="C331" t="str">
            <v>17/2</v>
          </cell>
          <cell r="D331" t="str">
            <v>DA+0</v>
          </cell>
          <cell r="E331" t="str">
            <v>WET</v>
          </cell>
          <cell r="F331" t="str">
            <v>Bhavesh Mehta</v>
          </cell>
          <cell r="G331">
            <v>43583</v>
          </cell>
          <cell r="H331">
            <v>43611</v>
          </cell>
          <cell r="I331">
            <v>0</v>
          </cell>
          <cell r="J331" t="str">
            <v>YES</v>
          </cell>
          <cell r="K331">
            <v>0</v>
          </cell>
          <cell r="L331">
            <v>0</v>
          </cell>
          <cell r="M331">
            <v>0</v>
          </cell>
          <cell r="N331">
            <v>0</v>
          </cell>
          <cell r="O331">
            <v>0</v>
          </cell>
          <cell r="P331">
            <v>0</v>
          </cell>
          <cell r="Q331">
            <v>0</v>
          </cell>
          <cell r="R331" t="e">
            <v>#NAME?</v>
          </cell>
          <cell r="S331" t="e">
            <v>#NAME?</v>
          </cell>
          <cell r="T331">
            <v>0</v>
          </cell>
          <cell r="U331">
            <v>0</v>
          </cell>
          <cell r="V331" t="e">
            <v>#NAME?</v>
          </cell>
          <cell r="W331" t="e">
            <v>#NAME?</v>
          </cell>
          <cell r="X331" t="e">
            <v>#NAME?</v>
          </cell>
          <cell r="Y331" t="e">
            <v>#NAME?</v>
          </cell>
          <cell r="Z331" t="e">
            <v>#NAME?</v>
          </cell>
          <cell r="AA331" t="e">
            <v>#NAME?</v>
          </cell>
          <cell r="AB331" t="e">
            <v>#NAME?</v>
          </cell>
          <cell r="AC331" t="e">
            <v>#NAME?</v>
          </cell>
          <cell r="AD331" t="e">
            <v>#NAME?</v>
          </cell>
          <cell r="AE331" t="e">
            <v>#NAME?</v>
          </cell>
          <cell r="AF331">
            <v>171.56</v>
          </cell>
          <cell r="AG331">
            <v>36.64</v>
          </cell>
          <cell r="AH331">
            <v>7.56</v>
          </cell>
          <cell r="AI331">
            <v>215.76</v>
          </cell>
          <cell r="AJ331" t="e">
            <v>#NAME?</v>
          </cell>
          <cell r="AK331" t="e">
            <v>#NAME?</v>
          </cell>
          <cell r="AL331" t="e">
            <v>#NAME?</v>
          </cell>
          <cell r="AM331" t="e">
            <v>#NAME?</v>
          </cell>
          <cell r="AN331" t="e">
            <v>#NAME?</v>
          </cell>
          <cell r="AO331" t="e">
            <v>#NAME?</v>
          </cell>
          <cell r="AP331" t="e">
            <v>#NAME?</v>
          </cell>
          <cell r="AQ331">
            <v>0</v>
          </cell>
          <cell r="AR331">
            <v>0</v>
          </cell>
          <cell r="AS331">
            <v>0</v>
          </cell>
          <cell r="AT331">
            <v>0</v>
          </cell>
        </row>
        <row r="332">
          <cell r="A332" t="str">
            <v>Lilo of 220kv DC Ara-Pusauli at Dumraon TL Line-2</v>
          </cell>
          <cell r="B332">
            <v>46</v>
          </cell>
          <cell r="C332" t="str">
            <v>18/0</v>
          </cell>
          <cell r="D332" t="str">
            <v>DC+0</v>
          </cell>
          <cell r="E332" t="str">
            <v>WET</v>
          </cell>
          <cell r="F332" t="str">
            <v>Bhavesh Mehta</v>
          </cell>
          <cell r="G332">
            <v>43585</v>
          </cell>
          <cell r="H332">
            <v>43613</v>
          </cell>
          <cell r="I332">
            <v>0</v>
          </cell>
          <cell r="J332" t="str">
            <v>YES</v>
          </cell>
          <cell r="K332">
            <v>0</v>
          </cell>
          <cell r="L332">
            <v>0</v>
          </cell>
          <cell r="M332">
            <v>0</v>
          </cell>
          <cell r="N332">
            <v>0</v>
          </cell>
          <cell r="O332">
            <v>0</v>
          </cell>
          <cell r="P332">
            <v>0</v>
          </cell>
          <cell r="Q332">
            <v>0</v>
          </cell>
          <cell r="R332" t="e">
            <v>#NAME?</v>
          </cell>
          <cell r="S332" t="e">
            <v>#NAME?</v>
          </cell>
          <cell r="T332">
            <v>0</v>
          </cell>
          <cell r="U332">
            <v>0</v>
          </cell>
          <cell r="V332" t="e">
            <v>#NAME?</v>
          </cell>
          <cell r="W332" t="e">
            <v>#NAME?</v>
          </cell>
          <cell r="X332" t="e">
            <v>#NAME?</v>
          </cell>
          <cell r="Y332" t="e">
            <v>#NAME?</v>
          </cell>
          <cell r="Z332" t="e">
            <v>#NAME?</v>
          </cell>
          <cell r="AA332" t="e">
            <v>#NAME?</v>
          </cell>
          <cell r="AB332" t="e">
            <v>#NAME?</v>
          </cell>
          <cell r="AC332" t="e">
            <v>#NAME?</v>
          </cell>
          <cell r="AD332" t="e">
            <v>#NAME?</v>
          </cell>
          <cell r="AE332" t="e">
            <v>#NAME?</v>
          </cell>
          <cell r="AF332">
            <v>259.52</v>
          </cell>
          <cell r="AG332">
            <v>54.08</v>
          </cell>
          <cell r="AH332">
            <v>8.26</v>
          </cell>
          <cell r="AI332">
            <v>321.85999999999996</v>
          </cell>
          <cell r="AJ332" t="e">
            <v>#NAME?</v>
          </cell>
          <cell r="AK332" t="e">
            <v>#NAME?</v>
          </cell>
          <cell r="AL332" t="e">
            <v>#NAME?</v>
          </cell>
          <cell r="AM332" t="e">
            <v>#NAME?</v>
          </cell>
          <cell r="AN332" t="e">
            <v>#NAME?</v>
          </cell>
          <cell r="AO332" t="e">
            <v>#NAME?</v>
          </cell>
          <cell r="AP332" t="e">
            <v>#NAME?</v>
          </cell>
          <cell r="AQ332">
            <v>0</v>
          </cell>
          <cell r="AR332">
            <v>0</v>
          </cell>
          <cell r="AS332">
            <v>0</v>
          </cell>
          <cell r="AT332">
            <v>0</v>
          </cell>
        </row>
        <row r="333">
          <cell r="A333" t="str">
            <v>Lilo of 220kv DC Ara-Pusauli at Dumraon TL Line-2</v>
          </cell>
          <cell r="B333">
            <v>55</v>
          </cell>
          <cell r="C333" t="str">
            <v>19/0</v>
          </cell>
          <cell r="D333" t="str">
            <v>DD+0</v>
          </cell>
          <cell r="E333" t="str">
            <v>WET</v>
          </cell>
          <cell r="F333" t="str">
            <v>bhavesh Mehta</v>
          </cell>
          <cell r="G333">
            <v>43591</v>
          </cell>
          <cell r="H333">
            <v>43619</v>
          </cell>
          <cell r="I333">
            <v>0</v>
          </cell>
          <cell r="J333" t="str">
            <v>YES</v>
          </cell>
          <cell r="K333">
            <v>0</v>
          </cell>
          <cell r="L333">
            <v>0</v>
          </cell>
          <cell r="M333">
            <v>0</v>
          </cell>
          <cell r="N333">
            <v>0</v>
          </cell>
          <cell r="O333">
            <v>0</v>
          </cell>
          <cell r="P333">
            <v>0</v>
          </cell>
          <cell r="Q333">
            <v>0</v>
          </cell>
          <cell r="R333" t="e">
            <v>#NAME?</v>
          </cell>
          <cell r="S333" t="e">
            <v>#NAME?</v>
          </cell>
          <cell r="T333">
            <v>0</v>
          </cell>
          <cell r="U333">
            <v>0</v>
          </cell>
          <cell r="V333" t="e">
            <v>#NAME?</v>
          </cell>
          <cell r="W333" t="e">
            <v>#NAME?</v>
          </cell>
          <cell r="X333" t="e">
            <v>#NAME?</v>
          </cell>
          <cell r="Y333" t="e">
            <v>#NAME?</v>
          </cell>
          <cell r="Z333" t="e">
            <v>#NAME?</v>
          </cell>
          <cell r="AA333" t="e">
            <v>#NAME?</v>
          </cell>
          <cell r="AB333" t="e">
            <v>#NAME?</v>
          </cell>
          <cell r="AC333" t="e">
            <v>#NAME?</v>
          </cell>
          <cell r="AD333" t="e">
            <v>#NAME?</v>
          </cell>
          <cell r="AE333" t="e">
            <v>#NAME?</v>
          </cell>
          <cell r="AF333">
            <v>396.56</v>
          </cell>
          <cell r="AG333">
            <v>0</v>
          </cell>
          <cell r="AH333">
            <v>8.26</v>
          </cell>
          <cell r="AI333">
            <v>404.82</v>
          </cell>
          <cell r="AJ333" t="e">
            <v>#NAME?</v>
          </cell>
          <cell r="AK333" t="e">
            <v>#NAME?</v>
          </cell>
          <cell r="AL333" t="e">
            <v>#NAME?</v>
          </cell>
          <cell r="AM333" t="e">
            <v>#NAME?</v>
          </cell>
          <cell r="AN333" t="e">
            <v>#NAME?</v>
          </cell>
          <cell r="AO333" t="e">
            <v>#NAME?</v>
          </cell>
          <cell r="AP333" t="e">
            <v>#NAME?</v>
          </cell>
          <cell r="AQ333">
            <v>0</v>
          </cell>
          <cell r="AR333">
            <v>0</v>
          </cell>
          <cell r="AS333">
            <v>0</v>
          </cell>
          <cell r="AT333">
            <v>0</v>
          </cell>
        </row>
        <row r="334">
          <cell r="A334" t="str">
            <v>Lilo of 220kv DC Ara-Pusauli at Dumraon TL Line-2</v>
          </cell>
          <cell r="B334">
            <v>34</v>
          </cell>
          <cell r="C334" t="str">
            <v>1/0</v>
          </cell>
          <cell r="D334" t="str">
            <v>DD+0</v>
          </cell>
          <cell r="E334" t="str">
            <v>WET</v>
          </cell>
          <cell r="F334" t="str">
            <v>Iftekhar</v>
          </cell>
          <cell r="G334">
            <v>43577</v>
          </cell>
          <cell r="H334">
            <v>43605</v>
          </cell>
          <cell r="I334">
            <v>0</v>
          </cell>
          <cell r="J334">
            <v>43582</v>
          </cell>
          <cell r="K334">
            <v>0</v>
          </cell>
          <cell r="L334">
            <v>0</v>
          </cell>
          <cell r="M334">
            <v>0</v>
          </cell>
          <cell r="N334">
            <v>0</v>
          </cell>
          <cell r="O334">
            <v>0</v>
          </cell>
          <cell r="P334">
            <v>0</v>
          </cell>
          <cell r="Q334">
            <v>0</v>
          </cell>
          <cell r="R334" t="e">
            <v>#NAME?</v>
          </cell>
          <cell r="S334" t="e">
            <v>#NAME?</v>
          </cell>
          <cell r="T334">
            <v>0</v>
          </cell>
          <cell r="U334">
            <v>0</v>
          </cell>
          <cell r="V334" t="e">
            <v>#NAME?</v>
          </cell>
          <cell r="W334" t="e">
            <v>#NAME?</v>
          </cell>
          <cell r="X334" t="e">
            <v>#NAME?</v>
          </cell>
          <cell r="Y334" t="e">
            <v>#NAME?</v>
          </cell>
          <cell r="Z334" t="e">
            <v>#NAME?</v>
          </cell>
          <cell r="AA334" t="e">
            <v>#NAME?</v>
          </cell>
          <cell r="AB334" t="e">
            <v>#NAME?</v>
          </cell>
          <cell r="AC334" t="e">
            <v>#NAME?</v>
          </cell>
          <cell r="AD334" t="e">
            <v>#NAME?</v>
          </cell>
          <cell r="AE334" t="e">
            <v>#NAME?</v>
          </cell>
          <cell r="AF334">
            <v>396.56</v>
          </cell>
          <cell r="AG334">
            <v>0</v>
          </cell>
          <cell r="AH334">
            <v>8.26</v>
          </cell>
          <cell r="AI334">
            <v>404.82</v>
          </cell>
          <cell r="AJ334" t="e">
            <v>#NAME?</v>
          </cell>
          <cell r="AK334" t="e">
            <v>#NAME?</v>
          </cell>
          <cell r="AL334" t="e">
            <v>#NAME?</v>
          </cell>
          <cell r="AM334" t="e">
            <v>#NAME?</v>
          </cell>
          <cell r="AN334" t="e">
            <v>#NAME?</v>
          </cell>
          <cell r="AO334" t="e">
            <v>#NAME?</v>
          </cell>
          <cell r="AP334" t="e">
            <v>#NAME?</v>
          </cell>
          <cell r="AQ334">
            <v>0</v>
          </cell>
          <cell r="AR334">
            <v>0</v>
          </cell>
          <cell r="AS334">
            <v>0</v>
          </cell>
          <cell r="AT334">
            <v>0</v>
          </cell>
        </row>
        <row r="335">
          <cell r="A335" t="str">
            <v>Lilo of 220kv DC Ara-Pusauli at Dumraon TL Line-2</v>
          </cell>
          <cell r="B335">
            <v>0</v>
          </cell>
          <cell r="C335" t="str">
            <v>4/0</v>
          </cell>
          <cell r="D335" t="str">
            <v>DD+6</v>
          </cell>
          <cell r="E335">
            <v>0</v>
          </cell>
          <cell r="F335">
            <v>0</v>
          </cell>
          <cell r="G335">
            <v>0</v>
          </cell>
          <cell r="H335">
            <v>28</v>
          </cell>
          <cell r="I335">
            <v>0</v>
          </cell>
          <cell r="J335">
            <v>0</v>
          </cell>
          <cell r="K335">
            <v>0</v>
          </cell>
          <cell r="L335">
            <v>0</v>
          </cell>
          <cell r="M335">
            <v>0</v>
          </cell>
          <cell r="N335">
            <v>0</v>
          </cell>
          <cell r="O335">
            <v>0</v>
          </cell>
          <cell r="P335">
            <v>0</v>
          </cell>
          <cell r="Q335">
            <v>0</v>
          </cell>
          <cell r="R335" t="e">
            <v>#NAME?</v>
          </cell>
          <cell r="S335" t="e">
            <v>#NAME?</v>
          </cell>
          <cell r="T335">
            <v>0</v>
          </cell>
          <cell r="U335">
            <v>0</v>
          </cell>
          <cell r="V335" t="e">
            <v>#NAME?</v>
          </cell>
          <cell r="W335" t="e">
            <v>#NAME?</v>
          </cell>
          <cell r="X335" t="e">
            <v>#NAME?</v>
          </cell>
          <cell r="Y335" t="e">
            <v>#NAME?</v>
          </cell>
          <cell r="Z335" t="e">
            <v>#NAME?</v>
          </cell>
          <cell r="AA335" t="e">
            <v>#NAME?</v>
          </cell>
          <cell r="AB335" t="e">
            <v>#NAME?</v>
          </cell>
          <cell r="AC335" t="e">
            <v>#NAME?</v>
          </cell>
          <cell r="AD335" t="e">
            <v>#NAME?</v>
          </cell>
          <cell r="AE335" t="e">
            <v>#NAME?</v>
          </cell>
          <cell r="AF335">
            <v>0</v>
          </cell>
          <cell r="AG335">
            <v>0</v>
          </cell>
          <cell r="AH335">
            <v>0</v>
          </cell>
          <cell r="AI335">
            <v>0</v>
          </cell>
          <cell r="AJ335" t="e">
            <v>#NAME?</v>
          </cell>
          <cell r="AK335" t="e">
            <v>#NAME?</v>
          </cell>
          <cell r="AL335" t="e">
            <v>#NAME?</v>
          </cell>
          <cell r="AM335" t="e">
            <v>#NAME?</v>
          </cell>
          <cell r="AN335" t="e">
            <v>#NAME?</v>
          </cell>
          <cell r="AO335" t="e">
            <v>#NAME?</v>
          </cell>
          <cell r="AP335" t="e">
            <v>#NAME?</v>
          </cell>
          <cell r="AQ335">
            <v>0</v>
          </cell>
          <cell r="AR335">
            <v>0</v>
          </cell>
          <cell r="AS335">
            <v>0</v>
          </cell>
          <cell r="AT335">
            <v>0</v>
          </cell>
        </row>
        <row r="336">
          <cell r="A336" t="str">
            <v>Lilo of 220kv DC Ara-Pusauli at Dumraon TL Line-2</v>
          </cell>
          <cell r="B336">
            <v>0</v>
          </cell>
          <cell r="C336" t="str">
            <v>5/0</v>
          </cell>
          <cell r="D336" t="str">
            <v>DD+6</v>
          </cell>
          <cell r="E336">
            <v>0</v>
          </cell>
          <cell r="F336">
            <v>0</v>
          </cell>
          <cell r="G336">
            <v>0</v>
          </cell>
          <cell r="H336">
            <v>28</v>
          </cell>
          <cell r="I336">
            <v>0</v>
          </cell>
          <cell r="J336">
            <v>0</v>
          </cell>
          <cell r="K336">
            <v>0</v>
          </cell>
          <cell r="L336">
            <v>0</v>
          </cell>
          <cell r="M336">
            <v>0</v>
          </cell>
          <cell r="N336">
            <v>0</v>
          </cell>
          <cell r="O336">
            <v>0</v>
          </cell>
          <cell r="P336">
            <v>0</v>
          </cell>
          <cell r="Q336">
            <v>0</v>
          </cell>
          <cell r="R336" t="e">
            <v>#NAME?</v>
          </cell>
          <cell r="S336" t="e">
            <v>#NAME?</v>
          </cell>
          <cell r="T336">
            <v>0</v>
          </cell>
          <cell r="U336">
            <v>0</v>
          </cell>
          <cell r="V336" t="e">
            <v>#NAME?</v>
          </cell>
          <cell r="W336" t="e">
            <v>#NAME?</v>
          </cell>
          <cell r="X336" t="e">
            <v>#NAME?</v>
          </cell>
          <cell r="Y336" t="e">
            <v>#NAME?</v>
          </cell>
          <cell r="Z336" t="e">
            <v>#NAME?</v>
          </cell>
          <cell r="AA336" t="e">
            <v>#NAME?</v>
          </cell>
          <cell r="AB336" t="e">
            <v>#NAME?</v>
          </cell>
          <cell r="AC336" t="e">
            <v>#NAME?</v>
          </cell>
          <cell r="AD336" t="e">
            <v>#NAME?</v>
          </cell>
          <cell r="AE336" t="e">
            <v>#NAME?</v>
          </cell>
          <cell r="AF336">
            <v>0</v>
          </cell>
          <cell r="AG336">
            <v>0</v>
          </cell>
          <cell r="AH336">
            <v>0</v>
          </cell>
          <cell r="AI336">
            <v>0</v>
          </cell>
          <cell r="AJ336" t="e">
            <v>#NAME?</v>
          </cell>
          <cell r="AK336" t="e">
            <v>#NAME?</v>
          </cell>
          <cell r="AL336" t="e">
            <v>#NAME?</v>
          </cell>
          <cell r="AM336" t="e">
            <v>#NAME?</v>
          </cell>
          <cell r="AN336" t="e">
            <v>#NAME?</v>
          </cell>
          <cell r="AO336" t="e">
            <v>#NAME?</v>
          </cell>
          <cell r="AP336" t="e">
            <v>#NAME?</v>
          </cell>
          <cell r="AQ336">
            <v>0</v>
          </cell>
          <cell r="AR336">
            <v>0</v>
          </cell>
          <cell r="AS336">
            <v>0</v>
          </cell>
          <cell r="AT336">
            <v>0</v>
          </cell>
        </row>
        <row r="337">
          <cell r="A337" t="str">
            <v>Lilo of 220kv DC Ara-Pusauli at Dumraon TL Line-2</v>
          </cell>
          <cell r="B337">
            <v>47</v>
          </cell>
          <cell r="C337" t="str">
            <v>7/0</v>
          </cell>
          <cell r="D337" t="str">
            <v>DC+0</v>
          </cell>
          <cell r="E337" t="str">
            <v>WET</v>
          </cell>
          <cell r="F337" t="str">
            <v>Lallan Kumar</v>
          </cell>
          <cell r="G337">
            <v>43585</v>
          </cell>
          <cell r="H337">
            <v>43613</v>
          </cell>
          <cell r="I337">
            <v>0</v>
          </cell>
          <cell r="J337" t="str">
            <v>YES</v>
          </cell>
          <cell r="K337">
            <v>0</v>
          </cell>
          <cell r="L337">
            <v>0</v>
          </cell>
          <cell r="M337">
            <v>0</v>
          </cell>
          <cell r="N337">
            <v>0</v>
          </cell>
          <cell r="O337">
            <v>0</v>
          </cell>
          <cell r="P337">
            <v>0</v>
          </cell>
          <cell r="Q337">
            <v>0</v>
          </cell>
          <cell r="R337" t="e">
            <v>#NAME?</v>
          </cell>
          <cell r="S337" t="e">
            <v>#NAME?</v>
          </cell>
          <cell r="T337">
            <v>0</v>
          </cell>
          <cell r="U337">
            <v>0</v>
          </cell>
          <cell r="V337" t="e">
            <v>#NAME?</v>
          </cell>
          <cell r="W337" t="e">
            <v>#NAME?</v>
          </cell>
          <cell r="X337" t="e">
            <v>#NAME?</v>
          </cell>
          <cell r="Y337" t="e">
            <v>#NAME?</v>
          </cell>
          <cell r="Z337" t="e">
            <v>#NAME?</v>
          </cell>
          <cell r="AA337" t="e">
            <v>#NAME?</v>
          </cell>
          <cell r="AB337" t="e">
            <v>#NAME?</v>
          </cell>
          <cell r="AC337" t="e">
            <v>#NAME?</v>
          </cell>
          <cell r="AD337" t="e">
            <v>#NAME?</v>
          </cell>
          <cell r="AE337" t="e">
            <v>#NAME?</v>
          </cell>
          <cell r="AF337">
            <v>259.52</v>
          </cell>
          <cell r="AG337">
            <v>54.08</v>
          </cell>
          <cell r="AH337">
            <v>8.26</v>
          </cell>
          <cell r="AI337">
            <v>321.85999999999996</v>
          </cell>
          <cell r="AJ337" t="e">
            <v>#NAME?</v>
          </cell>
          <cell r="AK337" t="e">
            <v>#NAME?</v>
          </cell>
          <cell r="AL337" t="e">
            <v>#NAME?</v>
          </cell>
          <cell r="AM337" t="e">
            <v>#NAME?</v>
          </cell>
          <cell r="AN337" t="e">
            <v>#NAME?</v>
          </cell>
          <cell r="AO337" t="e">
            <v>#NAME?</v>
          </cell>
          <cell r="AP337" t="e">
            <v>#NAME?</v>
          </cell>
          <cell r="AQ337">
            <v>0</v>
          </cell>
          <cell r="AR337">
            <v>0</v>
          </cell>
          <cell r="AS337">
            <v>0</v>
          </cell>
          <cell r="AT337">
            <v>0</v>
          </cell>
        </row>
        <row r="338">
          <cell r="A338" t="str">
            <v>Lilo of 220kv DC Ara-Pusauli at Dumraon TL Line-2</v>
          </cell>
          <cell r="B338">
            <v>31</v>
          </cell>
          <cell r="C338" t="str">
            <v>8/8</v>
          </cell>
          <cell r="D338" t="str">
            <v>DA+0</v>
          </cell>
          <cell r="E338" t="str">
            <v>WET</v>
          </cell>
          <cell r="F338" t="str">
            <v>bhavesh</v>
          </cell>
          <cell r="G338">
            <v>43574</v>
          </cell>
          <cell r="H338">
            <v>43602</v>
          </cell>
          <cell r="I338">
            <v>0</v>
          </cell>
          <cell r="J338">
            <v>43576</v>
          </cell>
          <cell r="K338">
            <v>0</v>
          </cell>
          <cell r="L338">
            <v>0</v>
          </cell>
          <cell r="M338">
            <v>0</v>
          </cell>
          <cell r="N338">
            <v>0</v>
          </cell>
          <cell r="O338">
            <v>0</v>
          </cell>
          <cell r="P338">
            <v>0</v>
          </cell>
          <cell r="Q338">
            <v>0</v>
          </cell>
          <cell r="R338" t="e">
            <v>#NAME?</v>
          </cell>
          <cell r="S338" t="e">
            <v>#NAME?</v>
          </cell>
          <cell r="T338">
            <v>0</v>
          </cell>
          <cell r="U338">
            <v>0</v>
          </cell>
          <cell r="V338" t="e">
            <v>#NAME?</v>
          </cell>
          <cell r="W338" t="e">
            <v>#NAME?</v>
          </cell>
          <cell r="X338" t="e">
            <v>#NAME?</v>
          </cell>
          <cell r="Y338" t="e">
            <v>#NAME?</v>
          </cell>
          <cell r="Z338" t="e">
            <v>#NAME?</v>
          </cell>
          <cell r="AA338" t="e">
            <v>#NAME?</v>
          </cell>
          <cell r="AB338" t="e">
            <v>#NAME?</v>
          </cell>
          <cell r="AC338" t="e">
            <v>#NAME?</v>
          </cell>
          <cell r="AD338" t="e">
            <v>#NAME?</v>
          </cell>
          <cell r="AE338" t="e">
            <v>#NAME?</v>
          </cell>
          <cell r="AF338">
            <v>171.56</v>
          </cell>
          <cell r="AG338">
            <v>36.64</v>
          </cell>
          <cell r="AH338">
            <v>7.56</v>
          </cell>
          <cell r="AI338">
            <v>215.76</v>
          </cell>
          <cell r="AJ338" t="e">
            <v>#NAME?</v>
          </cell>
          <cell r="AK338" t="e">
            <v>#NAME?</v>
          </cell>
          <cell r="AL338" t="e">
            <v>#NAME?</v>
          </cell>
          <cell r="AM338" t="e">
            <v>#NAME?</v>
          </cell>
          <cell r="AN338" t="e">
            <v>#NAME?</v>
          </cell>
          <cell r="AO338" t="e">
            <v>#NAME?</v>
          </cell>
          <cell r="AP338" t="e">
            <v>#NAME?</v>
          </cell>
          <cell r="AQ338">
            <v>0</v>
          </cell>
          <cell r="AR338">
            <v>0</v>
          </cell>
          <cell r="AS338">
            <v>0</v>
          </cell>
          <cell r="AT338">
            <v>0</v>
          </cell>
        </row>
        <row r="339">
          <cell r="A339" t="str">
            <v>Lilo of 220kv DC Ara-Pusauli at Dumraon TL Line-2</v>
          </cell>
          <cell r="B339">
            <v>39</v>
          </cell>
          <cell r="C339" t="str">
            <v>8/9</v>
          </cell>
          <cell r="D339" t="str">
            <v>DA+0</v>
          </cell>
          <cell r="E339" t="str">
            <v>WET</v>
          </cell>
          <cell r="F339" t="str">
            <v>Bhavesh Mehta</v>
          </cell>
          <cell r="G339">
            <v>43579</v>
          </cell>
          <cell r="H339">
            <v>43607</v>
          </cell>
          <cell r="I339">
            <v>0</v>
          </cell>
          <cell r="J339">
            <v>43582</v>
          </cell>
          <cell r="K339">
            <v>0</v>
          </cell>
          <cell r="L339">
            <v>0</v>
          </cell>
          <cell r="M339">
            <v>0</v>
          </cell>
          <cell r="N339">
            <v>0</v>
          </cell>
          <cell r="O339">
            <v>0</v>
          </cell>
          <cell r="P339">
            <v>0</v>
          </cell>
          <cell r="Q339">
            <v>0</v>
          </cell>
          <cell r="R339" t="e">
            <v>#NAME?</v>
          </cell>
          <cell r="S339" t="e">
            <v>#NAME?</v>
          </cell>
          <cell r="T339">
            <v>0</v>
          </cell>
          <cell r="U339">
            <v>0</v>
          </cell>
          <cell r="V339" t="e">
            <v>#NAME?</v>
          </cell>
          <cell r="W339" t="e">
            <v>#NAME?</v>
          </cell>
          <cell r="X339" t="e">
            <v>#NAME?</v>
          </cell>
          <cell r="Y339" t="e">
            <v>#NAME?</v>
          </cell>
          <cell r="Z339" t="e">
            <v>#NAME?</v>
          </cell>
          <cell r="AA339" t="e">
            <v>#NAME?</v>
          </cell>
          <cell r="AB339" t="e">
            <v>#NAME?</v>
          </cell>
          <cell r="AC339" t="e">
            <v>#NAME?</v>
          </cell>
          <cell r="AD339" t="e">
            <v>#NAME?</v>
          </cell>
          <cell r="AE339" t="e">
            <v>#NAME?</v>
          </cell>
          <cell r="AF339">
            <v>171.56</v>
          </cell>
          <cell r="AG339">
            <v>36.64</v>
          </cell>
          <cell r="AH339">
            <v>7.56</v>
          </cell>
          <cell r="AI339">
            <v>215.76</v>
          </cell>
          <cell r="AJ339" t="e">
            <v>#NAME?</v>
          </cell>
          <cell r="AK339" t="e">
            <v>#NAME?</v>
          </cell>
          <cell r="AL339" t="e">
            <v>#NAME?</v>
          </cell>
          <cell r="AM339" t="e">
            <v>#NAME?</v>
          </cell>
          <cell r="AN339" t="e">
            <v>#NAME?</v>
          </cell>
          <cell r="AO339" t="e">
            <v>#NAME?</v>
          </cell>
          <cell r="AP339" t="e">
            <v>#NAME?</v>
          </cell>
          <cell r="AQ339">
            <v>0</v>
          </cell>
          <cell r="AR339">
            <v>0</v>
          </cell>
          <cell r="AS339">
            <v>0</v>
          </cell>
          <cell r="AT339">
            <v>0</v>
          </cell>
        </row>
        <row r="340">
          <cell r="A340" t="str">
            <v>Lilo of 220kv DC Ara-Pusauli at Dumraon TL Line-2</v>
          </cell>
          <cell r="B340">
            <v>0</v>
          </cell>
          <cell r="C340" t="str">
            <v>GANTRY</v>
          </cell>
          <cell r="D340" t="str">
            <v>GANTRY</v>
          </cell>
          <cell r="E340">
            <v>0</v>
          </cell>
          <cell r="F340">
            <v>0</v>
          </cell>
          <cell r="G340">
            <v>0</v>
          </cell>
          <cell r="H340">
            <v>28</v>
          </cell>
          <cell r="I340">
            <v>0</v>
          </cell>
          <cell r="J340">
            <v>0</v>
          </cell>
          <cell r="K340">
            <v>0</v>
          </cell>
          <cell r="L340">
            <v>0</v>
          </cell>
          <cell r="M340">
            <v>0</v>
          </cell>
          <cell r="N340">
            <v>0</v>
          </cell>
          <cell r="O340">
            <v>0</v>
          </cell>
          <cell r="P340">
            <v>0</v>
          </cell>
          <cell r="Q340">
            <v>0</v>
          </cell>
          <cell r="R340" t="e">
            <v>#NAME?</v>
          </cell>
          <cell r="S340" t="e">
            <v>#NAME?</v>
          </cell>
          <cell r="T340">
            <v>0</v>
          </cell>
          <cell r="U340">
            <v>0</v>
          </cell>
          <cell r="V340" t="e">
            <v>#NAME?</v>
          </cell>
          <cell r="W340" t="e">
            <v>#NAME?</v>
          </cell>
          <cell r="X340" t="e">
            <v>#NAME?</v>
          </cell>
          <cell r="Y340" t="e">
            <v>#NAME?</v>
          </cell>
          <cell r="Z340" t="e">
            <v>#NAME?</v>
          </cell>
          <cell r="AA340" t="e">
            <v>#NAME?</v>
          </cell>
          <cell r="AB340" t="e">
            <v>#NAME?</v>
          </cell>
          <cell r="AC340" t="e">
            <v>#NAME?</v>
          </cell>
          <cell r="AD340" t="e">
            <v>#NAME?</v>
          </cell>
          <cell r="AE340" t="e">
            <v>#NAME?</v>
          </cell>
          <cell r="AF340">
            <v>527.76</v>
          </cell>
          <cell r="AG340">
            <v>165.26999999999998</v>
          </cell>
          <cell r="AH340">
            <v>21.450000000000003</v>
          </cell>
          <cell r="AI340">
            <v>714.48</v>
          </cell>
          <cell r="AJ340" t="e">
            <v>#NAME?</v>
          </cell>
          <cell r="AK340" t="e">
            <v>#NAME?</v>
          </cell>
          <cell r="AL340" t="e">
            <v>#NAME?</v>
          </cell>
          <cell r="AM340" t="e">
            <v>#NAME?</v>
          </cell>
          <cell r="AN340" t="e">
            <v>#NAME?</v>
          </cell>
          <cell r="AO340" t="e">
            <v>#NAME?</v>
          </cell>
          <cell r="AP340" t="e">
            <v>#NAME?</v>
          </cell>
          <cell r="AQ340">
            <v>0</v>
          </cell>
          <cell r="AR340">
            <v>0</v>
          </cell>
          <cell r="AS340">
            <v>0</v>
          </cell>
          <cell r="AT340">
            <v>0</v>
          </cell>
        </row>
        <row r="341">
          <cell r="A341" t="str">
            <v>Lilo of 220kv DC Ara-Pusauli at Dumraon TL Line-2</v>
          </cell>
          <cell r="B341">
            <v>0</v>
          </cell>
          <cell r="C341" t="str">
            <v>GANTRY</v>
          </cell>
          <cell r="D341" t="str">
            <v>GANTRY</v>
          </cell>
          <cell r="E341">
            <v>0</v>
          </cell>
          <cell r="F341">
            <v>0</v>
          </cell>
          <cell r="G341">
            <v>0</v>
          </cell>
          <cell r="H341">
            <v>28</v>
          </cell>
          <cell r="I341">
            <v>0</v>
          </cell>
          <cell r="J341">
            <v>0</v>
          </cell>
          <cell r="K341">
            <v>0</v>
          </cell>
          <cell r="L341">
            <v>0</v>
          </cell>
          <cell r="M341">
            <v>0</v>
          </cell>
          <cell r="N341">
            <v>0</v>
          </cell>
          <cell r="O341">
            <v>0</v>
          </cell>
          <cell r="P341">
            <v>0</v>
          </cell>
          <cell r="Q341">
            <v>0</v>
          </cell>
          <cell r="R341" t="e">
            <v>#NAME?</v>
          </cell>
          <cell r="S341" t="e">
            <v>#NAME?</v>
          </cell>
          <cell r="T341">
            <v>0</v>
          </cell>
          <cell r="U341">
            <v>0</v>
          </cell>
          <cell r="V341" t="e">
            <v>#NAME?</v>
          </cell>
          <cell r="W341" t="e">
            <v>#NAME?</v>
          </cell>
          <cell r="X341" t="e">
            <v>#NAME?</v>
          </cell>
          <cell r="Y341" t="e">
            <v>#NAME?</v>
          </cell>
          <cell r="Z341" t="e">
            <v>#NAME?</v>
          </cell>
          <cell r="AA341" t="e">
            <v>#NAME?</v>
          </cell>
          <cell r="AB341" t="e">
            <v>#NAME?</v>
          </cell>
          <cell r="AC341" t="e">
            <v>#NAME?</v>
          </cell>
          <cell r="AD341" t="e">
            <v>#NAME?</v>
          </cell>
          <cell r="AE341" t="e">
            <v>#NAME?</v>
          </cell>
          <cell r="AF341">
            <v>527.76</v>
          </cell>
          <cell r="AG341">
            <v>165.26999999999998</v>
          </cell>
          <cell r="AH341">
            <v>21.450000000000003</v>
          </cell>
          <cell r="AI341">
            <v>714.48</v>
          </cell>
          <cell r="AJ341" t="e">
            <v>#NAME?</v>
          </cell>
          <cell r="AK341" t="e">
            <v>#NAME?</v>
          </cell>
          <cell r="AL341" t="e">
            <v>#NAME?</v>
          </cell>
          <cell r="AM341" t="e">
            <v>#NAME?</v>
          </cell>
          <cell r="AN341" t="e">
            <v>#NAME?</v>
          </cell>
          <cell r="AO341" t="e">
            <v>#NAME?</v>
          </cell>
          <cell r="AP341" t="e">
            <v>#NAME?</v>
          </cell>
          <cell r="AQ341">
            <v>0</v>
          </cell>
          <cell r="AR341">
            <v>0</v>
          </cell>
          <cell r="AS341">
            <v>0</v>
          </cell>
          <cell r="AT341">
            <v>0</v>
          </cell>
        </row>
        <row r="342">
          <cell r="A342" t="str">
            <v>Lilo of 220kv DC Ara-Pusauli at Dumraon TL Line-2</v>
          </cell>
          <cell r="B342">
            <v>35</v>
          </cell>
          <cell r="C342" t="str">
            <v>10/0</v>
          </cell>
          <cell r="D342" t="str">
            <v>DD+0</v>
          </cell>
          <cell r="E342" t="str">
            <v>WET</v>
          </cell>
          <cell r="F342" t="str">
            <v>Bhavesh Mehta</v>
          </cell>
          <cell r="G342">
            <v>43577</v>
          </cell>
          <cell r="H342">
            <v>43605</v>
          </cell>
          <cell r="I342">
            <v>0</v>
          </cell>
          <cell r="J342">
            <v>43582</v>
          </cell>
          <cell r="K342">
            <v>0</v>
          </cell>
          <cell r="L342">
            <v>0</v>
          </cell>
          <cell r="M342">
            <v>0</v>
          </cell>
          <cell r="N342">
            <v>0</v>
          </cell>
          <cell r="O342">
            <v>0</v>
          </cell>
          <cell r="P342">
            <v>0</v>
          </cell>
          <cell r="Q342">
            <v>0</v>
          </cell>
          <cell r="R342" t="e">
            <v>#NAME?</v>
          </cell>
          <cell r="S342" t="e">
            <v>#NAME?</v>
          </cell>
          <cell r="T342">
            <v>0</v>
          </cell>
          <cell r="U342">
            <v>0</v>
          </cell>
          <cell r="V342" t="e">
            <v>#NAME?</v>
          </cell>
          <cell r="W342" t="e">
            <v>#NAME?</v>
          </cell>
          <cell r="X342" t="e">
            <v>#NAME?</v>
          </cell>
          <cell r="Y342" t="e">
            <v>#NAME?</v>
          </cell>
          <cell r="Z342" t="e">
            <v>#NAME?</v>
          </cell>
          <cell r="AA342" t="e">
            <v>#NAME?</v>
          </cell>
          <cell r="AB342" t="e">
            <v>#NAME?</v>
          </cell>
          <cell r="AC342" t="e">
            <v>#NAME?</v>
          </cell>
          <cell r="AD342" t="e">
            <v>#NAME?</v>
          </cell>
          <cell r="AE342" t="e">
            <v>#NAME?</v>
          </cell>
          <cell r="AF342">
            <v>396.56</v>
          </cell>
          <cell r="AG342">
            <v>0</v>
          </cell>
          <cell r="AH342">
            <v>8.26</v>
          </cell>
          <cell r="AI342">
            <v>404.82</v>
          </cell>
          <cell r="AJ342" t="e">
            <v>#NAME?</v>
          </cell>
          <cell r="AK342" t="e">
            <v>#NAME?</v>
          </cell>
          <cell r="AL342" t="e">
            <v>#NAME?</v>
          </cell>
          <cell r="AM342" t="e">
            <v>#NAME?</v>
          </cell>
          <cell r="AN342" t="e">
            <v>#NAME?</v>
          </cell>
          <cell r="AO342" t="e">
            <v>#NAME?</v>
          </cell>
          <cell r="AP342" t="e">
            <v>#NAME?</v>
          </cell>
          <cell r="AQ342">
            <v>0</v>
          </cell>
          <cell r="AR342">
            <v>0</v>
          </cell>
          <cell r="AS342">
            <v>0</v>
          </cell>
          <cell r="AT342">
            <v>0</v>
          </cell>
        </row>
        <row r="343">
          <cell r="A343" t="str">
            <v>Lilo of 220kv DC Ara-Pusauli at Dumraon TL Line-2</v>
          </cell>
          <cell r="B343">
            <v>36</v>
          </cell>
          <cell r="C343" t="str">
            <v>10/2</v>
          </cell>
          <cell r="D343" t="str">
            <v>DA+0</v>
          </cell>
          <cell r="E343" t="str">
            <v>WET</v>
          </cell>
          <cell r="F343" t="str">
            <v>Akhilesh Kumar</v>
          </cell>
          <cell r="G343">
            <v>43577</v>
          </cell>
          <cell r="H343">
            <v>43605</v>
          </cell>
          <cell r="I343">
            <v>0</v>
          </cell>
          <cell r="J343">
            <v>43582</v>
          </cell>
          <cell r="K343">
            <v>0</v>
          </cell>
          <cell r="L343">
            <v>0</v>
          </cell>
          <cell r="M343">
            <v>0</v>
          </cell>
          <cell r="N343">
            <v>0</v>
          </cell>
          <cell r="O343">
            <v>0</v>
          </cell>
          <cell r="P343">
            <v>0</v>
          </cell>
          <cell r="Q343">
            <v>0</v>
          </cell>
          <cell r="R343" t="e">
            <v>#NAME?</v>
          </cell>
          <cell r="S343" t="e">
            <v>#NAME?</v>
          </cell>
          <cell r="T343">
            <v>0</v>
          </cell>
          <cell r="U343">
            <v>0</v>
          </cell>
          <cell r="V343" t="e">
            <v>#NAME?</v>
          </cell>
          <cell r="W343" t="e">
            <v>#NAME?</v>
          </cell>
          <cell r="X343" t="e">
            <v>#NAME?</v>
          </cell>
          <cell r="Y343" t="e">
            <v>#NAME?</v>
          </cell>
          <cell r="Z343" t="e">
            <v>#NAME?</v>
          </cell>
          <cell r="AA343" t="e">
            <v>#NAME?</v>
          </cell>
          <cell r="AB343" t="e">
            <v>#NAME?</v>
          </cell>
          <cell r="AC343" t="e">
            <v>#NAME?</v>
          </cell>
          <cell r="AD343" t="e">
            <v>#NAME?</v>
          </cell>
          <cell r="AE343" t="e">
            <v>#NAME?</v>
          </cell>
          <cell r="AF343">
            <v>171.56</v>
          </cell>
          <cell r="AG343">
            <v>36.64</v>
          </cell>
          <cell r="AH343">
            <v>7.56</v>
          </cell>
          <cell r="AI343">
            <v>215.76</v>
          </cell>
          <cell r="AJ343" t="e">
            <v>#NAME?</v>
          </cell>
          <cell r="AK343" t="e">
            <v>#NAME?</v>
          </cell>
          <cell r="AL343" t="e">
            <v>#NAME?</v>
          </cell>
          <cell r="AM343" t="e">
            <v>#NAME?</v>
          </cell>
          <cell r="AN343" t="e">
            <v>#NAME?</v>
          </cell>
          <cell r="AO343" t="e">
            <v>#NAME?</v>
          </cell>
          <cell r="AP343" t="e">
            <v>#NAME?</v>
          </cell>
          <cell r="AQ343">
            <v>0</v>
          </cell>
          <cell r="AR343">
            <v>0</v>
          </cell>
          <cell r="AS343">
            <v>0</v>
          </cell>
          <cell r="AT343">
            <v>0</v>
          </cell>
        </row>
        <row r="344">
          <cell r="A344" t="str">
            <v>Lilo of 220kv DC Ara-Pusauli at Dumraon TL Line-2</v>
          </cell>
          <cell r="B344">
            <v>38</v>
          </cell>
          <cell r="C344" t="str">
            <v>10/5</v>
          </cell>
          <cell r="D344" t="str">
            <v>DA+0</v>
          </cell>
          <cell r="E344" t="str">
            <v>WET</v>
          </cell>
          <cell r="F344" t="str">
            <v>Upendra Singh</v>
          </cell>
          <cell r="G344">
            <v>43578</v>
          </cell>
          <cell r="H344">
            <v>43606</v>
          </cell>
          <cell r="I344">
            <v>0</v>
          </cell>
          <cell r="J344">
            <v>43582</v>
          </cell>
          <cell r="K344">
            <v>0</v>
          </cell>
          <cell r="L344">
            <v>0</v>
          </cell>
          <cell r="M344">
            <v>0</v>
          </cell>
          <cell r="N344">
            <v>0</v>
          </cell>
          <cell r="O344">
            <v>0</v>
          </cell>
          <cell r="P344">
            <v>0</v>
          </cell>
          <cell r="Q344">
            <v>0</v>
          </cell>
          <cell r="R344" t="e">
            <v>#NAME?</v>
          </cell>
          <cell r="S344" t="e">
            <v>#NAME?</v>
          </cell>
          <cell r="T344">
            <v>0</v>
          </cell>
          <cell r="U344">
            <v>0</v>
          </cell>
          <cell r="V344" t="e">
            <v>#NAME?</v>
          </cell>
          <cell r="W344" t="e">
            <v>#NAME?</v>
          </cell>
          <cell r="X344" t="e">
            <v>#NAME?</v>
          </cell>
          <cell r="Y344" t="e">
            <v>#NAME?</v>
          </cell>
          <cell r="Z344" t="e">
            <v>#NAME?</v>
          </cell>
          <cell r="AA344" t="e">
            <v>#NAME?</v>
          </cell>
          <cell r="AB344" t="e">
            <v>#NAME?</v>
          </cell>
          <cell r="AC344" t="e">
            <v>#NAME?</v>
          </cell>
          <cell r="AD344" t="e">
            <v>#NAME?</v>
          </cell>
          <cell r="AE344" t="e">
            <v>#NAME?</v>
          </cell>
          <cell r="AF344">
            <v>171.56</v>
          </cell>
          <cell r="AG344">
            <v>36.64</v>
          </cell>
          <cell r="AH344">
            <v>7.56</v>
          </cell>
          <cell r="AI344">
            <v>215.76</v>
          </cell>
          <cell r="AJ344" t="e">
            <v>#NAME?</v>
          </cell>
          <cell r="AK344" t="e">
            <v>#NAME?</v>
          </cell>
          <cell r="AL344" t="e">
            <v>#NAME?</v>
          </cell>
          <cell r="AM344" t="e">
            <v>#NAME?</v>
          </cell>
          <cell r="AN344" t="e">
            <v>#NAME?</v>
          </cell>
          <cell r="AO344" t="e">
            <v>#NAME?</v>
          </cell>
          <cell r="AP344" t="e">
            <v>#NAME?</v>
          </cell>
          <cell r="AQ344">
            <v>0</v>
          </cell>
          <cell r="AR344">
            <v>0</v>
          </cell>
          <cell r="AS344">
            <v>0</v>
          </cell>
          <cell r="AT344">
            <v>0</v>
          </cell>
        </row>
        <row r="345">
          <cell r="A345" t="str">
            <v>Lilo of 220kv DC Ara-Pusauli at Dumraon TL Line-2</v>
          </cell>
          <cell r="B345">
            <v>45</v>
          </cell>
          <cell r="C345" t="str">
            <v>10/6</v>
          </cell>
          <cell r="D345" t="str">
            <v>DA+6</v>
          </cell>
          <cell r="E345" t="str">
            <v>WET</v>
          </cell>
          <cell r="F345" t="str">
            <v>Upendra Singh</v>
          </cell>
          <cell r="G345">
            <v>43584</v>
          </cell>
          <cell r="H345">
            <v>43612</v>
          </cell>
          <cell r="I345">
            <v>0</v>
          </cell>
          <cell r="J345">
            <v>43609</v>
          </cell>
          <cell r="K345">
            <v>0</v>
          </cell>
          <cell r="L345">
            <v>0</v>
          </cell>
          <cell r="M345">
            <v>0</v>
          </cell>
          <cell r="N345">
            <v>0</v>
          </cell>
          <cell r="O345">
            <v>0</v>
          </cell>
          <cell r="P345">
            <v>0</v>
          </cell>
          <cell r="Q345">
            <v>0</v>
          </cell>
          <cell r="R345" t="e">
            <v>#NAME?</v>
          </cell>
          <cell r="S345" t="e">
            <v>#NAME?</v>
          </cell>
          <cell r="T345">
            <v>0</v>
          </cell>
          <cell r="U345">
            <v>0</v>
          </cell>
          <cell r="V345" t="e">
            <v>#NAME?</v>
          </cell>
          <cell r="W345" t="e">
            <v>#NAME?</v>
          </cell>
          <cell r="X345" t="e">
            <v>#NAME?</v>
          </cell>
          <cell r="Y345" t="e">
            <v>#NAME?</v>
          </cell>
          <cell r="Z345" t="e">
            <v>#NAME?</v>
          </cell>
          <cell r="AA345" t="e">
            <v>#NAME?</v>
          </cell>
          <cell r="AB345" t="e">
            <v>#NAME?</v>
          </cell>
          <cell r="AC345" t="e">
            <v>#NAME?</v>
          </cell>
          <cell r="AD345" t="e">
            <v>#NAME?</v>
          </cell>
          <cell r="AE345" t="e">
            <v>#NAME?</v>
          </cell>
          <cell r="AF345">
            <v>171.56</v>
          </cell>
          <cell r="AG345">
            <v>36.64</v>
          </cell>
          <cell r="AH345">
            <v>7.56</v>
          </cell>
          <cell r="AI345">
            <v>215.76</v>
          </cell>
          <cell r="AJ345" t="e">
            <v>#NAME?</v>
          </cell>
          <cell r="AK345" t="e">
            <v>#NAME?</v>
          </cell>
          <cell r="AL345" t="e">
            <v>#NAME?</v>
          </cell>
          <cell r="AM345" t="e">
            <v>#NAME?</v>
          </cell>
          <cell r="AN345" t="e">
            <v>#NAME?</v>
          </cell>
          <cell r="AO345" t="e">
            <v>#NAME?</v>
          </cell>
          <cell r="AP345" t="e">
            <v>#NAME?</v>
          </cell>
          <cell r="AQ345">
            <v>0</v>
          </cell>
          <cell r="AR345">
            <v>0</v>
          </cell>
          <cell r="AS345">
            <v>0</v>
          </cell>
          <cell r="AT345">
            <v>0</v>
          </cell>
        </row>
        <row r="346">
          <cell r="A346" t="str">
            <v>Lilo of 220kv DC Ara-Pusauli at Dumraon TL Line-2</v>
          </cell>
          <cell r="B346">
            <v>51</v>
          </cell>
          <cell r="C346" t="str">
            <v>10/7</v>
          </cell>
          <cell r="D346" t="str">
            <v>DA+0</v>
          </cell>
          <cell r="E346" t="str">
            <v>WET</v>
          </cell>
          <cell r="F346" t="str">
            <v>Upendra Singh</v>
          </cell>
          <cell r="G346">
            <v>43587</v>
          </cell>
          <cell r="H346">
            <v>43615</v>
          </cell>
          <cell r="I346">
            <v>0</v>
          </cell>
          <cell r="J346">
            <v>43609</v>
          </cell>
          <cell r="K346">
            <v>0</v>
          </cell>
          <cell r="L346">
            <v>0</v>
          </cell>
          <cell r="M346">
            <v>0</v>
          </cell>
          <cell r="N346">
            <v>0</v>
          </cell>
          <cell r="O346">
            <v>0</v>
          </cell>
          <cell r="P346">
            <v>0</v>
          </cell>
          <cell r="Q346">
            <v>0</v>
          </cell>
          <cell r="R346" t="e">
            <v>#NAME?</v>
          </cell>
          <cell r="S346" t="e">
            <v>#NAME?</v>
          </cell>
          <cell r="T346">
            <v>0</v>
          </cell>
          <cell r="U346">
            <v>0</v>
          </cell>
          <cell r="V346" t="e">
            <v>#NAME?</v>
          </cell>
          <cell r="W346" t="e">
            <v>#NAME?</v>
          </cell>
          <cell r="X346" t="e">
            <v>#NAME?</v>
          </cell>
          <cell r="Y346" t="e">
            <v>#NAME?</v>
          </cell>
          <cell r="Z346" t="e">
            <v>#NAME?</v>
          </cell>
          <cell r="AA346" t="e">
            <v>#NAME?</v>
          </cell>
          <cell r="AB346" t="e">
            <v>#NAME?</v>
          </cell>
          <cell r="AC346" t="e">
            <v>#NAME?</v>
          </cell>
          <cell r="AD346" t="e">
            <v>#NAME?</v>
          </cell>
          <cell r="AE346" t="e">
            <v>#NAME?</v>
          </cell>
          <cell r="AF346">
            <v>171.56</v>
          </cell>
          <cell r="AG346">
            <v>36.64</v>
          </cell>
          <cell r="AH346">
            <v>7.56</v>
          </cell>
          <cell r="AI346">
            <v>215.76</v>
          </cell>
          <cell r="AJ346" t="e">
            <v>#NAME?</v>
          </cell>
          <cell r="AK346" t="e">
            <v>#NAME?</v>
          </cell>
          <cell r="AL346" t="e">
            <v>#NAME?</v>
          </cell>
          <cell r="AM346" t="e">
            <v>#NAME?</v>
          </cell>
          <cell r="AN346" t="e">
            <v>#NAME?</v>
          </cell>
          <cell r="AO346" t="e">
            <v>#NAME?</v>
          </cell>
          <cell r="AP346" t="e">
            <v>#NAME?</v>
          </cell>
          <cell r="AQ346">
            <v>0</v>
          </cell>
          <cell r="AR346">
            <v>0</v>
          </cell>
          <cell r="AS346">
            <v>0</v>
          </cell>
          <cell r="AT346">
            <v>0</v>
          </cell>
        </row>
        <row r="347">
          <cell r="A347" t="str">
            <v>Lilo of 220kv DC Ara-Pusauli at Dumraon TL Line-2</v>
          </cell>
          <cell r="B347">
            <v>53</v>
          </cell>
          <cell r="C347" t="str">
            <v>10/8</v>
          </cell>
          <cell r="D347" t="str">
            <v>DA+0</v>
          </cell>
          <cell r="E347" t="str">
            <v>WET</v>
          </cell>
          <cell r="F347" t="str">
            <v>Upendra Singh</v>
          </cell>
          <cell r="G347">
            <v>43590</v>
          </cell>
          <cell r="H347">
            <v>43618</v>
          </cell>
          <cell r="I347">
            <v>0</v>
          </cell>
          <cell r="J347">
            <v>43609</v>
          </cell>
          <cell r="K347">
            <v>0</v>
          </cell>
          <cell r="L347">
            <v>0</v>
          </cell>
          <cell r="M347">
            <v>0</v>
          </cell>
          <cell r="N347">
            <v>0</v>
          </cell>
          <cell r="O347">
            <v>0</v>
          </cell>
          <cell r="P347">
            <v>0</v>
          </cell>
          <cell r="Q347">
            <v>0</v>
          </cell>
          <cell r="R347" t="e">
            <v>#NAME?</v>
          </cell>
          <cell r="S347" t="e">
            <v>#NAME?</v>
          </cell>
          <cell r="T347">
            <v>0</v>
          </cell>
          <cell r="U347">
            <v>0</v>
          </cell>
          <cell r="V347" t="e">
            <v>#NAME?</v>
          </cell>
          <cell r="W347" t="e">
            <v>#NAME?</v>
          </cell>
          <cell r="X347" t="e">
            <v>#NAME?</v>
          </cell>
          <cell r="Y347" t="e">
            <v>#NAME?</v>
          </cell>
          <cell r="Z347" t="e">
            <v>#NAME?</v>
          </cell>
          <cell r="AA347" t="e">
            <v>#NAME?</v>
          </cell>
          <cell r="AB347" t="e">
            <v>#NAME?</v>
          </cell>
          <cell r="AC347" t="e">
            <v>#NAME?</v>
          </cell>
          <cell r="AD347" t="e">
            <v>#NAME?</v>
          </cell>
          <cell r="AE347" t="e">
            <v>#NAME?</v>
          </cell>
          <cell r="AF347">
            <v>171.56</v>
          </cell>
          <cell r="AG347">
            <v>36.64</v>
          </cell>
          <cell r="AH347">
            <v>7.56</v>
          </cell>
          <cell r="AI347">
            <v>215.76</v>
          </cell>
          <cell r="AJ347" t="e">
            <v>#NAME?</v>
          </cell>
          <cell r="AK347" t="e">
            <v>#NAME?</v>
          </cell>
          <cell r="AL347" t="e">
            <v>#NAME?</v>
          </cell>
          <cell r="AM347" t="e">
            <v>#NAME?</v>
          </cell>
          <cell r="AN347" t="e">
            <v>#NAME?</v>
          </cell>
          <cell r="AO347" t="e">
            <v>#NAME?</v>
          </cell>
          <cell r="AP347" t="e">
            <v>#NAME?</v>
          </cell>
          <cell r="AQ347">
            <v>0</v>
          </cell>
          <cell r="AR347">
            <v>0</v>
          </cell>
          <cell r="AS347">
            <v>0</v>
          </cell>
          <cell r="AT347">
            <v>0</v>
          </cell>
        </row>
        <row r="348">
          <cell r="A348" t="str">
            <v>Lilo of 220kv DC Ara-Pusauli at Dumraon TL Line-2</v>
          </cell>
          <cell r="B348">
            <v>52</v>
          </cell>
          <cell r="C348" t="str">
            <v>10/9</v>
          </cell>
          <cell r="D348" t="str">
            <v>DA+3</v>
          </cell>
          <cell r="E348" t="str">
            <v>WET</v>
          </cell>
          <cell r="F348" t="str">
            <v>Akhilesh Kumar</v>
          </cell>
          <cell r="G348">
            <v>43587</v>
          </cell>
          <cell r="H348">
            <v>43615</v>
          </cell>
          <cell r="I348">
            <v>0</v>
          </cell>
          <cell r="J348" t="str">
            <v>YES</v>
          </cell>
          <cell r="K348">
            <v>0</v>
          </cell>
          <cell r="L348">
            <v>0</v>
          </cell>
          <cell r="M348">
            <v>0</v>
          </cell>
          <cell r="N348">
            <v>0</v>
          </cell>
          <cell r="O348">
            <v>0</v>
          </cell>
          <cell r="P348">
            <v>0</v>
          </cell>
          <cell r="Q348">
            <v>0</v>
          </cell>
          <cell r="R348" t="e">
            <v>#NAME?</v>
          </cell>
          <cell r="S348" t="e">
            <v>#NAME?</v>
          </cell>
          <cell r="T348">
            <v>0</v>
          </cell>
          <cell r="U348">
            <v>0</v>
          </cell>
          <cell r="V348" t="e">
            <v>#NAME?</v>
          </cell>
          <cell r="W348" t="e">
            <v>#NAME?</v>
          </cell>
          <cell r="X348" t="e">
            <v>#NAME?</v>
          </cell>
          <cell r="Y348" t="e">
            <v>#NAME?</v>
          </cell>
          <cell r="Z348" t="e">
            <v>#NAME?</v>
          </cell>
          <cell r="AA348" t="e">
            <v>#NAME?</v>
          </cell>
          <cell r="AB348" t="e">
            <v>#NAME?</v>
          </cell>
          <cell r="AC348" t="e">
            <v>#NAME?</v>
          </cell>
          <cell r="AD348" t="e">
            <v>#NAME?</v>
          </cell>
          <cell r="AE348" t="e">
            <v>#NAME?</v>
          </cell>
          <cell r="AF348">
            <v>171.56</v>
          </cell>
          <cell r="AG348">
            <v>36.64</v>
          </cell>
          <cell r="AH348">
            <v>7.56</v>
          </cell>
          <cell r="AI348">
            <v>215.76</v>
          </cell>
          <cell r="AJ348" t="e">
            <v>#NAME?</v>
          </cell>
          <cell r="AK348" t="e">
            <v>#NAME?</v>
          </cell>
          <cell r="AL348" t="e">
            <v>#NAME?</v>
          </cell>
          <cell r="AM348" t="e">
            <v>#NAME?</v>
          </cell>
          <cell r="AN348" t="e">
            <v>#NAME?</v>
          </cell>
          <cell r="AO348" t="e">
            <v>#NAME?</v>
          </cell>
          <cell r="AP348" t="e">
            <v>#NAME?</v>
          </cell>
          <cell r="AQ348">
            <v>0</v>
          </cell>
          <cell r="AR348">
            <v>0</v>
          </cell>
          <cell r="AS348">
            <v>0</v>
          </cell>
          <cell r="AT348">
            <v>0</v>
          </cell>
        </row>
        <row r="349">
          <cell r="A349" t="str">
            <v>Lilo of 220kv DC Ara-Pusauli at Dumraon TL Line-2</v>
          </cell>
          <cell r="B349">
            <v>48</v>
          </cell>
          <cell r="C349" t="str">
            <v>10/10</v>
          </cell>
          <cell r="D349" t="str">
            <v>DA+0</v>
          </cell>
          <cell r="E349" t="str">
            <v>WET</v>
          </cell>
          <cell r="F349" t="str">
            <v>Akhilesh Kumar</v>
          </cell>
          <cell r="G349">
            <v>43585</v>
          </cell>
          <cell r="H349">
            <v>43613</v>
          </cell>
          <cell r="I349">
            <v>0</v>
          </cell>
          <cell r="J349" t="str">
            <v>YES</v>
          </cell>
          <cell r="K349">
            <v>0</v>
          </cell>
          <cell r="L349">
            <v>0</v>
          </cell>
          <cell r="M349">
            <v>0</v>
          </cell>
          <cell r="N349">
            <v>0</v>
          </cell>
          <cell r="O349">
            <v>0</v>
          </cell>
          <cell r="P349">
            <v>0</v>
          </cell>
          <cell r="Q349">
            <v>0</v>
          </cell>
          <cell r="R349" t="e">
            <v>#NAME?</v>
          </cell>
          <cell r="S349" t="e">
            <v>#NAME?</v>
          </cell>
          <cell r="T349">
            <v>0</v>
          </cell>
          <cell r="U349">
            <v>0</v>
          </cell>
          <cell r="V349" t="e">
            <v>#NAME?</v>
          </cell>
          <cell r="W349" t="e">
            <v>#NAME?</v>
          </cell>
          <cell r="X349" t="e">
            <v>#NAME?</v>
          </cell>
          <cell r="Y349" t="e">
            <v>#NAME?</v>
          </cell>
          <cell r="Z349" t="e">
            <v>#NAME?</v>
          </cell>
          <cell r="AA349" t="e">
            <v>#NAME?</v>
          </cell>
          <cell r="AB349" t="e">
            <v>#NAME?</v>
          </cell>
          <cell r="AC349" t="e">
            <v>#NAME?</v>
          </cell>
          <cell r="AD349" t="e">
            <v>#NAME?</v>
          </cell>
          <cell r="AE349" t="e">
            <v>#NAME?</v>
          </cell>
          <cell r="AF349">
            <v>171.56</v>
          </cell>
          <cell r="AG349">
            <v>36.64</v>
          </cell>
          <cell r="AH349">
            <v>7.56</v>
          </cell>
          <cell r="AI349">
            <v>215.76</v>
          </cell>
          <cell r="AJ349" t="e">
            <v>#NAME?</v>
          </cell>
          <cell r="AK349" t="e">
            <v>#NAME?</v>
          </cell>
          <cell r="AL349" t="e">
            <v>#NAME?</v>
          </cell>
          <cell r="AM349" t="e">
            <v>#NAME?</v>
          </cell>
          <cell r="AN349" t="e">
            <v>#NAME?</v>
          </cell>
          <cell r="AO349" t="e">
            <v>#NAME?</v>
          </cell>
          <cell r="AP349" t="e">
            <v>#NAME?</v>
          </cell>
          <cell r="AQ349">
            <v>0</v>
          </cell>
          <cell r="AR349">
            <v>0</v>
          </cell>
          <cell r="AS349">
            <v>0</v>
          </cell>
          <cell r="AT349">
            <v>0</v>
          </cell>
        </row>
        <row r="350">
          <cell r="A350" t="str">
            <v>Lilo of 220kv DC Ara-Pusauli at Dumraon TL Line-2</v>
          </cell>
          <cell r="B350">
            <v>40</v>
          </cell>
          <cell r="C350" t="str">
            <v>10/11</v>
          </cell>
          <cell r="D350" t="str">
            <v>DA+3</v>
          </cell>
          <cell r="E350" t="str">
            <v>WET</v>
          </cell>
          <cell r="F350" t="str">
            <v>Akhilesh Kumar</v>
          </cell>
          <cell r="G350">
            <v>43581</v>
          </cell>
          <cell r="H350">
            <v>43609</v>
          </cell>
          <cell r="I350">
            <v>0</v>
          </cell>
          <cell r="J350" t="str">
            <v>TT Changed</v>
          </cell>
          <cell r="K350">
            <v>0</v>
          </cell>
          <cell r="L350">
            <v>0</v>
          </cell>
          <cell r="M350">
            <v>0</v>
          </cell>
          <cell r="N350">
            <v>0</v>
          </cell>
          <cell r="O350">
            <v>0</v>
          </cell>
          <cell r="P350">
            <v>0</v>
          </cell>
          <cell r="Q350">
            <v>0</v>
          </cell>
          <cell r="R350" t="e">
            <v>#NAME?</v>
          </cell>
          <cell r="S350" t="e">
            <v>#NAME?</v>
          </cell>
          <cell r="T350">
            <v>0</v>
          </cell>
          <cell r="U350">
            <v>0</v>
          </cell>
          <cell r="V350" t="e">
            <v>#NAME?</v>
          </cell>
          <cell r="W350" t="e">
            <v>#NAME?</v>
          </cell>
          <cell r="X350" t="e">
            <v>#NAME?</v>
          </cell>
          <cell r="Y350" t="e">
            <v>#NAME?</v>
          </cell>
          <cell r="Z350" t="e">
            <v>#NAME?</v>
          </cell>
          <cell r="AA350" t="e">
            <v>#NAME?</v>
          </cell>
          <cell r="AB350" t="e">
            <v>#NAME?</v>
          </cell>
          <cell r="AC350" t="e">
            <v>#NAME?</v>
          </cell>
          <cell r="AD350" t="e">
            <v>#NAME?</v>
          </cell>
          <cell r="AE350" t="e">
            <v>#NAME?</v>
          </cell>
          <cell r="AF350">
            <v>171.56</v>
          </cell>
          <cell r="AG350">
            <v>36.64</v>
          </cell>
          <cell r="AH350">
            <v>7.56</v>
          </cell>
          <cell r="AI350">
            <v>215.76</v>
          </cell>
          <cell r="AJ350" t="e">
            <v>#NAME?</v>
          </cell>
          <cell r="AK350" t="e">
            <v>#NAME?</v>
          </cell>
          <cell r="AL350" t="e">
            <v>#NAME?</v>
          </cell>
          <cell r="AM350" t="e">
            <v>#NAME?</v>
          </cell>
          <cell r="AN350" t="e">
            <v>#NAME?</v>
          </cell>
          <cell r="AO350" t="e">
            <v>#NAME?</v>
          </cell>
          <cell r="AP350" t="e">
            <v>#NAME?</v>
          </cell>
          <cell r="AQ350">
            <v>0</v>
          </cell>
          <cell r="AR350">
            <v>0</v>
          </cell>
          <cell r="AS350">
            <v>0</v>
          </cell>
          <cell r="AT350">
            <v>0</v>
          </cell>
        </row>
        <row r="351">
          <cell r="A351" t="str">
            <v>Lilo of 220kv DC Ara-Pusauli at Dumraon TL Line-2</v>
          </cell>
          <cell r="B351">
            <v>54</v>
          </cell>
          <cell r="C351" t="str">
            <v>11/0</v>
          </cell>
          <cell r="D351" t="str">
            <v>DD+6</v>
          </cell>
          <cell r="E351" t="str">
            <v>WET</v>
          </cell>
          <cell r="F351" t="str">
            <v>Akhilesh Kumar</v>
          </cell>
          <cell r="G351">
            <v>43590</v>
          </cell>
          <cell r="H351">
            <v>43618</v>
          </cell>
          <cell r="I351">
            <v>0</v>
          </cell>
          <cell r="J351" t="str">
            <v>YES</v>
          </cell>
          <cell r="K351">
            <v>0</v>
          </cell>
          <cell r="L351">
            <v>0</v>
          </cell>
          <cell r="M351">
            <v>0</v>
          </cell>
          <cell r="N351">
            <v>0</v>
          </cell>
          <cell r="O351">
            <v>0</v>
          </cell>
          <cell r="P351">
            <v>0</v>
          </cell>
          <cell r="Q351">
            <v>0</v>
          </cell>
          <cell r="R351" t="e">
            <v>#NAME?</v>
          </cell>
          <cell r="S351" t="e">
            <v>#NAME?</v>
          </cell>
          <cell r="T351">
            <v>0</v>
          </cell>
          <cell r="U351">
            <v>0</v>
          </cell>
          <cell r="V351" t="e">
            <v>#NAME?</v>
          </cell>
          <cell r="W351" t="e">
            <v>#NAME?</v>
          </cell>
          <cell r="X351" t="e">
            <v>#NAME?</v>
          </cell>
          <cell r="Y351" t="e">
            <v>#NAME?</v>
          </cell>
          <cell r="Z351" t="e">
            <v>#NAME?</v>
          </cell>
          <cell r="AA351" t="e">
            <v>#NAME?</v>
          </cell>
          <cell r="AB351" t="e">
            <v>#NAME?</v>
          </cell>
          <cell r="AC351" t="e">
            <v>#NAME?</v>
          </cell>
          <cell r="AD351" t="e">
            <v>#NAME?</v>
          </cell>
          <cell r="AE351" t="e">
            <v>#NAME?</v>
          </cell>
          <cell r="AF351">
            <v>396.56</v>
          </cell>
          <cell r="AG351">
            <v>0</v>
          </cell>
          <cell r="AH351">
            <v>8.26</v>
          </cell>
          <cell r="AI351">
            <v>404.82</v>
          </cell>
          <cell r="AJ351" t="e">
            <v>#NAME?</v>
          </cell>
          <cell r="AK351" t="e">
            <v>#NAME?</v>
          </cell>
          <cell r="AL351" t="e">
            <v>#NAME?</v>
          </cell>
          <cell r="AM351" t="e">
            <v>#NAME?</v>
          </cell>
          <cell r="AN351" t="e">
            <v>#NAME?</v>
          </cell>
          <cell r="AO351" t="e">
            <v>#NAME?</v>
          </cell>
          <cell r="AP351" t="e">
            <v>#NAME?</v>
          </cell>
          <cell r="AQ351">
            <v>0</v>
          </cell>
          <cell r="AR351">
            <v>0</v>
          </cell>
          <cell r="AS351">
            <v>0</v>
          </cell>
          <cell r="AT351">
            <v>0</v>
          </cell>
        </row>
        <row r="352">
          <cell r="A352" t="str">
            <v>Lilo of 220kv DC Ara-Pusauli at Dumraon TL Line-2</v>
          </cell>
          <cell r="B352">
            <v>61</v>
          </cell>
          <cell r="C352" t="str">
            <v>12/0</v>
          </cell>
          <cell r="D352" t="str">
            <v>DD+18</v>
          </cell>
          <cell r="E352" t="str">
            <v>PS</v>
          </cell>
          <cell r="F352" t="str">
            <v>Ms Builder</v>
          </cell>
          <cell r="G352">
            <v>43624</v>
          </cell>
          <cell r="H352">
            <v>43652</v>
          </cell>
          <cell r="I352">
            <v>0</v>
          </cell>
          <cell r="J352">
            <v>0</v>
          </cell>
          <cell r="K352">
            <v>0</v>
          </cell>
          <cell r="L352">
            <v>0</v>
          </cell>
          <cell r="M352">
            <v>0</v>
          </cell>
          <cell r="N352">
            <v>0</v>
          </cell>
          <cell r="O352">
            <v>0</v>
          </cell>
          <cell r="P352">
            <v>0</v>
          </cell>
          <cell r="Q352">
            <v>0</v>
          </cell>
          <cell r="R352" t="e">
            <v>#NAME?</v>
          </cell>
          <cell r="S352" t="e">
            <v>#NAME?</v>
          </cell>
          <cell r="T352">
            <v>0</v>
          </cell>
          <cell r="U352">
            <v>0</v>
          </cell>
          <cell r="V352" t="e">
            <v>#NAME?</v>
          </cell>
          <cell r="W352" t="e">
            <v>#NAME?</v>
          </cell>
          <cell r="X352" t="e">
            <v>#NAME?</v>
          </cell>
          <cell r="Y352" t="e">
            <v>#NAME?</v>
          </cell>
          <cell r="Z352" t="e">
            <v>#NAME?</v>
          </cell>
          <cell r="AA352" t="e">
            <v>#NAME?</v>
          </cell>
          <cell r="AB352" t="e">
            <v>#NAME?</v>
          </cell>
          <cell r="AC352" t="e">
            <v>#NAME?</v>
          </cell>
          <cell r="AD352" t="e">
            <v>#NAME?</v>
          </cell>
          <cell r="AE352" t="e">
            <v>#NAME?</v>
          </cell>
          <cell r="AF352">
            <v>462.57</v>
          </cell>
          <cell r="AG352">
            <v>0</v>
          </cell>
          <cell r="AH352">
            <v>8.52</v>
          </cell>
          <cell r="AI352">
            <v>471.09</v>
          </cell>
          <cell r="AJ352" t="e">
            <v>#NAME?</v>
          </cell>
          <cell r="AK352" t="e">
            <v>#NAME?</v>
          </cell>
          <cell r="AL352" t="e">
            <v>#NAME?</v>
          </cell>
          <cell r="AM352" t="e">
            <v>#NAME?</v>
          </cell>
          <cell r="AN352" t="e">
            <v>#NAME?</v>
          </cell>
          <cell r="AO352" t="e">
            <v>#NAME?</v>
          </cell>
          <cell r="AP352" t="e">
            <v>#NAME?</v>
          </cell>
          <cell r="AQ352">
            <v>0</v>
          </cell>
          <cell r="AR352">
            <v>0</v>
          </cell>
          <cell r="AS352">
            <v>0</v>
          </cell>
          <cell r="AT352">
            <v>0</v>
          </cell>
        </row>
        <row r="353">
          <cell r="A353" t="str">
            <v>Lilo of 220kv DC Ara-Pusauli at Dumraon TL Line-2</v>
          </cell>
          <cell r="B353">
            <v>62</v>
          </cell>
          <cell r="C353" t="str">
            <v>13/0</v>
          </cell>
          <cell r="D353" t="str">
            <v>DD+18</v>
          </cell>
          <cell r="E353" t="str">
            <v>WET</v>
          </cell>
          <cell r="F353" t="str">
            <v>Ms Builder</v>
          </cell>
          <cell r="G353">
            <v>43630</v>
          </cell>
          <cell r="H353">
            <v>43658</v>
          </cell>
          <cell r="I353">
            <v>0</v>
          </cell>
          <cell r="J353">
            <v>0</v>
          </cell>
          <cell r="K353">
            <v>0</v>
          </cell>
          <cell r="L353">
            <v>0</v>
          </cell>
          <cell r="M353">
            <v>0</v>
          </cell>
          <cell r="N353">
            <v>0</v>
          </cell>
          <cell r="O353">
            <v>0</v>
          </cell>
          <cell r="P353">
            <v>0</v>
          </cell>
          <cell r="Q353">
            <v>0</v>
          </cell>
          <cell r="R353" t="e">
            <v>#NAME?</v>
          </cell>
          <cell r="S353" t="e">
            <v>#NAME?</v>
          </cell>
          <cell r="T353">
            <v>0</v>
          </cell>
          <cell r="U353">
            <v>0</v>
          </cell>
          <cell r="V353" t="e">
            <v>#NAME?</v>
          </cell>
          <cell r="W353" t="e">
            <v>#NAME?</v>
          </cell>
          <cell r="X353" t="e">
            <v>#NAME?</v>
          </cell>
          <cell r="Y353" t="e">
            <v>#NAME?</v>
          </cell>
          <cell r="Z353" t="e">
            <v>#NAME?</v>
          </cell>
          <cell r="AA353" t="e">
            <v>#NAME?</v>
          </cell>
          <cell r="AB353" t="e">
            <v>#NAME?</v>
          </cell>
          <cell r="AC353" t="e">
            <v>#NAME?</v>
          </cell>
          <cell r="AD353" t="e">
            <v>#NAME?</v>
          </cell>
          <cell r="AE353" t="e">
            <v>#NAME?</v>
          </cell>
          <cell r="AF353">
            <v>462.57</v>
          </cell>
          <cell r="AG353">
            <v>0</v>
          </cell>
          <cell r="AH353">
            <v>8.52</v>
          </cell>
          <cell r="AI353">
            <v>471.09</v>
          </cell>
          <cell r="AJ353" t="e">
            <v>#NAME?</v>
          </cell>
          <cell r="AK353" t="e">
            <v>#NAME?</v>
          </cell>
          <cell r="AL353" t="e">
            <v>#NAME?</v>
          </cell>
          <cell r="AM353" t="e">
            <v>#NAME?</v>
          </cell>
          <cell r="AN353" t="e">
            <v>#NAME?</v>
          </cell>
          <cell r="AO353" t="e">
            <v>#NAME?</v>
          </cell>
          <cell r="AP353" t="e">
            <v>#NAME?</v>
          </cell>
          <cell r="AQ353">
            <v>0</v>
          </cell>
          <cell r="AR353">
            <v>0</v>
          </cell>
          <cell r="AS353">
            <v>0</v>
          </cell>
          <cell r="AT353">
            <v>0</v>
          </cell>
        </row>
        <row r="354">
          <cell r="A354" t="str">
            <v>Lilo of 220kv DC Ara-Pusauli at Dumraon TL Line-2</v>
          </cell>
          <cell r="B354">
            <v>41</v>
          </cell>
          <cell r="C354" t="str">
            <v>13/1</v>
          </cell>
          <cell r="D354" t="str">
            <v>DB+0</v>
          </cell>
          <cell r="E354" t="str">
            <v>WET</v>
          </cell>
          <cell r="F354" t="str">
            <v>Sree sai infra</v>
          </cell>
          <cell r="G354">
            <v>43581</v>
          </cell>
          <cell r="H354">
            <v>43609</v>
          </cell>
          <cell r="I354">
            <v>0</v>
          </cell>
          <cell r="J354">
            <v>43609</v>
          </cell>
          <cell r="K354">
            <v>0</v>
          </cell>
          <cell r="L354">
            <v>0</v>
          </cell>
          <cell r="M354">
            <v>0</v>
          </cell>
          <cell r="N354">
            <v>0</v>
          </cell>
          <cell r="O354">
            <v>0</v>
          </cell>
          <cell r="P354">
            <v>0</v>
          </cell>
          <cell r="Q354">
            <v>0</v>
          </cell>
          <cell r="R354" t="e">
            <v>#NAME?</v>
          </cell>
          <cell r="S354" t="e">
            <v>#NAME?</v>
          </cell>
          <cell r="T354">
            <v>0</v>
          </cell>
          <cell r="U354">
            <v>0</v>
          </cell>
          <cell r="V354" t="e">
            <v>#NAME?</v>
          </cell>
          <cell r="W354" t="e">
            <v>#NAME?</v>
          </cell>
          <cell r="X354" t="e">
            <v>#NAME?</v>
          </cell>
          <cell r="Y354" t="e">
            <v>#NAME?</v>
          </cell>
          <cell r="Z354" t="e">
            <v>#NAME?</v>
          </cell>
          <cell r="AA354" t="e">
            <v>#NAME?</v>
          </cell>
          <cell r="AB354" t="e">
            <v>#NAME?</v>
          </cell>
          <cell r="AC354" t="e">
            <v>#NAME?</v>
          </cell>
          <cell r="AD354" t="e">
            <v>#NAME?</v>
          </cell>
          <cell r="AE354" t="e">
            <v>#NAME?</v>
          </cell>
          <cell r="AF354">
            <v>211.8</v>
          </cell>
          <cell r="AG354">
            <v>43.43</v>
          </cell>
          <cell r="AH354">
            <v>6.86</v>
          </cell>
          <cell r="AI354">
            <v>262.09000000000003</v>
          </cell>
          <cell r="AJ354" t="e">
            <v>#NAME?</v>
          </cell>
          <cell r="AK354" t="e">
            <v>#NAME?</v>
          </cell>
          <cell r="AL354" t="e">
            <v>#NAME?</v>
          </cell>
          <cell r="AM354" t="e">
            <v>#NAME?</v>
          </cell>
          <cell r="AN354" t="e">
            <v>#NAME?</v>
          </cell>
          <cell r="AO354" t="e">
            <v>#NAME?</v>
          </cell>
          <cell r="AP354" t="e">
            <v>#NAME?</v>
          </cell>
          <cell r="AQ354">
            <v>0</v>
          </cell>
          <cell r="AR354">
            <v>0</v>
          </cell>
          <cell r="AS354">
            <v>0</v>
          </cell>
          <cell r="AT354">
            <v>0</v>
          </cell>
        </row>
        <row r="355">
          <cell r="A355" t="str">
            <v>Lilo of 220kv DC Ara-Pusauli at Dumraon TL Line-2</v>
          </cell>
          <cell r="B355">
            <v>49</v>
          </cell>
          <cell r="C355" t="str">
            <v>13/2</v>
          </cell>
          <cell r="D355" t="str">
            <v>DA+0</v>
          </cell>
          <cell r="E355" t="str">
            <v>WET</v>
          </cell>
          <cell r="F355" t="str">
            <v>Sree sai infra</v>
          </cell>
          <cell r="G355">
            <v>43585</v>
          </cell>
          <cell r="H355">
            <v>43613</v>
          </cell>
          <cell r="I355">
            <v>0</v>
          </cell>
          <cell r="J355">
            <v>43609</v>
          </cell>
          <cell r="K355">
            <v>0</v>
          </cell>
          <cell r="L355">
            <v>0</v>
          </cell>
          <cell r="M355">
            <v>0</v>
          </cell>
          <cell r="N355">
            <v>0</v>
          </cell>
          <cell r="O355">
            <v>0</v>
          </cell>
          <cell r="P355">
            <v>0</v>
          </cell>
          <cell r="Q355">
            <v>0</v>
          </cell>
          <cell r="R355" t="e">
            <v>#NAME?</v>
          </cell>
          <cell r="S355" t="e">
            <v>#NAME?</v>
          </cell>
          <cell r="T355">
            <v>0</v>
          </cell>
          <cell r="U355">
            <v>0</v>
          </cell>
          <cell r="V355" t="e">
            <v>#NAME?</v>
          </cell>
          <cell r="W355" t="e">
            <v>#NAME?</v>
          </cell>
          <cell r="X355" t="e">
            <v>#NAME?</v>
          </cell>
          <cell r="Y355" t="e">
            <v>#NAME?</v>
          </cell>
          <cell r="Z355" t="e">
            <v>#NAME?</v>
          </cell>
          <cell r="AA355" t="e">
            <v>#NAME?</v>
          </cell>
          <cell r="AB355" t="e">
            <v>#NAME?</v>
          </cell>
          <cell r="AC355" t="e">
            <v>#NAME?</v>
          </cell>
          <cell r="AD355" t="e">
            <v>#NAME?</v>
          </cell>
          <cell r="AE355" t="e">
            <v>#NAME?</v>
          </cell>
          <cell r="AF355">
            <v>171.56</v>
          </cell>
          <cell r="AG355">
            <v>36.64</v>
          </cell>
          <cell r="AH355">
            <v>7.56</v>
          </cell>
          <cell r="AI355">
            <v>215.76</v>
          </cell>
          <cell r="AJ355" t="e">
            <v>#NAME?</v>
          </cell>
          <cell r="AK355" t="e">
            <v>#NAME?</v>
          </cell>
          <cell r="AL355" t="e">
            <v>#NAME?</v>
          </cell>
          <cell r="AM355" t="e">
            <v>#NAME?</v>
          </cell>
          <cell r="AN355" t="e">
            <v>#NAME?</v>
          </cell>
          <cell r="AO355" t="e">
            <v>#NAME?</v>
          </cell>
          <cell r="AP355" t="e">
            <v>#NAME?</v>
          </cell>
          <cell r="AQ355">
            <v>0</v>
          </cell>
          <cell r="AR355">
            <v>0</v>
          </cell>
          <cell r="AS355">
            <v>0</v>
          </cell>
          <cell r="AT355">
            <v>0</v>
          </cell>
        </row>
        <row r="356">
          <cell r="A356" t="str">
            <v>Lilo of 220kv DC Ara-Pusauli at Dumraon TL Line-2</v>
          </cell>
          <cell r="B356">
            <v>37</v>
          </cell>
          <cell r="C356" t="str">
            <v>13/3</v>
          </cell>
          <cell r="D356" t="str">
            <v>DA+0</v>
          </cell>
          <cell r="E356" t="str">
            <v>WET</v>
          </cell>
          <cell r="F356" t="str">
            <v>Sree sai infra</v>
          </cell>
          <cell r="G356">
            <v>43577</v>
          </cell>
          <cell r="H356">
            <v>43605</v>
          </cell>
          <cell r="I356">
            <v>0</v>
          </cell>
          <cell r="J356">
            <v>43609</v>
          </cell>
          <cell r="K356">
            <v>0</v>
          </cell>
          <cell r="L356">
            <v>0</v>
          </cell>
          <cell r="M356">
            <v>0</v>
          </cell>
          <cell r="N356">
            <v>0</v>
          </cell>
          <cell r="O356">
            <v>0</v>
          </cell>
          <cell r="P356">
            <v>0</v>
          </cell>
          <cell r="Q356">
            <v>0</v>
          </cell>
          <cell r="R356" t="e">
            <v>#NAME?</v>
          </cell>
          <cell r="S356" t="e">
            <v>#NAME?</v>
          </cell>
          <cell r="T356">
            <v>0</v>
          </cell>
          <cell r="U356">
            <v>0</v>
          </cell>
          <cell r="V356" t="e">
            <v>#NAME?</v>
          </cell>
          <cell r="W356" t="e">
            <v>#NAME?</v>
          </cell>
          <cell r="X356" t="e">
            <v>#NAME?</v>
          </cell>
          <cell r="Y356" t="e">
            <v>#NAME?</v>
          </cell>
          <cell r="Z356" t="e">
            <v>#NAME?</v>
          </cell>
          <cell r="AA356" t="e">
            <v>#NAME?</v>
          </cell>
          <cell r="AB356" t="e">
            <v>#NAME?</v>
          </cell>
          <cell r="AC356" t="e">
            <v>#NAME?</v>
          </cell>
          <cell r="AD356" t="e">
            <v>#NAME?</v>
          </cell>
          <cell r="AE356" t="e">
            <v>#NAME?</v>
          </cell>
          <cell r="AF356">
            <v>171.56</v>
          </cell>
          <cell r="AG356">
            <v>36.64</v>
          </cell>
          <cell r="AH356">
            <v>7.56</v>
          </cell>
          <cell r="AI356">
            <v>215.76</v>
          </cell>
          <cell r="AJ356" t="e">
            <v>#NAME?</v>
          </cell>
          <cell r="AK356" t="e">
            <v>#NAME?</v>
          </cell>
          <cell r="AL356" t="e">
            <v>#NAME?</v>
          </cell>
          <cell r="AM356" t="e">
            <v>#NAME?</v>
          </cell>
          <cell r="AN356" t="e">
            <v>#NAME?</v>
          </cell>
          <cell r="AO356" t="e">
            <v>#NAME?</v>
          </cell>
          <cell r="AP356" t="e">
            <v>#NAME?</v>
          </cell>
          <cell r="AQ356">
            <v>0</v>
          </cell>
          <cell r="AR356">
            <v>0</v>
          </cell>
          <cell r="AS356">
            <v>0</v>
          </cell>
          <cell r="AT356">
            <v>0</v>
          </cell>
        </row>
        <row r="357">
          <cell r="A357" t="str">
            <v>Lilo of 220kv DC Ara-Pusauli at Dumraon TL Line-2</v>
          </cell>
          <cell r="B357">
            <v>59</v>
          </cell>
          <cell r="C357" t="str">
            <v>14/0</v>
          </cell>
          <cell r="D357" t="str">
            <v>DD+9</v>
          </cell>
          <cell r="E357" t="str">
            <v>WET</v>
          </cell>
          <cell r="F357" t="str">
            <v>Sree sai infra</v>
          </cell>
          <cell r="G357">
            <v>43605</v>
          </cell>
          <cell r="H357">
            <v>43633</v>
          </cell>
          <cell r="I357">
            <v>0</v>
          </cell>
          <cell r="J357">
            <v>43609</v>
          </cell>
          <cell r="K357">
            <v>0</v>
          </cell>
          <cell r="L357">
            <v>0</v>
          </cell>
          <cell r="M357">
            <v>0</v>
          </cell>
          <cell r="N357">
            <v>0</v>
          </cell>
          <cell r="O357">
            <v>0</v>
          </cell>
          <cell r="P357">
            <v>0</v>
          </cell>
          <cell r="Q357">
            <v>0</v>
          </cell>
          <cell r="R357" t="e">
            <v>#NAME?</v>
          </cell>
          <cell r="S357" t="e">
            <v>#NAME?</v>
          </cell>
          <cell r="T357">
            <v>0</v>
          </cell>
          <cell r="U357">
            <v>0</v>
          </cell>
          <cell r="V357" t="e">
            <v>#NAME?</v>
          </cell>
          <cell r="W357" t="e">
            <v>#NAME?</v>
          </cell>
          <cell r="X357" t="e">
            <v>#NAME?</v>
          </cell>
          <cell r="Y357" t="e">
            <v>#NAME?</v>
          </cell>
          <cell r="Z357" t="e">
            <v>#NAME?</v>
          </cell>
          <cell r="AA357" t="e">
            <v>#NAME?</v>
          </cell>
          <cell r="AB357" t="e">
            <v>#NAME?</v>
          </cell>
          <cell r="AC357" t="e">
            <v>#NAME?</v>
          </cell>
          <cell r="AD357" t="e">
            <v>#NAME?</v>
          </cell>
          <cell r="AE357" t="e">
            <v>#NAME?</v>
          </cell>
          <cell r="AF357">
            <v>462.57</v>
          </cell>
          <cell r="AG357">
            <v>0</v>
          </cell>
          <cell r="AH357">
            <v>8.52</v>
          </cell>
          <cell r="AI357">
            <v>471.09</v>
          </cell>
          <cell r="AJ357" t="e">
            <v>#NAME?</v>
          </cell>
          <cell r="AK357" t="e">
            <v>#NAME?</v>
          </cell>
          <cell r="AL357" t="e">
            <v>#NAME?</v>
          </cell>
          <cell r="AM357" t="e">
            <v>#NAME?</v>
          </cell>
          <cell r="AN357" t="e">
            <v>#NAME?</v>
          </cell>
          <cell r="AO357" t="e">
            <v>#NAME?</v>
          </cell>
          <cell r="AP357" t="e">
            <v>#NAME?</v>
          </cell>
          <cell r="AQ357">
            <v>0</v>
          </cell>
          <cell r="AR357">
            <v>0</v>
          </cell>
          <cell r="AS357">
            <v>0</v>
          </cell>
          <cell r="AT357">
            <v>0</v>
          </cell>
        </row>
        <row r="358">
          <cell r="A358" t="str">
            <v>Lilo of 220kv DC Ara-Pusauli at Dumraon TL Line-2</v>
          </cell>
          <cell r="B358">
            <v>60</v>
          </cell>
          <cell r="C358" t="str">
            <v>15/0</v>
          </cell>
          <cell r="D358" t="str">
            <v>DD+9</v>
          </cell>
          <cell r="E358" t="str">
            <v>WET</v>
          </cell>
          <cell r="F358" t="str">
            <v>shri sai infra</v>
          </cell>
          <cell r="G358">
            <v>43616</v>
          </cell>
          <cell r="H358">
            <v>43644</v>
          </cell>
          <cell r="I358">
            <v>0</v>
          </cell>
          <cell r="J358">
            <v>0</v>
          </cell>
          <cell r="K358">
            <v>0</v>
          </cell>
          <cell r="L358">
            <v>0</v>
          </cell>
          <cell r="M358">
            <v>0</v>
          </cell>
          <cell r="N358">
            <v>0</v>
          </cell>
          <cell r="O358">
            <v>0</v>
          </cell>
          <cell r="P358">
            <v>0</v>
          </cell>
          <cell r="Q358">
            <v>0</v>
          </cell>
          <cell r="R358" t="e">
            <v>#NAME?</v>
          </cell>
          <cell r="S358" t="e">
            <v>#NAME?</v>
          </cell>
          <cell r="T358">
            <v>0</v>
          </cell>
          <cell r="U358">
            <v>0</v>
          </cell>
          <cell r="V358" t="e">
            <v>#NAME?</v>
          </cell>
          <cell r="W358" t="e">
            <v>#NAME?</v>
          </cell>
          <cell r="X358" t="e">
            <v>#NAME?</v>
          </cell>
          <cell r="Y358" t="e">
            <v>#NAME?</v>
          </cell>
          <cell r="Z358" t="e">
            <v>#NAME?</v>
          </cell>
          <cell r="AA358" t="e">
            <v>#NAME?</v>
          </cell>
          <cell r="AB358" t="e">
            <v>#NAME?</v>
          </cell>
          <cell r="AC358" t="e">
            <v>#NAME?</v>
          </cell>
          <cell r="AD358" t="e">
            <v>#NAME?</v>
          </cell>
          <cell r="AE358" t="e">
            <v>#NAME?</v>
          </cell>
          <cell r="AF358">
            <v>462.57</v>
          </cell>
          <cell r="AG358">
            <v>0</v>
          </cell>
          <cell r="AH358">
            <v>8.52</v>
          </cell>
          <cell r="AI358">
            <v>471.09</v>
          </cell>
          <cell r="AJ358" t="e">
            <v>#NAME?</v>
          </cell>
          <cell r="AK358" t="e">
            <v>#NAME?</v>
          </cell>
          <cell r="AL358" t="e">
            <v>#NAME?</v>
          </cell>
          <cell r="AM358" t="e">
            <v>#NAME?</v>
          </cell>
          <cell r="AN358" t="e">
            <v>#NAME?</v>
          </cell>
          <cell r="AO358" t="e">
            <v>#NAME?</v>
          </cell>
          <cell r="AP358" t="e">
            <v>#NAME?</v>
          </cell>
          <cell r="AQ358">
            <v>0</v>
          </cell>
          <cell r="AR358">
            <v>0</v>
          </cell>
          <cell r="AS358">
            <v>0</v>
          </cell>
          <cell r="AT358">
            <v>0</v>
          </cell>
        </row>
        <row r="359">
          <cell r="A359" t="str">
            <v>Lilo of 220kv DC Ara-Pusauli at Dumraon TL Line-2</v>
          </cell>
          <cell r="B359">
            <v>57</v>
          </cell>
          <cell r="C359" t="str">
            <v>15/1</v>
          </cell>
          <cell r="D359" t="str">
            <v>DA+0</v>
          </cell>
          <cell r="E359" t="str">
            <v>WET</v>
          </cell>
          <cell r="F359" t="str">
            <v>shri sai infra</v>
          </cell>
          <cell r="G359">
            <v>43593</v>
          </cell>
          <cell r="H359">
            <v>43621</v>
          </cell>
          <cell r="I359">
            <v>0</v>
          </cell>
          <cell r="J359">
            <v>43609</v>
          </cell>
          <cell r="K359">
            <v>0</v>
          </cell>
          <cell r="L359">
            <v>0</v>
          </cell>
          <cell r="M359">
            <v>0</v>
          </cell>
          <cell r="N359">
            <v>0</v>
          </cell>
          <cell r="O359">
            <v>0</v>
          </cell>
          <cell r="P359">
            <v>0</v>
          </cell>
          <cell r="Q359">
            <v>0</v>
          </cell>
          <cell r="R359" t="e">
            <v>#NAME?</v>
          </cell>
          <cell r="S359" t="e">
            <v>#NAME?</v>
          </cell>
          <cell r="T359">
            <v>0</v>
          </cell>
          <cell r="U359">
            <v>0</v>
          </cell>
          <cell r="V359" t="e">
            <v>#NAME?</v>
          </cell>
          <cell r="W359" t="e">
            <v>#NAME?</v>
          </cell>
          <cell r="X359" t="e">
            <v>#NAME?</v>
          </cell>
          <cell r="Y359" t="e">
            <v>#NAME?</v>
          </cell>
          <cell r="Z359" t="e">
            <v>#NAME?</v>
          </cell>
          <cell r="AA359" t="e">
            <v>#NAME?</v>
          </cell>
          <cell r="AB359" t="e">
            <v>#NAME?</v>
          </cell>
          <cell r="AC359" t="e">
            <v>#NAME?</v>
          </cell>
          <cell r="AD359" t="e">
            <v>#NAME?</v>
          </cell>
          <cell r="AE359" t="e">
            <v>#NAME?</v>
          </cell>
          <cell r="AF359">
            <v>171.56</v>
          </cell>
          <cell r="AG359">
            <v>36.64</v>
          </cell>
          <cell r="AH359">
            <v>7.56</v>
          </cell>
          <cell r="AI359">
            <v>215.76</v>
          </cell>
          <cell r="AJ359" t="e">
            <v>#NAME?</v>
          </cell>
          <cell r="AK359" t="e">
            <v>#NAME?</v>
          </cell>
          <cell r="AL359" t="e">
            <v>#NAME?</v>
          </cell>
          <cell r="AM359" t="e">
            <v>#NAME?</v>
          </cell>
          <cell r="AN359" t="e">
            <v>#NAME?</v>
          </cell>
          <cell r="AO359" t="e">
            <v>#NAME?</v>
          </cell>
          <cell r="AP359" t="e">
            <v>#NAME?</v>
          </cell>
          <cell r="AQ359">
            <v>0</v>
          </cell>
          <cell r="AR359">
            <v>0</v>
          </cell>
          <cell r="AS359">
            <v>0</v>
          </cell>
          <cell r="AT359">
            <v>0</v>
          </cell>
        </row>
        <row r="360">
          <cell r="A360" t="str">
            <v>132KV DC Dumraon-Buxar TL Line</v>
          </cell>
          <cell r="B360">
            <v>34</v>
          </cell>
          <cell r="C360" t="str">
            <v>6/8</v>
          </cell>
          <cell r="D360" t="str">
            <v>DP+6</v>
          </cell>
          <cell r="E360" t="str">
            <v>WET</v>
          </cell>
          <cell r="F360" t="str">
            <v>Bhagwati Construction</v>
          </cell>
          <cell r="G360">
            <v>43462</v>
          </cell>
          <cell r="H360">
            <v>43490</v>
          </cell>
          <cell r="I360" t="str">
            <v>yes</v>
          </cell>
          <cell r="J360" t="str">
            <v>YES</v>
          </cell>
          <cell r="K360" t="str">
            <v>YES</v>
          </cell>
          <cell r="L360">
            <v>0</v>
          </cell>
          <cell r="M360">
            <v>34</v>
          </cell>
          <cell r="N360">
            <v>0</v>
          </cell>
          <cell r="O360">
            <v>0</v>
          </cell>
          <cell r="P360">
            <v>0</v>
          </cell>
          <cell r="Q360">
            <v>0</v>
          </cell>
          <cell r="R360" t="e">
            <v>#NAME?</v>
          </cell>
          <cell r="S360" t="e">
            <v>#NAME?</v>
          </cell>
          <cell r="T360">
            <v>0</v>
          </cell>
          <cell r="U360">
            <v>0</v>
          </cell>
          <cell r="V360" t="e">
            <v>#NAME?</v>
          </cell>
          <cell r="W360" t="e">
            <v>#NAME?</v>
          </cell>
          <cell r="X360" t="e">
            <v>#NAME?</v>
          </cell>
          <cell r="Y360" t="e">
            <v>#NAME?</v>
          </cell>
          <cell r="Z360" t="e">
            <v>#NAME?</v>
          </cell>
          <cell r="AA360" t="e">
            <v>#NAME?</v>
          </cell>
          <cell r="AB360" t="e">
            <v>#NAME?</v>
          </cell>
          <cell r="AC360" t="e">
            <v>#NAME?</v>
          </cell>
          <cell r="AD360" t="e">
            <v>#NAME?</v>
          </cell>
          <cell r="AE360" t="e">
            <v>#NAME?</v>
          </cell>
          <cell r="AF360">
            <v>122.56</v>
          </cell>
          <cell r="AG360">
            <v>17.68</v>
          </cell>
          <cell r="AH360">
            <v>6.51</v>
          </cell>
          <cell r="AI360">
            <v>146.75</v>
          </cell>
          <cell r="AJ360" t="e">
            <v>#NAME?</v>
          </cell>
          <cell r="AK360" t="e">
            <v>#NAME?</v>
          </cell>
          <cell r="AL360" t="e">
            <v>#NAME?</v>
          </cell>
          <cell r="AM360" t="e">
            <v>#NAME?</v>
          </cell>
          <cell r="AN360" t="e">
            <v>#NAME?</v>
          </cell>
          <cell r="AO360" t="e">
            <v>#NAME?</v>
          </cell>
          <cell r="AP360" t="e">
            <v>#NAME?</v>
          </cell>
          <cell r="AQ360">
            <v>0</v>
          </cell>
          <cell r="AR360">
            <v>0</v>
          </cell>
          <cell r="AS360">
            <v>0</v>
          </cell>
          <cell r="AT360">
            <v>0</v>
          </cell>
        </row>
        <row r="361">
          <cell r="A361" t="str">
            <v>132KV DC Gaya-Jehanabad TL Line</v>
          </cell>
          <cell r="B361">
            <v>56</v>
          </cell>
          <cell r="C361" t="str">
            <v>11/0</v>
          </cell>
          <cell r="D361" t="str">
            <v>DD+0</v>
          </cell>
          <cell r="E361" t="str">
            <v>WET</v>
          </cell>
          <cell r="F361" t="str">
            <v>Rajiv Kumar</v>
          </cell>
          <cell r="G361">
            <v>43459</v>
          </cell>
          <cell r="H361">
            <v>43487</v>
          </cell>
          <cell r="I361" t="str">
            <v>21/02</v>
          </cell>
          <cell r="J361" t="str">
            <v>YES</v>
          </cell>
          <cell r="K361" t="str">
            <v>YES</v>
          </cell>
          <cell r="L361">
            <v>2</v>
          </cell>
          <cell r="M361">
            <v>57</v>
          </cell>
          <cell r="N361">
            <v>0</v>
          </cell>
          <cell r="O361">
            <v>0</v>
          </cell>
          <cell r="P361">
            <v>0</v>
          </cell>
          <cell r="Q361">
            <v>0</v>
          </cell>
          <cell r="R361" t="e">
            <v>#NAME?</v>
          </cell>
          <cell r="S361" t="e">
            <v>#NAME?</v>
          </cell>
          <cell r="T361">
            <v>0</v>
          </cell>
          <cell r="U361">
            <v>0</v>
          </cell>
          <cell r="V361" t="e">
            <v>#NAME?</v>
          </cell>
          <cell r="W361" t="e">
            <v>#NAME?</v>
          </cell>
          <cell r="X361" t="e">
            <v>#NAME?</v>
          </cell>
          <cell r="Y361" t="e">
            <v>#NAME?</v>
          </cell>
          <cell r="Z361" t="e">
            <v>#NAME?</v>
          </cell>
          <cell r="AA361" t="e">
            <v>#NAME?</v>
          </cell>
          <cell r="AB361" t="e">
            <v>#NAME?</v>
          </cell>
          <cell r="AC361" t="e">
            <v>#NAME?</v>
          </cell>
          <cell r="AD361" t="e">
            <v>#NAME?</v>
          </cell>
          <cell r="AE361" t="e">
            <v>#NAME?</v>
          </cell>
          <cell r="AF361">
            <v>396.56</v>
          </cell>
          <cell r="AG361">
            <v>0</v>
          </cell>
          <cell r="AH361">
            <v>8.26</v>
          </cell>
          <cell r="AI361">
            <v>404.82</v>
          </cell>
          <cell r="AJ361" t="e">
            <v>#NAME?</v>
          </cell>
          <cell r="AK361" t="e">
            <v>#NAME?</v>
          </cell>
          <cell r="AL361" t="e">
            <v>#NAME?</v>
          </cell>
          <cell r="AM361" t="e">
            <v>#NAME?</v>
          </cell>
          <cell r="AN361" t="e">
            <v>#NAME?</v>
          </cell>
          <cell r="AO361" t="e">
            <v>#NAME?</v>
          </cell>
          <cell r="AP361" t="e">
            <v>#NAME?</v>
          </cell>
          <cell r="AQ361">
            <v>0</v>
          </cell>
          <cell r="AR361">
            <v>0</v>
          </cell>
          <cell r="AS361">
            <v>0</v>
          </cell>
          <cell r="AT361">
            <v>0</v>
          </cell>
        </row>
        <row r="362">
          <cell r="A362" t="str">
            <v>132KV DC Gaya-Jehanabad TL Line</v>
          </cell>
          <cell r="B362">
            <v>57</v>
          </cell>
          <cell r="C362" t="str">
            <v>17/1</v>
          </cell>
          <cell r="D362" t="str">
            <v>DA+0</v>
          </cell>
          <cell r="E362" t="str">
            <v>WET</v>
          </cell>
          <cell r="F362" t="str">
            <v>Sunil Kumar</v>
          </cell>
          <cell r="G362">
            <v>43459</v>
          </cell>
          <cell r="H362">
            <v>43487</v>
          </cell>
          <cell r="I362" t="str">
            <v>21/02</v>
          </cell>
          <cell r="J362" t="str">
            <v>YES</v>
          </cell>
          <cell r="K362" t="str">
            <v>YES</v>
          </cell>
          <cell r="L362">
            <v>1</v>
          </cell>
          <cell r="M362">
            <v>56</v>
          </cell>
          <cell r="N362">
            <v>0</v>
          </cell>
          <cell r="O362">
            <v>0</v>
          </cell>
          <cell r="P362">
            <v>0</v>
          </cell>
          <cell r="Q362">
            <v>0</v>
          </cell>
          <cell r="R362" t="e">
            <v>#NAME?</v>
          </cell>
          <cell r="S362" t="e">
            <v>#NAME?</v>
          </cell>
          <cell r="T362">
            <v>0</v>
          </cell>
          <cell r="U362">
            <v>0</v>
          </cell>
          <cell r="V362" t="e">
            <v>#NAME?</v>
          </cell>
          <cell r="W362" t="e">
            <v>#NAME?</v>
          </cell>
          <cell r="X362" t="e">
            <v>#NAME?</v>
          </cell>
          <cell r="Y362" t="e">
            <v>#NAME?</v>
          </cell>
          <cell r="Z362" t="e">
            <v>#NAME?</v>
          </cell>
          <cell r="AA362" t="e">
            <v>#NAME?</v>
          </cell>
          <cell r="AB362" t="e">
            <v>#NAME?</v>
          </cell>
          <cell r="AC362" t="e">
            <v>#NAME?</v>
          </cell>
          <cell r="AD362" t="e">
            <v>#NAME?</v>
          </cell>
          <cell r="AE362" t="e">
            <v>#NAME?</v>
          </cell>
          <cell r="AF362">
            <v>171.56</v>
          </cell>
          <cell r="AG362">
            <v>36.64</v>
          </cell>
          <cell r="AH362">
            <v>7.56</v>
          </cell>
          <cell r="AI362">
            <v>215.76</v>
          </cell>
          <cell r="AJ362" t="e">
            <v>#NAME?</v>
          </cell>
          <cell r="AK362" t="e">
            <v>#NAME?</v>
          </cell>
          <cell r="AL362" t="e">
            <v>#NAME?</v>
          </cell>
          <cell r="AM362" t="e">
            <v>#NAME?</v>
          </cell>
          <cell r="AN362" t="e">
            <v>#NAME?</v>
          </cell>
          <cell r="AO362" t="e">
            <v>#NAME?</v>
          </cell>
          <cell r="AP362" t="e">
            <v>#NAME?</v>
          </cell>
          <cell r="AQ362">
            <v>0</v>
          </cell>
          <cell r="AR362">
            <v>0</v>
          </cell>
          <cell r="AS362">
            <v>0</v>
          </cell>
          <cell r="AT362">
            <v>0</v>
          </cell>
        </row>
        <row r="363">
          <cell r="A363" t="str">
            <v>132KV DC Dumraon-Buxar TL Line</v>
          </cell>
          <cell r="B363">
            <v>33</v>
          </cell>
          <cell r="C363" t="str">
            <v>27/2</v>
          </cell>
          <cell r="D363" t="str">
            <v>DP+0</v>
          </cell>
          <cell r="E363" t="str">
            <v>WET</v>
          </cell>
          <cell r="F363" t="str">
            <v>Meera Engineering</v>
          </cell>
          <cell r="G363">
            <v>43460</v>
          </cell>
          <cell r="H363">
            <v>43488</v>
          </cell>
          <cell r="I363" t="str">
            <v>yes</v>
          </cell>
          <cell r="J363" t="str">
            <v>YES</v>
          </cell>
          <cell r="K363" t="str">
            <v>YES</v>
          </cell>
          <cell r="L363">
            <v>5</v>
          </cell>
          <cell r="M363">
            <v>33</v>
          </cell>
          <cell r="N363">
            <v>0</v>
          </cell>
          <cell r="O363">
            <v>0</v>
          </cell>
          <cell r="P363">
            <v>0</v>
          </cell>
          <cell r="Q363">
            <v>0</v>
          </cell>
          <cell r="R363" t="e">
            <v>#NAME?</v>
          </cell>
          <cell r="S363" t="e">
            <v>#NAME?</v>
          </cell>
          <cell r="T363">
            <v>0</v>
          </cell>
          <cell r="U363">
            <v>0</v>
          </cell>
          <cell r="V363" t="e">
            <v>#NAME?</v>
          </cell>
          <cell r="W363" t="e">
            <v>#NAME?</v>
          </cell>
          <cell r="X363" t="e">
            <v>#NAME?</v>
          </cell>
          <cell r="Y363" t="e">
            <v>#NAME?</v>
          </cell>
          <cell r="Z363" t="e">
            <v>#NAME?</v>
          </cell>
          <cell r="AA363" t="e">
            <v>#NAME?</v>
          </cell>
          <cell r="AB363" t="e">
            <v>#NAME?</v>
          </cell>
          <cell r="AC363" t="e">
            <v>#NAME?</v>
          </cell>
          <cell r="AD363" t="e">
            <v>#NAME?</v>
          </cell>
          <cell r="AE363" t="e">
            <v>#NAME?</v>
          </cell>
          <cell r="AF363">
            <v>122.56</v>
          </cell>
          <cell r="AG363">
            <v>17.68</v>
          </cell>
          <cell r="AH363">
            <v>6.51</v>
          </cell>
          <cell r="AI363">
            <v>146.75</v>
          </cell>
          <cell r="AJ363" t="e">
            <v>#NAME?</v>
          </cell>
          <cell r="AK363" t="e">
            <v>#NAME?</v>
          </cell>
          <cell r="AL363" t="e">
            <v>#NAME?</v>
          </cell>
          <cell r="AM363" t="e">
            <v>#NAME?</v>
          </cell>
          <cell r="AN363" t="e">
            <v>#NAME?</v>
          </cell>
          <cell r="AO363" t="e">
            <v>#NAME?</v>
          </cell>
          <cell r="AP363" t="e">
            <v>#NAME?</v>
          </cell>
          <cell r="AQ363">
            <v>0</v>
          </cell>
          <cell r="AR363">
            <v>0</v>
          </cell>
          <cell r="AS363">
            <v>0</v>
          </cell>
          <cell r="AT363">
            <v>0</v>
          </cell>
        </row>
        <row r="364">
          <cell r="A364" t="str">
            <v>132KV DC Dumraon-Buxar TL Line</v>
          </cell>
          <cell r="B364">
            <v>32</v>
          </cell>
          <cell r="C364" t="str">
            <v>6/7</v>
          </cell>
          <cell r="D364" t="str">
            <v>DP+3</v>
          </cell>
          <cell r="E364" t="str">
            <v>WET</v>
          </cell>
          <cell r="F364" t="str">
            <v>Bhagwati Construction</v>
          </cell>
          <cell r="G364">
            <v>43459</v>
          </cell>
          <cell r="H364">
            <v>43487</v>
          </cell>
          <cell r="I364" t="str">
            <v>yes</v>
          </cell>
          <cell r="J364" t="str">
            <v>YES</v>
          </cell>
          <cell r="K364" t="str">
            <v>YES</v>
          </cell>
          <cell r="L364">
            <v>0</v>
          </cell>
          <cell r="M364">
            <v>32</v>
          </cell>
          <cell r="N364">
            <v>0</v>
          </cell>
          <cell r="O364">
            <v>0</v>
          </cell>
          <cell r="P364">
            <v>0</v>
          </cell>
          <cell r="Q364">
            <v>0</v>
          </cell>
          <cell r="R364" t="e">
            <v>#NAME?</v>
          </cell>
          <cell r="S364" t="e">
            <v>#NAME?</v>
          </cell>
          <cell r="T364">
            <v>0</v>
          </cell>
          <cell r="U364">
            <v>0</v>
          </cell>
          <cell r="V364" t="e">
            <v>#NAME?</v>
          </cell>
          <cell r="W364" t="e">
            <v>#NAME?</v>
          </cell>
          <cell r="X364" t="e">
            <v>#NAME?</v>
          </cell>
          <cell r="Y364" t="e">
            <v>#NAME?</v>
          </cell>
          <cell r="Z364" t="e">
            <v>#NAME?</v>
          </cell>
          <cell r="AA364" t="e">
            <v>#NAME?</v>
          </cell>
          <cell r="AB364" t="e">
            <v>#NAME?</v>
          </cell>
          <cell r="AC364" t="e">
            <v>#NAME?</v>
          </cell>
          <cell r="AD364" t="e">
            <v>#NAME?</v>
          </cell>
          <cell r="AE364" t="e">
            <v>#NAME?</v>
          </cell>
          <cell r="AF364">
            <v>122.56</v>
          </cell>
          <cell r="AG364">
            <v>17.68</v>
          </cell>
          <cell r="AH364">
            <v>6.51</v>
          </cell>
          <cell r="AI364">
            <v>146.75</v>
          </cell>
          <cell r="AJ364" t="e">
            <v>#NAME?</v>
          </cell>
          <cell r="AK364" t="e">
            <v>#NAME?</v>
          </cell>
          <cell r="AL364" t="e">
            <v>#NAME?</v>
          </cell>
          <cell r="AM364" t="e">
            <v>#NAME?</v>
          </cell>
          <cell r="AN364" t="e">
            <v>#NAME?</v>
          </cell>
          <cell r="AO364" t="e">
            <v>#NAME?</v>
          </cell>
          <cell r="AP364" t="e">
            <v>#NAME?</v>
          </cell>
          <cell r="AQ364">
            <v>0</v>
          </cell>
          <cell r="AR364">
            <v>0</v>
          </cell>
          <cell r="AS364">
            <v>0</v>
          </cell>
          <cell r="AT364">
            <v>34.142857142857146</v>
          </cell>
        </row>
        <row r="365">
          <cell r="A365" t="str">
            <v>132KV DC Dumraon-Buxar TL Line</v>
          </cell>
          <cell r="B365">
            <v>30</v>
          </cell>
          <cell r="C365" t="str">
            <v>10/7</v>
          </cell>
          <cell r="D365" t="str">
            <v>DP+6</v>
          </cell>
          <cell r="E365" t="str">
            <v>WET</v>
          </cell>
          <cell r="F365" t="str">
            <v>Rajesh Electric Works</v>
          </cell>
          <cell r="G365">
            <v>43458</v>
          </cell>
          <cell r="H365">
            <v>43486</v>
          </cell>
          <cell r="I365" t="str">
            <v>yes</v>
          </cell>
          <cell r="J365" t="str">
            <v>YES</v>
          </cell>
          <cell r="K365" t="str">
            <v>YES</v>
          </cell>
          <cell r="L365">
            <v>3</v>
          </cell>
          <cell r="M365">
            <v>31</v>
          </cell>
          <cell r="N365">
            <v>0</v>
          </cell>
          <cell r="O365">
            <v>0</v>
          </cell>
          <cell r="P365">
            <v>0</v>
          </cell>
          <cell r="Q365">
            <v>0</v>
          </cell>
          <cell r="R365" t="e">
            <v>#NAME?</v>
          </cell>
          <cell r="S365" t="e">
            <v>#NAME?</v>
          </cell>
          <cell r="T365">
            <v>0</v>
          </cell>
          <cell r="U365">
            <v>0</v>
          </cell>
          <cell r="V365" t="e">
            <v>#NAME?</v>
          </cell>
          <cell r="W365" t="e">
            <v>#NAME?</v>
          </cell>
          <cell r="X365" t="e">
            <v>#NAME?</v>
          </cell>
          <cell r="Y365" t="e">
            <v>#NAME?</v>
          </cell>
          <cell r="Z365" t="e">
            <v>#NAME?</v>
          </cell>
          <cell r="AA365" t="e">
            <v>#NAME?</v>
          </cell>
          <cell r="AB365" t="e">
            <v>#NAME?</v>
          </cell>
          <cell r="AC365" t="e">
            <v>#NAME?</v>
          </cell>
          <cell r="AD365" t="e">
            <v>#NAME?</v>
          </cell>
          <cell r="AE365" t="e">
            <v>#NAME?</v>
          </cell>
          <cell r="AF365">
            <v>122.56</v>
          </cell>
          <cell r="AG365">
            <v>17.68</v>
          </cell>
          <cell r="AH365">
            <v>6.51</v>
          </cell>
          <cell r="AI365">
            <v>146.75</v>
          </cell>
          <cell r="AJ365" t="e">
            <v>#NAME?</v>
          </cell>
          <cell r="AK365" t="e">
            <v>#NAME?</v>
          </cell>
          <cell r="AL365" t="e">
            <v>#NAME?</v>
          </cell>
          <cell r="AM365" t="e">
            <v>#NAME?</v>
          </cell>
          <cell r="AN365" t="e">
            <v>#NAME?</v>
          </cell>
          <cell r="AO365" t="e">
            <v>#NAME?</v>
          </cell>
          <cell r="AP365" t="e">
            <v>#NAME?</v>
          </cell>
          <cell r="AQ365">
            <v>0</v>
          </cell>
          <cell r="AR365">
            <v>0</v>
          </cell>
          <cell r="AS365">
            <v>0</v>
          </cell>
          <cell r="AT365">
            <v>0</v>
          </cell>
        </row>
        <row r="366">
          <cell r="A366" t="str">
            <v>132KV DC Naubatpur-Masaurhi TL Line</v>
          </cell>
          <cell r="B366">
            <v>21</v>
          </cell>
          <cell r="C366" t="str">
            <v>9/0</v>
          </cell>
          <cell r="D366" t="str">
            <v>DD+0</v>
          </cell>
          <cell r="E366" t="str">
            <v>PS</v>
          </cell>
          <cell r="F366" t="str">
            <v>Lalan Mehta</v>
          </cell>
          <cell r="G366">
            <v>43458</v>
          </cell>
          <cell r="H366">
            <v>43486</v>
          </cell>
          <cell r="I366">
            <v>43517</v>
          </cell>
          <cell r="J366" t="str">
            <v>YES</v>
          </cell>
          <cell r="K366" t="str">
            <v>YES</v>
          </cell>
          <cell r="L366">
            <v>6</v>
          </cell>
          <cell r="M366">
            <v>32</v>
          </cell>
          <cell r="N366">
            <v>0</v>
          </cell>
          <cell r="O366">
            <v>0</v>
          </cell>
          <cell r="P366">
            <v>0</v>
          </cell>
          <cell r="Q366">
            <v>0</v>
          </cell>
          <cell r="R366" t="e">
            <v>#NAME?</v>
          </cell>
          <cell r="S366" t="e">
            <v>#NAME?</v>
          </cell>
          <cell r="T366">
            <v>0</v>
          </cell>
          <cell r="U366">
            <v>0</v>
          </cell>
          <cell r="V366" t="e">
            <v>#NAME?</v>
          </cell>
          <cell r="W366" t="e">
            <v>#NAME?</v>
          </cell>
          <cell r="X366" t="e">
            <v>#NAME?</v>
          </cell>
          <cell r="Y366" t="e">
            <v>#NAME?</v>
          </cell>
          <cell r="Z366" t="e">
            <v>#NAME?</v>
          </cell>
          <cell r="AA366" t="e">
            <v>#NAME?</v>
          </cell>
          <cell r="AB366" t="e">
            <v>#NAME?</v>
          </cell>
          <cell r="AC366" t="e">
            <v>#NAME?</v>
          </cell>
          <cell r="AD366" t="e">
            <v>#NAME?</v>
          </cell>
          <cell r="AE366" t="e">
            <v>#NAME?</v>
          </cell>
          <cell r="AF366">
            <v>396.56</v>
          </cell>
          <cell r="AG366">
            <v>0</v>
          </cell>
          <cell r="AH366">
            <v>8.26</v>
          </cell>
          <cell r="AI366">
            <v>404.82</v>
          </cell>
          <cell r="AJ366" t="e">
            <v>#NAME?</v>
          </cell>
          <cell r="AK366" t="e">
            <v>#NAME?</v>
          </cell>
          <cell r="AL366" t="e">
            <v>#NAME?</v>
          </cell>
          <cell r="AM366" t="e">
            <v>#NAME?</v>
          </cell>
          <cell r="AN366" t="e">
            <v>#NAME?</v>
          </cell>
          <cell r="AO366" t="e">
            <v>#NAME?</v>
          </cell>
          <cell r="AP366" t="e">
            <v>#NAME?</v>
          </cell>
          <cell r="AQ366">
            <v>0</v>
          </cell>
          <cell r="AR366">
            <v>0</v>
          </cell>
          <cell r="AS366">
            <v>0</v>
          </cell>
          <cell r="AT366">
            <v>0</v>
          </cell>
        </row>
        <row r="367">
          <cell r="A367" t="str">
            <v>220KV DC Naubatpur-BhusaulaTL Line</v>
          </cell>
          <cell r="B367">
            <v>42</v>
          </cell>
          <cell r="C367" t="str">
            <v>9/2</v>
          </cell>
          <cell r="D367" t="str">
            <v>Gantry</v>
          </cell>
          <cell r="E367" t="str">
            <v>WET</v>
          </cell>
          <cell r="F367" t="str">
            <v>Veena Construction</v>
          </cell>
          <cell r="G367">
            <v>43592</v>
          </cell>
          <cell r="H367">
            <v>43620</v>
          </cell>
          <cell r="I367">
            <v>0</v>
          </cell>
          <cell r="J367" t="str">
            <v>YES</v>
          </cell>
          <cell r="K367">
            <v>0</v>
          </cell>
          <cell r="L367">
            <v>0</v>
          </cell>
          <cell r="M367">
            <v>0</v>
          </cell>
          <cell r="N367">
            <v>0</v>
          </cell>
          <cell r="O367">
            <v>0</v>
          </cell>
          <cell r="P367">
            <v>0</v>
          </cell>
          <cell r="Q367">
            <v>0</v>
          </cell>
          <cell r="R367" t="e">
            <v>#NAME?</v>
          </cell>
          <cell r="S367" t="e">
            <v>#NAME?</v>
          </cell>
          <cell r="T367">
            <v>0</v>
          </cell>
          <cell r="U367">
            <v>0</v>
          </cell>
          <cell r="V367" t="e">
            <v>#NAME?</v>
          </cell>
          <cell r="W367" t="e">
            <v>#NAME?</v>
          </cell>
          <cell r="X367" t="e">
            <v>#NAME?</v>
          </cell>
          <cell r="Y367" t="e">
            <v>#NAME?</v>
          </cell>
          <cell r="Z367" t="e">
            <v>#NAME?</v>
          </cell>
          <cell r="AA367" t="e">
            <v>#NAME?</v>
          </cell>
          <cell r="AB367" t="e">
            <v>#NAME?</v>
          </cell>
          <cell r="AC367" t="e">
            <v>#NAME?</v>
          </cell>
          <cell r="AD367" t="e">
            <v>#NAME?</v>
          </cell>
          <cell r="AE367" t="e">
            <v>#NAME?</v>
          </cell>
          <cell r="AF367">
            <v>527.76</v>
          </cell>
          <cell r="AG367">
            <v>165.26999999999998</v>
          </cell>
          <cell r="AH367">
            <v>21.450000000000003</v>
          </cell>
          <cell r="AI367">
            <v>714.48</v>
          </cell>
          <cell r="AJ367" t="e">
            <v>#NAME?</v>
          </cell>
          <cell r="AK367" t="e">
            <v>#NAME?</v>
          </cell>
          <cell r="AL367" t="e">
            <v>#NAME?</v>
          </cell>
          <cell r="AM367" t="e">
            <v>#NAME?</v>
          </cell>
          <cell r="AN367" t="e">
            <v>#NAME?</v>
          </cell>
          <cell r="AO367" t="e">
            <v>#NAME?</v>
          </cell>
          <cell r="AP367" t="e">
            <v>#NAME?</v>
          </cell>
          <cell r="AQ367">
            <v>0</v>
          </cell>
          <cell r="AR367">
            <v>0</v>
          </cell>
          <cell r="AS367">
            <v>0</v>
          </cell>
          <cell r="AT367">
            <v>0</v>
          </cell>
        </row>
        <row r="368">
          <cell r="A368" t="str">
            <v>132KV DC Gaya-Jehanabad TL Line</v>
          </cell>
          <cell r="B368">
            <v>55</v>
          </cell>
          <cell r="C368" t="str">
            <v>17/2</v>
          </cell>
          <cell r="D368" t="str">
            <v>DA+0</v>
          </cell>
          <cell r="E368" t="str">
            <v>WET</v>
          </cell>
          <cell r="F368" t="str">
            <v>Sunil Kumar</v>
          </cell>
          <cell r="G368">
            <v>43457</v>
          </cell>
          <cell r="H368">
            <v>43485</v>
          </cell>
          <cell r="I368" t="str">
            <v>21/02</v>
          </cell>
          <cell r="J368" t="str">
            <v>YES</v>
          </cell>
          <cell r="K368" t="str">
            <v>YES</v>
          </cell>
          <cell r="L368">
            <v>1</v>
          </cell>
          <cell r="M368">
            <v>55</v>
          </cell>
          <cell r="N368">
            <v>0</v>
          </cell>
          <cell r="O368">
            <v>0</v>
          </cell>
          <cell r="P368">
            <v>0</v>
          </cell>
          <cell r="Q368">
            <v>0</v>
          </cell>
          <cell r="R368" t="e">
            <v>#NAME?</v>
          </cell>
          <cell r="S368" t="e">
            <v>#NAME?</v>
          </cell>
          <cell r="T368">
            <v>0</v>
          </cell>
          <cell r="U368">
            <v>0</v>
          </cell>
          <cell r="V368" t="e">
            <v>#NAME?</v>
          </cell>
          <cell r="W368" t="e">
            <v>#NAME?</v>
          </cell>
          <cell r="X368" t="e">
            <v>#NAME?</v>
          </cell>
          <cell r="Y368" t="e">
            <v>#NAME?</v>
          </cell>
          <cell r="Z368" t="e">
            <v>#NAME?</v>
          </cell>
          <cell r="AA368" t="e">
            <v>#NAME?</v>
          </cell>
          <cell r="AB368" t="e">
            <v>#NAME?</v>
          </cell>
          <cell r="AC368" t="e">
            <v>#NAME?</v>
          </cell>
          <cell r="AD368" t="e">
            <v>#NAME?</v>
          </cell>
          <cell r="AE368" t="e">
            <v>#NAME?</v>
          </cell>
          <cell r="AF368">
            <v>171.56</v>
          </cell>
          <cell r="AG368">
            <v>36.64</v>
          </cell>
          <cell r="AH368">
            <v>7.56</v>
          </cell>
          <cell r="AI368">
            <v>215.76</v>
          </cell>
          <cell r="AJ368" t="e">
            <v>#NAME?</v>
          </cell>
          <cell r="AK368" t="e">
            <v>#NAME?</v>
          </cell>
          <cell r="AL368" t="e">
            <v>#NAME?</v>
          </cell>
          <cell r="AM368" t="e">
            <v>#NAME?</v>
          </cell>
          <cell r="AN368" t="e">
            <v>#NAME?</v>
          </cell>
          <cell r="AO368" t="e">
            <v>#NAME?</v>
          </cell>
          <cell r="AP368" t="e">
            <v>#NAME?</v>
          </cell>
          <cell r="AQ368">
            <v>0</v>
          </cell>
          <cell r="AR368">
            <v>0</v>
          </cell>
          <cell r="AS368">
            <v>0</v>
          </cell>
          <cell r="AT368">
            <v>0</v>
          </cell>
        </row>
        <row r="369">
          <cell r="A369" t="str">
            <v>Lilo of 220kv DC Ara-Pusauli at Dumraon TL Line-1</v>
          </cell>
          <cell r="B369">
            <v>21</v>
          </cell>
          <cell r="C369" t="str">
            <v>2/0</v>
          </cell>
          <cell r="D369" t="str">
            <v>DD+0</v>
          </cell>
          <cell r="E369" t="str">
            <v>WET</v>
          </cell>
          <cell r="F369" t="str">
            <v>Upendra Singh</v>
          </cell>
          <cell r="G369">
            <v>43549</v>
          </cell>
          <cell r="H369">
            <v>43577</v>
          </cell>
          <cell r="I369">
            <v>0</v>
          </cell>
          <cell r="J369">
            <v>43552</v>
          </cell>
          <cell r="K369">
            <v>0</v>
          </cell>
          <cell r="L369">
            <v>0</v>
          </cell>
          <cell r="M369">
            <v>0</v>
          </cell>
          <cell r="N369">
            <v>0</v>
          </cell>
          <cell r="O369">
            <v>0</v>
          </cell>
          <cell r="P369">
            <v>0</v>
          </cell>
          <cell r="Q369">
            <v>0</v>
          </cell>
          <cell r="R369" t="e">
            <v>#NAME?</v>
          </cell>
          <cell r="S369" t="e">
            <v>#NAME?</v>
          </cell>
          <cell r="T369">
            <v>0</v>
          </cell>
          <cell r="U369">
            <v>0</v>
          </cell>
          <cell r="V369" t="e">
            <v>#NAME?</v>
          </cell>
          <cell r="W369" t="e">
            <v>#NAME?</v>
          </cell>
          <cell r="X369" t="e">
            <v>#NAME?</v>
          </cell>
          <cell r="Y369" t="e">
            <v>#NAME?</v>
          </cell>
          <cell r="Z369" t="e">
            <v>#NAME?</v>
          </cell>
          <cell r="AA369" t="e">
            <v>#NAME?</v>
          </cell>
          <cell r="AB369" t="e">
            <v>#NAME?</v>
          </cell>
          <cell r="AC369" t="e">
            <v>#NAME?</v>
          </cell>
          <cell r="AD369" t="e">
            <v>#NAME?</v>
          </cell>
          <cell r="AE369" t="e">
            <v>#NAME?</v>
          </cell>
          <cell r="AF369">
            <v>396.56</v>
          </cell>
          <cell r="AG369">
            <v>0</v>
          </cell>
          <cell r="AH369">
            <v>8.26</v>
          </cell>
          <cell r="AI369">
            <v>404.82</v>
          </cell>
          <cell r="AJ369" t="e">
            <v>#NAME?</v>
          </cell>
          <cell r="AK369" t="e">
            <v>#NAME?</v>
          </cell>
          <cell r="AL369" t="e">
            <v>#NAME?</v>
          </cell>
          <cell r="AM369" t="e">
            <v>#NAME?</v>
          </cell>
          <cell r="AN369" t="e">
            <v>#NAME?</v>
          </cell>
          <cell r="AO369" t="e">
            <v>#NAME?</v>
          </cell>
          <cell r="AP369" t="e">
            <v>#NAME?</v>
          </cell>
          <cell r="AQ369">
            <v>0</v>
          </cell>
          <cell r="AR369">
            <v>0</v>
          </cell>
          <cell r="AS369">
            <v>0</v>
          </cell>
          <cell r="AT369">
            <v>0</v>
          </cell>
        </row>
        <row r="370">
          <cell r="A370" t="str">
            <v>Lilo of 220kv DC Ara-Pusauli at Dumraon TL Line-1</v>
          </cell>
          <cell r="B370">
            <v>22</v>
          </cell>
          <cell r="C370" t="str">
            <v>10/3</v>
          </cell>
          <cell r="D370" t="str">
            <v>DA+0</v>
          </cell>
          <cell r="E370" t="str">
            <v>WET</v>
          </cell>
          <cell r="F370" t="str">
            <v>Bhavesh</v>
          </cell>
          <cell r="G370">
            <v>43551</v>
          </cell>
          <cell r="H370">
            <v>43579</v>
          </cell>
          <cell r="I370">
            <v>0</v>
          </cell>
          <cell r="J370">
            <v>43560</v>
          </cell>
          <cell r="K370">
            <v>0</v>
          </cell>
          <cell r="L370">
            <v>0</v>
          </cell>
          <cell r="M370">
            <v>0</v>
          </cell>
          <cell r="N370">
            <v>0</v>
          </cell>
          <cell r="O370">
            <v>0</v>
          </cell>
          <cell r="P370">
            <v>0</v>
          </cell>
          <cell r="Q370">
            <v>0</v>
          </cell>
          <cell r="R370" t="e">
            <v>#NAME?</v>
          </cell>
          <cell r="S370" t="e">
            <v>#NAME?</v>
          </cell>
          <cell r="T370">
            <v>0</v>
          </cell>
          <cell r="U370">
            <v>0</v>
          </cell>
          <cell r="V370" t="e">
            <v>#NAME?</v>
          </cell>
          <cell r="W370" t="e">
            <v>#NAME?</v>
          </cell>
          <cell r="X370" t="e">
            <v>#NAME?</v>
          </cell>
          <cell r="Y370" t="e">
            <v>#NAME?</v>
          </cell>
          <cell r="Z370" t="e">
            <v>#NAME?</v>
          </cell>
          <cell r="AA370" t="e">
            <v>#NAME?</v>
          </cell>
          <cell r="AB370" t="e">
            <v>#NAME?</v>
          </cell>
          <cell r="AC370" t="e">
            <v>#NAME?</v>
          </cell>
          <cell r="AD370" t="e">
            <v>#NAME?</v>
          </cell>
          <cell r="AE370" t="e">
            <v>#NAME?</v>
          </cell>
          <cell r="AF370">
            <v>171.56</v>
          </cell>
          <cell r="AG370">
            <v>36.64</v>
          </cell>
          <cell r="AH370">
            <v>7.56</v>
          </cell>
          <cell r="AI370">
            <v>215.76</v>
          </cell>
          <cell r="AJ370" t="e">
            <v>#NAME?</v>
          </cell>
          <cell r="AK370" t="e">
            <v>#NAME?</v>
          </cell>
          <cell r="AL370" t="e">
            <v>#NAME?</v>
          </cell>
          <cell r="AM370" t="e">
            <v>#NAME?</v>
          </cell>
          <cell r="AN370" t="e">
            <v>#NAME?</v>
          </cell>
          <cell r="AO370" t="e">
            <v>#NAME?</v>
          </cell>
          <cell r="AP370" t="e">
            <v>#NAME?</v>
          </cell>
          <cell r="AQ370">
            <v>0</v>
          </cell>
          <cell r="AR370">
            <v>0</v>
          </cell>
          <cell r="AS370">
            <v>0</v>
          </cell>
          <cell r="AT370">
            <v>0</v>
          </cell>
        </row>
        <row r="371">
          <cell r="A371" t="str">
            <v>Lilo of 220kv DC Ara-Pusauli at Dumraon TL Line-1</v>
          </cell>
          <cell r="B371">
            <v>23</v>
          </cell>
          <cell r="C371" t="str">
            <v>8/0</v>
          </cell>
          <cell r="D371" t="str">
            <v>DC+3</v>
          </cell>
          <cell r="E371" t="str">
            <v>WET</v>
          </cell>
          <cell r="F371" t="str">
            <v>Akhilesh Kumar</v>
          </cell>
          <cell r="G371">
            <v>43551</v>
          </cell>
          <cell r="H371">
            <v>43579</v>
          </cell>
          <cell r="I371">
            <v>0</v>
          </cell>
          <cell r="J371">
            <v>43560</v>
          </cell>
          <cell r="K371">
            <v>0</v>
          </cell>
          <cell r="L371">
            <v>0</v>
          </cell>
          <cell r="M371">
            <v>0</v>
          </cell>
          <cell r="N371">
            <v>0</v>
          </cell>
          <cell r="O371">
            <v>0</v>
          </cell>
          <cell r="P371">
            <v>0</v>
          </cell>
          <cell r="Q371">
            <v>0</v>
          </cell>
          <cell r="R371" t="e">
            <v>#NAME?</v>
          </cell>
          <cell r="S371" t="e">
            <v>#NAME?</v>
          </cell>
          <cell r="T371">
            <v>0</v>
          </cell>
          <cell r="U371">
            <v>0</v>
          </cell>
          <cell r="V371" t="e">
            <v>#NAME?</v>
          </cell>
          <cell r="W371" t="e">
            <v>#NAME?</v>
          </cell>
          <cell r="X371" t="e">
            <v>#NAME?</v>
          </cell>
          <cell r="Y371" t="e">
            <v>#NAME?</v>
          </cell>
          <cell r="Z371" t="e">
            <v>#NAME?</v>
          </cell>
          <cell r="AA371" t="e">
            <v>#NAME?</v>
          </cell>
          <cell r="AB371" t="e">
            <v>#NAME?</v>
          </cell>
          <cell r="AC371" t="e">
            <v>#NAME?</v>
          </cell>
          <cell r="AD371" t="e">
            <v>#NAME?</v>
          </cell>
          <cell r="AE371" t="e">
            <v>#NAME?</v>
          </cell>
          <cell r="AF371">
            <v>259.52</v>
          </cell>
          <cell r="AG371">
            <v>54.08</v>
          </cell>
          <cell r="AH371">
            <v>8.26</v>
          </cell>
          <cell r="AI371">
            <v>321.85999999999996</v>
          </cell>
          <cell r="AJ371" t="e">
            <v>#NAME?</v>
          </cell>
          <cell r="AK371" t="e">
            <v>#NAME?</v>
          </cell>
          <cell r="AL371" t="e">
            <v>#NAME?</v>
          </cell>
          <cell r="AM371" t="e">
            <v>#NAME?</v>
          </cell>
          <cell r="AN371" t="e">
            <v>#NAME?</v>
          </cell>
          <cell r="AO371" t="e">
            <v>#NAME?</v>
          </cell>
          <cell r="AP371" t="e">
            <v>#NAME?</v>
          </cell>
          <cell r="AQ371">
            <v>0</v>
          </cell>
          <cell r="AR371">
            <v>0</v>
          </cell>
          <cell r="AS371">
            <v>0</v>
          </cell>
          <cell r="AT371">
            <v>0</v>
          </cell>
        </row>
        <row r="372">
          <cell r="A372" t="str">
            <v>Lilo of 220kv DC Ara-Pusauli at Dumraon TL Line-1</v>
          </cell>
          <cell r="B372">
            <v>24</v>
          </cell>
          <cell r="C372" t="str">
            <v>9/11</v>
          </cell>
          <cell r="D372" t="str">
            <v>DA+0</v>
          </cell>
          <cell r="E372" t="str">
            <v>WET</v>
          </cell>
          <cell r="F372" t="str">
            <v>Bhavesh</v>
          </cell>
          <cell r="G372">
            <v>43553</v>
          </cell>
          <cell r="H372">
            <v>43581</v>
          </cell>
          <cell r="I372">
            <v>0</v>
          </cell>
          <cell r="J372">
            <v>43560</v>
          </cell>
          <cell r="K372">
            <v>0</v>
          </cell>
          <cell r="L372">
            <v>0</v>
          </cell>
          <cell r="M372">
            <v>0</v>
          </cell>
          <cell r="N372">
            <v>0</v>
          </cell>
          <cell r="O372">
            <v>0</v>
          </cell>
          <cell r="P372">
            <v>0</v>
          </cell>
          <cell r="Q372">
            <v>0</v>
          </cell>
          <cell r="R372" t="e">
            <v>#NAME?</v>
          </cell>
          <cell r="S372" t="e">
            <v>#NAME?</v>
          </cell>
          <cell r="T372">
            <v>0</v>
          </cell>
          <cell r="U372">
            <v>0</v>
          </cell>
          <cell r="V372" t="e">
            <v>#NAME?</v>
          </cell>
          <cell r="W372" t="e">
            <v>#NAME?</v>
          </cell>
          <cell r="X372" t="e">
            <v>#NAME?</v>
          </cell>
          <cell r="Y372" t="e">
            <v>#NAME?</v>
          </cell>
          <cell r="Z372" t="e">
            <v>#NAME?</v>
          </cell>
          <cell r="AA372" t="e">
            <v>#NAME?</v>
          </cell>
          <cell r="AB372" t="e">
            <v>#NAME?</v>
          </cell>
          <cell r="AC372" t="e">
            <v>#NAME?</v>
          </cell>
          <cell r="AD372" t="e">
            <v>#NAME?</v>
          </cell>
          <cell r="AE372" t="e">
            <v>#NAME?</v>
          </cell>
          <cell r="AF372">
            <v>171.56</v>
          </cell>
          <cell r="AG372">
            <v>36.64</v>
          </cell>
          <cell r="AH372">
            <v>7.56</v>
          </cell>
          <cell r="AI372">
            <v>215.76</v>
          </cell>
          <cell r="AJ372" t="e">
            <v>#NAME?</v>
          </cell>
          <cell r="AK372" t="e">
            <v>#NAME?</v>
          </cell>
          <cell r="AL372" t="e">
            <v>#NAME?</v>
          </cell>
          <cell r="AM372" t="e">
            <v>#NAME?</v>
          </cell>
          <cell r="AN372" t="e">
            <v>#NAME?</v>
          </cell>
          <cell r="AO372" t="e">
            <v>#NAME?</v>
          </cell>
          <cell r="AP372" t="e">
            <v>#NAME?</v>
          </cell>
          <cell r="AQ372">
            <v>0</v>
          </cell>
          <cell r="AR372">
            <v>0</v>
          </cell>
          <cell r="AS372">
            <v>0</v>
          </cell>
          <cell r="AT372">
            <v>0</v>
          </cell>
        </row>
        <row r="373">
          <cell r="A373" t="str">
            <v>Lilo of 220kv DC Ara-Pusauli at Dumraon TL Line-1</v>
          </cell>
          <cell r="B373">
            <v>27</v>
          </cell>
          <cell r="C373" t="str">
            <v>12/6</v>
          </cell>
          <cell r="D373" t="str">
            <v>DA+3</v>
          </cell>
          <cell r="E373" t="str">
            <v>WET</v>
          </cell>
          <cell r="F373" t="str">
            <v>Upendra Singh</v>
          </cell>
          <cell r="G373">
            <v>43557</v>
          </cell>
          <cell r="H373">
            <v>43585</v>
          </cell>
          <cell r="I373">
            <v>0</v>
          </cell>
          <cell r="J373">
            <v>43560</v>
          </cell>
          <cell r="K373">
            <v>0</v>
          </cell>
          <cell r="L373">
            <v>0</v>
          </cell>
          <cell r="M373">
            <v>0</v>
          </cell>
          <cell r="N373">
            <v>0</v>
          </cell>
          <cell r="O373">
            <v>0</v>
          </cell>
          <cell r="P373">
            <v>0</v>
          </cell>
          <cell r="Q373">
            <v>0</v>
          </cell>
          <cell r="R373" t="e">
            <v>#NAME?</v>
          </cell>
          <cell r="S373" t="e">
            <v>#NAME?</v>
          </cell>
          <cell r="T373">
            <v>0</v>
          </cell>
          <cell r="U373">
            <v>0</v>
          </cell>
          <cell r="V373" t="e">
            <v>#NAME?</v>
          </cell>
          <cell r="W373" t="e">
            <v>#NAME?</v>
          </cell>
          <cell r="X373" t="e">
            <v>#NAME?</v>
          </cell>
          <cell r="Y373" t="e">
            <v>#NAME?</v>
          </cell>
          <cell r="Z373" t="e">
            <v>#NAME?</v>
          </cell>
          <cell r="AA373" t="e">
            <v>#NAME?</v>
          </cell>
          <cell r="AB373" t="e">
            <v>#NAME?</v>
          </cell>
          <cell r="AC373" t="e">
            <v>#NAME?</v>
          </cell>
          <cell r="AD373" t="e">
            <v>#NAME?</v>
          </cell>
          <cell r="AE373" t="e">
            <v>#NAME?</v>
          </cell>
          <cell r="AF373">
            <v>171.56</v>
          </cell>
          <cell r="AG373">
            <v>36.64</v>
          </cell>
          <cell r="AH373">
            <v>7.56</v>
          </cell>
          <cell r="AI373">
            <v>215.76</v>
          </cell>
          <cell r="AJ373" t="e">
            <v>#NAME?</v>
          </cell>
          <cell r="AK373" t="e">
            <v>#NAME?</v>
          </cell>
          <cell r="AL373" t="e">
            <v>#NAME?</v>
          </cell>
          <cell r="AM373" t="e">
            <v>#NAME?</v>
          </cell>
          <cell r="AN373" t="e">
            <v>#NAME?</v>
          </cell>
          <cell r="AO373" t="e">
            <v>#NAME?</v>
          </cell>
          <cell r="AP373" t="e">
            <v>#NAME?</v>
          </cell>
          <cell r="AQ373">
            <v>0</v>
          </cell>
          <cell r="AR373">
            <v>0</v>
          </cell>
          <cell r="AS373">
            <v>0</v>
          </cell>
          <cell r="AT373">
            <v>0</v>
          </cell>
        </row>
        <row r="374">
          <cell r="A374" t="str">
            <v>Lilo of 220kv DC Ara-Pusauli at Dumraon TL Line-1</v>
          </cell>
          <cell r="B374">
            <v>25</v>
          </cell>
          <cell r="C374" t="str">
            <v>9/10</v>
          </cell>
          <cell r="D374" t="str">
            <v>DA+0</v>
          </cell>
          <cell r="E374" t="str">
            <v>WET</v>
          </cell>
          <cell r="F374" t="str">
            <v>Bhavesh</v>
          </cell>
          <cell r="G374">
            <v>43555</v>
          </cell>
          <cell r="H374">
            <v>43583</v>
          </cell>
          <cell r="I374">
            <v>0</v>
          </cell>
          <cell r="J374">
            <v>43560</v>
          </cell>
          <cell r="K374">
            <v>0</v>
          </cell>
          <cell r="L374">
            <v>0</v>
          </cell>
          <cell r="M374">
            <v>0</v>
          </cell>
          <cell r="N374">
            <v>0</v>
          </cell>
          <cell r="O374">
            <v>0</v>
          </cell>
          <cell r="P374">
            <v>0</v>
          </cell>
          <cell r="Q374">
            <v>0</v>
          </cell>
          <cell r="R374" t="e">
            <v>#NAME?</v>
          </cell>
          <cell r="S374" t="e">
            <v>#NAME?</v>
          </cell>
          <cell r="T374">
            <v>0</v>
          </cell>
          <cell r="U374">
            <v>0</v>
          </cell>
          <cell r="V374" t="e">
            <v>#NAME?</v>
          </cell>
          <cell r="W374" t="e">
            <v>#NAME?</v>
          </cell>
          <cell r="X374" t="e">
            <v>#NAME?</v>
          </cell>
          <cell r="Y374" t="e">
            <v>#NAME?</v>
          </cell>
          <cell r="Z374" t="e">
            <v>#NAME?</v>
          </cell>
          <cell r="AA374" t="e">
            <v>#NAME?</v>
          </cell>
          <cell r="AB374" t="e">
            <v>#NAME?</v>
          </cell>
          <cell r="AC374" t="e">
            <v>#NAME?</v>
          </cell>
          <cell r="AD374" t="e">
            <v>#NAME?</v>
          </cell>
          <cell r="AE374" t="e">
            <v>#NAME?</v>
          </cell>
          <cell r="AF374">
            <v>171.56</v>
          </cell>
          <cell r="AG374">
            <v>36.64</v>
          </cell>
          <cell r="AH374">
            <v>7.56</v>
          </cell>
          <cell r="AI374">
            <v>215.76</v>
          </cell>
          <cell r="AJ374" t="e">
            <v>#NAME?</v>
          </cell>
          <cell r="AK374" t="e">
            <v>#NAME?</v>
          </cell>
          <cell r="AL374" t="e">
            <v>#NAME?</v>
          </cell>
          <cell r="AM374" t="e">
            <v>#NAME?</v>
          </cell>
          <cell r="AN374" t="e">
            <v>#NAME?</v>
          </cell>
          <cell r="AO374" t="e">
            <v>#NAME?</v>
          </cell>
          <cell r="AP374" t="e">
            <v>#NAME?</v>
          </cell>
          <cell r="AQ374">
            <v>0</v>
          </cell>
          <cell r="AR374">
            <v>0</v>
          </cell>
          <cell r="AS374">
            <v>0</v>
          </cell>
          <cell r="AT374">
            <v>0</v>
          </cell>
        </row>
        <row r="375">
          <cell r="A375" t="str">
            <v>Lilo of 220kv DC Ara-Pusauli at Dumraon TL Line-1</v>
          </cell>
          <cell r="B375">
            <v>28</v>
          </cell>
          <cell r="C375" t="str">
            <v>9/9</v>
          </cell>
          <cell r="D375" t="str">
            <v>DA+0</v>
          </cell>
          <cell r="E375" t="str">
            <v>WET</v>
          </cell>
          <cell r="F375" t="str">
            <v xml:space="preserve">Bhavesh </v>
          </cell>
          <cell r="G375">
            <v>43557</v>
          </cell>
          <cell r="H375">
            <v>43585</v>
          </cell>
          <cell r="I375">
            <v>0</v>
          </cell>
          <cell r="J375">
            <v>43560</v>
          </cell>
          <cell r="K375">
            <v>0</v>
          </cell>
          <cell r="L375">
            <v>0</v>
          </cell>
          <cell r="M375">
            <v>0</v>
          </cell>
          <cell r="N375">
            <v>0</v>
          </cell>
          <cell r="O375">
            <v>0</v>
          </cell>
          <cell r="P375">
            <v>0</v>
          </cell>
          <cell r="Q375">
            <v>0</v>
          </cell>
          <cell r="R375" t="e">
            <v>#NAME?</v>
          </cell>
          <cell r="S375" t="e">
            <v>#NAME?</v>
          </cell>
          <cell r="T375">
            <v>0</v>
          </cell>
          <cell r="U375">
            <v>0</v>
          </cell>
          <cell r="V375" t="e">
            <v>#NAME?</v>
          </cell>
          <cell r="W375" t="e">
            <v>#NAME?</v>
          </cell>
          <cell r="X375" t="e">
            <v>#NAME?</v>
          </cell>
          <cell r="Y375" t="e">
            <v>#NAME?</v>
          </cell>
          <cell r="Z375" t="e">
            <v>#NAME?</v>
          </cell>
          <cell r="AA375" t="e">
            <v>#NAME?</v>
          </cell>
          <cell r="AB375" t="e">
            <v>#NAME?</v>
          </cell>
          <cell r="AC375" t="e">
            <v>#NAME?</v>
          </cell>
          <cell r="AD375" t="e">
            <v>#NAME?</v>
          </cell>
          <cell r="AE375" t="e">
            <v>#NAME?</v>
          </cell>
          <cell r="AF375">
            <v>171.56</v>
          </cell>
          <cell r="AG375">
            <v>36.64</v>
          </cell>
          <cell r="AH375">
            <v>7.56</v>
          </cell>
          <cell r="AI375">
            <v>215.76</v>
          </cell>
          <cell r="AJ375" t="e">
            <v>#NAME?</v>
          </cell>
          <cell r="AK375" t="e">
            <v>#NAME?</v>
          </cell>
          <cell r="AL375" t="e">
            <v>#NAME?</v>
          </cell>
          <cell r="AM375" t="e">
            <v>#NAME?</v>
          </cell>
          <cell r="AN375" t="e">
            <v>#NAME?</v>
          </cell>
          <cell r="AO375" t="e">
            <v>#NAME?</v>
          </cell>
          <cell r="AP375" t="e">
            <v>#NAME?</v>
          </cell>
          <cell r="AQ375">
            <v>0</v>
          </cell>
          <cell r="AR375">
            <v>0</v>
          </cell>
          <cell r="AS375">
            <v>0</v>
          </cell>
          <cell r="AT375">
            <v>0</v>
          </cell>
        </row>
        <row r="376">
          <cell r="A376" t="str">
            <v>Lilo of 220kv DC Ara-Pusauli at Dumraon TL Line-1</v>
          </cell>
          <cell r="B376">
            <v>26</v>
          </cell>
          <cell r="C376" t="str">
            <v>3/0</v>
          </cell>
          <cell r="D376" t="str">
            <v>DD+0</v>
          </cell>
          <cell r="E376" t="str">
            <v>WET</v>
          </cell>
          <cell r="F376" t="str">
            <v>Akhilesh Kumar</v>
          </cell>
          <cell r="G376">
            <v>43555</v>
          </cell>
          <cell r="H376">
            <v>43583</v>
          </cell>
          <cell r="I376">
            <v>0</v>
          </cell>
          <cell r="J376">
            <v>43560</v>
          </cell>
          <cell r="K376">
            <v>0</v>
          </cell>
          <cell r="L376">
            <v>0</v>
          </cell>
          <cell r="M376">
            <v>0</v>
          </cell>
          <cell r="N376">
            <v>0</v>
          </cell>
          <cell r="O376">
            <v>0</v>
          </cell>
          <cell r="P376">
            <v>0</v>
          </cell>
          <cell r="Q376">
            <v>0</v>
          </cell>
          <cell r="R376" t="e">
            <v>#NAME?</v>
          </cell>
          <cell r="S376" t="e">
            <v>#NAME?</v>
          </cell>
          <cell r="T376">
            <v>0</v>
          </cell>
          <cell r="U376">
            <v>0</v>
          </cell>
          <cell r="V376" t="e">
            <v>#NAME?</v>
          </cell>
          <cell r="W376" t="e">
            <v>#NAME?</v>
          </cell>
          <cell r="X376" t="e">
            <v>#NAME?</v>
          </cell>
          <cell r="Y376" t="e">
            <v>#NAME?</v>
          </cell>
          <cell r="Z376" t="e">
            <v>#NAME?</v>
          </cell>
          <cell r="AA376" t="e">
            <v>#NAME?</v>
          </cell>
          <cell r="AB376" t="e">
            <v>#NAME?</v>
          </cell>
          <cell r="AC376" t="e">
            <v>#NAME?</v>
          </cell>
          <cell r="AD376" t="e">
            <v>#NAME?</v>
          </cell>
          <cell r="AE376" t="e">
            <v>#NAME?</v>
          </cell>
          <cell r="AF376">
            <v>396.56</v>
          </cell>
          <cell r="AG376">
            <v>0</v>
          </cell>
          <cell r="AH376">
            <v>8.26</v>
          </cell>
          <cell r="AI376">
            <v>404.82</v>
          </cell>
          <cell r="AJ376" t="e">
            <v>#NAME?</v>
          </cell>
          <cell r="AK376" t="e">
            <v>#NAME?</v>
          </cell>
          <cell r="AL376" t="e">
            <v>#NAME?</v>
          </cell>
          <cell r="AM376" t="e">
            <v>#NAME?</v>
          </cell>
          <cell r="AN376" t="e">
            <v>#NAME?</v>
          </cell>
          <cell r="AO376" t="e">
            <v>#NAME?</v>
          </cell>
          <cell r="AP376" t="e">
            <v>#NAME?</v>
          </cell>
          <cell r="AQ376">
            <v>0</v>
          </cell>
          <cell r="AR376">
            <v>0</v>
          </cell>
          <cell r="AS376">
            <v>0</v>
          </cell>
          <cell r="AT376">
            <v>0</v>
          </cell>
        </row>
        <row r="377">
          <cell r="A377" t="str">
            <v>Lilo of 220kv DC Ara-Pusauli at Dumraon TL Line-1</v>
          </cell>
          <cell r="B377">
            <v>29</v>
          </cell>
          <cell r="C377" t="str">
            <v>9/5</v>
          </cell>
          <cell r="D377" t="str">
            <v>DA+0</v>
          </cell>
          <cell r="E377" t="str">
            <v>WET</v>
          </cell>
          <cell r="F377" t="str">
            <v>Akhilesh Kumar</v>
          </cell>
          <cell r="G377">
            <v>43559</v>
          </cell>
          <cell r="H377">
            <v>43587</v>
          </cell>
          <cell r="I377">
            <v>0</v>
          </cell>
          <cell r="J377">
            <v>43560</v>
          </cell>
          <cell r="K377">
            <v>0</v>
          </cell>
          <cell r="L377">
            <v>0</v>
          </cell>
          <cell r="M377">
            <v>0</v>
          </cell>
          <cell r="N377">
            <v>0</v>
          </cell>
          <cell r="O377">
            <v>0</v>
          </cell>
          <cell r="P377">
            <v>0</v>
          </cell>
          <cell r="Q377">
            <v>0</v>
          </cell>
          <cell r="R377" t="e">
            <v>#NAME?</v>
          </cell>
          <cell r="S377" t="e">
            <v>#NAME?</v>
          </cell>
          <cell r="T377">
            <v>0</v>
          </cell>
          <cell r="U377">
            <v>0</v>
          </cell>
          <cell r="V377" t="e">
            <v>#NAME?</v>
          </cell>
          <cell r="W377" t="e">
            <v>#NAME?</v>
          </cell>
          <cell r="X377" t="e">
            <v>#NAME?</v>
          </cell>
          <cell r="Y377" t="e">
            <v>#NAME?</v>
          </cell>
          <cell r="Z377" t="e">
            <v>#NAME?</v>
          </cell>
          <cell r="AA377" t="e">
            <v>#NAME?</v>
          </cell>
          <cell r="AB377" t="e">
            <v>#NAME?</v>
          </cell>
          <cell r="AC377" t="e">
            <v>#NAME?</v>
          </cell>
          <cell r="AD377" t="e">
            <v>#NAME?</v>
          </cell>
          <cell r="AE377" t="e">
            <v>#NAME?</v>
          </cell>
          <cell r="AF377">
            <v>171.56</v>
          </cell>
          <cell r="AG377">
            <v>36.64</v>
          </cell>
          <cell r="AH377">
            <v>7.56</v>
          </cell>
          <cell r="AI377">
            <v>215.76</v>
          </cell>
          <cell r="AJ377" t="e">
            <v>#NAME?</v>
          </cell>
          <cell r="AK377" t="e">
            <v>#NAME?</v>
          </cell>
          <cell r="AL377" t="e">
            <v>#NAME?</v>
          </cell>
          <cell r="AM377" t="e">
            <v>#NAME?</v>
          </cell>
          <cell r="AN377" t="e">
            <v>#NAME?</v>
          </cell>
          <cell r="AO377" t="e">
            <v>#NAME?</v>
          </cell>
          <cell r="AP377" t="e">
            <v>#NAME?</v>
          </cell>
          <cell r="AQ377">
            <v>0</v>
          </cell>
          <cell r="AR377">
            <v>0</v>
          </cell>
          <cell r="AS377">
            <v>0</v>
          </cell>
          <cell r="AT377">
            <v>0</v>
          </cell>
        </row>
        <row r="378">
          <cell r="A378" t="str">
            <v>Lilo of 220kv DC Ara-Pusauli at Dumraon TL Line-1</v>
          </cell>
          <cell r="B378">
            <v>31</v>
          </cell>
          <cell r="C378" t="str">
            <v>12/7</v>
          </cell>
          <cell r="D378" t="str">
            <v>DA+0</v>
          </cell>
          <cell r="E378" t="str">
            <v>WET</v>
          </cell>
          <cell r="F378" t="str">
            <v>Upendra Singh</v>
          </cell>
          <cell r="G378">
            <v>43560</v>
          </cell>
          <cell r="H378">
            <v>43588</v>
          </cell>
          <cell r="I378">
            <v>0</v>
          </cell>
          <cell r="J378">
            <v>43565</v>
          </cell>
          <cell r="K378">
            <v>0</v>
          </cell>
          <cell r="L378">
            <v>0</v>
          </cell>
          <cell r="M378">
            <v>0</v>
          </cell>
          <cell r="N378">
            <v>0</v>
          </cell>
          <cell r="O378">
            <v>0</v>
          </cell>
          <cell r="P378">
            <v>0</v>
          </cell>
          <cell r="Q378">
            <v>0</v>
          </cell>
          <cell r="R378" t="e">
            <v>#NAME?</v>
          </cell>
          <cell r="S378" t="e">
            <v>#NAME?</v>
          </cell>
          <cell r="T378">
            <v>0</v>
          </cell>
          <cell r="U378">
            <v>0</v>
          </cell>
          <cell r="V378" t="e">
            <v>#NAME?</v>
          </cell>
          <cell r="W378" t="e">
            <v>#NAME?</v>
          </cell>
          <cell r="X378" t="e">
            <v>#NAME?</v>
          </cell>
          <cell r="Y378" t="e">
            <v>#NAME?</v>
          </cell>
          <cell r="Z378" t="e">
            <v>#NAME?</v>
          </cell>
          <cell r="AA378" t="e">
            <v>#NAME?</v>
          </cell>
          <cell r="AB378" t="e">
            <v>#NAME?</v>
          </cell>
          <cell r="AC378" t="e">
            <v>#NAME?</v>
          </cell>
          <cell r="AD378" t="e">
            <v>#NAME?</v>
          </cell>
          <cell r="AE378" t="e">
            <v>#NAME?</v>
          </cell>
          <cell r="AF378">
            <v>171.56</v>
          </cell>
          <cell r="AG378">
            <v>36.64</v>
          </cell>
          <cell r="AH378">
            <v>7.56</v>
          </cell>
          <cell r="AI378">
            <v>215.76</v>
          </cell>
          <cell r="AJ378" t="e">
            <v>#NAME?</v>
          </cell>
          <cell r="AK378" t="e">
            <v>#NAME?</v>
          </cell>
          <cell r="AL378" t="e">
            <v>#NAME?</v>
          </cell>
          <cell r="AM378" t="e">
            <v>#NAME?</v>
          </cell>
          <cell r="AN378" t="e">
            <v>#NAME?</v>
          </cell>
          <cell r="AO378" t="e">
            <v>#NAME?</v>
          </cell>
          <cell r="AP378" t="e">
            <v>#NAME?</v>
          </cell>
          <cell r="AQ378">
            <v>0</v>
          </cell>
          <cell r="AR378">
            <v>0</v>
          </cell>
          <cell r="AS378">
            <v>0</v>
          </cell>
          <cell r="AT378">
            <v>0</v>
          </cell>
        </row>
        <row r="379">
          <cell r="A379" t="str">
            <v>Lilo of 220kv DC Ara-Pusauli at Dumraon TL Line-1</v>
          </cell>
          <cell r="B379">
            <v>30</v>
          </cell>
          <cell r="C379" t="str">
            <v>9/8</v>
          </cell>
          <cell r="D379" t="str">
            <v>DA+0</v>
          </cell>
          <cell r="E379" t="str">
            <v>WET</v>
          </cell>
          <cell r="F379" t="str">
            <v xml:space="preserve">Bhavesh </v>
          </cell>
          <cell r="G379">
            <v>43559</v>
          </cell>
          <cell r="H379">
            <v>43587</v>
          </cell>
          <cell r="I379">
            <v>0</v>
          </cell>
          <cell r="J379">
            <v>43560</v>
          </cell>
          <cell r="K379">
            <v>0</v>
          </cell>
          <cell r="L379">
            <v>0</v>
          </cell>
          <cell r="M379">
            <v>0</v>
          </cell>
          <cell r="N379">
            <v>0</v>
          </cell>
          <cell r="O379">
            <v>0</v>
          </cell>
          <cell r="P379">
            <v>0</v>
          </cell>
          <cell r="Q379">
            <v>0</v>
          </cell>
          <cell r="R379" t="e">
            <v>#NAME?</v>
          </cell>
          <cell r="S379" t="e">
            <v>#NAME?</v>
          </cell>
          <cell r="T379">
            <v>0</v>
          </cell>
          <cell r="U379">
            <v>0</v>
          </cell>
          <cell r="V379" t="e">
            <v>#NAME?</v>
          </cell>
          <cell r="W379" t="e">
            <v>#NAME?</v>
          </cell>
          <cell r="X379" t="e">
            <v>#NAME?</v>
          </cell>
          <cell r="Y379" t="e">
            <v>#NAME?</v>
          </cell>
          <cell r="Z379" t="e">
            <v>#NAME?</v>
          </cell>
          <cell r="AA379" t="e">
            <v>#NAME?</v>
          </cell>
          <cell r="AB379" t="e">
            <v>#NAME?</v>
          </cell>
          <cell r="AC379" t="e">
            <v>#NAME?</v>
          </cell>
          <cell r="AD379" t="e">
            <v>#NAME?</v>
          </cell>
          <cell r="AE379" t="e">
            <v>#NAME?</v>
          </cell>
          <cell r="AF379">
            <v>171.56</v>
          </cell>
          <cell r="AG379">
            <v>36.64</v>
          </cell>
          <cell r="AH379">
            <v>7.56</v>
          </cell>
          <cell r="AI379">
            <v>215.76</v>
          </cell>
          <cell r="AJ379" t="e">
            <v>#NAME?</v>
          </cell>
          <cell r="AK379" t="e">
            <v>#NAME?</v>
          </cell>
          <cell r="AL379" t="e">
            <v>#NAME?</v>
          </cell>
          <cell r="AM379" t="e">
            <v>#NAME?</v>
          </cell>
          <cell r="AN379" t="e">
            <v>#NAME?</v>
          </cell>
          <cell r="AO379" t="e">
            <v>#NAME?</v>
          </cell>
          <cell r="AP379" t="e">
            <v>#NAME?</v>
          </cell>
          <cell r="AQ379">
            <v>0</v>
          </cell>
          <cell r="AR379">
            <v>0</v>
          </cell>
          <cell r="AS379">
            <v>0</v>
          </cell>
          <cell r="AT379">
            <v>0</v>
          </cell>
        </row>
        <row r="380">
          <cell r="A380" t="str">
            <v>Lilo of 220kv DC Ara-Pusauli at Dumraon TL Line-1</v>
          </cell>
          <cell r="B380">
            <v>32</v>
          </cell>
          <cell r="C380" t="str">
            <v>9/7</v>
          </cell>
          <cell r="D380" t="str">
            <v>DA+0</v>
          </cell>
          <cell r="E380" t="str">
            <v>WET</v>
          </cell>
          <cell r="F380" t="str">
            <v xml:space="preserve">Bhavesh </v>
          </cell>
          <cell r="G380">
            <v>43561</v>
          </cell>
          <cell r="H380">
            <v>43589</v>
          </cell>
          <cell r="I380">
            <v>0</v>
          </cell>
          <cell r="J380">
            <v>43565</v>
          </cell>
          <cell r="K380">
            <v>0</v>
          </cell>
          <cell r="L380">
            <v>0</v>
          </cell>
          <cell r="M380">
            <v>0</v>
          </cell>
          <cell r="N380">
            <v>0</v>
          </cell>
          <cell r="O380">
            <v>0</v>
          </cell>
          <cell r="P380">
            <v>0</v>
          </cell>
          <cell r="Q380">
            <v>0</v>
          </cell>
          <cell r="R380" t="e">
            <v>#NAME?</v>
          </cell>
          <cell r="S380" t="e">
            <v>#NAME?</v>
          </cell>
          <cell r="T380">
            <v>0</v>
          </cell>
          <cell r="U380">
            <v>0</v>
          </cell>
          <cell r="V380" t="e">
            <v>#NAME?</v>
          </cell>
          <cell r="W380" t="e">
            <v>#NAME?</v>
          </cell>
          <cell r="X380" t="e">
            <v>#NAME?</v>
          </cell>
          <cell r="Y380" t="e">
            <v>#NAME?</v>
          </cell>
          <cell r="Z380" t="e">
            <v>#NAME?</v>
          </cell>
          <cell r="AA380" t="e">
            <v>#NAME?</v>
          </cell>
          <cell r="AB380" t="e">
            <v>#NAME?</v>
          </cell>
          <cell r="AC380" t="e">
            <v>#NAME?</v>
          </cell>
          <cell r="AD380" t="e">
            <v>#NAME?</v>
          </cell>
          <cell r="AE380" t="e">
            <v>#NAME?</v>
          </cell>
          <cell r="AF380">
            <v>171.56</v>
          </cell>
          <cell r="AG380">
            <v>36.64</v>
          </cell>
          <cell r="AH380">
            <v>7.56</v>
          </cell>
          <cell r="AI380">
            <v>215.76</v>
          </cell>
          <cell r="AJ380" t="e">
            <v>#NAME?</v>
          </cell>
          <cell r="AK380" t="e">
            <v>#NAME?</v>
          </cell>
          <cell r="AL380" t="e">
            <v>#NAME?</v>
          </cell>
          <cell r="AM380" t="e">
            <v>#NAME?</v>
          </cell>
          <cell r="AN380" t="e">
            <v>#NAME?</v>
          </cell>
          <cell r="AO380" t="e">
            <v>#NAME?</v>
          </cell>
          <cell r="AP380" t="e">
            <v>#NAME?</v>
          </cell>
          <cell r="AQ380">
            <v>0</v>
          </cell>
          <cell r="AR380">
            <v>0</v>
          </cell>
          <cell r="AS380">
            <v>0</v>
          </cell>
          <cell r="AT380">
            <v>0</v>
          </cell>
        </row>
        <row r="381">
          <cell r="A381" t="str">
            <v>Lilo of 220kv DC Ara-Pusauli at Dumraon TL Line-1</v>
          </cell>
          <cell r="B381">
            <v>33</v>
          </cell>
          <cell r="C381" t="str">
            <v>12/8</v>
          </cell>
          <cell r="D381" t="str">
            <v>DA+0</v>
          </cell>
          <cell r="E381" t="str">
            <v>WET</v>
          </cell>
          <cell r="F381" t="str">
            <v>Upendra Singh</v>
          </cell>
          <cell r="G381">
            <v>43563</v>
          </cell>
          <cell r="H381">
            <v>43591</v>
          </cell>
          <cell r="I381">
            <v>0</v>
          </cell>
          <cell r="J381">
            <v>43565</v>
          </cell>
          <cell r="K381">
            <v>0</v>
          </cell>
          <cell r="L381">
            <v>0</v>
          </cell>
          <cell r="M381">
            <v>0</v>
          </cell>
          <cell r="N381">
            <v>0</v>
          </cell>
          <cell r="O381">
            <v>0</v>
          </cell>
          <cell r="P381">
            <v>0</v>
          </cell>
          <cell r="Q381">
            <v>0</v>
          </cell>
          <cell r="R381" t="e">
            <v>#NAME?</v>
          </cell>
          <cell r="S381" t="e">
            <v>#NAME?</v>
          </cell>
          <cell r="T381">
            <v>0</v>
          </cell>
          <cell r="U381">
            <v>0</v>
          </cell>
          <cell r="V381" t="e">
            <v>#NAME?</v>
          </cell>
          <cell r="W381" t="e">
            <v>#NAME?</v>
          </cell>
          <cell r="X381" t="e">
            <v>#NAME?</v>
          </cell>
          <cell r="Y381" t="e">
            <v>#NAME?</v>
          </cell>
          <cell r="Z381" t="e">
            <v>#NAME?</v>
          </cell>
          <cell r="AA381" t="e">
            <v>#NAME?</v>
          </cell>
          <cell r="AB381" t="e">
            <v>#NAME?</v>
          </cell>
          <cell r="AC381" t="e">
            <v>#NAME?</v>
          </cell>
          <cell r="AD381" t="e">
            <v>#NAME?</v>
          </cell>
          <cell r="AE381" t="e">
            <v>#NAME?</v>
          </cell>
          <cell r="AF381">
            <v>171.56</v>
          </cell>
          <cell r="AG381">
            <v>36.64</v>
          </cell>
          <cell r="AH381">
            <v>7.56</v>
          </cell>
          <cell r="AI381">
            <v>215.76</v>
          </cell>
          <cell r="AJ381" t="e">
            <v>#NAME?</v>
          </cell>
          <cell r="AK381" t="e">
            <v>#NAME?</v>
          </cell>
          <cell r="AL381" t="e">
            <v>#NAME?</v>
          </cell>
          <cell r="AM381" t="e">
            <v>#NAME?</v>
          </cell>
          <cell r="AN381" t="e">
            <v>#NAME?</v>
          </cell>
          <cell r="AO381" t="e">
            <v>#NAME?</v>
          </cell>
          <cell r="AP381" t="e">
            <v>#NAME?</v>
          </cell>
          <cell r="AQ381">
            <v>0</v>
          </cell>
          <cell r="AR381">
            <v>0</v>
          </cell>
          <cell r="AS381">
            <v>0</v>
          </cell>
          <cell r="AT381">
            <v>0</v>
          </cell>
        </row>
        <row r="382">
          <cell r="A382" t="str">
            <v>Lilo of 220kv DC Ara-Pusauli at Dumraon TL Line-1</v>
          </cell>
          <cell r="B382">
            <v>34</v>
          </cell>
          <cell r="C382" t="str">
            <v>10/0</v>
          </cell>
          <cell r="D382" t="str">
            <v>DC+0</v>
          </cell>
          <cell r="E382" t="str">
            <v>WET</v>
          </cell>
          <cell r="F382" t="str">
            <v xml:space="preserve">Bhavesh </v>
          </cell>
          <cell r="G382">
            <v>43563</v>
          </cell>
          <cell r="H382">
            <v>43591</v>
          </cell>
          <cell r="I382">
            <v>0</v>
          </cell>
          <cell r="J382">
            <v>43565</v>
          </cell>
          <cell r="K382">
            <v>0</v>
          </cell>
          <cell r="L382">
            <v>0</v>
          </cell>
          <cell r="M382">
            <v>0</v>
          </cell>
          <cell r="N382">
            <v>0</v>
          </cell>
          <cell r="O382">
            <v>0</v>
          </cell>
          <cell r="P382">
            <v>0</v>
          </cell>
          <cell r="Q382">
            <v>0</v>
          </cell>
          <cell r="R382" t="e">
            <v>#NAME?</v>
          </cell>
          <cell r="S382" t="e">
            <v>#NAME?</v>
          </cell>
          <cell r="T382">
            <v>0</v>
          </cell>
          <cell r="U382">
            <v>0</v>
          </cell>
          <cell r="V382" t="e">
            <v>#NAME?</v>
          </cell>
          <cell r="W382" t="e">
            <v>#NAME?</v>
          </cell>
          <cell r="X382" t="e">
            <v>#NAME?</v>
          </cell>
          <cell r="Y382" t="e">
            <v>#NAME?</v>
          </cell>
          <cell r="Z382" t="e">
            <v>#NAME?</v>
          </cell>
          <cell r="AA382" t="e">
            <v>#NAME?</v>
          </cell>
          <cell r="AB382" t="e">
            <v>#NAME?</v>
          </cell>
          <cell r="AC382" t="e">
            <v>#NAME?</v>
          </cell>
          <cell r="AD382" t="e">
            <v>#NAME?</v>
          </cell>
          <cell r="AE382" t="e">
            <v>#NAME?</v>
          </cell>
          <cell r="AF382">
            <v>259.52</v>
          </cell>
          <cell r="AG382">
            <v>54.08</v>
          </cell>
          <cell r="AH382">
            <v>8.26</v>
          </cell>
          <cell r="AI382">
            <v>321.85999999999996</v>
          </cell>
          <cell r="AJ382" t="e">
            <v>#NAME?</v>
          </cell>
          <cell r="AK382" t="e">
            <v>#NAME?</v>
          </cell>
          <cell r="AL382" t="e">
            <v>#NAME?</v>
          </cell>
          <cell r="AM382" t="e">
            <v>#NAME?</v>
          </cell>
          <cell r="AN382" t="e">
            <v>#NAME?</v>
          </cell>
          <cell r="AO382" t="e">
            <v>#NAME?</v>
          </cell>
          <cell r="AP382" t="e">
            <v>#NAME?</v>
          </cell>
          <cell r="AQ382">
            <v>0</v>
          </cell>
          <cell r="AR382">
            <v>0</v>
          </cell>
          <cell r="AS382">
            <v>0</v>
          </cell>
          <cell r="AT382">
            <v>0</v>
          </cell>
        </row>
        <row r="383">
          <cell r="A383" t="str">
            <v>Lilo of 220kv DC Ara-Pusauli at Dumraon TL Line-1</v>
          </cell>
          <cell r="B383">
            <v>36</v>
          </cell>
          <cell r="C383" t="str">
            <v>12/5</v>
          </cell>
          <cell r="D383" t="str">
            <v>DA+0</v>
          </cell>
          <cell r="E383" t="str">
            <v>WET</v>
          </cell>
          <cell r="F383" t="str">
            <v>Upendra Singh</v>
          </cell>
          <cell r="G383">
            <v>43567</v>
          </cell>
          <cell r="H383">
            <v>43595</v>
          </cell>
          <cell r="I383">
            <v>0</v>
          </cell>
          <cell r="J383">
            <v>43573</v>
          </cell>
          <cell r="K383">
            <v>0</v>
          </cell>
          <cell r="L383">
            <v>0</v>
          </cell>
          <cell r="M383">
            <v>0</v>
          </cell>
          <cell r="N383">
            <v>0</v>
          </cell>
          <cell r="O383">
            <v>0</v>
          </cell>
          <cell r="P383">
            <v>0</v>
          </cell>
          <cell r="Q383">
            <v>0</v>
          </cell>
          <cell r="R383" t="e">
            <v>#NAME?</v>
          </cell>
          <cell r="S383" t="e">
            <v>#NAME?</v>
          </cell>
          <cell r="T383">
            <v>0</v>
          </cell>
          <cell r="U383">
            <v>0</v>
          </cell>
          <cell r="V383" t="e">
            <v>#NAME?</v>
          </cell>
          <cell r="W383" t="e">
            <v>#NAME?</v>
          </cell>
          <cell r="X383" t="e">
            <v>#NAME?</v>
          </cell>
          <cell r="Y383" t="e">
            <v>#NAME?</v>
          </cell>
          <cell r="Z383" t="e">
            <v>#NAME?</v>
          </cell>
          <cell r="AA383" t="e">
            <v>#NAME?</v>
          </cell>
          <cell r="AB383" t="e">
            <v>#NAME?</v>
          </cell>
          <cell r="AC383" t="e">
            <v>#NAME?</v>
          </cell>
          <cell r="AD383" t="e">
            <v>#NAME?</v>
          </cell>
          <cell r="AE383" t="e">
            <v>#NAME?</v>
          </cell>
          <cell r="AF383">
            <v>171.56</v>
          </cell>
          <cell r="AG383">
            <v>36.64</v>
          </cell>
          <cell r="AH383">
            <v>7.56</v>
          </cell>
          <cell r="AI383">
            <v>215.76</v>
          </cell>
          <cell r="AJ383" t="e">
            <v>#NAME?</v>
          </cell>
          <cell r="AK383" t="e">
            <v>#NAME?</v>
          </cell>
          <cell r="AL383" t="e">
            <v>#NAME?</v>
          </cell>
          <cell r="AM383" t="e">
            <v>#NAME?</v>
          </cell>
          <cell r="AN383" t="e">
            <v>#NAME?</v>
          </cell>
          <cell r="AO383" t="e">
            <v>#NAME?</v>
          </cell>
          <cell r="AP383" t="e">
            <v>#NAME?</v>
          </cell>
          <cell r="AQ383">
            <v>0</v>
          </cell>
          <cell r="AR383">
            <v>0</v>
          </cell>
          <cell r="AS383">
            <v>0</v>
          </cell>
          <cell r="AT383">
            <v>0</v>
          </cell>
        </row>
        <row r="384">
          <cell r="A384" t="str">
            <v>Lilo of 220kv DC Ara-Pusauli at Dumraon TL Line-1</v>
          </cell>
          <cell r="B384">
            <v>35</v>
          </cell>
          <cell r="C384" t="str">
            <v>12/1</v>
          </cell>
          <cell r="D384" t="str">
            <v>DA+0</v>
          </cell>
          <cell r="E384" t="str">
            <v>WET</v>
          </cell>
          <cell r="F384" t="str">
            <v>Upendra Singh</v>
          </cell>
          <cell r="G384">
            <v>43565</v>
          </cell>
          <cell r="H384">
            <v>43593</v>
          </cell>
          <cell r="I384">
            <v>0</v>
          </cell>
          <cell r="J384">
            <v>43569</v>
          </cell>
          <cell r="K384">
            <v>0</v>
          </cell>
          <cell r="L384">
            <v>0</v>
          </cell>
          <cell r="M384">
            <v>0</v>
          </cell>
          <cell r="N384">
            <v>0</v>
          </cell>
          <cell r="O384">
            <v>0</v>
          </cell>
          <cell r="P384">
            <v>0</v>
          </cell>
          <cell r="Q384">
            <v>0</v>
          </cell>
          <cell r="R384" t="e">
            <v>#NAME?</v>
          </cell>
          <cell r="S384" t="e">
            <v>#NAME?</v>
          </cell>
          <cell r="T384">
            <v>0</v>
          </cell>
          <cell r="U384">
            <v>0</v>
          </cell>
          <cell r="V384" t="e">
            <v>#NAME?</v>
          </cell>
          <cell r="W384" t="e">
            <v>#NAME?</v>
          </cell>
          <cell r="X384" t="e">
            <v>#NAME?</v>
          </cell>
          <cell r="Y384" t="e">
            <v>#NAME?</v>
          </cell>
          <cell r="Z384" t="e">
            <v>#NAME?</v>
          </cell>
          <cell r="AA384" t="e">
            <v>#NAME?</v>
          </cell>
          <cell r="AB384" t="e">
            <v>#NAME?</v>
          </cell>
          <cell r="AC384" t="e">
            <v>#NAME?</v>
          </cell>
          <cell r="AD384" t="e">
            <v>#NAME?</v>
          </cell>
          <cell r="AE384" t="e">
            <v>#NAME?</v>
          </cell>
          <cell r="AF384">
            <v>171.56</v>
          </cell>
          <cell r="AG384">
            <v>36.64</v>
          </cell>
          <cell r="AH384">
            <v>7.56</v>
          </cell>
          <cell r="AI384">
            <v>215.76</v>
          </cell>
          <cell r="AJ384" t="e">
            <v>#NAME?</v>
          </cell>
          <cell r="AK384" t="e">
            <v>#NAME?</v>
          </cell>
          <cell r="AL384" t="e">
            <v>#NAME?</v>
          </cell>
          <cell r="AM384" t="e">
            <v>#NAME?</v>
          </cell>
          <cell r="AN384" t="e">
            <v>#NAME?</v>
          </cell>
          <cell r="AO384" t="e">
            <v>#NAME?</v>
          </cell>
          <cell r="AP384" t="e">
            <v>#NAME?</v>
          </cell>
          <cell r="AQ384">
            <v>0</v>
          </cell>
          <cell r="AR384">
            <v>0</v>
          </cell>
          <cell r="AS384">
            <v>0</v>
          </cell>
          <cell r="AT384">
            <v>0</v>
          </cell>
        </row>
        <row r="385">
          <cell r="A385" t="str">
            <v>Lilo of 220kv DC Ara-Pusauli at Dumraon TL Line-1</v>
          </cell>
          <cell r="B385">
            <v>38</v>
          </cell>
          <cell r="C385" t="str">
            <v>12/4</v>
          </cell>
          <cell r="D385" t="str">
            <v>DA+0</v>
          </cell>
          <cell r="E385" t="str">
            <v>WET</v>
          </cell>
          <cell r="F385" t="str">
            <v>Upendra Singh</v>
          </cell>
          <cell r="G385">
            <v>43570</v>
          </cell>
          <cell r="H385">
            <v>43598</v>
          </cell>
          <cell r="I385">
            <v>0</v>
          </cell>
          <cell r="J385">
            <v>43573</v>
          </cell>
          <cell r="K385">
            <v>0</v>
          </cell>
          <cell r="L385">
            <v>0</v>
          </cell>
          <cell r="M385">
            <v>0</v>
          </cell>
          <cell r="N385">
            <v>0</v>
          </cell>
          <cell r="O385">
            <v>0</v>
          </cell>
          <cell r="P385">
            <v>0</v>
          </cell>
          <cell r="Q385">
            <v>0</v>
          </cell>
          <cell r="R385" t="e">
            <v>#NAME?</v>
          </cell>
          <cell r="S385" t="e">
            <v>#NAME?</v>
          </cell>
          <cell r="T385">
            <v>0</v>
          </cell>
          <cell r="U385">
            <v>0</v>
          </cell>
          <cell r="V385" t="e">
            <v>#NAME?</v>
          </cell>
          <cell r="W385" t="e">
            <v>#NAME?</v>
          </cell>
          <cell r="X385" t="e">
            <v>#NAME?</v>
          </cell>
          <cell r="Y385" t="e">
            <v>#NAME?</v>
          </cell>
          <cell r="Z385" t="e">
            <v>#NAME?</v>
          </cell>
          <cell r="AA385" t="e">
            <v>#NAME?</v>
          </cell>
          <cell r="AB385" t="e">
            <v>#NAME?</v>
          </cell>
          <cell r="AC385" t="e">
            <v>#NAME?</v>
          </cell>
          <cell r="AD385" t="e">
            <v>#NAME?</v>
          </cell>
          <cell r="AE385" t="e">
            <v>#NAME?</v>
          </cell>
          <cell r="AF385">
            <v>171.56</v>
          </cell>
          <cell r="AG385">
            <v>36.64</v>
          </cell>
          <cell r="AH385">
            <v>7.56</v>
          </cell>
          <cell r="AI385">
            <v>215.76</v>
          </cell>
          <cell r="AJ385" t="e">
            <v>#NAME?</v>
          </cell>
          <cell r="AK385" t="e">
            <v>#NAME?</v>
          </cell>
          <cell r="AL385" t="e">
            <v>#NAME?</v>
          </cell>
          <cell r="AM385" t="e">
            <v>#NAME?</v>
          </cell>
          <cell r="AN385" t="e">
            <v>#NAME?</v>
          </cell>
          <cell r="AO385" t="e">
            <v>#NAME?</v>
          </cell>
          <cell r="AP385" t="e">
            <v>#NAME?</v>
          </cell>
          <cell r="AQ385">
            <v>0</v>
          </cell>
          <cell r="AR385">
            <v>0</v>
          </cell>
          <cell r="AS385">
            <v>0</v>
          </cell>
          <cell r="AT385">
            <v>0</v>
          </cell>
        </row>
        <row r="386">
          <cell r="A386" t="str">
            <v>Lilo of 220kv DC Ara-Pusauli at Dumraon TL Line-1</v>
          </cell>
          <cell r="B386">
            <v>47</v>
          </cell>
          <cell r="C386" t="str">
            <v>12/10</v>
          </cell>
          <cell r="D386" t="str">
            <v>DA+0</v>
          </cell>
          <cell r="E386" t="str">
            <v>WET</v>
          </cell>
          <cell r="F386" t="str">
            <v>AYUSH</v>
          </cell>
          <cell r="G386">
            <v>43585</v>
          </cell>
          <cell r="H386">
            <v>43613</v>
          </cell>
          <cell r="I386">
            <v>0</v>
          </cell>
          <cell r="J386" t="str">
            <v>YES</v>
          </cell>
          <cell r="K386">
            <v>0</v>
          </cell>
          <cell r="L386">
            <v>0</v>
          </cell>
          <cell r="M386">
            <v>0</v>
          </cell>
          <cell r="N386">
            <v>0</v>
          </cell>
          <cell r="O386">
            <v>0</v>
          </cell>
          <cell r="P386">
            <v>0</v>
          </cell>
          <cell r="Q386">
            <v>0</v>
          </cell>
          <cell r="R386" t="e">
            <v>#NAME?</v>
          </cell>
          <cell r="S386" t="e">
            <v>#NAME?</v>
          </cell>
          <cell r="T386">
            <v>0</v>
          </cell>
          <cell r="U386">
            <v>0</v>
          </cell>
          <cell r="V386" t="e">
            <v>#NAME?</v>
          </cell>
          <cell r="W386" t="e">
            <v>#NAME?</v>
          </cell>
          <cell r="X386" t="e">
            <v>#NAME?</v>
          </cell>
          <cell r="Y386" t="e">
            <v>#NAME?</v>
          </cell>
          <cell r="Z386" t="e">
            <v>#NAME?</v>
          </cell>
          <cell r="AA386" t="e">
            <v>#NAME?</v>
          </cell>
          <cell r="AB386" t="e">
            <v>#NAME?</v>
          </cell>
          <cell r="AC386" t="e">
            <v>#NAME?</v>
          </cell>
          <cell r="AD386" t="e">
            <v>#NAME?</v>
          </cell>
          <cell r="AE386" t="e">
            <v>#NAME?</v>
          </cell>
          <cell r="AF386">
            <v>171.56</v>
          </cell>
          <cell r="AG386">
            <v>36.64</v>
          </cell>
          <cell r="AH386">
            <v>7.56</v>
          </cell>
          <cell r="AI386">
            <v>215.76</v>
          </cell>
          <cell r="AJ386" t="e">
            <v>#NAME?</v>
          </cell>
          <cell r="AK386" t="e">
            <v>#NAME?</v>
          </cell>
          <cell r="AL386" t="e">
            <v>#NAME?</v>
          </cell>
          <cell r="AM386" t="e">
            <v>#NAME?</v>
          </cell>
          <cell r="AN386" t="e">
            <v>#NAME?</v>
          </cell>
          <cell r="AO386" t="e">
            <v>#NAME?</v>
          </cell>
          <cell r="AP386" t="e">
            <v>#NAME?</v>
          </cell>
          <cell r="AQ386">
            <v>0</v>
          </cell>
          <cell r="AR386">
            <v>0</v>
          </cell>
          <cell r="AS386">
            <v>0</v>
          </cell>
          <cell r="AT386">
            <v>0</v>
          </cell>
        </row>
        <row r="387">
          <cell r="A387" t="str">
            <v>Lilo of 220kv DC Ara-Pusauli at Dumraon TL Line-1</v>
          </cell>
          <cell r="B387">
            <v>42</v>
          </cell>
          <cell r="C387" t="str">
            <v>12/11</v>
          </cell>
          <cell r="D387" t="str">
            <v>DA+0</v>
          </cell>
          <cell r="E387" t="str">
            <v>WET</v>
          </cell>
          <cell r="F387" t="str">
            <v>AYUSH</v>
          </cell>
          <cell r="G387">
            <v>43576</v>
          </cell>
          <cell r="H387">
            <v>43604</v>
          </cell>
          <cell r="I387">
            <v>0</v>
          </cell>
          <cell r="J387">
            <v>43582</v>
          </cell>
          <cell r="K387">
            <v>0</v>
          </cell>
          <cell r="L387">
            <v>0</v>
          </cell>
          <cell r="M387">
            <v>0</v>
          </cell>
          <cell r="N387">
            <v>0</v>
          </cell>
          <cell r="O387">
            <v>0</v>
          </cell>
          <cell r="P387">
            <v>0</v>
          </cell>
          <cell r="Q387">
            <v>0</v>
          </cell>
          <cell r="R387" t="e">
            <v>#NAME?</v>
          </cell>
          <cell r="S387" t="e">
            <v>#NAME?</v>
          </cell>
          <cell r="T387">
            <v>0</v>
          </cell>
          <cell r="U387">
            <v>0</v>
          </cell>
          <cell r="V387" t="e">
            <v>#NAME?</v>
          </cell>
          <cell r="W387" t="e">
            <v>#NAME?</v>
          </cell>
          <cell r="X387" t="e">
            <v>#NAME?</v>
          </cell>
          <cell r="Y387" t="e">
            <v>#NAME?</v>
          </cell>
          <cell r="Z387" t="e">
            <v>#NAME?</v>
          </cell>
          <cell r="AA387" t="e">
            <v>#NAME?</v>
          </cell>
          <cell r="AB387" t="e">
            <v>#NAME?</v>
          </cell>
          <cell r="AC387" t="e">
            <v>#NAME?</v>
          </cell>
          <cell r="AD387" t="e">
            <v>#NAME?</v>
          </cell>
          <cell r="AE387" t="e">
            <v>#NAME?</v>
          </cell>
          <cell r="AF387">
            <v>171.56</v>
          </cell>
          <cell r="AG387">
            <v>36.64</v>
          </cell>
          <cell r="AH387">
            <v>7.56</v>
          </cell>
          <cell r="AI387">
            <v>215.76</v>
          </cell>
          <cell r="AJ387" t="e">
            <v>#NAME?</v>
          </cell>
          <cell r="AK387" t="e">
            <v>#NAME?</v>
          </cell>
          <cell r="AL387" t="e">
            <v>#NAME?</v>
          </cell>
          <cell r="AM387" t="e">
            <v>#NAME?</v>
          </cell>
          <cell r="AN387" t="e">
            <v>#NAME?</v>
          </cell>
          <cell r="AO387" t="e">
            <v>#NAME?</v>
          </cell>
          <cell r="AP387" t="e">
            <v>#NAME?</v>
          </cell>
          <cell r="AQ387">
            <v>0</v>
          </cell>
          <cell r="AR387">
            <v>0</v>
          </cell>
          <cell r="AS387">
            <v>0</v>
          </cell>
          <cell r="AT387">
            <v>0</v>
          </cell>
        </row>
        <row r="388">
          <cell r="A388" t="str">
            <v>Lilo of 220kv DC Ara-Pusauli at Dumraon TL Line-1</v>
          </cell>
          <cell r="B388">
            <v>55</v>
          </cell>
          <cell r="C388" t="str">
            <v>12/12</v>
          </cell>
          <cell r="D388" t="str">
            <v>DB+0</v>
          </cell>
          <cell r="E388" t="str">
            <v>WET</v>
          </cell>
          <cell r="F388" t="str">
            <v>Akhilesh Kumar</v>
          </cell>
          <cell r="G388">
            <v>43600</v>
          </cell>
          <cell r="H388">
            <v>43628</v>
          </cell>
          <cell r="I388">
            <v>0</v>
          </cell>
          <cell r="J388">
            <v>43609</v>
          </cell>
          <cell r="K388">
            <v>0</v>
          </cell>
          <cell r="L388">
            <v>0</v>
          </cell>
          <cell r="M388">
            <v>0</v>
          </cell>
          <cell r="N388">
            <v>0</v>
          </cell>
          <cell r="O388">
            <v>0</v>
          </cell>
          <cell r="P388">
            <v>0</v>
          </cell>
          <cell r="Q388">
            <v>0</v>
          </cell>
          <cell r="R388" t="e">
            <v>#NAME?</v>
          </cell>
          <cell r="S388" t="e">
            <v>#NAME?</v>
          </cell>
          <cell r="T388">
            <v>0</v>
          </cell>
          <cell r="U388">
            <v>0</v>
          </cell>
          <cell r="V388" t="e">
            <v>#NAME?</v>
          </cell>
          <cell r="W388" t="e">
            <v>#NAME?</v>
          </cell>
          <cell r="X388" t="e">
            <v>#NAME?</v>
          </cell>
          <cell r="Y388" t="e">
            <v>#NAME?</v>
          </cell>
          <cell r="Z388" t="e">
            <v>#NAME?</v>
          </cell>
          <cell r="AA388" t="e">
            <v>#NAME?</v>
          </cell>
          <cell r="AB388" t="e">
            <v>#NAME?</v>
          </cell>
          <cell r="AC388" t="e">
            <v>#NAME?</v>
          </cell>
          <cell r="AD388" t="e">
            <v>#NAME?</v>
          </cell>
          <cell r="AE388" t="e">
            <v>#NAME?</v>
          </cell>
          <cell r="AF388">
            <v>211.8</v>
          </cell>
          <cell r="AG388">
            <v>43.43</v>
          </cell>
          <cell r="AH388">
            <v>6.86</v>
          </cell>
          <cell r="AI388">
            <v>262.09000000000003</v>
          </cell>
          <cell r="AJ388" t="e">
            <v>#NAME?</v>
          </cell>
          <cell r="AK388" t="e">
            <v>#NAME?</v>
          </cell>
          <cell r="AL388" t="e">
            <v>#NAME?</v>
          </cell>
          <cell r="AM388" t="e">
            <v>#NAME?</v>
          </cell>
          <cell r="AN388" t="e">
            <v>#NAME?</v>
          </cell>
          <cell r="AO388" t="e">
            <v>#NAME?</v>
          </cell>
          <cell r="AP388" t="e">
            <v>#NAME?</v>
          </cell>
          <cell r="AQ388">
            <v>0</v>
          </cell>
          <cell r="AR388">
            <v>0</v>
          </cell>
          <cell r="AS388">
            <v>0</v>
          </cell>
          <cell r="AT388">
            <v>0</v>
          </cell>
        </row>
        <row r="389">
          <cell r="A389" t="str">
            <v>Lilo of 220kv DC Ara-Pusauli at Dumraon TL Line-1</v>
          </cell>
          <cell r="B389">
            <v>46</v>
          </cell>
          <cell r="C389" t="str">
            <v>12/2</v>
          </cell>
          <cell r="D389" t="str">
            <v>DA+3</v>
          </cell>
          <cell r="E389" t="str">
            <v>WET</v>
          </cell>
          <cell r="F389" t="str">
            <v>Upendra Singh</v>
          </cell>
          <cell r="G389">
            <v>43582</v>
          </cell>
          <cell r="H389">
            <v>43610</v>
          </cell>
          <cell r="I389">
            <v>0</v>
          </cell>
          <cell r="J389" t="str">
            <v>YES</v>
          </cell>
          <cell r="K389">
            <v>0</v>
          </cell>
          <cell r="L389">
            <v>0</v>
          </cell>
          <cell r="M389">
            <v>0</v>
          </cell>
          <cell r="N389">
            <v>0</v>
          </cell>
          <cell r="O389">
            <v>0</v>
          </cell>
          <cell r="P389">
            <v>0</v>
          </cell>
          <cell r="Q389">
            <v>0</v>
          </cell>
          <cell r="R389" t="e">
            <v>#NAME?</v>
          </cell>
          <cell r="S389" t="e">
            <v>#NAME?</v>
          </cell>
          <cell r="T389">
            <v>0</v>
          </cell>
          <cell r="U389">
            <v>0</v>
          </cell>
          <cell r="V389" t="e">
            <v>#NAME?</v>
          </cell>
          <cell r="W389" t="e">
            <v>#NAME?</v>
          </cell>
          <cell r="X389" t="e">
            <v>#NAME?</v>
          </cell>
          <cell r="Y389" t="e">
            <v>#NAME?</v>
          </cell>
          <cell r="Z389" t="e">
            <v>#NAME?</v>
          </cell>
          <cell r="AA389" t="e">
            <v>#NAME?</v>
          </cell>
          <cell r="AB389" t="e">
            <v>#NAME?</v>
          </cell>
          <cell r="AC389" t="e">
            <v>#NAME?</v>
          </cell>
          <cell r="AD389" t="e">
            <v>#NAME?</v>
          </cell>
          <cell r="AE389" t="e">
            <v>#NAME?</v>
          </cell>
          <cell r="AF389">
            <v>171.56</v>
          </cell>
          <cell r="AG389">
            <v>36.64</v>
          </cell>
          <cell r="AH389">
            <v>7.56</v>
          </cell>
          <cell r="AI389">
            <v>215.76</v>
          </cell>
          <cell r="AJ389" t="e">
            <v>#NAME?</v>
          </cell>
          <cell r="AK389" t="e">
            <v>#NAME?</v>
          </cell>
          <cell r="AL389" t="e">
            <v>#NAME?</v>
          </cell>
          <cell r="AM389" t="e">
            <v>#NAME?</v>
          </cell>
          <cell r="AN389" t="e">
            <v>#NAME?</v>
          </cell>
          <cell r="AO389" t="e">
            <v>#NAME?</v>
          </cell>
          <cell r="AP389" t="e">
            <v>#NAME?</v>
          </cell>
          <cell r="AQ389">
            <v>0</v>
          </cell>
          <cell r="AR389">
            <v>0</v>
          </cell>
          <cell r="AS389">
            <v>0</v>
          </cell>
          <cell r="AT389">
            <v>0</v>
          </cell>
        </row>
        <row r="390">
          <cell r="A390" t="str">
            <v>132KV DC Gaya-Jehanabad TL Line</v>
          </cell>
          <cell r="B390">
            <v>53</v>
          </cell>
          <cell r="C390" t="str">
            <v>18/10</v>
          </cell>
          <cell r="D390" t="str">
            <v>DA+0</v>
          </cell>
          <cell r="E390" t="str">
            <v>WET</v>
          </cell>
          <cell r="F390" t="str">
            <v>Sumaiyya Enterprizes</v>
          </cell>
          <cell r="G390">
            <v>43456</v>
          </cell>
          <cell r="H390">
            <v>43484</v>
          </cell>
          <cell r="I390" t="str">
            <v>YES</v>
          </cell>
          <cell r="J390" t="str">
            <v>YES</v>
          </cell>
          <cell r="K390" t="str">
            <v>YES</v>
          </cell>
          <cell r="L390">
            <v>1</v>
          </cell>
          <cell r="M390">
            <v>53</v>
          </cell>
          <cell r="N390">
            <v>0</v>
          </cell>
          <cell r="O390">
            <v>0</v>
          </cell>
          <cell r="P390">
            <v>0</v>
          </cell>
          <cell r="Q390">
            <v>0</v>
          </cell>
          <cell r="R390" t="e">
            <v>#NAME?</v>
          </cell>
          <cell r="S390" t="e">
            <v>#NAME?</v>
          </cell>
          <cell r="T390">
            <v>0</v>
          </cell>
          <cell r="U390">
            <v>0</v>
          </cell>
          <cell r="V390" t="e">
            <v>#NAME?</v>
          </cell>
          <cell r="W390" t="e">
            <v>#NAME?</v>
          </cell>
          <cell r="X390" t="e">
            <v>#NAME?</v>
          </cell>
          <cell r="Y390" t="e">
            <v>#NAME?</v>
          </cell>
          <cell r="Z390" t="e">
            <v>#NAME?</v>
          </cell>
          <cell r="AA390" t="e">
            <v>#NAME?</v>
          </cell>
          <cell r="AB390" t="e">
            <v>#NAME?</v>
          </cell>
          <cell r="AC390" t="e">
            <v>#NAME?</v>
          </cell>
          <cell r="AD390" t="e">
            <v>#NAME?</v>
          </cell>
          <cell r="AE390" t="e">
            <v>#NAME?</v>
          </cell>
          <cell r="AF390">
            <v>171.56</v>
          </cell>
          <cell r="AG390">
            <v>36.64</v>
          </cell>
          <cell r="AH390">
            <v>7.56</v>
          </cell>
          <cell r="AI390">
            <v>215.76</v>
          </cell>
          <cell r="AJ390" t="e">
            <v>#NAME?</v>
          </cell>
          <cell r="AK390" t="e">
            <v>#NAME?</v>
          </cell>
          <cell r="AL390" t="e">
            <v>#NAME?</v>
          </cell>
          <cell r="AM390" t="e">
            <v>#NAME?</v>
          </cell>
          <cell r="AN390" t="e">
            <v>#NAME?</v>
          </cell>
          <cell r="AO390" t="e">
            <v>#NAME?</v>
          </cell>
          <cell r="AP390" t="e">
            <v>#NAME?</v>
          </cell>
          <cell r="AQ390">
            <v>0</v>
          </cell>
          <cell r="AR390">
            <v>0</v>
          </cell>
          <cell r="AS390">
            <v>0</v>
          </cell>
          <cell r="AT390">
            <v>0</v>
          </cell>
        </row>
        <row r="391">
          <cell r="A391" t="str">
            <v>132KV DC Gaya-Jehanabad TL Line</v>
          </cell>
          <cell r="B391">
            <v>54</v>
          </cell>
          <cell r="C391" t="str">
            <v>20/0</v>
          </cell>
          <cell r="D391" t="str">
            <v>DB+0</v>
          </cell>
          <cell r="E391" t="str">
            <v>WET</v>
          </cell>
          <cell r="F391" t="str">
            <v>M S Builder</v>
          </cell>
          <cell r="G391">
            <v>43456</v>
          </cell>
          <cell r="H391">
            <v>43484</v>
          </cell>
          <cell r="I391" t="str">
            <v>yes</v>
          </cell>
          <cell r="J391" t="str">
            <v>YES</v>
          </cell>
          <cell r="K391" t="str">
            <v>YES</v>
          </cell>
          <cell r="L391">
            <v>3</v>
          </cell>
          <cell r="M391">
            <v>54</v>
          </cell>
          <cell r="N391">
            <v>0</v>
          </cell>
          <cell r="O391">
            <v>0</v>
          </cell>
          <cell r="P391">
            <v>0</v>
          </cell>
          <cell r="Q391">
            <v>0</v>
          </cell>
          <cell r="R391" t="e">
            <v>#NAME?</v>
          </cell>
          <cell r="S391" t="e">
            <v>#NAME?</v>
          </cell>
          <cell r="T391">
            <v>0</v>
          </cell>
          <cell r="U391">
            <v>0</v>
          </cell>
          <cell r="V391" t="e">
            <v>#NAME?</v>
          </cell>
          <cell r="W391" t="e">
            <v>#NAME?</v>
          </cell>
          <cell r="X391" t="e">
            <v>#NAME?</v>
          </cell>
          <cell r="Y391" t="e">
            <v>#NAME?</v>
          </cell>
          <cell r="Z391" t="e">
            <v>#NAME?</v>
          </cell>
          <cell r="AA391" t="e">
            <v>#NAME?</v>
          </cell>
          <cell r="AB391" t="e">
            <v>#NAME?</v>
          </cell>
          <cell r="AC391" t="e">
            <v>#NAME?</v>
          </cell>
          <cell r="AD391" t="e">
            <v>#NAME?</v>
          </cell>
          <cell r="AE391" t="e">
            <v>#NAME?</v>
          </cell>
          <cell r="AF391">
            <v>211.8</v>
          </cell>
          <cell r="AG391">
            <v>43.43</v>
          </cell>
          <cell r="AH391">
            <v>6.86</v>
          </cell>
          <cell r="AI391">
            <v>262.09000000000003</v>
          </cell>
          <cell r="AJ391" t="e">
            <v>#NAME?</v>
          </cell>
          <cell r="AK391" t="e">
            <v>#NAME?</v>
          </cell>
          <cell r="AL391" t="e">
            <v>#NAME?</v>
          </cell>
          <cell r="AM391" t="e">
            <v>#NAME?</v>
          </cell>
          <cell r="AN391" t="e">
            <v>#NAME?</v>
          </cell>
          <cell r="AO391" t="e">
            <v>#NAME?</v>
          </cell>
          <cell r="AP391" t="e">
            <v>#NAME?</v>
          </cell>
          <cell r="AQ391">
            <v>0</v>
          </cell>
          <cell r="AR391">
            <v>0</v>
          </cell>
          <cell r="AS391">
            <v>0</v>
          </cell>
          <cell r="AT391">
            <v>0</v>
          </cell>
        </row>
        <row r="392">
          <cell r="A392" t="str">
            <v>132KV DC Gaya-Jehanabad TL Line</v>
          </cell>
          <cell r="B392">
            <v>52</v>
          </cell>
          <cell r="C392" t="str">
            <v>17/4</v>
          </cell>
          <cell r="D392" t="str">
            <v>DA+3</v>
          </cell>
          <cell r="E392" t="str">
            <v>WET</v>
          </cell>
          <cell r="F392" t="str">
            <v>Sunil Kumar</v>
          </cell>
          <cell r="G392">
            <v>43455</v>
          </cell>
          <cell r="H392">
            <v>43483</v>
          </cell>
          <cell r="I392" t="str">
            <v>21/02</v>
          </cell>
          <cell r="J392" t="str">
            <v>YES</v>
          </cell>
          <cell r="K392" t="str">
            <v>YES</v>
          </cell>
          <cell r="L392">
            <v>1</v>
          </cell>
          <cell r="M392">
            <v>52</v>
          </cell>
          <cell r="N392">
            <v>0</v>
          </cell>
          <cell r="O392">
            <v>0</v>
          </cell>
          <cell r="P392">
            <v>0</v>
          </cell>
          <cell r="Q392">
            <v>0</v>
          </cell>
          <cell r="R392" t="e">
            <v>#NAME?</v>
          </cell>
          <cell r="S392" t="e">
            <v>#NAME?</v>
          </cell>
          <cell r="T392">
            <v>0</v>
          </cell>
          <cell r="U392">
            <v>0</v>
          </cell>
          <cell r="V392" t="e">
            <v>#NAME?</v>
          </cell>
          <cell r="W392" t="e">
            <v>#NAME?</v>
          </cell>
          <cell r="X392" t="e">
            <v>#NAME?</v>
          </cell>
          <cell r="Y392" t="e">
            <v>#NAME?</v>
          </cell>
          <cell r="Z392" t="e">
            <v>#NAME?</v>
          </cell>
          <cell r="AA392" t="e">
            <v>#NAME?</v>
          </cell>
          <cell r="AB392" t="e">
            <v>#NAME?</v>
          </cell>
          <cell r="AC392" t="e">
            <v>#NAME?</v>
          </cell>
          <cell r="AD392" t="e">
            <v>#NAME?</v>
          </cell>
          <cell r="AE392" t="e">
            <v>#NAME?</v>
          </cell>
          <cell r="AF392">
            <v>171.56</v>
          </cell>
          <cell r="AG392">
            <v>36.64</v>
          </cell>
          <cell r="AH392">
            <v>7.56</v>
          </cell>
          <cell r="AI392">
            <v>215.76</v>
          </cell>
          <cell r="AJ392" t="e">
            <v>#NAME?</v>
          </cell>
          <cell r="AK392" t="e">
            <v>#NAME?</v>
          </cell>
          <cell r="AL392" t="e">
            <v>#NAME?</v>
          </cell>
          <cell r="AM392" t="e">
            <v>#NAME?</v>
          </cell>
          <cell r="AN392" t="e">
            <v>#NAME?</v>
          </cell>
          <cell r="AO392" t="e">
            <v>#NAME?</v>
          </cell>
          <cell r="AP392" t="e">
            <v>#NAME?</v>
          </cell>
          <cell r="AQ392">
            <v>0</v>
          </cell>
          <cell r="AR392">
            <v>0</v>
          </cell>
          <cell r="AS392">
            <v>0</v>
          </cell>
          <cell r="AT392">
            <v>0</v>
          </cell>
        </row>
        <row r="393">
          <cell r="A393" t="str">
            <v>132KV DC Naubatpur-Masaurhi TL Line</v>
          </cell>
          <cell r="B393">
            <v>20</v>
          </cell>
          <cell r="C393" t="str">
            <v>6/5</v>
          </cell>
          <cell r="D393" t="str">
            <v>DA+0</v>
          </cell>
          <cell r="E393" t="str">
            <v>WET</v>
          </cell>
          <cell r="F393" t="str">
            <v>Lalan Mehta</v>
          </cell>
          <cell r="G393">
            <v>43454</v>
          </cell>
          <cell r="H393">
            <v>43482</v>
          </cell>
          <cell r="I393">
            <v>43517</v>
          </cell>
          <cell r="J393" t="str">
            <v>YES</v>
          </cell>
          <cell r="K393" t="str">
            <v>YES</v>
          </cell>
          <cell r="L393">
            <v>4</v>
          </cell>
          <cell r="M393">
            <v>53</v>
          </cell>
          <cell r="N393">
            <v>0</v>
          </cell>
          <cell r="O393">
            <v>0</v>
          </cell>
          <cell r="P393">
            <v>0</v>
          </cell>
          <cell r="Q393">
            <v>0</v>
          </cell>
          <cell r="R393" t="e">
            <v>#NAME?</v>
          </cell>
          <cell r="S393" t="e">
            <v>#NAME?</v>
          </cell>
          <cell r="T393">
            <v>0</v>
          </cell>
          <cell r="U393">
            <v>0</v>
          </cell>
          <cell r="V393" t="e">
            <v>#NAME?</v>
          </cell>
          <cell r="W393" t="e">
            <v>#NAME?</v>
          </cell>
          <cell r="X393" t="e">
            <v>#NAME?</v>
          </cell>
          <cell r="Y393" t="e">
            <v>#NAME?</v>
          </cell>
          <cell r="Z393" t="e">
            <v>#NAME?</v>
          </cell>
          <cell r="AA393" t="e">
            <v>#NAME?</v>
          </cell>
          <cell r="AB393" t="e">
            <v>#NAME?</v>
          </cell>
          <cell r="AC393" t="e">
            <v>#NAME?</v>
          </cell>
          <cell r="AD393" t="e">
            <v>#NAME?</v>
          </cell>
          <cell r="AE393" t="e">
            <v>#NAME?</v>
          </cell>
          <cell r="AF393">
            <v>171.56</v>
          </cell>
          <cell r="AG393">
            <v>36.64</v>
          </cell>
          <cell r="AH393">
            <v>7.56</v>
          </cell>
          <cell r="AI393">
            <v>215.76</v>
          </cell>
          <cell r="AJ393" t="e">
            <v>#NAME?</v>
          </cell>
          <cell r="AK393" t="e">
            <v>#NAME?</v>
          </cell>
          <cell r="AL393" t="e">
            <v>#NAME?</v>
          </cell>
          <cell r="AM393" t="e">
            <v>#NAME?</v>
          </cell>
          <cell r="AN393" t="e">
            <v>#NAME?</v>
          </cell>
          <cell r="AO393" t="e">
            <v>#NAME?</v>
          </cell>
          <cell r="AP393" t="e">
            <v>#NAME?</v>
          </cell>
          <cell r="AQ393">
            <v>0</v>
          </cell>
          <cell r="AR393">
            <v>0</v>
          </cell>
          <cell r="AS393">
            <v>0</v>
          </cell>
          <cell r="AT393">
            <v>0</v>
          </cell>
        </row>
        <row r="394">
          <cell r="A394" t="str">
            <v>132KV DC Naubatpur-Paliganj TL Line</v>
          </cell>
          <cell r="B394">
            <v>14</v>
          </cell>
          <cell r="C394" t="str">
            <v>9/3</v>
          </cell>
          <cell r="D394" t="str">
            <v>DA+0</v>
          </cell>
          <cell r="E394" t="str">
            <v>PS</v>
          </cell>
          <cell r="F394" t="str">
            <v>Mahesh Prasad Singh</v>
          </cell>
          <cell r="G394">
            <v>43454</v>
          </cell>
          <cell r="H394">
            <v>43482</v>
          </cell>
          <cell r="I394">
            <v>43517</v>
          </cell>
          <cell r="J394" t="str">
            <v>YES</v>
          </cell>
          <cell r="K394" t="str">
            <v>YES</v>
          </cell>
          <cell r="L394">
            <v>1</v>
          </cell>
          <cell r="M394">
            <v>14</v>
          </cell>
          <cell r="N394">
            <v>0</v>
          </cell>
          <cell r="O394">
            <v>0</v>
          </cell>
          <cell r="P394">
            <v>0</v>
          </cell>
          <cell r="Q394">
            <v>0</v>
          </cell>
          <cell r="R394" t="e">
            <v>#NAME?</v>
          </cell>
          <cell r="S394" t="e">
            <v>#NAME?</v>
          </cell>
          <cell r="T394">
            <v>0</v>
          </cell>
          <cell r="U394">
            <v>0</v>
          </cell>
          <cell r="V394" t="e">
            <v>#NAME?</v>
          </cell>
          <cell r="W394" t="e">
            <v>#NAME?</v>
          </cell>
          <cell r="X394" t="e">
            <v>#NAME?</v>
          </cell>
          <cell r="Y394" t="e">
            <v>#NAME?</v>
          </cell>
          <cell r="Z394" t="e">
            <v>#NAME?</v>
          </cell>
          <cell r="AA394" t="e">
            <v>#NAME?</v>
          </cell>
          <cell r="AB394" t="e">
            <v>#NAME?</v>
          </cell>
          <cell r="AC394" t="e">
            <v>#NAME?</v>
          </cell>
          <cell r="AD394" t="e">
            <v>#NAME?</v>
          </cell>
          <cell r="AE394" t="e">
            <v>#NAME?</v>
          </cell>
          <cell r="AF394">
            <v>171.56</v>
          </cell>
          <cell r="AG394">
            <v>36.64</v>
          </cell>
          <cell r="AH394">
            <v>7.56</v>
          </cell>
          <cell r="AI394">
            <v>215.76</v>
          </cell>
          <cell r="AJ394" t="e">
            <v>#NAME?</v>
          </cell>
          <cell r="AK394" t="e">
            <v>#NAME?</v>
          </cell>
          <cell r="AL394" t="e">
            <v>#NAME?</v>
          </cell>
          <cell r="AM394" t="e">
            <v>#NAME?</v>
          </cell>
          <cell r="AN394" t="e">
            <v>#NAME?</v>
          </cell>
          <cell r="AO394" t="e">
            <v>#NAME?</v>
          </cell>
          <cell r="AP394" t="e">
            <v>#NAME?</v>
          </cell>
          <cell r="AQ394">
            <v>0</v>
          </cell>
          <cell r="AR394">
            <v>0</v>
          </cell>
          <cell r="AS394">
            <v>0</v>
          </cell>
          <cell r="AT394">
            <v>0</v>
          </cell>
        </row>
        <row r="395">
          <cell r="A395" t="str">
            <v>132KV DC Gaya-Jehanabad TL Line</v>
          </cell>
          <cell r="B395">
            <v>51</v>
          </cell>
          <cell r="C395" t="str">
            <v>12/2</v>
          </cell>
          <cell r="D395" t="str">
            <v>DA+0</v>
          </cell>
          <cell r="E395" t="str">
            <v>WET</v>
          </cell>
          <cell r="F395" t="str">
            <v>Rajiv Kumar</v>
          </cell>
          <cell r="G395">
            <v>43454</v>
          </cell>
          <cell r="H395">
            <v>43482</v>
          </cell>
          <cell r="I395" t="str">
            <v>21/02</v>
          </cell>
          <cell r="J395" t="str">
            <v>YES</v>
          </cell>
          <cell r="K395" t="str">
            <v>YES</v>
          </cell>
          <cell r="L395">
            <v>2</v>
          </cell>
          <cell r="M395">
            <v>51</v>
          </cell>
          <cell r="N395">
            <v>0</v>
          </cell>
          <cell r="O395">
            <v>0</v>
          </cell>
          <cell r="P395">
            <v>0</v>
          </cell>
          <cell r="Q395">
            <v>0</v>
          </cell>
          <cell r="R395" t="e">
            <v>#NAME?</v>
          </cell>
          <cell r="S395" t="e">
            <v>#NAME?</v>
          </cell>
          <cell r="T395">
            <v>0</v>
          </cell>
          <cell r="U395">
            <v>0</v>
          </cell>
          <cell r="V395" t="e">
            <v>#NAME?</v>
          </cell>
          <cell r="W395" t="e">
            <v>#NAME?</v>
          </cell>
          <cell r="X395" t="e">
            <v>#NAME?</v>
          </cell>
          <cell r="Y395" t="e">
            <v>#NAME?</v>
          </cell>
          <cell r="Z395" t="e">
            <v>#NAME?</v>
          </cell>
          <cell r="AA395" t="e">
            <v>#NAME?</v>
          </cell>
          <cell r="AB395" t="e">
            <v>#NAME?</v>
          </cell>
          <cell r="AC395" t="e">
            <v>#NAME?</v>
          </cell>
          <cell r="AD395" t="e">
            <v>#NAME?</v>
          </cell>
          <cell r="AE395" t="e">
            <v>#NAME?</v>
          </cell>
          <cell r="AF395">
            <v>171.56</v>
          </cell>
          <cell r="AG395">
            <v>36.64</v>
          </cell>
          <cell r="AH395">
            <v>7.56</v>
          </cell>
          <cell r="AI395">
            <v>215.76</v>
          </cell>
          <cell r="AJ395" t="e">
            <v>#NAME?</v>
          </cell>
          <cell r="AK395" t="e">
            <v>#NAME?</v>
          </cell>
          <cell r="AL395" t="e">
            <v>#NAME?</v>
          </cell>
          <cell r="AM395" t="e">
            <v>#NAME?</v>
          </cell>
          <cell r="AN395" t="e">
            <v>#NAME?</v>
          </cell>
          <cell r="AO395" t="e">
            <v>#NAME?</v>
          </cell>
          <cell r="AP395" t="e">
            <v>#NAME?</v>
          </cell>
          <cell r="AQ395">
            <v>0</v>
          </cell>
          <cell r="AR395">
            <v>0</v>
          </cell>
          <cell r="AS395">
            <v>0</v>
          </cell>
          <cell r="AT395">
            <v>0</v>
          </cell>
        </row>
        <row r="396">
          <cell r="A396" t="str">
            <v>Lilo of 220kv DC Ara-Pusauli at Dumraon TL Line-1</v>
          </cell>
          <cell r="B396">
            <v>45</v>
          </cell>
          <cell r="C396" t="str">
            <v>12/3</v>
          </cell>
          <cell r="D396" t="str">
            <v>DA+0</v>
          </cell>
          <cell r="E396" t="str">
            <v>WET</v>
          </cell>
          <cell r="F396" t="str">
            <v>Upendra Singh</v>
          </cell>
          <cell r="G396">
            <v>43580</v>
          </cell>
          <cell r="H396">
            <v>43608</v>
          </cell>
          <cell r="I396">
            <v>0</v>
          </cell>
          <cell r="J396">
            <v>43582</v>
          </cell>
          <cell r="K396">
            <v>0</v>
          </cell>
          <cell r="L396">
            <v>0</v>
          </cell>
          <cell r="M396">
            <v>0</v>
          </cell>
          <cell r="N396">
            <v>0</v>
          </cell>
          <cell r="O396">
            <v>0</v>
          </cell>
          <cell r="P396">
            <v>0</v>
          </cell>
          <cell r="Q396">
            <v>0</v>
          </cell>
          <cell r="R396" t="e">
            <v>#NAME?</v>
          </cell>
          <cell r="S396" t="e">
            <v>#NAME?</v>
          </cell>
          <cell r="T396">
            <v>0</v>
          </cell>
          <cell r="U396">
            <v>0</v>
          </cell>
          <cell r="V396" t="e">
            <v>#NAME?</v>
          </cell>
          <cell r="W396" t="e">
            <v>#NAME?</v>
          </cell>
          <cell r="X396" t="e">
            <v>#NAME?</v>
          </cell>
          <cell r="Y396" t="e">
            <v>#NAME?</v>
          </cell>
          <cell r="Z396" t="e">
            <v>#NAME?</v>
          </cell>
          <cell r="AA396" t="e">
            <v>#NAME?</v>
          </cell>
          <cell r="AB396" t="e">
            <v>#NAME?</v>
          </cell>
          <cell r="AC396" t="e">
            <v>#NAME?</v>
          </cell>
          <cell r="AD396" t="e">
            <v>#NAME?</v>
          </cell>
          <cell r="AE396" t="e">
            <v>#NAME?</v>
          </cell>
          <cell r="AF396">
            <v>171.56</v>
          </cell>
          <cell r="AG396">
            <v>36.64</v>
          </cell>
          <cell r="AH396">
            <v>7.56</v>
          </cell>
          <cell r="AI396">
            <v>215.76</v>
          </cell>
          <cell r="AJ396" t="e">
            <v>#NAME?</v>
          </cell>
          <cell r="AK396" t="e">
            <v>#NAME?</v>
          </cell>
          <cell r="AL396" t="e">
            <v>#NAME?</v>
          </cell>
          <cell r="AM396" t="e">
            <v>#NAME?</v>
          </cell>
          <cell r="AN396" t="e">
            <v>#NAME?</v>
          </cell>
          <cell r="AO396" t="e">
            <v>#NAME?</v>
          </cell>
          <cell r="AP396" t="e">
            <v>#NAME?</v>
          </cell>
          <cell r="AQ396">
            <v>0</v>
          </cell>
          <cell r="AR396">
            <v>0</v>
          </cell>
          <cell r="AS396">
            <v>0</v>
          </cell>
          <cell r="AT396">
            <v>0</v>
          </cell>
        </row>
        <row r="397">
          <cell r="A397" t="str">
            <v>132KV DC Dumraon-Buxar TL Line</v>
          </cell>
          <cell r="B397">
            <v>31</v>
          </cell>
          <cell r="C397" t="str">
            <v>27/1</v>
          </cell>
          <cell r="D397" t="str">
            <v>DP+3</v>
          </cell>
          <cell r="E397" t="str">
            <v>WET</v>
          </cell>
          <cell r="F397" t="str">
            <v>Meera Engineering</v>
          </cell>
          <cell r="G397">
            <v>43458</v>
          </cell>
          <cell r="H397">
            <v>43486</v>
          </cell>
          <cell r="I397" t="str">
            <v>yes</v>
          </cell>
          <cell r="J397" t="str">
            <v>YES</v>
          </cell>
          <cell r="K397" t="str">
            <v>YES</v>
          </cell>
          <cell r="L397">
            <v>5</v>
          </cell>
          <cell r="M397">
            <v>30</v>
          </cell>
          <cell r="N397">
            <v>0</v>
          </cell>
          <cell r="O397">
            <v>0</v>
          </cell>
          <cell r="P397">
            <v>0</v>
          </cell>
          <cell r="Q397">
            <v>0</v>
          </cell>
          <cell r="R397" t="e">
            <v>#NAME?</v>
          </cell>
          <cell r="S397" t="e">
            <v>#NAME?</v>
          </cell>
          <cell r="T397">
            <v>0</v>
          </cell>
          <cell r="U397">
            <v>0</v>
          </cell>
          <cell r="V397" t="e">
            <v>#NAME?</v>
          </cell>
          <cell r="W397" t="e">
            <v>#NAME?</v>
          </cell>
          <cell r="X397" t="e">
            <v>#NAME?</v>
          </cell>
          <cell r="Y397" t="e">
            <v>#NAME?</v>
          </cell>
          <cell r="Z397" t="e">
            <v>#NAME?</v>
          </cell>
          <cell r="AA397" t="e">
            <v>#NAME?</v>
          </cell>
          <cell r="AB397" t="e">
            <v>#NAME?</v>
          </cell>
          <cell r="AC397" t="e">
            <v>#NAME?</v>
          </cell>
          <cell r="AD397" t="e">
            <v>#NAME?</v>
          </cell>
          <cell r="AE397" t="e">
            <v>#NAME?</v>
          </cell>
          <cell r="AF397">
            <v>122.56</v>
          </cell>
          <cell r="AG397">
            <v>17.68</v>
          </cell>
          <cell r="AH397">
            <v>6.51</v>
          </cell>
          <cell r="AI397">
            <v>146.75</v>
          </cell>
          <cell r="AJ397" t="e">
            <v>#NAME?</v>
          </cell>
          <cell r="AK397" t="e">
            <v>#NAME?</v>
          </cell>
          <cell r="AL397" t="e">
            <v>#NAME?</v>
          </cell>
          <cell r="AM397" t="e">
            <v>#NAME?</v>
          </cell>
          <cell r="AN397" t="e">
            <v>#NAME?</v>
          </cell>
          <cell r="AO397" t="e">
            <v>#NAME?</v>
          </cell>
          <cell r="AP397" t="e">
            <v>#NAME?</v>
          </cell>
          <cell r="AQ397">
            <v>0</v>
          </cell>
          <cell r="AR397">
            <v>0</v>
          </cell>
          <cell r="AS397">
            <v>0</v>
          </cell>
          <cell r="AT397">
            <v>0</v>
          </cell>
        </row>
        <row r="398">
          <cell r="A398" t="str">
            <v>220KV DC Naubatpur-BhusaulaTL Line</v>
          </cell>
          <cell r="B398">
            <v>44</v>
          </cell>
          <cell r="C398" t="str">
            <v>11/0</v>
          </cell>
          <cell r="D398" t="str">
            <v>DC+3</v>
          </cell>
          <cell r="E398" t="str">
            <v>WET</v>
          </cell>
          <cell r="F398" t="str">
            <v>Veena Construction</v>
          </cell>
          <cell r="G398">
            <v>43613</v>
          </cell>
          <cell r="H398">
            <v>43641</v>
          </cell>
          <cell r="I398">
            <v>0</v>
          </cell>
          <cell r="J398">
            <v>0</v>
          </cell>
          <cell r="K398">
            <v>0</v>
          </cell>
          <cell r="L398">
            <v>0</v>
          </cell>
          <cell r="M398">
            <v>0</v>
          </cell>
          <cell r="N398">
            <v>0</v>
          </cell>
          <cell r="O398">
            <v>0</v>
          </cell>
          <cell r="P398">
            <v>0</v>
          </cell>
          <cell r="Q398">
            <v>0</v>
          </cell>
          <cell r="R398" t="e">
            <v>#NAME?</v>
          </cell>
          <cell r="S398" t="e">
            <v>#NAME?</v>
          </cell>
          <cell r="T398">
            <v>0</v>
          </cell>
          <cell r="U398">
            <v>0</v>
          </cell>
          <cell r="V398" t="e">
            <v>#NAME?</v>
          </cell>
          <cell r="W398" t="e">
            <v>#NAME?</v>
          </cell>
          <cell r="X398" t="e">
            <v>#NAME?</v>
          </cell>
          <cell r="Y398" t="e">
            <v>#NAME?</v>
          </cell>
          <cell r="Z398" t="e">
            <v>#NAME?</v>
          </cell>
          <cell r="AA398" t="e">
            <v>#NAME?</v>
          </cell>
          <cell r="AB398" t="e">
            <v>#NAME?</v>
          </cell>
          <cell r="AC398" t="e">
            <v>#NAME?</v>
          </cell>
          <cell r="AD398" t="e">
            <v>#NAME?</v>
          </cell>
          <cell r="AE398" t="e">
            <v>#NAME?</v>
          </cell>
          <cell r="AF398">
            <v>259.52</v>
          </cell>
          <cell r="AG398">
            <v>54.08</v>
          </cell>
          <cell r="AH398">
            <v>8.26</v>
          </cell>
          <cell r="AI398">
            <v>321.85999999999996</v>
          </cell>
          <cell r="AJ398" t="e">
            <v>#NAME?</v>
          </cell>
          <cell r="AK398" t="e">
            <v>#NAME?</v>
          </cell>
          <cell r="AL398" t="e">
            <v>#NAME?</v>
          </cell>
          <cell r="AM398" t="e">
            <v>#NAME?</v>
          </cell>
          <cell r="AN398" t="e">
            <v>#NAME?</v>
          </cell>
          <cell r="AO398" t="e">
            <v>#NAME?</v>
          </cell>
          <cell r="AP398" t="e">
            <v>#NAME?</v>
          </cell>
          <cell r="AQ398">
            <v>0</v>
          </cell>
          <cell r="AR398">
            <v>0</v>
          </cell>
          <cell r="AS398">
            <v>0</v>
          </cell>
          <cell r="AT398">
            <v>0</v>
          </cell>
        </row>
        <row r="399">
          <cell r="A399" t="str">
            <v>132KV DC Naubatpur-Masaurhi TL Line</v>
          </cell>
          <cell r="B399">
            <v>19</v>
          </cell>
          <cell r="C399" t="str">
            <v>4/2</v>
          </cell>
          <cell r="D399" t="str">
            <v>DA+6</v>
          </cell>
          <cell r="E399" t="str">
            <v>WET</v>
          </cell>
          <cell r="F399" t="str">
            <v>Lalan Mehta</v>
          </cell>
          <cell r="G399">
            <v>43453</v>
          </cell>
          <cell r="H399">
            <v>43481</v>
          </cell>
          <cell r="I399">
            <v>43517</v>
          </cell>
          <cell r="J399" t="str">
            <v>YES</v>
          </cell>
          <cell r="K399" t="str">
            <v>YES</v>
          </cell>
          <cell r="L399">
            <v>6</v>
          </cell>
          <cell r="M399">
            <v>1</v>
          </cell>
          <cell r="N399">
            <v>0</v>
          </cell>
          <cell r="O399">
            <v>0</v>
          </cell>
          <cell r="P399">
            <v>0</v>
          </cell>
          <cell r="Q399">
            <v>0</v>
          </cell>
          <cell r="R399" t="e">
            <v>#NAME?</v>
          </cell>
          <cell r="S399" t="e">
            <v>#NAME?</v>
          </cell>
          <cell r="T399">
            <v>0</v>
          </cell>
          <cell r="U399">
            <v>0</v>
          </cell>
          <cell r="V399" t="e">
            <v>#NAME?</v>
          </cell>
          <cell r="W399" t="e">
            <v>#NAME?</v>
          </cell>
          <cell r="X399" t="e">
            <v>#NAME?</v>
          </cell>
          <cell r="Y399" t="e">
            <v>#NAME?</v>
          </cell>
          <cell r="Z399" t="e">
            <v>#NAME?</v>
          </cell>
          <cell r="AA399" t="e">
            <v>#NAME?</v>
          </cell>
          <cell r="AB399" t="e">
            <v>#NAME?</v>
          </cell>
          <cell r="AC399" t="e">
            <v>#NAME?</v>
          </cell>
          <cell r="AD399" t="e">
            <v>#NAME?</v>
          </cell>
          <cell r="AE399" t="e">
            <v>#NAME?</v>
          </cell>
          <cell r="AF399">
            <v>171.56</v>
          </cell>
          <cell r="AG399">
            <v>36.64</v>
          </cell>
          <cell r="AH399">
            <v>7.56</v>
          </cell>
          <cell r="AI399">
            <v>215.76</v>
          </cell>
          <cell r="AJ399" t="e">
            <v>#NAME?</v>
          </cell>
          <cell r="AK399" t="e">
            <v>#NAME?</v>
          </cell>
          <cell r="AL399" t="e">
            <v>#NAME?</v>
          </cell>
          <cell r="AM399" t="e">
            <v>#NAME?</v>
          </cell>
          <cell r="AN399" t="e">
            <v>#NAME?</v>
          </cell>
          <cell r="AO399" t="e">
            <v>#NAME?</v>
          </cell>
          <cell r="AP399" t="e">
            <v>#NAME?</v>
          </cell>
          <cell r="AQ399">
            <v>0</v>
          </cell>
          <cell r="AR399">
            <v>0</v>
          </cell>
          <cell r="AS399">
            <v>0</v>
          </cell>
          <cell r="AT399">
            <v>0</v>
          </cell>
        </row>
        <row r="400">
          <cell r="A400" t="str">
            <v>132KV DC Gaya-Jehanabad TL Line</v>
          </cell>
          <cell r="B400">
            <v>48</v>
          </cell>
          <cell r="C400" t="str">
            <v>9/0</v>
          </cell>
          <cell r="D400" t="str">
            <v>DB+0</v>
          </cell>
          <cell r="E400" t="str">
            <v>WET</v>
          </cell>
          <cell r="F400" t="str">
            <v>Deepak Kumar</v>
          </cell>
          <cell r="G400">
            <v>43453</v>
          </cell>
          <cell r="H400">
            <v>43481</v>
          </cell>
          <cell r="I400" t="str">
            <v>YES</v>
          </cell>
          <cell r="J400" t="str">
            <v>YES</v>
          </cell>
          <cell r="K400" t="str">
            <v>YES</v>
          </cell>
          <cell r="L400">
            <v>2</v>
          </cell>
          <cell r="M400">
            <v>50</v>
          </cell>
          <cell r="N400">
            <v>0</v>
          </cell>
          <cell r="O400">
            <v>0</v>
          </cell>
          <cell r="P400">
            <v>0</v>
          </cell>
          <cell r="Q400">
            <v>0</v>
          </cell>
          <cell r="R400" t="e">
            <v>#NAME?</v>
          </cell>
          <cell r="S400" t="e">
            <v>#NAME?</v>
          </cell>
          <cell r="T400">
            <v>0</v>
          </cell>
          <cell r="U400">
            <v>0</v>
          </cell>
          <cell r="V400" t="e">
            <v>#NAME?</v>
          </cell>
          <cell r="W400" t="e">
            <v>#NAME?</v>
          </cell>
          <cell r="X400" t="e">
            <v>#NAME?</v>
          </cell>
          <cell r="Y400" t="e">
            <v>#NAME?</v>
          </cell>
          <cell r="Z400" t="e">
            <v>#NAME?</v>
          </cell>
          <cell r="AA400" t="e">
            <v>#NAME?</v>
          </cell>
          <cell r="AB400" t="e">
            <v>#NAME?</v>
          </cell>
          <cell r="AC400" t="e">
            <v>#NAME?</v>
          </cell>
          <cell r="AD400" t="e">
            <v>#NAME?</v>
          </cell>
          <cell r="AE400" t="e">
            <v>#NAME?</v>
          </cell>
          <cell r="AF400">
            <v>211.8</v>
          </cell>
          <cell r="AG400">
            <v>43.43</v>
          </cell>
          <cell r="AH400">
            <v>6.86</v>
          </cell>
          <cell r="AI400">
            <v>262.09000000000003</v>
          </cell>
          <cell r="AJ400" t="e">
            <v>#NAME?</v>
          </cell>
          <cell r="AK400" t="e">
            <v>#NAME?</v>
          </cell>
          <cell r="AL400" t="e">
            <v>#NAME?</v>
          </cell>
          <cell r="AM400" t="e">
            <v>#NAME?</v>
          </cell>
          <cell r="AN400" t="e">
            <v>#NAME?</v>
          </cell>
          <cell r="AO400" t="e">
            <v>#NAME?</v>
          </cell>
          <cell r="AP400" t="e">
            <v>#NAME?</v>
          </cell>
          <cell r="AQ400">
            <v>0</v>
          </cell>
          <cell r="AR400">
            <v>0</v>
          </cell>
          <cell r="AS400">
            <v>0</v>
          </cell>
          <cell r="AT400">
            <v>0</v>
          </cell>
        </row>
        <row r="401">
          <cell r="A401" t="str">
            <v>Lilo of 220kv DC Ara-Pusauli at Dumraon TL Line-1</v>
          </cell>
          <cell r="B401">
            <v>39</v>
          </cell>
          <cell r="C401" t="str">
            <v>9/3</v>
          </cell>
          <cell r="D401" t="str">
            <v>DA+0</v>
          </cell>
          <cell r="E401" t="str">
            <v>WET</v>
          </cell>
          <cell r="F401" t="str">
            <v>Akhilesh Kumar</v>
          </cell>
          <cell r="G401">
            <v>43570</v>
          </cell>
          <cell r="H401">
            <v>43598</v>
          </cell>
          <cell r="I401">
            <v>0</v>
          </cell>
          <cell r="J401">
            <v>43573</v>
          </cell>
          <cell r="K401">
            <v>0</v>
          </cell>
          <cell r="L401">
            <v>0</v>
          </cell>
          <cell r="M401">
            <v>0</v>
          </cell>
          <cell r="N401">
            <v>0</v>
          </cell>
          <cell r="O401">
            <v>0</v>
          </cell>
          <cell r="P401">
            <v>0</v>
          </cell>
          <cell r="Q401">
            <v>0</v>
          </cell>
          <cell r="R401" t="e">
            <v>#NAME?</v>
          </cell>
          <cell r="S401" t="e">
            <v>#NAME?</v>
          </cell>
          <cell r="T401">
            <v>0</v>
          </cell>
          <cell r="U401">
            <v>0</v>
          </cell>
          <cell r="V401" t="e">
            <v>#NAME?</v>
          </cell>
          <cell r="W401" t="e">
            <v>#NAME?</v>
          </cell>
          <cell r="X401" t="e">
            <v>#NAME?</v>
          </cell>
          <cell r="Y401" t="e">
            <v>#NAME?</v>
          </cell>
          <cell r="Z401" t="e">
            <v>#NAME?</v>
          </cell>
          <cell r="AA401" t="e">
            <v>#NAME?</v>
          </cell>
          <cell r="AB401" t="e">
            <v>#NAME?</v>
          </cell>
          <cell r="AC401" t="e">
            <v>#NAME?</v>
          </cell>
          <cell r="AD401" t="e">
            <v>#NAME?</v>
          </cell>
          <cell r="AE401" t="e">
            <v>#NAME?</v>
          </cell>
          <cell r="AF401">
            <v>171.56</v>
          </cell>
          <cell r="AG401">
            <v>36.64</v>
          </cell>
          <cell r="AH401">
            <v>7.56</v>
          </cell>
          <cell r="AI401">
            <v>215.76</v>
          </cell>
          <cell r="AJ401" t="e">
            <v>#NAME?</v>
          </cell>
          <cell r="AK401" t="e">
            <v>#NAME?</v>
          </cell>
          <cell r="AL401" t="e">
            <v>#NAME?</v>
          </cell>
          <cell r="AM401" t="e">
            <v>#NAME?</v>
          </cell>
          <cell r="AN401" t="e">
            <v>#NAME?</v>
          </cell>
          <cell r="AO401" t="e">
            <v>#NAME?</v>
          </cell>
          <cell r="AP401" t="e">
            <v>#NAME?</v>
          </cell>
          <cell r="AQ401">
            <v>0</v>
          </cell>
          <cell r="AR401">
            <v>0</v>
          </cell>
          <cell r="AS401">
            <v>0</v>
          </cell>
          <cell r="AT401">
            <v>0</v>
          </cell>
        </row>
        <row r="402">
          <cell r="A402" t="str">
            <v>132KV DC Gaya-Jehanabad TL Line</v>
          </cell>
          <cell r="B402">
            <v>49</v>
          </cell>
          <cell r="C402" t="str">
            <v>17/3</v>
          </cell>
          <cell r="D402" t="str">
            <v>DA+0</v>
          </cell>
          <cell r="E402" t="str">
            <v>WET</v>
          </cell>
          <cell r="F402" t="str">
            <v>Sunil Kumar</v>
          </cell>
          <cell r="G402">
            <v>43453</v>
          </cell>
          <cell r="H402">
            <v>43481</v>
          </cell>
          <cell r="I402" t="str">
            <v>21/02</v>
          </cell>
          <cell r="J402" t="str">
            <v>YES</v>
          </cell>
          <cell r="K402" t="str">
            <v>YES</v>
          </cell>
          <cell r="L402">
            <v>1</v>
          </cell>
          <cell r="M402">
            <v>49</v>
          </cell>
          <cell r="N402">
            <v>0</v>
          </cell>
          <cell r="O402">
            <v>0</v>
          </cell>
          <cell r="P402">
            <v>0</v>
          </cell>
          <cell r="Q402">
            <v>0</v>
          </cell>
          <cell r="R402" t="e">
            <v>#NAME?</v>
          </cell>
          <cell r="S402" t="e">
            <v>#NAME?</v>
          </cell>
          <cell r="T402">
            <v>0</v>
          </cell>
          <cell r="U402">
            <v>0</v>
          </cell>
          <cell r="V402" t="e">
            <v>#NAME?</v>
          </cell>
          <cell r="W402" t="e">
            <v>#NAME?</v>
          </cell>
          <cell r="X402" t="e">
            <v>#NAME?</v>
          </cell>
          <cell r="Y402" t="e">
            <v>#NAME?</v>
          </cell>
          <cell r="Z402" t="e">
            <v>#NAME?</v>
          </cell>
          <cell r="AA402" t="e">
            <v>#NAME?</v>
          </cell>
          <cell r="AB402" t="e">
            <v>#NAME?</v>
          </cell>
          <cell r="AC402" t="e">
            <v>#NAME?</v>
          </cell>
          <cell r="AD402" t="e">
            <v>#NAME?</v>
          </cell>
          <cell r="AE402" t="e">
            <v>#NAME?</v>
          </cell>
          <cell r="AF402">
            <v>171.56</v>
          </cell>
          <cell r="AG402">
            <v>36.64</v>
          </cell>
          <cell r="AH402">
            <v>7.56</v>
          </cell>
          <cell r="AI402">
            <v>215.76</v>
          </cell>
          <cell r="AJ402" t="e">
            <v>#NAME?</v>
          </cell>
          <cell r="AK402" t="e">
            <v>#NAME?</v>
          </cell>
          <cell r="AL402" t="e">
            <v>#NAME?</v>
          </cell>
          <cell r="AM402" t="e">
            <v>#NAME?</v>
          </cell>
          <cell r="AN402" t="e">
            <v>#NAME?</v>
          </cell>
          <cell r="AO402" t="e">
            <v>#NAME?</v>
          </cell>
          <cell r="AP402" t="e">
            <v>#NAME?</v>
          </cell>
          <cell r="AQ402">
            <v>0</v>
          </cell>
          <cell r="AR402">
            <v>0</v>
          </cell>
          <cell r="AS402">
            <v>0</v>
          </cell>
          <cell r="AT402">
            <v>0</v>
          </cell>
        </row>
        <row r="403">
          <cell r="A403" t="str">
            <v>Lilo of 220kv DC Ara-Pusauli at Dumraon TL Line-1</v>
          </cell>
          <cell r="B403">
            <v>51</v>
          </cell>
          <cell r="C403" t="str">
            <v>12/9</v>
          </cell>
          <cell r="D403" t="str">
            <v>DA+0</v>
          </cell>
          <cell r="E403" t="str">
            <v>WET</v>
          </cell>
          <cell r="F403" t="str">
            <v>Akhilesh Kumar</v>
          </cell>
          <cell r="G403">
            <v>43594</v>
          </cell>
          <cell r="H403">
            <v>43622</v>
          </cell>
          <cell r="I403">
            <v>0</v>
          </cell>
          <cell r="J403" t="str">
            <v>YES</v>
          </cell>
          <cell r="K403">
            <v>0</v>
          </cell>
          <cell r="L403">
            <v>0</v>
          </cell>
          <cell r="M403">
            <v>0</v>
          </cell>
          <cell r="N403">
            <v>0</v>
          </cell>
          <cell r="O403">
            <v>0</v>
          </cell>
          <cell r="P403">
            <v>0</v>
          </cell>
          <cell r="Q403">
            <v>0</v>
          </cell>
          <cell r="R403" t="e">
            <v>#NAME?</v>
          </cell>
          <cell r="S403" t="e">
            <v>#NAME?</v>
          </cell>
          <cell r="T403">
            <v>0</v>
          </cell>
          <cell r="U403">
            <v>0</v>
          </cell>
          <cell r="V403" t="e">
            <v>#NAME?</v>
          </cell>
          <cell r="W403" t="e">
            <v>#NAME?</v>
          </cell>
          <cell r="X403" t="e">
            <v>#NAME?</v>
          </cell>
          <cell r="Y403" t="e">
            <v>#NAME?</v>
          </cell>
          <cell r="Z403" t="e">
            <v>#NAME?</v>
          </cell>
          <cell r="AA403" t="e">
            <v>#NAME?</v>
          </cell>
          <cell r="AB403" t="e">
            <v>#NAME?</v>
          </cell>
          <cell r="AC403" t="e">
            <v>#NAME?</v>
          </cell>
          <cell r="AD403" t="e">
            <v>#NAME?</v>
          </cell>
          <cell r="AE403" t="e">
            <v>#NAME?</v>
          </cell>
          <cell r="AF403">
            <v>171.56</v>
          </cell>
          <cell r="AG403">
            <v>36.64</v>
          </cell>
          <cell r="AH403">
            <v>7.56</v>
          </cell>
          <cell r="AI403">
            <v>215.76</v>
          </cell>
          <cell r="AJ403" t="e">
            <v>#NAME?</v>
          </cell>
          <cell r="AK403" t="e">
            <v>#NAME?</v>
          </cell>
          <cell r="AL403" t="e">
            <v>#NAME?</v>
          </cell>
          <cell r="AM403" t="e">
            <v>#NAME?</v>
          </cell>
          <cell r="AN403" t="e">
            <v>#NAME?</v>
          </cell>
          <cell r="AO403" t="e">
            <v>#NAME?</v>
          </cell>
          <cell r="AP403" t="e">
            <v>#NAME?</v>
          </cell>
          <cell r="AQ403">
            <v>0</v>
          </cell>
          <cell r="AR403">
            <v>0</v>
          </cell>
          <cell r="AS403">
            <v>0</v>
          </cell>
          <cell r="AT403">
            <v>0</v>
          </cell>
        </row>
        <row r="404">
          <cell r="A404" t="str">
            <v>Lilo of 220kv DC Ara-Pusauli at Dumraon TL Line-1</v>
          </cell>
          <cell r="B404">
            <v>0</v>
          </cell>
          <cell r="C404" t="str">
            <v>14/1</v>
          </cell>
          <cell r="D404" t="str">
            <v>DB+0</v>
          </cell>
          <cell r="E404">
            <v>0</v>
          </cell>
          <cell r="F404">
            <v>0</v>
          </cell>
          <cell r="G404">
            <v>0</v>
          </cell>
          <cell r="H404">
            <v>28</v>
          </cell>
          <cell r="I404">
            <v>0</v>
          </cell>
          <cell r="J404">
            <v>0</v>
          </cell>
          <cell r="K404">
            <v>0</v>
          </cell>
          <cell r="L404">
            <v>0</v>
          </cell>
          <cell r="M404">
            <v>0</v>
          </cell>
          <cell r="N404">
            <v>0</v>
          </cell>
          <cell r="O404">
            <v>0</v>
          </cell>
          <cell r="P404">
            <v>0</v>
          </cell>
          <cell r="Q404">
            <v>0</v>
          </cell>
          <cell r="R404" t="e">
            <v>#NAME?</v>
          </cell>
          <cell r="S404" t="e">
            <v>#NAME?</v>
          </cell>
          <cell r="T404">
            <v>0</v>
          </cell>
          <cell r="U404">
            <v>0</v>
          </cell>
          <cell r="V404" t="e">
            <v>#NAME?</v>
          </cell>
          <cell r="W404" t="e">
            <v>#NAME?</v>
          </cell>
          <cell r="X404" t="e">
            <v>#NAME?</v>
          </cell>
          <cell r="Y404" t="e">
            <v>#NAME?</v>
          </cell>
          <cell r="Z404" t="e">
            <v>#NAME?</v>
          </cell>
          <cell r="AA404" t="e">
            <v>#NAME?</v>
          </cell>
          <cell r="AB404" t="e">
            <v>#NAME?</v>
          </cell>
          <cell r="AC404" t="e">
            <v>#NAME?</v>
          </cell>
          <cell r="AD404" t="e">
            <v>#NAME?</v>
          </cell>
          <cell r="AE404" t="e">
            <v>#NAME?</v>
          </cell>
          <cell r="AF404">
            <v>0</v>
          </cell>
          <cell r="AG404">
            <v>0</v>
          </cell>
          <cell r="AH404">
            <v>0</v>
          </cell>
          <cell r="AI404">
            <v>0</v>
          </cell>
          <cell r="AJ404" t="e">
            <v>#NAME?</v>
          </cell>
          <cell r="AK404" t="e">
            <v>#NAME?</v>
          </cell>
          <cell r="AL404" t="e">
            <v>#NAME?</v>
          </cell>
          <cell r="AM404" t="e">
            <v>#NAME?</v>
          </cell>
          <cell r="AN404" t="e">
            <v>#NAME?</v>
          </cell>
          <cell r="AO404" t="e">
            <v>#NAME?</v>
          </cell>
          <cell r="AP404" t="e">
            <v>#NAME?</v>
          </cell>
          <cell r="AQ404">
            <v>0</v>
          </cell>
          <cell r="AR404">
            <v>0</v>
          </cell>
          <cell r="AS404">
            <v>0</v>
          </cell>
          <cell r="AT404">
            <v>0</v>
          </cell>
        </row>
        <row r="405">
          <cell r="A405" t="str">
            <v>Lilo of 220kv DC Ara-Pusauli at Dumraon TL Line-1</v>
          </cell>
          <cell r="B405">
            <v>43</v>
          </cell>
          <cell r="C405" t="str">
            <v>14/3</v>
          </cell>
          <cell r="D405" t="str">
            <v>DA+0</v>
          </cell>
          <cell r="E405" t="str">
            <v>WET</v>
          </cell>
          <cell r="F405" t="str">
            <v>Sonu Kumar</v>
          </cell>
          <cell r="G405">
            <v>43576</v>
          </cell>
          <cell r="H405">
            <v>43604</v>
          </cell>
          <cell r="I405">
            <v>0</v>
          </cell>
          <cell r="J405">
            <v>43576</v>
          </cell>
          <cell r="K405">
            <v>0</v>
          </cell>
          <cell r="L405">
            <v>0</v>
          </cell>
          <cell r="M405">
            <v>0</v>
          </cell>
          <cell r="N405">
            <v>0</v>
          </cell>
          <cell r="O405">
            <v>0</v>
          </cell>
          <cell r="P405">
            <v>0</v>
          </cell>
          <cell r="Q405">
            <v>0</v>
          </cell>
          <cell r="R405" t="e">
            <v>#NAME?</v>
          </cell>
          <cell r="S405" t="e">
            <v>#NAME?</v>
          </cell>
          <cell r="T405">
            <v>0</v>
          </cell>
          <cell r="U405">
            <v>0</v>
          </cell>
          <cell r="V405" t="e">
            <v>#NAME?</v>
          </cell>
          <cell r="W405" t="e">
            <v>#NAME?</v>
          </cell>
          <cell r="X405" t="e">
            <v>#NAME?</v>
          </cell>
          <cell r="Y405" t="e">
            <v>#NAME?</v>
          </cell>
          <cell r="Z405" t="e">
            <v>#NAME?</v>
          </cell>
          <cell r="AA405" t="e">
            <v>#NAME?</v>
          </cell>
          <cell r="AB405" t="e">
            <v>#NAME?</v>
          </cell>
          <cell r="AC405" t="e">
            <v>#NAME?</v>
          </cell>
          <cell r="AD405" t="e">
            <v>#NAME?</v>
          </cell>
          <cell r="AE405" t="e">
            <v>#NAME?</v>
          </cell>
          <cell r="AF405">
            <v>171.56</v>
          </cell>
          <cell r="AG405">
            <v>36.64</v>
          </cell>
          <cell r="AH405">
            <v>7.56</v>
          </cell>
          <cell r="AI405">
            <v>215.76</v>
          </cell>
          <cell r="AJ405" t="e">
            <v>#NAME?</v>
          </cell>
          <cell r="AK405" t="e">
            <v>#NAME?</v>
          </cell>
          <cell r="AL405" t="e">
            <v>#NAME?</v>
          </cell>
          <cell r="AM405" t="e">
            <v>#NAME?</v>
          </cell>
          <cell r="AN405" t="e">
            <v>#NAME?</v>
          </cell>
          <cell r="AO405" t="e">
            <v>#NAME?</v>
          </cell>
          <cell r="AP405" t="e">
            <v>#NAME?</v>
          </cell>
          <cell r="AQ405">
            <v>0</v>
          </cell>
          <cell r="AR405">
            <v>0</v>
          </cell>
          <cell r="AS405">
            <v>0</v>
          </cell>
          <cell r="AT405">
            <v>0</v>
          </cell>
        </row>
        <row r="406">
          <cell r="A406" t="str">
            <v>Lilo of 220kv DC Ara-Pusauli at Dumraon TL Line-1</v>
          </cell>
          <cell r="B406">
            <v>48</v>
          </cell>
          <cell r="C406" t="str">
            <v>14/4</v>
          </cell>
          <cell r="D406" t="str">
            <v>DB+0</v>
          </cell>
          <cell r="E406" t="str">
            <v>WET</v>
          </cell>
          <cell r="F406" t="str">
            <v>Sonu Kumar</v>
          </cell>
          <cell r="G406">
            <v>43587</v>
          </cell>
          <cell r="H406">
            <v>43615</v>
          </cell>
          <cell r="I406">
            <v>0</v>
          </cell>
          <cell r="J406" t="str">
            <v>YES</v>
          </cell>
          <cell r="K406">
            <v>0</v>
          </cell>
          <cell r="L406">
            <v>0</v>
          </cell>
          <cell r="M406">
            <v>0</v>
          </cell>
          <cell r="N406">
            <v>0</v>
          </cell>
          <cell r="O406">
            <v>0</v>
          </cell>
          <cell r="P406">
            <v>0</v>
          </cell>
          <cell r="Q406">
            <v>0</v>
          </cell>
          <cell r="R406" t="e">
            <v>#NAME?</v>
          </cell>
          <cell r="S406" t="e">
            <v>#NAME?</v>
          </cell>
          <cell r="T406">
            <v>0</v>
          </cell>
          <cell r="U406">
            <v>0</v>
          </cell>
          <cell r="V406" t="e">
            <v>#NAME?</v>
          </cell>
          <cell r="W406" t="e">
            <v>#NAME?</v>
          </cell>
          <cell r="X406" t="e">
            <v>#NAME?</v>
          </cell>
          <cell r="Y406" t="e">
            <v>#NAME?</v>
          </cell>
          <cell r="Z406" t="e">
            <v>#NAME?</v>
          </cell>
          <cell r="AA406" t="e">
            <v>#NAME?</v>
          </cell>
          <cell r="AB406" t="e">
            <v>#NAME?</v>
          </cell>
          <cell r="AC406" t="e">
            <v>#NAME?</v>
          </cell>
          <cell r="AD406" t="e">
            <v>#NAME?</v>
          </cell>
          <cell r="AE406" t="e">
            <v>#NAME?</v>
          </cell>
          <cell r="AF406">
            <v>211.8</v>
          </cell>
          <cell r="AG406">
            <v>43.43</v>
          </cell>
          <cell r="AH406">
            <v>6.86</v>
          </cell>
          <cell r="AI406">
            <v>262.09000000000003</v>
          </cell>
          <cell r="AJ406" t="e">
            <v>#NAME?</v>
          </cell>
          <cell r="AK406" t="e">
            <v>#NAME?</v>
          </cell>
          <cell r="AL406" t="e">
            <v>#NAME?</v>
          </cell>
          <cell r="AM406" t="e">
            <v>#NAME?</v>
          </cell>
          <cell r="AN406" t="e">
            <v>#NAME?</v>
          </cell>
          <cell r="AO406" t="e">
            <v>#NAME?</v>
          </cell>
          <cell r="AP406" t="e">
            <v>#NAME?</v>
          </cell>
          <cell r="AQ406">
            <v>0</v>
          </cell>
          <cell r="AR406">
            <v>0</v>
          </cell>
          <cell r="AS406">
            <v>0</v>
          </cell>
          <cell r="AT406">
            <v>0</v>
          </cell>
        </row>
        <row r="407">
          <cell r="A407" t="str">
            <v>Lilo of 220kv DC Ara-Pusauli at Dumraon TL Line-1</v>
          </cell>
          <cell r="B407">
            <v>44</v>
          </cell>
          <cell r="C407" t="str">
            <v>16/1</v>
          </cell>
          <cell r="D407" t="str">
            <v>DA+0</v>
          </cell>
          <cell r="E407" t="str">
            <v>WET</v>
          </cell>
          <cell r="F407" t="str">
            <v>Sonu Kumar</v>
          </cell>
          <cell r="G407">
            <v>43579</v>
          </cell>
          <cell r="H407">
            <v>43607</v>
          </cell>
          <cell r="I407">
            <v>0</v>
          </cell>
          <cell r="J407">
            <v>43582</v>
          </cell>
          <cell r="K407">
            <v>0</v>
          </cell>
          <cell r="L407">
            <v>0</v>
          </cell>
          <cell r="M407">
            <v>0</v>
          </cell>
          <cell r="N407">
            <v>0</v>
          </cell>
          <cell r="O407">
            <v>0</v>
          </cell>
          <cell r="P407">
            <v>0</v>
          </cell>
          <cell r="Q407">
            <v>0</v>
          </cell>
          <cell r="R407" t="e">
            <v>#NAME?</v>
          </cell>
          <cell r="S407" t="e">
            <v>#NAME?</v>
          </cell>
          <cell r="T407">
            <v>0</v>
          </cell>
          <cell r="U407">
            <v>0</v>
          </cell>
          <cell r="V407" t="e">
            <v>#NAME?</v>
          </cell>
          <cell r="W407" t="e">
            <v>#NAME?</v>
          </cell>
          <cell r="X407" t="e">
            <v>#NAME?</v>
          </cell>
          <cell r="Y407" t="e">
            <v>#NAME?</v>
          </cell>
          <cell r="Z407" t="e">
            <v>#NAME?</v>
          </cell>
          <cell r="AA407" t="e">
            <v>#NAME?</v>
          </cell>
          <cell r="AB407" t="e">
            <v>#NAME?</v>
          </cell>
          <cell r="AC407" t="e">
            <v>#NAME?</v>
          </cell>
          <cell r="AD407" t="e">
            <v>#NAME?</v>
          </cell>
          <cell r="AE407" t="e">
            <v>#NAME?</v>
          </cell>
          <cell r="AF407">
            <v>171.56</v>
          </cell>
          <cell r="AG407">
            <v>36.64</v>
          </cell>
          <cell r="AH407">
            <v>7.56</v>
          </cell>
          <cell r="AI407">
            <v>215.76</v>
          </cell>
          <cell r="AJ407" t="e">
            <v>#NAME?</v>
          </cell>
          <cell r="AK407" t="e">
            <v>#NAME?</v>
          </cell>
          <cell r="AL407" t="e">
            <v>#NAME?</v>
          </cell>
          <cell r="AM407" t="e">
            <v>#NAME?</v>
          </cell>
          <cell r="AN407" t="e">
            <v>#NAME?</v>
          </cell>
          <cell r="AO407" t="e">
            <v>#NAME?</v>
          </cell>
          <cell r="AP407" t="e">
            <v>#NAME?</v>
          </cell>
          <cell r="AQ407">
            <v>0</v>
          </cell>
          <cell r="AR407">
            <v>0</v>
          </cell>
          <cell r="AS407">
            <v>0</v>
          </cell>
          <cell r="AT407">
            <v>0</v>
          </cell>
        </row>
        <row r="408">
          <cell r="A408" t="str">
            <v>Lilo of 220kv DC Ara-Pusauli at Dumraon TL Line-1</v>
          </cell>
          <cell r="B408">
            <v>49</v>
          </cell>
          <cell r="C408" t="str">
            <v>16/2</v>
          </cell>
          <cell r="D408" t="str">
            <v>DA+0</v>
          </cell>
          <cell r="E408" t="str">
            <v>WET</v>
          </cell>
          <cell r="F408" t="str">
            <v>bhavesh Mehta</v>
          </cell>
          <cell r="G408">
            <v>43587</v>
          </cell>
          <cell r="H408">
            <v>43615</v>
          </cell>
          <cell r="I408">
            <v>0</v>
          </cell>
          <cell r="J408" t="str">
            <v>YES</v>
          </cell>
          <cell r="K408">
            <v>0</v>
          </cell>
          <cell r="L408">
            <v>0</v>
          </cell>
          <cell r="M408">
            <v>0</v>
          </cell>
          <cell r="N408">
            <v>0</v>
          </cell>
          <cell r="O408">
            <v>0</v>
          </cell>
          <cell r="P408">
            <v>0</v>
          </cell>
          <cell r="Q408">
            <v>0</v>
          </cell>
          <cell r="R408" t="e">
            <v>#NAME?</v>
          </cell>
          <cell r="S408" t="e">
            <v>#NAME?</v>
          </cell>
          <cell r="T408">
            <v>0</v>
          </cell>
          <cell r="U408">
            <v>0</v>
          </cell>
          <cell r="V408" t="e">
            <v>#NAME?</v>
          </cell>
          <cell r="W408" t="e">
            <v>#NAME?</v>
          </cell>
          <cell r="X408" t="e">
            <v>#NAME?</v>
          </cell>
          <cell r="Y408" t="e">
            <v>#NAME?</v>
          </cell>
          <cell r="Z408" t="e">
            <v>#NAME?</v>
          </cell>
          <cell r="AA408" t="e">
            <v>#NAME?</v>
          </cell>
          <cell r="AB408" t="e">
            <v>#NAME?</v>
          </cell>
          <cell r="AC408" t="e">
            <v>#NAME?</v>
          </cell>
          <cell r="AD408" t="e">
            <v>#NAME?</v>
          </cell>
          <cell r="AE408" t="e">
            <v>#NAME?</v>
          </cell>
          <cell r="AF408">
            <v>171.56</v>
          </cell>
          <cell r="AG408">
            <v>36.64</v>
          </cell>
          <cell r="AH408">
            <v>7.56</v>
          </cell>
          <cell r="AI408">
            <v>215.76</v>
          </cell>
          <cell r="AJ408" t="e">
            <v>#NAME?</v>
          </cell>
          <cell r="AK408" t="e">
            <v>#NAME?</v>
          </cell>
          <cell r="AL408" t="e">
            <v>#NAME?</v>
          </cell>
          <cell r="AM408" t="e">
            <v>#NAME?</v>
          </cell>
          <cell r="AN408" t="e">
            <v>#NAME?</v>
          </cell>
          <cell r="AO408" t="e">
            <v>#NAME?</v>
          </cell>
          <cell r="AP408" t="e">
            <v>#NAME?</v>
          </cell>
          <cell r="AQ408">
            <v>0</v>
          </cell>
          <cell r="AR408">
            <v>0</v>
          </cell>
          <cell r="AS408">
            <v>0</v>
          </cell>
          <cell r="AT408">
            <v>0</v>
          </cell>
        </row>
        <row r="409">
          <cell r="A409" t="str">
            <v>Lilo of 220kv DC Ara-Pusauli at Dumraon TL Line-1</v>
          </cell>
          <cell r="B409">
            <v>61</v>
          </cell>
          <cell r="C409" t="str">
            <v>16/3</v>
          </cell>
          <cell r="D409" t="str">
            <v>DA+0</v>
          </cell>
          <cell r="E409" t="str">
            <v>WET</v>
          </cell>
          <cell r="F409" t="str">
            <v>b</v>
          </cell>
          <cell r="G409">
            <v>43693</v>
          </cell>
          <cell r="H409">
            <v>43721</v>
          </cell>
          <cell r="I409">
            <v>0</v>
          </cell>
          <cell r="J409">
            <v>0</v>
          </cell>
          <cell r="K409">
            <v>0</v>
          </cell>
          <cell r="L409">
            <v>0</v>
          </cell>
          <cell r="M409">
            <v>0</v>
          </cell>
          <cell r="N409">
            <v>0</v>
          </cell>
          <cell r="O409">
            <v>0</v>
          </cell>
          <cell r="P409">
            <v>0</v>
          </cell>
          <cell r="Q409">
            <v>0</v>
          </cell>
          <cell r="R409" t="e">
            <v>#NAME?</v>
          </cell>
          <cell r="S409" t="e">
            <v>#NAME?</v>
          </cell>
          <cell r="T409">
            <v>0</v>
          </cell>
          <cell r="U409">
            <v>0</v>
          </cell>
          <cell r="V409" t="e">
            <v>#NAME?</v>
          </cell>
          <cell r="W409" t="e">
            <v>#NAME?</v>
          </cell>
          <cell r="X409" t="e">
            <v>#NAME?</v>
          </cell>
          <cell r="Y409" t="e">
            <v>#NAME?</v>
          </cell>
          <cell r="Z409" t="e">
            <v>#NAME?</v>
          </cell>
          <cell r="AA409" t="e">
            <v>#NAME?</v>
          </cell>
          <cell r="AB409" t="e">
            <v>#NAME?</v>
          </cell>
          <cell r="AC409" t="e">
            <v>#NAME?</v>
          </cell>
          <cell r="AD409" t="e">
            <v>#NAME?</v>
          </cell>
          <cell r="AE409" t="e">
            <v>#NAME?</v>
          </cell>
          <cell r="AF409">
            <v>171.56</v>
          </cell>
          <cell r="AG409">
            <v>36.64</v>
          </cell>
          <cell r="AH409">
            <v>7.56</v>
          </cell>
          <cell r="AI409">
            <v>215.76</v>
          </cell>
          <cell r="AJ409" t="e">
            <v>#NAME?</v>
          </cell>
          <cell r="AK409" t="e">
            <v>#NAME?</v>
          </cell>
          <cell r="AL409" t="e">
            <v>#NAME?</v>
          </cell>
          <cell r="AM409" t="e">
            <v>#NAME?</v>
          </cell>
          <cell r="AN409" t="e">
            <v>#NAME?</v>
          </cell>
          <cell r="AO409" t="e">
            <v>#NAME?</v>
          </cell>
          <cell r="AP409" t="e">
            <v>#NAME?</v>
          </cell>
          <cell r="AQ409">
            <v>0</v>
          </cell>
          <cell r="AR409">
            <v>0</v>
          </cell>
          <cell r="AS409">
            <v>0</v>
          </cell>
          <cell r="AT409">
            <v>0</v>
          </cell>
        </row>
        <row r="410">
          <cell r="A410" t="str">
            <v>Lilo of 220kv DC Ara-Pusauli at Dumraon TL Line-1</v>
          </cell>
          <cell r="B410">
            <v>50</v>
          </cell>
          <cell r="C410" t="str">
            <v>17/1</v>
          </cell>
          <cell r="D410" t="str">
            <v>DA+0</v>
          </cell>
          <cell r="E410" t="str">
            <v>WET</v>
          </cell>
          <cell r="F410" t="str">
            <v>bhavesh Mehta</v>
          </cell>
          <cell r="G410">
            <v>43589</v>
          </cell>
          <cell r="H410">
            <v>43617</v>
          </cell>
          <cell r="I410">
            <v>0</v>
          </cell>
          <cell r="J410" t="str">
            <v>YES</v>
          </cell>
          <cell r="K410">
            <v>0</v>
          </cell>
          <cell r="L410">
            <v>0</v>
          </cell>
          <cell r="M410">
            <v>0</v>
          </cell>
          <cell r="N410">
            <v>0</v>
          </cell>
          <cell r="O410">
            <v>0</v>
          </cell>
          <cell r="P410">
            <v>0</v>
          </cell>
          <cell r="Q410">
            <v>0</v>
          </cell>
          <cell r="R410" t="e">
            <v>#NAME?</v>
          </cell>
          <cell r="S410" t="e">
            <v>#NAME?</v>
          </cell>
          <cell r="T410">
            <v>0</v>
          </cell>
          <cell r="U410">
            <v>0</v>
          </cell>
          <cell r="V410" t="e">
            <v>#NAME?</v>
          </cell>
          <cell r="W410" t="e">
            <v>#NAME?</v>
          </cell>
          <cell r="X410" t="e">
            <v>#NAME?</v>
          </cell>
          <cell r="Y410" t="e">
            <v>#NAME?</v>
          </cell>
          <cell r="Z410" t="e">
            <v>#NAME?</v>
          </cell>
          <cell r="AA410" t="e">
            <v>#NAME?</v>
          </cell>
          <cell r="AB410" t="e">
            <v>#NAME?</v>
          </cell>
          <cell r="AC410" t="e">
            <v>#NAME?</v>
          </cell>
          <cell r="AD410" t="e">
            <v>#NAME?</v>
          </cell>
          <cell r="AE410" t="e">
            <v>#NAME?</v>
          </cell>
          <cell r="AF410">
            <v>171.56</v>
          </cell>
          <cell r="AG410">
            <v>36.64</v>
          </cell>
          <cell r="AH410">
            <v>7.56</v>
          </cell>
          <cell r="AI410">
            <v>215.76</v>
          </cell>
          <cell r="AJ410" t="e">
            <v>#NAME?</v>
          </cell>
          <cell r="AK410" t="e">
            <v>#NAME?</v>
          </cell>
          <cell r="AL410" t="e">
            <v>#NAME?</v>
          </cell>
          <cell r="AM410" t="e">
            <v>#NAME?</v>
          </cell>
          <cell r="AN410" t="e">
            <v>#NAME?</v>
          </cell>
          <cell r="AO410" t="e">
            <v>#NAME?</v>
          </cell>
          <cell r="AP410" t="e">
            <v>#NAME?</v>
          </cell>
          <cell r="AQ410">
            <v>0</v>
          </cell>
          <cell r="AR410">
            <v>0</v>
          </cell>
          <cell r="AS410">
            <v>0</v>
          </cell>
          <cell r="AT410">
            <v>0</v>
          </cell>
        </row>
        <row r="411">
          <cell r="A411" t="str">
            <v>Lilo of 220kv DC Ara-Pusauli at Dumraon TL Line-1</v>
          </cell>
          <cell r="B411">
            <v>56</v>
          </cell>
          <cell r="C411" t="str">
            <v>1/0</v>
          </cell>
          <cell r="D411" t="str">
            <v>DD+0</v>
          </cell>
          <cell r="E411" t="str">
            <v>WET</v>
          </cell>
          <cell r="F411" t="str">
            <v>Upendra Singh</v>
          </cell>
          <cell r="G411">
            <v>43602</v>
          </cell>
          <cell r="H411">
            <v>43630</v>
          </cell>
          <cell r="I411">
            <v>0</v>
          </cell>
          <cell r="J411">
            <v>43609</v>
          </cell>
          <cell r="K411">
            <v>0</v>
          </cell>
          <cell r="L411">
            <v>0</v>
          </cell>
          <cell r="M411">
            <v>0</v>
          </cell>
          <cell r="N411">
            <v>0</v>
          </cell>
          <cell r="O411">
            <v>0</v>
          </cell>
          <cell r="P411">
            <v>0</v>
          </cell>
          <cell r="Q411">
            <v>0</v>
          </cell>
          <cell r="R411" t="e">
            <v>#NAME?</v>
          </cell>
          <cell r="S411" t="e">
            <v>#NAME?</v>
          </cell>
          <cell r="T411">
            <v>0</v>
          </cell>
          <cell r="U411">
            <v>0</v>
          </cell>
          <cell r="V411" t="e">
            <v>#NAME?</v>
          </cell>
          <cell r="W411" t="e">
            <v>#NAME?</v>
          </cell>
          <cell r="X411" t="e">
            <v>#NAME?</v>
          </cell>
          <cell r="Y411" t="e">
            <v>#NAME?</v>
          </cell>
          <cell r="Z411" t="e">
            <v>#NAME?</v>
          </cell>
          <cell r="AA411" t="e">
            <v>#NAME?</v>
          </cell>
          <cell r="AB411" t="e">
            <v>#NAME?</v>
          </cell>
          <cell r="AC411" t="e">
            <v>#NAME?</v>
          </cell>
          <cell r="AD411" t="e">
            <v>#NAME?</v>
          </cell>
          <cell r="AE411" t="e">
            <v>#NAME?</v>
          </cell>
          <cell r="AF411">
            <v>396.56</v>
          </cell>
          <cell r="AG411">
            <v>0</v>
          </cell>
          <cell r="AH411">
            <v>8.26</v>
          </cell>
          <cell r="AI411">
            <v>404.82</v>
          </cell>
          <cell r="AJ411" t="e">
            <v>#NAME?</v>
          </cell>
          <cell r="AK411" t="e">
            <v>#NAME?</v>
          </cell>
          <cell r="AL411" t="e">
            <v>#NAME?</v>
          </cell>
          <cell r="AM411" t="e">
            <v>#NAME?</v>
          </cell>
          <cell r="AN411" t="e">
            <v>#NAME?</v>
          </cell>
          <cell r="AO411" t="e">
            <v>#NAME?</v>
          </cell>
          <cell r="AP411" t="e">
            <v>#NAME?</v>
          </cell>
          <cell r="AQ411">
            <v>0</v>
          </cell>
          <cell r="AR411">
            <v>0</v>
          </cell>
          <cell r="AS411">
            <v>0</v>
          </cell>
          <cell r="AT411">
            <v>0</v>
          </cell>
        </row>
        <row r="412">
          <cell r="A412" t="str">
            <v>Lilo of 220kv DC Ara-Pusauli at Dumraon TL Line-1</v>
          </cell>
          <cell r="B412">
            <v>40</v>
          </cell>
          <cell r="C412" t="str">
            <v>11/0</v>
          </cell>
          <cell r="D412" t="str">
            <v>DD+0</v>
          </cell>
          <cell r="E412" t="str">
            <v>WET</v>
          </cell>
          <cell r="F412" t="str">
            <v>bhavesh Mehta</v>
          </cell>
          <cell r="G412">
            <v>43571</v>
          </cell>
          <cell r="H412">
            <v>43599</v>
          </cell>
          <cell r="I412">
            <v>0</v>
          </cell>
          <cell r="J412">
            <v>43573</v>
          </cell>
          <cell r="K412">
            <v>0</v>
          </cell>
          <cell r="L412">
            <v>0</v>
          </cell>
          <cell r="M412">
            <v>0</v>
          </cell>
          <cell r="N412">
            <v>0</v>
          </cell>
          <cell r="O412">
            <v>0</v>
          </cell>
          <cell r="P412">
            <v>0</v>
          </cell>
          <cell r="Q412">
            <v>0</v>
          </cell>
          <cell r="R412" t="e">
            <v>#NAME?</v>
          </cell>
          <cell r="S412" t="e">
            <v>#NAME?</v>
          </cell>
          <cell r="T412">
            <v>0</v>
          </cell>
          <cell r="U412">
            <v>0</v>
          </cell>
          <cell r="V412" t="e">
            <v>#NAME?</v>
          </cell>
          <cell r="W412" t="e">
            <v>#NAME?</v>
          </cell>
          <cell r="X412" t="e">
            <v>#NAME?</v>
          </cell>
          <cell r="Y412" t="e">
            <v>#NAME?</v>
          </cell>
          <cell r="Z412" t="e">
            <v>#NAME?</v>
          </cell>
          <cell r="AA412" t="e">
            <v>#NAME?</v>
          </cell>
          <cell r="AB412" t="e">
            <v>#NAME?</v>
          </cell>
          <cell r="AC412" t="e">
            <v>#NAME?</v>
          </cell>
          <cell r="AD412" t="e">
            <v>#NAME?</v>
          </cell>
          <cell r="AE412" t="e">
            <v>#NAME?</v>
          </cell>
          <cell r="AF412">
            <v>396.56</v>
          </cell>
          <cell r="AG412">
            <v>0</v>
          </cell>
          <cell r="AH412">
            <v>8.26</v>
          </cell>
          <cell r="AI412">
            <v>404.82</v>
          </cell>
          <cell r="AJ412" t="e">
            <v>#NAME?</v>
          </cell>
          <cell r="AK412" t="e">
            <v>#NAME?</v>
          </cell>
          <cell r="AL412" t="e">
            <v>#NAME?</v>
          </cell>
          <cell r="AM412" t="e">
            <v>#NAME?</v>
          </cell>
          <cell r="AN412" t="e">
            <v>#NAME?</v>
          </cell>
          <cell r="AO412" t="e">
            <v>#NAME?</v>
          </cell>
          <cell r="AP412" t="e">
            <v>#NAME?</v>
          </cell>
          <cell r="AQ412">
            <v>0</v>
          </cell>
          <cell r="AR412">
            <v>0</v>
          </cell>
          <cell r="AS412">
            <v>0</v>
          </cell>
          <cell r="AT412">
            <v>0</v>
          </cell>
        </row>
        <row r="413">
          <cell r="A413" t="str">
            <v>Lilo of 220kv DC Ara-Pusauli at Dumraon TL Line-1</v>
          </cell>
          <cell r="B413">
            <v>52</v>
          </cell>
          <cell r="C413" t="str">
            <v>12/0</v>
          </cell>
          <cell r="D413" t="str">
            <v>DD+0</v>
          </cell>
          <cell r="E413" t="str">
            <v>WET</v>
          </cell>
          <cell r="F413" t="str">
            <v>Upendra Singh</v>
          </cell>
          <cell r="G413">
            <v>43595</v>
          </cell>
          <cell r="H413">
            <v>43623</v>
          </cell>
          <cell r="I413">
            <v>0</v>
          </cell>
          <cell r="J413" t="str">
            <v>YES</v>
          </cell>
          <cell r="K413">
            <v>0</v>
          </cell>
          <cell r="L413">
            <v>0</v>
          </cell>
          <cell r="M413">
            <v>0</v>
          </cell>
          <cell r="N413">
            <v>0</v>
          </cell>
          <cell r="O413">
            <v>0</v>
          </cell>
          <cell r="P413">
            <v>0</v>
          </cell>
          <cell r="Q413">
            <v>0</v>
          </cell>
          <cell r="R413" t="e">
            <v>#NAME?</v>
          </cell>
          <cell r="S413" t="e">
            <v>#NAME?</v>
          </cell>
          <cell r="T413">
            <v>0</v>
          </cell>
          <cell r="U413">
            <v>0</v>
          </cell>
          <cell r="V413" t="e">
            <v>#NAME?</v>
          </cell>
          <cell r="W413" t="e">
            <v>#NAME?</v>
          </cell>
          <cell r="X413" t="e">
            <v>#NAME?</v>
          </cell>
          <cell r="Y413" t="e">
            <v>#NAME?</v>
          </cell>
          <cell r="Z413" t="e">
            <v>#NAME?</v>
          </cell>
          <cell r="AA413" t="e">
            <v>#NAME?</v>
          </cell>
          <cell r="AB413" t="e">
            <v>#NAME?</v>
          </cell>
          <cell r="AC413" t="e">
            <v>#NAME?</v>
          </cell>
          <cell r="AD413" t="e">
            <v>#NAME?</v>
          </cell>
          <cell r="AE413" t="e">
            <v>#NAME?</v>
          </cell>
          <cell r="AF413">
            <v>396.56</v>
          </cell>
          <cell r="AG413">
            <v>0</v>
          </cell>
          <cell r="AH413">
            <v>8.26</v>
          </cell>
          <cell r="AI413">
            <v>404.82</v>
          </cell>
          <cell r="AJ413" t="e">
            <v>#NAME?</v>
          </cell>
          <cell r="AK413" t="e">
            <v>#NAME?</v>
          </cell>
          <cell r="AL413" t="e">
            <v>#NAME?</v>
          </cell>
          <cell r="AM413" t="e">
            <v>#NAME?</v>
          </cell>
          <cell r="AN413" t="e">
            <v>#NAME?</v>
          </cell>
          <cell r="AO413" t="e">
            <v>#NAME?</v>
          </cell>
          <cell r="AP413" t="e">
            <v>#NAME?</v>
          </cell>
          <cell r="AQ413">
            <v>0</v>
          </cell>
          <cell r="AR413">
            <v>0</v>
          </cell>
          <cell r="AS413">
            <v>0</v>
          </cell>
          <cell r="AT413">
            <v>0</v>
          </cell>
        </row>
        <row r="414">
          <cell r="A414" t="str">
            <v>Lilo of 220kv DC Ara-Pusauli at Dumraon TL Line-1</v>
          </cell>
          <cell r="B414">
            <v>60</v>
          </cell>
          <cell r="C414" t="str">
            <v>13/0</v>
          </cell>
          <cell r="D414" t="str">
            <v>DD+18</v>
          </cell>
          <cell r="E414" t="str">
            <v>PS</v>
          </cell>
          <cell r="F414" t="str">
            <v>bhavesh Mehta</v>
          </cell>
          <cell r="G414">
            <v>43634</v>
          </cell>
          <cell r="H414">
            <v>43662</v>
          </cell>
          <cell r="I414">
            <v>0</v>
          </cell>
          <cell r="J414">
            <v>0</v>
          </cell>
          <cell r="K414">
            <v>0</v>
          </cell>
          <cell r="L414">
            <v>0</v>
          </cell>
          <cell r="M414">
            <v>0</v>
          </cell>
          <cell r="N414">
            <v>0</v>
          </cell>
          <cell r="O414">
            <v>0</v>
          </cell>
          <cell r="P414">
            <v>0</v>
          </cell>
          <cell r="Q414">
            <v>0</v>
          </cell>
          <cell r="R414" t="e">
            <v>#NAME?</v>
          </cell>
          <cell r="S414" t="e">
            <v>#NAME?</v>
          </cell>
          <cell r="T414">
            <v>0</v>
          </cell>
          <cell r="U414">
            <v>0</v>
          </cell>
          <cell r="V414" t="e">
            <v>#NAME?</v>
          </cell>
          <cell r="W414" t="e">
            <v>#NAME?</v>
          </cell>
          <cell r="X414" t="e">
            <v>#NAME?</v>
          </cell>
          <cell r="Y414" t="e">
            <v>#NAME?</v>
          </cell>
          <cell r="Z414" t="e">
            <v>#NAME?</v>
          </cell>
          <cell r="AA414" t="e">
            <v>#NAME?</v>
          </cell>
          <cell r="AB414" t="e">
            <v>#NAME?</v>
          </cell>
          <cell r="AC414" t="e">
            <v>#NAME?</v>
          </cell>
          <cell r="AD414" t="e">
            <v>#NAME?</v>
          </cell>
          <cell r="AE414" t="e">
            <v>#NAME?</v>
          </cell>
          <cell r="AF414">
            <v>462.57</v>
          </cell>
          <cell r="AG414">
            <v>0</v>
          </cell>
          <cell r="AH414">
            <v>8.52</v>
          </cell>
          <cell r="AI414">
            <v>471.09</v>
          </cell>
          <cell r="AJ414" t="e">
            <v>#NAME?</v>
          </cell>
          <cell r="AK414" t="e">
            <v>#NAME?</v>
          </cell>
          <cell r="AL414" t="e">
            <v>#NAME?</v>
          </cell>
          <cell r="AM414" t="e">
            <v>#NAME?</v>
          </cell>
          <cell r="AN414" t="e">
            <v>#NAME?</v>
          </cell>
          <cell r="AO414" t="e">
            <v>#NAME?</v>
          </cell>
          <cell r="AP414" t="e">
            <v>#NAME?</v>
          </cell>
          <cell r="AQ414">
            <v>0</v>
          </cell>
          <cell r="AR414">
            <v>0</v>
          </cell>
          <cell r="AS414">
            <v>0</v>
          </cell>
          <cell r="AT414">
            <v>0</v>
          </cell>
        </row>
        <row r="415">
          <cell r="A415" t="str">
            <v>Lilo of 220kv DC Ara-Pusauli at Dumraon TL Line-1</v>
          </cell>
          <cell r="B415">
            <v>59</v>
          </cell>
          <cell r="C415" t="str">
            <v>14/0</v>
          </cell>
          <cell r="D415" t="str">
            <v>DD+18</v>
          </cell>
          <cell r="E415" t="str">
            <v>PS</v>
          </cell>
          <cell r="F415" t="str">
            <v>bhavesh Mehta</v>
          </cell>
          <cell r="G415">
            <v>43628</v>
          </cell>
          <cell r="H415">
            <v>43656</v>
          </cell>
          <cell r="I415">
            <v>0</v>
          </cell>
          <cell r="J415">
            <v>0</v>
          </cell>
          <cell r="K415">
            <v>0</v>
          </cell>
          <cell r="L415">
            <v>0</v>
          </cell>
          <cell r="M415">
            <v>0</v>
          </cell>
          <cell r="N415">
            <v>0</v>
          </cell>
          <cell r="O415">
            <v>0</v>
          </cell>
          <cell r="P415">
            <v>0</v>
          </cell>
          <cell r="Q415">
            <v>0</v>
          </cell>
          <cell r="R415" t="e">
            <v>#NAME?</v>
          </cell>
          <cell r="S415" t="e">
            <v>#NAME?</v>
          </cell>
          <cell r="T415">
            <v>0</v>
          </cell>
          <cell r="U415">
            <v>0</v>
          </cell>
          <cell r="V415" t="e">
            <v>#NAME?</v>
          </cell>
          <cell r="W415" t="e">
            <v>#NAME?</v>
          </cell>
          <cell r="X415" t="e">
            <v>#NAME?</v>
          </cell>
          <cell r="Y415" t="e">
            <v>#NAME?</v>
          </cell>
          <cell r="Z415" t="e">
            <v>#NAME?</v>
          </cell>
          <cell r="AA415" t="e">
            <v>#NAME?</v>
          </cell>
          <cell r="AB415" t="e">
            <v>#NAME?</v>
          </cell>
          <cell r="AC415" t="e">
            <v>#NAME?</v>
          </cell>
          <cell r="AD415" t="e">
            <v>#NAME?</v>
          </cell>
          <cell r="AE415" t="e">
            <v>#NAME?</v>
          </cell>
          <cell r="AF415">
            <v>462.57</v>
          </cell>
          <cell r="AG415">
            <v>0</v>
          </cell>
          <cell r="AH415">
            <v>8.52</v>
          </cell>
          <cell r="AI415">
            <v>471.09</v>
          </cell>
          <cell r="AJ415" t="e">
            <v>#NAME?</v>
          </cell>
          <cell r="AK415" t="e">
            <v>#NAME?</v>
          </cell>
          <cell r="AL415" t="e">
            <v>#NAME?</v>
          </cell>
          <cell r="AM415" t="e">
            <v>#NAME?</v>
          </cell>
          <cell r="AN415" t="e">
            <v>#NAME?</v>
          </cell>
          <cell r="AO415" t="e">
            <v>#NAME?</v>
          </cell>
          <cell r="AP415" t="e">
            <v>#NAME?</v>
          </cell>
          <cell r="AQ415">
            <v>0</v>
          </cell>
          <cell r="AR415">
            <v>0</v>
          </cell>
          <cell r="AS415">
            <v>0</v>
          </cell>
          <cell r="AT415">
            <v>0</v>
          </cell>
        </row>
        <row r="416">
          <cell r="A416" t="str">
            <v>Lilo of 220kv DC Ara-Pusauli at Dumraon TL Line-1</v>
          </cell>
          <cell r="B416">
            <v>58</v>
          </cell>
          <cell r="C416" t="str">
            <v>15/0</v>
          </cell>
          <cell r="D416" t="str">
            <v>DD+9</v>
          </cell>
          <cell r="E416" t="str">
            <v>WET</v>
          </cell>
          <cell r="F416" t="str">
            <v>Ms Builder</v>
          </cell>
          <cell r="G416">
            <v>43616</v>
          </cell>
          <cell r="H416">
            <v>43644</v>
          </cell>
          <cell r="I416">
            <v>0</v>
          </cell>
          <cell r="J416">
            <v>0</v>
          </cell>
          <cell r="K416">
            <v>0</v>
          </cell>
          <cell r="L416">
            <v>0</v>
          </cell>
          <cell r="M416">
            <v>0</v>
          </cell>
          <cell r="N416">
            <v>0</v>
          </cell>
          <cell r="O416">
            <v>0</v>
          </cell>
          <cell r="P416">
            <v>0</v>
          </cell>
          <cell r="Q416">
            <v>0</v>
          </cell>
          <cell r="R416" t="e">
            <v>#NAME?</v>
          </cell>
          <cell r="S416" t="e">
            <v>#NAME?</v>
          </cell>
          <cell r="T416">
            <v>0</v>
          </cell>
          <cell r="U416">
            <v>0</v>
          </cell>
          <cell r="V416" t="e">
            <v>#NAME?</v>
          </cell>
          <cell r="W416" t="e">
            <v>#NAME?</v>
          </cell>
          <cell r="X416" t="e">
            <v>#NAME?</v>
          </cell>
          <cell r="Y416" t="e">
            <v>#NAME?</v>
          </cell>
          <cell r="Z416" t="e">
            <v>#NAME?</v>
          </cell>
          <cell r="AA416" t="e">
            <v>#NAME?</v>
          </cell>
          <cell r="AB416" t="e">
            <v>#NAME?</v>
          </cell>
          <cell r="AC416" t="e">
            <v>#NAME?</v>
          </cell>
          <cell r="AD416" t="e">
            <v>#NAME?</v>
          </cell>
          <cell r="AE416" t="e">
            <v>#NAME?</v>
          </cell>
          <cell r="AF416">
            <v>462.57</v>
          </cell>
          <cell r="AG416">
            <v>0</v>
          </cell>
          <cell r="AH416">
            <v>8.52</v>
          </cell>
          <cell r="AI416">
            <v>471.09</v>
          </cell>
          <cell r="AJ416" t="e">
            <v>#NAME?</v>
          </cell>
          <cell r="AK416" t="e">
            <v>#NAME?</v>
          </cell>
          <cell r="AL416" t="e">
            <v>#NAME?</v>
          </cell>
          <cell r="AM416" t="e">
            <v>#NAME?</v>
          </cell>
          <cell r="AN416" t="e">
            <v>#NAME?</v>
          </cell>
          <cell r="AO416" t="e">
            <v>#NAME?</v>
          </cell>
          <cell r="AP416" t="e">
            <v>#NAME?</v>
          </cell>
          <cell r="AQ416">
            <v>0</v>
          </cell>
          <cell r="AR416">
            <v>0</v>
          </cell>
          <cell r="AS416">
            <v>0</v>
          </cell>
          <cell r="AT416">
            <v>0</v>
          </cell>
        </row>
        <row r="417">
          <cell r="A417" t="str">
            <v>Lilo of 220kv DC Ara-Pusauli at Dumraon TL Line-1</v>
          </cell>
          <cell r="B417">
            <v>57</v>
          </cell>
          <cell r="C417" t="str">
            <v>16/0</v>
          </cell>
          <cell r="D417" t="str">
            <v>DD+9</v>
          </cell>
          <cell r="E417" t="str">
            <v>WET</v>
          </cell>
          <cell r="F417" t="str">
            <v>bhavesh Mehta</v>
          </cell>
          <cell r="G417">
            <v>43605</v>
          </cell>
          <cell r="H417">
            <v>43633</v>
          </cell>
          <cell r="I417">
            <v>0</v>
          </cell>
          <cell r="J417" t="str">
            <v>YES</v>
          </cell>
          <cell r="K417">
            <v>0</v>
          </cell>
          <cell r="L417">
            <v>0</v>
          </cell>
          <cell r="M417">
            <v>0</v>
          </cell>
          <cell r="N417">
            <v>0</v>
          </cell>
          <cell r="O417">
            <v>0</v>
          </cell>
          <cell r="P417">
            <v>0</v>
          </cell>
          <cell r="Q417">
            <v>0</v>
          </cell>
          <cell r="R417" t="e">
            <v>#NAME?</v>
          </cell>
          <cell r="S417" t="e">
            <v>#NAME?</v>
          </cell>
          <cell r="T417">
            <v>0</v>
          </cell>
          <cell r="U417">
            <v>0</v>
          </cell>
          <cell r="V417" t="e">
            <v>#NAME?</v>
          </cell>
          <cell r="W417" t="e">
            <v>#NAME?</v>
          </cell>
          <cell r="X417" t="e">
            <v>#NAME?</v>
          </cell>
          <cell r="Y417" t="e">
            <v>#NAME?</v>
          </cell>
          <cell r="Z417" t="e">
            <v>#NAME?</v>
          </cell>
          <cell r="AA417" t="e">
            <v>#NAME?</v>
          </cell>
          <cell r="AB417" t="e">
            <v>#NAME?</v>
          </cell>
          <cell r="AC417" t="e">
            <v>#NAME?</v>
          </cell>
          <cell r="AD417" t="e">
            <v>#NAME?</v>
          </cell>
          <cell r="AE417" t="e">
            <v>#NAME?</v>
          </cell>
          <cell r="AF417">
            <v>462.57</v>
          </cell>
          <cell r="AG417">
            <v>0</v>
          </cell>
          <cell r="AH417">
            <v>8.52</v>
          </cell>
          <cell r="AI417">
            <v>471.09</v>
          </cell>
          <cell r="AJ417" t="e">
            <v>#NAME?</v>
          </cell>
          <cell r="AK417" t="e">
            <v>#NAME?</v>
          </cell>
          <cell r="AL417" t="e">
            <v>#NAME?</v>
          </cell>
          <cell r="AM417" t="e">
            <v>#NAME?</v>
          </cell>
          <cell r="AN417" t="e">
            <v>#NAME?</v>
          </cell>
          <cell r="AO417" t="e">
            <v>#NAME?</v>
          </cell>
          <cell r="AP417" t="e">
            <v>#NAME?</v>
          </cell>
          <cell r="AQ417">
            <v>0</v>
          </cell>
          <cell r="AR417">
            <v>0</v>
          </cell>
          <cell r="AS417">
            <v>0</v>
          </cell>
          <cell r="AT417">
            <v>0</v>
          </cell>
        </row>
        <row r="418">
          <cell r="A418" t="str">
            <v>Lilo of 220kv DC Ara-Pusauli at Dumraon TL Line-1</v>
          </cell>
          <cell r="B418">
            <v>0</v>
          </cell>
          <cell r="C418" t="str">
            <v>17/0</v>
          </cell>
          <cell r="D418" t="str">
            <v>DB+0</v>
          </cell>
          <cell r="E418">
            <v>0</v>
          </cell>
          <cell r="F418">
            <v>0</v>
          </cell>
          <cell r="G418">
            <v>0</v>
          </cell>
          <cell r="H418">
            <v>28</v>
          </cell>
          <cell r="I418">
            <v>0</v>
          </cell>
          <cell r="J418">
            <v>0</v>
          </cell>
          <cell r="K418">
            <v>0</v>
          </cell>
          <cell r="L418">
            <v>0</v>
          </cell>
          <cell r="M418">
            <v>0</v>
          </cell>
          <cell r="N418">
            <v>0</v>
          </cell>
          <cell r="O418">
            <v>0</v>
          </cell>
          <cell r="P418">
            <v>0</v>
          </cell>
          <cell r="Q418">
            <v>0</v>
          </cell>
          <cell r="R418" t="e">
            <v>#NAME?</v>
          </cell>
          <cell r="S418" t="e">
            <v>#NAME?</v>
          </cell>
          <cell r="T418">
            <v>0</v>
          </cell>
          <cell r="U418">
            <v>0</v>
          </cell>
          <cell r="V418" t="e">
            <v>#NAME?</v>
          </cell>
          <cell r="W418" t="e">
            <v>#NAME?</v>
          </cell>
          <cell r="X418" t="e">
            <v>#NAME?</v>
          </cell>
          <cell r="Y418" t="e">
            <v>#NAME?</v>
          </cell>
          <cell r="Z418" t="e">
            <v>#NAME?</v>
          </cell>
          <cell r="AA418" t="e">
            <v>#NAME?</v>
          </cell>
          <cell r="AB418" t="e">
            <v>#NAME?</v>
          </cell>
          <cell r="AC418" t="e">
            <v>#NAME?</v>
          </cell>
          <cell r="AD418" t="e">
            <v>#NAME?</v>
          </cell>
          <cell r="AE418" t="e">
            <v>#NAME?</v>
          </cell>
          <cell r="AF418">
            <v>0</v>
          </cell>
          <cell r="AG418">
            <v>0</v>
          </cell>
          <cell r="AH418">
            <v>0</v>
          </cell>
          <cell r="AI418">
            <v>0</v>
          </cell>
          <cell r="AJ418" t="e">
            <v>#NAME?</v>
          </cell>
          <cell r="AK418" t="e">
            <v>#NAME?</v>
          </cell>
          <cell r="AL418" t="e">
            <v>#NAME?</v>
          </cell>
          <cell r="AM418" t="e">
            <v>#NAME?</v>
          </cell>
          <cell r="AN418" t="e">
            <v>#NAME?</v>
          </cell>
          <cell r="AO418" t="e">
            <v>#NAME?</v>
          </cell>
          <cell r="AP418" t="e">
            <v>#NAME?</v>
          </cell>
          <cell r="AQ418">
            <v>0</v>
          </cell>
          <cell r="AR418">
            <v>0</v>
          </cell>
          <cell r="AS418">
            <v>0</v>
          </cell>
          <cell r="AT418">
            <v>0</v>
          </cell>
        </row>
        <row r="419">
          <cell r="A419" t="str">
            <v>Lilo of 220kv DC Ara-Pusauli at Dumraon TL Line-1</v>
          </cell>
          <cell r="B419">
            <v>54</v>
          </cell>
          <cell r="C419" t="str">
            <v>18/0</v>
          </cell>
          <cell r="D419" t="str">
            <v>DD+0</v>
          </cell>
          <cell r="E419" t="str">
            <v>WET</v>
          </cell>
          <cell r="F419" t="str">
            <v>bhavesh Mehta</v>
          </cell>
          <cell r="G419">
            <v>43599</v>
          </cell>
          <cell r="H419">
            <v>43627</v>
          </cell>
          <cell r="I419">
            <v>0</v>
          </cell>
          <cell r="J419" t="str">
            <v>YES</v>
          </cell>
          <cell r="K419">
            <v>0</v>
          </cell>
          <cell r="L419">
            <v>0</v>
          </cell>
          <cell r="M419">
            <v>0</v>
          </cell>
          <cell r="N419">
            <v>0</v>
          </cell>
          <cell r="O419">
            <v>0</v>
          </cell>
          <cell r="P419">
            <v>0</v>
          </cell>
          <cell r="Q419">
            <v>0</v>
          </cell>
          <cell r="R419" t="e">
            <v>#NAME?</v>
          </cell>
          <cell r="S419" t="e">
            <v>#NAME?</v>
          </cell>
          <cell r="T419">
            <v>0</v>
          </cell>
          <cell r="U419">
            <v>0</v>
          </cell>
          <cell r="V419" t="e">
            <v>#NAME?</v>
          </cell>
          <cell r="W419" t="e">
            <v>#NAME?</v>
          </cell>
          <cell r="X419" t="e">
            <v>#NAME?</v>
          </cell>
          <cell r="Y419" t="e">
            <v>#NAME?</v>
          </cell>
          <cell r="Z419" t="e">
            <v>#NAME?</v>
          </cell>
          <cell r="AA419" t="e">
            <v>#NAME?</v>
          </cell>
          <cell r="AB419" t="e">
            <v>#NAME?</v>
          </cell>
          <cell r="AC419" t="e">
            <v>#NAME?</v>
          </cell>
          <cell r="AD419" t="e">
            <v>#NAME?</v>
          </cell>
          <cell r="AE419" t="e">
            <v>#NAME?</v>
          </cell>
          <cell r="AF419">
            <v>396.56</v>
          </cell>
          <cell r="AG419">
            <v>0</v>
          </cell>
          <cell r="AH419">
            <v>8.26</v>
          </cell>
          <cell r="AI419">
            <v>404.82</v>
          </cell>
          <cell r="AJ419" t="e">
            <v>#NAME?</v>
          </cell>
          <cell r="AK419" t="e">
            <v>#NAME?</v>
          </cell>
          <cell r="AL419" t="e">
            <v>#NAME?</v>
          </cell>
          <cell r="AM419" t="e">
            <v>#NAME?</v>
          </cell>
          <cell r="AN419" t="e">
            <v>#NAME?</v>
          </cell>
          <cell r="AO419" t="e">
            <v>#NAME?</v>
          </cell>
          <cell r="AP419" t="e">
            <v>#NAME?</v>
          </cell>
          <cell r="AQ419">
            <v>0</v>
          </cell>
          <cell r="AR419">
            <v>0</v>
          </cell>
          <cell r="AS419">
            <v>0</v>
          </cell>
          <cell r="AT419">
            <v>0</v>
          </cell>
        </row>
        <row r="420">
          <cell r="A420" t="str">
            <v>Lilo of 220kv DC Ara-Pusauli at Dumraon TL Line-1</v>
          </cell>
          <cell r="B420">
            <v>53</v>
          </cell>
          <cell r="C420" t="str">
            <v>19/0</v>
          </cell>
          <cell r="D420" t="str">
            <v>DD+0</v>
          </cell>
          <cell r="E420" t="str">
            <v>WET</v>
          </cell>
          <cell r="F420" t="str">
            <v>bhavesh Mehta</v>
          </cell>
          <cell r="G420">
            <v>43597</v>
          </cell>
          <cell r="H420">
            <v>43625</v>
          </cell>
          <cell r="I420">
            <v>0</v>
          </cell>
          <cell r="J420" t="str">
            <v>YES</v>
          </cell>
          <cell r="K420">
            <v>0</v>
          </cell>
          <cell r="L420">
            <v>0</v>
          </cell>
          <cell r="M420">
            <v>0</v>
          </cell>
          <cell r="N420">
            <v>0</v>
          </cell>
          <cell r="O420">
            <v>0</v>
          </cell>
          <cell r="P420">
            <v>0</v>
          </cell>
          <cell r="Q420">
            <v>0</v>
          </cell>
          <cell r="R420" t="e">
            <v>#NAME?</v>
          </cell>
          <cell r="S420" t="e">
            <v>#NAME?</v>
          </cell>
          <cell r="T420">
            <v>0</v>
          </cell>
          <cell r="U420">
            <v>0</v>
          </cell>
          <cell r="V420" t="e">
            <v>#NAME?</v>
          </cell>
          <cell r="W420" t="e">
            <v>#NAME?</v>
          </cell>
          <cell r="X420" t="e">
            <v>#NAME?</v>
          </cell>
          <cell r="Y420" t="e">
            <v>#NAME?</v>
          </cell>
          <cell r="Z420" t="e">
            <v>#NAME?</v>
          </cell>
          <cell r="AA420" t="e">
            <v>#NAME?</v>
          </cell>
          <cell r="AB420" t="e">
            <v>#NAME?</v>
          </cell>
          <cell r="AC420" t="e">
            <v>#NAME?</v>
          </cell>
          <cell r="AD420" t="e">
            <v>#NAME?</v>
          </cell>
          <cell r="AE420" t="e">
            <v>#NAME?</v>
          </cell>
          <cell r="AF420">
            <v>396.56</v>
          </cell>
          <cell r="AG420">
            <v>0</v>
          </cell>
          <cell r="AH420">
            <v>8.26</v>
          </cell>
          <cell r="AI420">
            <v>404.82</v>
          </cell>
          <cell r="AJ420" t="e">
            <v>#NAME?</v>
          </cell>
          <cell r="AK420" t="e">
            <v>#NAME?</v>
          </cell>
          <cell r="AL420" t="e">
            <v>#NAME?</v>
          </cell>
          <cell r="AM420" t="e">
            <v>#NAME?</v>
          </cell>
          <cell r="AN420" t="e">
            <v>#NAME?</v>
          </cell>
          <cell r="AO420" t="e">
            <v>#NAME?</v>
          </cell>
          <cell r="AP420" t="e">
            <v>#NAME?</v>
          </cell>
          <cell r="AQ420">
            <v>0</v>
          </cell>
          <cell r="AR420">
            <v>0</v>
          </cell>
          <cell r="AS420">
            <v>0</v>
          </cell>
          <cell r="AT420">
            <v>0</v>
          </cell>
        </row>
        <row r="421">
          <cell r="A421" t="str">
            <v>132KV DC Gaya-Jehanabad TL Line</v>
          </cell>
          <cell r="B421">
            <v>50</v>
          </cell>
          <cell r="C421" t="str">
            <v>18/8</v>
          </cell>
          <cell r="D421" t="str">
            <v>DA+0</v>
          </cell>
          <cell r="E421" t="str">
            <v>WET</v>
          </cell>
          <cell r="F421" t="str">
            <v>Sumaiyya Enterprizes</v>
          </cell>
          <cell r="G421">
            <v>43453</v>
          </cell>
          <cell r="H421">
            <v>43481</v>
          </cell>
          <cell r="I421" t="str">
            <v>YES</v>
          </cell>
          <cell r="J421" t="str">
            <v>YES</v>
          </cell>
          <cell r="K421" t="str">
            <v>YES</v>
          </cell>
          <cell r="L421">
            <v>1</v>
          </cell>
          <cell r="M421">
            <v>48</v>
          </cell>
          <cell r="N421">
            <v>0</v>
          </cell>
          <cell r="O421">
            <v>0</v>
          </cell>
          <cell r="P421">
            <v>0</v>
          </cell>
          <cell r="Q421">
            <v>0</v>
          </cell>
          <cell r="R421" t="e">
            <v>#NAME?</v>
          </cell>
          <cell r="S421" t="e">
            <v>#NAME?</v>
          </cell>
          <cell r="T421">
            <v>0</v>
          </cell>
          <cell r="U421">
            <v>0</v>
          </cell>
          <cell r="V421" t="e">
            <v>#NAME?</v>
          </cell>
          <cell r="W421" t="e">
            <v>#NAME?</v>
          </cell>
          <cell r="X421" t="e">
            <v>#NAME?</v>
          </cell>
          <cell r="Y421" t="e">
            <v>#NAME?</v>
          </cell>
          <cell r="Z421" t="e">
            <v>#NAME?</v>
          </cell>
          <cell r="AA421" t="e">
            <v>#NAME?</v>
          </cell>
          <cell r="AB421" t="e">
            <v>#NAME?</v>
          </cell>
          <cell r="AC421" t="e">
            <v>#NAME?</v>
          </cell>
          <cell r="AD421" t="e">
            <v>#NAME?</v>
          </cell>
          <cell r="AE421" t="e">
            <v>#NAME?</v>
          </cell>
          <cell r="AF421">
            <v>171.56</v>
          </cell>
          <cell r="AG421">
            <v>36.64</v>
          </cell>
          <cell r="AH421">
            <v>7.56</v>
          </cell>
          <cell r="AI421">
            <v>215.76</v>
          </cell>
          <cell r="AJ421" t="e">
            <v>#NAME?</v>
          </cell>
          <cell r="AK421" t="e">
            <v>#NAME?</v>
          </cell>
          <cell r="AL421" t="e">
            <v>#NAME?</v>
          </cell>
          <cell r="AM421" t="e">
            <v>#NAME?</v>
          </cell>
          <cell r="AN421" t="e">
            <v>#NAME?</v>
          </cell>
          <cell r="AO421" t="e">
            <v>#NAME?</v>
          </cell>
          <cell r="AP421" t="e">
            <v>#NAME?</v>
          </cell>
          <cell r="AQ421">
            <v>0</v>
          </cell>
          <cell r="AR421">
            <v>0</v>
          </cell>
          <cell r="AS421">
            <v>0</v>
          </cell>
          <cell r="AT421">
            <v>0</v>
          </cell>
        </row>
        <row r="422">
          <cell r="A422" t="str">
            <v>Lilo of 220kv DC Ara-Pusauli at Dumraon TL Line-1</v>
          </cell>
          <cell r="B422">
            <v>0</v>
          </cell>
          <cell r="C422" t="str">
            <v>4/0</v>
          </cell>
          <cell r="D422" t="str">
            <v>DD+6</v>
          </cell>
          <cell r="E422">
            <v>0</v>
          </cell>
          <cell r="F422">
            <v>0</v>
          </cell>
          <cell r="G422">
            <v>0</v>
          </cell>
          <cell r="H422">
            <v>28</v>
          </cell>
          <cell r="I422">
            <v>0</v>
          </cell>
          <cell r="J422">
            <v>0</v>
          </cell>
          <cell r="K422">
            <v>0</v>
          </cell>
          <cell r="L422">
            <v>0</v>
          </cell>
          <cell r="M422">
            <v>0</v>
          </cell>
          <cell r="N422">
            <v>0</v>
          </cell>
          <cell r="O422">
            <v>0</v>
          </cell>
          <cell r="P422">
            <v>0</v>
          </cell>
          <cell r="Q422">
            <v>0</v>
          </cell>
          <cell r="R422" t="e">
            <v>#NAME?</v>
          </cell>
          <cell r="S422" t="e">
            <v>#NAME?</v>
          </cell>
          <cell r="T422">
            <v>0</v>
          </cell>
          <cell r="U422">
            <v>0</v>
          </cell>
          <cell r="V422" t="e">
            <v>#NAME?</v>
          </cell>
          <cell r="W422" t="e">
            <v>#NAME?</v>
          </cell>
          <cell r="X422" t="e">
            <v>#NAME?</v>
          </cell>
          <cell r="Y422" t="e">
            <v>#NAME?</v>
          </cell>
          <cell r="Z422" t="e">
            <v>#NAME?</v>
          </cell>
          <cell r="AA422" t="e">
            <v>#NAME?</v>
          </cell>
          <cell r="AB422" t="e">
            <v>#NAME?</v>
          </cell>
          <cell r="AC422" t="e">
            <v>#NAME?</v>
          </cell>
          <cell r="AD422" t="e">
            <v>#NAME?</v>
          </cell>
          <cell r="AE422" t="e">
            <v>#NAME?</v>
          </cell>
          <cell r="AF422">
            <v>0</v>
          </cell>
          <cell r="AG422">
            <v>0</v>
          </cell>
          <cell r="AH422">
            <v>0</v>
          </cell>
          <cell r="AI422">
            <v>0</v>
          </cell>
          <cell r="AJ422" t="e">
            <v>#NAME?</v>
          </cell>
          <cell r="AK422" t="e">
            <v>#NAME?</v>
          </cell>
          <cell r="AL422" t="e">
            <v>#NAME?</v>
          </cell>
          <cell r="AM422" t="e">
            <v>#NAME?</v>
          </cell>
          <cell r="AN422" t="e">
            <v>#NAME?</v>
          </cell>
          <cell r="AO422" t="e">
            <v>#NAME?</v>
          </cell>
          <cell r="AP422" t="e">
            <v>#NAME?</v>
          </cell>
          <cell r="AQ422">
            <v>0</v>
          </cell>
          <cell r="AR422">
            <v>0</v>
          </cell>
          <cell r="AS422">
            <v>0</v>
          </cell>
          <cell r="AT422">
            <v>0</v>
          </cell>
        </row>
        <row r="423">
          <cell r="A423" t="str">
            <v>Lilo of 220kv DC Ara-Pusauli at Dumraon TL Line-1</v>
          </cell>
          <cell r="B423">
            <v>0</v>
          </cell>
          <cell r="C423" t="str">
            <v>5/0</v>
          </cell>
          <cell r="D423" t="str">
            <v>DD+6</v>
          </cell>
          <cell r="E423">
            <v>0</v>
          </cell>
          <cell r="F423">
            <v>0</v>
          </cell>
          <cell r="G423">
            <v>0</v>
          </cell>
          <cell r="H423">
            <v>28</v>
          </cell>
          <cell r="I423">
            <v>0</v>
          </cell>
          <cell r="J423">
            <v>0</v>
          </cell>
          <cell r="K423">
            <v>0</v>
          </cell>
          <cell r="L423">
            <v>0</v>
          </cell>
          <cell r="M423">
            <v>0</v>
          </cell>
          <cell r="N423">
            <v>0</v>
          </cell>
          <cell r="O423">
            <v>0</v>
          </cell>
          <cell r="P423">
            <v>0</v>
          </cell>
          <cell r="Q423">
            <v>0</v>
          </cell>
          <cell r="R423" t="e">
            <v>#NAME?</v>
          </cell>
          <cell r="S423" t="e">
            <v>#NAME?</v>
          </cell>
          <cell r="T423">
            <v>0</v>
          </cell>
          <cell r="U423">
            <v>0</v>
          </cell>
          <cell r="V423" t="e">
            <v>#NAME?</v>
          </cell>
          <cell r="W423" t="e">
            <v>#NAME?</v>
          </cell>
          <cell r="X423" t="e">
            <v>#NAME?</v>
          </cell>
          <cell r="Y423" t="e">
            <v>#NAME?</v>
          </cell>
          <cell r="Z423" t="e">
            <v>#NAME?</v>
          </cell>
          <cell r="AA423" t="e">
            <v>#NAME?</v>
          </cell>
          <cell r="AB423" t="e">
            <v>#NAME?</v>
          </cell>
          <cell r="AC423" t="e">
            <v>#NAME?</v>
          </cell>
          <cell r="AD423" t="e">
            <v>#NAME?</v>
          </cell>
          <cell r="AE423" t="e">
            <v>#NAME?</v>
          </cell>
          <cell r="AF423">
            <v>0</v>
          </cell>
          <cell r="AG423">
            <v>0</v>
          </cell>
          <cell r="AH423">
            <v>0</v>
          </cell>
          <cell r="AI423">
            <v>0</v>
          </cell>
          <cell r="AJ423" t="e">
            <v>#NAME?</v>
          </cell>
          <cell r="AK423" t="e">
            <v>#NAME?</v>
          </cell>
          <cell r="AL423" t="e">
            <v>#NAME?</v>
          </cell>
          <cell r="AM423" t="e">
            <v>#NAME?</v>
          </cell>
          <cell r="AN423" t="e">
            <v>#NAME?</v>
          </cell>
          <cell r="AO423" t="e">
            <v>#NAME?</v>
          </cell>
          <cell r="AP423" t="e">
            <v>#NAME?</v>
          </cell>
          <cell r="AQ423">
            <v>0</v>
          </cell>
          <cell r="AR423">
            <v>0</v>
          </cell>
          <cell r="AS423">
            <v>0</v>
          </cell>
          <cell r="AT423">
            <v>0</v>
          </cell>
        </row>
        <row r="424">
          <cell r="A424" t="str">
            <v>132KV DC Dumraon-Buxar TL Line</v>
          </cell>
          <cell r="B424">
            <v>29</v>
          </cell>
          <cell r="C424" t="str">
            <v>11/6</v>
          </cell>
          <cell r="D424" t="str">
            <v>DQ+0</v>
          </cell>
          <cell r="E424" t="str">
            <v>WET</v>
          </cell>
          <cell r="F424" t="str">
            <v>Rajesh Electric Works</v>
          </cell>
          <cell r="G424">
            <v>43454</v>
          </cell>
          <cell r="H424">
            <v>43482</v>
          </cell>
          <cell r="I424" t="str">
            <v>yes</v>
          </cell>
          <cell r="J424" t="str">
            <v>YES</v>
          </cell>
          <cell r="K424" t="str">
            <v>YES</v>
          </cell>
          <cell r="L424">
            <v>3</v>
          </cell>
          <cell r="M424">
            <v>29</v>
          </cell>
          <cell r="N424">
            <v>0</v>
          </cell>
          <cell r="O424">
            <v>0</v>
          </cell>
          <cell r="P424">
            <v>0</v>
          </cell>
          <cell r="Q424">
            <v>0</v>
          </cell>
          <cell r="R424" t="e">
            <v>#NAME?</v>
          </cell>
          <cell r="S424" t="e">
            <v>#NAME?</v>
          </cell>
          <cell r="T424">
            <v>0</v>
          </cell>
          <cell r="U424">
            <v>0</v>
          </cell>
          <cell r="V424" t="e">
            <v>#NAME?</v>
          </cell>
          <cell r="W424" t="e">
            <v>#NAME?</v>
          </cell>
          <cell r="X424" t="e">
            <v>#NAME?</v>
          </cell>
          <cell r="Y424" t="e">
            <v>#NAME?</v>
          </cell>
          <cell r="Z424" t="e">
            <v>#NAME?</v>
          </cell>
          <cell r="AA424" t="e">
            <v>#NAME?</v>
          </cell>
          <cell r="AB424" t="e">
            <v>#NAME?</v>
          </cell>
          <cell r="AC424" t="e">
            <v>#NAME?</v>
          </cell>
          <cell r="AD424" t="e">
            <v>#NAME?</v>
          </cell>
          <cell r="AE424" t="e">
            <v>#NAME?</v>
          </cell>
          <cell r="AF424">
            <v>221.28</v>
          </cell>
          <cell r="AG424">
            <v>29.52</v>
          </cell>
          <cell r="AH424">
            <v>8</v>
          </cell>
          <cell r="AI424">
            <v>258.8</v>
          </cell>
          <cell r="AJ424" t="e">
            <v>#NAME?</v>
          </cell>
          <cell r="AK424" t="e">
            <v>#NAME?</v>
          </cell>
          <cell r="AL424" t="e">
            <v>#NAME?</v>
          </cell>
          <cell r="AM424" t="e">
            <v>#NAME?</v>
          </cell>
          <cell r="AN424" t="e">
            <v>#NAME?</v>
          </cell>
          <cell r="AO424" t="e">
            <v>#NAME?</v>
          </cell>
          <cell r="AP424" t="e">
            <v>#NAME?</v>
          </cell>
          <cell r="AQ424">
            <v>0</v>
          </cell>
          <cell r="AR424">
            <v>0</v>
          </cell>
          <cell r="AS424">
            <v>0</v>
          </cell>
          <cell r="AT424">
            <v>0</v>
          </cell>
        </row>
        <row r="425">
          <cell r="A425" t="str">
            <v>Lilo of 220kv DC Ara-Pusauli at Dumraon TL Line-1</v>
          </cell>
          <cell r="B425">
            <v>41</v>
          </cell>
          <cell r="C425" t="str">
            <v>7/0</v>
          </cell>
          <cell r="D425" t="str">
            <v>DC+3</v>
          </cell>
          <cell r="E425" t="str">
            <v>WET</v>
          </cell>
          <cell r="F425" t="str">
            <v>Upendra Singh</v>
          </cell>
          <cell r="G425">
            <v>43575</v>
          </cell>
          <cell r="H425">
            <v>43603</v>
          </cell>
          <cell r="I425">
            <v>0</v>
          </cell>
          <cell r="J425">
            <v>43576</v>
          </cell>
          <cell r="K425">
            <v>0</v>
          </cell>
          <cell r="L425">
            <v>0</v>
          </cell>
          <cell r="M425">
            <v>0</v>
          </cell>
          <cell r="N425">
            <v>0</v>
          </cell>
          <cell r="O425">
            <v>0</v>
          </cell>
          <cell r="P425">
            <v>0</v>
          </cell>
          <cell r="Q425">
            <v>0</v>
          </cell>
          <cell r="R425" t="e">
            <v>#NAME?</v>
          </cell>
          <cell r="S425" t="e">
            <v>#NAME?</v>
          </cell>
          <cell r="T425">
            <v>0</v>
          </cell>
          <cell r="U425">
            <v>0</v>
          </cell>
          <cell r="V425" t="e">
            <v>#NAME?</v>
          </cell>
          <cell r="W425" t="e">
            <v>#NAME?</v>
          </cell>
          <cell r="X425" t="e">
            <v>#NAME?</v>
          </cell>
          <cell r="Y425" t="e">
            <v>#NAME?</v>
          </cell>
          <cell r="Z425" t="e">
            <v>#NAME?</v>
          </cell>
          <cell r="AA425" t="e">
            <v>#NAME?</v>
          </cell>
          <cell r="AB425" t="e">
            <v>#NAME?</v>
          </cell>
          <cell r="AC425" t="e">
            <v>#NAME?</v>
          </cell>
          <cell r="AD425" t="e">
            <v>#NAME?</v>
          </cell>
          <cell r="AE425" t="e">
            <v>#NAME?</v>
          </cell>
          <cell r="AF425">
            <v>259.52</v>
          </cell>
          <cell r="AG425">
            <v>54.08</v>
          </cell>
          <cell r="AH425">
            <v>8.26</v>
          </cell>
          <cell r="AI425">
            <v>321.85999999999996</v>
          </cell>
          <cell r="AJ425" t="e">
            <v>#NAME?</v>
          </cell>
          <cell r="AK425" t="e">
            <v>#NAME?</v>
          </cell>
          <cell r="AL425" t="e">
            <v>#NAME?</v>
          </cell>
          <cell r="AM425" t="e">
            <v>#NAME?</v>
          </cell>
          <cell r="AN425" t="e">
            <v>#NAME?</v>
          </cell>
          <cell r="AO425" t="e">
            <v>#NAME?</v>
          </cell>
          <cell r="AP425" t="e">
            <v>#NAME?</v>
          </cell>
          <cell r="AQ425">
            <v>0</v>
          </cell>
          <cell r="AR425">
            <v>0</v>
          </cell>
          <cell r="AS425">
            <v>0</v>
          </cell>
          <cell r="AT425">
            <v>0</v>
          </cell>
        </row>
        <row r="426">
          <cell r="A426" t="str">
            <v>Lilo of 220kv DC Ara-Pusauli at Dumraon TL Line-1</v>
          </cell>
          <cell r="B426">
            <v>0</v>
          </cell>
          <cell r="C426" t="str">
            <v>GANTRY</v>
          </cell>
          <cell r="D426" t="str">
            <v>GANTRY</v>
          </cell>
          <cell r="E426">
            <v>0</v>
          </cell>
          <cell r="F426">
            <v>0</v>
          </cell>
          <cell r="G426">
            <v>0</v>
          </cell>
          <cell r="H426">
            <v>28</v>
          </cell>
          <cell r="I426">
            <v>0</v>
          </cell>
          <cell r="J426">
            <v>0</v>
          </cell>
          <cell r="K426">
            <v>0</v>
          </cell>
          <cell r="L426">
            <v>0</v>
          </cell>
          <cell r="M426">
            <v>0</v>
          </cell>
          <cell r="N426">
            <v>0</v>
          </cell>
          <cell r="O426">
            <v>0</v>
          </cell>
          <cell r="P426">
            <v>0</v>
          </cell>
          <cell r="Q426">
            <v>0</v>
          </cell>
          <cell r="R426" t="e">
            <v>#NAME?</v>
          </cell>
          <cell r="S426" t="e">
            <v>#NAME?</v>
          </cell>
          <cell r="T426">
            <v>0</v>
          </cell>
          <cell r="U426">
            <v>0</v>
          </cell>
          <cell r="V426" t="e">
            <v>#NAME?</v>
          </cell>
          <cell r="W426" t="e">
            <v>#NAME?</v>
          </cell>
          <cell r="X426" t="e">
            <v>#NAME?</v>
          </cell>
          <cell r="Y426" t="e">
            <v>#NAME?</v>
          </cell>
          <cell r="Z426" t="e">
            <v>#NAME?</v>
          </cell>
          <cell r="AA426" t="e">
            <v>#NAME?</v>
          </cell>
          <cell r="AB426" t="e">
            <v>#NAME?</v>
          </cell>
          <cell r="AC426" t="e">
            <v>#NAME?</v>
          </cell>
          <cell r="AD426" t="e">
            <v>#NAME?</v>
          </cell>
          <cell r="AE426" t="e">
            <v>#NAME?</v>
          </cell>
          <cell r="AF426">
            <v>527.76</v>
          </cell>
          <cell r="AG426">
            <v>165.26999999999998</v>
          </cell>
          <cell r="AH426">
            <v>21.450000000000003</v>
          </cell>
          <cell r="AI426">
            <v>714.48</v>
          </cell>
          <cell r="AJ426" t="e">
            <v>#NAME?</v>
          </cell>
          <cell r="AK426" t="e">
            <v>#NAME?</v>
          </cell>
          <cell r="AL426" t="e">
            <v>#NAME?</v>
          </cell>
          <cell r="AM426" t="e">
            <v>#NAME?</v>
          </cell>
          <cell r="AN426" t="e">
            <v>#NAME?</v>
          </cell>
          <cell r="AO426" t="e">
            <v>#NAME?</v>
          </cell>
          <cell r="AP426" t="e">
            <v>#NAME?</v>
          </cell>
          <cell r="AQ426">
            <v>0</v>
          </cell>
          <cell r="AR426">
            <v>0</v>
          </cell>
          <cell r="AS426">
            <v>0</v>
          </cell>
          <cell r="AT426">
            <v>0</v>
          </cell>
        </row>
        <row r="427">
          <cell r="A427" t="str">
            <v>Lilo of 220kv DC Ara-Pusauli at Dumraon TL Line-1</v>
          </cell>
          <cell r="B427">
            <v>0</v>
          </cell>
          <cell r="C427" t="str">
            <v>GANTRY</v>
          </cell>
          <cell r="D427" t="str">
            <v>GANTRY</v>
          </cell>
          <cell r="E427">
            <v>0</v>
          </cell>
          <cell r="F427">
            <v>0</v>
          </cell>
          <cell r="G427">
            <v>0</v>
          </cell>
          <cell r="H427">
            <v>28</v>
          </cell>
          <cell r="I427">
            <v>0</v>
          </cell>
          <cell r="J427">
            <v>0</v>
          </cell>
          <cell r="K427">
            <v>0</v>
          </cell>
          <cell r="L427">
            <v>0</v>
          </cell>
          <cell r="M427">
            <v>0</v>
          </cell>
          <cell r="N427">
            <v>0</v>
          </cell>
          <cell r="O427">
            <v>0</v>
          </cell>
          <cell r="P427">
            <v>0</v>
          </cell>
          <cell r="Q427">
            <v>0</v>
          </cell>
          <cell r="R427" t="e">
            <v>#NAME?</v>
          </cell>
          <cell r="S427" t="e">
            <v>#NAME?</v>
          </cell>
          <cell r="T427">
            <v>0</v>
          </cell>
          <cell r="U427">
            <v>0</v>
          </cell>
          <cell r="V427" t="e">
            <v>#NAME?</v>
          </cell>
          <cell r="W427" t="e">
            <v>#NAME?</v>
          </cell>
          <cell r="X427" t="e">
            <v>#NAME?</v>
          </cell>
          <cell r="Y427" t="e">
            <v>#NAME?</v>
          </cell>
          <cell r="Z427" t="e">
            <v>#NAME?</v>
          </cell>
          <cell r="AA427" t="e">
            <v>#NAME?</v>
          </cell>
          <cell r="AB427" t="e">
            <v>#NAME?</v>
          </cell>
          <cell r="AC427" t="e">
            <v>#NAME?</v>
          </cell>
          <cell r="AD427" t="e">
            <v>#NAME?</v>
          </cell>
          <cell r="AE427" t="e">
            <v>#NAME?</v>
          </cell>
          <cell r="AF427">
            <v>527.76</v>
          </cell>
          <cell r="AG427">
            <v>165.26999999999998</v>
          </cell>
          <cell r="AH427">
            <v>21.450000000000003</v>
          </cell>
          <cell r="AI427">
            <v>714.48</v>
          </cell>
          <cell r="AJ427" t="e">
            <v>#NAME?</v>
          </cell>
          <cell r="AK427" t="e">
            <v>#NAME?</v>
          </cell>
          <cell r="AL427" t="e">
            <v>#NAME?</v>
          </cell>
          <cell r="AM427" t="e">
            <v>#NAME?</v>
          </cell>
          <cell r="AN427" t="e">
            <v>#NAME?</v>
          </cell>
          <cell r="AO427" t="e">
            <v>#NAME?</v>
          </cell>
          <cell r="AP427" t="e">
            <v>#NAME?</v>
          </cell>
          <cell r="AQ427">
            <v>0</v>
          </cell>
          <cell r="AR427">
            <v>0</v>
          </cell>
          <cell r="AS427">
            <v>0</v>
          </cell>
          <cell r="AT427">
            <v>0</v>
          </cell>
        </row>
        <row r="428">
          <cell r="A428" t="str">
            <v>Lilo of 220kv DC Ara-Pusauli at Dumraon TL Line-1</v>
          </cell>
          <cell r="B428">
            <v>0</v>
          </cell>
          <cell r="C428" t="str">
            <v>MC-1  (DE)</v>
          </cell>
          <cell r="D428" t="str">
            <v>MD+0</v>
          </cell>
          <cell r="E428">
            <v>0</v>
          </cell>
          <cell r="F428">
            <v>0</v>
          </cell>
          <cell r="G428">
            <v>0</v>
          </cell>
          <cell r="H428">
            <v>28</v>
          </cell>
          <cell r="I428">
            <v>0</v>
          </cell>
          <cell r="J428">
            <v>0</v>
          </cell>
          <cell r="K428">
            <v>0</v>
          </cell>
          <cell r="L428">
            <v>0</v>
          </cell>
          <cell r="M428">
            <v>0</v>
          </cell>
          <cell r="N428">
            <v>0</v>
          </cell>
          <cell r="O428">
            <v>0</v>
          </cell>
          <cell r="P428">
            <v>0</v>
          </cell>
          <cell r="Q428">
            <v>0</v>
          </cell>
          <cell r="R428" t="e">
            <v>#NAME?</v>
          </cell>
          <cell r="S428" t="e">
            <v>#NAME?</v>
          </cell>
          <cell r="T428">
            <v>0</v>
          </cell>
          <cell r="U428">
            <v>0</v>
          </cell>
          <cell r="V428" t="e">
            <v>#NAME?</v>
          </cell>
          <cell r="W428" t="e">
            <v>#NAME?</v>
          </cell>
          <cell r="X428" t="e">
            <v>#NAME?</v>
          </cell>
          <cell r="Y428" t="e">
            <v>#NAME?</v>
          </cell>
          <cell r="Z428" t="e">
            <v>#NAME?</v>
          </cell>
          <cell r="AA428" t="e">
            <v>#NAME?</v>
          </cell>
          <cell r="AB428" t="e">
            <v>#NAME?</v>
          </cell>
          <cell r="AC428" t="e">
            <v>#NAME?</v>
          </cell>
          <cell r="AD428" t="e">
            <v>#NAME?</v>
          </cell>
          <cell r="AE428" t="e">
            <v>#NAME?</v>
          </cell>
          <cell r="AF428">
            <v>0</v>
          </cell>
          <cell r="AG428">
            <v>0</v>
          </cell>
          <cell r="AH428">
            <v>0</v>
          </cell>
          <cell r="AI428">
            <v>0</v>
          </cell>
          <cell r="AJ428" t="e">
            <v>#NAME?</v>
          </cell>
          <cell r="AK428" t="e">
            <v>#NAME?</v>
          </cell>
          <cell r="AL428" t="e">
            <v>#NAME?</v>
          </cell>
          <cell r="AM428" t="e">
            <v>#NAME?</v>
          </cell>
          <cell r="AN428" t="e">
            <v>#NAME?</v>
          </cell>
          <cell r="AO428" t="e">
            <v>#NAME?</v>
          </cell>
          <cell r="AP428" t="e">
            <v>#NAME?</v>
          </cell>
          <cell r="AQ428">
            <v>0</v>
          </cell>
          <cell r="AR428">
            <v>0</v>
          </cell>
          <cell r="AS428">
            <v>0</v>
          </cell>
          <cell r="AT428">
            <v>0</v>
          </cell>
        </row>
        <row r="429">
          <cell r="A429" t="str">
            <v>Lilo of 220kv DC Ara-Pusauli at Dumraon TL Line-1</v>
          </cell>
          <cell r="B429">
            <v>0</v>
          </cell>
          <cell r="C429" t="str">
            <v>MC-2</v>
          </cell>
          <cell r="D429" t="str">
            <v>MD+0</v>
          </cell>
          <cell r="E429">
            <v>0</v>
          </cell>
          <cell r="F429">
            <v>0</v>
          </cell>
          <cell r="G429">
            <v>0</v>
          </cell>
          <cell r="H429">
            <v>28</v>
          </cell>
          <cell r="I429">
            <v>0</v>
          </cell>
          <cell r="J429">
            <v>0</v>
          </cell>
          <cell r="K429">
            <v>0</v>
          </cell>
          <cell r="L429">
            <v>0</v>
          </cell>
          <cell r="M429">
            <v>0</v>
          </cell>
          <cell r="N429">
            <v>0</v>
          </cell>
          <cell r="O429">
            <v>0</v>
          </cell>
          <cell r="P429">
            <v>0</v>
          </cell>
          <cell r="Q429">
            <v>0</v>
          </cell>
          <cell r="R429" t="e">
            <v>#NAME?</v>
          </cell>
          <cell r="S429" t="e">
            <v>#NAME?</v>
          </cell>
          <cell r="T429">
            <v>0</v>
          </cell>
          <cell r="U429">
            <v>0</v>
          </cell>
          <cell r="V429" t="e">
            <v>#NAME?</v>
          </cell>
          <cell r="W429" t="e">
            <v>#NAME?</v>
          </cell>
          <cell r="X429" t="e">
            <v>#NAME?</v>
          </cell>
          <cell r="Y429" t="e">
            <v>#NAME?</v>
          </cell>
          <cell r="Z429" t="e">
            <v>#NAME?</v>
          </cell>
          <cell r="AA429" t="e">
            <v>#NAME?</v>
          </cell>
          <cell r="AB429" t="e">
            <v>#NAME?</v>
          </cell>
          <cell r="AC429" t="e">
            <v>#NAME?</v>
          </cell>
          <cell r="AD429" t="e">
            <v>#NAME?</v>
          </cell>
          <cell r="AE429" t="e">
            <v>#NAME?</v>
          </cell>
          <cell r="AF429">
            <v>0</v>
          </cell>
          <cell r="AG429">
            <v>0</v>
          </cell>
          <cell r="AH429">
            <v>0</v>
          </cell>
          <cell r="AI429">
            <v>0</v>
          </cell>
          <cell r="AJ429" t="e">
            <v>#NAME?</v>
          </cell>
          <cell r="AK429" t="e">
            <v>#NAME?</v>
          </cell>
          <cell r="AL429" t="e">
            <v>#NAME?</v>
          </cell>
          <cell r="AM429" t="e">
            <v>#NAME?</v>
          </cell>
          <cell r="AN429" t="e">
            <v>#NAME?</v>
          </cell>
          <cell r="AO429" t="e">
            <v>#NAME?</v>
          </cell>
          <cell r="AP429" t="e">
            <v>#NAME?</v>
          </cell>
          <cell r="AQ429">
            <v>0</v>
          </cell>
          <cell r="AR429">
            <v>0</v>
          </cell>
          <cell r="AS429">
            <v>0</v>
          </cell>
          <cell r="AT429">
            <v>0</v>
          </cell>
        </row>
        <row r="430">
          <cell r="A430" t="str">
            <v>132KV DC Gaya-Jehanabad TL Line</v>
          </cell>
          <cell r="B430">
            <v>47</v>
          </cell>
          <cell r="C430" t="str">
            <v>19/8</v>
          </cell>
          <cell r="D430" t="str">
            <v>DA+6</v>
          </cell>
          <cell r="E430" t="str">
            <v>WET</v>
          </cell>
          <cell r="F430" t="str">
            <v>M S Builder</v>
          </cell>
          <cell r="G430">
            <v>43452</v>
          </cell>
          <cell r="H430">
            <v>43480</v>
          </cell>
          <cell r="I430" t="str">
            <v>yes</v>
          </cell>
          <cell r="J430" t="str">
            <v>YES</v>
          </cell>
          <cell r="K430" t="str">
            <v>YES</v>
          </cell>
          <cell r="L430">
            <v>3</v>
          </cell>
          <cell r="M430">
            <v>45</v>
          </cell>
          <cell r="N430">
            <v>0</v>
          </cell>
          <cell r="O430">
            <v>0</v>
          </cell>
          <cell r="P430">
            <v>0</v>
          </cell>
          <cell r="Q430">
            <v>0</v>
          </cell>
          <cell r="R430" t="e">
            <v>#NAME?</v>
          </cell>
          <cell r="S430" t="e">
            <v>#NAME?</v>
          </cell>
          <cell r="T430">
            <v>0</v>
          </cell>
          <cell r="U430">
            <v>0</v>
          </cell>
          <cell r="V430" t="e">
            <v>#NAME?</v>
          </cell>
          <cell r="W430" t="e">
            <v>#NAME?</v>
          </cell>
          <cell r="X430" t="e">
            <v>#NAME?</v>
          </cell>
          <cell r="Y430" t="e">
            <v>#NAME?</v>
          </cell>
          <cell r="Z430" t="e">
            <v>#NAME?</v>
          </cell>
          <cell r="AA430" t="e">
            <v>#NAME?</v>
          </cell>
          <cell r="AB430" t="e">
            <v>#NAME?</v>
          </cell>
          <cell r="AC430" t="e">
            <v>#NAME?</v>
          </cell>
          <cell r="AD430" t="e">
            <v>#NAME?</v>
          </cell>
          <cell r="AE430" t="e">
            <v>#NAME?</v>
          </cell>
          <cell r="AF430">
            <v>171.56</v>
          </cell>
          <cell r="AG430">
            <v>36.64</v>
          </cell>
          <cell r="AH430">
            <v>7.56</v>
          </cell>
          <cell r="AI430">
            <v>215.76</v>
          </cell>
          <cell r="AJ430" t="e">
            <v>#NAME?</v>
          </cell>
          <cell r="AK430" t="e">
            <v>#NAME?</v>
          </cell>
          <cell r="AL430" t="e">
            <v>#NAME?</v>
          </cell>
          <cell r="AM430" t="e">
            <v>#NAME?</v>
          </cell>
          <cell r="AN430" t="e">
            <v>#NAME?</v>
          </cell>
          <cell r="AO430" t="e">
            <v>#NAME?</v>
          </cell>
          <cell r="AP430" t="e">
            <v>#NAME?</v>
          </cell>
          <cell r="AQ430">
            <v>0</v>
          </cell>
          <cell r="AR430">
            <v>0</v>
          </cell>
          <cell r="AS430">
            <v>0</v>
          </cell>
          <cell r="AT430">
            <v>0</v>
          </cell>
        </row>
        <row r="431">
          <cell r="A431" t="str">
            <v>132KV DC Naubatpur-Masaurhi TL Line</v>
          </cell>
          <cell r="B431">
            <v>18</v>
          </cell>
          <cell r="C431" t="str">
            <v>6/1</v>
          </cell>
          <cell r="D431" t="str">
            <v>DA+6</v>
          </cell>
          <cell r="E431" t="str">
            <v>WET</v>
          </cell>
          <cell r="F431" t="str">
            <v>Lalan Mehta</v>
          </cell>
          <cell r="G431">
            <v>43451</v>
          </cell>
          <cell r="H431">
            <v>43479</v>
          </cell>
          <cell r="I431">
            <v>43517</v>
          </cell>
          <cell r="J431" t="str">
            <v>YES</v>
          </cell>
          <cell r="K431" t="str">
            <v>YES</v>
          </cell>
          <cell r="L431">
            <v>6</v>
          </cell>
          <cell r="M431">
            <v>46</v>
          </cell>
          <cell r="N431">
            <v>0</v>
          </cell>
          <cell r="O431">
            <v>0</v>
          </cell>
          <cell r="P431">
            <v>0</v>
          </cell>
          <cell r="Q431">
            <v>0</v>
          </cell>
          <cell r="R431" t="e">
            <v>#NAME?</v>
          </cell>
          <cell r="S431" t="e">
            <v>#NAME?</v>
          </cell>
          <cell r="T431">
            <v>0</v>
          </cell>
          <cell r="U431">
            <v>0</v>
          </cell>
          <cell r="V431" t="e">
            <v>#NAME?</v>
          </cell>
          <cell r="W431" t="e">
            <v>#NAME?</v>
          </cell>
          <cell r="X431" t="e">
            <v>#NAME?</v>
          </cell>
          <cell r="Y431" t="e">
            <v>#NAME?</v>
          </cell>
          <cell r="Z431" t="e">
            <v>#NAME?</v>
          </cell>
          <cell r="AA431" t="e">
            <v>#NAME?</v>
          </cell>
          <cell r="AB431" t="e">
            <v>#NAME?</v>
          </cell>
          <cell r="AC431" t="e">
            <v>#NAME?</v>
          </cell>
          <cell r="AD431" t="e">
            <v>#NAME?</v>
          </cell>
          <cell r="AE431" t="e">
            <v>#NAME?</v>
          </cell>
          <cell r="AF431">
            <v>171.56</v>
          </cell>
          <cell r="AG431">
            <v>36.64</v>
          </cell>
          <cell r="AH431">
            <v>7.56</v>
          </cell>
          <cell r="AI431">
            <v>215.76</v>
          </cell>
          <cell r="AJ431" t="e">
            <v>#NAME?</v>
          </cell>
          <cell r="AK431" t="e">
            <v>#NAME?</v>
          </cell>
          <cell r="AL431" t="e">
            <v>#NAME?</v>
          </cell>
          <cell r="AM431" t="e">
            <v>#NAME?</v>
          </cell>
          <cell r="AN431" t="e">
            <v>#NAME?</v>
          </cell>
          <cell r="AO431" t="e">
            <v>#NAME?</v>
          </cell>
          <cell r="AP431" t="e">
            <v>#NAME?</v>
          </cell>
          <cell r="AQ431">
            <v>0</v>
          </cell>
          <cell r="AR431">
            <v>0</v>
          </cell>
          <cell r="AS431">
            <v>0</v>
          </cell>
          <cell r="AT431">
            <v>0</v>
          </cell>
        </row>
        <row r="432">
          <cell r="A432" t="str">
            <v>132KV DC Gaya-Jehanabad TL Line</v>
          </cell>
          <cell r="B432">
            <v>46</v>
          </cell>
          <cell r="C432" t="str">
            <v>12/1</v>
          </cell>
          <cell r="D432" t="str">
            <v>DA+0</v>
          </cell>
          <cell r="E432" t="str">
            <v>WET</v>
          </cell>
          <cell r="F432" t="str">
            <v>Rajiv Kumar</v>
          </cell>
          <cell r="G432">
            <v>43451</v>
          </cell>
          <cell r="H432">
            <v>43479</v>
          </cell>
          <cell r="I432" t="str">
            <v>21/02</v>
          </cell>
          <cell r="J432" t="str">
            <v>YES</v>
          </cell>
          <cell r="K432" t="str">
            <v>YES</v>
          </cell>
          <cell r="L432">
            <v>2</v>
          </cell>
          <cell r="M432">
            <v>46</v>
          </cell>
          <cell r="N432">
            <v>0</v>
          </cell>
          <cell r="O432">
            <v>0</v>
          </cell>
          <cell r="P432">
            <v>0</v>
          </cell>
          <cell r="Q432">
            <v>0</v>
          </cell>
          <cell r="R432" t="e">
            <v>#NAME?</v>
          </cell>
          <cell r="S432" t="e">
            <v>#NAME?</v>
          </cell>
          <cell r="T432">
            <v>0</v>
          </cell>
          <cell r="U432">
            <v>0</v>
          </cell>
          <cell r="V432" t="e">
            <v>#NAME?</v>
          </cell>
          <cell r="W432" t="e">
            <v>#NAME?</v>
          </cell>
          <cell r="X432" t="e">
            <v>#NAME?</v>
          </cell>
          <cell r="Y432" t="e">
            <v>#NAME?</v>
          </cell>
          <cell r="Z432" t="e">
            <v>#NAME?</v>
          </cell>
          <cell r="AA432" t="e">
            <v>#NAME?</v>
          </cell>
          <cell r="AB432" t="e">
            <v>#NAME?</v>
          </cell>
          <cell r="AC432" t="e">
            <v>#NAME?</v>
          </cell>
          <cell r="AD432" t="e">
            <v>#NAME?</v>
          </cell>
          <cell r="AE432" t="e">
            <v>#NAME?</v>
          </cell>
          <cell r="AF432">
            <v>171.56</v>
          </cell>
          <cell r="AG432">
            <v>36.64</v>
          </cell>
          <cell r="AH432">
            <v>7.56</v>
          </cell>
          <cell r="AI432">
            <v>215.76</v>
          </cell>
          <cell r="AJ432" t="e">
            <v>#NAME?</v>
          </cell>
          <cell r="AK432" t="e">
            <v>#NAME?</v>
          </cell>
          <cell r="AL432" t="e">
            <v>#NAME?</v>
          </cell>
          <cell r="AM432" t="e">
            <v>#NAME?</v>
          </cell>
          <cell r="AN432" t="e">
            <v>#NAME?</v>
          </cell>
          <cell r="AO432" t="e">
            <v>#NAME?</v>
          </cell>
          <cell r="AP432" t="e">
            <v>#NAME?</v>
          </cell>
          <cell r="AQ432">
            <v>0</v>
          </cell>
          <cell r="AR432">
            <v>0</v>
          </cell>
          <cell r="AS432">
            <v>0</v>
          </cell>
          <cell r="AT432">
            <v>0</v>
          </cell>
        </row>
        <row r="433">
          <cell r="A433" t="str">
            <v>132KV DC Gaya-Jehanabad TL Line</v>
          </cell>
          <cell r="B433">
            <v>45</v>
          </cell>
          <cell r="C433" t="str">
            <v>19/9</v>
          </cell>
          <cell r="D433" t="str">
            <v>DA+3</v>
          </cell>
          <cell r="E433" t="str">
            <v>PS</v>
          </cell>
          <cell r="F433" t="str">
            <v>M S Builder</v>
          </cell>
          <cell r="G433">
            <v>43450</v>
          </cell>
          <cell r="H433">
            <v>43478</v>
          </cell>
          <cell r="I433" t="str">
            <v>yes</v>
          </cell>
          <cell r="J433" t="str">
            <v>YES</v>
          </cell>
          <cell r="K433" t="str">
            <v>YES</v>
          </cell>
          <cell r="L433">
            <v>3</v>
          </cell>
          <cell r="M433">
            <v>47</v>
          </cell>
          <cell r="N433">
            <v>0</v>
          </cell>
          <cell r="O433">
            <v>0</v>
          </cell>
          <cell r="P433">
            <v>0</v>
          </cell>
          <cell r="Q433">
            <v>0</v>
          </cell>
          <cell r="R433" t="e">
            <v>#NAME?</v>
          </cell>
          <cell r="S433" t="e">
            <v>#NAME?</v>
          </cell>
          <cell r="T433">
            <v>0</v>
          </cell>
          <cell r="U433">
            <v>0</v>
          </cell>
          <cell r="V433" t="e">
            <v>#NAME?</v>
          </cell>
          <cell r="W433" t="e">
            <v>#NAME?</v>
          </cell>
          <cell r="X433" t="e">
            <v>#NAME?</v>
          </cell>
          <cell r="Y433" t="e">
            <v>#NAME?</v>
          </cell>
          <cell r="Z433" t="e">
            <v>#NAME?</v>
          </cell>
          <cell r="AA433" t="e">
            <v>#NAME?</v>
          </cell>
          <cell r="AB433" t="e">
            <v>#NAME?</v>
          </cell>
          <cell r="AC433" t="e">
            <v>#NAME?</v>
          </cell>
          <cell r="AD433" t="e">
            <v>#NAME?</v>
          </cell>
          <cell r="AE433" t="e">
            <v>#NAME?</v>
          </cell>
          <cell r="AF433">
            <v>171.56</v>
          </cell>
          <cell r="AG433">
            <v>36.64</v>
          </cell>
          <cell r="AH433">
            <v>7.56</v>
          </cell>
          <cell r="AI433">
            <v>215.76</v>
          </cell>
          <cell r="AJ433" t="e">
            <v>#NAME?</v>
          </cell>
          <cell r="AK433" t="e">
            <v>#NAME?</v>
          </cell>
          <cell r="AL433" t="e">
            <v>#NAME?</v>
          </cell>
          <cell r="AM433" t="e">
            <v>#NAME?</v>
          </cell>
          <cell r="AN433" t="e">
            <v>#NAME?</v>
          </cell>
          <cell r="AO433" t="e">
            <v>#NAME?</v>
          </cell>
          <cell r="AP433" t="e">
            <v>#NAME?</v>
          </cell>
          <cell r="AQ433">
            <v>0</v>
          </cell>
          <cell r="AR433">
            <v>0</v>
          </cell>
          <cell r="AS433">
            <v>0</v>
          </cell>
          <cell r="AT433">
            <v>0</v>
          </cell>
        </row>
        <row r="434">
          <cell r="A434" t="str">
            <v>132KV DC Naubatpur-Masaurhi TL Line</v>
          </cell>
          <cell r="B434">
            <v>17</v>
          </cell>
          <cell r="C434" t="str">
            <v>4/1</v>
          </cell>
          <cell r="D434" t="str">
            <v>DA+0</v>
          </cell>
          <cell r="E434" t="str">
            <v>WET</v>
          </cell>
          <cell r="F434" t="str">
            <v>Lalan Mehta</v>
          </cell>
          <cell r="G434">
            <v>43449</v>
          </cell>
          <cell r="H434">
            <v>43477</v>
          </cell>
          <cell r="I434">
            <v>43517</v>
          </cell>
          <cell r="J434" t="str">
            <v>YES</v>
          </cell>
          <cell r="K434" t="str">
            <v>YES</v>
          </cell>
          <cell r="L434">
            <v>5</v>
          </cell>
          <cell r="M434">
            <v>48</v>
          </cell>
          <cell r="N434">
            <v>0</v>
          </cell>
          <cell r="O434">
            <v>0</v>
          </cell>
          <cell r="P434">
            <v>0</v>
          </cell>
          <cell r="Q434">
            <v>0</v>
          </cell>
          <cell r="R434" t="e">
            <v>#NAME?</v>
          </cell>
          <cell r="S434" t="e">
            <v>#NAME?</v>
          </cell>
          <cell r="T434">
            <v>0</v>
          </cell>
          <cell r="U434">
            <v>0</v>
          </cell>
          <cell r="V434" t="e">
            <v>#NAME?</v>
          </cell>
          <cell r="W434" t="e">
            <v>#NAME?</v>
          </cell>
          <cell r="X434" t="e">
            <v>#NAME?</v>
          </cell>
          <cell r="Y434" t="e">
            <v>#NAME?</v>
          </cell>
          <cell r="Z434" t="e">
            <v>#NAME?</v>
          </cell>
          <cell r="AA434" t="e">
            <v>#NAME?</v>
          </cell>
          <cell r="AB434" t="e">
            <v>#NAME?</v>
          </cell>
          <cell r="AC434" t="e">
            <v>#NAME?</v>
          </cell>
          <cell r="AD434" t="e">
            <v>#NAME?</v>
          </cell>
          <cell r="AE434" t="e">
            <v>#NAME?</v>
          </cell>
          <cell r="AF434">
            <v>171.56</v>
          </cell>
          <cell r="AG434">
            <v>36.64</v>
          </cell>
          <cell r="AH434">
            <v>7.56</v>
          </cell>
          <cell r="AI434">
            <v>215.76</v>
          </cell>
          <cell r="AJ434" t="e">
            <v>#NAME?</v>
          </cell>
          <cell r="AK434" t="e">
            <v>#NAME?</v>
          </cell>
          <cell r="AL434" t="e">
            <v>#NAME?</v>
          </cell>
          <cell r="AM434" t="e">
            <v>#NAME?</v>
          </cell>
          <cell r="AN434" t="e">
            <v>#NAME?</v>
          </cell>
          <cell r="AO434" t="e">
            <v>#NAME?</v>
          </cell>
          <cell r="AP434" t="e">
            <v>#NAME?</v>
          </cell>
          <cell r="AQ434">
            <v>0</v>
          </cell>
          <cell r="AR434">
            <v>0</v>
          </cell>
          <cell r="AS434">
            <v>0</v>
          </cell>
          <cell r="AT434">
            <v>0</v>
          </cell>
        </row>
        <row r="435">
          <cell r="A435" t="str">
            <v>132KV DC Gaya-Jehanabad TL Line</v>
          </cell>
          <cell r="B435">
            <v>43</v>
          </cell>
          <cell r="C435" t="str">
            <v>12/3</v>
          </cell>
          <cell r="D435" t="str">
            <v>DA+0</v>
          </cell>
          <cell r="E435" t="str">
            <v>WET</v>
          </cell>
          <cell r="F435" t="str">
            <v>Rajiv Kumar</v>
          </cell>
          <cell r="G435">
            <v>43449</v>
          </cell>
          <cell r="H435">
            <v>43477</v>
          </cell>
          <cell r="I435" t="str">
            <v>21/02</v>
          </cell>
          <cell r="J435" t="str">
            <v>YES</v>
          </cell>
          <cell r="K435" t="str">
            <v>YES</v>
          </cell>
          <cell r="L435">
            <v>2</v>
          </cell>
          <cell r="M435">
            <v>43</v>
          </cell>
          <cell r="N435">
            <v>0</v>
          </cell>
          <cell r="O435">
            <v>0</v>
          </cell>
          <cell r="P435">
            <v>0</v>
          </cell>
          <cell r="Q435">
            <v>0</v>
          </cell>
          <cell r="R435" t="e">
            <v>#NAME?</v>
          </cell>
          <cell r="S435" t="e">
            <v>#NAME?</v>
          </cell>
          <cell r="T435">
            <v>0</v>
          </cell>
          <cell r="U435">
            <v>0</v>
          </cell>
          <cell r="V435" t="e">
            <v>#NAME?</v>
          </cell>
          <cell r="W435" t="e">
            <v>#NAME?</v>
          </cell>
          <cell r="X435" t="e">
            <v>#NAME?</v>
          </cell>
          <cell r="Y435" t="e">
            <v>#NAME?</v>
          </cell>
          <cell r="Z435" t="e">
            <v>#NAME?</v>
          </cell>
          <cell r="AA435" t="e">
            <v>#NAME?</v>
          </cell>
          <cell r="AB435" t="e">
            <v>#NAME?</v>
          </cell>
          <cell r="AC435" t="e">
            <v>#NAME?</v>
          </cell>
          <cell r="AD435" t="e">
            <v>#NAME?</v>
          </cell>
          <cell r="AE435" t="e">
            <v>#NAME?</v>
          </cell>
          <cell r="AF435">
            <v>171.56</v>
          </cell>
          <cell r="AG435">
            <v>36.64</v>
          </cell>
          <cell r="AH435">
            <v>7.56</v>
          </cell>
          <cell r="AI435">
            <v>215.76</v>
          </cell>
          <cell r="AJ435" t="e">
            <v>#NAME?</v>
          </cell>
          <cell r="AK435" t="e">
            <v>#NAME?</v>
          </cell>
          <cell r="AL435" t="e">
            <v>#NAME?</v>
          </cell>
          <cell r="AM435" t="e">
            <v>#NAME?</v>
          </cell>
          <cell r="AN435" t="e">
            <v>#NAME?</v>
          </cell>
          <cell r="AO435" t="e">
            <v>#NAME?</v>
          </cell>
          <cell r="AP435" t="e">
            <v>#NAME?</v>
          </cell>
          <cell r="AQ435">
            <v>0</v>
          </cell>
          <cell r="AR435">
            <v>0</v>
          </cell>
          <cell r="AS435">
            <v>0</v>
          </cell>
          <cell r="AT435">
            <v>0</v>
          </cell>
        </row>
        <row r="436">
          <cell r="A436" t="str">
            <v>132KV DC Gaya-Jehanabad TL Line</v>
          </cell>
          <cell r="B436">
            <v>44</v>
          </cell>
          <cell r="C436" t="str">
            <v>18/9</v>
          </cell>
          <cell r="D436" t="str">
            <v>DA+3</v>
          </cell>
          <cell r="E436" t="str">
            <v>WET</v>
          </cell>
          <cell r="F436" t="str">
            <v>Sumaiyya Enterprizes</v>
          </cell>
          <cell r="G436">
            <v>43449</v>
          </cell>
          <cell r="H436">
            <v>43477</v>
          </cell>
          <cell r="I436" t="str">
            <v>YES</v>
          </cell>
          <cell r="J436" t="str">
            <v>YES</v>
          </cell>
          <cell r="K436" t="str">
            <v>YES</v>
          </cell>
          <cell r="L436">
            <v>1</v>
          </cell>
          <cell r="M436">
            <v>44</v>
          </cell>
          <cell r="N436">
            <v>0</v>
          </cell>
          <cell r="O436">
            <v>0</v>
          </cell>
          <cell r="P436">
            <v>0</v>
          </cell>
          <cell r="Q436">
            <v>0</v>
          </cell>
          <cell r="R436" t="e">
            <v>#NAME?</v>
          </cell>
          <cell r="S436" t="e">
            <v>#NAME?</v>
          </cell>
          <cell r="T436">
            <v>0</v>
          </cell>
          <cell r="U436">
            <v>0</v>
          </cell>
          <cell r="V436" t="e">
            <v>#NAME?</v>
          </cell>
          <cell r="W436" t="e">
            <v>#NAME?</v>
          </cell>
          <cell r="X436" t="e">
            <v>#NAME?</v>
          </cell>
          <cell r="Y436" t="e">
            <v>#NAME?</v>
          </cell>
          <cell r="Z436" t="e">
            <v>#NAME?</v>
          </cell>
          <cell r="AA436" t="e">
            <v>#NAME?</v>
          </cell>
          <cell r="AB436" t="e">
            <v>#NAME?</v>
          </cell>
          <cell r="AC436" t="e">
            <v>#NAME?</v>
          </cell>
          <cell r="AD436" t="e">
            <v>#NAME?</v>
          </cell>
          <cell r="AE436" t="e">
            <v>#NAME?</v>
          </cell>
          <cell r="AF436">
            <v>171.56</v>
          </cell>
          <cell r="AG436">
            <v>36.64</v>
          </cell>
          <cell r="AH436">
            <v>7.56</v>
          </cell>
          <cell r="AI436">
            <v>215.76</v>
          </cell>
          <cell r="AJ436" t="e">
            <v>#NAME?</v>
          </cell>
          <cell r="AK436" t="e">
            <v>#NAME?</v>
          </cell>
          <cell r="AL436" t="e">
            <v>#NAME?</v>
          </cell>
          <cell r="AM436" t="e">
            <v>#NAME?</v>
          </cell>
          <cell r="AN436" t="e">
            <v>#NAME?</v>
          </cell>
          <cell r="AO436" t="e">
            <v>#NAME?</v>
          </cell>
          <cell r="AP436" t="e">
            <v>#NAME?</v>
          </cell>
          <cell r="AQ436">
            <v>0</v>
          </cell>
          <cell r="AR436">
            <v>0</v>
          </cell>
          <cell r="AS436">
            <v>0</v>
          </cell>
          <cell r="AT436">
            <v>0</v>
          </cell>
        </row>
        <row r="437">
          <cell r="A437" t="str">
            <v>132KV DC Dumraon-Buxar TL Line</v>
          </cell>
          <cell r="B437">
            <v>28</v>
          </cell>
          <cell r="C437" t="str">
            <v>11/15</v>
          </cell>
          <cell r="D437" t="str">
            <v>DQ+0</v>
          </cell>
          <cell r="E437" t="str">
            <v>WET</v>
          </cell>
          <cell r="F437" t="str">
            <v>Meera Engineering</v>
          </cell>
          <cell r="G437">
            <v>43453</v>
          </cell>
          <cell r="H437">
            <v>43481</v>
          </cell>
          <cell r="I437" t="str">
            <v>yes</v>
          </cell>
          <cell r="J437" t="str">
            <v>YES</v>
          </cell>
          <cell r="K437" t="str">
            <v>YES</v>
          </cell>
          <cell r="L437">
            <v>5</v>
          </cell>
          <cell r="M437">
            <v>28</v>
          </cell>
          <cell r="N437">
            <v>0</v>
          </cell>
          <cell r="O437">
            <v>0</v>
          </cell>
          <cell r="P437">
            <v>0</v>
          </cell>
          <cell r="Q437">
            <v>0</v>
          </cell>
          <cell r="R437" t="e">
            <v>#NAME?</v>
          </cell>
          <cell r="S437" t="e">
            <v>#NAME?</v>
          </cell>
          <cell r="T437">
            <v>0</v>
          </cell>
          <cell r="U437">
            <v>0</v>
          </cell>
          <cell r="V437" t="e">
            <v>#NAME?</v>
          </cell>
          <cell r="W437" t="e">
            <v>#NAME?</v>
          </cell>
          <cell r="X437" t="e">
            <v>#NAME?</v>
          </cell>
          <cell r="Y437" t="e">
            <v>#NAME?</v>
          </cell>
          <cell r="Z437" t="e">
            <v>#NAME?</v>
          </cell>
          <cell r="AA437" t="e">
            <v>#NAME?</v>
          </cell>
          <cell r="AB437" t="e">
            <v>#NAME?</v>
          </cell>
          <cell r="AC437" t="e">
            <v>#NAME?</v>
          </cell>
          <cell r="AD437" t="e">
            <v>#NAME?</v>
          </cell>
          <cell r="AE437" t="e">
            <v>#NAME?</v>
          </cell>
          <cell r="AF437">
            <v>221.28</v>
          </cell>
          <cell r="AG437">
            <v>29.52</v>
          </cell>
          <cell r="AH437">
            <v>8</v>
          </cell>
          <cell r="AI437">
            <v>258.8</v>
          </cell>
          <cell r="AJ437" t="e">
            <v>#NAME?</v>
          </cell>
          <cell r="AK437" t="e">
            <v>#NAME?</v>
          </cell>
          <cell r="AL437" t="e">
            <v>#NAME?</v>
          </cell>
          <cell r="AM437" t="e">
            <v>#NAME?</v>
          </cell>
          <cell r="AN437" t="e">
            <v>#NAME?</v>
          </cell>
          <cell r="AO437" t="e">
            <v>#NAME?</v>
          </cell>
          <cell r="AP437" t="e">
            <v>#NAME?</v>
          </cell>
          <cell r="AQ437">
            <v>0</v>
          </cell>
          <cell r="AR437">
            <v>0</v>
          </cell>
          <cell r="AS437">
            <v>0</v>
          </cell>
          <cell r="AT437">
            <v>0</v>
          </cell>
        </row>
        <row r="438">
          <cell r="A438" t="str">
            <v>132KV DC Gaya-Jehanabad TL Line</v>
          </cell>
          <cell r="B438">
            <v>42</v>
          </cell>
          <cell r="C438" t="str">
            <v>6/0</v>
          </cell>
          <cell r="D438" t="str">
            <v>DC+0</v>
          </cell>
          <cell r="E438" t="str">
            <v>WET</v>
          </cell>
          <cell r="F438" t="str">
            <v>Sunil Kumar</v>
          </cell>
          <cell r="G438">
            <v>43448</v>
          </cell>
          <cell r="H438">
            <v>43476</v>
          </cell>
          <cell r="I438">
            <v>43540</v>
          </cell>
          <cell r="J438" t="str">
            <v>YES</v>
          </cell>
          <cell r="K438" t="str">
            <v>YES</v>
          </cell>
          <cell r="L438">
            <v>2</v>
          </cell>
          <cell r="M438">
            <v>42</v>
          </cell>
          <cell r="N438">
            <v>0</v>
          </cell>
          <cell r="O438">
            <v>0</v>
          </cell>
          <cell r="P438">
            <v>0</v>
          </cell>
          <cell r="Q438">
            <v>0</v>
          </cell>
          <cell r="R438" t="e">
            <v>#NAME?</v>
          </cell>
          <cell r="S438" t="e">
            <v>#NAME?</v>
          </cell>
          <cell r="T438">
            <v>0</v>
          </cell>
          <cell r="U438">
            <v>0</v>
          </cell>
          <cell r="V438" t="e">
            <v>#NAME?</v>
          </cell>
          <cell r="W438" t="e">
            <v>#NAME?</v>
          </cell>
          <cell r="X438" t="e">
            <v>#NAME?</v>
          </cell>
          <cell r="Y438" t="e">
            <v>#NAME?</v>
          </cell>
          <cell r="Z438" t="e">
            <v>#NAME?</v>
          </cell>
          <cell r="AA438" t="e">
            <v>#NAME?</v>
          </cell>
          <cell r="AB438" t="e">
            <v>#NAME?</v>
          </cell>
          <cell r="AC438" t="e">
            <v>#NAME?</v>
          </cell>
          <cell r="AD438" t="e">
            <v>#NAME?</v>
          </cell>
          <cell r="AE438" t="e">
            <v>#NAME?</v>
          </cell>
          <cell r="AF438">
            <v>259.52</v>
          </cell>
          <cell r="AG438">
            <v>54.08</v>
          </cell>
          <cell r="AH438">
            <v>8.26</v>
          </cell>
          <cell r="AI438">
            <v>321.85999999999996</v>
          </cell>
          <cell r="AJ438" t="e">
            <v>#NAME?</v>
          </cell>
          <cell r="AK438" t="e">
            <v>#NAME?</v>
          </cell>
          <cell r="AL438" t="e">
            <v>#NAME?</v>
          </cell>
          <cell r="AM438" t="e">
            <v>#NAME?</v>
          </cell>
          <cell r="AN438" t="e">
            <v>#NAME?</v>
          </cell>
          <cell r="AO438" t="e">
            <v>#NAME?</v>
          </cell>
          <cell r="AP438" t="e">
            <v>#NAME?</v>
          </cell>
          <cell r="AQ438">
            <v>0</v>
          </cell>
          <cell r="AR438">
            <v>0</v>
          </cell>
          <cell r="AS438">
            <v>0</v>
          </cell>
          <cell r="AT438">
            <v>0</v>
          </cell>
        </row>
        <row r="439">
          <cell r="A439" t="str">
            <v>132KV DC Dumraon-Buxar TL Line</v>
          </cell>
          <cell r="B439">
            <v>27</v>
          </cell>
          <cell r="C439" t="str">
            <v>11/11</v>
          </cell>
          <cell r="D439" t="str">
            <v>DP+0</v>
          </cell>
          <cell r="E439" t="str">
            <v>WET</v>
          </cell>
          <cell r="F439" t="str">
            <v>Meera Engineering</v>
          </cell>
          <cell r="G439">
            <v>43449</v>
          </cell>
          <cell r="H439">
            <v>43477</v>
          </cell>
          <cell r="I439" t="str">
            <v>yes</v>
          </cell>
          <cell r="J439" t="str">
            <v>YES</v>
          </cell>
          <cell r="K439" t="str">
            <v>YES</v>
          </cell>
          <cell r="L439">
            <v>5</v>
          </cell>
          <cell r="M439">
            <v>27</v>
          </cell>
          <cell r="N439">
            <v>0</v>
          </cell>
          <cell r="O439">
            <v>0</v>
          </cell>
          <cell r="P439">
            <v>0</v>
          </cell>
          <cell r="Q439">
            <v>0</v>
          </cell>
          <cell r="R439" t="e">
            <v>#NAME?</v>
          </cell>
          <cell r="S439" t="e">
            <v>#NAME?</v>
          </cell>
          <cell r="T439">
            <v>0</v>
          </cell>
          <cell r="U439">
            <v>0</v>
          </cell>
          <cell r="V439" t="e">
            <v>#NAME?</v>
          </cell>
          <cell r="W439" t="e">
            <v>#NAME?</v>
          </cell>
          <cell r="X439" t="e">
            <v>#NAME?</v>
          </cell>
          <cell r="Y439" t="e">
            <v>#NAME?</v>
          </cell>
          <cell r="Z439" t="e">
            <v>#NAME?</v>
          </cell>
          <cell r="AA439" t="e">
            <v>#NAME?</v>
          </cell>
          <cell r="AB439" t="e">
            <v>#NAME?</v>
          </cell>
          <cell r="AC439" t="e">
            <v>#NAME?</v>
          </cell>
          <cell r="AD439" t="e">
            <v>#NAME?</v>
          </cell>
          <cell r="AE439" t="e">
            <v>#NAME?</v>
          </cell>
          <cell r="AF439">
            <v>122.56</v>
          </cell>
          <cell r="AG439">
            <v>17.68</v>
          </cell>
          <cell r="AH439">
            <v>6.51</v>
          </cell>
          <cell r="AI439">
            <v>146.75</v>
          </cell>
          <cell r="AJ439" t="e">
            <v>#NAME?</v>
          </cell>
          <cell r="AK439" t="e">
            <v>#NAME?</v>
          </cell>
          <cell r="AL439" t="e">
            <v>#NAME?</v>
          </cell>
          <cell r="AM439" t="e">
            <v>#NAME?</v>
          </cell>
          <cell r="AN439" t="e">
            <v>#NAME?</v>
          </cell>
          <cell r="AO439" t="e">
            <v>#NAME?</v>
          </cell>
          <cell r="AP439" t="e">
            <v>#NAME?</v>
          </cell>
          <cell r="AQ439">
            <v>0</v>
          </cell>
          <cell r="AR439">
            <v>0</v>
          </cell>
          <cell r="AS439">
            <v>0</v>
          </cell>
          <cell r="AT439">
            <v>0</v>
          </cell>
        </row>
        <row r="440">
          <cell r="A440" t="str">
            <v>132KV DC Naubatpur-Masaurhi TL Line</v>
          </cell>
          <cell r="B440">
            <v>0</v>
          </cell>
          <cell r="C440" t="str">
            <v>15/0</v>
          </cell>
          <cell r="D440" t="str">
            <v>DD+0</v>
          </cell>
          <cell r="E440">
            <v>0</v>
          </cell>
          <cell r="F440">
            <v>0</v>
          </cell>
          <cell r="G440">
            <v>0</v>
          </cell>
          <cell r="H440">
            <v>28</v>
          </cell>
          <cell r="I440">
            <v>0</v>
          </cell>
          <cell r="J440">
            <v>0</v>
          </cell>
          <cell r="K440">
            <v>0</v>
          </cell>
          <cell r="L440">
            <v>0</v>
          </cell>
          <cell r="M440">
            <v>0</v>
          </cell>
          <cell r="N440">
            <v>0</v>
          </cell>
          <cell r="O440">
            <v>0</v>
          </cell>
          <cell r="P440">
            <v>0</v>
          </cell>
          <cell r="Q440">
            <v>0</v>
          </cell>
          <cell r="R440" t="e">
            <v>#NAME?</v>
          </cell>
          <cell r="S440" t="e">
            <v>#NAME?</v>
          </cell>
          <cell r="T440">
            <v>0</v>
          </cell>
          <cell r="U440">
            <v>0</v>
          </cell>
          <cell r="V440" t="e">
            <v>#NAME?</v>
          </cell>
          <cell r="W440" t="e">
            <v>#NAME?</v>
          </cell>
          <cell r="X440" t="e">
            <v>#NAME?</v>
          </cell>
          <cell r="Y440" t="e">
            <v>#NAME?</v>
          </cell>
          <cell r="Z440" t="e">
            <v>#NAME?</v>
          </cell>
          <cell r="AA440" t="e">
            <v>#NAME?</v>
          </cell>
          <cell r="AB440" t="e">
            <v>#NAME?</v>
          </cell>
          <cell r="AC440" t="e">
            <v>#NAME?</v>
          </cell>
          <cell r="AD440" t="e">
            <v>#NAME?</v>
          </cell>
          <cell r="AE440" t="e">
            <v>#NAME?</v>
          </cell>
          <cell r="AF440">
            <v>0</v>
          </cell>
          <cell r="AG440">
            <v>0</v>
          </cell>
          <cell r="AH440">
            <v>0</v>
          </cell>
          <cell r="AI440">
            <v>0</v>
          </cell>
          <cell r="AJ440" t="e">
            <v>#NAME?</v>
          </cell>
          <cell r="AK440" t="e">
            <v>#NAME?</v>
          </cell>
          <cell r="AL440" t="e">
            <v>#NAME?</v>
          </cell>
          <cell r="AM440" t="e">
            <v>#NAME?</v>
          </cell>
          <cell r="AN440" t="e">
            <v>#NAME?</v>
          </cell>
          <cell r="AO440" t="e">
            <v>#NAME?</v>
          </cell>
          <cell r="AP440" t="e">
            <v>#NAME?</v>
          </cell>
          <cell r="AQ440">
            <v>0</v>
          </cell>
          <cell r="AR440">
            <v>0</v>
          </cell>
          <cell r="AS440">
            <v>0</v>
          </cell>
          <cell r="AT440">
            <v>0</v>
          </cell>
        </row>
        <row r="441">
          <cell r="A441" t="str">
            <v>132KV DC Naubatpur-Masaurhi TL Line</v>
          </cell>
          <cell r="B441">
            <v>0</v>
          </cell>
          <cell r="C441" t="str">
            <v>16/0 Monopole</v>
          </cell>
          <cell r="D441" t="str">
            <v>MPDD+0</v>
          </cell>
          <cell r="E441">
            <v>0</v>
          </cell>
          <cell r="F441">
            <v>0</v>
          </cell>
          <cell r="G441">
            <v>0</v>
          </cell>
          <cell r="H441">
            <v>28</v>
          </cell>
          <cell r="I441">
            <v>0</v>
          </cell>
          <cell r="J441">
            <v>0</v>
          </cell>
          <cell r="K441">
            <v>0</v>
          </cell>
          <cell r="L441">
            <v>0</v>
          </cell>
          <cell r="M441">
            <v>0</v>
          </cell>
          <cell r="N441">
            <v>0</v>
          </cell>
          <cell r="O441">
            <v>0</v>
          </cell>
          <cell r="P441">
            <v>0</v>
          </cell>
          <cell r="Q441">
            <v>0</v>
          </cell>
          <cell r="R441" t="e">
            <v>#NAME?</v>
          </cell>
          <cell r="S441" t="e">
            <v>#NAME?</v>
          </cell>
          <cell r="T441">
            <v>0</v>
          </cell>
          <cell r="U441">
            <v>0</v>
          </cell>
          <cell r="V441" t="e">
            <v>#NAME?</v>
          </cell>
          <cell r="W441" t="e">
            <v>#NAME?</v>
          </cell>
          <cell r="X441" t="e">
            <v>#NAME?</v>
          </cell>
          <cell r="Y441" t="e">
            <v>#NAME?</v>
          </cell>
          <cell r="Z441" t="e">
            <v>#NAME?</v>
          </cell>
          <cell r="AA441" t="e">
            <v>#NAME?</v>
          </cell>
          <cell r="AB441" t="e">
            <v>#NAME?</v>
          </cell>
          <cell r="AC441" t="e">
            <v>#NAME?</v>
          </cell>
          <cell r="AD441" t="e">
            <v>#NAME?</v>
          </cell>
          <cell r="AE441" t="e">
            <v>#NAME?</v>
          </cell>
          <cell r="AF441">
            <v>0</v>
          </cell>
          <cell r="AG441">
            <v>0</v>
          </cell>
          <cell r="AH441">
            <v>0</v>
          </cell>
          <cell r="AI441">
            <v>0</v>
          </cell>
          <cell r="AJ441" t="e">
            <v>#NAME?</v>
          </cell>
          <cell r="AK441" t="e">
            <v>#NAME?</v>
          </cell>
          <cell r="AL441" t="e">
            <v>#NAME?</v>
          </cell>
          <cell r="AM441" t="e">
            <v>#NAME?</v>
          </cell>
          <cell r="AN441" t="e">
            <v>#NAME?</v>
          </cell>
          <cell r="AO441" t="e">
            <v>#NAME?</v>
          </cell>
          <cell r="AP441" t="e">
            <v>#NAME?</v>
          </cell>
          <cell r="AQ441">
            <v>0</v>
          </cell>
          <cell r="AR441">
            <v>0</v>
          </cell>
          <cell r="AS441">
            <v>0</v>
          </cell>
          <cell r="AT441">
            <v>0</v>
          </cell>
        </row>
        <row r="442">
          <cell r="A442" t="str">
            <v>132KV DC Naubatpur-Masaurhi TL Line</v>
          </cell>
          <cell r="B442">
            <v>16</v>
          </cell>
          <cell r="C442" t="str">
            <v>4/3</v>
          </cell>
          <cell r="D442" t="str">
            <v>DA+6</v>
          </cell>
          <cell r="E442" t="str">
            <v>WET</v>
          </cell>
          <cell r="F442" t="str">
            <v>Lalan Mehta</v>
          </cell>
          <cell r="G442">
            <v>43447</v>
          </cell>
          <cell r="H442">
            <v>43475</v>
          </cell>
          <cell r="I442">
            <v>43517</v>
          </cell>
          <cell r="J442" t="str">
            <v>YES</v>
          </cell>
          <cell r="K442" t="str">
            <v>YES</v>
          </cell>
          <cell r="L442">
            <v>5</v>
          </cell>
          <cell r="M442">
            <v>1</v>
          </cell>
          <cell r="N442">
            <v>0</v>
          </cell>
          <cell r="O442">
            <v>0</v>
          </cell>
          <cell r="P442">
            <v>0</v>
          </cell>
          <cell r="Q442">
            <v>0</v>
          </cell>
          <cell r="R442" t="e">
            <v>#NAME?</v>
          </cell>
          <cell r="S442" t="e">
            <v>#NAME?</v>
          </cell>
          <cell r="T442">
            <v>0</v>
          </cell>
          <cell r="U442">
            <v>0</v>
          </cell>
          <cell r="V442" t="e">
            <v>#NAME?</v>
          </cell>
          <cell r="W442" t="e">
            <v>#NAME?</v>
          </cell>
          <cell r="X442" t="e">
            <v>#NAME?</v>
          </cell>
          <cell r="Y442" t="e">
            <v>#NAME?</v>
          </cell>
          <cell r="Z442" t="e">
            <v>#NAME?</v>
          </cell>
          <cell r="AA442" t="e">
            <v>#NAME?</v>
          </cell>
          <cell r="AB442" t="e">
            <v>#NAME?</v>
          </cell>
          <cell r="AC442" t="e">
            <v>#NAME?</v>
          </cell>
          <cell r="AD442" t="e">
            <v>#NAME?</v>
          </cell>
          <cell r="AE442" t="e">
            <v>#NAME?</v>
          </cell>
          <cell r="AF442">
            <v>171.56</v>
          </cell>
          <cell r="AG442">
            <v>36.64</v>
          </cell>
          <cell r="AH442">
            <v>7.56</v>
          </cell>
          <cell r="AI442">
            <v>215.76</v>
          </cell>
          <cell r="AJ442" t="e">
            <v>#NAME?</v>
          </cell>
          <cell r="AK442" t="e">
            <v>#NAME?</v>
          </cell>
          <cell r="AL442" t="e">
            <v>#NAME?</v>
          </cell>
          <cell r="AM442" t="e">
            <v>#NAME?</v>
          </cell>
          <cell r="AN442" t="e">
            <v>#NAME?</v>
          </cell>
          <cell r="AO442" t="e">
            <v>#NAME?</v>
          </cell>
          <cell r="AP442" t="e">
            <v>#NAME?</v>
          </cell>
          <cell r="AQ442">
            <v>0</v>
          </cell>
          <cell r="AR442">
            <v>0</v>
          </cell>
          <cell r="AS442">
            <v>0</v>
          </cell>
          <cell r="AT442">
            <v>0</v>
          </cell>
        </row>
        <row r="443">
          <cell r="A443" t="str">
            <v>132KV DC Naubatpur-Masaurhi TL Line</v>
          </cell>
          <cell r="B443">
            <v>15</v>
          </cell>
          <cell r="C443" t="str">
            <v>6/4</v>
          </cell>
          <cell r="D443" t="str">
            <v>DA+3</v>
          </cell>
          <cell r="E443" t="str">
            <v>WET</v>
          </cell>
          <cell r="F443" t="str">
            <v>Lalan Mehta</v>
          </cell>
          <cell r="G443">
            <v>43446</v>
          </cell>
          <cell r="H443">
            <v>43474</v>
          </cell>
          <cell r="I443">
            <v>43517</v>
          </cell>
          <cell r="J443" t="str">
            <v>YES</v>
          </cell>
          <cell r="K443" t="str">
            <v>YES</v>
          </cell>
          <cell r="L443">
            <v>5</v>
          </cell>
          <cell r="M443">
            <v>2</v>
          </cell>
          <cell r="N443">
            <v>0</v>
          </cell>
          <cell r="O443">
            <v>0</v>
          </cell>
          <cell r="P443">
            <v>0</v>
          </cell>
          <cell r="Q443">
            <v>0</v>
          </cell>
          <cell r="R443" t="e">
            <v>#NAME?</v>
          </cell>
          <cell r="S443" t="e">
            <v>#NAME?</v>
          </cell>
          <cell r="T443">
            <v>0</v>
          </cell>
          <cell r="U443">
            <v>0</v>
          </cell>
          <cell r="V443" t="e">
            <v>#NAME?</v>
          </cell>
          <cell r="W443" t="e">
            <v>#NAME?</v>
          </cell>
          <cell r="X443" t="e">
            <v>#NAME?</v>
          </cell>
          <cell r="Y443" t="e">
            <v>#NAME?</v>
          </cell>
          <cell r="Z443" t="e">
            <v>#NAME?</v>
          </cell>
          <cell r="AA443" t="e">
            <v>#NAME?</v>
          </cell>
          <cell r="AB443" t="e">
            <v>#NAME?</v>
          </cell>
          <cell r="AC443" t="e">
            <v>#NAME?</v>
          </cell>
          <cell r="AD443" t="e">
            <v>#NAME?</v>
          </cell>
          <cell r="AE443" t="e">
            <v>#NAME?</v>
          </cell>
          <cell r="AF443">
            <v>171.56</v>
          </cell>
          <cell r="AG443">
            <v>36.64</v>
          </cell>
          <cell r="AH443">
            <v>7.56</v>
          </cell>
          <cell r="AI443">
            <v>215.76</v>
          </cell>
          <cell r="AJ443" t="e">
            <v>#NAME?</v>
          </cell>
          <cell r="AK443" t="e">
            <v>#NAME?</v>
          </cell>
          <cell r="AL443" t="e">
            <v>#NAME?</v>
          </cell>
          <cell r="AM443" t="e">
            <v>#NAME?</v>
          </cell>
          <cell r="AN443" t="e">
            <v>#NAME?</v>
          </cell>
          <cell r="AO443" t="e">
            <v>#NAME?</v>
          </cell>
          <cell r="AP443" t="e">
            <v>#NAME?</v>
          </cell>
          <cell r="AQ443">
            <v>0</v>
          </cell>
          <cell r="AR443">
            <v>0</v>
          </cell>
          <cell r="AS443">
            <v>0</v>
          </cell>
          <cell r="AT443">
            <v>0</v>
          </cell>
        </row>
        <row r="444">
          <cell r="A444" t="str">
            <v>132KV DC Gaya-Jehanabad TL Line</v>
          </cell>
          <cell r="B444">
            <v>41</v>
          </cell>
          <cell r="C444" t="str">
            <v>12/5</v>
          </cell>
          <cell r="D444" t="str">
            <v>DA+6</v>
          </cell>
          <cell r="E444" t="str">
            <v>WET</v>
          </cell>
          <cell r="F444" t="str">
            <v>Rajiv Kumar</v>
          </cell>
          <cell r="G444">
            <v>43446</v>
          </cell>
          <cell r="H444">
            <v>43474</v>
          </cell>
          <cell r="I444" t="str">
            <v>21/02</v>
          </cell>
          <cell r="J444" t="str">
            <v>YES</v>
          </cell>
          <cell r="K444" t="str">
            <v>YES</v>
          </cell>
          <cell r="L444">
            <v>2</v>
          </cell>
          <cell r="M444">
            <v>41</v>
          </cell>
          <cell r="N444">
            <v>0</v>
          </cell>
          <cell r="O444">
            <v>0</v>
          </cell>
          <cell r="P444">
            <v>0</v>
          </cell>
          <cell r="Q444">
            <v>0</v>
          </cell>
          <cell r="R444" t="e">
            <v>#NAME?</v>
          </cell>
          <cell r="S444" t="e">
            <v>#NAME?</v>
          </cell>
          <cell r="T444">
            <v>0</v>
          </cell>
          <cell r="U444">
            <v>0</v>
          </cell>
          <cell r="V444" t="e">
            <v>#NAME?</v>
          </cell>
          <cell r="W444" t="e">
            <v>#NAME?</v>
          </cell>
          <cell r="X444" t="e">
            <v>#NAME?</v>
          </cell>
          <cell r="Y444" t="e">
            <v>#NAME?</v>
          </cell>
          <cell r="Z444" t="e">
            <v>#NAME?</v>
          </cell>
          <cell r="AA444" t="e">
            <v>#NAME?</v>
          </cell>
          <cell r="AB444" t="e">
            <v>#NAME?</v>
          </cell>
          <cell r="AC444" t="e">
            <v>#NAME?</v>
          </cell>
          <cell r="AD444" t="e">
            <v>#NAME?</v>
          </cell>
          <cell r="AE444" t="e">
            <v>#NAME?</v>
          </cell>
          <cell r="AF444">
            <v>171.56</v>
          </cell>
          <cell r="AG444">
            <v>36.64</v>
          </cell>
          <cell r="AH444">
            <v>7.56</v>
          </cell>
          <cell r="AI444">
            <v>215.76</v>
          </cell>
          <cell r="AJ444" t="e">
            <v>#NAME?</v>
          </cell>
          <cell r="AK444" t="e">
            <v>#NAME?</v>
          </cell>
          <cell r="AL444" t="e">
            <v>#NAME?</v>
          </cell>
          <cell r="AM444" t="e">
            <v>#NAME?</v>
          </cell>
          <cell r="AN444" t="e">
            <v>#NAME?</v>
          </cell>
          <cell r="AO444" t="e">
            <v>#NAME?</v>
          </cell>
          <cell r="AP444" t="e">
            <v>#NAME?</v>
          </cell>
          <cell r="AQ444">
            <v>0</v>
          </cell>
          <cell r="AR444">
            <v>0</v>
          </cell>
          <cell r="AS444">
            <v>0</v>
          </cell>
          <cell r="AT444">
            <v>0</v>
          </cell>
        </row>
        <row r="445">
          <cell r="A445" t="str">
            <v>132KV DC Gaya-Jehanabad TL Line</v>
          </cell>
          <cell r="B445">
            <v>39</v>
          </cell>
          <cell r="C445" t="str">
            <v>5/0</v>
          </cell>
          <cell r="D445" t="str">
            <v>DC+0</v>
          </cell>
          <cell r="E445" t="str">
            <v>WET</v>
          </cell>
          <cell r="F445" t="str">
            <v>Sunil Kumar</v>
          </cell>
          <cell r="G445">
            <v>43445</v>
          </cell>
          <cell r="H445">
            <v>43473</v>
          </cell>
          <cell r="I445">
            <v>43540</v>
          </cell>
          <cell r="J445" t="str">
            <v>YES</v>
          </cell>
          <cell r="K445" t="str">
            <v>YES</v>
          </cell>
          <cell r="L445">
            <v>2</v>
          </cell>
          <cell r="M445">
            <v>40</v>
          </cell>
          <cell r="N445">
            <v>0</v>
          </cell>
          <cell r="O445">
            <v>0</v>
          </cell>
          <cell r="P445">
            <v>0</v>
          </cell>
          <cell r="Q445">
            <v>0</v>
          </cell>
          <cell r="R445" t="e">
            <v>#NAME?</v>
          </cell>
          <cell r="S445" t="e">
            <v>#NAME?</v>
          </cell>
          <cell r="T445">
            <v>0</v>
          </cell>
          <cell r="U445">
            <v>0</v>
          </cell>
          <cell r="V445" t="e">
            <v>#NAME?</v>
          </cell>
          <cell r="W445" t="e">
            <v>#NAME?</v>
          </cell>
          <cell r="X445" t="e">
            <v>#NAME?</v>
          </cell>
          <cell r="Y445" t="e">
            <v>#NAME?</v>
          </cell>
          <cell r="Z445" t="e">
            <v>#NAME?</v>
          </cell>
          <cell r="AA445" t="e">
            <v>#NAME?</v>
          </cell>
          <cell r="AB445" t="e">
            <v>#NAME?</v>
          </cell>
          <cell r="AC445" t="e">
            <v>#NAME?</v>
          </cell>
          <cell r="AD445" t="e">
            <v>#NAME?</v>
          </cell>
          <cell r="AE445" t="e">
            <v>#NAME?</v>
          </cell>
          <cell r="AF445">
            <v>259.52</v>
          </cell>
          <cell r="AG445">
            <v>54.08</v>
          </cell>
          <cell r="AH445">
            <v>8.26</v>
          </cell>
          <cell r="AI445">
            <v>321.85999999999996</v>
          </cell>
          <cell r="AJ445" t="e">
            <v>#NAME?</v>
          </cell>
          <cell r="AK445" t="e">
            <v>#NAME?</v>
          </cell>
          <cell r="AL445" t="e">
            <v>#NAME?</v>
          </cell>
          <cell r="AM445" t="e">
            <v>#NAME?</v>
          </cell>
          <cell r="AN445" t="e">
            <v>#NAME?</v>
          </cell>
          <cell r="AO445" t="e">
            <v>#NAME?</v>
          </cell>
          <cell r="AP445" t="e">
            <v>#NAME?</v>
          </cell>
          <cell r="AQ445">
            <v>0</v>
          </cell>
          <cell r="AR445">
            <v>0</v>
          </cell>
          <cell r="AS445">
            <v>0</v>
          </cell>
          <cell r="AT445">
            <v>0</v>
          </cell>
        </row>
        <row r="446">
          <cell r="A446" t="str">
            <v>132KV DC Gaya-Jehanabad TL Line</v>
          </cell>
          <cell r="B446">
            <v>40</v>
          </cell>
          <cell r="C446" t="str">
            <v>18/7</v>
          </cell>
          <cell r="D446" t="str">
            <v>DA+3</v>
          </cell>
          <cell r="E446" t="str">
            <v>WET</v>
          </cell>
          <cell r="F446" t="str">
            <v>Sumaiyya Enterprizes</v>
          </cell>
          <cell r="G446">
            <v>43445</v>
          </cell>
          <cell r="H446">
            <v>43473</v>
          </cell>
          <cell r="I446" t="str">
            <v>YES</v>
          </cell>
          <cell r="J446" t="str">
            <v>YES</v>
          </cell>
          <cell r="K446" t="str">
            <v>YES</v>
          </cell>
          <cell r="L446">
            <v>1</v>
          </cell>
          <cell r="M446">
            <v>39</v>
          </cell>
          <cell r="N446">
            <v>0</v>
          </cell>
          <cell r="O446">
            <v>0</v>
          </cell>
          <cell r="P446">
            <v>0</v>
          </cell>
          <cell r="Q446">
            <v>0</v>
          </cell>
          <cell r="R446" t="e">
            <v>#NAME?</v>
          </cell>
          <cell r="S446" t="e">
            <v>#NAME?</v>
          </cell>
          <cell r="T446">
            <v>0</v>
          </cell>
          <cell r="U446">
            <v>0</v>
          </cell>
          <cell r="V446" t="e">
            <v>#NAME?</v>
          </cell>
          <cell r="W446" t="e">
            <v>#NAME?</v>
          </cell>
          <cell r="X446" t="e">
            <v>#NAME?</v>
          </cell>
          <cell r="Y446" t="e">
            <v>#NAME?</v>
          </cell>
          <cell r="Z446" t="e">
            <v>#NAME?</v>
          </cell>
          <cell r="AA446" t="e">
            <v>#NAME?</v>
          </cell>
          <cell r="AB446" t="e">
            <v>#NAME?</v>
          </cell>
          <cell r="AC446" t="e">
            <v>#NAME?</v>
          </cell>
          <cell r="AD446" t="e">
            <v>#NAME?</v>
          </cell>
          <cell r="AE446" t="e">
            <v>#NAME?</v>
          </cell>
          <cell r="AF446">
            <v>171.56</v>
          </cell>
          <cell r="AG446">
            <v>36.64</v>
          </cell>
          <cell r="AH446">
            <v>7.56</v>
          </cell>
          <cell r="AI446">
            <v>215.76</v>
          </cell>
          <cell r="AJ446" t="e">
            <v>#NAME?</v>
          </cell>
          <cell r="AK446" t="e">
            <v>#NAME?</v>
          </cell>
          <cell r="AL446" t="e">
            <v>#NAME?</v>
          </cell>
          <cell r="AM446" t="e">
            <v>#NAME?</v>
          </cell>
          <cell r="AN446" t="e">
            <v>#NAME?</v>
          </cell>
          <cell r="AO446" t="e">
            <v>#NAME?</v>
          </cell>
          <cell r="AP446" t="e">
            <v>#NAME?</v>
          </cell>
          <cell r="AQ446">
            <v>0</v>
          </cell>
          <cell r="AR446">
            <v>0</v>
          </cell>
          <cell r="AS446">
            <v>0</v>
          </cell>
          <cell r="AT446">
            <v>0</v>
          </cell>
        </row>
        <row r="447">
          <cell r="A447" t="str">
            <v>132KV DC Dumraon-Buxar TL Line</v>
          </cell>
          <cell r="B447">
            <v>26</v>
          </cell>
          <cell r="C447" t="str">
            <v>11/5</v>
          </cell>
          <cell r="D447" t="str">
            <v>DP+3</v>
          </cell>
          <cell r="E447" t="str">
            <v>WET</v>
          </cell>
          <cell r="F447" t="str">
            <v>Rajesh Electric Works</v>
          </cell>
          <cell r="G447">
            <v>43448</v>
          </cell>
          <cell r="H447">
            <v>43476</v>
          </cell>
          <cell r="I447" t="str">
            <v>yes</v>
          </cell>
          <cell r="J447" t="str">
            <v>YES</v>
          </cell>
          <cell r="K447" t="str">
            <v>YES</v>
          </cell>
          <cell r="L447">
            <v>3</v>
          </cell>
          <cell r="M447">
            <v>26</v>
          </cell>
          <cell r="N447">
            <v>0</v>
          </cell>
          <cell r="O447">
            <v>0</v>
          </cell>
          <cell r="P447">
            <v>0</v>
          </cell>
          <cell r="Q447">
            <v>0</v>
          </cell>
          <cell r="R447" t="e">
            <v>#NAME?</v>
          </cell>
          <cell r="S447" t="e">
            <v>#NAME?</v>
          </cell>
          <cell r="T447">
            <v>0</v>
          </cell>
          <cell r="U447">
            <v>0</v>
          </cell>
          <cell r="V447" t="e">
            <v>#NAME?</v>
          </cell>
          <cell r="W447" t="e">
            <v>#NAME?</v>
          </cell>
          <cell r="X447" t="e">
            <v>#NAME?</v>
          </cell>
          <cell r="Y447" t="e">
            <v>#NAME?</v>
          </cell>
          <cell r="Z447" t="e">
            <v>#NAME?</v>
          </cell>
          <cell r="AA447" t="e">
            <v>#NAME?</v>
          </cell>
          <cell r="AB447" t="e">
            <v>#NAME?</v>
          </cell>
          <cell r="AC447" t="e">
            <v>#NAME?</v>
          </cell>
          <cell r="AD447" t="e">
            <v>#NAME?</v>
          </cell>
          <cell r="AE447" t="e">
            <v>#NAME?</v>
          </cell>
          <cell r="AF447">
            <v>122.56</v>
          </cell>
          <cell r="AG447">
            <v>17.68</v>
          </cell>
          <cell r="AH447">
            <v>6.51</v>
          </cell>
          <cell r="AI447">
            <v>146.75</v>
          </cell>
          <cell r="AJ447" t="e">
            <v>#NAME?</v>
          </cell>
          <cell r="AK447" t="e">
            <v>#NAME?</v>
          </cell>
          <cell r="AL447" t="e">
            <v>#NAME?</v>
          </cell>
          <cell r="AM447" t="e">
            <v>#NAME?</v>
          </cell>
          <cell r="AN447" t="e">
            <v>#NAME?</v>
          </cell>
          <cell r="AO447" t="e">
            <v>#NAME?</v>
          </cell>
          <cell r="AP447" t="e">
            <v>#NAME?</v>
          </cell>
          <cell r="AQ447">
            <v>0</v>
          </cell>
          <cell r="AR447">
            <v>0</v>
          </cell>
          <cell r="AS447">
            <v>0</v>
          </cell>
          <cell r="AT447">
            <v>0</v>
          </cell>
        </row>
        <row r="448">
          <cell r="A448" t="str">
            <v>132KV DC Naubatpur-Masaurhi TL Line</v>
          </cell>
          <cell r="B448">
            <v>14</v>
          </cell>
          <cell r="C448" t="str">
            <v>6/2</v>
          </cell>
          <cell r="D448" t="str">
            <v>DA+6</v>
          </cell>
          <cell r="E448" t="str">
            <v>WET</v>
          </cell>
          <cell r="F448" t="str">
            <v>Lalan Mehta</v>
          </cell>
          <cell r="G448">
            <v>43444</v>
          </cell>
          <cell r="H448">
            <v>43472</v>
          </cell>
          <cell r="I448">
            <v>43517</v>
          </cell>
          <cell r="J448" t="str">
            <v>YES</v>
          </cell>
          <cell r="K448" t="str">
            <v>YES</v>
          </cell>
          <cell r="L448">
            <v>5</v>
          </cell>
          <cell r="M448">
            <v>27</v>
          </cell>
          <cell r="N448">
            <v>0</v>
          </cell>
          <cell r="O448">
            <v>0</v>
          </cell>
          <cell r="P448">
            <v>0</v>
          </cell>
          <cell r="Q448">
            <v>0</v>
          </cell>
          <cell r="R448" t="e">
            <v>#NAME?</v>
          </cell>
          <cell r="S448" t="e">
            <v>#NAME?</v>
          </cell>
          <cell r="T448">
            <v>0</v>
          </cell>
          <cell r="U448">
            <v>0</v>
          </cell>
          <cell r="V448" t="e">
            <v>#NAME?</v>
          </cell>
          <cell r="W448" t="e">
            <v>#NAME?</v>
          </cell>
          <cell r="X448" t="e">
            <v>#NAME?</v>
          </cell>
          <cell r="Y448" t="e">
            <v>#NAME?</v>
          </cell>
          <cell r="Z448" t="e">
            <v>#NAME?</v>
          </cell>
          <cell r="AA448" t="e">
            <v>#NAME?</v>
          </cell>
          <cell r="AB448" t="e">
            <v>#NAME?</v>
          </cell>
          <cell r="AC448" t="e">
            <v>#NAME?</v>
          </cell>
          <cell r="AD448" t="e">
            <v>#NAME?</v>
          </cell>
          <cell r="AE448" t="e">
            <v>#NAME?</v>
          </cell>
          <cell r="AF448">
            <v>171.56</v>
          </cell>
          <cell r="AG448">
            <v>36.64</v>
          </cell>
          <cell r="AH448">
            <v>7.56</v>
          </cell>
          <cell r="AI448">
            <v>215.76</v>
          </cell>
          <cell r="AJ448" t="e">
            <v>#NAME?</v>
          </cell>
          <cell r="AK448" t="e">
            <v>#NAME?</v>
          </cell>
          <cell r="AL448" t="e">
            <v>#NAME?</v>
          </cell>
          <cell r="AM448" t="e">
            <v>#NAME?</v>
          </cell>
          <cell r="AN448" t="e">
            <v>#NAME?</v>
          </cell>
          <cell r="AO448" t="e">
            <v>#NAME?</v>
          </cell>
          <cell r="AP448" t="e">
            <v>#NAME?</v>
          </cell>
          <cell r="AQ448">
            <v>0</v>
          </cell>
          <cell r="AR448">
            <v>0</v>
          </cell>
          <cell r="AS448">
            <v>0</v>
          </cell>
          <cell r="AT448">
            <v>0</v>
          </cell>
        </row>
        <row r="449">
          <cell r="A449" t="str">
            <v>132KV DC Naubatpur-Paliganj TL Line</v>
          </cell>
          <cell r="B449">
            <v>13</v>
          </cell>
          <cell r="C449" t="str">
            <v>9/7</v>
          </cell>
          <cell r="D449" t="str">
            <v>DA+0</v>
          </cell>
          <cell r="E449" t="str">
            <v>WET</v>
          </cell>
          <cell r="F449" t="str">
            <v>Mahesh Prasad Singh</v>
          </cell>
          <cell r="G449">
            <v>43444</v>
          </cell>
          <cell r="H449">
            <v>43472</v>
          </cell>
          <cell r="I449">
            <v>43517</v>
          </cell>
          <cell r="J449" t="str">
            <v>YES</v>
          </cell>
          <cell r="K449" t="str">
            <v>YES</v>
          </cell>
          <cell r="L449">
            <v>1</v>
          </cell>
          <cell r="M449">
            <v>13</v>
          </cell>
          <cell r="N449">
            <v>0</v>
          </cell>
          <cell r="O449">
            <v>0</v>
          </cell>
          <cell r="P449">
            <v>0</v>
          </cell>
          <cell r="Q449">
            <v>0</v>
          </cell>
          <cell r="R449" t="e">
            <v>#NAME?</v>
          </cell>
          <cell r="S449" t="e">
            <v>#NAME?</v>
          </cell>
          <cell r="T449">
            <v>0</v>
          </cell>
          <cell r="U449">
            <v>0</v>
          </cell>
          <cell r="V449" t="e">
            <v>#NAME?</v>
          </cell>
          <cell r="W449" t="e">
            <v>#NAME?</v>
          </cell>
          <cell r="X449" t="e">
            <v>#NAME?</v>
          </cell>
          <cell r="Y449" t="e">
            <v>#NAME?</v>
          </cell>
          <cell r="Z449" t="e">
            <v>#NAME?</v>
          </cell>
          <cell r="AA449" t="e">
            <v>#NAME?</v>
          </cell>
          <cell r="AB449" t="e">
            <v>#NAME?</v>
          </cell>
          <cell r="AC449" t="e">
            <v>#NAME?</v>
          </cell>
          <cell r="AD449" t="e">
            <v>#NAME?</v>
          </cell>
          <cell r="AE449" t="e">
            <v>#NAME?</v>
          </cell>
          <cell r="AF449">
            <v>171.56</v>
          </cell>
          <cell r="AG449">
            <v>36.64</v>
          </cell>
          <cell r="AH449">
            <v>7.56</v>
          </cell>
          <cell r="AI449">
            <v>215.76</v>
          </cell>
          <cell r="AJ449" t="e">
            <v>#NAME?</v>
          </cell>
          <cell r="AK449" t="e">
            <v>#NAME?</v>
          </cell>
          <cell r="AL449" t="e">
            <v>#NAME?</v>
          </cell>
          <cell r="AM449" t="e">
            <v>#NAME?</v>
          </cell>
          <cell r="AN449" t="e">
            <v>#NAME?</v>
          </cell>
          <cell r="AO449" t="e">
            <v>#NAME?</v>
          </cell>
          <cell r="AP449" t="e">
            <v>#NAME?</v>
          </cell>
          <cell r="AQ449">
            <v>0</v>
          </cell>
          <cell r="AR449">
            <v>0</v>
          </cell>
          <cell r="AS449">
            <v>0</v>
          </cell>
          <cell r="AT449">
            <v>0</v>
          </cell>
        </row>
        <row r="450">
          <cell r="A450" t="str">
            <v>132KV DC Gaya-Jehanabad TL Line</v>
          </cell>
          <cell r="B450">
            <v>38</v>
          </cell>
          <cell r="C450" t="str">
            <v>19/7</v>
          </cell>
          <cell r="D450" t="str">
            <v>DA+6</v>
          </cell>
          <cell r="E450" t="str">
            <v>WET</v>
          </cell>
          <cell r="F450" t="str">
            <v>M S Builder</v>
          </cell>
          <cell r="G450">
            <v>43444</v>
          </cell>
          <cell r="H450">
            <v>43472</v>
          </cell>
          <cell r="I450" t="str">
            <v>yes</v>
          </cell>
          <cell r="J450" t="str">
            <v>YES</v>
          </cell>
          <cell r="K450" t="str">
            <v>YES</v>
          </cell>
          <cell r="L450">
            <v>3</v>
          </cell>
          <cell r="M450">
            <v>38</v>
          </cell>
          <cell r="N450">
            <v>0</v>
          </cell>
          <cell r="O450">
            <v>0</v>
          </cell>
          <cell r="P450">
            <v>0</v>
          </cell>
          <cell r="Q450">
            <v>0</v>
          </cell>
          <cell r="R450" t="e">
            <v>#NAME?</v>
          </cell>
          <cell r="S450" t="e">
            <v>#NAME?</v>
          </cell>
          <cell r="T450">
            <v>0</v>
          </cell>
          <cell r="U450">
            <v>0</v>
          </cell>
          <cell r="V450" t="e">
            <v>#NAME?</v>
          </cell>
          <cell r="W450" t="e">
            <v>#NAME?</v>
          </cell>
          <cell r="X450" t="e">
            <v>#NAME?</v>
          </cell>
          <cell r="Y450" t="e">
            <v>#NAME?</v>
          </cell>
          <cell r="Z450" t="e">
            <v>#NAME?</v>
          </cell>
          <cell r="AA450" t="e">
            <v>#NAME?</v>
          </cell>
          <cell r="AB450" t="e">
            <v>#NAME?</v>
          </cell>
          <cell r="AC450" t="e">
            <v>#NAME?</v>
          </cell>
          <cell r="AD450" t="e">
            <v>#NAME?</v>
          </cell>
          <cell r="AE450" t="e">
            <v>#NAME?</v>
          </cell>
          <cell r="AF450">
            <v>171.56</v>
          </cell>
          <cell r="AG450">
            <v>36.64</v>
          </cell>
          <cell r="AH450">
            <v>7.56</v>
          </cell>
          <cell r="AI450">
            <v>215.76</v>
          </cell>
          <cell r="AJ450" t="e">
            <v>#NAME?</v>
          </cell>
          <cell r="AK450" t="e">
            <v>#NAME?</v>
          </cell>
          <cell r="AL450" t="e">
            <v>#NAME?</v>
          </cell>
          <cell r="AM450" t="e">
            <v>#NAME?</v>
          </cell>
          <cell r="AN450" t="e">
            <v>#NAME?</v>
          </cell>
          <cell r="AO450" t="e">
            <v>#NAME?</v>
          </cell>
          <cell r="AP450" t="e">
            <v>#NAME?</v>
          </cell>
          <cell r="AQ450">
            <v>0</v>
          </cell>
          <cell r="AR450">
            <v>0</v>
          </cell>
          <cell r="AS450">
            <v>0</v>
          </cell>
          <cell r="AT450">
            <v>0</v>
          </cell>
        </row>
        <row r="451">
          <cell r="A451" t="str">
            <v>132KV DC Dumraon-Buxar TL Line</v>
          </cell>
          <cell r="B451">
            <v>25</v>
          </cell>
          <cell r="C451" t="str">
            <v>11/4</v>
          </cell>
          <cell r="D451" t="str">
            <v>DP+0</v>
          </cell>
          <cell r="E451" t="str">
            <v>WET</v>
          </cell>
          <cell r="F451" t="str">
            <v>Rajesh Electric Works</v>
          </cell>
          <cell r="G451">
            <v>43445</v>
          </cell>
          <cell r="H451">
            <v>43473</v>
          </cell>
          <cell r="I451" t="str">
            <v>yes</v>
          </cell>
          <cell r="J451" t="str">
            <v>YES</v>
          </cell>
          <cell r="K451" t="str">
            <v>YES</v>
          </cell>
          <cell r="L451">
            <v>3</v>
          </cell>
          <cell r="M451">
            <v>24</v>
          </cell>
          <cell r="N451">
            <v>0</v>
          </cell>
          <cell r="O451">
            <v>0</v>
          </cell>
          <cell r="P451">
            <v>0</v>
          </cell>
          <cell r="Q451">
            <v>0</v>
          </cell>
          <cell r="R451" t="e">
            <v>#NAME?</v>
          </cell>
          <cell r="S451" t="e">
            <v>#NAME?</v>
          </cell>
          <cell r="T451">
            <v>0</v>
          </cell>
          <cell r="U451">
            <v>0</v>
          </cell>
          <cell r="V451" t="e">
            <v>#NAME?</v>
          </cell>
          <cell r="W451" t="e">
            <v>#NAME?</v>
          </cell>
          <cell r="X451" t="e">
            <v>#NAME?</v>
          </cell>
          <cell r="Y451" t="e">
            <v>#NAME?</v>
          </cell>
          <cell r="Z451" t="e">
            <v>#NAME?</v>
          </cell>
          <cell r="AA451" t="e">
            <v>#NAME?</v>
          </cell>
          <cell r="AB451" t="e">
            <v>#NAME?</v>
          </cell>
          <cell r="AC451" t="e">
            <v>#NAME?</v>
          </cell>
          <cell r="AD451" t="e">
            <v>#NAME?</v>
          </cell>
          <cell r="AE451" t="e">
            <v>#NAME?</v>
          </cell>
          <cell r="AF451">
            <v>122.56</v>
          </cell>
          <cell r="AG451">
            <v>17.68</v>
          </cell>
          <cell r="AH451">
            <v>6.51</v>
          </cell>
          <cell r="AI451">
            <v>146.75</v>
          </cell>
          <cell r="AJ451" t="e">
            <v>#NAME?</v>
          </cell>
          <cell r="AK451" t="e">
            <v>#NAME?</v>
          </cell>
          <cell r="AL451" t="e">
            <v>#NAME?</v>
          </cell>
          <cell r="AM451" t="e">
            <v>#NAME?</v>
          </cell>
          <cell r="AN451" t="e">
            <v>#NAME?</v>
          </cell>
          <cell r="AO451" t="e">
            <v>#NAME?</v>
          </cell>
          <cell r="AP451" t="e">
            <v>#NAME?</v>
          </cell>
          <cell r="AQ451">
            <v>0</v>
          </cell>
          <cell r="AR451">
            <v>0</v>
          </cell>
          <cell r="AS451">
            <v>0</v>
          </cell>
          <cell r="AT451">
            <v>0</v>
          </cell>
        </row>
        <row r="452">
          <cell r="A452" t="str">
            <v>132KV DC Gaya-Jehanabad TL Line</v>
          </cell>
          <cell r="B452">
            <v>37</v>
          </cell>
          <cell r="C452" t="str">
            <v>15/9</v>
          </cell>
          <cell r="D452" t="str">
            <v>DA+0</v>
          </cell>
          <cell r="E452" t="str">
            <v>PS</v>
          </cell>
          <cell r="F452" t="str">
            <v>Rajiv Kumar</v>
          </cell>
          <cell r="G452">
            <v>43443</v>
          </cell>
          <cell r="H452">
            <v>43471</v>
          </cell>
          <cell r="I452" t="str">
            <v>21/02</v>
          </cell>
          <cell r="J452" t="str">
            <v>YES</v>
          </cell>
          <cell r="K452" t="str">
            <v>YES</v>
          </cell>
          <cell r="L452">
            <v>2</v>
          </cell>
          <cell r="M452">
            <v>37</v>
          </cell>
          <cell r="N452">
            <v>0</v>
          </cell>
          <cell r="O452">
            <v>0</v>
          </cell>
          <cell r="P452">
            <v>0</v>
          </cell>
          <cell r="Q452">
            <v>0</v>
          </cell>
          <cell r="R452" t="e">
            <v>#NAME?</v>
          </cell>
          <cell r="S452" t="e">
            <v>#NAME?</v>
          </cell>
          <cell r="T452">
            <v>0</v>
          </cell>
          <cell r="U452">
            <v>0</v>
          </cell>
          <cell r="V452" t="e">
            <v>#NAME?</v>
          </cell>
          <cell r="W452" t="e">
            <v>#NAME?</v>
          </cell>
          <cell r="X452" t="e">
            <v>#NAME?</v>
          </cell>
          <cell r="Y452" t="e">
            <v>#NAME?</v>
          </cell>
          <cell r="Z452" t="e">
            <v>#NAME?</v>
          </cell>
          <cell r="AA452" t="e">
            <v>#NAME?</v>
          </cell>
          <cell r="AB452" t="e">
            <v>#NAME?</v>
          </cell>
          <cell r="AC452" t="e">
            <v>#NAME?</v>
          </cell>
          <cell r="AD452" t="e">
            <v>#NAME?</v>
          </cell>
          <cell r="AE452" t="e">
            <v>#NAME?</v>
          </cell>
          <cell r="AF452">
            <v>171.56</v>
          </cell>
          <cell r="AG452">
            <v>36.64</v>
          </cell>
          <cell r="AH452">
            <v>7.56</v>
          </cell>
          <cell r="AI452">
            <v>215.76</v>
          </cell>
          <cell r="AJ452" t="e">
            <v>#NAME?</v>
          </cell>
          <cell r="AK452" t="e">
            <v>#NAME?</v>
          </cell>
          <cell r="AL452" t="e">
            <v>#NAME?</v>
          </cell>
          <cell r="AM452" t="e">
            <v>#NAME?</v>
          </cell>
          <cell r="AN452" t="e">
            <v>#NAME?</v>
          </cell>
          <cell r="AO452" t="e">
            <v>#NAME?</v>
          </cell>
          <cell r="AP452" t="e">
            <v>#NAME?</v>
          </cell>
          <cell r="AQ452">
            <v>0</v>
          </cell>
          <cell r="AR452">
            <v>0</v>
          </cell>
          <cell r="AS452">
            <v>0</v>
          </cell>
          <cell r="AT452">
            <v>0</v>
          </cell>
        </row>
        <row r="453">
          <cell r="A453" t="str">
            <v>132KV DC Naubatpur-Masaurhi TL Line</v>
          </cell>
          <cell r="B453">
            <v>13</v>
          </cell>
          <cell r="C453" t="str">
            <v>6/3</v>
          </cell>
          <cell r="D453" t="str">
            <v>DA+0</v>
          </cell>
          <cell r="E453" t="str">
            <v>WET</v>
          </cell>
          <cell r="F453" t="str">
            <v>Lalan Mehta</v>
          </cell>
          <cell r="G453">
            <v>43442</v>
          </cell>
          <cell r="H453">
            <v>43470</v>
          </cell>
          <cell r="I453">
            <v>43517</v>
          </cell>
          <cell r="J453" t="str">
            <v>YES</v>
          </cell>
          <cell r="K453" t="str">
            <v>YES</v>
          </cell>
          <cell r="L453">
            <v>4</v>
          </cell>
          <cell r="M453">
            <v>13</v>
          </cell>
          <cell r="N453">
            <v>0</v>
          </cell>
          <cell r="O453">
            <v>0</v>
          </cell>
          <cell r="P453">
            <v>0</v>
          </cell>
          <cell r="Q453">
            <v>0</v>
          </cell>
          <cell r="R453" t="e">
            <v>#NAME?</v>
          </cell>
          <cell r="S453" t="e">
            <v>#NAME?</v>
          </cell>
          <cell r="T453">
            <v>0</v>
          </cell>
          <cell r="U453">
            <v>0</v>
          </cell>
          <cell r="V453" t="e">
            <v>#NAME?</v>
          </cell>
          <cell r="W453" t="e">
            <v>#NAME?</v>
          </cell>
          <cell r="X453" t="e">
            <v>#NAME?</v>
          </cell>
          <cell r="Y453" t="e">
            <v>#NAME?</v>
          </cell>
          <cell r="Z453" t="e">
            <v>#NAME?</v>
          </cell>
          <cell r="AA453" t="e">
            <v>#NAME?</v>
          </cell>
          <cell r="AB453" t="e">
            <v>#NAME?</v>
          </cell>
          <cell r="AC453" t="e">
            <v>#NAME?</v>
          </cell>
          <cell r="AD453" t="e">
            <v>#NAME?</v>
          </cell>
          <cell r="AE453" t="e">
            <v>#NAME?</v>
          </cell>
          <cell r="AF453">
            <v>171.56</v>
          </cell>
          <cell r="AG453">
            <v>36.64</v>
          </cell>
          <cell r="AH453">
            <v>7.56</v>
          </cell>
          <cell r="AI453">
            <v>215.76</v>
          </cell>
          <cell r="AJ453" t="e">
            <v>#NAME?</v>
          </cell>
          <cell r="AK453" t="e">
            <v>#NAME?</v>
          </cell>
          <cell r="AL453" t="e">
            <v>#NAME?</v>
          </cell>
          <cell r="AM453" t="e">
            <v>#NAME?</v>
          </cell>
          <cell r="AN453" t="e">
            <v>#NAME?</v>
          </cell>
          <cell r="AO453" t="e">
            <v>#NAME?</v>
          </cell>
          <cell r="AP453" t="e">
            <v>#NAME?</v>
          </cell>
          <cell r="AQ453">
            <v>0</v>
          </cell>
          <cell r="AR453">
            <v>0</v>
          </cell>
          <cell r="AS453">
            <v>0</v>
          </cell>
          <cell r="AT453">
            <v>0</v>
          </cell>
        </row>
        <row r="454">
          <cell r="A454" t="str">
            <v>132KV DC Gaya-Jehanabad TL Line</v>
          </cell>
          <cell r="B454">
            <v>36</v>
          </cell>
          <cell r="C454" t="str">
            <v>5/1</v>
          </cell>
          <cell r="D454" t="str">
            <v>DA+0</v>
          </cell>
          <cell r="E454" t="str">
            <v>WET</v>
          </cell>
          <cell r="F454" t="str">
            <v>Sunil Kumar</v>
          </cell>
          <cell r="G454">
            <v>43442</v>
          </cell>
          <cell r="H454">
            <v>43470</v>
          </cell>
          <cell r="I454">
            <v>43540</v>
          </cell>
          <cell r="J454" t="str">
            <v>YES</v>
          </cell>
          <cell r="K454" t="str">
            <v>YES</v>
          </cell>
          <cell r="L454">
            <v>1</v>
          </cell>
          <cell r="M454">
            <v>36</v>
          </cell>
          <cell r="N454">
            <v>0</v>
          </cell>
          <cell r="O454">
            <v>0</v>
          </cell>
          <cell r="P454">
            <v>0</v>
          </cell>
          <cell r="Q454">
            <v>0</v>
          </cell>
          <cell r="R454" t="e">
            <v>#NAME?</v>
          </cell>
          <cell r="S454" t="e">
            <v>#NAME?</v>
          </cell>
          <cell r="T454">
            <v>0</v>
          </cell>
          <cell r="U454">
            <v>0</v>
          </cell>
          <cell r="V454" t="e">
            <v>#NAME?</v>
          </cell>
          <cell r="W454" t="e">
            <v>#NAME?</v>
          </cell>
          <cell r="X454" t="e">
            <v>#NAME?</v>
          </cell>
          <cell r="Y454" t="e">
            <v>#NAME?</v>
          </cell>
          <cell r="Z454" t="e">
            <v>#NAME?</v>
          </cell>
          <cell r="AA454" t="e">
            <v>#NAME?</v>
          </cell>
          <cell r="AB454" t="e">
            <v>#NAME?</v>
          </cell>
          <cell r="AC454" t="e">
            <v>#NAME?</v>
          </cell>
          <cell r="AD454" t="e">
            <v>#NAME?</v>
          </cell>
          <cell r="AE454" t="e">
            <v>#NAME?</v>
          </cell>
          <cell r="AF454">
            <v>171.56</v>
          </cell>
          <cell r="AG454">
            <v>36.64</v>
          </cell>
          <cell r="AH454">
            <v>7.56</v>
          </cell>
          <cell r="AI454">
            <v>215.76</v>
          </cell>
          <cell r="AJ454" t="e">
            <v>#NAME?</v>
          </cell>
          <cell r="AK454" t="e">
            <v>#NAME?</v>
          </cell>
          <cell r="AL454" t="e">
            <v>#NAME?</v>
          </cell>
          <cell r="AM454" t="e">
            <v>#NAME?</v>
          </cell>
          <cell r="AN454" t="e">
            <v>#NAME?</v>
          </cell>
          <cell r="AO454" t="e">
            <v>#NAME?</v>
          </cell>
          <cell r="AP454" t="e">
            <v>#NAME?</v>
          </cell>
          <cell r="AQ454">
            <v>0</v>
          </cell>
          <cell r="AR454">
            <v>0</v>
          </cell>
          <cell r="AS454">
            <v>0</v>
          </cell>
          <cell r="AT454">
            <v>0</v>
          </cell>
        </row>
        <row r="455">
          <cell r="A455" t="str">
            <v>132KV DC Gaya-Jehanabad TL Line</v>
          </cell>
          <cell r="B455">
            <v>34</v>
          </cell>
          <cell r="C455" t="str">
            <v>5/2</v>
          </cell>
          <cell r="D455" t="str">
            <v>DA+6</v>
          </cell>
          <cell r="E455" t="str">
            <v>WET</v>
          </cell>
          <cell r="F455" t="str">
            <v>Sunil Kumar</v>
          </cell>
          <cell r="G455">
            <v>43440</v>
          </cell>
          <cell r="H455">
            <v>43468</v>
          </cell>
          <cell r="I455">
            <v>43540</v>
          </cell>
          <cell r="J455" t="str">
            <v>YES</v>
          </cell>
          <cell r="K455" t="str">
            <v>YES</v>
          </cell>
          <cell r="L455">
            <v>1</v>
          </cell>
          <cell r="M455">
            <v>35</v>
          </cell>
          <cell r="N455">
            <v>0</v>
          </cell>
          <cell r="O455">
            <v>0</v>
          </cell>
          <cell r="P455">
            <v>0</v>
          </cell>
          <cell r="Q455">
            <v>0</v>
          </cell>
          <cell r="R455" t="e">
            <v>#NAME?</v>
          </cell>
          <cell r="S455" t="e">
            <v>#NAME?</v>
          </cell>
          <cell r="T455">
            <v>0</v>
          </cell>
          <cell r="U455">
            <v>0</v>
          </cell>
          <cell r="V455" t="e">
            <v>#NAME?</v>
          </cell>
          <cell r="W455" t="e">
            <v>#NAME?</v>
          </cell>
          <cell r="X455" t="e">
            <v>#NAME?</v>
          </cell>
          <cell r="Y455" t="e">
            <v>#NAME?</v>
          </cell>
          <cell r="Z455" t="e">
            <v>#NAME?</v>
          </cell>
          <cell r="AA455" t="e">
            <v>#NAME?</v>
          </cell>
          <cell r="AB455" t="e">
            <v>#NAME?</v>
          </cell>
          <cell r="AC455" t="e">
            <v>#NAME?</v>
          </cell>
          <cell r="AD455" t="e">
            <v>#NAME?</v>
          </cell>
          <cell r="AE455" t="e">
            <v>#NAME?</v>
          </cell>
          <cell r="AF455">
            <v>171.56</v>
          </cell>
          <cell r="AG455">
            <v>36.64</v>
          </cell>
          <cell r="AH455">
            <v>7.56</v>
          </cell>
          <cell r="AI455">
            <v>215.76</v>
          </cell>
          <cell r="AJ455" t="e">
            <v>#NAME?</v>
          </cell>
          <cell r="AK455" t="e">
            <v>#NAME?</v>
          </cell>
          <cell r="AL455" t="e">
            <v>#NAME?</v>
          </cell>
          <cell r="AM455" t="e">
            <v>#NAME?</v>
          </cell>
          <cell r="AN455" t="e">
            <v>#NAME?</v>
          </cell>
          <cell r="AO455" t="e">
            <v>#NAME?</v>
          </cell>
          <cell r="AP455" t="e">
            <v>#NAME?</v>
          </cell>
          <cell r="AQ455">
            <v>0</v>
          </cell>
          <cell r="AR455">
            <v>0</v>
          </cell>
          <cell r="AS455">
            <v>0</v>
          </cell>
          <cell r="AT455">
            <v>0</v>
          </cell>
        </row>
        <row r="456">
          <cell r="A456" t="str">
            <v>132KV DC Gaya-Jehanabad TL Line</v>
          </cell>
          <cell r="B456">
            <v>35</v>
          </cell>
          <cell r="C456" t="str">
            <v>15/0</v>
          </cell>
          <cell r="D456" t="str">
            <v>DD+3</v>
          </cell>
          <cell r="E456" t="str">
            <v>WET</v>
          </cell>
          <cell r="F456" t="str">
            <v>Rajiv Kumar</v>
          </cell>
          <cell r="G456">
            <v>43440</v>
          </cell>
          <cell r="H456">
            <v>43468</v>
          </cell>
          <cell r="I456" t="str">
            <v>21/02</v>
          </cell>
          <cell r="J456" t="str">
            <v>YES</v>
          </cell>
          <cell r="K456" t="str">
            <v>YES</v>
          </cell>
          <cell r="L456">
            <v>2</v>
          </cell>
          <cell r="M456">
            <v>34</v>
          </cell>
          <cell r="N456">
            <v>0</v>
          </cell>
          <cell r="O456">
            <v>0</v>
          </cell>
          <cell r="P456">
            <v>0</v>
          </cell>
          <cell r="Q456">
            <v>0</v>
          </cell>
          <cell r="R456" t="e">
            <v>#NAME?</v>
          </cell>
          <cell r="S456" t="e">
            <v>#NAME?</v>
          </cell>
          <cell r="T456">
            <v>0</v>
          </cell>
          <cell r="U456">
            <v>0</v>
          </cell>
          <cell r="V456" t="e">
            <v>#NAME?</v>
          </cell>
          <cell r="W456" t="e">
            <v>#NAME?</v>
          </cell>
          <cell r="X456" t="e">
            <v>#NAME?</v>
          </cell>
          <cell r="Y456" t="e">
            <v>#NAME?</v>
          </cell>
          <cell r="Z456" t="e">
            <v>#NAME?</v>
          </cell>
          <cell r="AA456" t="e">
            <v>#NAME?</v>
          </cell>
          <cell r="AB456" t="e">
            <v>#NAME?</v>
          </cell>
          <cell r="AC456" t="e">
            <v>#NAME?</v>
          </cell>
          <cell r="AD456" t="e">
            <v>#NAME?</v>
          </cell>
          <cell r="AE456" t="e">
            <v>#NAME?</v>
          </cell>
          <cell r="AF456">
            <v>396.56</v>
          </cell>
          <cell r="AG456">
            <v>0</v>
          </cell>
          <cell r="AH456">
            <v>8.26</v>
          </cell>
          <cell r="AI456">
            <v>404.82</v>
          </cell>
          <cell r="AJ456" t="e">
            <v>#NAME?</v>
          </cell>
          <cell r="AK456" t="e">
            <v>#NAME?</v>
          </cell>
          <cell r="AL456" t="e">
            <v>#NAME?</v>
          </cell>
          <cell r="AM456" t="e">
            <v>#NAME?</v>
          </cell>
          <cell r="AN456" t="e">
            <v>#NAME?</v>
          </cell>
          <cell r="AO456" t="e">
            <v>#NAME?</v>
          </cell>
          <cell r="AP456" t="e">
            <v>#NAME?</v>
          </cell>
          <cell r="AQ456">
            <v>0</v>
          </cell>
          <cell r="AR456">
            <v>0</v>
          </cell>
          <cell r="AS456">
            <v>0</v>
          </cell>
          <cell r="AT456">
            <v>0</v>
          </cell>
        </row>
        <row r="457">
          <cell r="A457" t="str">
            <v>132KV DC Dumraon-Buxar TL Line</v>
          </cell>
          <cell r="B457">
            <v>24</v>
          </cell>
          <cell r="C457" t="str">
            <v>13/4</v>
          </cell>
          <cell r="D457" t="str">
            <v>DP+3</v>
          </cell>
          <cell r="E457" t="str">
            <v>WET</v>
          </cell>
          <cell r="F457" t="str">
            <v>Meera Engineering</v>
          </cell>
          <cell r="G457">
            <v>43444</v>
          </cell>
          <cell r="H457">
            <v>43472</v>
          </cell>
          <cell r="I457" t="str">
            <v>yes</v>
          </cell>
          <cell r="J457" t="str">
            <v>YES</v>
          </cell>
          <cell r="K457" t="str">
            <v>YES</v>
          </cell>
          <cell r="L457">
            <v>5</v>
          </cell>
          <cell r="M457">
            <v>23</v>
          </cell>
          <cell r="N457">
            <v>0</v>
          </cell>
          <cell r="O457">
            <v>0</v>
          </cell>
          <cell r="P457">
            <v>0</v>
          </cell>
          <cell r="Q457">
            <v>0</v>
          </cell>
          <cell r="R457" t="e">
            <v>#NAME?</v>
          </cell>
          <cell r="S457" t="e">
            <v>#NAME?</v>
          </cell>
          <cell r="T457">
            <v>0</v>
          </cell>
          <cell r="U457">
            <v>0</v>
          </cell>
          <cell r="V457" t="e">
            <v>#NAME?</v>
          </cell>
          <cell r="W457" t="e">
            <v>#NAME?</v>
          </cell>
          <cell r="X457" t="e">
            <v>#NAME?</v>
          </cell>
          <cell r="Y457" t="e">
            <v>#NAME?</v>
          </cell>
          <cell r="Z457" t="e">
            <v>#NAME?</v>
          </cell>
          <cell r="AA457" t="e">
            <v>#NAME?</v>
          </cell>
          <cell r="AB457" t="e">
            <v>#NAME?</v>
          </cell>
          <cell r="AC457" t="e">
            <v>#NAME?</v>
          </cell>
          <cell r="AD457" t="e">
            <v>#NAME?</v>
          </cell>
          <cell r="AE457" t="e">
            <v>#NAME?</v>
          </cell>
          <cell r="AF457">
            <v>122.56</v>
          </cell>
          <cell r="AG457">
            <v>17.68</v>
          </cell>
          <cell r="AH457">
            <v>6.51</v>
          </cell>
          <cell r="AI457">
            <v>146.75</v>
          </cell>
          <cell r="AJ457" t="e">
            <v>#NAME?</v>
          </cell>
          <cell r="AK457" t="e">
            <v>#NAME?</v>
          </cell>
          <cell r="AL457" t="e">
            <v>#NAME?</v>
          </cell>
          <cell r="AM457" t="e">
            <v>#NAME?</v>
          </cell>
          <cell r="AN457" t="e">
            <v>#NAME?</v>
          </cell>
          <cell r="AO457" t="e">
            <v>#NAME?</v>
          </cell>
          <cell r="AP457" t="e">
            <v>#NAME?</v>
          </cell>
          <cell r="AQ457">
            <v>0</v>
          </cell>
          <cell r="AR457">
            <v>0</v>
          </cell>
          <cell r="AS457">
            <v>0</v>
          </cell>
          <cell r="AT457">
            <v>0</v>
          </cell>
        </row>
        <row r="458">
          <cell r="A458" t="str">
            <v>132KV DC Naubatpur-Masaurhi TL Line</v>
          </cell>
          <cell r="B458">
            <v>12</v>
          </cell>
          <cell r="C458" t="str">
            <v>10/5</v>
          </cell>
          <cell r="D458" t="str">
            <v>DB+3</v>
          </cell>
          <cell r="E458" t="str">
            <v>WET</v>
          </cell>
          <cell r="F458" t="str">
            <v>Lalan Mehta</v>
          </cell>
          <cell r="G458">
            <v>43440</v>
          </cell>
          <cell r="H458">
            <v>43468</v>
          </cell>
          <cell r="I458">
            <v>43517</v>
          </cell>
          <cell r="J458" t="str">
            <v>YES</v>
          </cell>
          <cell r="K458" t="str">
            <v>YES</v>
          </cell>
          <cell r="L458">
            <v>4</v>
          </cell>
          <cell r="M458">
            <v>24</v>
          </cell>
          <cell r="N458">
            <v>0</v>
          </cell>
          <cell r="O458">
            <v>0</v>
          </cell>
          <cell r="P458">
            <v>0</v>
          </cell>
          <cell r="Q458">
            <v>0</v>
          </cell>
          <cell r="R458" t="e">
            <v>#NAME?</v>
          </cell>
          <cell r="S458" t="e">
            <v>#NAME?</v>
          </cell>
          <cell r="T458">
            <v>0</v>
          </cell>
          <cell r="U458">
            <v>0</v>
          </cell>
          <cell r="V458" t="e">
            <v>#NAME?</v>
          </cell>
          <cell r="W458" t="e">
            <v>#NAME?</v>
          </cell>
          <cell r="X458" t="e">
            <v>#NAME?</v>
          </cell>
          <cell r="Y458" t="e">
            <v>#NAME?</v>
          </cell>
          <cell r="Z458" t="e">
            <v>#NAME?</v>
          </cell>
          <cell r="AA458" t="e">
            <v>#NAME?</v>
          </cell>
          <cell r="AB458" t="e">
            <v>#NAME?</v>
          </cell>
          <cell r="AC458" t="e">
            <v>#NAME?</v>
          </cell>
          <cell r="AD458" t="e">
            <v>#NAME?</v>
          </cell>
          <cell r="AE458" t="e">
            <v>#NAME?</v>
          </cell>
          <cell r="AF458">
            <v>211.8</v>
          </cell>
          <cell r="AG458">
            <v>43.43</v>
          </cell>
          <cell r="AH458">
            <v>6.86</v>
          </cell>
          <cell r="AI458">
            <v>262.09000000000003</v>
          </cell>
          <cell r="AJ458" t="e">
            <v>#NAME?</v>
          </cell>
          <cell r="AK458" t="e">
            <v>#NAME?</v>
          </cell>
          <cell r="AL458" t="e">
            <v>#NAME?</v>
          </cell>
          <cell r="AM458" t="e">
            <v>#NAME?</v>
          </cell>
          <cell r="AN458" t="e">
            <v>#NAME?</v>
          </cell>
          <cell r="AO458" t="e">
            <v>#NAME?</v>
          </cell>
          <cell r="AP458" t="e">
            <v>#NAME?</v>
          </cell>
          <cell r="AQ458">
            <v>0</v>
          </cell>
          <cell r="AR458">
            <v>0</v>
          </cell>
          <cell r="AS458">
            <v>0</v>
          </cell>
          <cell r="AT458">
            <v>0</v>
          </cell>
        </row>
        <row r="459">
          <cell r="A459" t="str">
            <v>132KV DC Gaya-Jehanabad TL Line</v>
          </cell>
          <cell r="B459">
            <v>32</v>
          </cell>
          <cell r="C459" t="str">
            <v>18/11</v>
          </cell>
          <cell r="D459" t="str">
            <v>DA+3</v>
          </cell>
          <cell r="E459" t="str">
            <v>WET</v>
          </cell>
          <cell r="F459" t="str">
            <v>Sumaiyya Enterprizes</v>
          </cell>
          <cell r="G459">
            <v>43439</v>
          </cell>
          <cell r="H459">
            <v>43467</v>
          </cell>
          <cell r="I459" t="str">
            <v>YES</v>
          </cell>
          <cell r="J459" t="str">
            <v>YES</v>
          </cell>
          <cell r="K459" t="str">
            <v>YES</v>
          </cell>
          <cell r="L459">
            <v>1</v>
          </cell>
          <cell r="M459">
            <v>33</v>
          </cell>
          <cell r="N459">
            <v>0</v>
          </cell>
          <cell r="O459">
            <v>0</v>
          </cell>
          <cell r="P459">
            <v>0</v>
          </cell>
          <cell r="Q459">
            <v>0</v>
          </cell>
          <cell r="R459" t="e">
            <v>#NAME?</v>
          </cell>
          <cell r="S459" t="e">
            <v>#NAME?</v>
          </cell>
          <cell r="T459">
            <v>0</v>
          </cell>
          <cell r="U459">
            <v>0</v>
          </cell>
          <cell r="V459" t="e">
            <v>#NAME?</v>
          </cell>
          <cell r="W459" t="e">
            <v>#NAME?</v>
          </cell>
          <cell r="X459" t="e">
            <v>#NAME?</v>
          </cell>
          <cell r="Y459" t="e">
            <v>#NAME?</v>
          </cell>
          <cell r="Z459" t="e">
            <v>#NAME?</v>
          </cell>
          <cell r="AA459" t="e">
            <v>#NAME?</v>
          </cell>
          <cell r="AB459" t="e">
            <v>#NAME?</v>
          </cell>
          <cell r="AC459" t="e">
            <v>#NAME?</v>
          </cell>
          <cell r="AD459" t="e">
            <v>#NAME?</v>
          </cell>
          <cell r="AE459" t="e">
            <v>#NAME?</v>
          </cell>
          <cell r="AF459">
            <v>171.56</v>
          </cell>
          <cell r="AG459">
            <v>36.64</v>
          </cell>
          <cell r="AH459">
            <v>7.56</v>
          </cell>
          <cell r="AI459">
            <v>215.76</v>
          </cell>
          <cell r="AJ459" t="e">
            <v>#NAME?</v>
          </cell>
          <cell r="AK459" t="e">
            <v>#NAME?</v>
          </cell>
          <cell r="AL459" t="e">
            <v>#NAME?</v>
          </cell>
          <cell r="AM459" t="e">
            <v>#NAME?</v>
          </cell>
          <cell r="AN459" t="e">
            <v>#NAME?</v>
          </cell>
          <cell r="AO459" t="e">
            <v>#NAME?</v>
          </cell>
          <cell r="AP459" t="e">
            <v>#NAME?</v>
          </cell>
          <cell r="AQ459">
            <v>0</v>
          </cell>
          <cell r="AR459">
            <v>0</v>
          </cell>
          <cell r="AS459">
            <v>0</v>
          </cell>
          <cell r="AT459">
            <v>0</v>
          </cell>
        </row>
        <row r="460">
          <cell r="A460" t="str">
            <v>132KV DC Gaya-Jehanabad TL Line</v>
          </cell>
          <cell r="B460">
            <v>33</v>
          </cell>
          <cell r="C460" t="str">
            <v>19/2</v>
          </cell>
          <cell r="D460" t="str">
            <v>DA+0</v>
          </cell>
          <cell r="E460" t="str">
            <v>WET</v>
          </cell>
          <cell r="F460" t="str">
            <v>M S Builder</v>
          </cell>
          <cell r="G460">
            <v>43439</v>
          </cell>
          <cell r="H460">
            <v>43467</v>
          </cell>
          <cell r="I460" t="str">
            <v>YES</v>
          </cell>
          <cell r="J460" t="str">
            <v>YES</v>
          </cell>
          <cell r="K460" t="str">
            <v>YES</v>
          </cell>
          <cell r="L460">
            <v>2</v>
          </cell>
          <cell r="M460">
            <v>4</v>
          </cell>
          <cell r="N460">
            <v>0</v>
          </cell>
          <cell r="O460">
            <v>0</v>
          </cell>
          <cell r="P460">
            <v>0</v>
          </cell>
          <cell r="Q460">
            <v>0</v>
          </cell>
          <cell r="R460" t="e">
            <v>#NAME?</v>
          </cell>
          <cell r="S460" t="e">
            <v>#NAME?</v>
          </cell>
          <cell r="T460">
            <v>0</v>
          </cell>
          <cell r="U460">
            <v>0</v>
          </cell>
          <cell r="V460" t="e">
            <v>#NAME?</v>
          </cell>
          <cell r="W460" t="e">
            <v>#NAME?</v>
          </cell>
          <cell r="X460" t="e">
            <v>#NAME?</v>
          </cell>
          <cell r="Y460" t="e">
            <v>#NAME?</v>
          </cell>
          <cell r="Z460" t="e">
            <v>#NAME?</v>
          </cell>
          <cell r="AA460" t="e">
            <v>#NAME?</v>
          </cell>
          <cell r="AB460" t="e">
            <v>#NAME?</v>
          </cell>
          <cell r="AC460" t="e">
            <v>#NAME?</v>
          </cell>
          <cell r="AD460" t="e">
            <v>#NAME?</v>
          </cell>
          <cell r="AE460" t="e">
            <v>#NAME?</v>
          </cell>
          <cell r="AF460">
            <v>171.56</v>
          </cell>
          <cell r="AG460">
            <v>36.64</v>
          </cell>
          <cell r="AH460">
            <v>7.56</v>
          </cell>
          <cell r="AI460">
            <v>215.76</v>
          </cell>
          <cell r="AJ460" t="e">
            <v>#NAME?</v>
          </cell>
          <cell r="AK460" t="e">
            <v>#NAME?</v>
          </cell>
          <cell r="AL460" t="e">
            <v>#NAME?</v>
          </cell>
          <cell r="AM460" t="e">
            <v>#NAME?</v>
          </cell>
          <cell r="AN460" t="e">
            <v>#NAME?</v>
          </cell>
          <cell r="AO460" t="e">
            <v>#NAME?</v>
          </cell>
          <cell r="AP460" t="e">
            <v>#NAME?</v>
          </cell>
          <cell r="AQ460">
            <v>0</v>
          </cell>
          <cell r="AR460">
            <v>0</v>
          </cell>
          <cell r="AS460">
            <v>0</v>
          </cell>
          <cell r="AT460">
            <v>0</v>
          </cell>
        </row>
        <row r="461">
          <cell r="A461" t="str">
            <v>132KV DC Dumraon-Dumraon TL Line</v>
          </cell>
          <cell r="B461">
            <v>24</v>
          </cell>
          <cell r="C461" t="str">
            <v>6/6</v>
          </cell>
          <cell r="D461" t="str">
            <v>DA+0</v>
          </cell>
          <cell r="E461" t="str">
            <v>PS</v>
          </cell>
          <cell r="F461" t="str">
            <v>Chandan Yadav</v>
          </cell>
          <cell r="G461">
            <v>43516</v>
          </cell>
          <cell r="H461">
            <v>43544</v>
          </cell>
          <cell r="I461">
            <v>43614</v>
          </cell>
          <cell r="J461">
            <v>43523</v>
          </cell>
          <cell r="K461">
            <v>0</v>
          </cell>
          <cell r="L461">
            <v>0</v>
          </cell>
          <cell r="M461">
            <v>0</v>
          </cell>
          <cell r="N461">
            <v>0</v>
          </cell>
          <cell r="O461">
            <v>0</v>
          </cell>
          <cell r="P461">
            <v>0</v>
          </cell>
          <cell r="Q461">
            <v>0</v>
          </cell>
          <cell r="R461" t="e">
            <v>#NAME?</v>
          </cell>
          <cell r="S461" t="e">
            <v>#NAME?</v>
          </cell>
          <cell r="T461">
            <v>0</v>
          </cell>
          <cell r="U461">
            <v>0</v>
          </cell>
          <cell r="V461" t="e">
            <v>#NAME?</v>
          </cell>
          <cell r="W461" t="e">
            <v>#NAME?</v>
          </cell>
          <cell r="X461" t="e">
            <v>#NAME?</v>
          </cell>
          <cell r="Y461" t="e">
            <v>#NAME?</v>
          </cell>
          <cell r="Z461" t="e">
            <v>#NAME?</v>
          </cell>
          <cell r="AA461" t="e">
            <v>#NAME?</v>
          </cell>
          <cell r="AB461" t="e">
            <v>#NAME?</v>
          </cell>
          <cell r="AC461" t="e">
            <v>#NAME?</v>
          </cell>
          <cell r="AD461" t="e">
            <v>#NAME?</v>
          </cell>
          <cell r="AE461" t="e">
            <v>#NAME?</v>
          </cell>
          <cell r="AF461">
            <v>171.56</v>
          </cell>
          <cell r="AG461">
            <v>36.64</v>
          </cell>
          <cell r="AH461">
            <v>7.56</v>
          </cell>
          <cell r="AI461">
            <v>215.76</v>
          </cell>
          <cell r="AJ461" t="e">
            <v>#NAME?</v>
          </cell>
          <cell r="AK461" t="e">
            <v>#NAME?</v>
          </cell>
          <cell r="AL461" t="e">
            <v>#NAME?</v>
          </cell>
          <cell r="AM461" t="e">
            <v>#NAME?</v>
          </cell>
          <cell r="AN461" t="e">
            <v>#NAME?</v>
          </cell>
          <cell r="AO461" t="e">
            <v>#NAME?</v>
          </cell>
          <cell r="AP461" t="e">
            <v>#NAME?</v>
          </cell>
          <cell r="AQ461">
            <v>0</v>
          </cell>
          <cell r="AR461">
            <v>0</v>
          </cell>
          <cell r="AS461">
            <v>0</v>
          </cell>
          <cell r="AT461">
            <v>0</v>
          </cell>
        </row>
        <row r="462">
          <cell r="A462" t="str">
            <v>132KV DC Dumraon-Dumraon TL Line</v>
          </cell>
          <cell r="B462">
            <v>22</v>
          </cell>
          <cell r="C462" t="str">
            <v>2/4</v>
          </cell>
          <cell r="D462" t="str">
            <v>DA+0</v>
          </cell>
          <cell r="E462" t="str">
            <v>wet</v>
          </cell>
          <cell r="F462" t="str">
            <v>Deepak Pandey</v>
          </cell>
          <cell r="G462">
            <v>43514</v>
          </cell>
          <cell r="H462">
            <v>43542</v>
          </cell>
          <cell r="I462">
            <v>43614</v>
          </cell>
          <cell r="J462">
            <v>43520</v>
          </cell>
          <cell r="K462">
            <v>0</v>
          </cell>
          <cell r="L462">
            <v>0</v>
          </cell>
          <cell r="M462">
            <v>0</v>
          </cell>
          <cell r="N462">
            <v>0</v>
          </cell>
          <cell r="O462">
            <v>0</v>
          </cell>
          <cell r="P462">
            <v>0</v>
          </cell>
          <cell r="Q462">
            <v>0</v>
          </cell>
          <cell r="R462" t="e">
            <v>#NAME?</v>
          </cell>
          <cell r="S462" t="e">
            <v>#NAME?</v>
          </cell>
          <cell r="T462">
            <v>0</v>
          </cell>
          <cell r="U462">
            <v>0</v>
          </cell>
          <cell r="V462" t="e">
            <v>#NAME?</v>
          </cell>
          <cell r="W462" t="e">
            <v>#NAME?</v>
          </cell>
          <cell r="X462" t="e">
            <v>#NAME?</v>
          </cell>
          <cell r="Y462" t="e">
            <v>#NAME?</v>
          </cell>
          <cell r="Z462" t="e">
            <v>#NAME?</v>
          </cell>
          <cell r="AA462" t="e">
            <v>#NAME?</v>
          </cell>
          <cell r="AB462" t="e">
            <v>#NAME?</v>
          </cell>
          <cell r="AC462" t="e">
            <v>#NAME?</v>
          </cell>
          <cell r="AD462" t="e">
            <v>#NAME?</v>
          </cell>
          <cell r="AE462" t="e">
            <v>#NAME?</v>
          </cell>
          <cell r="AF462">
            <v>171.56</v>
          </cell>
          <cell r="AG462">
            <v>36.64</v>
          </cell>
          <cell r="AH462">
            <v>7.56</v>
          </cell>
          <cell r="AI462">
            <v>215.76</v>
          </cell>
          <cell r="AJ462" t="e">
            <v>#NAME?</v>
          </cell>
          <cell r="AK462" t="e">
            <v>#NAME?</v>
          </cell>
          <cell r="AL462" t="e">
            <v>#NAME?</v>
          </cell>
          <cell r="AM462" t="e">
            <v>#NAME?</v>
          </cell>
          <cell r="AN462" t="e">
            <v>#NAME?</v>
          </cell>
          <cell r="AO462" t="e">
            <v>#NAME?</v>
          </cell>
          <cell r="AP462" t="e">
            <v>#NAME?</v>
          </cell>
          <cell r="AQ462">
            <v>0</v>
          </cell>
          <cell r="AR462">
            <v>0</v>
          </cell>
          <cell r="AS462">
            <v>0</v>
          </cell>
          <cell r="AT462">
            <v>0</v>
          </cell>
        </row>
        <row r="463">
          <cell r="A463" t="str">
            <v>132KV DC Dumraon-Dumraon TL Line</v>
          </cell>
          <cell r="B463">
            <v>20</v>
          </cell>
          <cell r="C463" t="str">
            <v>2/5</v>
          </cell>
          <cell r="D463" t="str">
            <v>DA+3</v>
          </cell>
          <cell r="E463" t="str">
            <v>wet</v>
          </cell>
          <cell r="F463" t="str">
            <v>Deepak Pandey</v>
          </cell>
          <cell r="G463">
            <v>43513</v>
          </cell>
          <cell r="H463">
            <v>43541</v>
          </cell>
          <cell r="I463">
            <v>43614</v>
          </cell>
          <cell r="J463">
            <v>43520</v>
          </cell>
          <cell r="K463">
            <v>0</v>
          </cell>
          <cell r="L463">
            <v>0</v>
          </cell>
          <cell r="M463">
            <v>0</v>
          </cell>
          <cell r="N463">
            <v>0</v>
          </cell>
          <cell r="O463">
            <v>0</v>
          </cell>
          <cell r="P463">
            <v>0</v>
          </cell>
          <cell r="Q463">
            <v>0</v>
          </cell>
          <cell r="R463" t="e">
            <v>#NAME?</v>
          </cell>
          <cell r="S463" t="e">
            <v>#NAME?</v>
          </cell>
          <cell r="T463">
            <v>0</v>
          </cell>
          <cell r="U463">
            <v>0</v>
          </cell>
          <cell r="V463" t="e">
            <v>#NAME?</v>
          </cell>
          <cell r="W463" t="e">
            <v>#NAME?</v>
          </cell>
          <cell r="X463" t="e">
            <v>#NAME?</v>
          </cell>
          <cell r="Y463" t="e">
            <v>#NAME?</v>
          </cell>
          <cell r="Z463" t="e">
            <v>#NAME?</v>
          </cell>
          <cell r="AA463" t="e">
            <v>#NAME?</v>
          </cell>
          <cell r="AB463" t="e">
            <v>#NAME?</v>
          </cell>
          <cell r="AC463" t="e">
            <v>#NAME?</v>
          </cell>
          <cell r="AD463" t="e">
            <v>#NAME?</v>
          </cell>
          <cell r="AE463" t="e">
            <v>#NAME?</v>
          </cell>
          <cell r="AF463">
            <v>171.56</v>
          </cell>
          <cell r="AG463">
            <v>36.64</v>
          </cell>
          <cell r="AH463">
            <v>7.56</v>
          </cell>
          <cell r="AI463">
            <v>215.76</v>
          </cell>
          <cell r="AJ463" t="e">
            <v>#NAME?</v>
          </cell>
          <cell r="AK463" t="e">
            <v>#NAME?</v>
          </cell>
          <cell r="AL463" t="e">
            <v>#NAME?</v>
          </cell>
          <cell r="AM463" t="e">
            <v>#NAME?</v>
          </cell>
          <cell r="AN463" t="e">
            <v>#NAME?</v>
          </cell>
          <cell r="AO463" t="e">
            <v>#NAME?</v>
          </cell>
          <cell r="AP463" t="e">
            <v>#NAME?</v>
          </cell>
          <cell r="AQ463">
            <v>0</v>
          </cell>
          <cell r="AR463">
            <v>0</v>
          </cell>
          <cell r="AS463">
            <v>0</v>
          </cell>
          <cell r="AT463">
            <v>0</v>
          </cell>
        </row>
        <row r="464">
          <cell r="A464" t="str">
            <v>132KV DC Dumraon-Dumraon TL Line</v>
          </cell>
          <cell r="B464">
            <v>21</v>
          </cell>
          <cell r="C464" t="str">
            <v>4/0</v>
          </cell>
          <cell r="D464" t="str">
            <v>DD+6</v>
          </cell>
          <cell r="E464" t="str">
            <v>WET</v>
          </cell>
          <cell r="F464" t="str">
            <v>Kanchan Singh</v>
          </cell>
          <cell r="G464">
            <v>43513</v>
          </cell>
          <cell r="H464">
            <v>43541</v>
          </cell>
          <cell r="I464">
            <v>0</v>
          </cell>
          <cell r="J464">
            <v>43520</v>
          </cell>
          <cell r="K464">
            <v>0</v>
          </cell>
          <cell r="L464">
            <v>0</v>
          </cell>
          <cell r="M464">
            <v>0</v>
          </cell>
          <cell r="N464">
            <v>0</v>
          </cell>
          <cell r="O464">
            <v>0</v>
          </cell>
          <cell r="P464">
            <v>0</v>
          </cell>
          <cell r="Q464">
            <v>0</v>
          </cell>
          <cell r="R464" t="e">
            <v>#NAME?</v>
          </cell>
          <cell r="S464" t="e">
            <v>#NAME?</v>
          </cell>
          <cell r="T464">
            <v>0</v>
          </cell>
          <cell r="U464">
            <v>0</v>
          </cell>
          <cell r="V464" t="e">
            <v>#NAME?</v>
          </cell>
          <cell r="W464" t="e">
            <v>#NAME?</v>
          </cell>
          <cell r="X464" t="e">
            <v>#NAME?</v>
          </cell>
          <cell r="Y464" t="e">
            <v>#NAME?</v>
          </cell>
          <cell r="Z464" t="e">
            <v>#NAME?</v>
          </cell>
          <cell r="AA464" t="e">
            <v>#NAME?</v>
          </cell>
          <cell r="AB464" t="e">
            <v>#NAME?</v>
          </cell>
          <cell r="AC464" t="e">
            <v>#NAME?</v>
          </cell>
          <cell r="AD464" t="e">
            <v>#NAME?</v>
          </cell>
          <cell r="AE464" t="e">
            <v>#NAME?</v>
          </cell>
          <cell r="AF464">
            <v>396.56</v>
          </cell>
          <cell r="AG464">
            <v>0</v>
          </cell>
          <cell r="AH464">
            <v>8.26</v>
          </cell>
          <cell r="AI464">
            <v>404.82</v>
          </cell>
          <cell r="AJ464" t="e">
            <v>#NAME?</v>
          </cell>
          <cell r="AK464" t="e">
            <v>#NAME?</v>
          </cell>
          <cell r="AL464" t="e">
            <v>#NAME?</v>
          </cell>
          <cell r="AM464" t="e">
            <v>#NAME?</v>
          </cell>
          <cell r="AN464" t="e">
            <v>#NAME?</v>
          </cell>
          <cell r="AO464" t="e">
            <v>#NAME?</v>
          </cell>
          <cell r="AP464" t="e">
            <v>#NAME?</v>
          </cell>
          <cell r="AQ464">
            <v>0</v>
          </cell>
          <cell r="AR464">
            <v>0</v>
          </cell>
          <cell r="AS464">
            <v>0</v>
          </cell>
          <cell r="AT464">
            <v>0</v>
          </cell>
        </row>
        <row r="465">
          <cell r="A465" t="str">
            <v>132KV DC Dumraon-Dumraon TL Line</v>
          </cell>
          <cell r="B465">
            <v>18</v>
          </cell>
          <cell r="C465" t="str">
            <v>3/1</v>
          </cell>
          <cell r="D465" t="str">
            <v>DA+0</v>
          </cell>
          <cell r="E465" t="str">
            <v>WET</v>
          </cell>
          <cell r="F465" t="str">
            <v>Deepak Pandey</v>
          </cell>
          <cell r="G465">
            <v>43511</v>
          </cell>
          <cell r="H465">
            <v>43539</v>
          </cell>
          <cell r="I465">
            <v>43614</v>
          </cell>
          <cell r="J465">
            <v>43520</v>
          </cell>
          <cell r="K465">
            <v>0</v>
          </cell>
          <cell r="L465">
            <v>0</v>
          </cell>
          <cell r="M465">
            <v>0</v>
          </cell>
          <cell r="N465">
            <v>0</v>
          </cell>
          <cell r="O465">
            <v>0</v>
          </cell>
          <cell r="P465">
            <v>0</v>
          </cell>
          <cell r="Q465">
            <v>0</v>
          </cell>
          <cell r="R465" t="e">
            <v>#NAME?</v>
          </cell>
          <cell r="S465" t="e">
            <v>#NAME?</v>
          </cell>
          <cell r="T465">
            <v>0</v>
          </cell>
          <cell r="U465">
            <v>0</v>
          </cell>
          <cell r="V465" t="e">
            <v>#NAME?</v>
          </cell>
          <cell r="W465" t="e">
            <v>#NAME?</v>
          </cell>
          <cell r="X465" t="e">
            <v>#NAME?</v>
          </cell>
          <cell r="Y465" t="e">
            <v>#NAME?</v>
          </cell>
          <cell r="Z465" t="e">
            <v>#NAME?</v>
          </cell>
          <cell r="AA465" t="e">
            <v>#NAME?</v>
          </cell>
          <cell r="AB465" t="e">
            <v>#NAME?</v>
          </cell>
          <cell r="AC465" t="e">
            <v>#NAME?</v>
          </cell>
          <cell r="AD465" t="e">
            <v>#NAME?</v>
          </cell>
          <cell r="AE465" t="e">
            <v>#NAME?</v>
          </cell>
          <cell r="AF465">
            <v>171.56</v>
          </cell>
          <cell r="AG465">
            <v>36.64</v>
          </cell>
          <cell r="AH465">
            <v>7.56</v>
          </cell>
          <cell r="AI465">
            <v>215.76</v>
          </cell>
          <cell r="AJ465" t="e">
            <v>#NAME?</v>
          </cell>
          <cell r="AK465" t="e">
            <v>#NAME?</v>
          </cell>
          <cell r="AL465" t="e">
            <v>#NAME?</v>
          </cell>
          <cell r="AM465" t="e">
            <v>#NAME?</v>
          </cell>
          <cell r="AN465" t="e">
            <v>#NAME?</v>
          </cell>
          <cell r="AO465" t="e">
            <v>#NAME?</v>
          </cell>
          <cell r="AP465" t="e">
            <v>#NAME?</v>
          </cell>
          <cell r="AQ465">
            <v>0</v>
          </cell>
          <cell r="AR465">
            <v>0</v>
          </cell>
          <cell r="AS465">
            <v>0</v>
          </cell>
          <cell r="AT465">
            <v>0</v>
          </cell>
        </row>
        <row r="466">
          <cell r="A466" t="str">
            <v>132KV DC Dumraon-Dumraon TL Line</v>
          </cell>
          <cell r="B466">
            <v>19</v>
          </cell>
          <cell r="C466" t="str">
            <v>5/1</v>
          </cell>
          <cell r="D466" t="str">
            <v>DA+3</v>
          </cell>
          <cell r="E466" t="str">
            <v>WET</v>
          </cell>
          <cell r="F466" t="str">
            <v>Chandan Yadav</v>
          </cell>
          <cell r="G466">
            <v>43511</v>
          </cell>
          <cell r="H466">
            <v>43539</v>
          </cell>
          <cell r="I466">
            <v>43614</v>
          </cell>
          <cell r="J466">
            <v>43523</v>
          </cell>
          <cell r="K466">
            <v>0</v>
          </cell>
          <cell r="L466">
            <v>0</v>
          </cell>
          <cell r="M466">
            <v>0</v>
          </cell>
          <cell r="N466">
            <v>0</v>
          </cell>
          <cell r="O466">
            <v>0</v>
          </cell>
          <cell r="P466">
            <v>0</v>
          </cell>
          <cell r="Q466">
            <v>0</v>
          </cell>
          <cell r="R466" t="e">
            <v>#NAME?</v>
          </cell>
          <cell r="S466" t="e">
            <v>#NAME?</v>
          </cell>
          <cell r="T466">
            <v>0</v>
          </cell>
          <cell r="U466">
            <v>0</v>
          </cell>
          <cell r="V466" t="e">
            <v>#NAME?</v>
          </cell>
          <cell r="W466" t="e">
            <v>#NAME?</v>
          </cell>
          <cell r="X466" t="e">
            <v>#NAME?</v>
          </cell>
          <cell r="Y466" t="e">
            <v>#NAME?</v>
          </cell>
          <cell r="Z466" t="e">
            <v>#NAME?</v>
          </cell>
          <cell r="AA466" t="e">
            <v>#NAME?</v>
          </cell>
          <cell r="AB466" t="e">
            <v>#NAME?</v>
          </cell>
          <cell r="AC466" t="e">
            <v>#NAME?</v>
          </cell>
          <cell r="AD466" t="e">
            <v>#NAME?</v>
          </cell>
          <cell r="AE466" t="e">
            <v>#NAME?</v>
          </cell>
          <cell r="AF466">
            <v>171.56</v>
          </cell>
          <cell r="AG466">
            <v>36.64</v>
          </cell>
          <cell r="AH466">
            <v>7.56</v>
          </cell>
          <cell r="AI466">
            <v>215.76</v>
          </cell>
          <cell r="AJ466" t="e">
            <v>#NAME?</v>
          </cell>
          <cell r="AK466" t="e">
            <v>#NAME?</v>
          </cell>
          <cell r="AL466" t="e">
            <v>#NAME?</v>
          </cell>
          <cell r="AM466" t="e">
            <v>#NAME?</v>
          </cell>
          <cell r="AN466" t="e">
            <v>#NAME?</v>
          </cell>
          <cell r="AO466" t="e">
            <v>#NAME?</v>
          </cell>
          <cell r="AP466" t="e">
            <v>#NAME?</v>
          </cell>
          <cell r="AQ466">
            <v>0</v>
          </cell>
          <cell r="AR466">
            <v>0</v>
          </cell>
          <cell r="AS466">
            <v>0</v>
          </cell>
          <cell r="AT466">
            <v>0</v>
          </cell>
        </row>
        <row r="467">
          <cell r="A467" t="str">
            <v>132KV DC Dumraon-Dumraon TL Line</v>
          </cell>
          <cell r="B467">
            <v>16</v>
          </cell>
          <cell r="C467" t="str">
            <v>3/7</v>
          </cell>
          <cell r="D467" t="str">
            <v>DA+3</v>
          </cell>
          <cell r="E467" t="str">
            <v>WET</v>
          </cell>
          <cell r="F467" t="str">
            <v>Chandan Yadav</v>
          </cell>
          <cell r="G467">
            <v>43509</v>
          </cell>
          <cell r="H467">
            <v>43537</v>
          </cell>
          <cell r="I467">
            <v>43614</v>
          </cell>
          <cell r="J467">
            <v>43523</v>
          </cell>
          <cell r="K467">
            <v>0</v>
          </cell>
          <cell r="L467">
            <v>0</v>
          </cell>
          <cell r="M467">
            <v>0</v>
          </cell>
          <cell r="N467">
            <v>0</v>
          </cell>
          <cell r="O467">
            <v>0</v>
          </cell>
          <cell r="P467">
            <v>0</v>
          </cell>
          <cell r="Q467">
            <v>0</v>
          </cell>
          <cell r="R467" t="e">
            <v>#NAME?</v>
          </cell>
          <cell r="S467" t="e">
            <v>#NAME?</v>
          </cell>
          <cell r="T467">
            <v>0</v>
          </cell>
          <cell r="U467">
            <v>0</v>
          </cell>
          <cell r="V467" t="e">
            <v>#NAME?</v>
          </cell>
          <cell r="W467" t="e">
            <v>#NAME?</v>
          </cell>
          <cell r="X467" t="e">
            <v>#NAME?</v>
          </cell>
          <cell r="Y467" t="e">
            <v>#NAME?</v>
          </cell>
          <cell r="Z467" t="e">
            <v>#NAME?</v>
          </cell>
          <cell r="AA467" t="e">
            <v>#NAME?</v>
          </cell>
          <cell r="AB467" t="e">
            <v>#NAME?</v>
          </cell>
          <cell r="AC467" t="e">
            <v>#NAME?</v>
          </cell>
          <cell r="AD467" t="e">
            <v>#NAME?</v>
          </cell>
          <cell r="AE467" t="e">
            <v>#NAME?</v>
          </cell>
          <cell r="AF467">
            <v>171.56</v>
          </cell>
          <cell r="AG467">
            <v>36.64</v>
          </cell>
          <cell r="AH467">
            <v>7.56</v>
          </cell>
          <cell r="AI467">
            <v>215.76</v>
          </cell>
          <cell r="AJ467" t="e">
            <v>#NAME?</v>
          </cell>
          <cell r="AK467" t="e">
            <v>#NAME?</v>
          </cell>
          <cell r="AL467" t="e">
            <v>#NAME?</v>
          </cell>
          <cell r="AM467" t="e">
            <v>#NAME?</v>
          </cell>
          <cell r="AN467" t="e">
            <v>#NAME?</v>
          </cell>
          <cell r="AO467" t="e">
            <v>#NAME?</v>
          </cell>
          <cell r="AP467" t="e">
            <v>#NAME?</v>
          </cell>
          <cell r="AQ467">
            <v>0</v>
          </cell>
          <cell r="AR467">
            <v>0</v>
          </cell>
          <cell r="AS467">
            <v>0</v>
          </cell>
          <cell r="AT467">
            <v>0</v>
          </cell>
        </row>
        <row r="468">
          <cell r="A468" t="str">
            <v>132KV DC Dumraon-Dumraon TL Line</v>
          </cell>
          <cell r="B468">
            <v>17</v>
          </cell>
          <cell r="C468" t="str">
            <v>5/2</v>
          </cell>
          <cell r="D468" t="str">
            <v>DA+6</v>
          </cell>
          <cell r="E468" t="str">
            <v>WET</v>
          </cell>
          <cell r="F468" t="str">
            <v>Kanchan Singh</v>
          </cell>
          <cell r="G468">
            <v>43509</v>
          </cell>
          <cell r="H468">
            <v>43537</v>
          </cell>
          <cell r="I468">
            <v>0</v>
          </cell>
          <cell r="J468">
            <v>43520</v>
          </cell>
          <cell r="K468">
            <v>0</v>
          </cell>
          <cell r="L468">
            <v>0</v>
          </cell>
          <cell r="M468">
            <v>0</v>
          </cell>
          <cell r="N468">
            <v>0</v>
          </cell>
          <cell r="O468">
            <v>0</v>
          </cell>
          <cell r="P468">
            <v>0</v>
          </cell>
          <cell r="Q468">
            <v>0</v>
          </cell>
          <cell r="R468" t="e">
            <v>#NAME?</v>
          </cell>
          <cell r="S468" t="e">
            <v>#NAME?</v>
          </cell>
          <cell r="T468">
            <v>0</v>
          </cell>
          <cell r="U468">
            <v>0</v>
          </cell>
          <cell r="V468" t="e">
            <v>#NAME?</v>
          </cell>
          <cell r="W468" t="e">
            <v>#NAME?</v>
          </cell>
          <cell r="X468" t="e">
            <v>#NAME?</v>
          </cell>
          <cell r="Y468" t="e">
            <v>#NAME?</v>
          </cell>
          <cell r="Z468" t="e">
            <v>#NAME?</v>
          </cell>
          <cell r="AA468" t="e">
            <v>#NAME?</v>
          </cell>
          <cell r="AB468" t="e">
            <v>#NAME?</v>
          </cell>
          <cell r="AC468" t="e">
            <v>#NAME?</v>
          </cell>
          <cell r="AD468" t="e">
            <v>#NAME?</v>
          </cell>
          <cell r="AE468" t="e">
            <v>#NAME?</v>
          </cell>
          <cell r="AF468">
            <v>171.56</v>
          </cell>
          <cell r="AG468">
            <v>36.64</v>
          </cell>
          <cell r="AH468">
            <v>7.56</v>
          </cell>
          <cell r="AI468">
            <v>215.76</v>
          </cell>
          <cell r="AJ468" t="e">
            <v>#NAME?</v>
          </cell>
          <cell r="AK468" t="e">
            <v>#NAME?</v>
          </cell>
          <cell r="AL468" t="e">
            <v>#NAME?</v>
          </cell>
          <cell r="AM468" t="e">
            <v>#NAME?</v>
          </cell>
          <cell r="AN468" t="e">
            <v>#NAME?</v>
          </cell>
          <cell r="AO468" t="e">
            <v>#NAME?</v>
          </cell>
          <cell r="AP468" t="e">
            <v>#NAME?</v>
          </cell>
          <cell r="AQ468">
            <v>0</v>
          </cell>
          <cell r="AR468">
            <v>0</v>
          </cell>
          <cell r="AS468">
            <v>0</v>
          </cell>
          <cell r="AT468">
            <v>0</v>
          </cell>
        </row>
        <row r="469">
          <cell r="A469" t="str">
            <v>132KV DC Gaya-Jehanabad TL Line</v>
          </cell>
          <cell r="B469">
            <v>30</v>
          </cell>
          <cell r="C469" t="str">
            <v>3/3</v>
          </cell>
          <cell r="D469" t="str">
            <v>DA+3</v>
          </cell>
          <cell r="E469" t="str">
            <v>WET</v>
          </cell>
          <cell r="F469" t="str">
            <v>Deepak Kumar</v>
          </cell>
          <cell r="G469">
            <v>43438</v>
          </cell>
          <cell r="H469">
            <v>43466</v>
          </cell>
          <cell r="I469" t="str">
            <v>YES</v>
          </cell>
          <cell r="J469" t="str">
            <v>YES</v>
          </cell>
          <cell r="K469" t="str">
            <v>YES</v>
          </cell>
          <cell r="L469">
            <v>2</v>
          </cell>
          <cell r="M469">
            <v>30</v>
          </cell>
          <cell r="N469">
            <v>0</v>
          </cell>
          <cell r="O469">
            <v>0</v>
          </cell>
          <cell r="P469">
            <v>0</v>
          </cell>
          <cell r="Q469">
            <v>0</v>
          </cell>
          <cell r="R469" t="e">
            <v>#NAME?</v>
          </cell>
          <cell r="S469" t="e">
            <v>#NAME?</v>
          </cell>
          <cell r="T469">
            <v>0</v>
          </cell>
          <cell r="U469">
            <v>0</v>
          </cell>
          <cell r="V469" t="e">
            <v>#NAME?</v>
          </cell>
          <cell r="W469" t="e">
            <v>#NAME?</v>
          </cell>
          <cell r="X469" t="e">
            <v>#NAME?</v>
          </cell>
          <cell r="Y469" t="e">
            <v>#NAME?</v>
          </cell>
          <cell r="Z469" t="e">
            <v>#NAME?</v>
          </cell>
          <cell r="AA469" t="e">
            <v>#NAME?</v>
          </cell>
          <cell r="AB469" t="e">
            <v>#NAME?</v>
          </cell>
          <cell r="AC469" t="e">
            <v>#NAME?</v>
          </cell>
          <cell r="AD469" t="e">
            <v>#NAME?</v>
          </cell>
          <cell r="AE469" t="e">
            <v>#NAME?</v>
          </cell>
          <cell r="AF469">
            <v>171.56</v>
          </cell>
          <cell r="AG469">
            <v>36.64</v>
          </cell>
          <cell r="AH469">
            <v>7.56</v>
          </cell>
          <cell r="AI469">
            <v>215.76</v>
          </cell>
          <cell r="AJ469" t="e">
            <v>#NAME?</v>
          </cell>
          <cell r="AK469" t="e">
            <v>#NAME?</v>
          </cell>
          <cell r="AL469" t="e">
            <v>#NAME?</v>
          </cell>
          <cell r="AM469" t="e">
            <v>#NAME?</v>
          </cell>
          <cell r="AN469" t="e">
            <v>#NAME?</v>
          </cell>
          <cell r="AO469" t="e">
            <v>#NAME?</v>
          </cell>
          <cell r="AP469" t="e">
            <v>#NAME?</v>
          </cell>
          <cell r="AQ469">
            <v>0</v>
          </cell>
          <cell r="AR469">
            <v>0</v>
          </cell>
          <cell r="AS469">
            <v>0</v>
          </cell>
          <cell r="AT469">
            <v>0</v>
          </cell>
        </row>
        <row r="470">
          <cell r="A470" t="str">
            <v>132KV DC Gaya-Jehanabad TL Line</v>
          </cell>
          <cell r="B470">
            <v>31</v>
          </cell>
          <cell r="C470" t="str">
            <v>5/5</v>
          </cell>
          <cell r="D470" t="str">
            <v>DA+0</v>
          </cell>
          <cell r="E470" t="str">
            <v>WET</v>
          </cell>
          <cell r="F470" t="str">
            <v>Sunil Kumar</v>
          </cell>
          <cell r="G470">
            <v>43438</v>
          </cell>
          <cell r="H470">
            <v>43466</v>
          </cell>
          <cell r="I470">
            <v>43540</v>
          </cell>
          <cell r="J470" t="str">
            <v>YES</v>
          </cell>
          <cell r="K470" t="str">
            <v>YES</v>
          </cell>
          <cell r="L470">
            <v>1</v>
          </cell>
          <cell r="M470">
            <v>31</v>
          </cell>
          <cell r="N470">
            <v>0</v>
          </cell>
          <cell r="O470">
            <v>0</v>
          </cell>
          <cell r="P470">
            <v>0</v>
          </cell>
          <cell r="Q470">
            <v>0</v>
          </cell>
          <cell r="R470" t="e">
            <v>#NAME?</v>
          </cell>
          <cell r="S470" t="e">
            <v>#NAME?</v>
          </cell>
          <cell r="T470">
            <v>0</v>
          </cell>
          <cell r="U470">
            <v>0</v>
          </cell>
          <cell r="V470" t="e">
            <v>#NAME?</v>
          </cell>
          <cell r="W470" t="e">
            <v>#NAME?</v>
          </cell>
          <cell r="X470" t="e">
            <v>#NAME?</v>
          </cell>
          <cell r="Y470" t="e">
            <v>#NAME?</v>
          </cell>
          <cell r="Z470" t="e">
            <v>#NAME?</v>
          </cell>
          <cell r="AA470" t="e">
            <v>#NAME?</v>
          </cell>
          <cell r="AB470" t="e">
            <v>#NAME?</v>
          </cell>
          <cell r="AC470" t="e">
            <v>#NAME?</v>
          </cell>
          <cell r="AD470" t="e">
            <v>#NAME?</v>
          </cell>
          <cell r="AE470" t="e">
            <v>#NAME?</v>
          </cell>
          <cell r="AF470">
            <v>171.56</v>
          </cell>
          <cell r="AG470">
            <v>36.64</v>
          </cell>
          <cell r="AH470">
            <v>7.56</v>
          </cell>
          <cell r="AI470">
            <v>215.76</v>
          </cell>
          <cell r="AJ470" t="e">
            <v>#NAME?</v>
          </cell>
          <cell r="AK470" t="e">
            <v>#NAME?</v>
          </cell>
          <cell r="AL470" t="e">
            <v>#NAME?</v>
          </cell>
          <cell r="AM470" t="e">
            <v>#NAME?</v>
          </cell>
          <cell r="AN470" t="e">
            <v>#NAME?</v>
          </cell>
          <cell r="AO470" t="e">
            <v>#NAME?</v>
          </cell>
          <cell r="AP470" t="e">
            <v>#NAME?</v>
          </cell>
          <cell r="AQ470">
            <v>0</v>
          </cell>
          <cell r="AR470">
            <v>0</v>
          </cell>
          <cell r="AS470">
            <v>0</v>
          </cell>
          <cell r="AT470">
            <v>0</v>
          </cell>
        </row>
        <row r="471">
          <cell r="A471" t="str">
            <v>132KV DC Dumraon-Dumraon TL Line</v>
          </cell>
          <cell r="B471">
            <v>15</v>
          </cell>
          <cell r="C471" t="str">
            <v>3/2</v>
          </cell>
          <cell r="D471" t="str">
            <v>DA+3</v>
          </cell>
          <cell r="E471" t="str">
            <v>WET</v>
          </cell>
          <cell r="F471" t="str">
            <v>Deepak Pandey</v>
          </cell>
          <cell r="G471">
            <v>43508</v>
          </cell>
          <cell r="H471">
            <v>43536</v>
          </cell>
          <cell r="I471">
            <v>43614</v>
          </cell>
          <cell r="J471">
            <v>43520</v>
          </cell>
          <cell r="K471">
            <v>0</v>
          </cell>
          <cell r="L471">
            <v>0</v>
          </cell>
          <cell r="M471">
            <v>0</v>
          </cell>
          <cell r="N471">
            <v>0</v>
          </cell>
          <cell r="O471">
            <v>0</v>
          </cell>
          <cell r="P471">
            <v>0</v>
          </cell>
          <cell r="Q471">
            <v>0</v>
          </cell>
          <cell r="R471" t="e">
            <v>#NAME?</v>
          </cell>
          <cell r="S471" t="e">
            <v>#NAME?</v>
          </cell>
          <cell r="T471">
            <v>0</v>
          </cell>
          <cell r="U471">
            <v>0</v>
          </cell>
          <cell r="V471" t="e">
            <v>#NAME?</v>
          </cell>
          <cell r="W471" t="e">
            <v>#NAME?</v>
          </cell>
          <cell r="X471" t="e">
            <v>#NAME?</v>
          </cell>
          <cell r="Y471" t="e">
            <v>#NAME?</v>
          </cell>
          <cell r="Z471" t="e">
            <v>#NAME?</v>
          </cell>
          <cell r="AA471" t="e">
            <v>#NAME?</v>
          </cell>
          <cell r="AB471" t="e">
            <v>#NAME?</v>
          </cell>
          <cell r="AC471" t="e">
            <v>#NAME?</v>
          </cell>
          <cell r="AD471" t="e">
            <v>#NAME?</v>
          </cell>
          <cell r="AE471" t="e">
            <v>#NAME?</v>
          </cell>
          <cell r="AF471">
            <v>171.56</v>
          </cell>
          <cell r="AG471">
            <v>36.64</v>
          </cell>
          <cell r="AH471">
            <v>7.56</v>
          </cell>
          <cell r="AI471">
            <v>215.76</v>
          </cell>
          <cell r="AJ471" t="e">
            <v>#NAME?</v>
          </cell>
          <cell r="AK471" t="e">
            <v>#NAME?</v>
          </cell>
          <cell r="AL471" t="e">
            <v>#NAME?</v>
          </cell>
          <cell r="AM471" t="e">
            <v>#NAME?</v>
          </cell>
          <cell r="AN471" t="e">
            <v>#NAME?</v>
          </cell>
          <cell r="AO471" t="e">
            <v>#NAME?</v>
          </cell>
          <cell r="AP471" t="e">
            <v>#NAME?</v>
          </cell>
          <cell r="AQ471">
            <v>0</v>
          </cell>
          <cell r="AR471">
            <v>0</v>
          </cell>
          <cell r="AS471">
            <v>0</v>
          </cell>
          <cell r="AT471">
            <v>0</v>
          </cell>
        </row>
        <row r="472">
          <cell r="A472" t="str">
            <v>132KV DC Gaya-Jehanabad TL Line</v>
          </cell>
          <cell r="B472">
            <v>28</v>
          </cell>
          <cell r="C472" t="str">
            <v>5/4</v>
          </cell>
          <cell r="D472" t="str">
            <v>DA+0</v>
          </cell>
          <cell r="E472" t="str">
            <v>WET</v>
          </cell>
          <cell r="F472" t="str">
            <v>Sunil Kumar</v>
          </cell>
          <cell r="G472">
            <v>43437</v>
          </cell>
          <cell r="H472">
            <v>43465</v>
          </cell>
          <cell r="I472">
            <v>43540</v>
          </cell>
          <cell r="J472" t="str">
            <v>YES</v>
          </cell>
          <cell r="K472" t="str">
            <v>YES</v>
          </cell>
          <cell r="L472">
            <v>1</v>
          </cell>
          <cell r="M472">
            <v>29</v>
          </cell>
          <cell r="N472">
            <v>0</v>
          </cell>
          <cell r="O472">
            <v>0</v>
          </cell>
          <cell r="P472">
            <v>0</v>
          </cell>
          <cell r="Q472">
            <v>0</v>
          </cell>
          <cell r="R472" t="e">
            <v>#NAME?</v>
          </cell>
          <cell r="S472" t="e">
            <v>#NAME?</v>
          </cell>
          <cell r="T472">
            <v>0</v>
          </cell>
          <cell r="U472">
            <v>0</v>
          </cell>
          <cell r="V472" t="e">
            <v>#NAME?</v>
          </cell>
          <cell r="W472" t="e">
            <v>#NAME?</v>
          </cell>
          <cell r="X472" t="e">
            <v>#NAME?</v>
          </cell>
          <cell r="Y472" t="e">
            <v>#NAME?</v>
          </cell>
          <cell r="Z472" t="e">
            <v>#NAME?</v>
          </cell>
          <cell r="AA472" t="e">
            <v>#NAME?</v>
          </cell>
          <cell r="AB472" t="e">
            <v>#NAME?</v>
          </cell>
          <cell r="AC472" t="e">
            <v>#NAME?</v>
          </cell>
          <cell r="AD472" t="e">
            <v>#NAME?</v>
          </cell>
          <cell r="AE472" t="e">
            <v>#NAME?</v>
          </cell>
          <cell r="AF472">
            <v>171.56</v>
          </cell>
          <cell r="AG472">
            <v>36.64</v>
          </cell>
          <cell r="AH472">
            <v>7.56</v>
          </cell>
          <cell r="AI472">
            <v>215.76</v>
          </cell>
          <cell r="AJ472" t="e">
            <v>#NAME?</v>
          </cell>
          <cell r="AK472" t="e">
            <v>#NAME?</v>
          </cell>
          <cell r="AL472" t="e">
            <v>#NAME?</v>
          </cell>
          <cell r="AM472" t="e">
            <v>#NAME?</v>
          </cell>
          <cell r="AN472" t="e">
            <v>#NAME?</v>
          </cell>
          <cell r="AO472" t="e">
            <v>#NAME?</v>
          </cell>
          <cell r="AP472" t="e">
            <v>#NAME?</v>
          </cell>
          <cell r="AQ472">
            <v>0</v>
          </cell>
          <cell r="AR472">
            <v>70.25</v>
          </cell>
          <cell r="AS472">
            <v>70.25</v>
          </cell>
          <cell r="AT472">
            <v>54.285714285714285</v>
          </cell>
        </row>
        <row r="473">
          <cell r="A473" t="str">
            <v>132KV DC Gaya-Jehanabad TL Line</v>
          </cell>
          <cell r="B473">
            <v>29</v>
          </cell>
          <cell r="C473" t="str">
            <v>15/2</v>
          </cell>
          <cell r="D473" t="str">
            <v>DA+3</v>
          </cell>
          <cell r="E473" t="str">
            <v>WET</v>
          </cell>
          <cell r="F473" t="str">
            <v>Rajiv Kumar</v>
          </cell>
          <cell r="G473">
            <v>43437</v>
          </cell>
          <cell r="H473">
            <v>43465</v>
          </cell>
          <cell r="I473" t="str">
            <v>21/02</v>
          </cell>
          <cell r="J473" t="str">
            <v>YES</v>
          </cell>
          <cell r="K473" t="str">
            <v>YES</v>
          </cell>
          <cell r="L473">
            <v>2</v>
          </cell>
          <cell r="M473">
            <v>28</v>
          </cell>
          <cell r="N473">
            <v>0</v>
          </cell>
          <cell r="O473">
            <v>0</v>
          </cell>
          <cell r="P473">
            <v>0</v>
          </cell>
          <cell r="Q473">
            <v>0</v>
          </cell>
          <cell r="R473" t="e">
            <v>#NAME?</v>
          </cell>
          <cell r="S473" t="e">
            <v>#NAME?</v>
          </cell>
          <cell r="T473">
            <v>0</v>
          </cell>
          <cell r="U473">
            <v>0</v>
          </cell>
          <cell r="V473" t="e">
            <v>#NAME?</v>
          </cell>
          <cell r="W473" t="e">
            <v>#NAME?</v>
          </cell>
          <cell r="X473" t="e">
            <v>#NAME?</v>
          </cell>
          <cell r="Y473" t="e">
            <v>#NAME?</v>
          </cell>
          <cell r="Z473" t="e">
            <v>#NAME?</v>
          </cell>
          <cell r="AA473" t="e">
            <v>#NAME?</v>
          </cell>
          <cell r="AB473" t="e">
            <v>#NAME?</v>
          </cell>
          <cell r="AC473" t="e">
            <v>#NAME?</v>
          </cell>
          <cell r="AD473" t="e">
            <v>#NAME?</v>
          </cell>
          <cell r="AE473" t="e">
            <v>#NAME?</v>
          </cell>
          <cell r="AF473">
            <v>171.56</v>
          </cell>
          <cell r="AG473">
            <v>36.64</v>
          </cell>
          <cell r="AH473">
            <v>7.56</v>
          </cell>
          <cell r="AI473">
            <v>215.76</v>
          </cell>
          <cell r="AJ473" t="e">
            <v>#NAME?</v>
          </cell>
          <cell r="AK473" t="e">
            <v>#NAME?</v>
          </cell>
          <cell r="AL473" t="e">
            <v>#NAME?</v>
          </cell>
          <cell r="AM473" t="e">
            <v>#NAME?</v>
          </cell>
          <cell r="AN473" t="e">
            <v>#NAME?</v>
          </cell>
          <cell r="AO473" t="e">
            <v>#NAME?</v>
          </cell>
          <cell r="AP473" t="e">
            <v>#NAME?</v>
          </cell>
          <cell r="AQ473">
            <v>0</v>
          </cell>
          <cell r="AR473">
            <v>0</v>
          </cell>
          <cell r="AS473">
            <v>0</v>
          </cell>
          <cell r="AT473">
            <v>0</v>
          </cell>
        </row>
        <row r="474">
          <cell r="A474" t="str">
            <v>132KV DC Naubatpur-Masaurhi TL Line</v>
          </cell>
          <cell r="B474">
            <v>11</v>
          </cell>
          <cell r="C474" t="str">
            <v>10/4</v>
          </cell>
          <cell r="D474" t="str">
            <v>DA+0</v>
          </cell>
          <cell r="E474" t="str">
            <v>WET</v>
          </cell>
          <cell r="F474" t="str">
            <v>Lalan Mehta</v>
          </cell>
          <cell r="G474">
            <v>43437</v>
          </cell>
          <cell r="H474">
            <v>43465</v>
          </cell>
          <cell r="I474">
            <v>43517</v>
          </cell>
          <cell r="J474" t="str">
            <v>YES</v>
          </cell>
          <cell r="K474" t="str">
            <v>YES</v>
          </cell>
          <cell r="L474">
            <v>4</v>
          </cell>
          <cell r="M474">
            <v>29</v>
          </cell>
          <cell r="N474">
            <v>0</v>
          </cell>
          <cell r="O474">
            <v>0</v>
          </cell>
          <cell r="P474">
            <v>0</v>
          </cell>
          <cell r="Q474">
            <v>0</v>
          </cell>
          <cell r="R474" t="e">
            <v>#NAME?</v>
          </cell>
          <cell r="S474" t="e">
            <v>#NAME?</v>
          </cell>
          <cell r="T474">
            <v>0</v>
          </cell>
          <cell r="U474">
            <v>0</v>
          </cell>
          <cell r="V474" t="e">
            <v>#NAME?</v>
          </cell>
          <cell r="W474" t="e">
            <v>#NAME?</v>
          </cell>
          <cell r="X474" t="e">
            <v>#NAME?</v>
          </cell>
          <cell r="Y474" t="e">
            <v>#NAME?</v>
          </cell>
          <cell r="Z474" t="e">
            <v>#NAME?</v>
          </cell>
          <cell r="AA474" t="e">
            <v>#NAME?</v>
          </cell>
          <cell r="AB474" t="e">
            <v>#NAME?</v>
          </cell>
          <cell r="AC474" t="e">
            <v>#NAME?</v>
          </cell>
          <cell r="AD474" t="e">
            <v>#NAME?</v>
          </cell>
          <cell r="AE474" t="e">
            <v>#NAME?</v>
          </cell>
          <cell r="AF474">
            <v>171.56</v>
          </cell>
          <cell r="AG474">
            <v>36.64</v>
          </cell>
          <cell r="AH474">
            <v>7.56</v>
          </cell>
          <cell r="AI474">
            <v>215.76</v>
          </cell>
          <cell r="AJ474" t="e">
            <v>#NAME?</v>
          </cell>
          <cell r="AK474" t="e">
            <v>#NAME?</v>
          </cell>
          <cell r="AL474" t="e">
            <v>#NAME?</v>
          </cell>
          <cell r="AM474" t="e">
            <v>#NAME?</v>
          </cell>
          <cell r="AN474" t="e">
            <v>#NAME?</v>
          </cell>
          <cell r="AO474" t="e">
            <v>#NAME?</v>
          </cell>
          <cell r="AP474" t="e">
            <v>#NAME?</v>
          </cell>
          <cell r="AQ474">
            <v>0</v>
          </cell>
          <cell r="AR474">
            <v>0</v>
          </cell>
          <cell r="AS474">
            <v>0</v>
          </cell>
          <cell r="AT474">
            <v>0</v>
          </cell>
        </row>
        <row r="475">
          <cell r="A475" t="str">
            <v>132KV DC Dumraon-Dumraon TL Line</v>
          </cell>
          <cell r="B475">
            <v>14</v>
          </cell>
          <cell r="C475" t="str">
            <v>3/8</v>
          </cell>
          <cell r="D475" t="str">
            <v>DA+0</v>
          </cell>
          <cell r="E475" t="str">
            <v>WET</v>
          </cell>
          <cell r="F475" t="str">
            <v>Kanchan Singh</v>
          </cell>
          <cell r="G475">
            <v>43507</v>
          </cell>
          <cell r="H475">
            <v>43535</v>
          </cell>
          <cell r="I475">
            <v>0</v>
          </cell>
          <cell r="J475">
            <v>43520</v>
          </cell>
          <cell r="K475">
            <v>0</v>
          </cell>
          <cell r="L475">
            <v>0</v>
          </cell>
          <cell r="M475">
            <v>0</v>
          </cell>
          <cell r="N475">
            <v>0</v>
          </cell>
          <cell r="O475">
            <v>0</v>
          </cell>
          <cell r="P475">
            <v>0</v>
          </cell>
          <cell r="Q475">
            <v>0</v>
          </cell>
          <cell r="R475" t="e">
            <v>#NAME?</v>
          </cell>
          <cell r="S475" t="e">
            <v>#NAME?</v>
          </cell>
          <cell r="T475">
            <v>0</v>
          </cell>
          <cell r="U475">
            <v>0</v>
          </cell>
          <cell r="V475" t="e">
            <v>#NAME?</v>
          </cell>
          <cell r="W475" t="e">
            <v>#NAME?</v>
          </cell>
          <cell r="X475" t="e">
            <v>#NAME?</v>
          </cell>
          <cell r="Y475" t="e">
            <v>#NAME?</v>
          </cell>
          <cell r="Z475" t="e">
            <v>#NAME?</v>
          </cell>
          <cell r="AA475" t="e">
            <v>#NAME?</v>
          </cell>
          <cell r="AB475" t="e">
            <v>#NAME?</v>
          </cell>
          <cell r="AC475" t="e">
            <v>#NAME?</v>
          </cell>
          <cell r="AD475" t="e">
            <v>#NAME?</v>
          </cell>
          <cell r="AE475" t="e">
            <v>#NAME?</v>
          </cell>
          <cell r="AF475">
            <v>171.56</v>
          </cell>
          <cell r="AG475">
            <v>36.64</v>
          </cell>
          <cell r="AH475">
            <v>7.56</v>
          </cell>
          <cell r="AI475">
            <v>215.76</v>
          </cell>
          <cell r="AJ475" t="e">
            <v>#NAME?</v>
          </cell>
          <cell r="AK475" t="e">
            <v>#NAME?</v>
          </cell>
          <cell r="AL475" t="e">
            <v>#NAME?</v>
          </cell>
          <cell r="AM475" t="e">
            <v>#NAME?</v>
          </cell>
          <cell r="AN475" t="e">
            <v>#NAME?</v>
          </cell>
          <cell r="AO475" t="e">
            <v>#NAME?</v>
          </cell>
          <cell r="AP475" t="e">
            <v>#NAME?</v>
          </cell>
          <cell r="AQ475">
            <v>0</v>
          </cell>
          <cell r="AR475">
            <v>0</v>
          </cell>
          <cell r="AS475">
            <v>0</v>
          </cell>
          <cell r="AT475">
            <v>0</v>
          </cell>
        </row>
        <row r="476">
          <cell r="A476" t="str">
            <v>132KV DC Dumraon-Buxar TL Line</v>
          </cell>
          <cell r="B476">
            <v>23</v>
          </cell>
          <cell r="C476" t="str">
            <v>12/4</v>
          </cell>
          <cell r="D476" t="str">
            <v>DP+0</v>
          </cell>
          <cell r="E476" t="str">
            <v>WET</v>
          </cell>
          <cell r="F476" t="str">
            <v>Meera Engineering</v>
          </cell>
          <cell r="G476">
            <v>43440</v>
          </cell>
          <cell r="H476">
            <v>43468</v>
          </cell>
          <cell r="I476" t="str">
            <v>yes</v>
          </cell>
          <cell r="J476" t="str">
            <v>YES</v>
          </cell>
          <cell r="K476" t="str">
            <v>YES</v>
          </cell>
          <cell r="L476">
            <v>5</v>
          </cell>
          <cell r="M476">
            <v>22</v>
          </cell>
          <cell r="N476">
            <v>0</v>
          </cell>
          <cell r="O476">
            <v>0</v>
          </cell>
          <cell r="P476">
            <v>0</v>
          </cell>
          <cell r="Q476">
            <v>0</v>
          </cell>
          <cell r="R476" t="e">
            <v>#NAME?</v>
          </cell>
          <cell r="S476" t="e">
            <v>#NAME?</v>
          </cell>
          <cell r="T476">
            <v>0</v>
          </cell>
          <cell r="U476">
            <v>0</v>
          </cell>
          <cell r="V476" t="e">
            <v>#NAME?</v>
          </cell>
          <cell r="W476" t="e">
            <v>#NAME?</v>
          </cell>
          <cell r="X476" t="e">
            <v>#NAME?</v>
          </cell>
          <cell r="Y476" t="e">
            <v>#NAME?</v>
          </cell>
          <cell r="Z476" t="e">
            <v>#NAME?</v>
          </cell>
          <cell r="AA476" t="e">
            <v>#NAME?</v>
          </cell>
          <cell r="AB476" t="e">
            <v>#NAME?</v>
          </cell>
          <cell r="AC476" t="e">
            <v>#NAME?</v>
          </cell>
          <cell r="AD476" t="e">
            <v>#NAME?</v>
          </cell>
          <cell r="AE476" t="e">
            <v>#NAME?</v>
          </cell>
          <cell r="AF476">
            <v>122.56</v>
          </cell>
          <cell r="AG476">
            <v>17.68</v>
          </cell>
          <cell r="AH476">
            <v>6.51</v>
          </cell>
          <cell r="AI476">
            <v>146.75</v>
          </cell>
          <cell r="AJ476" t="e">
            <v>#NAME?</v>
          </cell>
          <cell r="AK476" t="e">
            <v>#NAME?</v>
          </cell>
          <cell r="AL476" t="e">
            <v>#NAME?</v>
          </cell>
          <cell r="AM476" t="e">
            <v>#NAME?</v>
          </cell>
          <cell r="AN476" t="e">
            <v>#NAME?</v>
          </cell>
          <cell r="AO476" t="e">
            <v>#NAME?</v>
          </cell>
          <cell r="AP476" t="e">
            <v>#NAME?</v>
          </cell>
          <cell r="AQ476">
            <v>0</v>
          </cell>
          <cell r="AR476">
            <v>0</v>
          </cell>
          <cell r="AS476">
            <v>0</v>
          </cell>
          <cell r="AT476">
            <v>0</v>
          </cell>
        </row>
        <row r="477">
          <cell r="A477" t="str">
            <v>132KV DC Dumraon-Buxar TL Line</v>
          </cell>
          <cell r="B477">
            <v>22</v>
          </cell>
          <cell r="C477" t="str">
            <v>12/3</v>
          </cell>
          <cell r="D477" t="str">
            <v>DP+3</v>
          </cell>
          <cell r="E477" t="str">
            <v>WET</v>
          </cell>
          <cell r="F477" t="str">
            <v>Meera Engineering</v>
          </cell>
          <cell r="G477">
            <v>43437</v>
          </cell>
          <cell r="H477">
            <v>43465</v>
          </cell>
          <cell r="I477" t="str">
            <v>yes</v>
          </cell>
          <cell r="J477" t="str">
            <v>YES</v>
          </cell>
          <cell r="K477" t="str">
            <v>YES</v>
          </cell>
          <cell r="L477">
            <v>5</v>
          </cell>
          <cell r="M477">
            <v>21</v>
          </cell>
          <cell r="N477">
            <v>0</v>
          </cell>
          <cell r="O477">
            <v>0</v>
          </cell>
          <cell r="P477">
            <v>0</v>
          </cell>
          <cell r="Q477">
            <v>0</v>
          </cell>
          <cell r="R477" t="e">
            <v>#NAME?</v>
          </cell>
          <cell r="S477" t="e">
            <v>#NAME?</v>
          </cell>
          <cell r="T477">
            <v>0</v>
          </cell>
          <cell r="U477">
            <v>0</v>
          </cell>
          <cell r="V477" t="e">
            <v>#NAME?</v>
          </cell>
          <cell r="W477" t="e">
            <v>#NAME?</v>
          </cell>
          <cell r="X477" t="e">
            <v>#NAME?</v>
          </cell>
          <cell r="Y477" t="e">
            <v>#NAME?</v>
          </cell>
          <cell r="Z477" t="e">
            <v>#NAME?</v>
          </cell>
          <cell r="AA477" t="e">
            <v>#NAME?</v>
          </cell>
          <cell r="AB477" t="e">
            <v>#NAME?</v>
          </cell>
          <cell r="AC477" t="e">
            <v>#NAME?</v>
          </cell>
          <cell r="AD477" t="e">
            <v>#NAME?</v>
          </cell>
          <cell r="AE477" t="e">
            <v>#NAME?</v>
          </cell>
          <cell r="AF477">
            <v>122.56</v>
          </cell>
          <cell r="AG477">
            <v>17.68</v>
          </cell>
          <cell r="AH477">
            <v>6.51</v>
          </cell>
          <cell r="AI477">
            <v>146.75</v>
          </cell>
          <cell r="AJ477" t="e">
            <v>#NAME?</v>
          </cell>
          <cell r="AK477" t="e">
            <v>#NAME?</v>
          </cell>
          <cell r="AL477" t="e">
            <v>#NAME?</v>
          </cell>
          <cell r="AM477" t="e">
            <v>#NAME?</v>
          </cell>
          <cell r="AN477" t="e">
            <v>#NAME?</v>
          </cell>
          <cell r="AO477" t="e">
            <v>#NAME?</v>
          </cell>
          <cell r="AP477" t="e">
            <v>#NAME?</v>
          </cell>
          <cell r="AQ477">
            <v>0</v>
          </cell>
          <cell r="AR477">
            <v>0</v>
          </cell>
          <cell r="AS477">
            <v>0</v>
          </cell>
          <cell r="AT477">
            <v>0</v>
          </cell>
        </row>
        <row r="478">
          <cell r="A478" t="str">
            <v>132KV DC Gaya-Jehanabad TL Line</v>
          </cell>
          <cell r="B478">
            <v>27</v>
          </cell>
          <cell r="C478" t="str">
            <v>19/1</v>
          </cell>
          <cell r="D478" t="str">
            <v>DA+3</v>
          </cell>
          <cell r="E478" t="str">
            <v>WET</v>
          </cell>
          <cell r="F478" t="str">
            <v>Ms Builder</v>
          </cell>
          <cell r="G478">
            <v>43435</v>
          </cell>
          <cell r="H478">
            <v>43463</v>
          </cell>
          <cell r="I478" t="str">
            <v>YES</v>
          </cell>
          <cell r="J478" t="str">
            <v>YES</v>
          </cell>
          <cell r="K478" t="str">
            <v>YES</v>
          </cell>
          <cell r="L478">
            <v>1</v>
          </cell>
          <cell r="M478">
            <v>2</v>
          </cell>
          <cell r="N478">
            <v>0</v>
          </cell>
          <cell r="O478">
            <v>0</v>
          </cell>
          <cell r="P478">
            <v>0</v>
          </cell>
          <cell r="Q478">
            <v>0</v>
          </cell>
          <cell r="R478" t="e">
            <v>#NAME?</v>
          </cell>
          <cell r="S478" t="e">
            <v>#NAME?</v>
          </cell>
          <cell r="T478">
            <v>0</v>
          </cell>
          <cell r="U478">
            <v>0</v>
          </cell>
          <cell r="V478" t="e">
            <v>#NAME?</v>
          </cell>
          <cell r="W478" t="e">
            <v>#NAME?</v>
          </cell>
          <cell r="X478" t="e">
            <v>#NAME?</v>
          </cell>
          <cell r="Y478" t="e">
            <v>#NAME?</v>
          </cell>
          <cell r="Z478" t="e">
            <v>#NAME?</v>
          </cell>
          <cell r="AA478" t="e">
            <v>#NAME?</v>
          </cell>
          <cell r="AB478" t="e">
            <v>#NAME?</v>
          </cell>
          <cell r="AC478" t="e">
            <v>#NAME?</v>
          </cell>
          <cell r="AD478" t="e">
            <v>#NAME?</v>
          </cell>
          <cell r="AE478" t="e">
            <v>#NAME?</v>
          </cell>
          <cell r="AF478">
            <v>171.56</v>
          </cell>
          <cell r="AG478">
            <v>36.64</v>
          </cell>
          <cell r="AH478">
            <v>7.56</v>
          </cell>
          <cell r="AI478">
            <v>215.76</v>
          </cell>
          <cell r="AJ478" t="e">
            <v>#NAME?</v>
          </cell>
          <cell r="AK478" t="e">
            <v>#NAME?</v>
          </cell>
          <cell r="AL478" t="e">
            <v>#NAME?</v>
          </cell>
          <cell r="AM478" t="e">
            <v>#NAME?</v>
          </cell>
          <cell r="AN478" t="e">
            <v>#NAME?</v>
          </cell>
          <cell r="AO478" t="e">
            <v>#NAME?</v>
          </cell>
          <cell r="AP478" t="e">
            <v>#NAME?</v>
          </cell>
          <cell r="AQ478">
            <v>0</v>
          </cell>
          <cell r="AR478">
            <v>0</v>
          </cell>
          <cell r="AS478">
            <v>0</v>
          </cell>
          <cell r="AT478">
            <v>0</v>
          </cell>
        </row>
        <row r="479">
          <cell r="A479" t="str">
            <v>132KV DC Naubatpur-Masaurhi TL Line</v>
          </cell>
          <cell r="B479">
            <v>10</v>
          </cell>
          <cell r="C479" t="str">
            <v>10/3</v>
          </cell>
          <cell r="D479" t="str">
            <v>DA+0</v>
          </cell>
          <cell r="E479" t="str">
            <v>WET</v>
          </cell>
          <cell r="F479" t="str">
            <v>Lalan Mehta</v>
          </cell>
          <cell r="G479">
            <v>43435</v>
          </cell>
          <cell r="H479">
            <v>43463</v>
          </cell>
          <cell r="I479">
            <v>43517</v>
          </cell>
          <cell r="J479" t="str">
            <v>YES</v>
          </cell>
          <cell r="K479" t="str">
            <v>YES</v>
          </cell>
          <cell r="L479">
            <v>4</v>
          </cell>
          <cell r="M479">
            <v>3</v>
          </cell>
          <cell r="N479">
            <v>0</v>
          </cell>
          <cell r="O479">
            <v>0</v>
          </cell>
          <cell r="P479">
            <v>0</v>
          </cell>
          <cell r="Q479">
            <v>0</v>
          </cell>
          <cell r="R479" t="e">
            <v>#NAME?</v>
          </cell>
          <cell r="S479" t="e">
            <v>#NAME?</v>
          </cell>
          <cell r="T479">
            <v>0</v>
          </cell>
          <cell r="U479">
            <v>0</v>
          </cell>
          <cell r="V479" t="e">
            <v>#NAME?</v>
          </cell>
          <cell r="W479" t="e">
            <v>#NAME?</v>
          </cell>
          <cell r="X479" t="e">
            <v>#NAME?</v>
          </cell>
          <cell r="Y479" t="e">
            <v>#NAME?</v>
          </cell>
          <cell r="Z479" t="e">
            <v>#NAME?</v>
          </cell>
          <cell r="AA479" t="e">
            <v>#NAME?</v>
          </cell>
          <cell r="AB479" t="e">
            <v>#NAME?</v>
          </cell>
          <cell r="AC479" t="e">
            <v>#NAME?</v>
          </cell>
          <cell r="AD479" t="e">
            <v>#NAME?</v>
          </cell>
          <cell r="AE479" t="e">
            <v>#NAME?</v>
          </cell>
          <cell r="AF479">
            <v>171.56</v>
          </cell>
          <cell r="AG479">
            <v>36.64</v>
          </cell>
          <cell r="AH479">
            <v>7.56</v>
          </cell>
          <cell r="AI479">
            <v>215.76</v>
          </cell>
          <cell r="AJ479" t="e">
            <v>#NAME?</v>
          </cell>
          <cell r="AK479" t="e">
            <v>#NAME?</v>
          </cell>
          <cell r="AL479" t="e">
            <v>#NAME?</v>
          </cell>
          <cell r="AM479" t="e">
            <v>#NAME?</v>
          </cell>
          <cell r="AN479" t="e">
            <v>#NAME?</v>
          </cell>
          <cell r="AO479" t="e">
            <v>#NAME?</v>
          </cell>
          <cell r="AP479" t="e">
            <v>#NAME?</v>
          </cell>
          <cell r="AQ479">
            <v>0</v>
          </cell>
          <cell r="AR479">
            <v>0</v>
          </cell>
          <cell r="AS479">
            <v>0</v>
          </cell>
          <cell r="AT479">
            <v>0</v>
          </cell>
        </row>
        <row r="480">
          <cell r="A480" t="str">
            <v>132KV DC Gaya-Jehanabad TL Line</v>
          </cell>
          <cell r="B480">
            <v>25</v>
          </cell>
          <cell r="C480" t="str">
            <v>15/1</v>
          </cell>
          <cell r="D480" t="str">
            <v>DA+3</v>
          </cell>
          <cell r="E480" t="str">
            <v>WET</v>
          </cell>
          <cell r="F480" t="str">
            <v>Rajiv Kumar</v>
          </cell>
          <cell r="G480">
            <v>43434</v>
          </cell>
          <cell r="H480">
            <v>43462</v>
          </cell>
          <cell r="I480" t="str">
            <v>21/02</v>
          </cell>
          <cell r="J480" t="str">
            <v>YES</v>
          </cell>
          <cell r="K480" t="str">
            <v>YES</v>
          </cell>
          <cell r="L480">
            <v>2</v>
          </cell>
          <cell r="M480">
            <v>25</v>
          </cell>
          <cell r="N480">
            <v>0</v>
          </cell>
          <cell r="O480">
            <v>0</v>
          </cell>
          <cell r="P480">
            <v>0</v>
          </cell>
          <cell r="Q480">
            <v>0</v>
          </cell>
          <cell r="R480" t="e">
            <v>#NAME?</v>
          </cell>
          <cell r="S480" t="e">
            <v>#NAME?</v>
          </cell>
          <cell r="T480">
            <v>0</v>
          </cell>
          <cell r="U480">
            <v>0</v>
          </cell>
          <cell r="V480" t="e">
            <v>#NAME?</v>
          </cell>
          <cell r="W480" t="e">
            <v>#NAME?</v>
          </cell>
          <cell r="X480" t="e">
            <v>#NAME?</v>
          </cell>
          <cell r="Y480" t="e">
            <v>#NAME?</v>
          </cell>
          <cell r="Z480" t="e">
            <v>#NAME?</v>
          </cell>
          <cell r="AA480" t="e">
            <v>#NAME?</v>
          </cell>
          <cell r="AB480" t="e">
            <v>#NAME?</v>
          </cell>
          <cell r="AC480" t="e">
            <v>#NAME?</v>
          </cell>
          <cell r="AD480" t="e">
            <v>#NAME?</v>
          </cell>
          <cell r="AE480" t="e">
            <v>#NAME?</v>
          </cell>
          <cell r="AF480">
            <v>171.56</v>
          </cell>
          <cell r="AG480">
            <v>36.64</v>
          </cell>
          <cell r="AH480">
            <v>7.56</v>
          </cell>
          <cell r="AI480">
            <v>215.76</v>
          </cell>
          <cell r="AJ480" t="e">
            <v>#NAME?</v>
          </cell>
          <cell r="AK480" t="e">
            <v>#NAME?</v>
          </cell>
          <cell r="AL480" t="e">
            <v>#NAME?</v>
          </cell>
          <cell r="AM480" t="e">
            <v>#NAME?</v>
          </cell>
          <cell r="AN480" t="e">
            <v>#NAME?</v>
          </cell>
          <cell r="AO480" t="e">
            <v>#NAME?</v>
          </cell>
          <cell r="AP480" t="e">
            <v>#NAME?</v>
          </cell>
          <cell r="AQ480">
            <v>0</v>
          </cell>
          <cell r="AR480">
            <v>0</v>
          </cell>
          <cell r="AS480">
            <v>0</v>
          </cell>
          <cell r="AT480">
            <v>0</v>
          </cell>
        </row>
        <row r="481">
          <cell r="A481" t="str">
            <v>132KV DC Gaya-Jehanabad TL Line</v>
          </cell>
          <cell r="B481">
            <v>26</v>
          </cell>
          <cell r="C481" t="str">
            <v>18/13</v>
          </cell>
          <cell r="D481" t="str">
            <v>DA+0</v>
          </cell>
          <cell r="E481" t="str">
            <v>WET</v>
          </cell>
          <cell r="F481" t="str">
            <v>Sumaiyya Enterprizes</v>
          </cell>
          <cell r="G481">
            <v>43434</v>
          </cell>
          <cell r="H481">
            <v>43462</v>
          </cell>
          <cell r="I481" t="str">
            <v>YES</v>
          </cell>
          <cell r="J481" t="str">
            <v>YES</v>
          </cell>
          <cell r="K481" t="str">
            <v>YES</v>
          </cell>
          <cell r="L481">
            <v>1</v>
          </cell>
          <cell r="M481">
            <v>26</v>
          </cell>
          <cell r="N481">
            <v>0</v>
          </cell>
          <cell r="O481">
            <v>0</v>
          </cell>
          <cell r="P481">
            <v>0</v>
          </cell>
          <cell r="Q481">
            <v>0</v>
          </cell>
          <cell r="R481" t="e">
            <v>#NAME?</v>
          </cell>
          <cell r="S481" t="e">
            <v>#NAME?</v>
          </cell>
          <cell r="T481">
            <v>0</v>
          </cell>
          <cell r="U481">
            <v>0</v>
          </cell>
          <cell r="V481" t="e">
            <v>#NAME?</v>
          </cell>
          <cell r="W481" t="e">
            <v>#NAME?</v>
          </cell>
          <cell r="X481" t="e">
            <v>#NAME?</v>
          </cell>
          <cell r="Y481" t="e">
            <v>#NAME?</v>
          </cell>
          <cell r="Z481" t="e">
            <v>#NAME?</v>
          </cell>
          <cell r="AA481" t="e">
            <v>#NAME?</v>
          </cell>
          <cell r="AB481" t="e">
            <v>#NAME?</v>
          </cell>
          <cell r="AC481" t="e">
            <v>#NAME?</v>
          </cell>
          <cell r="AD481" t="e">
            <v>#NAME?</v>
          </cell>
          <cell r="AE481" t="e">
            <v>#NAME?</v>
          </cell>
          <cell r="AF481">
            <v>171.56</v>
          </cell>
          <cell r="AG481">
            <v>36.64</v>
          </cell>
          <cell r="AH481">
            <v>7.56</v>
          </cell>
          <cell r="AI481">
            <v>215.76</v>
          </cell>
          <cell r="AJ481" t="e">
            <v>#NAME?</v>
          </cell>
          <cell r="AK481" t="e">
            <v>#NAME?</v>
          </cell>
          <cell r="AL481" t="e">
            <v>#NAME?</v>
          </cell>
          <cell r="AM481" t="e">
            <v>#NAME?</v>
          </cell>
          <cell r="AN481" t="e">
            <v>#NAME?</v>
          </cell>
          <cell r="AO481" t="e">
            <v>#NAME?</v>
          </cell>
          <cell r="AP481" t="e">
            <v>#NAME?</v>
          </cell>
          <cell r="AQ481">
            <v>0</v>
          </cell>
          <cell r="AR481">
            <v>0</v>
          </cell>
          <cell r="AS481">
            <v>0</v>
          </cell>
          <cell r="AT481">
            <v>0</v>
          </cell>
        </row>
        <row r="482">
          <cell r="A482" t="str">
            <v>132KV DC Dumraon-Buxar TL Line</v>
          </cell>
          <cell r="B482">
            <v>21</v>
          </cell>
          <cell r="C482" t="str">
            <v>11/2</v>
          </cell>
          <cell r="D482" t="str">
            <v>DP+0</v>
          </cell>
          <cell r="E482" t="str">
            <v>WET</v>
          </cell>
          <cell r="F482" t="str">
            <v>Rajesh Electric Works</v>
          </cell>
          <cell r="G482">
            <v>43436</v>
          </cell>
          <cell r="H482">
            <v>43464</v>
          </cell>
          <cell r="I482" t="str">
            <v>yes</v>
          </cell>
          <cell r="J482" t="str">
            <v>YES</v>
          </cell>
          <cell r="K482" t="str">
            <v>YES</v>
          </cell>
          <cell r="L482">
            <v>3</v>
          </cell>
          <cell r="M482">
            <v>20</v>
          </cell>
          <cell r="N482">
            <v>0</v>
          </cell>
          <cell r="O482">
            <v>0</v>
          </cell>
          <cell r="P482">
            <v>0</v>
          </cell>
          <cell r="Q482">
            <v>0</v>
          </cell>
          <cell r="R482" t="e">
            <v>#NAME?</v>
          </cell>
          <cell r="S482" t="e">
            <v>#NAME?</v>
          </cell>
          <cell r="T482">
            <v>0</v>
          </cell>
          <cell r="U482">
            <v>0</v>
          </cell>
          <cell r="V482" t="e">
            <v>#NAME?</v>
          </cell>
          <cell r="W482" t="e">
            <v>#NAME?</v>
          </cell>
          <cell r="X482" t="e">
            <v>#NAME?</v>
          </cell>
          <cell r="Y482" t="e">
            <v>#NAME?</v>
          </cell>
          <cell r="Z482" t="e">
            <v>#NAME?</v>
          </cell>
          <cell r="AA482" t="e">
            <v>#NAME?</v>
          </cell>
          <cell r="AB482" t="e">
            <v>#NAME?</v>
          </cell>
          <cell r="AC482" t="e">
            <v>#NAME?</v>
          </cell>
          <cell r="AD482" t="e">
            <v>#NAME?</v>
          </cell>
          <cell r="AE482" t="e">
            <v>#NAME?</v>
          </cell>
          <cell r="AF482">
            <v>122.56</v>
          </cell>
          <cell r="AG482">
            <v>17.68</v>
          </cell>
          <cell r="AH482">
            <v>6.51</v>
          </cell>
          <cell r="AI482">
            <v>146.75</v>
          </cell>
          <cell r="AJ482" t="e">
            <v>#NAME?</v>
          </cell>
          <cell r="AK482" t="e">
            <v>#NAME?</v>
          </cell>
          <cell r="AL482" t="e">
            <v>#NAME?</v>
          </cell>
          <cell r="AM482" t="e">
            <v>#NAME?</v>
          </cell>
          <cell r="AN482" t="e">
            <v>#NAME?</v>
          </cell>
          <cell r="AO482" t="e">
            <v>#NAME?</v>
          </cell>
          <cell r="AP482" t="e">
            <v>#NAME?</v>
          </cell>
          <cell r="AQ482">
            <v>0</v>
          </cell>
          <cell r="AR482">
            <v>0</v>
          </cell>
          <cell r="AS482">
            <v>0</v>
          </cell>
          <cell r="AT482">
            <v>0</v>
          </cell>
        </row>
        <row r="483">
          <cell r="A483" t="str">
            <v>132KV DC Dumraon-Dumraon TL Line</v>
          </cell>
          <cell r="B483">
            <v>12</v>
          </cell>
          <cell r="C483" t="str">
            <v>3/6</v>
          </cell>
          <cell r="D483" t="str">
            <v>DA+0</v>
          </cell>
          <cell r="E483" t="str">
            <v>WET</v>
          </cell>
          <cell r="F483" t="str">
            <v>Deepak Pandey</v>
          </cell>
          <cell r="G483">
            <v>43505</v>
          </cell>
          <cell r="H483">
            <v>43533</v>
          </cell>
          <cell r="I483">
            <v>43614</v>
          </cell>
          <cell r="J483">
            <v>43520</v>
          </cell>
          <cell r="K483">
            <v>0</v>
          </cell>
          <cell r="L483">
            <v>0</v>
          </cell>
          <cell r="M483">
            <v>0</v>
          </cell>
          <cell r="N483">
            <v>0</v>
          </cell>
          <cell r="O483">
            <v>0</v>
          </cell>
          <cell r="P483">
            <v>0</v>
          </cell>
          <cell r="Q483">
            <v>0</v>
          </cell>
          <cell r="R483" t="e">
            <v>#NAME?</v>
          </cell>
          <cell r="S483" t="e">
            <v>#NAME?</v>
          </cell>
          <cell r="T483">
            <v>0</v>
          </cell>
          <cell r="U483">
            <v>0</v>
          </cell>
          <cell r="V483" t="e">
            <v>#NAME?</v>
          </cell>
          <cell r="W483" t="e">
            <v>#NAME?</v>
          </cell>
          <cell r="X483" t="e">
            <v>#NAME?</v>
          </cell>
          <cell r="Y483" t="e">
            <v>#NAME?</v>
          </cell>
          <cell r="Z483" t="e">
            <v>#NAME?</v>
          </cell>
          <cell r="AA483" t="e">
            <v>#NAME?</v>
          </cell>
          <cell r="AB483" t="e">
            <v>#NAME?</v>
          </cell>
          <cell r="AC483" t="e">
            <v>#NAME?</v>
          </cell>
          <cell r="AD483" t="e">
            <v>#NAME?</v>
          </cell>
          <cell r="AE483" t="e">
            <v>#NAME?</v>
          </cell>
          <cell r="AF483">
            <v>171.56</v>
          </cell>
          <cell r="AG483">
            <v>36.64</v>
          </cell>
          <cell r="AH483">
            <v>7.56</v>
          </cell>
          <cell r="AI483">
            <v>215.76</v>
          </cell>
          <cell r="AJ483" t="e">
            <v>#NAME?</v>
          </cell>
          <cell r="AK483" t="e">
            <v>#NAME?</v>
          </cell>
          <cell r="AL483" t="e">
            <v>#NAME?</v>
          </cell>
          <cell r="AM483" t="e">
            <v>#NAME?</v>
          </cell>
          <cell r="AN483" t="e">
            <v>#NAME?</v>
          </cell>
          <cell r="AO483" t="e">
            <v>#NAME?</v>
          </cell>
          <cell r="AP483" t="e">
            <v>#NAME?</v>
          </cell>
          <cell r="AQ483">
            <v>0</v>
          </cell>
          <cell r="AR483">
            <v>0</v>
          </cell>
          <cell r="AS483">
            <v>0</v>
          </cell>
          <cell r="AT483">
            <v>0</v>
          </cell>
        </row>
        <row r="484">
          <cell r="A484" t="str">
            <v>132KV DC Dumraon-Dumraon TL Line</v>
          </cell>
          <cell r="B484">
            <v>13</v>
          </cell>
          <cell r="C484" t="str">
            <v>3/9</v>
          </cell>
          <cell r="D484" t="str">
            <v>DA+0</v>
          </cell>
          <cell r="E484" t="str">
            <v>WET</v>
          </cell>
          <cell r="F484" t="str">
            <v>Kanchan Singh</v>
          </cell>
          <cell r="G484">
            <v>43505</v>
          </cell>
          <cell r="H484">
            <v>43533</v>
          </cell>
          <cell r="I484">
            <v>0</v>
          </cell>
          <cell r="J484">
            <v>43520</v>
          </cell>
          <cell r="K484">
            <v>0</v>
          </cell>
          <cell r="L484">
            <v>0</v>
          </cell>
          <cell r="M484">
            <v>0</v>
          </cell>
          <cell r="N484">
            <v>0</v>
          </cell>
          <cell r="O484">
            <v>0</v>
          </cell>
          <cell r="P484">
            <v>0</v>
          </cell>
          <cell r="Q484">
            <v>0</v>
          </cell>
          <cell r="R484" t="e">
            <v>#NAME?</v>
          </cell>
          <cell r="S484" t="e">
            <v>#NAME?</v>
          </cell>
          <cell r="T484">
            <v>0</v>
          </cell>
          <cell r="U484">
            <v>0</v>
          </cell>
          <cell r="V484" t="e">
            <v>#NAME?</v>
          </cell>
          <cell r="W484" t="e">
            <v>#NAME?</v>
          </cell>
          <cell r="X484" t="e">
            <v>#NAME?</v>
          </cell>
          <cell r="Y484" t="e">
            <v>#NAME?</v>
          </cell>
          <cell r="Z484" t="e">
            <v>#NAME?</v>
          </cell>
          <cell r="AA484" t="e">
            <v>#NAME?</v>
          </cell>
          <cell r="AB484" t="e">
            <v>#NAME?</v>
          </cell>
          <cell r="AC484" t="e">
            <v>#NAME?</v>
          </cell>
          <cell r="AD484" t="e">
            <v>#NAME?</v>
          </cell>
          <cell r="AE484" t="e">
            <v>#NAME?</v>
          </cell>
          <cell r="AF484">
            <v>171.56</v>
          </cell>
          <cell r="AG484">
            <v>36.64</v>
          </cell>
          <cell r="AH484">
            <v>7.56</v>
          </cell>
          <cell r="AI484">
            <v>215.76</v>
          </cell>
          <cell r="AJ484" t="e">
            <v>#NAME?</v>
          </cell>
          <cell r="AK484" t="e">
            <v>#NAME?</v>
          </cell>
          <cell r="AL484" t="e">
            <v>#NAME?</v>
          </cell>
          <cell r="AM484" t="e">
            <v>#NAME?</v>
          </cell>
          <cell r="AN484" t="e">
            <v>#NAME?</v>
          </cell>
          <cell r="AO484" t="e">
            <v>#NAME?</v>
          </cell>
          <cell r="AP484" t="e">
            <v>#NAME?</v>
          </cell>
          <cell r="AQ484">
            <v>0</v>
          </cell>
          <cell r="AR484">
            <v>0</v>
          </cell>
          <cell r="AS484">
            <v>0</v>
          </cell>
          <cell r="AT484">
            <v>0</v>
          </cell>
        </row>
        <row r="485">
          <cell r="A485" t="str">
            <v>132KV DC Dumraon-Dumraon TL Line</v>
          </cell>
          <cell r="B485">
            <v>11</v>
          </cell>
          <cell r="C485" t="str">
            <v>3/3</v>
          </cell>
          <cell r="D485" t="str">
            <v>DA+3</v>
          </cell>
          <cell r="E485" t="str">
            <v>WET</v>
          </cell>
          <cell r="F485" t="str">
            <v>Deepak Pandey</v>
          </cell>
          <cell r="G485">
            <v>43501</v>
          </cell>
          <cell r="H485">
            <v>43529</v>
          </cell>
          <cell r="I485">
            <v>43614</v>
          </cell>
          <cell r="J485">
            <v>43520</v>
          </cell>
          <cell r="K485">
            <v>0</v>
          </cell>
          <cell r="L485">
            <v>0</v>
          </cell>
          <cell r="M485">
            <v>0</v>
          </cell>
          <cell r="N485">
            <v>0</v>
          </cell>
          <cell r="O485">
            <v>0</v>
          </cell>
          <cell r="P485">
            <v>0</v>
          </cell>
          <cell r="Q485">
            <v>0</v>
          </cell>
          <cell r="R485" t="e">
            <v>#NAME?</v>
          </cell>
          <cell r="S485" t="e">
            <v>#NAME?</v>
          </cell>
          <cell r="T485">
            <v>0</v>
          </cell>
          <cell r="U485">
            <v>0</v>
          </cell>
          <cell r="V485" t="e">
            <v>#NAME?</v>
          </cell>
          <cell r="W485" t="e">
            <v>#NAME?</v>
          </cell>
          <cell r="X485" t="e">
            <v>#NAME?</v>
          </cell>
          <cell r="Y485" t="e">
            <v>#NAME?</v>
          </cell>
          <cell r="Z485" t="e">
            <v>#NAME?</v>
          </cell>
          <cell r="AA485" t="e">
            <v>#NAME?</v>
          </cell>
          <cell r="AB485" t="e">
            <v>#NAME?</v>
          </cell>
          <cell r="AC485" t="e">
            <v>#NAME?</v>
          </cell>
          <cell r="AD485" t="e">
            <v>#NAME?</v>
          </cell>
          <cell r="AE485" t="e">
            <v>#NAME?</v>
          </cell>
          <cell r="AF485">
            <v>171.56</v>
          </cell>
          <cell r="AG485">
            <v>36.64</v>
          </cell>
          <cell r="AH485">
            <v>7.56</v>
          </cell>
          <cell r="AI485">
            <v>215.76</v>
          </cell>
          <cell r="AJ485" t="e">
            <v>#NAME?</v>
          </cell>
          <cell r="AK485" t="e">
            <v>#NAME?</v>
          </cell>
          <cell r="AL485" t="e">
            <v>#NAME?</v>
          </cell>
          <cell r="AM485" t="e">
            <v>#NAME?</v>
          </cell>
          <cell r="AN485" t="e">
            <v>#NAME?</v>
          </cell>
          <cell r="AO485" t="e">
            <v>#NAME?</v>
          </cell>
          <cell r="AP485" t="e">
            <v>#NAME?</v>
          </cell>
          <cell r="AQ485">
            <v>0</v>
          </cell>
          <cell r="AR485">
            <v>0</v>
          </cell>
          <cell r="AS485">
            <v>0</v>
          </cell>
          <cell r="AT485">
            <v>0</v>
          </cell>
        </row>
        <row r="486">
          <cell r="A486" t="str">
            <v>132KV DC Dumraon-Dumraon TL Line</v>
          </cell>
          <cell r="B486">
            <v>10</v>
          </cell>
          <cell r="C486" t="str">
            <v>3/5</v>
          </cell>
          <cell r="D486" t="str">
            <v>DA+6</v>
          </cell>
          <cell r="E486" t="str">
            <v>WET</v>
          </cell>
          <cell r="F486" t="str">
            <v>Deepak Pandey</v>
          </cell>
          <cell r="G486">
            <v>43498</v>
          </cell>
          <cell r="H486">
            <v>43526</v>
          </cell>
          <cell r="I486">
            <v>43614</v>
          </cell>
          <cell r="J486">
            <v>43520</v>
          </cell>
          <cell r="K486">
            <v>0</v>
          </cell>
          <cell r="L486">
            <v>0</v>
          </cell>
          <cell r="M486">
            <v>0</v>
          </cell>
          <cell r="N486">
            <v>0</v>
          </cell>
          <cell r="O486">
            <v>0</v>
          </cell>
          <cell r="P486">
            <v>0</v>
          </cell>
          <cell r="Q486">
            <v>0</v>
          </cell>
          <cell r="R486" t="e">
            <v>#NAME?</v>
          </cell>
          <cell r="S486" t="e">
            <v>#NAME?</v>
          </cell>
          <cell r="T486">
            <v>0</v>
          </cell>
          <cell r="U486">
            <v>0</v>
          </cell>
          <cell r="V486" t="e">
            <v>#NAME?</v>
          </cell>
          <cell r="W486" t="e">
            <v>#NAME?</v>
          </cell>
          <cell r="X486" t="e">
            <v>#NAME?</v>
          </cell>
          <cell r="Y486" t="e">
            <v>#NAME?</v>
          </cell>
          <cell r="Z486" t="e">
            <v>#NAME?</v>
          </cell>
          <cell r="AA486" t="e">
            <v>#NAME?</v>
          </cell>
          <cell r="AB486" t="e">
            <v>#NAME?</v>
          </cell>
          <cell r="AC486" t="e">
            <v>#NAME?</v>
          </cell>
          <cell r="AD486" t="e">
            <v>#NAME?</v>
          </cell>
          <cell r="AE486" t="e">
            <v>#NAME?</v>
          </cell>
          <cell r="AF486">
            <v>171.56</v>
          </cell>
          <cell r="AG486">
            <v>36.64</v>
          </cell>
          <cell r="AH486">
            <v>7.56</v>
          </cell>
          <cell r="AI486">
            <v>215.76</v>
          </cell>
          <cell r="AJ486" t="e">
            <v>#NAME?</v>
          </cell>
          <cell r="AK486" t="e">
            <v>#NAME?</v>
          </cell>
          <cell r="AL486" t="e">
            <v>#NAME?</v>
          </cell>
          <cell r="AM486" t="e">
            <v>#NAME?</v>
          </cell>
          <cell r="AN486" t="e">
            <v>#NAME?</v>
          </cell>
          <cell r="AO486" t="e">
            <v>#NAME?</v>
          </cell>
          <cell r="AP486" t="e">
            <v>#NAME?</v>
          </cell>
          <cell r="AQ486">
            <v>0</v>
          </cell>
          <cell r="AR486">
            <v>0</v>
          </cell>
          <cell r="AS486">
            <v>0</v>
          </cell>
          <cell r="AT486">
            <v>0</v>
          </cell>
        </row>
        <row r="487">
          <cell r="A487" t="str">
            <v>132KV DC Dumraon-Dumraon TL Line</v>
          </cell>
          <cell r="B487">
            <v>9</v>
          </cell>
          <cell r="C487" t="str">
            <v>3/4</v>
          </cell>
          <cell r="D487" t="str">
            <v>DA+3</v>
          </cell>
          <cell r="E487" t="str">
            <v>WET</v>
          </cell>
          <cell r="F487" t="str">
            <v>Deepak Pandey</v>
          </cell>
          <cell r="G487">
            <v>43496</v>
          </cell>
          <cell r="H487">
            <v>43524</v>
          </cell>
          <cell r="I487">
            <v>43614</v>
          </cell>
          <cell r="J487">
            <v>43520</v>
          </cell>
          <cell r="K487">
            <v>0</v>
          </cell>
          <cell r="L487">
            <v>0</v>
          </cell>
          <cell r="M487">
            <v>0</v>
          </cell>
          <cell r="N487">
            <v>0</v>
          </cell>
          <cell r="O487">
            <v>0</v>
          </cell>
          <cell r="P487">
            <v>0</v>
          </cell>
          <cell r="Q487">
            <v>0</v>
          </cell>
          <cell r="R487" t="e">
            <v>#NAME?</v>
          </cell>
          <cell r="S487" t="e">
            <v>#NAME?</v>
          </cell>
          <cell r="T487">
            <v>0</v>
          </cell>
          <cell r="U487">
            <v>0</v>
          </cell>
          <cell r="V487" t="e">
            <v>#NAME?</v>
          </cell>
          <cell r="W487" t="e">
            <v>#NAME?</v>
          </cell>
          <cell r="X487" t="e">
            <v>#NAME?</v>
          </cell>
          <cell r="Y487" t="e">
            <v>#NAME?</v>
          </cell>
          <cell r="Z487" t="e">
            <v>#NAME?</v>
          </cell>
          <cell r="AA487" t="e">
            <v>#NAME?</v>
          </cell>
          <cell r="AB487" t="e">
            <v>#NAME?</v>
          </cell>
          <cell r="AC487" t="e">
            <v>#NAME?</v>
          </cell>
          <cell r="AD487" t="e">
            <v>#NAME?</v>
          </cell>
          <cell r="AE487" t="e">
            <v>#NAME?</v>
          </cell>
          <cell r="AF487">
            <v>171.56</v>
          </cell>
          <cell r="AG487">
            <v>36.64</v>
          </cell>
          <cell r="AH487">
            <v>7.56</v>
          </cell>
          <cell r="AI487">
            <v>215.76</v>
          </cell>
          <cell r="AJ487" t="e">
            <v>#NAME?</v>
          </cell>
          <cell r="AK487" t="e">
            <v>#NAME?</v>
          </cell>
          <cell r="AL487" t="e">
            <v>#NAME?</v>
          </cell>
          <cell r="AM487" t="e">
            <v>#NAME?</v>
          </cell>
          <cell r="AN487" t="e">
            <v>#NAME?</v>
          </cell>
          <cell r="AO487" t="e">
            <v>#NAME?</v>
          </cell>
          <cell r="AP487" t="e">
            <v>#NAME?</v>
          </cell>
          <cell r="AQ487">
            <v>0</v>
          </cell>
          <cell r="AR487">
            <v>0</v>
          </cell>
          <cell r="AS487">
            <v>0</v>
          </cell>
          <cell r="AT487">
            <v>0</v>
          </cell>
        </row>
        <row r="488">
          <cell r="A488" t="str">
            <v>132KV DC Dumraon-Dumraon TL Line</v>
          </cell>
          <cell r="B488">
            <v>8</v>
          </cell>
          <cell r="C488" t="str">
            <v>6/2</v>
          </cell>
          <cell r="D488" t="str">
            <v>DA+0</v>
          </cell>
          <cell r="E488" t="str">
            <v>PS</v>
          </cell>
          <cell r="F488" t="str">
            <v>Meera Engineering</v>
          </cell>
          <cell r="G488">
            <v>43438</v>
          </cell>
          <cell r="H488">
            <v>43466</v>
          </cell>
          <cell r="I488">
            <v>43613</v>
          </cell>
          <cell r="J488" t="str">
            <v>YES</v>
          </cell>
          <cell r="K488" t="str">
            <v>YES</v>
          </cell>
          <cell r="L488">
            <v>0</v>
          </cell>
          <cell r="M488">
            <v>8</v>
          </cell>
          <cell r="N488">
            <v>0</v>
          </cell>
          <cell r="O488">
            <v>0</v>
          </cell>
          <cell r="P488">
            <v>0</v>
          </cell>
          <cell r="Q488">
            <v>0</v>
          </cell>
          <cell r="R488" t="e">
            <v>#NAME?</v>
          </cell>
          <cell r="S488" t="e">
            <v>#NAME?</v>
          </cell>
          <cell r="T488">
            <v>0</v>
          </cell>
          <cell r="U488">
            <v>0</v>
          </cell>
          <cell r="V488" t="e">
            <v>#NAME?</v>
          </cell>
          <cell r="W488" t="e">
            <v>#NAME?</v>
          </cell>
          <cell r="X488" t="e">
            <v>#NAME?</v>
          </cell>
          <cell r="Y488" t="e">
            <v>#NAME?</v>
          </cell>
          <cell r="Z488" t="e">
            <v>#NAME?</v>
          </cell>
          <cell r="AA488" t="e">
            <v>#NAME?</v>
          </cell>
          <cell r="AB488" t="e">
            <v>#NAME?</v>
          </cell>
          <cell r="AC488" t="e">
            <v>#NAME?</v>
          </cell>
          <cell r="AD488" t="e">
            <v>#NAME?</v>
          </cell>
          <cell r="AE488" t="e">
            <v>#NAME?</v>
          </cell>
          <cell r="AF488">
            <v>171.56</v>
          </cell>
          <cell r="AG488">
            <v>36.64</v>
          </cell>
          <cell r="AH488">
            <v>7.56</v>
          </cell>
          <cell r="AI488">
            <v>215.76</v>
          </cell>
          <cell r="AJ488" t="e">
            <v>#NAME?</v>
          </cell>
          <cell r="AK488" t="e">
            <v>#NAME?</v>
          </cell>
          <cell r="AL488" t="e">
            <v>#NAME?</v>
          </cell>
          <cell r="AM488" t="e">
            <v>#NAME?</v>
          </cell>
          <cell r="AN488" t="e">
            <v>#NAME?</v>
          </cell>
          <cell r="AO488" t="e">
            <v>#NAME?</v>
          </cell>
          <cell r="AP488" t="e">
            <v>#NAME?</v>
          </cell>
          <cell r="AQ488">
            <v>0</v>
          </cell>
          <cell r="AR488">
            <v>0</v>
          </cell>
          <cell r="AS488">
            <v>0</v>
          </cell>
          <cell r="AT488">
            <v>0</v>
          </cell>
        </row>
        <row r="489">
          <cell r="A489" t="str">
            <v>132KV DC Dumraon-Dumraon TL Line</v>
          </cell>
          <cell r="B489">
            <v>7</v>
          </cell>
          <cell r="C489" t="str">
            <v>6/3</v>
          </cell>
          <cell r="D489" t="str">
            <v>DA+3</v>
          </cell>
          <cell r="E489" t="str">
            <v>PS</v>
          </cell>
          <cell r="F489" t="str">
            <v>Meera Engineering</v>
          </cell>
          <cell r="G489">
            <v>43432</v>
          </cell>
          <cell r="H489">
            <v>43460</v>
          </cell>
          <cell r="I489">
            <v>43613</v>
          </cell>
          <cell r="J489" t="str">
            <v>YES</v>
          </cell>
          <cell r="K489" t="str">
            <v>YES</v>
          </cell>
          <cell r="L489">
            <v>0</v>
          </cell>
          <cell r="M489">
            <v>7</v>
          </cell>
          <cell r="N489">
            <v>0</v>
          </cell>
          <cell r="O489">
            <v>0</v>
          </cell>
          <cell r="P489">
            <v>0</v>
          </cell>
          <cell r="Q489">
            <v>0</v>
          </cell>
          <cell r="R489" t="e">
            <v>#NAME?</v>
          </cell>
          <cell r="S489" t="e">
            <v>#NAME?</v>
          </cell>
          <cell r="T489">
            <v>0</v>
          </cell>
          <cell r="U489">
            <v>0</v>
          </cell>
          <cell r="V489" t="e">
            <v>#NAME?</v>
          </cell>
          <cell r="W489" t="e">
            <v>#NAME?</v>
          </cell>
          <cell r="X489" t="e">
            <v>#NAME?</v>
          </cell>
          <cell r="Y489" t="e">
            <v>#NAME?</v>
          </cell>
          <cell r="Z489" t="e">
            <v>#NAME?</v>
          </cell>
          <cell r="AA489" t="e">
            <v>#NAME?</v>
          </cell>
          <cell r="AB489" t="e">
            <v>#NAME?</v>
          </cell>
          <cell r="AC489" t="e">
            <v>#NAME?</v>
          </cell>
          <cell r="AD489" t="e">
            <v>#NAME?</v>
          </cell>
          <cell r="AE489" t="e">
            <v>#NAME?</v>
          </cell>
          <cell r="AF489">
            <v>171.56</v>
          </cell>
          <cell r="AG489">
            <v>36.64</v>
          </cell>
          <cell r="AH489">
            <v>7.56</v>
          </cell>
          <cell r="AI489">
            <v>215.76</v>
          </cell>
          <cell r="AJ489" t="e">
            <v>#NAME?</v>
          </cell>
          <cell r="AK489" t="e">
            <v>#NAME?</v>
          </cell>
          <cell r="AL489" t="e">
            <v>#NAME?</v>
          </cell>
          <cell r="AM489" t="e">
            <v>#NAME?</v>
          </cell>
          <cell r="AN489" t="e">
            <v>#NAME?</v>
          </cell>
          <cell r="AO489" t="e">
            <v>#NAME?</v>
          </cell>
          <cell r="AP489" t="e">
            <v>#NAME?</v>
          </cell>
          <cell r="AQ489">
            <v>0</v>
          </cell>
          <cell r="AR489">
            <v>0</v>
          </cell>
          <cell r="AS489">
            <v>0</v>
          </cell>
          <cell r="AT489">
            <v>0</v>
          </cell>
        </row>
        <row r="490">
          <cell r="A490" t="str">
            <v>132KV DC Dumraon-Dumraon TL Line</v>
          </cell>
          <cell r="B490">
            <v>6</v>
          </cell>
          <cell r="C490" t="str">
            <v>14/3</v>
          </cell>
          <cell r="D490" t="str">
            <v>DA+3</v>
          </cell>
          <cell r="E490" t="str">
            <v>PS</v>
          </cell>
          <cell r="F490" t="str">
            <v>Meera Engineering</v>
          </cell>
          <cell r="G490">
            <v>43425</v>
          </cell>
          <cell r="H490">
            <v>43453</v>
          </cell>
          <cell r="I490">
            <v>43613</v>
          </cell>
          <cell r="J490" t="str">
            <v>YES</v>
          </cell>
          <cell r="K490" t="str">
            <v>YES</v>
          </cell>
          <cell r="L490">
            <v>4</v>
          </cell>
          <cell r="M490">
            <v>6</v>
          </cell>
          <cell r="N490">
            <v>0</v>
          </cell>
          <cell r="O490">
            <v>0</v>
          </cell>
          <cell r="P490">
            <v>0</v>
          </cell>
          <cell r="Q490">
            <v>0</v>
          </cell>
          <cell r="R490" t="e">
            <v>#NAME?</v>
          </cell>
          <cell r="S490" t="e">
            <v>#NAME?</v>
          </cell>
          <cell r="T490">
            <v>0</v>
          </cell>
          <cell r="U490">
            <v>0</v>
          </cell>
          <cell r="V490" t="e">
            <v>#NAME?</v>
          </cell>
          <cell r="W490" t="e">
            <v>#NAME?</v>
          </cell>
          <cell r="X490" t="e">
            <v>#NAME?</v>
          </cell>
          <cell r="Y490" t="e">
            <v>#NAME?</v>
          </cell>
          <cell r="Z490" t="e">
            <v>#NAME?</v>
          </cell>
          <cell r="AA490" t="e">
            <v>#NAME?</v>
          </cell>
          <cell r="AB490" t="e">
            <v>#NAME?</v>
          </cell>
          <cell r="AC490" t="e">
            <v>#NAME?</v>
          </cell>
          <cell r="AD490" t="e">
            <v>#NAME?</v>
          </cell>
          <cell r="AE490" t="e">
            <v>#NAME?</v>
          </cell>
          <cell r="AF490">
            <v>171.56</v>
          </cell>
          <cell r="AG490">
            <v>36.64</v>
          </cell>
          <cell r="AH490">
            <v>7.56</v>
          </cell>
          <cell r="AI490">
            <v>215.76</v>
          </cell>
          <cell r="AJ490" t="e">
            <v>#NAME?</v>
          </cell>
          <cell r="AK490" t="e">
            <v>#NAME?</v>
          </cell>
          <cell r="AL490" t="e">
            <v>#NAME?</v>
          </cell>
          <cell r="AM490" t="e">
            <v>#NAME?</v>
          </cell>
          <cell r="AN490" t="e">
            <v>#NAME?</v>
          </cell>
          <cell r="AO490" t="e">
            <v>#NAME?</v>
          </cell>
          <cell r="AP490" t="e">
            <v>#NAME?</v>
          </cell>
          <cell r="AQ490">
            <v>0</v>
          </cell>
          <cell r="AR490">
            <v>0</v>
          </cell>
          <cell r="AS490">
            <v>0</v>
          </cell>
          <cell r="AT490">
            <v>0</v>
          </cell>
        </row>
        <row r="491">
          <cell r="A491" t="str">
            <v>132KV DC Dumraon-Dumraon TL Line</v>
          </cell>
          <cell r="B491">
            <v>5</v>
          </cell>
          <cell r="C491" t="str">
            <v>13/2</v>
          </cell>
          <cell r="D491" t="str">
            <v>DA+3</v>
          </cell>
          <cell r="E491" t="str">
            <v>FS</v>
          </cell>
          <cell r="F491" t="str">
            <v>Meera Engineering</v>
          </cell>
          <cell r="G491">
            <v>43421</v>
          </cell>
          <cell r="H491">
            <v>43449</v>
          </cell>
          <cell r="I491">
            <v>43613</v>
          </cell>
          <cell r="J491" t="str">
            <v>YES</v>
          </cell>
          <cell r="K491" t="str">
            <v>YES</v>
          </cell>
          <cell r="L491">
            <v>4</v>
          </cell>
          <cell r="M491">
            <v>5</v>
          </cell>
          <cell r="N491">
            <v>0</v>
          </cell>
          <cell r="O491">
            <v>0</v>
          </cell>
          <cell r="P491">
            <v>0</v>
          </cell>
          <cell r="Q491">
            <v>0</v>
          </cell>
          <cell r="R491" t="e">
            <v>#NAME?</v>
          </cell>
          <cell r="S491" t="e">
            <v>#NAME?</v>
          </cell>
          <cell r="T491">
            <v>0</v>
          </cell>
          <cell r="U491">
            <v>0</v>
          </cell>
          <cell r="V491" t="e">
            <v>#NAME?</v>
          </cell>
          <cell r="W491" t="e">
            <v>#NAME?</v>
          </cell>
          <cell r="X491" t="e">
            <v>#NAME?</v>
          </cell>
          <cell r="Y491" t="e">
            <v>#NAME?</v>
          </cell>
          <cell r="Z491" t="e">
            <v>#NAME?</v>
          </cell>
          <cell r="AA491" t="e">
            <v>#NAME?</v>
          </cell>
          <cell r="AB491" t="e">
            <v>#NAME?</v>
          </cell>
          <cell r="AC491" t="e">
            <v>#NAME?</v>
          </cell>
          <cell r="AD491" t="e">
            <v>#NAME?</v>
          </cell>
          <cell r="AE491" t="e">
            <v>#NAME?</v>
          </cell>
          <cell r="AF491">
            <v>171.56</v>
          </cell>
          <cell r="AG491">
            <v>36.64</v>
          </cell>
          <cell r="AH491">
            <v>7.56</v>
          </cell>
          <cell r="AI491">
            <v>215.76</v>
          </cell>
          <cell r="AJ491" t="e">
            <v>#NAME?</v>
          </cell>
          <cell r="AK491" t="e">
            <v>#NAME?</v>
          </cell>
          <cell r="AL491" t="e">
            <v>#NAME?</v>
          </cell>
          <cell r="AM491" t="e">
            <v>#NAME?</v>
          </cell>
          <cell r="AN491" t="e">
            <v>#NAME?</v>
          </cell>
          <cell r="AO491" t="e">
            <v>#NAME?</v>
          </cell>
          <cell r="AP491" t="e">
            <v>#NAME?</v>
          </cell>
          <cell r="AQ491">
            <v>0</v>
          </cell>
          <cell r="AR491">
            <v>0</v>
          </cell>
          <cell r="AS491">
            <v>0</v>
          </cell>
          <cell r="AT491">
            <v>0</v>
          </cell>
        </row>
        <row r="492">
          <cell r="A492" t="str">
            <v>132KV DC Dumraon-Dumraon TL Line</v>
          </cell>
          <cell r="B492">
            <v>4</v>
          </cell>
          <cell r="C492" t="str">
            <v>12/2</v>
          </cell>
          <cell r="D492" t="str">
            <v>DA+0</v>
          </cell>
          <cell r="E492" t="str">
            <v>PS</v>
          </cell>
          <cell r="F492" t="str">
            <v>Meera Engineering</v>
          </cell>
          <cell r="G492">
            <v>43408</v>
          </cell>
          <cell r="H492">
            <v>43436</v>
          </cell>
          <cell r="I492">
            <v>43613</v>
          </cell>
          <cell r="J492" t="str">
            <v>YES</v>
          </cell>
          <cell r="K492" t="str">
            <v>YES</v>
          </cell>
          <cell r="L492">
            <v>4</v>
          </cell>
          <cell r="M492">
            <v>4</v>
          </cell>
          <cell r="N492">
            <v>0</v>
          </cell>
          <cell r="O492">
            <v>0</v>
          </cell>
          <cell r="P492">
            <v>0</v>
          </cell>
          <cell r="Q492">
            <v>0</v>
          </cell>
          <cell r="R492" t="e">
            <v>#NAME?</v>
          </cell>
          <cell r="S492" t="e">
            <v>#NAME?</v>
          </cell>
          <cell r="T492">
            <v>0</v>
          </cell>
          <cell r="U492">
            <v>0</v>
          </cell>
          <cell r="V492" t="e">
            <v>#NAME?</v>
          </cell>
          <cell r="W492" t="e">
            <v>#NAME?</v>
          </cell>
          <cell r="X492" t="e">
            <v>#NAME?</v>
          </cell>
          <cell r="Y492" t="e">
            <v>#NAME?</v>
          </cell>
          <cell r="Z492" t="e">
            <v>#NAME?</v>
          </cell>
          <cell r="AA492" t="e">
            <v>#NAME?</v>
          </cell>
          <cell r="AB492" t="e">
            <v>#NAME?</v>
          </cell>
          <cell r="AC492" t="e">
            <v>#NAME?</v>
          </cell>
          <cell r="AD492" t="e">
            <v>#NAME?</v>
          </cell>
          <cell r="AE492" t="e">
            <v>#NAME?</v>
          </cell>
          <cell r="AF492">
            <v>171.56</v>
          </cell>
          <cell r="AG492">
            <v>36.64</v>
          </cell>
          <cell r="AH492">
            <v>7.56</v>
          </cell>
          <cell r="AI492">
            <v>215.76</v>
          </cell>
          <cell r="AJ492" t="e">
            <v>#NAME?</v>
          </cell>
          <cell r="AK492" t="e">
            <v>#NAME?</v>
          </cell>
          <cell r="AL492" t="e">
            <v>#NAME?</v>
          </cell>
          <cell r="AM492" t="e">
            <v>#NAME?</v>
          </cell>
          <cell r="AN492" t="e">
            <v>#NAME?</v>
          </cell>
          <cell r="AO492" t="e">
            <v>#NAME?</v>
          </cell>
          <cell r="AP492" t="e">
            <v>#NAME?</v>
          </cell>
          <cell r="AQ492">
            <v>0</v>
          </cell>
          <cell r="AR492">
            <v>0</v>
          </cell>
          <cell r="AS492">
            <v>0</v>
          </cell>
          <cell r="AT492">
            <v>0</v>
          </cell>
        </row>
        <row r="493">
          <cell r="A493" t="str">
            <v>132KV DC Gaya-Jehanabad TL Line</v>
          </cell>
          <cell r="B493">
            <v>23</v>
          </cell>
          <cell r="C493" t="str">
            <v>3/2</v>
          </cell>
          <cell r="D493" t="str">
            <v>DA+0</v>
          </cell>
          <cell r="E493" t="str">
            <v>WET</v>
          </cell>
          <cell r="F493" t="str">
            <v>Deepak Kumar</v>
          </cell>
          <cell r="G493">
            <v>43433</v>
          </cell>
          <cell r="H493">
            <v>43461</v>
          </cell>
          <cell r="I493" t="str">
            <v>YES</v>
          </cell>
          <cell r="J493" t="str">
            <v>YES</v>
          </cell>
          <cell r="K493" t="str">
            <v>YES</v>
          </cell>
          <cell r="L493">
            <v>2</v>
          </cell>
          <cell r="M493">
            <v>24</v>
          </cell>
          <cell r="N493">
            <v>0</v>
          </cell>
          <cell r="O493">
            <v>0</v>
          </cell>
          <cell r="P493">
            <v>0</v>
          </cell>
          <cell r="Q493">
            <v>0</v>
          </cell>
          <cell r="R493" t="e">
            <v>#NAME?</v>
          </cell>
          <cell r="S493" t="e">
            <v>#NAME?</v>
          </cell>
          <cell r="T493">
            <v>0</v>
          </cell>
          <cell r="U493">
            <v>0</v>
          </cell>
          <cell r="V493" t="e">
            <v>#NAME?</v>
          </cell>
          <cell r="W493" t="e">
            <v>#NAME?</v>
          </cell>
          <cell r="X493" t="e">
            <v>#NAME?</v>
          </cell>
          <cell r="Y493" t="e">
            <v>#NAME?</v>
          </cell>
          <cell r="Z493" t="e">
            <v>#NAME?</v>
          </cell>
          <cell r="AA493" t="e">
            <v>#NAME?</v>
          </cell>
          <cell r="AB493" t="e">
            <v>#NAME?</v>
          </cell>
          <cell r="AC493" t="e">
            <v>#NAME?</v>
          </cell>
          <cell r="AD493" t="e">
            <v>#NAME?</v>
          </cell>
          <cell r="AE493" t="e">
            <v>#NAME?</v>
          </cell>
          <cell r="AF493">
            <v>171.56</v>
          </cell>
          <cell r="AG493">
            <v>36.64</v>
          </cell>
          <cell r="AH493">
            <v>7.56</v>
          </cell>
          <cell r="AI493">
            <v>215.76</v>
          </cell>
          <cell r="AJ493" t="e">
            <v>#NAME?</v>
          </cell>
          <cell r="AK493" t="e">
            <v>#NAME?</v>
          </cell>
          <cell r="AL493" t="e">
            <v>#NAME?</v>
          </cell>
          <cell r="AM493" t="e">
            <v>#NAME?</v>
          </cell>
          <cell r="AN493" t="e">
            <v>#NAME?</v>
          </cell>
          <cell r="AO493" t="e">
            <v>#NAME?</v>
          </cell>
          <cell r="AP493" t="e">
            <v>#NAME?</v>
          </cell>
          <cell r="AQ493">
            <v>0</v>
          </cell>
          <cell r="AR493">
            <v>0</v>
          </cell>
          <cell r="AS493">
            <v>0</v>
          </cell>
          <cell r="AT493">
            <v>0</v>
          </cell>
        </row>
        <row r="494">
          <cell r="A494" t="str">
            <v>132KV DC Gaya-Jehanabad TL Line</v>
          </cell>
          <cell r="B494">
            <v>24</v>
          </cell>
          <cell r="C494" t="str">
            <v>5/3</v>
          </cell>
          <cell r="D494" t="str">
            <v>DA+0</v>
          </cell>
          <cell r="E494" t="str">
            <v>WET</v>
          </cell>
          <cell r="F494" t="str">
            <v>Sunil Kumar</v>
          </cell>
          <cell r="G494">
            <v>43433</v>
          </cell>
          <cell r="H494">
            <v>43461</v>
          </cell>
          <cell r="I494">
            <v>43540</v>
          </cell>
          <cell r="J494" t="str">
            <v>YES</v>
          </cell>
          <cell r="K494" t="str">
            <v>YES</v>
          </cell>
          <cell r="L494">
            <v>1</v>
          </cell>
          <cell r="M494">
            <v>23</v>
          </cell>
          <cell r="N494">
            <v>0</v>
          </cell>
          <cell r="O494">
            <v>0</v>
          </cell>
          <cell r="P494">
            <v>0</v>
          </cell>
          <cell r="Q494">
            <v>0</v>
          </cell>
          <cell r="R494" t="e">
            <v>#NAME?</v>
          </cell>
          <cell r="S494" t="e">
            <v>#NAME?</v>
          </cell>
          <cell r="T494">
            <v>0</v>
          </cell>
          <cell r="U494">
            <v>0</v>
          </cell>
          <cell r="V494" t="e">
            <v>#NAME?</v>
          </cell>
          <cell r="W494" t="e">
            <v>#NAME?</v>
          </cell>
          <cell r="X494" t="e">
            <v>#NAME?</v>
          </cell>
          <cell r="Y494" t="e">
            <v>#NAME?</v>
          </cell>
          <cell r="Z494" t="e">
            <v>#NAME?</v>
          </cell>
          <cell r="AA494" t="e">
            <v>#NAME?</v>
          </cell>
          <cell r="AB494" t="e">
            <v>#NAME?</v>
          </cell>
          <cell r="AC494" t="e">
            <v>#NAME?</v>
          </cell>
          <cell r="AD494" t="e">
            <v>#NAME?</v>
          </cell>
          <cell r="AE494" t="e">
            <v>#NAME?</v>
          </cell>
          <cell r="AF494">
            <v>171.56</v>
          </cell>
          <cell r="AG494">
            <v>36.64</v>
          </cell>
          <cell r="AH494">
            <v>7.56</v>
          </cell>
          <cell r="AI494">
            <v>215.76</v>
          </cell>
          <cell r="AJ494" t="e">
            <v>#NAME?</v>
          </cell>
          <cell r="AK494" t="e">
            <v>#NAME?</v>
          </cell>
          <cell r="AL494" t="e">
            <v>#NAME?</v>
          </cell>
          <cell r="AM494" t="e">
            <v>#NAME?</v>
          </cell>
          <cell r="AN494" t="e">
            <v>#NAME?</v>
          </cell>
          <cell r="AO494" t="e">
            <v>#NAME?</v>
          </cell>
          <cell r="AP494" t="e">
            <v>#NAME?</v>
          </cell>
          <cell r="AQ494">
            <v>0</v>
          </cell>
          <cell r="AR494">
            <v>0</v>
          </cell>
          <cell r="AS494">
            <v>0</v>
          </cell>
          <cell r="AT494">
            <v>0</v>
          </cell>
        </row>
        <row r="495">
          <cell r="A495" t="str">
            <v>132KV DC Dumraon-Dumraon TL Line</v>
          </cell>
          <cell r="B495">
            <v>3</v>
          </cell>
          <cell r="C495" t="str">
            <v>12/1</v>
          </cell>
          <cell r="D495" t="str">
            <v>DA+3</v>
          </cell>
          <cell r="E495" t="str">
            <v>WET</v>
          </cell>
          <cell r="F495" t="str">
            <v>Rajesh Electric Works</v>
          </cell>
          <cell r="G495">
            <v>43406</v>
          </cell>
          <cell r="H495">
            <v>43434</v>
          </cell>
          <cell r="I495">
            <v>0</v>
          </cell>
          <cell r="J495" t="str">
            <v>YES</v>
          </cell>
          <cell r="K495" t="str">
            <v>YES</v>
          </cell>
          <cell r="L495">
            <v>2</v>
          </cell>
          <cell r="M495">
            <v>3</v>
          </cell>
          <cell r="N495">
            <v>0</v>
          </cell>
          <cell r="O495">
            <v>0</v>
          </cell>
          <cell r="P495">
            <v>0</v>
          </cell>
          <cell r="Q495">
            <v>0</v>
          </cell>
          <cell r="R495" t="e">
            <v>#NAME?</v>
          </cell>
          <cell r="S495" t="e">
            <v>#NAME?</v>
          </cell>
          <cell r="T495">
            <v>0</v>
          </cell>
          <cell r="U495">
            <v>0</v>
          </cell>
          <cell r="V495" t="e">
            <v>#NAME?</v>
          </cell>
          <cell r="W495" t="e">
            <v>#NAME?</v>
          </cell>
          <cell r="X495" t="e">
            <v>#NAME?</v>
          </cell>
          <cell r="Y495" t="e">
            <v>#NAME?</v>
          </cell>
          <cell r="Z495" t="e">
            <v>#NAME?</v>
          </cell>
          <cell r="AA495" t="e">
            <v>#NAME?</v>
          </cell>
          <cell r="AB495" t="e">
            <v>#NAME?</v>
          </cell>
          <cell r="AC495" t="e">
            <v>#NAME?</v>
          </cell>
          <cell r="AD495" t="e">
            <v>#NAME?</v>
          </cell>
          <cell r="AE495" t="e">
            <v>#NAME?</v>
          </cell>
          <cell r="AF495">
            <v>171.56</v>
          </cell>
          <cell r="AG495">
            <v>36.64</v>
          </cell>
          <cell r="AH495">
            <v>7.56</v>
          </cell>
          <cell r="AI495">
            <v>215.76</v>
          </cell>
          <cell r="AJ495" t="e">
            <v>#NAME?</v>
          </cell>
          <cell r="AK495" t="e">
            <v>#NAME?</v>
          </cell>
          <cell r="AL495" t="e">
            <v>#NAME?</v>
          </cell>
          <cell r="AM495" t="e">
            <v>#NAME?</v>
          </cell>
          <cell r="AN495" t="e">
            <v>#NAME?</v>
          </cell>
          <cell r="AO495" t="e">
            <v>#NAME?</v>
          </cell>
          <cell r="AP495" t="e">
            <v>#NAME?</v>
          </cell>
          <cell r="AQ495">
            <v>0</v>
          </cell>
          <cell r="AR495">
            <v>0</v>
          </cell>
          <cell r="AS495">
            <v>0</v>
          </cell>
          <cell r="AT495">
            <v>0</v>
          </cell>
        </row>
        <row r="496">
          <cell r="A496" t="str">
            <v>132KV DC Dumraon-Dumraon TL Line</v>
          </cell>
          <cell r="B496">
            <v>2</v>
          </cell>
          <cell r="C496" t="str">
            <v>14/4</v>
          </cell>
          <cell r="D496" t="str">
            <v>DA+3</v>
          </cell>
          <cell r="E496" t="str">
            <v>WET</v>
          </cell>
          <cell r="F496" t="str">
            <v>Meera Engineering</v>
          </cell>
          <cell r="G496">
            <v>43403</v>
          </cell>
          <cell r="H496">
            <v>43431</v>
          </cell>
          <cell r="I496">
            <v>43613</v>
          </cell>
          <cell r="J496" t="str">
            <v>YES</v>
          </cell>
          <cell r="K496" t="str">
            <v>YES</v>
          </cell>
          <cell r="L496">
            <v>4</v>
          </cell>
          <cell r="M496">
            <v>2</v>
          </cell>
          <cell r="N496">
            <v>0</v>
          </cell>
          <cell r="O496">
            <v>0</v>
          </cell>
          <cell r="P496">
            <v>0</v>
          </cell>
          <cell r="Q496">
            <v>0</v>
          </cell>
          <cell r="R496" t="e">
            <v>#NAME?</v>
          </cell>
          <cell r="S496" t="e">
            <v>#NAME?</v>
          </cell>
          <cell r="T496">
            <v>0</v>
          </cell>
          <cell r="U496">
            <v>0</v>
          </cell>
          <cell r="V496" t="e">
            <v>#NAME?</v>
          </cell>
          <cell r="W496" t="e">
            <v>#NAME?</v>
          </cell>
          <cell r="X496" t="e">
            <v>#NAME?</v>
          </cell>
          <cell r="Y496" t="e">
            <v>#NAME?</v>
          </cell>
          <cell r="Z496" t="e">
            <v>#NAME?</v>
          </cell>
          <cell r="AA496" t="e">
            <v>#NAME?</v>
          </cell>
          <cell r="AB496" t="e">
            <v>#NAME?</v>
          </cell>
          <cell r="AC496" t="e">
            <v>#NAME?</v>
          </cell>
          <cell r="AD496" t="e">
            <v>#NAME?</v>
          </cell>
          <cell r="AE496" t="e">
            <v>#NAME?</v>
          </cell>
          <cell r="AF496">
            <v>171.56</v>
          </cell>
          <cell r="AG496">
            <v>36.64</v>
          </cell>
          <cell r="AH496">
            <v>7.56</v>
          </cell>
          <cell r="AI496">
            <v>215.76</v>
          </cell>
          <cell r="AJ496" t="e">
            <v>#NAME?</v>
          </cell>
          <cell r="AK496" t="e">
            <v>#NAME?</v>
          </cell>
          <cell r="AL496" t="e">
            <v>#NAME?</v>
          </cell>
          <cell r="AM496" t="e">
            <v>#NAME?</v>
          </cell>
          <cell r="AN496" t="e">
            <v>#NAME?</v>
          </cell>
          <cell r="AO496" t="e">
            <v>#NAME?</v>
          </cell>
          <cell r="AP496" t="e">
            <v>#NAME?</v>
          </cell>
          <cell r="AQ496">
            <v>0</v>
          </cell>
          <cell r="AR496">
            <v>0</v>
          </cell>
          <cell r="AS496">
            <v>0</v>
          </cell>
          <cell r="AT496">
            <v>0</v>
          </cell>
        </row>
        <row r="497">
          <cell r="A497" t="str">
            <v>132KV DC Naubatpur-Masaurhi TL Line</v>
          </cell>
          <cell r="B497">
            <v>9</v>
          </cell>
          <cell r="C497" t="str">
            <v>10/2</v>
          </cell>
          <cell r="D497" t="str">
            <v>DA+0</v>
          </cell>
          <cell r="E497" t="str">
            <v>WET</v>
          </cell>
          <cell r="F497" t="str">
            <v>Lalan Mehta</v>
          </cell>
          <cell r="G497">
            <v>43433</v>
          </cell>
          <cell r="H497">
            <v>43461</v>
          </cell>
          <cell r="I497">
            <v>43517</v>
          </cell>
          <cell r="J497" t="str">
            <v>YES</v>
          </cell>
          <cell r="K497" t="str">
            <v>YES</v>
          </cell>
          <cell r="L497">
            <v>4</v>
          </cell>
          <cell r="M497">
            <v>3</v>
          </cell>
          <cell r="N497">
            <v>0</v>
          </cell>
          <cell r="O497">
            <v>0</v>
          </cell>
          <cell r="P497">
            <v>0</v>
          </cell>
          <cell r="Q497">
            <v>0</v>
          </cell>
          <cell r="R497" t="e">
            <v>#NAME?</v>
          </cell>
          <cell r="S497" t="e">
            <v>#NAME?</v>
          </cell>
          <cell r="T497">
            <v>0</v>
          </cell>
          <cell r="U497">
            <v>0</v>
          </cell>
          <cell r="V497" t="e">
            <v>#NAME?</v>
          </cell>
          <cell r="W497" t="e">
            <v>#NAME?</v>
          </cell>
          <cell r="X497" t="e">
            <v>#NAME?</v>
          </cell>
          <cell r="Y497" t="e">
            <v>#NAME?</v>
          </cell>
          <cell r="Z497" t="e">
            <v>#NAME?</v>
          </cell>
          <cell r="AA497" t="e">
            <v>#NAME?</v>
          </cell>
          <cell r="AB497" t="e">
            <v>#NAME?</v>
          </cell>
          <cell r="AC497" t="e">
            <v>#NAME?</v>
          </cell>
          <cell r="AD497" t="e">
            <v>#NAME?</v>
          </cell>
          <cell r="AE497" t="e">
            <v>#NAME?</v>
          </cell>
          <cell r="AF497">
            <v>171.56</v>
          </cell>
          <cell r="AG497">
            <v>36.64</v>
          </cell>
          <cell r="AH497">
            <v>7.56</v>
          </cell>
          <cell r="AI497">
            <v>215.76</v>
          </cell>
          <cell r="AJ497" t="e">
            <v>#NAME?</v>
          </cell>
          <cell r="AK497" t="e">
            <v>#NAME?</v>
          </cell>
          <cell r="AL497" t="e">
            <v>#NAME?</v>
          </cell>
          <cell r="AM497" t="e">
            <v>#NAME?</v>
          </cell>
          <cell r="AN497" t="e">
            <v>#NAME?</v>
          </cell>
          <cell r="AO497" t="e">
            <v>#NAME?</v>
          </cell>
          <cell r="AP497" t="e">
            <v>#NAME?</v>
          </cell>
          <cell r="AQ497">
            <v>0</v>
          </cell>
          <cell r="AR497">
            <v>0</v>
          </cell>
          <cell r="AS497">
            <v>0</v>
          </cell>
          <cell r="AT497">
            <v>0</v>
          </cell>
        </row>
        <row r="498">
          <cell r="A498" t="str">
            <v>132KV DC Gaya-Jehanabad TL Line</v>
          </cell>
          <cell r="B498">
            <v>22</v>
          </cell>
          <cell r="C498" t="str">
            <v>15/6</v>
          </cell>
          <cell r="D498" t="str">
            <v>DA+0</v>
          </cell>
          <cell r="E498" t="str">
            <v>PS</v>
          </cell>
          <cell r="F498" t="str">
            <v>Rajiv Kumar</v>
          </cell>
          <cell r="G498">
            <v>43432</v>
          </cell>
          <cell r="H498">
            <v>43460</v>
          </cell>
          <cell r="I498" t="str">
            <v>21/02</v>
          </cell>
          <cell r="J498" t="str">
            <v>YES</v>
          </cell>
          <cell r="K498" t="str">
            <v>YES</v>
          </cell>
          <cell r="L498">
            <v>2</v>
          </cell>
          <cell r="M498">
            <v>22</v>
          </cell>
          <cell r="N498">
            <v>0</v>
          </cell>
          <cell r="O498">
            <v>0</v>
          </cell>
          <cell r="P498">
            <v>0</v>
          </cell>
          <cell r="Q498">
            <v>0</v>
          </cell>
          <cell r="R498" t="e">
            <v>#NAME?</v>
          </cell>
          <cell r="S498" t="e">
            <v>#NAME?</v>
          </cell>
          <cell r="T498">
            <v>0</v>
          </cell>
          <cell r="U498">
            <v>0</v>
          </cell>
          <cell r="V498" t="e">
            <v>#NAME?</v>
          </cell>
          <cell r="W498" t="e">
            <v>#NAME?</v>
          </cell>
          <cell r="X498" t="e">
            <v>#NAME?</v>
          </cell>
          <cell r="Y498" t="e">
            <v>#NAME?</v>
          </cell>
          <cell r="Z498" t="e">
            <v>#NAME?</v>
          </cell>
          <cell r="AA498" t="e">
            <v>#NAME?</v>
          </cell>
          <cell r="AB498" t="e">
            <v>#NAME?</v>
          </cell>
          <cell r="AC498" t="e">
            <v>#NAME?</v>
          </cell>
          <cell r="AD498" t="e">
            <v>#NAME?</v>
          </cell>
          <cell r="AE498" t="e">
            <v>#NAME?</v>
          </cell>
          <cell r="AF498">
            <v>171.56</v>
          </cell>
          <cell r="AG498">
            <v>36.64</v>
          </cell>
          <cell r="AH498">
            <v>7.56</v>
          </cell>
          <cell r="AI498">
            <v>215.76</v>
          </cell>
          <cell r="AJ498" t="e">
            <v>#NAME?</v>
          </cell>
          <cell r="AK498" t="e">
            <v>#NAME?</v>
          </cell>
          <cell r="AL498" t="e">
            <v>#NAME?</v>
          </cell>
          <cell r="AM498" t="e">
            <v>#NAME?</v>
          </cell>
          <cell r="AN498" t="e">
            <v>#NAME?</v>
          </cell>
          <cell r="AO498" t="e">
            <v>#NAME?</v>
          </cell>
          <cell r="AP498" t="e">
            <v>#NAME?</v>
          </cell>
          <cell r="AQ498">
            <v>0</v>
          </cell>
          <cell r="AR498">
            <v>0</v>
          </cell>
          <cell r="AS498">
            <v>0</v>
          </cell>
          <cell r="AT498">
            <v>0</v>
          </cell>
        </row>
        <row r="499">
          <cell r="A499" t="str">
            <v>132KV DC Dumraon-Dumraon TL Line</v>
          </cell>
          <cell r="B499">
            <v>1</v>
          </cell>
          <cell r="C499" t="str">
            <v>13/1</v>
          </cell>
          <cell r="D499" t="str">
            <v>DA+0</v>
          </cell>
          <cell r="E499" t="str">
            <v>WET</v>
          </cell>
          <cell r="F499" t="str">
            <v>Rajesh Electric Works</v>
          </cell>
          <cell r="G499">
            <v>43402</v>
          </cell>
          <cell r="H499">
            <v>43430</v>
          </cell>
          <cell r="I499">
            <v>0</v>
          </cell>
          <cell r="J499" t="str">
            <v>YES</v>
          </cell>
          <cell r="K499" t="str">
            <v>YES</v>
          </cell>
          <cell r="L499">
            <v>2</v>
          </cell>
          <cell r="M499">
            <v>1</v>
          </cell>
          <cell r="N499">
            <v>0</v>
          </cell>
          <cell r="O499">
            <v>0</v>
          </cell>
          <cell r="P499">
            <v>0</v>
          </cell>
          <cell r="Q499">
            <v>0</v>
          </cell>
          <cell r="R499" t="e">
            <v>#NAME?</v>
          </cell>
          <cell r="S499" t="e">
            <v>#NAME?</v>
          </cell>
          <cell r="T499">
            <v>0</v>
          </cell>
          <cell r="U499">
            <v>0</v>
          </cell>
          <cell r="V499" t="e">
            <v>#NAME?</v>
          </cell>
          <cell r="W499" t="e">
            <v>#NAME?</v>
          </cell>
          <cell r="X499" t="e">
            <v>#NAME?</v>
          </cell>
          <cell r="Y499" t="e">
            <v>#NAME?</v>
          </cell>
          <cell r="Z499" t="e">
            <v>#NAME?</v>
          </cell>
          <cell r="AA499" t="e">
            <v>#NAME?</v>
          </cell>
          <cell r="AB499" t="e">
            <v>#NAME?</v>
          </cell>
          <cell r="AC499" t="e">
            <v>#NAME?</v>
          </cell>
          <cell r="AD499" t="e">
            <v>#NAME?</v>
          </cell>
          <cell r="AE499" t="e">
            <v>#NAME?</v>
          </cell>
          <cell r="AF499">
            <v>171.56</v>
          </cell>
          <cell r="AG499">
            <v>36.64</v>
          </cell>
          <cell r="AH499">
            <v>7.56</v>
          </cell>
          <cell r="AI499">
            <v>215.76</v>
          </cell>
          <cell r="AJ499" t="e">
            <v>#NAME?</v>
          </cell>
          <cell r="AK499" t="e">
            <v>#NAME?</v>
          </cell>
          <cell r="AL499" t="e">
            <v>#NAME?</v>
          </cell>
          <cell r="AM499" t="e">
            <v>#NAME?</v>
          </cell>
          <cell r="AN499" t="e">
            <v>#NAME?</v>
          </cell>
          <cell r="AO499" t="e">
            <v>#NAME?</v>
          </cell>
          <cell r="AP499" t="e">
            <v>#NAME?</v>
          </cell>
          <cell r="AQ499">
            <v>0</v>
          </cell>
          <cell r="AR499">
            <v>0</v>
          </cell>
          <cell r="AS499">
            <v>127.12142857142857</v>
          </cell>
          <cell r="AT499">
            <v>65.714285714285708</v>
          </cell>
        </row>
        <row r="500">
          <cell r="A500" t="str">
            <v>132KV DC Dumraon-Dumraon TL Line</v>
          </cell>
          <cell r="B500">
            <v>0</v>
          </cell>
          <cell r="C500" t="str">
            <v>Dead End</v>
          </cell>
          <cell r="D500" t="str">
            <v>MD+0</v>
          </cell>
          <cell r="E500">
            <v>0</v>
          </cell>
          <cell r="F500">
            <v>0</v>
          </cell>
          <cell r="G500">
            <v>0</v>
          </cell>
          <cell r="H500">
            <v>28</v>
          </cell>
          <cell r="I500">
            <v>0</v>
          </cell>
          <cell r="J500">
            <v>0</v>
          </cell>
          <cell r="K500">
            <v>0</v>
          </cell>
          <cell r="L500">
            <v>0</v>
          </cell>
          <cell r="M500">
            <v>0</v>
          </cell>
          <cell r="N500">
            <v>0</v>
          </cell>
          <cell r="O500">
            <v>0</v>
          </cell>
          <cell r="P500">
            <v>0</v>
          </cell>
          <cell r="Q500">
            <v>0</v>
          </cell>
          <cell r="R500" t="e">
            <v>#NAME?</v>
          </cell>
          <cell r="S500" t="e">
            <v>#NAME?</v>
          </cell>
          <cell r="T500">
            <v>0</v>
          </cell>
          <cell r="U500">
            <v>0</v>
          </cell>
          <cell r="V500" t="e">
            <v>#NAME?</v>
          </cell>
          <cell r="W500" t="e">
            <v>#NAME?</v>
          </cell>
          <cell r="X500" t="e">
            <v>#NAME?</v>
          </cell>
          <cell r="Y500" t="e">
            <v>#NAME?</v>
          </cell>
          <cell r="Z500" t="e">
            <v>#NAME?</v>
          </cell>
          <cell r="AA500" t="e">
            <v>#NAME?</v>
          </cell>
          <cell r="AB500" t="e">
            <v>#NAME?</v>
          </cell>
          <cell r="AC500" t="e">
            <v>#NAME?</v>
          </cell>
          <cell r="AD500" t="e">
            <v>#NAME?</v>
          </cell>
          <cell r="AE500" t="e">
            <v>#NAME?</v>
          </cell>
          <cell r="AF500">
            <v>0</v>
          </cell>
          <cell r="AG500">
            <v>0</v>
          </cell>
          <cell r="AH500">
            <v>0</v>
          </cell>
          <cell r="AI500">
            <v>0</v>
          </cell>
          <cell r="AJ500" t="e">
            <v>#NAME?</v>
          </cell>
          <cell r="AK500" t="e">
            <v>#NAME?</v>
          </cell>
          <cell r="AL500" t="e">
            <v>#NAME?</v>
          </cell>
          <cell r="AM500" t="e">
            <v>#NAME?</v>
          </cell>
          <cell r="AN500" t="e">
            <v>#NAME?</v>
          </cell>
          <cell r="AO500" t="e">
            <v>#NAME?</v>
          </cell>
          <cell r="AP500" t="e">
            <v>#NAME?</v>
          </cell>
          <cell r="AQ500">
            <v>0</v>
          </cell>
          <cell r="AR500">
            <v>0</v>
          </cell>
          <cell r="AS500">
            <v>0</v>
          </cell>
          <cell r="AT500">
            <v>0</v>
          </cell>
        </row>
        <row r="501">
          <cell r="A501" t="str">
            <v>132KV DC Dumraon-Dumraon TL Line</v>
          </cell>
          <cell r="B501">
            <v>69</v>
          </cell>
          <cell r="C501" t="str">
            <v>2/0</v>
          </cell>
          <cell r="D501" t="str">
            <v>DD+0</v>
          </cell>
          <cell r="E501" t="str">
            <v>WET</v>
          </cell>
          <cell r="F501" t="str">
            <v>Deepak Pandey</v>
          </cell>
          <cell r="G501">
            <v>43573</v>
          </cell>
          <cell r="H501">
            <v>43601</v>
          </cell>
          <cell r="I501">
            <v>43614</v>
          </cell>
          <cell r="J501">
            <v>43576</v>
          </cell>
          <cell r="K501">
            <v>0</v>
          </cell>
          <cell r="L501">
            <v>0</v>
          </cell>
          <cell r="M501">
            <v>0</v>
          </cell>
          <cell r="N501">
            <v>0</v>
          </cell>
          <cell r="O501">
            <v>0</v>
          </cell>
          <cell r="P501">
            <v>0</v>
          </cell>
          <cell r="Q501">
            <v>0</v>
          </cell>
          <cell r="R501" t="e">
            <v>#NAME?</v>
          </cell>
          <cell r="S501" t="e">
            <v>#NAME?</v>
          </cell>
          <cell r="T501">
            <v>0</v>
          </cell>
          <cell r="U501">
            <v>0</v>
          </cell>
          <cell r="V501" t="e">
            <v>#NAME?</v>
          </cell>
          <cell r="W501" t="e">
            <v>#NAME?</v>
          </cell>
          <cell r="X501" t="e">
            <v>#NAME?</v>
          </cell>
          <cell r="Y501" t="e">
            <v>#NAME?</v>
          </cell>
          <cell r="Z501" t="e">
            <v>#NAME?</v>
          </cell>
          <cell r="AA501" t="e">
            <v>#NAME?</v>
          </cell>
          <cell r="AB501" t="e">
            <v>#NAME?</v>
          </cell>
          <cell r="AC501" t="e">
            <v>#NAME?</v>
          </cell>
          <cell r="AD501" t="e">
            <v>#NAME?</v>
          </cell>
          <cell r="AE501" t="e">
            <v>#NAME?</v>
          </cell>
          <cell r="AF501">
            <v>396.56</v>
          </cell>
          <cell r="AG501">
            <v>0</v>
          </cell>
          <cell r="AH501">
            <v>8.26</v>
          </cell>
          <cell r="AI501">
            <v>404.82</v>
          </cell>
          <cell r="AJ501" t="e">
            <v>#NAME?</v>
          </cell>
          <cell r="AK501" t="e">
            <v>#NAME?</v>
          </cell>
          <cell r="AL501" t="e">
            <v>#NAME?</v>
          </cell>
          <cell r="AM501" t="e">
            <v>#NAME?</v>
          </cell>
          <cell r="AN501" t="e">
            <v>#NAME?</v>
          </cell>
          <cell r="AO501" t="e">
            <v>#NAME?</v>
          </cell>
          <cell r="AP501" t="e">
            <v>#NAME?</v>
          </cell>
          <cell r="AQ501">
            <v>0</v>
          </cell>
          <cell r="AR501">
            <v>0</v>
          </cell>
          <cell r="AS501">
            <v>0</v>
          </cell>
          <cell r="AT501">
            <v>0</v>
          </cell>
        </row>
        <row r="502">
          <cell r="A502" t="str">
            <v>132KV DC Dumraon-Dumraon TL Line</v>
          </cell>
          <cell r="B502">
            <v>67</v>
          </cell>
          <cell r="C502" t="str">
            <v>2/2</v>
          </cell>
          <cell r="D502" t="str">
            <v>DA+3</v>
          </cell>
          <cell r="E502" t="str">
            <v>WET</v>
          </cell>
          <cell r="F502" t="str">
            <v>Deepak Pandey</v>
          </cell>
          <cell r="G502">
            <v>43570</v>
          </cell>
          <cell r="H502">
            <v>43598</v>
          </cell>
          <cell r="I502">
            <v>43614</v>
          </cell>
          <cell r="J502">
            <v>43573</v>
          </cell>
          <cell r="K502">
            <v>0</v>
          </cell>
          <cell r="L502">
            <v>0</v>
          </cell>
          <cell r="M502">
            <v>0</v>
          </cell>
          <cell r="N502">
            <v>0</v>
          </cell>
          <cell r="O502">
            <v>0</v>
          </cell>
          <cell r="P502">
            <v>0</v>
          </cell>
          <cell r="Q502">
            <v>0</v>
          </cell>
          <cell r="R502" t="e">
            <v>#NAME?</v>
          </cell>
          <cell r="S502" t="e">
            <v>#NAME?</v>
          </cell>
          <cell r="T502">
            <v>0</v>
          </cell>
          <cell r="U502">
            <v>0</v>
          </cell>
          <cell r="V502" t="e">
            <v>#NAME?</v>
          </cell>
          <cell r="W502" t="e">
            <v>#NAME?</v>
          </cell>
          <cell r="X502" t="e">
            <v>#NAME?</v>
          </cell>
          <cell r="Y502" t="e">
            <v>#NAME?</v>
          </cell>
          <cell r="Z502" t="e">
            <v>#NAME?</v>
          </cell>
          <cell r="AA502" t="e">
            <v>#NAME?</v>
          </cell>
          <cell r="AB502" t="e">
            <v>#NAME?</v>
          </cell>
          <cell r="AC502" t="e">
            <v>#NAME?</v>
          </cell>
          <cell r="AD502" t="e">
            <v>#NAME?</v>
          </cell>
          <cell r="AE502" t="e">
            <v>#NAME?</v>
          </cell>
          <cell r="AF502">
            <v>171.56</v>
          </cell>
          <cell r="AG502">
            <v>36.64</v>
          </cell>
          <cell r="AH502">
            <v>7.56</v>
          </cell>
          <cell r="AI502">
            <v>215.76</v>
          </cell>
          <cell r="AJ502" t="e">
            <v>#NAME?</v>
          </cell>
          <cell r="AK502" t="e">
            <v>#NAME?</v>
          </cell>
          <cell r="AL502" t="e">
            <v>#NAME?</v>
          </cell>
          <cell r="AM502" t="e">
            <v>#NAME?</v>
          </cell>
          <cell r="AN502" t="e">
            <v>#NAME?</v>
          </cell>
          <cell r="AO502" t="e">
            <v>#NAME?</v>
          </cell>
          <cell r="AP502" t="e">
            <v>#NAME?</v>
          </cell>
          <cell r="AQ502">
            <v>0</v>
          </cell>
          <cell r="AR502">
            <v>0</v>
          </cell>
          <cell r="AS502">
            <v>0</v>
          </cell>
          <cell r="AT502">
            <v>0</v>
          </cell>
        </row>
        <row r="503">
          <cell r="A503" t="str">
            <v>132KV DC Naubatpur-Masaurhi TL Line</v>
          </cell>
          <cell r="B503">
            <v>8</v>
          </cell>
          <cell r="C503" t="str">
            <v>10/1</v>
          </cell>
          <cell r="D503" t="str">
            <v>DA+0</v>
          </cell>
          <cell r="E503" t="str">
            <v>WET</v>
          </cell>
          <cell r="F503" t="str">
            <v>Lalan Mehta</v>
          </cell>
          <cell r="G503">
            <v>43432</v>
          </cell>
          <cell r="H503">
            <v>43460</v>
          </cell>
          <cell r="I503">
            <v>43517</v>
          </cell>
          <cell r="J503" t="str">
            <v>YES</v>
          </cell>
          <cell r="K503" t="str">
            <v>YES</v>
          </cell>
          <cell r="L503">
            <v>4</v>
          </cell>
          <cell r="M503">
            <v>1</v>
          </cell>
          <cell r="N503">
            <v>0</v>
          </cell>
          <cell r="O503">
            <v>0</v>
          </cell>
          <cell r="P503">
            <v>0</v>
          </cell>
          <cell r="Q503">
            <v>0</v>
          </cell>
          <cell r="R503" t="e">
            <v>#NAME?</v>
          </cell>
          <cell r="S503" t="e">
            <v>#NAME?</v>
          </cell>
          <cell r="T503">
            <v>0</v>
          </cell>
          <cell r="U503">
            <v>0</v>
          </cell>
          <cell r="V503" t="e">
            <v>#NAME?</v>
          </cell>
          <cell r="W503" t="e">
            <v>#NAME?</v>
          </cell>
          <cell r="X503" t="e">
            <v>#NAME?</v>
          </cell>
          <cell r="Y503" t="e">
            <v>#NAME?</v>
          </cell>
          <cell r="Z503" t="e">
            <v>#NAME?</v>
          </cell>
          <cell r="AA503" t="e">
            <v>#NAME?</v>
          </cell>
          <cell r="AB503" t="e">
            <v>#NAME?</v>
          </cell>
          <cell r="AC503" t="e">
            <v>#NAME?</v>
          </cell>
          <cell r="AD503" t="e">
            <v>#NAME?</v>
          </cell>
          <cell r="AE503" t="e">
            <v>#NAME?</v>
          </cell>
          <cell r="AF503">
            <v>171.56</v>
          </cell>
          <cell r="AG503">
            <v>36.64</v>
          </cell>
          <cell r="AH503">
            <v>7.56</v>
          </cell>
          <cell r="AI503">
            <v>215.76</v>
          </cell>
          <cell r="AJ503" t="e">
            <v>#NAME?</v>
          </cell>
          <cell r="AK503" t="e">
            <v>#NAME?</v>
          </cell>
          <cell r="AL503" t="e">
            <v>#NAME?</v>
          </cell>
          <cell r="AM503" t="e">
            <v>#NAME?</v>
          </cell>
          <cell r="AN503" t="e">
            <v>#NAME?</v>
          </cell>
          <cell r="AO503" t="e">
            <v>#NAME?</v>
          </cell>
          <cell r="AP503" t="e">
            <v>#NAME?</v>
          </cell>
          <cell r="AQ503">
            <v>0</v>
          </cell>
          <cell r="AR503">
            <v>0</v>
          </cell>
          <cell r="AS503">
            <v>0</v>
          </cell>
          <cell r="AT503">
            <v>0</v>
          </cell>
        </row>
        <row r="504">
          <cell r="A504" t="str">
            <v>132KV DC Dumraon-Dumraon TL Line</v>
          </cell>
          <cell r="B504">
            <v>70</v>
          </cell>
          <cell r="C504" t="str">
            <v>2/3</v>
          </cell>
          <cell r="D504" t="str">
            <v>DA+6</v>
          </cell>
          <cell r="E504" t="str">
            <v>WET</v>
          </cell>
          <cell r="F504" t="str">
            <v>Deepak Pandey</v>
          </cell>
          <cell r="G504">
            <v>43575</v>
          </cell>
          <cell r="H504">
            <v>43603</v>
          </cell>
          <cell r="I504">
            <v>43614</v>
          </cell>
          <cell r="J504">
            <v>43576</v>
          </cell>
          <cell r="K504">
            <v>0</v>
          </cell>
          <cell r="L504">
            <v>0</v>
          </cell>
          <cell r="M504">
            <v>0</v>
          </cell>
          <cell r="N504">
            <v>0</v>
          </cell>
          <cell r="O504">
            <v>0</v>
          </cell>
          <cell r="P504">
            <v>0</v>
          </cell>
          <cell r="Q504">
            <v>0</v>
          </cell>
          <cell r="R504" t="e">
            <v>#NAME?</v>
          </cell>
          <cell r="S504" t="e">
            <v>#NAME?</v>
          </cell>
          <cell r="T504">
            <v>0</v>
          </cell>
          <cell r="U504">
            <v>0</v>
          </cell>
          <cell r="V504" t="e">
            <v>#NAME?</v>
          </cell>
          <cell r="W504" t="e">
            <v>#NAME?</v>
          </cell>
          <cell r="X504" t="e">
            <v>#NAME?</v>
          </cell>
          <cell r="Y504" t="e">
            <v>#NAME?</v>
          </cell>
          <cell r="Z504" t="e">
            <v>#NAME?</v>
          </cell>
          <cell r="AA504" t="e">
            <v>#NAME?</v>
          </cell>
          <cell r="AB504" t="e">
            <v>#NAME?</v>
          </cell>
          <cell r="AC504" t="e">
            <v>#NAME?</v>
          </cell>
          <cell r="AD504" t="e">
            <v>#NAME?</v>
          </cell>
          <cell r="AE504" t="e">
            <v>#NAME?</v>
          </cell>
          <cell r="AF504">
            <v>171.56</v>
          </cell>
          <cell r="AG504">
            <v>36.64</v>
          </cell>
          <cell r="AH504">
            <v>7.56</v>
          </cell>
          <cell r="AI504">
            <v>215.76</v>
          </cell>
          <cell r="AJ504" t="e">
            <v>#NAME?</v>
          </cell>
          <cell r="AK504" t="e">
            <v>#NAME?</v>
          </cell>
          <cell r="AL504" t="e">
            <v>#NAME?</v>
          </cell>
          <cell r="AM504" t="e">
            <v>#NAME?</v>
          </cell>
          <cell r="AN504" t="e">
            <v>#NAME?</v>
          </cell>
          <cell r="AO504" t="e">
            <v>#NAME?</v>
          </cell>
          <cell r="AP504" t="e">
            <v>#NAME?</v>
          </cell>
          <cell r="AQ504">
            <v>0</v>
          </cell>
          <cell r="AR504">
            <v>0</v>
          </cell>
          <cell r="AS504">
            <v>0</v>
          </cell>
          <cell r="AT504">
            <v>0</v>
          </cell>
        </row>
        <row r="505">
          <cell r="A505" t="str">
            <v>132KV DC Dumraon-Dumraon TL Line</v>
          </cell>
          <cell r="B505">
            <v>0</v>
          </cell>
          <cell r="C505" t="str">
            <v>9/1</v>
          </cell>
          <cell r="D505" t="str">
            <v>GANTRY</v>
          </cell>
          <cell r="E505">
            <v>0</v>
          </cell>
          <cell r="F505">
            <v>0</v>
          </cell>
          <cell r="G505">
            <v>0</v>
          </cell>
          <cell r="H505">
            <v>28</v>
          </cell>
          <cell r="I505">
            <v>0</v>
          </cell>
          <cell r="J505">
            <v>0</v>
          </cell>
          <cell r="K505">
            <v>0</v>
          </cell>
          <cell r="L505">
            <v>0</v>
          </cell>
          <cell r="M505">
            <v>0</v>
          </cell>
          <cell r="N505">
            <v>0</v>
          </cell>
          <cell r="O505">
            <v>0</v>
          </cell>
          <cell r="P505">
            <v>0</v>
          </cell>
          <cell r="Q505">
            <v>0</v>
          </cell>
          <cell r="R505" t="e">
            <v>#NAME?</v>
          </cell>
          <cell r="S505" t="e">
            <v>#NAME?</v>
          </cell>
          <cell r="T505">
            <v>0</v>
          </cell>
          <cell r="U505">
            <v>0</v>
          </cell>
          <cell r="V505" t="e">
            <v>#NAME?</v>
          </cell>
          <cell r="W505" t="e">
            <v>#NAME?</v>
          </cell>
          <cell r="X505" t="e">
            <v>#NAME?</v>
          </cell>
          <cell r="Y505" t="e">
            <v>#NAME?</v>
          </cell>
          <cell r="Z505" t="e">
            <v>#NAME?</v>
          </cell>
          <cell r="AA505" t="e">
            <v>#NAME?</v>
          </cell>
          <cell r="AB505" t="e">
            <v>#NAME?</v>
          </cell>
          <cell r="AC505" t="e">
            <v>#NAME?</v>
          </cell>
          <cell r="AD505" t="e">
            <v>#NAME?</v>
          </cell>
          <cell r="AE505" t="e">
            <v>#NAME?</v>
          </cell>
          <cell r="AF505">
            <v>527.76</v>
          </cell>
          <cell r="AG505">
            <v>165.26999999999998</v>
          </cell>
          <cell r="AH505">
            <v>21.450000000000003</v>
          </cell>
          <cell r="AI505">
            <v>714.48</v>
          </cell>
          <cell r="AJ505" t="e">
            <v>#NAME?</v>
          </cell>
          <cell r="AK505" t="e">
            <v>#NAME?</v>
          </cell>
          <cell r="AL505" t="e">
            <v>#NAME?</v>
          </cell>
          <cell r="AM505" t="e">
            <v>#NAME?</v>
          </cell>
          <cell r="AN505" t="e">
            <v>#NAME?</v>
          </cell>
          <cell r="AO505" t="e">
            <v>#NAME?</v>
          </cell>
          <cell r="AP505" t="e">
            <v>#NAME?</v>
          </cell>
          <cell r="AQ505">
            <v>0</v>
          </cell>
          <cell r="AR505">
            <v>0</v>
          </cell>
          <cell r="AS505">
            <v>0</v>
          </cell>
          <cell r="AT505">
            <v>0</v>
          </cell>
        </row>
        <row r="506">
          <cell r="A506" t="str">
            <v>132KV DC Dumraon-Dumraon TL Line</v>
          </cell>
          <cell r="B506">
            <v>73</v>
          </cell>
          <cell r="C506" t="str">
            <v>9/2</v>
          </cell>
          <cell r="D506" t="str">
            <v>GANTRY</v>
          </cell>
          <cell r="E506" t="str">
            <v>WET</v>
          </cell>
          <cell r="F506" t="str">
            <v>Chandan Yadav</v>
          </cell>
          <cell r="G506">
            <v>43591</v>
          </cell>
          <cell r="H506">
            <v>43619</v>
          </cell>
          <cell r="I506">
            <v>43614</v>
          </cell>
          <cell r="J506" t="str">
            <v>YES</v>
          </cell>
          <cell r="K506">
            <v>0</v>
          </cell>
          <cell r="L506">
            <v>0</v>
          </cell>
          <cell r="M506">
            <v>0</v>
          </cell>
          <cell r="N506">
            <v>0</v>
          </cell>
          <cell r="O506">
            <v>0</v>
          </cell>
          <cell r="P506">
            <v>0</v>
          </cell>
          <cell r="Q506">
            <v>0</v>
          </cell>
          <cell r="R506" t="e">
            <v>#NAME?</v>
          </cell>
          <cell r="S506" t="e">
            <v>#NAME?</v>
          </cell>
          <cell r="T506">
            <v>0</v>
          </cell>
          <cell r="U506">
            <v>0</v>
          </cell>
          <cell r="V506" t="e">
            <v>#NAME?</v>
          </cell>
          <cell r="W506" t="e">
            <v>#NAME?</v>
          </cell>
          <cell r="X506" t="e">
            <v>#NAME?</v>
          </cell>
          <cell r="Y506" t="e">
            <v>#NAME?</v>
          </cell>
          <cell r="Z506" t="e">
            <v>#NAME?</v>
          </cell>
          <cell r="AA506" t="e">
            <v>#NAME?</v>
          </cell>
          <cell r="AB506" t="e">
            <v>#NAME?</v>
          </cell>
          <cell r="AC506" t="e">
            <v>#NAME?</v>
          </cell>
          <cell r="AD506" t="e">
            <v>#NAME?</v>
          </cell>
          <cell r="AE506" t="e">
            <v>#NAME?</v>
          </cell>
          <cell r="AF506">
            <v>527.76</v>
          </cell>
          <cell r="AG506">
            <v>165.26999999999998</v>
          </cell>
          <cell r="AH506">
            <v>21.450000000000003</v>
          </cell>
          <cell r="AI506">
            <v>714.48</v>
          </cell>
          <cell r="AJ506" t="e">
            <v>#NAME?</v>
          </cell>
          <cell r="AK506" t="e">
            <v>#NAME?</v>
          </cell>
          <cell r="AL506" t="e">
            <v>#NAME?</v>
          </cell>
          <cell r="AM506" t="e">
            <v>#NAME?</v>
          </cell>
          <cell r="AN506" t="e">
            <v>#NAME?</v>
          </cell>
          <cell r="AO506" t="e">
            <v>#NAME?</v>
          </cell>
          <cell r="AP506" t="e">
            <v>#NAME?</v>
          </cell>
          <cell r="AQ506">
            <v>0</v>
          </cell>
          <cell r="AR506">
            <v>0</v>
          </cell>
          <cell r="AS506">
            <v>0</v>
          </cell>
          <cell r="AT506">
            <v>0</v>
          </cell>
        </row>
        <row r="507">
          <cell r="A507" t="str">
            <v>132KV DC Dumraon-Dumraon TL Line</v>
          </cell>
          <cell r="B507">
            <v>68</v>
          </cell>
          <cell r="C507" t="str">
            <v>12/4</v>
          </cell>
          <cell r="D507" t="str">
            <v>DA+0</v>
          </cell>
          <cell r="E507" t="str">
            <v>PS</v>
          </cell>
          <cell r="F507" t="str">
            <v>Chandan Yadav</v>
          </cell>
          <cell r="G507">
            <v>43572</v>
          </cell>
          <cell r="H507">
            <v>43600</v>
          </cell>
          <cell r="I507">
            <v>43614</v>
          </cell>
          <cell r="J507">
            <v>43576</v>
          </cell>
          <cell r="K507">
            <v>0</v>
          </cell>
          <cell r="L507">
            <v>0</v>
          </cell>
          <cell r="M507">
            <v>0</v>
          </cell>
          <cell r="N507">
            <v>0</v>
          </cell>
          <cell r="O507">
            <v>0</v>
          </cell>
          <cell r="P507">
            <v>0</v>
          </cell>
          <cell r="Q507">
            <v>0</v>
          </cell>
          <cell r="R507" t="e">
            <v>#NAME?</v>
          </cell>
          <cell r="S507" t="e">
            <v>#NAME?</v>
          </cell>
          <cell r="T507">
            <v>0</v>
          </cell>
          <cell r="U507">
            <v>0</v>
          </cell>
          <cell r="V507" t="e">
            <v>#NAME?</v>
          </cell>
          <cell r="W507" t="e">
            <v>#NAME?</v>
          </cell>
          <cell r="X507" t="e">
            <v>#NAME?</v>
          </cell>
          <cell r="Y507" t="e">
            <v>#NAME?</v>
          </cell>
          <cell r="Z507" t="e">
            <v>#NAME?</v>
          </cell>
          <cell r="AA507" t="e">
            <v>#NAME?</v>
          </cell>
          <cell r="AB507" t="e">
            <v>#NAME?</v>
          </cell>
          <cell r="AC507" t="e">
            <v>#NAME?</v>
          </cell>
          <cell r="AD507" t="e">
            <v>#NAME?</v>
          </cell>
          <cell r="AE507" t="e">
            <v>#NAME?</v>
          </cell>
          <cell r="AF507">
            <v>171.56</v>
          </cell>
          <cell r="AG507">
            <v>36.64</v>
          </cell>
          <cell r="AH507">
            <v>7.56</v>
          </cell>
          <cell r="AI507">
            <v>215.76</v>
          </cell>
          <cell r="AJ507" t="e">
            <v>#NAME?</v>
          </cell>
          <cell r="AK507" t="e">
            <v>#NAME?</v>
          </cell>
          <cell r="AL507" t="e">
            <v>#NAME?</v>
          </cell>
          <cell r="AM507" t="e">
            <v>#NAME?</v>
          </cell>
          <cell r="AN507" t="e">
            <v>#NAME?</v>
          </cell>
          <cell r="AO507" t="e">
            <v>#NAME?</v>
          </cell>
          <cell r="AP507" t="e">
            <v>#NAME?</v>
          </cell>
          <cell r="AQ507">
            <v>0</v>
          </cell>
          <cell r="AR507">
            <v>0</v>
          </cell>
          <cell r="AS507">
            <v>0</v>
          </cell>
          <cell r="AT507">
            <v>0</v>
          </cell>
        </row>
        <row r="508">
          <cell r="A508" t="str">
            <v>132KV DC Dumraon-Dumraon TL Line</v>
          </cell>
          <cell r="B508">
            <v>72</v>
          </cell>
          <cell r="C508" t="str">
            <v>12/7</v>
          </cell>
          <cell r="D508" t="str">
            <v>DA+3</v>
          </cell>
          <cell r="E508" t="str">
            <v>PS</v>
          </cell>
          <cell r="F508" t="str">
            <v>Shree Gange</v>
          </cell>
          <cell r="G508">
            <v>43579</v>
          </cell>
          <cell r="H508">
            <v>43607</v>
          </cell>
          <cell r="I508">
            <v>43614</v>
          </cell>
          <cell r="J508">
            <v>43582</v>
          </cell>
          <cell r="K508">
            <v>0</v>
          </cell>
          <cell r="L508">
            <v>0</v>
          </cell>
          <cell r="M508">
            <v>0</v>
          </cell>
          <cell r="N508">
            <v>0</v>
          </cell>
          <cell r="O508">
            <v>0</v>
          </cell>
          <cell r="P508">
            <v>0</v>
          </cell>
          <cell r="Q508">
            <v>0</v>
          </cell>
          <cell r="R508" t="e">
            <v>#NAME?</v>
          </cell>
          <cell r="S508" t="e">
            <v>#NAME?</v>
          </cell>
          <cell r="T508">
            <v>0</v>
          </cell>
          <cell r="U508">
            <v>0</v>
          </cell>
          <cell r="V508" t="e">
            <v>#NAME?</v>
          </cell>
          <cell r="W508" t="e">
            <v>#NAME?</v>
          </cell>
          <cell r="X508" t="e">
            <v>#NAME?</v>
          </cell>
          <cell r="Y508" t="e">
            <v>#NAME?</v>
          </cell>
          <cell r="Z508" t="e">
            <v>#NAME?</v>
          </cell>
          <cell r="AA508" t="e">
            <v>#NAME?</v>
          </cell>
          <cell r="AB508" t="e">
            <v>#NAME?</v>
          </cell>
          <cell r="AC508" t="e">
            <v>#NAME?</v>
          </cell>
          <cell r="AD508" t="e">
            <v>#NAME?</v>
          </cell>
          <cell r="AE508" t="e">
            <v>#NAME?</v>
          </cell>
          <cell r="AF508">
            <v>171.56</v>
          </cell>
          <cell r="AG508">
            <v>36.64</v>
          </cell>
          <cell r="AH508">
            <v>7.56</v>
          </cell>
          <cell r="AI508">
            <v>215.76</v>
          </cell>
          <cell r="AJ508" t="e">
            <v>#NAME?</v>
          </cell>
          <cell r="AK508" t="e">
            <v>#NAME?</v>
          </cell>
          <cell r="AL508" t="e">
            <v>#NAME?</v>
          </cell>
          <cell r="AM508" t="e">
            <v>#NAME?</v>
          </cell>
          <cell r="AN508" t="e">
            <v>#NAME?</v>
          </cell>
          <cell r="AO508" t="e">
            <v>#NAME?</v>
          </cell>
          <cell r="AP508" t="e">
            <v>#NAME?</v>
          </cell>
          <cell r="AQ508">
            <v>0</v>
          </cell>
          <cell r="AR508">
            <v>0</v>
          </cell>
          <cell r="AS508">
            <v>0</v>
          </cell>
          <cell r="AT508">
            <v>0</v>
          </cell>
        </row>
        <row r="509">
          <cell r="A509" t="str">
            <v>132KV DC Dumraon-Dumraon TL Line</v>
          </cell>
          <cell r="B509">
            <v>0</v>
          </cell>
          <cell r="C509" t="str">
            <v>12/8</v>
          </cell>
          <cell r="D509" t="str">
            <v>DA+3</v>
          </cell>
          <cell r="E509">
            <v>0</v>
          </cell>
          <cell r="F509">
            <v>0</v>
          </cell>
          <cell r="G509">
            <v>0</v>
          </cell>
          <cell r="H509">
            <v>28</v>
          </cell>
          <cell r="I509">
            <v>0</v>
          </cell>
          <cell r="J509">
            <v>0</v>
          </cell>
          <cell r="K509">
            <v>0</v>
          </cell>
          <cell r="L509">
            <v>0</v>
          </cell>
          <cell r="M509">
            <v>0</v>
          </cell>
          <cell r="N509">
            <v>0</v>
          </cell>
          <cell r="O509">
            <v>0</v>
          </cell>
          <cell r="P509">
            <v>0</v>
          </cell>
          <cell r="Q509">
            <v>0</v>
          </cell>
          <cell r="R509" t="e">
            <v>#NAME?</v>
          </cell>
          <cell r="S509" t="e">
            <v>#NAME?</v>
          </cell>
          <cell r="T509">
            <v>0</v>
          </cell>
          <cell r="U509">
            <v>0</v>
          </cell>
          <cell r="V509" t="e">
            <v>#NAME?</v>
          </cell>
          <cell r="W509" t="e">
            <v>#NAME?</v>
          </cell>
          <cell r="X509" t="e">
            <v>#NAME?</v>
          </cell>
          <cell r="Y509" t="e">
            <v>#NAME?</v>
          </cell>
          <cell r="Z509" t="e">
            <v>#NAME?</v>
          </cell>
          <cell r="AA509" t="e">
            <v>#NAME?</v>
          </cell>
          <cell r="AB509" t="e">
            <v>#NAME?</v>
          </cell>
          <cell r="AC509" t="e">
            <v>#NAME?</v>
          </cell>
          <cell r="AD509" t="e">
            <v>#NAME?</v>
          </cell>
          <cell r="AE509" t="e">
            <v>#NAME?</v>
          </cell>
          <cell r="AF509">
            <v>0</v>
          </cell>
          <cell r="AG509">
            <v>0</v>
          </cell>
          <cell r="AH509">
            <v>0</v>
          </cell>
          <cell r="AI509">
            <v>0</v>
          </cell>
          <cell r="AJ509" t="e">
            <v>#NAME?</v>
          </cell>
          <cell r="AK509" t="e">
            <v>#NAME?</v>
          </cell>
          <cell r="AL509" t="e">
            <v>#NAME?</v>
          </cell>
          <cell r="AM509" t="e">
            <v>#NAME?</v>
          </cell>
          <cell r="AN509" t="e">
            <v>#NAME?</v>
          </cell>
          <cell r="AO509" t="e">
            <v>#NAME?</v>
          </cell>
          <cell r="AP509" t="e">
            <v>#NAME?</v>
          </cell>
          <cell r="AQ509">
            <v>0</v>
          </cell>
          <cell r="AR509">
            <v>0</v>
          </cell>
          <cell r="AS509">
            <v>0</v>
          </cell>
          <cell r="AT509">
            <v>0</v>
          </cell>
        </row>
        <row r="510">
          <cell r="A510" t="str">
            <v>132KV DC Dumraon-Dumraon TL Line</v>
          </cell>
          <cell r="B510">
            <v>71</v>
          </cell>
          <cell r="C510" t="str">
            <v>13/0</v>
          </cell>
          <cell r="D510" t="str">
            <v>DB+6</v>
          </cell>
          <cell r="E510" t="str">
            <v>FS</v>
          </cell>
          <cell r="F510" t="str">
            <v>Chandan Yadav</v>
          </cell>
          <cell r="G510">
            <v>43577</v>
          </cell>
          <cell r="H510">
            <v>43605</v>
          </cell>
          <cell r="I510">
            <v>43614</v>
          </cell>
          <cell r="J510">
            <v>43582</v>
          </cell>
          <cell r="K510">
            <v>0</v>
          </cell>
          <cell r="L510">
            <v>0</v>
          </cell>
          <cell r="M510">
            <v>0</v>
          </cell>
          <cell r="N510">
            <v>0</v>
          </cell>
          <cell r="O510">
            <v>0</v>
          </cell>
          <cell r="P510">
            <v>0</v>
          </cell>
          <cell r="Q510">
            <v>0</v>
          </cell>
          <cell r="R510" t="e">
            <v>#NAME?</v>
          </cell>
          <cell r="S510" t="e">
            <v>#NAME?</v>
          </cell>
          <cell r="T510">
            <v>0</v>
          </cell>
          <cell r="U510">
            <v>0</v>
          </cell>
          <cell r="V510" t="e">
            <v>#NAME?</v>
          </cell>
          <cell r="W510" t="e">
            <v>#NAME?</v>
          </cell>
          <cell r="X510" t="e">
            <v>#NAME?</v>
          </cell>
          <cell r="Y510" t="e">
            <v>#NAME?</v>
          </cell>
          <cell r="Z510" t="e">
            <v>#NAME?</v>
          </cell>
          <cell r="AA510" t="e">
            <v>#NAME?</v>
          </cell>
          <cell r="AB510" t="e">
            <v>#NAME?</v>
          </cell>
          <cell r="AC510" t="e">
            <v>#NAME?</v>
          </cell>
          <cell r="AD510" t="e">
            <v>#NAME?</v>
          </cell>
          <cell r="AE510" t="e">
            <v>#NAME?</v>
          </cell>
          <cell r="AF510">
            <v>211.8</v>
          </cell>
          <cell r="AG510">
            <v>43.43</v>
          </cell>
          <cell r="AH510">
            <v>6.86</v>
          </cell>
          <cell r="AI510">
            <v>262.09000000000003</v>
          </cell>
          <cell r="AJ510" t="e">
            <v>#NAME?</v>
          </cell>
          <cell r="AK510" t="e">
            <v>#NAME?</v>
          </cell>
          <cell r="AL510" t="e">
            <v>#NAME?</v>
          </cell>
          <cell r="AM510" t="e">
            <v>#NAME?</v>
          </cell>
          <cell r="AN510" t="e">
            <v>#NAME?</v>
          </cell>
          <cell r="AO510" t="e">
            <v>#NAME?</v>
          </cell>
          <cell r="AP510" t="e">
            <v>#NAME?</v>
          </cell>
          <cell r="AQ510">
            <v>0</v>
          </cell>
          <cell r="AR510">
            <v>0</v>
          </cell>
          <cell r="AS510">
            <v>0</v>
          </cell>
          <cell r="AT510">
            <v>0</v>
          </cell>
        </row>
        <row r="511">
          <cell r="A511" t="str">
            <v>132KV DC Dumraon-Dumraon TL Line</v>
          </cell>
          <cell r="B511">
            <v>74</v>
          </cell>
          <cell r="C511" t="str">
            <v>16/1</v>
          </cell>
          <cell r="D511" t="str">
            <v>GANTRY</v>
          </cell>
          <cell r="E511" t="str">
            <v>WET</v>
          </cell>
          <cell r="F511" t="str">
            <v>Kanchan Singh</v>
          </cell>
          <cell r="G511">
            <v>43601</v>
          </cell>
          <cell r="H511">
            <v>43629</v>
          </cell>
          <cell r="I511">
            <v>0</v>
          </cell>
          <cell r="J511">
            <v>43609</v>
          </cell>
          <cell r="K511">
            <v>0</v>
          </cell>
          <cell r="L511">
            <v>0</v>
          </cell>
          <cell r="M511">
            <v>0</v>
          </cell>
          <cell r="N511">
            <v>0</v>
          </cell>
          <cell r="O511">
            <v>0</v>
          </cell>
          <cell r="P511">
            <v>0</v>
          </cell>
          <cell r="Q511">
            <v>0</v>
          </cell>
          <cell r="R511" t="e">
            <v>#NAME?</v>
          </cell>
          <cell r="S511" t="e">
            <v>#NAME?</v>
          </cell>
          <cell r="T511">
            <v>0</v>
          </cell>
          <cell r="U511">
            <v>0</v>
          </cell>
          <cell r="V511" t="e">
            <v>#NAME?</v>
          </cell>
          <cell r="W511" t="e">
            <v>#NAME?</v>
          </cell>
          <cell r="X511" t="e">
            <v>#NAME?</v>
          </cell>
          <cell r="Y511" t="e">
            <v>#NAME?</v>
          </cell>
          <cell r="Z511" t="e">
            <v>#NAME?</v>
          </cell>
          <cell r="AA511" t="e">
            <v>#NAME?</v>
          </cell>
          <cell r="AB511" t="e">
            <v>#NAME?</v>
          </cell>
          <cell r="AC511" t="e">
            <v>#NAME?</v>
          </cell>
          <cell r="AD511" t="e">
            <v>#NAME?</v>
          </cell>
          <cell r="AE511" t="e">
            <v>#NAME?</v>
          </cell>
          <cell r="AF511">
            <v>527.76</v>
          </cell>
          <cell r="AG511">
            <v>165.26999999999998</v>
          </cell>
          <cell r="AH511">
            <v>21.450000000000003</v>
          </cell>
          <cell r="AI511">
            <v>714.48</v>
          </cell>
          <cell r="AJ511" t="e">
            <v>#NAME?</v>
          </cell>
          <cell r="AK511" t="e">
            <v>#NAME?</v>
          </cell>
          <cell r="AL511" t="e">
            <v>#NAME?</v>
          </cell>
          <cell r="AM511" t="e">
            <v>#NAME?</v>
          </cell>
          <cell r="AN511" t="e">
            <v>#NAME?</v>
          </cell>
          <cell r="AO511" t="e">
            <v>#NAME?</v>
          </cell>
          <cell r="AP511" t="e">
            <v>#NAME?</v>
          </cell>
          <cell r="AQ511">
            <v>0</v>
          </cell>
          <cell r="AR511">
            <v>0</v>
          </cell>
          <cell r="AS511">
            <v>0</v>
          </cell>
          <cell r="AT511">
            <v>0</v>
          </cell>
        </row>
        <row r="512">
          <cell r="A512" t="str">
            <v>132KV DC Dumraon-Dumraon TL Line</v>
          </cell>
          <cell r="B512">
            <v>0</v>
          </cell>
          <cell r="C512" t="str">
            <v>16/2</v>
          </cell>
          <cell r="D512" t="str">
            <v>GANTRY</v>
          </cell>
          <cell r="E512" t="str">
            <v>wet</v>
          </cell>
          <cell r="F512" t="str">
            <v>Pralhad Construction</v>
          </cell>
          <cell r="G512">
            <v>0</v>
          </cell>
          <cell r="H512">
            <v>28</v>
          </cell>
          <cell r="I512">
            <v>0</v>
          </cell>
          <cell r="J512">
            <v>0</v>
          </cell>
          <cell r="K512">
            <v>0</v>
          </cell>
          <cell r="L512">
            <v>0</v>
          </cell>
          <cell r="M512">
            <v>0</v>
          </cell>
          <cell r="N512">
            <v>0</v>
          </cell>
          <cell r="O512">
            <v>0</v>
          </cell>
          <cell r="P512">
            <v>0</v>
          </cell>
          <cell r="Q512">
            <v>0</v>
          </cell>
          <cell r="R512" t="e">
            <v>#NAME?</v>
          </cell>
          <cell r="S512" t="e">
            <v>#NAME?</v>
          </cell>
          <cell r="T512">
            <v>0</v>
          </cell>
          <cell r="U512">
            <v>0</v>
          </cell>
          <cell r="V512" t="e">
            <v>#NAME?</v>
          </cell>
          <cell r="W512" t="e">
            <v>#NAME?</v>
          </cell>
          <cell r="X512" t="e">
            <v>#NAME?</v>
          </cell>
          <cell r="Y512" t="e">
            <v>#NAME?</v>
          </cell>
          <cell r="Z512" t="e">
            <v>#NAME?</v>
          </cell>
          <cell r="AA512" t="e">
            <v>#NAME?</v>
          </cell>
          <cell r="AB512" t="e">
            <v>#NAME?</v>
          </cell>
          <cell r="AC512" t="e">
            <v>#NAME?</v>
          </cell>
          <cell r="AD512" t="e">
            <v>#NAME?</v>
          </cell>
          <cell r="AE512" t="e">
            <v>#NAME?</v>
          </cell>
          <cell r="AF512">
            <v>527.76</v>
          </cell>
          <cell r="AG512">
            <v>165.26999999999998</v>
          </cell>
          <cell r="AH512">
            <v>21.450000000000003</v>
          </cell>
          <cell r="AI512">
            <v>714.48</v>
          </cell>
          <cell r="AJ512" t="e">
            <v>#NAME?</v>
          </cell>
          <cell r="AK512" t="e">
            <v>#NAME?</v>
          </cell>
          <cell r="AL512" t="e">
            <v>#NAME?</v>
          </cell>
          <cell r="AM512" t="e">
            <v>#NAME?</v>
          </cell>
          <cell r="AN512" t="e">
            <v>#NAME?</v>
          </cell>
          <cell r="AO512" t="e">
            <v>#NAME?</v>
          </cell>
          <cell r="AP512" t="e">
            <v>#NAME?</v>
          </cell>
          <cell r="AQ512">
            <v>0</v>
          </cell>
          <cell r="AR512">
            <v>0</v>
          </cell>
          <cell r="AS512">
            <v>0</v>
          </cell>
          <cell r="AT512">
            <v>0</v>
          </cell>
        </row>
        <row r="513">
          <cell r="A513" t="str">
            <v>132KV DC Dumraon-Dumraon TL Line</v>
          </cell>
          <cell r="B513">
            <v>0</v>
          </cell>
          <cell r="C513" t="str">
            <v>19/0</v>
          </cell>
          <cell r="D513" t="str">
            <v>DD+6</v>
          </cell>
          <cell r="E513">
            <v>0</v>
          </cell>
          <cell r="F513">
            <v>0</v>
          </cell>
          <cell r="G513">
            <v>0</v>
          </cell>
          <cell r="H513">
            <v>28</v>
          </cell>
          <cell r="I513">
            <v>0</v>
          </cell>
          <cell r="J513">
            <v>0</v>
          </cell>
          <cell r="K513">
            <v>0</v>
          </cell>
          <cell r="L513">
            <v>0</v>
          </cell>
          <cell r="M513">
            <v>0</v>
          </cell>
          <cell r="N513">
            <v>0</v>
          </cell>
          <cell r="O513">
            <v>0</v>
          </cell>
          <cell r="P513">
            <v>0</v>
          </cell>
          <cell r="Q513">
            <v>0</v>
          </cell>
          <cell r="R513" t="e">
            <v>#NAME?</v>
          </cell>
          <cell r="S513" t="e">
            <v>#NAME?</v>
          </cell>
          <cell r="T513">
            <v>0</v>
          </cell>
          <cell r="U513">
            <v>0</v>
          </cell>
          <cell r="V513" t="e">
            <v>#NAME?</v>
          </cell>
          <cell r="W513" t="e">
            <v>#NAME?</v>
          </cell>
          <cell r="X513" t="e">
            <v>#NAME?</v>
          </cell>
          <cell r="Y513" t="e">
            <v>#NAME?</v>
          </cell>
          <cell r="Z513" t="e">
            <v>#NAME?</v>
          </cell>
          <cell r="AA513" t="e">
            <v>#NAME?</v>
          </cell>
          <cell r="AB513" t="e">
            <v>#NAME?</v>
          </cell>
          <cell r="AC513" t="e">
            <v>#NAME?</v>
          </cell>
          <cell r="AD513" t="e">
            <v>#NAME?</v>
          </cell>
          <cell r="AE513" t="e">
            <v>#NAME?</v>
          </cell>
          <cell r="AF513">
            <v>0</v>
          </cell>
          <cell r="AG513">
            <v>0</v>
          </cell>
          <cell r="AH513">
            <v>0</v>
          </cell>
          <cell r="AI513">
            <v>0</v>
          </cell>
          <cell r="AJ513" t="e">
            <v>#NAME?</v>
          </cell>
          <cell r="AK513" t="e">
            <v>#NAME?</v>
          </cell>
          <cell r="AL513" t="e">
            <v>#NAME?</v>
          </cell>
          <cell r="AM513" t="e">
            <v>#NAME?</v>
          </cell>
          <cell r="AN513" t="e">
            <v>#NAME?</v>
          </cell>
          <cell r="AO513" t="e">
            <v>#NAME?</v>
          </cell>
          <cell r="AP513" t="e">
            <v>#NAME?</v>
          </cell>
          <cell r="AQ513">
            <v>0</v>
          </cell>
          <cell r="AR513">
            <v>0</v>
          </cell>
          <cell r="AS513">
            <v>0</v>
          </cell>
          <cell r="AT513">
            <v>0</v>
          </cell>
        </row>
        <row r="514">
          <cell r="A514" t="str">
            <v>132KV DC Dumraon-Dumraon TL Line</v>
          </cell>
          <cell r="B514">
            <v>0</v>
          </cell>
          <cell r="C514" t="str">
            <v>19A/0</v>
          </cell>
          <cell r="D514" t="str">
            <v>DD+9</v>
          </cell>
          <cell r="E514">
            <v>0</v>
          </cell>
          <cell r="F514">
            <v>0</v>
          </cell>
          <cell r="G514">
            <v>0</v>
          </cell>
          <cell r="H514">
            <v>28</v>
          </cell>
          <cell r="I514">
            <v>0</v>
          </cell>
          <cell r="J514">
            <v>0</v>
          </cell>
          <cell r="K514">
            <v>0</v>
          </cell>
          <cell r="L514">
            <v>0</v>
          </cell>
          <cell r="M514">
            <v>0</v>
          </cell>
          <cell r="N514">
            <v>0</v>
          </cell>
          <cell r="O514">
            <v>0</v>
          </cell>
          <cell r="P514">
            <v>0</v>
          </cell>
          <cell r="Q514">
            <v>0</v>
          </cell>
          <cell r="R514" t="e">
            <v>#NAME?</v>
          </cell>
          <cell r="S514" t="e">
            <v>#NAME?</v>
          </cell>
          <cell r="T514">
            <v>0</v>
          </cell>
          <cell r="U514">
            <v>0</v>
          </cell>
          <cell r="V514" t="e">
            <v>#NAME?</v>
          </cell>
          <cell r="W514" t="e">
            <v>#NAME?</v>
          </cell>
          <cell r="X514" t="e">
            <v>#NAME?</v>
          </cell>
          <cell r="Y514" t="e">
            <v>#NAME?</v>
          </cell>
          <cell r="Z514" t="e">
            <v>#NAME?</v>
          </cell>
          <cell r="AA514" t="e">
            <v>#NAME?</v>
          </cell>
          <cell r="AB514" t="e">
            <v>#NAME?</v>
          </cell>
          <cell r="AC514" t="e">
            <v>#NAME?</v>
          </cell>
          <cell r="AD514" t="e">
            <v>#NAME?</v>
          </cell>
          <cell r="AE514" t="e">
            <v>#NAME?</v>
          </cell>
          <cell r="AF514">
            <v>0</v>
          </cell>
          <cell r="AG514">
            <v>0</v>
          </cell>
          <cell r="AH514">
            <v>0</v>
          </cell>
          <cell r="AI514">
            <v>0</v>
          </cell>
          <cell r="AJ514" t="e">
            <v>#NAME?</v>
          </cell>
          <cell r="AK514" t="e">
            <v>#NAME?</v>
          </cell>
          <cell r="AL514" t="e">
            <v>#NAME?</v>
          </cell>
          <cell r="AM514" t="e">
            <v>#NAME?</v>
          </cell>
          <cell r="AN514" t="e">
            <v>#NAME?</v>
          </cell>
          <cell r="AO514" t="e">
            <v>#NAME?</v>
          </cell>
          <cell r="AP514" t="e">
            <v>#NAME?</v>
          </cell>
          <cell r="AQ514">
            <v>0</v>
          </cell>
          <cell r="AR514">
            <v>0</v>
          </cell>
          <cell r="AS514">
            <v>0</v>
          </cell>
          <cell r="AT514">
            <v>0</v>
          </cell>
        </row>
        <row r="515">
          <cell r="A515" t="str">
            <v>132KV DC Dumraon-Dumraon TL Line</v>
          </cell>
          <cell r="B515">
            <v>0</v>
          </cell>
          <cell r="C515" t="str">
            <v>19A/1</v>
          </cell>
          <cell r="D515" t="str">
            <v>DA+0</v>
          </cell>
          <cell r="E515">
            <v>0</v>
          </cell>
          <cell r="F515">
            <v>0</v>
          </cell>
          <cell r="G515">
            <v>0</v>
          </cell>
          <cell r="H515">
            <v>28</v>
          </cell>
          <cell r="I515">
            <v>0</v>
          </cell>
          <cell r="J515">
            <v>0</v>
          </cell>
          <cell r="K515">
            <v>0</v>
          </cell>
          <cell r="L515">
            <v>0</v>
          </cell>
          <cell r="M515">
            <v>0</v>
          </cell>
          <cell r="N515">
            <v>0</v>
          </cell>
          <cell r="O515">
            <v>0</v>
          </cell>
          <cell r="P515">
            <v>0</v>
          </cell>
          <cell r="Q515">
            <v>0</v>
          </cell>
          <cell r="R515" t="e">
            <v>#NAME?</v>
          </cell>
          <cell r="S515" t="e">
            <v>#NAME?</v>
          </cell>
          <cell r="T515">
            <v>0</v>
          </cell>
          <cell r="U515">
            <v>0</v>
          </cell>
          <cell r="V515" t="e">
            <v>#NAME?</v>
          </cell>
          <cell r="W515" t="e">
            <v>#NAME?</v>
          </cell>
          <cell r="X515" t="e">
            <v>#NAME?</v>
          </cell>
          <cell r="Y515" t="e">
            <v>#NAME?</v>
          </cell>
          <cell r="Z515" t="e">
            <v>#NAME?</v>
          </cell>
          <cell r="AA515" t="e">
            <v>#NAME?</v>
          </cell>
          <cell r="AB515" t="e">
            <v>#NAME?</v>
          </cell>
          <cell r="AC515" t="e">
            <v>#NAME?</v>
          </cell>
          <cell r="AD515" t="e">
            <v>#NAME?</v>
          </cell>
          <cell r="AE515" t="e">
            <v>#NAME?</v>
          </cell>
          <cell r="AF515">
            <v>0</v>
          </cell>
          <cell r="AG515">
            <v>0</v>
          </cell>
          <cell r="AH515">
            <v>0</v>
          </cell>
          <cell r="AI515">
            <v>0</v>
          </cell>
          <cell r="AJ515" t="e">
            <v>#NAME?</v>
          </cell>
          <cell r="AK515" t="e">
            <v>#NAME?</v>
          </cell>
          <cell r="AL515" t="e">
            <v>#NAME?</v>
          </cell>
          <cell r="AM515" t="e">
            <v>#NAME?</v>
          </cell>
          <cell r="AN515" t="e">
            <v>#NAME?</v>
          </cell>
          <cell r="AO515" t="e">
            <v>#NAME?</v>
          </cell>
          <cell r="AP515" t="e">
            <v>#NAME?</v>
          </cell>
          <cell r="AQ515">
            <v>0</v>
          </cell>
          <cell r="AR515">
            <v>0</v>
          </cell>
          <cell r="AS515">
            <v>0</v>
          </cell>
          <cell r="AT515">
            <v>0</v>
          </cell>
        </row>
        <row r="516">
          <cell r="A516" t="str">
            <v>132KV DC Dumraon-Dumraon TL Line</v>
          </cell>
          <cell r="B516">
            <v>0</v>
          </cell>
          <cell r="C516" t="str">
            <v>20/0</v>
          </cell>
          <cell r="D516" t="str">
            <v>DD+3</v>
          </cell>
          <cell r="E516" t="str">
            <v>WET</v>
          </cell>
          <cell r="F516">
            <v>0</v>
          </cell>
          <cell r="G516">
            <v>0</v>
          </cell>
          <cell r="H516">
            <v>28</v>
          </cell>
          <cell r="I516">
            <v>0</v>
          </cell>
          <cell r="J516">
            <v>0</v>
          </cell>
          <cell r="K516">
            <v>0</v>
          </cell>
          <cell r="L516">
            <v>0</v>
          </cell>
          <cell r="M516">
            <v>0</v>
          </cell>
          <cell r="N516">
            <v>0</v>
          </cell>
          <cell r="O516">
            <v>0</v>
          </cell>
          <cell r="P516">
            <v>0</v>
          </cell>
          <cell r="Q516">
            <v>0</v>
          </cell>
          <cell r="R516" t="e">
            <v>#NAME?</v>
          </cell>
          <cell r="S516" t="e">
            <v>#NAME?</v>
          </cell>
          <cell r="T516">
            <v>0</v>
          </cell>
          <cell r="U516">
            <v>0</v>
          </cell>
          <cell r="V516" t="e">
            <v>#NAME?</v>
          </cell>
          <cell r="W516" t="e">
            <v>#NAME?</v>
          </cell>
          <cell r="X516" t="e">
            <v>#NAME?</v>
          </cell>
          <cell r="Y516" t="e">
            <v>#NAME?</v>
          </cell>
          <cell r="Z516" t="e">
            <v>#NAME?</v>
          </cell>
          <cell r="AA516" t="e">
            <v>#NAME?</v>
          </cell>
          <cell r="AB516" t="e">
            <v>#NAME?</v>
          </cell>
          <cell r="AC516" t="e">
            <v>#NAME?</v>
          </cell>
          <cell r="AD516" t="e">
            <v>#NAME?</v>
          </cell>
          <cell r="AE516" t="e">
            <v>#NAME?</v>
          </cell>
          <cell r="AF516">
            <v>0</v>
          </cell>
          <cell r="AG516">
            <v>0</v>
          </cell>
          <cell r="AH516">
            <v>0</v>
          </cell>
          <cell r="AI516">
            <v>0</v>
          </cell>
          <cell r="AJ516" t="e">
            <v>#NAME?</v>
          </cell>
          <cell r="AK516" t="e">
            <v>#NAME?</v>
          </cell>
          <cell r="AL516" t="e">
            <v>#NAME?</v>
          </cell>
          <cell r="AM516" t="e">
            <v>#NAME?</v>
          </cell>
          <cell r="AN516" t="e">
            <v>#NAME?</v>
          </cell>
          <cell r="AO516" t="e">
            <v>#NAME?</v>
          </cell>
          <cell r="AP516" t="e">
            <v>#NAME?</v>
          </cell>
          <cell r="AQ516">
            <v>0</v>
          </cell>
          <cell r="AR516">
            <v>0</v>
          </cell>
          <cell r="AS516">
            <v>0</v>
          </cell>
          <cell r="AT516">
            <v>0</v>
          </cell>
        </row>
        <row r="517">
          <cell r="A517" t="str">
            <v>132KV DC Dumraon-Dumraon TL Line</v>
          </cell>
          <cell r="B517">
            <v>0</v>
          </cell>
          <cell r="C517" t="str">
            <v>21/0</v>
          </cell>
          <cell r="D517" t="str">
            <v>DD+0</v>
          </cell>
          <cell r="E517">
            <v>0</v>
          </cell>
          <cell r="F517">
            <v>0</v>
          </cell>
          <cell r="G517">
            <v>0</v>
          </cell>
          <cell r="H517">
            <v>28</v>
          </cell>
          <cell r="I517">
            <v>0</v>
          </cell>
          <cell r="J517">
            <v>0</v>
          </cell>
          <cell r="K517">
            <v>0</v>
          </cell>
          <cell r="L517">
            <v>0</v>
          </cell>
          <cell r="M517">
            <v>0</v>
          </cell>
          <cell r="N517">
            <v>0</v>
          </cell>
          <cell r="O517">
            <v>0</v>
          </cell>
          <cell r="P517">
            <v>0</v>
          </cell>
          <cell r="Q517">
            <v>0</v>
          </cell>
          <cell r="R517" t="e">
            <v>#NAME?</v>
          </cell>
          <cell r="S517" t="e">
            <v>#NAME?</v>
          </cell>
          <cell r="T517">
            <v>0</v>
          </cell>
          <cell r="U517">
            <v>0</v>
          </cell>
          <cell r="V517" t="e">
            <v>#NAME?</v>
          </cell>
          <cell r="W517" t="e">
            <v>#NAME?</v>
          </cell>
          <cell r="X517" t="e">
            <v>#NAME?</v>
          </cell>
          <cell r="Y517" t="e">
            <v>#NAME?</v>
          </cell>
          <cell r="Z517" t="e">
            <v>#NAME?</v>
          </cell>
          <cell r="AA517" t="e">
            <v>#NAME?</v>
          </cell>
          <cell r="AB517" t="e">
            <v>#NAME?</v>
          </cell>
          <cell r="AC517" t="e">
            <v>#NAME?</v>
          </cell>
          <cell r="AD517" t="e">
            <v>#NAME?</v>
          </cell>
          <cell r="AE517" t="e">
            <v>#NAME?</v>
          </cell>
          <cell r="AF517">
            <v>0</v>
          </cell>
          <cell r="AG517">
            <v>0</v>
          </cell>
          <cell r="AH517">
            <v>0</v>
          </cell>
          <cell r="AI517">
            <v>0</v>
          </cell>
          <cell r="AJ517" t="e">
            <v>#NAME?</v>
          </cell>
          <cell r="AK517" t="e">
            <v>#NAME?</v>
          </cell>
          <cell r="AL517" t="e">
            <v>#NAME?</v>
          </cell>
          <cell r="AM517" t="e">
            <v>#NAME?</v>
          </cell>
          <cell r="AN517" t="e">
            <v>#NAME?</v>
          </cell>
          <cell r="AO517" t="e">
            <v>#NAME?</v>
          </cell>
          <cell r="AP517" t="e">
            <v>#NAME?</v>
          </cell>
          <cell r="AQ517">
            <v>0</v>
          </cell>
          <cell r="AR517">
            <v>0</v>
          </cell>
          <cell r="AS517">
            <v>0</v>
          </cell>
          <cell r="AT517">
            <v>0</v>
          </cell>
        </row>
        <row r="518">
          <cell r="A518" t="str">
            <v>132KV DC Dumraon-Dumraon TL Line</v>
          </cell>
          <cell r="B518">
            <v>0</v>
          </cell>
          <cell r="C518" t="str">
            <v>22/0</v>
          </cell>
          <cell r="D518" t="str">
            <v>DC+6</v>
          </cell>
          <cell r="E518">
            <v>0</v>
          </cell>
          <cell r="F518">
            <v>0</v>
          </cell>
          <cell r="G518">
            <v>0</v>
          </cell>
          <cell r="H518">
            <v>28</v>
          </cell>
          <cell r="I518">
            <v>0</v>
          </cell>
          <cell r="J518">
            <v>0</v>
          </cell>
          <cell r="K518">
            <v>0</v>
          </cell>
          <cell r="L518">
            <v>0</v>
          </cell>
          <cell r="M518">
            <v>0</v>
          </cell>
          <cell r="N518">
            <v>0</v>
          </cell>
          <cell r="O518">
            <v>0</v>
          </cell>
          <cell r="P518">
            <v>0</v>
          </cell>
          <cell r="Q518">
            <v>0</v>
          </cell>
          <cell r="R518" t="e">
            <v>#NAME?</v>
          </cell>
          <cell r="S518" t="e">
            <v>#NAME?</v>
          </cell>
          <cell r="T518">
            <v>0</v>
          </cell>
          <cell r="U518">
            <v>0</v>
          </cell>
          <cell r="V518" t="e">
            <v>#NAME?</v>
          </cell>
          <cell r="W518" t="e">
            <v>#NAME?</v>
          </cell>
          <cell r="X518" t="e">
            <v>#NAME?</v>
          </cell>
          <cell r="Y518" t="e">
            <v>#NAME?</v>
          </cell>
          <cell r="Z518" t="e">
            <v>#NAME?</v>
          </cell>
          <cell r="AA518" t="e">
            <v>#NAME?</v>
          </cell>
          <cell r="AB518" t="e">
            <v>#NAME?</v>
          </cell>
          <cell r="AC518" t="e">
            <v>#NAME?</v>
          </cell>
          <cell r="AD518" t="e">
            <v>#NAME?</v>
          </cell>
          <cell r="AE518" t="e">
            <v>#NAME?</v>
          </cell>
          <cell r="AF518">
            <v>0</v>
          </cell>
          <cell r="AG518">
            <v>0</v>
          </cell>
          <cell r="AH518">
            <v>0</v>
          </cell>
          <cell r="AI518">
            <v>0</v>
          </cell>
          <cell r="AJ518" t="e">
            <v>#NAME?</v>
          </cell>
          <cell r="AK518" t="e">
            <v>#NAME?</v>
          </cell>
          <cell r="AL518" t="e">
            <v>#NAME?</v>
          </cell>
          <cell r="AM518" t="e">
            <v>#NAME?</v>
          </cell>
          <cell r="AN518" t="e">
            <v>#NAME?</v>
          </cell>
          <cell r="AO518" t="e">
            <v>#NAME?</v>
          </cell>
          <cell r="AP518" t="e">
            <v>#NAME?</v>
          </cell>
          <cell r="AQ518">
            <v>0</v>
          </cell>
          <cell r="AR518">
            <v>0</v>
          </cell>
          <cell r="AS518">
            <v>0</v>
          </cell>
          <cell r="AT518">
            <v>0</v>
          </cell>
        </row>
        <row r="519">
          <cell r="A519" t="str">
            <v>132KV DC Dumraon-Dumraon TL Line</v>
          </cell>
          <cell r="B519">
            <v>0</v>
          </cell>
          <cell r="C519" t="str">
            <v>23/0</v>
          </cell>
          <cell r="D519" t="str">
            <v>DD+25</v>
          </cell>
          <cell r="E519">
            <v>0</v>
          </cell>
          <cell r="F519">
            <v>0</v>
          </cell>
          <cell r="G519">
            <v>0</v>
          </cell>
          <cell r="H519">
            <v>28</v>
          </cell>
          <cell r="I519">
            <v>0</v>
          </cell>
          <cell r="J519">
            <v>0</v>
          </cell>
          <cell r="K519">
            <v>0</v>
          </cell>
          <cell r="L519">
            <v>0</v>
          </cell>
          <cell r="M519">
            <v>0</v>
          </cell>
          <cell r="N519">
            <v>0</v>
          </cell>
          <cell r="O519">
            <v>0</v>
          </cell>
          <cell r="P519">
            <v>0</v>
          </cell>
          <cell r="Q519">
            <v>0</v>
          </cell>
          <cell r="R519" t="e">
            <v>#NAME?</v>
          </cell>
          <cell r="S519" t="e">
            <v>#NAME?</v>
          </cell>
          <cell r="T519">
            <v>0</v>
          </cell>
          <cell r="U519">
            <v>0</v>
          </cell>
          <cell r="V519" t="e">
            <v>#NAME?</v>
          </cell>
          <cell r="W519" t="e">
            <v>#NAME?</v>
          </cell>
          <cell r="X519" t="e">
            <v>#NAME?</v>
          </cell>
          <cell r="Y519" t="e">
            <v>#NAME?</v>
          </cell>
          <cell r="Z519" t="e">
            <v>#NAME?</v>
          </cell>
          <cell r="AA519" t="e">
            <v>#NAME?</v>
          </cell>
          <cell r="AB519" t="e">
            <v>#NAME?</v>
          </cell>
          <cell r="AC519" t="e">
            <v>#NAME?</v>
          </cell>
          <cell r="AD519" t="e">
            <v>#NAME?</v>
          </cell>
          <cell r="AE519" t="e">
            <v>#NAME?</v>
          </cell>
          <cell r="AF519">
            <v>0</v>
          </cell>
          <cell r="AG519">
            <v>0</v>
          </cell>
          <cell r="AH519">
            <v>0</v>
          </cell>
          <cell r="AI519">
            <v>0</v>
          </cell>
          <cell r="AJ519" t="e">
            <v>#NAME?</v>
          </cell>
          <cell r="AK519" t="e">
            <v>#NAME?</v>
          </cell>
          <cell r="AL519" t="e">
            <v>#NAME?</v>
          </cell>
          <cell r="AM519" t="e">
            <v>#NAME?</v>
          </cell>
          <cell r="AN519" t="e">
            <v>#NAME?</v>
          </cell>
          <cell r="AO519" t="e">
            <v>#NAME?</v>
          </cell>
          <cell r="AP519" t="e">
            <v>#NAME?</v>
          </cell>
          <cell r="AQ519">
            <v>0</v>
          </cell>
          <cell r="AR519">
            <v>0</v>
          </cell>
          <cell r="AS519">
            <v>0</v>
          </cell>
          <cell r="AT519">
            <v>0</v>
          </cell>
        </row>
        <row r="520">
          <cell r="A520" t="str">
            <v>132KV DC Dumraon-Buxar TL Line</v>
          </cell>
          <cell r="B520">
            <v>20</v>
          </cell>
          <cell r="C520" t="str">
            <v>12/2</v>
          </cell>
          <cell r="D520" t="str">
            <v>DP+6</v>
          </cell>
          <cell r="E520" t="str">
            <v>WET</v>
          </cell>
          <cell r="F520" t="str">
            <v>Meera Engineering</v>
          </cell>
          <cell r="G520">
            <v>43434</v>
          </cell>
          <cell r="H520">
            <v>43462</v>
          </cell>
          <cell r="I520" t="str">
            <v>yes</v>
          </cell>
          <cell r="J520" t="str">
            <v>YES</v>
          </cell>
          <cell r="K520" t="str">
            <v>YES</v>
          </cell>
          <cell r="L520">
            <v>5</v>
          </cell>
          <cell r="M520">
            <v>19</v>
          </cell>
          <cell r="N520">
            <v>0</v>
          </cell>
          <cell r="O520">
            <v>0</v>
          </cell>
          <cell r="P520">
            <v>0</v>
          </cell>
          <cell r="Q520">
            <v>0</v>
          </cell>
          <cell r="R520" t="e">
            <v>#NAME?</v>
          </cell>
          <cell r="S520" t="e">
            <v>#NAME?</v>
          </cell>
          <cell r="T520">
            <v>0</v>
          </cell>
          <cell r="U520">
            <v>0</v>
          </cell>
          <cell r="V520" t="e">
            <v>#NAME?</v>
          </cell>
          <cell r="W520" t="e">
            <v>#NAME?</v>
          </cell>
          <cell r="X520" t="e">
            <v>#NAME?</v>
          </cell>
          <cell r="Y520" t="e">
            <v>#NAME?</v>
          </cell>
          <cell r="Z520" t="e">
            <v>#NAME?</v>
          </cell>
          <cell r="AA520" t="e">
            <v>#NAME?</v>
          </cell>
          <cell r="AB520" t="e">
            <v>#NAME?</v>
          </cell>
          <cell r="AC520" t="e">
            <v>#NAME?</v>
          </cell>
          <cell r="AD520" t="e">
            <v>#NAME?</v>
          </cell>
          <cell r="AE520" t="e">
            <v>#NAME?</v>
          </cell>
          <cell r="AF520">
            <v>122.56</v>
          </cell>
          <cell r="AG520">
            <v>17.68</v>
          </cell>
          <cell r="AH520">
            <v>6.51</v>
          </cell>
          <cell r="AI520">
            <v>146.75</v>
          </cell>
          <cell r="AJ520" t="e">
            <v>#NAME?</v>
          </cell>
          <cell r="AK520" t="e">
            <v>#NAME?</v>
          </cell>
          <cell r="AL520" t="e">
            <v>#NAME?</v>
          </cell>
          <cell r="AM520" t="e">
            <v>#NAME?</v>
          </cell>
          <cell r="AN520" t="e">
            <v>#NAME?</v>
          </cell>
          <cell r="AO520" t="e">
            <v>#NAME?</v>
          </cell>
          <cell r="AP520" t="e">
            <v>#NAME?</v>
          </cell>
          <cell r="AQ520">
            <v>0</v>
          </cell>
          <cell r="AR520">
            <v>0</v>
          </cell>
          <cell r="AS520">
            <v>0</v>
          </cell>
          <cell r="AT520">
            <v>0</v>
          </cell>
        </row>
        <row r="521">
          <cell r="A521" t="str">
            <v>132KV DC Naubatpur-Masaurhi TL Line</v>
          </cell>
          <cell r="B521">
            <v>7</v>
          </cell>
          <cell r="C521" t="str">
            <v>9/1</v>
          </cell>
          <cell r="D521" t="str">
            <v>DA+0</v>
          </cell>
          <cell r="E521" t="str">
            <v>WET</v>
          </cell>
          <cell r="F521" t="str">
            <v>Lalan Mehta</v>
          </cell>
          <cell r="G521">
            <v>43429</v>
          </cell>
          <cell r="H521">
            <v>43457</v>
          </cell>
          <cell r="I521">
            <v>43517</v>
          </cell>
          <cell r="J521" t="str">
            <v>YES</v>
          </cell>
          <cell r="K521" t="str">
            <v>YES</v>
          </cell>
          <cell r="L521">
            <v>4</v>
          </cell>
          <cell r="M521">
            <v>20</v>
          </cell>
          <cell r="N521">
            <v>0</v>
          </cell>
          <cell r="O521">
            <v>0</v>
          </cell>
          <cell r="P521">
            <v>0</v>
          </cell>
          <cell r="Q521">
            <v>0</v>
          </cell>
          <cell r="R521" t="e">
            <v>#NAME?</v>
          </cell>
          <cell r="S521" t="e">
            <v>#NAME?</v>
          </cell>
          <cell r="T521">
            <v>0</v>
          </cell>
          <cell r="U521">
            <v>0</v>
          </cell>
          <cell r="V521" t="e">
            <v>#NAME?</v>
          </cell>
          <cell r="W521" t="e">
            <v>#NAME?</v>
          </cell>
          <cell r="X521" t="e">
            <v>#NAME?</v>
          </cell>
          <cell r="Y521" t="e">
            <v>#NAME?</v>
          </cell>
          <cell r="Z521" t="e">
            <v>#NAME?</v>
          </cell>
          <cell r="AA521" t="e">
            <v>#NAME?</v>
          </cell>
          <cell r="AB521" t="e">
            <v>#NAME?</v>
          </cell>
          <cell r="AC521" t="e">
            <v>#NAME?</v>
          </cell>
          <cell r="AD521" t="e">
            <v>#NAME?</v>
          </cell>
          <cell r="AE521" t="e">
            <v>#NAME?</v>
          </cell>
          <cell r="AF521">
            <v>171.56</v>
          </cell>
          <cell r="AG521">
            <v>36.64</v>
          </cell>
          <cell r="AH521">
            <v>7.56</v>
          </cell>
          <cell r="AI521">
            <v>215.76</v>
          </cell>
          <cell r="AJ521" t="e">
            <v>#NAME?</v>
          </cell>
          <cell r="AK521" t="e">
            <v>#NAME?</v>
          </cell>
          <cell r="AL521" t="e">
            <v>#NAME?</v>
          </cell>
          <cell r="AM521" t="e">
            <v>#NAME?</v>
          </cell>
          <cell r="AN521" t="e">
            <v>#NAME?</v>
          </cell>
          <cell r="AO521" t="e">
            <v>#NAME?</v>
          </cell>
          <cell r="AP521" t="e">
            <v>#NAME?</v>
          </cell>
          <cell r="AQ521">
            <v>0</v>
          </cell>
          <cell r="AR521">
            <v>0</v>
          </cell>
          <cell r="AS521">
            <v>0</v>
          </cell>
          <cell r="AT521">
            <v>0</v>
          </cell>
        </row>
        <row r="522">
          <cell r="A522" t="str">
            <v>132KV DC Gaya-Jehanabad TL Line</v>
          </cell>
          <cell r="B522">
            <v>21</v>
          </cell>
          <cell r="C522" t="str">
            <v>18/12</v>
          </cell>
          <cell r="D522" t="str">
            <v>DA+0</v>
          </cell>
          <cell r="E522" t="str">
            <v>WET</v>
          </cell>
          <cell r="F522" t="str">
            <v>Sumaiyya Enterprizes</v>
          </cell>
          <cell r="G522">
            <v>43429</v>
          </cell>
          <cell r="H522">
            <v>43457</v>
          </cell>
          <cell r="I522" t="str">
            <v>YES</v>
          </cell>
          <cell r="J522" t="str">
            <v>YES</v>
          </cell>
          <cell r="K522" t="str">
            <v>YES</v>
          </cell>
          <cell r="L522">
            <v>1</v>
          </cell>
          <cell r="M522">
            <v>21</v>
          </cell>
          <cell r="N522">
            <v>0</v>
          </cell>
          <cell r="O522">
            <v>0</v>
          </cell>
          <cell r="P522">
            <v>0</v>
          </cell>
          <cell r="Q522">
            <v>0</v>
          </cell>
          <cell r="R522" t="e">
            <v>#NAME?</v>
          </cell>
          <cell r="S522" t="e">
            <v>#NAME?</v>
          </cell>
          <cell r="T522">
            <v>0</v>
          </cell>
          <cell r="U522">
            <v>0</v>
          </cell>
          <cell r="V522" t="e">
            <v>#NAME?</v>
          </cell>
          <cell r="W522" t="e">
            <v>#NAME?</v>
          </cell>
          <cell r="X522" t="e">
            <v>#NAME?</v>
          </cell>
          <cell r="Y522" t="e">
            <v>#NAME?</v>
          </cell>
          <cell r="Z522" t="e">
            <v>#NAME?</v>
          </cell>
          <cell r="AA522" t="e">
            <v>#NAME?</v>
          </cell>
          <cell r="AB522" t="e">
            <v>#NAME?</v>
          </cell>
          <cell r="AC522" t="e">
            <v>#NAME?</v>
          </cell>
          <cell r="AD522" t="e">
            <v>#NAME?</v>
          </cell>
          <cell r="AE522" t="e">
            <v>#NAME?</v>
          </cell>
          <cell r="AF522">
            <v>171.56</v>
          </cell>
          <cell r="AG522">
            <v>36.64</v>
          </cell>
          <cell r="AH522">
            <v>7.56</v>
          </cell>
          <cell r="AI522">
            <v>215.76</v>
          </cell>
          <cell r="AJ522" t="e">
            <v>#NAME?</v>
          </cell>
          <cell r="AK522" t="e">
            <v>#NAME?</v>
          </cell>
          <cell r="AL522" t="e">
            <v>#NAME?</v>
          </cell>
          <cell r="AM522" t="e">
            <v>#NAME?</v>
          </cell>
          <cell r="AN522" t="e">
            <v>#NAME?</v>
          </cell>
          <cell r="AO522" t="e">
            <v>#NAME?</v>
          </cell>
          <cell r="AP522" t="e">
            <v>#NAME?</v>
          </cell>
          <cell r="AQ522">
            <v>57.142857142857146</v>
          </cell>
          <cell r="AR522">
            <v>0</v>
          </cell>
          <cell r="AS522">
            <v>57.142857142857146</v>
          </cell>
          <cell r="AT522">
            <v>68.571428571428569</v>
          </cell>
        </row>
        <row r="523">
          <cell r="A523" t="str">
            <v>132KV DC Dumraon-Dumraon TL Line</v>
          </cell>
          <cell r="B523">
            <v>0</v>
          </cell>
          <cell r="C523" t="str">
            <v>24/0</v>
          </cell>
          <cell r="D523" t="str">
            <v>DD+25</v>
          </cell>
          <cell r="E523">
            <v>0</v>
          </cell>
          <cell r="F523">
            <v>0</v>
          </cell>
          <cell r="G523">
            <v>0</v>
          </cell>
          <cell r="H523">
            <v>28</v>
          </cell>
          <cell r="I523">
            <v>0</v>
          </cell>
          <cell r="J523">
            <v>0</v>
          </cell>
          <cell r="K523">
            <v>0</v>
          </cell>
          <cell r="L523">
            <v>0</v>
          </cell>
          <cell r="M523">
            <v>0</v>
          </cell>
          <cell r="N523">
            <v>0</v>
          </cell>
          <cell r="O523">
            <v>0</v>
          </cell>
          <cell r="P523">
            <v>0</v>
          </cell>
          <cell r="Q523">
            <v>0</v>
          </cell>
          <cell r="R523" t="e">
            <v>#NAME?</v>
          </cell>
          <cell r="S523" t="e">
            <v>#NAME?</v>
          </cell>
          <cell r="T523">
            <v>0</v>
          </cell>
          <cell r="U523">
            <v>0</v>
          </cell>
          <cell r="V523" t="e">
            <v>#NAME?</v>
          </cell>
          <cell r="W523" t="e">
            <v>#NAME?</v>
          </cell>
          <cell r="X523" t="e">
            <v>#NAME?</v>
          </cell>
          <cell r="Y523" t="e">
            <v>#NAME?</v>
          </cell>
          <cell r="Z523" t="e">
            <v>#NAME?</v>
          </cell>
          <cell r="AA523" t="e">
            <v>#NAME?</v>
          </cell>
          <cell r="AB523" t="e">
            <v>#NAME?</v>
          </cell>
          <cell r="AC523" t="e">
            <v>#NAME?</v>
          </cell>
          <cell r="AD523" t="e">
            <v>#NAME?</v>
          </cell>
          <cell r="AE523" t="e">
            <v>#NAME?</v>
          </cell>
          <cell r="AF523">
            <v>0</v>
          </cell>
          <cell r="AG523">
            <v>0</v>
          </cell>
          <cell r="AH523">
            <v>0</v>
          </cell>
          <cell r="AI523">
            <v>0</v>
          </cell>
          <cell r="AJ523" t="e">
            <v>#NAME?</v>
          </cell>
          <cell r="AK523" t="e">
            <v>#NAME?</v>
          </cell>
          <cell r="AL523" t="e">
            <v>#NAME?</v>
          </cell>
          <cell r="AM523" t="e">
            <v>#NAME?</v>
          </cell>
          <cell r="AN523" t="e">
            <v>#NAME?</v>
          </cell>
          <cell r="AO523" t="e">
            <v>#NAME?</v>
          </cell>
          <cell r="AP523" t="e">
            <v>#NAME?</v>
          </cell>
          <cell r="AQ523">
            <v>0</v>
          </cell>
          <cell r="AR523">
            <v>0</v>
          </cell>
          <cell r="AS523">
            <v>0</v>
          </cell>
          <cell r="AT523">
            <v>0</v>
          </cell>
        </row>
        <row r="524">
          <cell r="A524" t="str">
            <v>132KV DC Dumraon-Buxar TL Line</v>
          </cell>
          <cell r="B524">
            <v>19</v>
          </cell>
          <cell r="C524" t="str">
            <v>11/3</v>
          </cell>
          <cell r="D524" t="str">
            <v>DP+3</v>
          </cell>
          <cell r="E524" t="str">
            <v>WET</v>
          </cell>
          <cell r="F524" t="str">
            <v>Rajesh Electric Works</v>
          </cell>
          <cell r="G524">
            <v>43431</v>
          </cell>
          <cell r="H524">
            <v>43459</v>
          </cell>
          <cell r="I524" t="str">
            <v>yes</v>
          </cell>
          <cell r="J524" t="str">
            <v>YES</v>
          </cell>
          <cell r="K524" t="str">
            <v>YES</v>
          </cell>
          <cell r="L524">
            <v>3</v>
          </cell>
          <cell r="M524">
            <v>18</v>
          </cell>
          <cell r="N524">
            <v>0</v>
          </cell>
          <cell r="O524">
            <v>0</v>
          </cell>
          <cell r="P524">
            <v>0</v>
          </cell>
          <cell r="Q524">
            <v>0</v>
          </cell>
          <cell r="R524" t="e">
            <v>#NAME?</v>
          </cell>
          <cell r="S524" t="e">
            <v>#NAME?</v>
          </cell>
          <cell r="T524">
            <v>0</v>
          </cell>
          <cell r="U524">
            <v>0</v>
          </cell>
          <cell r="V524" t="e">
            <v>#NAME?</v>
          </cell>
          <cell r="W524" t="e">
            <v>#NAME?</v>
          </cell>
          <cell r="X524" t="e">
            <v>#NAME?</v>
          </cell>
          <cell r="Y524" t="e">
            <v>#NAME?</v>
          </cell>
          <cell r="Z524" t="e">
            <v>#NAME?</v>
          </cell>
          <cell r="AA524" t="e">
            <v>#NAME?</v>
          </cell>
          <cell r="AB524" t="e">
            <v>#NAME?</v>
          </cell>
          <cell r="AC524" t="e">
            <v>#NAME?</v>
          </cell>
          <cell r="AD524" t="e">
            <v>#NAME?</v>
          </cell>
          <cell r="AE524" t="e">
            <v>#NAME?</v>
          </cell>
          <cell r="AF524">
            <v>122.56</v>
          </cell>
          <cell r="AG524">
            <v>17.68</v>
          </cell>
          <cell r="AH524">
            <v>6.51</v>
          </cell>
          <cell r="AI524">
            <v>146.75</v>
          </cell>
          <cell r="AJ524" t="e">
            <v>#NAME?</v>
          </cell>
          <cell r="AK524" t="e">
            <v>#NAME?</v>
          </cell>
          <cell r="AL524" t="e">
            <v>#NAME?</v>
          </cell>
          <cell r="AM524" t="e">
            <v>#NAME?</v>
          </cell>
          <cell r="AN524" t="e">
            <v>#NAME?</v>
          </cell>
          <cell r="AO524" t="e">
            <v>#NAME?</v>
          </cell>
          <cell r="AP524" t="e">
            <v>#NAME?</v>
          </cell>
          <cell r="AQ524">
            <v>0</v>
          </cell>
          <cell r="AR524">
            <v>0</v>
          </cell>
          <cell r="AS524">
            <v>0</v>
          </cell>
          <cell r="AT524">
            <v>0</v>
          </cell>
        </row>
        <row r="525">
          <cell r="A525" t="str">
            <v>132KV DC Dumraon-Dumraon TL Line</v>
          </cell>
          <cell r="B525">
            <v>0</v>
          </cell>
          <cell r="C525" t="str">
            <v>25/0</v>
          </cell>
          <cell r="D525" t="str">
            <v>DD+18</v>
          </cell>
          <cell r="E525">
            <v>0</v>
          </cell>
          <cell r="F525">
            <v>0</v>
          </cell>
          <cell r="G525">
            <v>0</v>
          </cell>
          <cell r="H525">
            <v>28</v>
          </cell>
          <cell r="I525">
            <v>0</v>
          </cell>
          <cell r="J525">
            <v>0</v>
          </cell>
          <cell r="K525">
            <v>0</v>
          </cell>
          <cell r="L525">
            <v>0</v>
          </cell>
          <cell r="M525">
            <v>0</v>
          </cell>
          <cell r="N525">
            <v>0</v>
          </cell>
          <cell r="O525">
            <v>0</v>
          </cell>
          <cell r="P525">
            <v>0</v>
          </cell>
          <cell r="Q525">
            <v>0</v>
          </cell>
          <cell r="R525" t="e">
            <v>#NAME?</v>
          </cell>
          <cell r="S525" t="e">
            <v>#NAME?</v>
          </cell>
          <cell r="T525">
            <v>0</v>
          </cell>
          <cell r="U525">
            <v>0</v>
          </cell>
          <cell r="V525" t="e">
            <v>#NAME?</v>
          </cell>
          <cell r="W525" t="e">
            <v>#NAME?</v>
          </cell>
          <cell r="X525" t="e">
            <v>#NAME?</v>
          </cell>
          <cell r="Y525" t="e">
            <v>#NAME?</v>
          </cell>
          <cell r="Z525" t="e">
            <v>#NAME?</v>
          </cell>
          <cell r="AA525" t="e">
            <v>#NAME?</v>
          </cell>
          <cell r="AB525" t="e">
            <v>#NAME?</v>
          </cell>
          <cell r="AC525" t="e">
            <v>#NAME?</v>
          </cell>
          <cell r="AD525" t="e">
            <v>#NAME?</v>
          </cell>
          <cell r="AE525" t="e">
            <v>#NAME?</v>
          </cell>
          <cell r="AF525">
            <v>0</v>
          </cell>
          <cell r="AG525">
            <v>0</v>
          </cell>
          <cell r="AH525">
            <v>0</v>
          </cell>
          <cell r="AI525">
            <v>0</v>
          </cell>
          <cell r="AJ525" t="e">
            <v>#NAME?</v>
          </cell>
          <cell r="AK525" t="e">
            <v>#NAME?</v>
          </cell>
          <cell r="AL525" t="e">
            <v>#NAME?</v>
          </cell>
          <cell r="AM525" t="e">
            <v>#NAME?</v>
          </cell>
          <cell r="AN525" t="e">
            <v>#NAME?</v>
          </cell>
          <cell r="AO525" t="e">
            <v>#NAME?</v>
          </cell>
          <cell r="AP525" t="e">
            <v>#NAME?</v>
          </cell>
          <cell r="AQ525">
            <v>0</v>
          </cell>
          <cell r="AR525">
            <v>0</v>
          </cell>
          <cell r="AS525">
            <v>0</v>
          </cell>
          <cell r="AT525">
            <v>0</v>
          </cell>
        </row>
        <row r="526">
          <cell r="A526" t="str">
            <v>132KV DC Naubatpur-Masaurhi TL Line</v>
          </cell>
          <cell r="B526">
            <v>6</v>
          </cell>
          <cell r="C526" t="str">
            <v>8/6</v>
          </cell>
          <cell r="D526" t="str">
            <v>DA+3</v>
          </cell>
          <cell r="E526" t="str">
            <v>WET</v>
          </cell>
          <cell r="F526" t="str">
            <v>Lalan Mehta</v>
          </cell>
          <cell r="G526">
            <v>43428</v>
          </cell>
          <cell r="H526">
            <v>43456</v>
          </cell>
          <cell r="I526">
            <v>43517</v>
          </cell>
          <cell r="J526" t="str">
            <v>YES</v>
          </cell>
          <cell r="K526" t="str">
            <v>YES</v>
          </cell>
          <cell r="L526">
            <v>4</v>
          </cell>
          <cell r="M526">
            <v>6</v>
          </cell>
          <cell r="N526">
            <v>0</v>
          </cell>
          <cell r="O526">
            <v>0</v>
          </cell>
          <cell r="P526">
            <v>0</v>
          </cell>
          <cell r="Q526">
            <v>0</v>
          </cell>
          <cell r="R526" t="e">
            <v>#NAME?</v>
          </cell>
          <cell r="S526" t="e">
            <v>#NAME?</v>
          </cell>
          <cell r="T526">
            <v>0</v>
          </cell>
          <cell r="U526">
            <v>0</v>
          </cell>
          <cell r="V526" t="e">
            <v>#NAME?</v>
          </cell>
          <cell r="W526" t="e">
            <v>#NAME?</v>
          </cell>
          <cell r="X526" t="e">
            <v>#NAME?</v>
          </cell>
          <cell r="Y526" t="e">
            <v>#NAME?</v>
          </cell>
          <cell r="Z526" t="e">
            <v>#NAME?</v>
          </cell>
          <cell r="AA526" t="e">
            <v>#NAME?</v>
          </cell>
          <cell r="AB526" t="e">
            <v>#NAME?</v>
          </cell>
          <cell r="AC526" t="e">
            <v>#NAME?</v>
          </cell>
          <cell r="AD526" t="e">
            <v>#NAME?</v>
          </cell>
          <cell r="AE526" t="e">
            <v>#NAME?</v>
          </cell>
          <cell r="AF526">
            <v>171.56</v>
          </cell>
          <cell r="AG526">
            <v>36.64</v>
          </cell>
          <cell r="AH526">
            <v>7.56</v>
          </cell>
          <cell r="AI526">
            <v>215.76</v>
          </cell>
          <cell r="AJ526" t="e">
            <v>#NAME?</v>
          </cell>
          <cell r="AK526" t="e">
            <v>#NAME?</v>
          </cell>
          <cell r="AL526" t="e">
            <v>#NAME?</v>
          </cell>
          <cell r="AM526" t="e">
            <v>#NAME?</v>
          </cell>
          <cell r="AN526" t="e">
            <v>#NAME?</v>
          </cell>
          <cell r="AO526" t="e">
            <v>#NAME?</v>
          </cell>
          <cell r="AP526" t="e">
            <v>#NAME?</v>
          </cell>
          <cell r="AQ526">
            <v>0</v>
          </cell>
          <cell r="AR526">
            <v>0</v>
          </cell>
          <cell r="AS526">
            <v>0</v>
          </cell>
          <cell r="AT526">
            <v>0</v>
          </cell>
        </row>
        <row r="527">
          <cell r="A527" t="str">
            <v>132KV DC Gaya-Jehanabad TL Line</v>
          </cell>
          <cell r="B527">
            <v>20</v>
          </cell>
          <cell r="C527" t="str">
            <v>4/1</v>
          </cell>
          <cell r="D527" t="str">
            <v>DA+0</v>
          </cell>
          <cell r="E527" t="str">
            <v>WET</v>
          </cell>
          <cell r="F527" t="str">
            <v>Deepak Kumar</v>
          </cell>
          <cell r="G527">
            <v>43428</v>
          </cell>
          <cell r="H527">
            <v>43456</v>
          </cell>
          <cell r="I527" t="str">
            <v>YES</v>
          </cell>
          <cell r="J527" t="str">
            <v>YES</v>
          </cell>
          <cell r="K527" t="str">
            <v>YES</v>
          </cell>
          <cell r="L527">
            <v>2</v>
          </cell>
          <cell r="M527">
            <v>20</v>
          </cell>
          <cell r="N527">
            <v>0</v>
          </cell>
          <cell r="O527">
            <v>0</v>
          </cell>
          <cell r="P527">
            <v>0</v>
          </cell>
          <cell r="Q527">
            <v>0</v>
          </cell>
          <cell r="R527" t="e">
            <v>#NAME?</v>
          </cell>
          <cell r="S527" t="e">
            <v>#NAME?</v>
          </cell>
          <cell r="T527">
            <v>0</v>
          </cell>
          <cell r="U527">
            <v>0</v>
          </cell>
          <cell r="V527" t="e">
            <v>#NAME?</v>
          </cell>
          <cell r="W527" t="e">
            <v>#NAME?</v>
          </cell>
          <cell r="X527" t="e">
            <v>#NAME?</v>
          </cell>
          <cell r="Y527" t="e">
            <v>#NAME?</v>
          </cell>
          <cell r="Z527" t="e">
            <v>#NAME?</v>
          </cell>
          <cell r="AA527" t="e">
            <v>#NAME?</v>
          </cell>
          <cell r="AB527" t="e">
            <v>#NAME?</v>
          </cell>
          <cell r="AC527" t="e">
            <v>#NAME?</v>
          </cell>
          <cell r="AD527" t="e">
            <v>#NAME?</v>
          </cell>
          <cell r="AE527" t="e">
            <v>#NAME?</v>
          </cell>
          <cell r="AF527">
            <v>171.56</v>
          </cell>
          <cell r="AG527">
            <v>36.64</v>
          </cell>
          <cell r="AH527">
            <v>7.56</v>
          </cell>
          <cell r="AI527">
            <v>215.76</v>
          </cell>
          <cell r="AJ527" t="e">
            <v>#NAME?</v>
          </cell>
          <cell r="AK527" t="e">
            <v>#NAME?</v>
          </cell>
          <cell r="AL527" t="e">
            <v>#NAME?</v>
          </cell>
          <cell r="AM527" t="e">
            <v>#NAME?</v>
          </cell>
          <cell r="AN527" t="e">
            <v>#NAME?</v>
          </cell>
          <cell r="AO527" t="e">
            <v>#NAME?</v>
          </cell>
          <cell r="AP527" t="e">
            <v>#NAME?</v>
          </cell>
          <cell r="AQ527">
            <v>0</v>
          </cell>
          <cell r="AR527">
            <v>0</v>
          </cell>
          <cell r="AS527">
            <v>0</v>
          </cell>
          <cell r="AT527">
            <v>0</v>
          </cell>
        </row>
        <row r="528">
          <cell r="A528" t="str">
            <v>132KV DC Gaya-Jehanabad TL Line</v>
          </cell>
          <cell r="B528">
            <v>19</v>
          </cell>
          <cell r="C528" t="str">
            <v>14/2</v>
          </cell>
          <cell r="D528" t="str">
            <v>DA+0</v>
          </cell>
          <cell r="E528" t="str">
            <v>WET</v>
          </cell>
          <cell r="F528" t="str">
            <v>Rajiv Kumar</v>
          </cell>
          <cell r="G528">
            <v>43427</v>
          </cell>
          <cell r="H528">
            <v>43455</v>
          </cell>
          <cell r="I528" t="str">
            <v>21/02</v>
          </cell>
          <cell r="J528" t="str">
            <v>YES</v>
          </cell>
          <cell r="K528" t="str">
            <v>YES</v>
          </cell>
          <cell r="L528">
            <v>2</v>
          </cell>
          <cell r="M528">
            <v>19</v>
          </cell>
          <cell r="N528">
            <v>0</v>
          </cell>
          <cell r="O528">
            <v>0</v>
          </cell>
          <cell r="P528">
            <v>0</v>
          </cell>
          <cell r="Q528">
            <v>0</v>
          </cell>
          <cell r="R528" t="e">
            <v>#NAME?</v>
          </cell>
          <cell r="S528" t="e">
            <v>#NAME?</v>
          </cell>
          <cell r="T528">
            <v>0</v>
          </cell>
          <cell r="U528">
            <v>0</v>
          </cell>
          <cell r="V528" t="e">
            <v>#NAME?</v>
          </cell>
          <cell r="W528" t="e">
            <v>#NAME?</v>
          </cell>
          <cell r="X528" t="e">
            <v>#NAME?</v>
          </cell>
          <cell r="Y528" t="e">
            <v>#NAME?</v>
          </cell>
          <cell r="Z528" t="e">
            <v>#NAME?</v>
          </cell>
          <cell r="AA528" t="e">
            <v>#NAME?</v>
          </cell>
          <cell r="AB528" t="e">
            <v>#NAME?</v>
          </cell>
          <cell r="AC528" t="e">
            <v>#NAME?</v>
          </cell>
          <cell r="AD528" t="e">
            <v>#NAME?</v>
          </cell>
          <cell r="AE528" t="e">
            <v>#NAME?</v>
          </cell>
          <cell r="AF528">
            <v>171.56</v>
          </cell>
          <cell r="AG528">
            <v>36.64</v>
          </cell>
          <cell r="AH528">
            <v>7.56</v>
          </cell>
          <cell r="AI528">
            <v>215.76</v>
          </cell>
          <cell r="AJ528" t="e">
            <v>#NAME?</v>
          </cell>
          <cell r="AK528" t="e">
            <v>#NAME?</v>
          </cell>
          <cell r="AL528" t="e">
            <v>#NAME?</v>
          </cell>
          <cell r="AM528" t="e">
            <v>#NAME?</v>
          </cell>
          <cell r="AN528" t="e">
            <v>#NAME?</v>
          </cell>
          <cell r="AO528" t="e">
            <v>#NAME?</v>
          </cell>
          <cell r="AP528" t="e">
            <v>#NAME?</v>
          </cell>
          <cell r="AQ528">
            <v>0</v>
          </cell>
          <cell r="AR528">
            <v>0</v>
          </cell>
          <cell r="AS528">
            <v>0</v>
          </cell>
          <cell r="AT528">
            <v>0</v>
          </cell>
        </row>
        <row r="529">
          <cell r="A529" t="str">
            <v>132KV DC Naubatpur-Masaurhi TL Line</v>
          </cell>
          <cell r="B529">
            <v>5</v>
          </cell>
          <cell r="C529" t="str">
            <v>8/3</v>
          </cell>
          <cell r="D529" t="str">
            <v>DA+0</v>
          </cell>
          <cell r="E529" t="str">
            <v>WET</v>
          </cell>
          <cell r="F529" t="str">
            <v>Lalan Mehta</v>
          </cell>
          <cell r="G529">
            <v>43426</v>
          </cell>
          <cell r="H529">
            <v>43454</v>
          </cell>
          <cell r="I529">
            <v>43517</v>
          </cell>
          <cell r="J529" t="str">
            <v>YES</v>
          </cell>
          <cell r="K529" t="str">
            <v>YES</v>
          </cell>
          <cell r="L529">
            <v>5</v>
          </cell>
          <cell r="M529">
            <v>20</v>
          </cell>
          <cell r="N529">
            <v>0</v>
          </cell>
          <cell r="O529">
            <v>0</v>
          </cell>
          <cell r="P529">
            <v>0</v>
          </cell>
          <cell r="Q529">
            <v>0</v>
          </cell>
          <cell r="R529" t="e">
            <v>#NAME?</v>
          </cell>
          <cell r="S529" t="e">
            <v>#NAME?</v>
          </cell>
          <cell r="T529">
            <v>0</v>
          </cell>
          <cell r="U529">
            <v>0</v>
          </cell>
          <cell r="V529" t="e">
            <v>#NAME?</v>
          </cell>
          <cell r="W529" t="e">
            <v>#NAME?</v>
          </cell>
          <cell r="X529" t="e">
            <v>#NAME?</v>
          </cell>
          <cell r="Y529" t="e">
            <v>#NAME?</v>
          </cell>
          <cell r="Z529" t="e">
            <v>#NAME?</v>
          </cell>
          <cell r="AA529" t="e">
            <v>#NAME?</v>
          </cell>
          <cell r="AB529" t="e">
            <v>#NAME?</v>
          </cell>
          <cell r="AC529" t="e">
            <v>#NAME?</v>
          </cell>
          <cell r="AD529" t="e">
            <v>#NAME?</v>
          </cell>
          <cell r="AE529" t="e">
            <v>#NAME?</v>
          </cell>
          <cell r="AF529">
            <v>171.56</v>
          </cell>
          <cell r="AG529">
            <v>36.64</v>
          </cell>
          <cell r="AH529">
            <v>7.56</v>
          </cell>
          <cell r="AI529">
            <v>215.76</v>
          </cell>
          <cell r="AJ529" t="e">
            <v>#NAME?</v>
          </cell>
          <cell r="AK529" t="e">
            <v>#NAME?</v>
          </cell>
          <cell r="AL529" t="e">
            <v>#NAME?</v>
          </cell>
          <cell r="AM529" t="e">
            <v>#NAME?</v>
          </cell>
          <cell r="AN529" t="e">
            <v>#NAME?</v>
          </cell>
          <cell r="AO529" t="e">
            <v>#NAME?</v>
          </cell>
          <cell r="AP529" t="e">
            <v>#NAME?</v>
          </cell>
          <cell r="AQ529">
            <v>0</v>
          </cell>
          <cell r="AR529">
            <v>0</v>
          </cell>
          <cell r="AS529">
            <v>0</v>
          </cell>
          <cell r="AT529">
            <v>0</v>
          </cell>
        </row>
        <row r="530">
          <cell r="A530" t="str">
            <v>132KV DC Dumraon-Buxar TL Line</v>
          </cell>
          <cell r="B530">
            <v>18</v>
          </cell>
          <cell r="C530" t="str">
            <v>11/16</v>
          </cell>
          <cell r="D530" t="str">
            <v>DP+0</v>
          </cell>
          <cell r="E530" t="str">
            <v>WET</v>
          </cell>
          <cell r="F530" t="str">
            <v>Meera Engineering</v>
          </cell>
          <cell r="G530">
            <v>43429</v>
          </cell>
          <cell r="H530">
            <v>43457</v>
          </cell>
          <cell r="I530" t="str">
            <v>yes</v>
          </cell>
          <cell r="J530" t="str">
            <v>YES</v>
          </cell>
          <cell r="K530" t="str">
            <v>YES</v>
          </cell>
          <cell r="L530">
            <v>5</v>
          </cell>
          <cell r="M530">
            <v>17</v>
          </cell>
          <cell r="N530">
            <v>0</v>
          </cell>
          <cell r="O530">
            <v>0</v>
          </cell>
          <cell r="P530">
            <v>0</v>
          </cell>
          <cell r="Q530">
            <v>0</v>
          </cell>
          <cell r="R530" t="e">
            <v>#NAME?</v>
          </cell>
          <cell r="S530" t="e">
            <v>#NAME?</v>
          </cell>
          <cell r="T530">
            <v>0</v>
          </cell>
          <cell r="U530">
            <v>0</v>
          </cell>
          <cell r="V530" t="e">
            <v>#NAME?</v>
          </cell>
          <cell r="W530" t="e">
            <v>#NAME?</v>
          </cell>
          <cell r="X530" t="e">
            <v>#NAME?</v>
          </cell>
          <cell r="Y530" t="e">
            <v>#NAME?</v>
          </cell>
          <cell r="Z530" t="e">
            <v>#NAME?</v>
          </cell>
          <cell r="AA530" t="e">
            <v>#NAME?</v>
          </cell>
          <cell r="AB530" t="e">
            <v>#NAME?</v>
          </cell>
          <cell r="AC530" t="e">
            <v>#NAME?</v>
          </cell>
          <cell r="AD530" t="e">
            <v>#NAME?</v>
          </cell>
          <cell r="AE530" t="e">
            <v>#NAME?</v>
          </cell>
          <cell r="AF530">
            <v>122.56</v>
          </cell>
          <cell r="AG530">
            <v>17.68</v>
          </cell>
          <cell r="AH530">
            <v>6.51</v>
          </cell>
          <cell r="AI530">
            <v>146.75</v>
          </cell>
          <cell r="AJ530" t="e">
            <v>#NAME?</v>
          </cell>
          <cell r="AK530" t="e">
            <v>#NAME?</v>
          </cell>
          <cell r="AL530" t="e">
            <v>#NAME?</v>
          </cell>
          <cell r="AM530" t="e">
            <v>#NAME?</v>
          </cell>
          <cell r="AN530" t="e">
            <v>#NAME?</v>
          </cell>
          <cell r="AO530" t="e">
            <v>#NAME?</v>
          </cell>
          <cell r="AP530" t="e">
            <v>#NAME?</v>
          </cell>
          <cell r="AQ530">
            <v>0</v>
          </cell>
          <cell r="AR530">
            <v>0</v>
          </cell>
          <cell r="AS530">
            <v>0</v>
          </cell>
          <cell r="AT530">
            <v>0</v>
          </cell>
        </row>
        <row r="531">
          <cell r="A531" t="str">
            <v>132KV DC Dumraon-Buxar TL Line</v>
          </cell>
          <cell r="B531">
            <v>17</v>
          </cell>
          <cell r="C531" t="str">
            <v>11/14</v>
          </cell>
          <cell r="D531" t="str">
            <v>DP+3</v>
          </cell>
          <cell r="E531" t="str">
            <v>WET</v>
          </cell>
          <cell r="F531" t="str">
            <v>Meera Engineering</v>
          </cell>
          <cell r="G531">
            <v>43426</v>
          </cell>
          <cell r="H531">
            <v>43454</v>
          </cell>
          <cell r="I531" t="str">
            <v>yes</v>
          </cell>
          <cell r="J531" t="str">
            <v>YES</v>
          </cell>
          <cell r="K531" t="str">
            <v>YES</v>
          </cell>
          <cell r="L531">
            <v>3</v>
          </cell>
          <cell r="M531">
            <v>16</v>
          </cell>
          <cell r="N531">
            <v>0</v>
          </cell>
          <cell r="O531">
            <v>0</v>
          </cell>
          <cell r="P531">
            <v>0</v>
          </cell>
          <cell r="Q531">
            <v>0</v>
          </cell>
          <cell r="R531" t="e">
            <v>#NAME?</v>
          </cell>
          <cell r="S531" t="e">
            <v>#NAME?</v>
          </cell>
          <cell r="T531">
            <v>0</v>
          </cell>
          <cell r="U531">
            <v>0</v>
          </cell>
          <cell r="V531" t="e">
            <v>#NAME?</v>
          </cell>
          <cell r="W531" t="e">
            <v>#NAME?</v>
          </cell>
          <cell r="X531" t="e">
            <v>#NAME?</v>
          </cell>
          <cell r="Y531" t="e">
            <v>#NAME?</v>
          </cell>
          <cell r="Z531" t="e">
            <v>#NAME?</v>
          </cell>
          <cell r="AA531" t="e">
            <v>#NAME?</v>
          </cell>
          <cell r="AB531" t="e">
            <v>#NAME?</v>
          </cell>
          <cell r="AC531" t="e">
            <v>#NAME?</v>
          </cell>
          <cell r="AD531" t="e">
            <v>#NAME?</v>
          </cell>
          <cell r="AE531" t="e">
            <v>#NAME?</v>
          </cell>
          <cell r="AF531">
            <v>122.56</v>
          </cell>
          <cell r="AG531">
            <v>17.68</v>
          </cell>
          <cell r="AH531">
            <v>6.51</v>
          </cell>
          <cell r="AI531">
            <v>146.75</v>
          </cell>
          <cell r="AJ531" t="e">
            <v>#NAME?</v>
          </cell>
          <cell r="AK531" t="e">
            <v>#NAME?</v>
          </cell>
          <cell r="AL531" t="e">
            <v>#NAME?</v>
          </cell>
          <cell r="AM531" t="e">
            <v>#NAME?</v>
          </cell>
          <cell r="AN531" t="e">
            <v>#NAME?</v>
          </cell>
          <cell r="AO531" t="e">
            <v>#NAME?</v>
          </cell>
          <cell r="AP531" t="e">
            <v>#NAME?</v>
          </cell>
          <cell r="AQ531">
            <v>0</v>
          </cell>
          <cell r="AR531">
            <v>0</v>
          </cell>
          <cell r="AS531">
            <v>0</v>
          </cell>
          <cell r="AT531">
            <v>0</v>
          </cell>
        </row>
        <row r="532">
          <cell r="A532" t="str">
            <v>132KV DC Dumraon-Dumraon TL Line</v>
          </cell>
          <cell r="B532">
            <v>0</v>
          </cell>
          <cell r="C532" t="str">
            <v>26/0</v>
          </cell>
          <cell r="D532" t="str">
            <v>DD+18</v>
          </cell>
          <cell r="E532">
            <v>0</v>
          </cell>
          <cell r="F532">
            <v>0</v>
          </cell>
          <cell r="G532">
            <v>0</v>
          </cell>
          <cell r="H532">
            <v>28</v>
          </cell>
          <cell r="I532">
            <v>0</v>
          </cell>
          <cell r="J532">
            <v>0</v>
          </cell>
          <cell r="K532">
            <v>0</v>
          </cell>
          <cell r="L532">
            <v>0</v>
          </cell>
          <cell r="M532">
            <v>0</v>
          </cell>
          <cell r="N532">
            <v>0</v>
          </cell>
          <cell r="O532">
            <v>0</v>
          </cell>
          <cell r="P532">
            <v>0</v>
          </cell>
          <cell r="Q532">
            <v>0</v>
          </cell>
          <cell r="R532" t="e">
            <v>#NAME?</v>
          </cell>
          <cell r="S532" t="e">
            <v>#NAME?</v>
          </cell>
          <cell r="T532">
            <v>0</v>
          </cell>
          <cell r="U532">
            <v>0</v>
          </cell>
          <cell r="V532" t="e">
            <v>#NAME?</v>
          </cell>
          <cell r="W532" t="e">
            <v>#NAME?</v>
          </cell>
          <cell r="X532" t="e">
            <v>#NAME?</v>
          </cell>
          <cell r="Y532" t="e">
            <v>#NAME?</v>
          </cell>
          <cell r="Z532" t="e">
            <v>#NAME?</v>
          </cell>
          <cell r="AA532" t="e">
            <v>#NAME?</v>
          </cell>
          <cell r="AB532" t="e">
            <v>#NAME?</v>
          </cell>
          <cell r="AC532" t="e">
            <v>#NAME?</v>
          </cell>
          <cell r="AD532" t="e">
            <v>#NAME?</v>
          </cell>
          <cell r="AE532" t="e">
            <v>#NAME?</v>
          </cell>
          <cell r="AF532">
            <v>0</v>
          </cell>
          <cell r="AG532">
            <v>0</v>
          </cell>
          <cell r="AH532">
            <v>0</v>
          </cell>
          <cell r="AI532">
            <v>0</v>
          </cell>
          <cell r="AJ532" t="e">
            <v>#NAME?</v>
          </cell>
          <cell r="AK532" t="e">
            <v>#NAME?</v>
          </cell>
          <cell r="AL532" t="e">
            <v>#NAME?</v>
          </cell>
          <cell r="AM532" t="e">
            <v>#NAME?</v>
          </cell>
          <cell r="AN532" t="e">
            <v>#NAME?</v>
          </cell>
          <cell r="AO532" t="e">
            <v>#NAME?</v>
          </cell>
          <cell r="AP532" t="e">
            <v>#NAME?</v>
          </cell>
          <cell r="AQ532">
            <v>0</v>
          </cell>
          <cell r="AR532">
            <v>0</v>
          </cell>
          <cell r="AS532">
            <v>0</v>
          </cell>
          <cell r="AT532">
            <v>0</v>
          </cell>
        </row>
        <row r="533">
          <cell r="A533" t="str">
            <v>132KV DC Naubatpur-Masaurhi TL Line</v>
          </cell>
          <cell r="B533">
            <v>4</v>
          </cell>
          <cell r="C533" t="str">
            <v>8/5</v>
          </cell>
          <cell r="D533" t="str">
            <v>DA+0</v>
          </cell>
          <cell r="E533" t="str">
            <v>WET</v>
          </cell>
          <cell r="F533" t="str">
            <v>Lalan Mehta</v>
          </cell>
          <cell r="G533">
            <v>43424</v>
          </cell>
          <cell r="H533">
            <v>43452</v>
          </cell>
          <cell r="I533">
            <v>43517</v>
          </cell>
          <cell r="J533" t="str">
            <v>YES</v>
          </cell>
          <cell r="K533" t="str">
            <v>YES</v>
          </cell>
          <cell r="L533">
            <v>4</v>
          </cell>
          <cell r="M533">
            <v>1</v>
          </cell>
          <cell r="N533">
            <v>0</v>
          </cell>
          <cell r="O533">
            <v>0</v>
          </cell>
          <cell r="P533">
            <v>0</v>
          </cell>
          <cell r="Q533">
            <v>0</v>
          </cell>
          <cell r="R533" t="e">
            <v>#NAME?</v>
          </cell>
          <cell r="S533" t="e">
            <v>#NAME?</v>
          </cell>
          <cell r="T533">
            <v>0</v>
          </cell>
          <cell r="U533">
            <v>0</v>
          </cell>
          <cell r="V533" t="e">
            <v>#NAME?</v>
          </cell>
          <cell r="W533" t="e">
            <v>#NAME?</v>
          </cell>
          <cell r="X533" t="e">
            <v>#NAME?</v>
          </cell>
          <cell r="Y533" t="e">
            <v>#NAME?</v>
          </cell>
          <cell r="Z533" t="e">
            <v>#NAME?</v>
          </cell>
          <cell r="AA533" t="e">
            <v>#NAME?</v>
          </cell>
          <cell r="AB533" t="e">
            <v>#NAME?</v>
          </cell>
          <cell r="AC533" t="e">
            <v>#NAME?</v>
          </cell>
          <cell r="AD533" t="e">
            <v>#NAME?</v>
          </cell>
          <cell r="AE533" t="e">
            <v>#NAME?</v>
          </cell>
          <cell r="AF533">
            <v>171.56</v>
          </cell>
          <cell r="AG533">
            <v>36.64</v>
          </cell>
          <cell r="AH533">
            <v>7.56</v>
          </cell>
          <cell r="AI533">
            <v>215.76</v>
          </cell>
          <cell r="AJ533" t="e">
            <v>#NAME?</v>
          </cell>
          <cell r="AK533" t="e">
            <v>#NAME?</v>
          </cell>
          <cell r="AL533" t="e">
            <v>#NAME?</v>
          </cell>
          <cell r="AM533" t="e">
            <v>#NAME?</v>
          </cell>
          <cell r="AN533" t="e">
            <v>#NAME?</v>
          </cell>
          <cell r="AO533" t="e">
            <v>#NAME?</v>
          </cell>
          <cell r="AP533" t="e">
            <v>#NAME?</v>
          </cell>
          <cell r="AQ533">
            <v>0</v>
          </cell>
          <cell r="AR533">
            <v>0</v>
          </cell>
          <cell r="AS533">
            <v>0</v>
          </cell>
          <cell r="AT533">
            <v>0</v>
          </cell>
        </row>
        <row r="534">
          <cell r="A534" t="str">
            <v>132KV DC Naubatpur-Masaurhi TL Line</v>
          </cell>
          <cell r="B534">
            <v>3</v>
          </cell>
          <cell r="C534" t="str">
            <v>8/4</v>
          </cell>
          <cell r="D534" t="str">
            <v>DA+6</v>
          </cell>
          <cell r="E534" t="str">
            <v>WET</v>
          </cell>
          <cell r="F534" t="str">
            <v>Lalan Mehta</v>
          </cell>
          <cell r="G534">
            <v>43423</v>
          </cell>
          <cell r="H534">
            <v>43451</v>
          </cell>
          <cell r="I534">
            <v>43517</v>
          </cell>
          <cell r="J534" t="str">
            <v>YES</v>
          </cell>
          <cell r="K534" t="str">
            <v>YES</v>
          </cell>
          <cell r="L534">
            <v>5</v>
          </cell>
          <cell r="M534">
            <v>2</v>
          </cell>
          <cell r="N534">
            <v>0</v>
          </cell>
          <cell r="O534">
            <v>0</v>
          </cell>
          <cell r="P534">
            <v>0</v>
          </cell>
          <cell r="Q534">
            <v>0</v>
          </cell>
          <cell r="R534" t="e">
            <v>#NAME?</v>
          </cell>
          <cell r="S534" t="e">
            <v>#NAME?</v>
          </cell>
          <cell r="T534">
            <v>0</v>
          </cell>
          <cell r="U534">
            <v>0</v>
          </cell>
          <cell r="V534" t="e">
            <v>#NAME?</v>
          </cell>
          <cell r="W534" t="e">
            <v>#NAME?</v>
          </cell>
          <cell r="X534" t="e">
            <v>#NAME?</v>
          </cell>
          <cell r="Y534" t="e">
            <v>#NAME?</v>
          </cell>
          <cell r="Z534" t="e">
            <v>#NAME?</v>
          </cell>
          <cell r="AA534" t="e">
            <v>#NAME?</v>
          </cell>
          <cell r="AB534" t="e">
            <v>#NAME?</v>
          </cell>
          <cell r="AC534" t="e">
            <v>#NAME?</v>
          </cell>
          <cell r="AD534" t="e">
            <v>#NAME?</v>
          </cell>
          <cell r="AE534" t="e">
            <v>#NAME?</v>
          </cell>
          <cell r="AF534">
            <v>171.56</v>
          </cell>
          <cell r="AG534">
            <v>36.64</v>
          </cell>
          <cell r="AH534">
            <v>7.56</v>
          </cell>
          <cell r="AI534">
            <v>215.76</v>
          </cell>
          <cell r="AJ534" t="e">
            <v>#NAME?</v>
          </cell>
          <cell r="AK534" t="e">
            <v>#NAME?</v>
          </cell>
          <cell r="AL534" t="e">
            <v>#NAME?</v>
          </cell>
          <cell r="AM534" t="e">
            <v>#NAME?</v>
          </cell>
          <cell r="AN534" t="e">
            <v>#NAME?</v>
          </cell>
          <cell r="AO534" t="e">
            <v>#NAME?</v>
          </cell>
          <cell r="AP534" t="e">
            <v>#NAME?</v>
          </cell>
          <cell r="AQ534">
            <v>0</v>
          </cell>
          <cell r="AR534">
            <v>0</v>
          </cell>
          <cell r="AS534">
            <v>0</v>
          </cell>
          <cell r="AT534">
            <v>0</v>
          </cell>
        </row>
        <row r="535">
          <cell r="A535" t="str">
            <v>132KV DC Dumraon-Buxar TL Line</v>
          </cell>
          <cell r="B535">
            <v>16</v>
          </cell>
          <cell r="C535" t="str">
            <v>11/7</v>
          </cell>
          <cell r="D535" t="str">
            <v>DP+6</v>
          </cell>
          <cell r="E535" t="str">
            <v>WET</v>
          </cell>
          <cell r="F535" t="str">
            <v>Rajesh Electric Works</v>
          </cell>
          <cell r="G535">
            <v>43425</v>
          </cell>
          <cell r="H535">
            <v>43453</v>
          </cell>
          <cell r="I535" t="str">
            <v>yes</v>
          </cell>
          <cell r="J535" t="str">
            <v>YES</v>
          </cell>
          <cell r="K535" t="str">
            <v>YES</v>
          </cell>
          <cell r="L535">
            <v>1</v>
          </cell>
          <cell r="M535">
            <v>15</v>
          </cell>
          <cell r="N535">
            <v>0</v>
          </cell>
          <cell r="O535">
            <v>0</v>
          </cell>
          <cell r="P535">
            <v>0</v>
          </cell>
          <cell r="Q535">
            <v>0</v>
          </cell>
          <cell r="R535" t="e">
            <v>#NAME?</v>
          </cell>
          <cell r="S535" t="e">
            <v>#NAME?</v>
          </cell>
          <cell r="T535">
            <v>0</v>
          </cell>
          <cell r="U535">
            <v>0</v>
          </cell>
          <cell r="V535" t="e">
            <v>#NAME?</v>
          </cell>
          <cell r="W535" t="e">
            <v>#NAME?</v>
          </cell>
          <cell r="X535" t="e">
            <v>#NAME?</v>
          </cell>
          <cell r="Y535" t="e">
            <v>#NAME?</v>
          </cell>
          <cell r="Z535" t="e">
            <v>#NAME?</v>
          </cell>
          <cell r="AA535" t="e">
            <v>#NAME?</v>
          </cell>
          <cell r="AB535" t="e">
            <v>#NAME?</v>
          </cell>
          <cell r="AC535" t="e">
            <v>#NAME?</v>
          </cell>
          <cell r="AD535" t="e">
            <v>#NAME?</v>
          </cell>
          <cell r="AE535" t="e">
            <v>#NAME?</v>
          </cell>
          <cell r="AF535">
            <v>122.56</v>
          </cell>
          <cell r="AG535">
            <v>17.68</v>
          </cell>
          <cell r="AH535">
            <v>6.51</v>
          </cell>
          <cell r="AI535">
            <v>146.75</v>
          </cell>
          <cell r="AJ535" t="e">
            <v>#NAME?</v>
          </cell>
          <cell r="AK535" t="e">
            <v>#NAME?</v>
          </cell>
          <cell r="AL535" t="e">
            <v>#NAME?</v>
          </cell>
          <cell r="AM535" t="e">
            <v>#NAME?</v>
          </cell>
          <cell r="AN535" t="e">
            <v>#NAME?</v>
          </cell>
          <cell r="AO535" t="e">
            <v>#NAME?</v>
          </cell>
          <cell r="AP535" t="e">
            <v>#NAME?</v>
          </cell>
          <cell r="AQ535">
            <v>0</v>
          </cell>
          <cell r="AR535">
            <v>0</v>
          </cell>
          <cell r="AS535">
            <v>0</v>
          </cell>
          <cell r="AT535">
            <v>0</v>
          </cell>
        </row>
        <row r="536">
          <cell r="A536" t="str">
            <v>132KV DC Dumraon-Dumraon TL Line</v>
          </cell>
          <cell r="B536">
            <v>0</v>
          </cell>
          <cell r="C536" t="str">
            <v>27/0</v>
          </cell>
          <cell r="D536" t="str">
            <v>DC+6</v>
          </cell>
          <cell r="E536">
            <v>0</v>
          </cell>
          <cell r="F536">
            <v>0</v>
          </cell>
          <cell r="G536">
            <v>0</v>
          </cell>
          <cell r="H536">
            <v>28</v>
          </cell>
          <cell r="I536">
            <v>0</v>
          </cell>
          <cell r="J536">
            <v>0</v>
          </cell>
          <cell r="K536">
            <v>0</v>
          </cell>
          <cell r="L536">
            <v>0</v>
          </cell>
          <cell r="M536">
            <v>0</v>
          </cell>
          <cell r="N536">
            <v>0</v>
          </cell>
          <cell r="O536">
            <v>0</v>
          </cell>
          <cell r="P536">
            <v>0</v>
          </cell>
          <cell r="Q536">
            <v>0</v>
          </cell>
          <cell r="R536" t="e">
            <v>#NAME?</v>
          </cell>
          <cell r="S536" t="e">
            <v>#NAME?</v>
          </cell>
          <cell r="T536">
            <v>0</v>
          </cell>
          <cell r="U536">
            <v>0</v>
          </cell>
          <cell r="V536" t="e">
            <v>#NAME?</v>
          </cell>
          <cell r="W536" t="e">
            <v>#NAME?</v>
          </cell>
          <cell r="X536" t="e">
            <v>#NAME?</v>
          </cell>
          <cell r="Y536" t="e">
            <v>#NAME?</v>
          </cell>
          <cell r="Z536" t="e">
            <v>#NAME?</v>
          </cell>
          <cell r="AA536" t="e">
            <v>#NAME?</v>
          </cell>
          <cell r="AB536" t="e">
            <v>#NAME?</v>
          </cell>
          <cell r="AC536" t="e">
            <v>#NAME?</v>
          </cell>
          <cell r="AD536" t="e">
            <v>#NAME?</v>
          </cell>
          <cell r="AE536" t="e">
            <v>#NAME?</v>
          </cell>
          <cell r="AF536">
            <v>0</v>
          </cell>
          <cell r="AG536">
            <v>0</v>
          </cell>
          <cell r="AH536">
            <v>0</v>
          </cell>
          <cell r="AI536">
            <v>0</v>
          </cell>
          <cell r="AJ536" t="e">
            <v>#NAME?</v>
          </cell>
          <cell r="AK536" t="e">
            <v>#NAME?</v>
          </cell>
          <cell r="AL536" t="e">
            <v>#NAME?</v>
          </cell>
          <cell r="AM536" t="e">
            <v>#NAME?</v>
          </cell>
          <cell r="AN536" t="e">
            <v>#NAME?</v>
          </cell>
          <cell r="AO536" t="e">
            <v>#NAME?</v>
          </cell>
          <cell r="AP536" t="e">
            <v>#NAME?</v>
          </cell>
          <cell r="AQ536">
            <v>0</v>
          </cell>
          <cell r="AR536">
            <v>0</v>
          </cell>
          <cell r="AS536">
            <v>0</v>
          </cell>
          <cell r="AT536">
            <v>0</v>
          </cell>
        </row>
        <row r="537">
          <cell r="A537" t="str">
            <v>132KV DC Naubatpur-Masaurhi TL Line</v>
          </cell>
          <cell r="B537">
            <v>2</v>
          </cell>
          <cell r="C537" t="str">
            <v>8/1</v>
          </cell>
          <cell r="D537" t="str">
            <v>DA+0</v>
          </cell>
          <cell r="E537" t="str">
            <v>WET</v>
          </cell>
          <cell r="F537" t="str">
            <v>Lalan Mehta</v>
          </cell>
          <cell r="G537">
            <v>43420</v>
          </cell>
          <cell r="H537">
            <v>43448</v>
          </cell>
          <cell r="I537">
            <v>43517</v>
          </cell>
          <cell r="J537" t="str">
            <v>YES</v>
          </cell>
          <cell r="K537" t="str">
            <v>YES</v>
          </cell>
          <cell r="L537">
            <v>2</v>
          </cell>
          <cell r="M537">
            <v>1</v>
          </cell>
          <cell r="N537">
            <v>0</v>
          </cell>
          <cell r="O537">
            <v>0</v>
          </cell>
          <cell r="P537">
            <v>0</v>
          </cell>
          <cell r="Q537">
            <v>0</v>
          </cell>
          <cell r="R537" t="e">
            <v>#NAME?</v>
          </cell>
          <cell r="S537" t="e">
            <v>#NAME?</v>
          </cell>
          <cell r="T537">
            <v>0</v>
          </cell>
          <cell r="U537">
            <v>0</v>
          </cell>
          <cell r="V537" t="e">
            <v>#NAME?</v>
          </cell>
          <cell r="W537" t="e">
            <v>#NAME?</v>
          </cell>
          <cell r="X537" t="e">
            <v>#NAME?</v>
          </cell>
          <cell r="Y537" t="e">
            <v>#NAME?</v>
          </cell>
          <cell r="Z537" t="e">
            <v>#NAME?</v>
          </cell>
          <cell r="AA537" t="e">
            <v>#NAME?</v>
          </cell>
          <cell r="AB537" t="e">
            <v>#NAME?</v>
          </cell>
          <cell r="AC537" t="e">
            <v>#NAME?</v>
          </cell>
          <cell r="AD537" t="e">
            <v>#NAME?</v>
          </cell>
          <cell r="AE537" t="e">
            <v>#NAME?</v>
          </cell>
          <cell r="AF537">
            <v>171.56</v>
          </cell>
          <cell r="AG537">
            <v>36.64</v>
          </cell>
          <cell r="AH537">
            <v>7.56</v>
          </cell>
          <cell r="AI537">
            <v>215.76</v>
          </cell>
          <cell r="AJ537" t="e">
            <v>#NAME?</v>
          </cell>
          <cell r="AK537" t="e">
            <v>#NAME?</v>
          </cell>
          <cell r="AL537" t="e">
            <v>#NAME?</v>
          </cell>
          <cell r="AM537" t="e">
            <v>#NAME?</v>
          </cell>
          <cell r="AN537" t="e">
            <v>#NAME?</v>
          </cell>
          <cell r="AO537" t="e">
            <v>#NAME?</v>
          </cell>
          <cell r="AP537" t="e">
            <v>#NAME?</v>
          </cell>
          <cell r="AQ537">
            <v>0</v>
          </cell>
          <cell r="AR537">
            <v>0</v>
          </cell>
          <cell r="AS537">
            <v>0</v>
          </cell>
          <cell r="AT537">
            <v>0</v>
          </cell>
        </row>
        <row r="538">
          <cell r="A538" t="str">
            <v>132KV DC Dumraon-Buxar TL Line</v>
          </cell>
          <cell r="B538">
            <v>15</v>
          </cell>
          <cell r="C538" t="str">
            <v>11/13</v>
          </cell>
          <cell r="D538" t="str">
            <v>DP+3</v>
          </cell>
          <cell r="E538" t="str">
            <v>WET</v>
          </cell>
          <cell r="F538" t="str">
            <v>Meera Engineering</v>
          </cell>
          <cell r="G538">
            <v>43423</v>
          </cell>
          <cell r="H538">
            <v>43451</v>
          </cell>
          <cell r="I538" t="str">
            <v>yes</v>
          </cell>
          <cell r="J538" t="str">
            <v>YES</v>
          </cell>
          <cell r="K538" t="str">
            <v>YES</v>
          </cell>
          <cell r="L538">
            <v>3</v>
          </cell>
          <cell r="M538">
            <v>14</v>
          </cell>
          <cell r="N538">
            <v>0</v>
          </cell>
          <cell r="O538">
            <v>0</v>
          </cell>
          <cell r="P538">
            <v>0</v>
          </cell>
          <cell r="Q538">
            <v>0</v>
          </cell>
          <cell r="R538" t="e">
            <v>#NAME?</v>
          </cell>
          <cell r="S538" t="e">
            <v>#NAME?</v>
          </cell>
          <cell r="T538">
            <v>0</v>
          </cell>
          <cell r="U538">
            <v>0</v>
          </cell>
          <cell r="V538" t="e">
            <v>#NAME?</v>
          </cell>
          <cell r="W538" t="e">
            <v>#NAME?</v>
          </cell>
          <cell r="X538" t="e">
            <v>#NAME?</v>
          </cell>
          <cell r="Y538" t="e">
            <v>#NAME?</v>
          </cell>
          <cell r="Z538" t="e">
            <v>#NAME?</v>
          </cell>
          <cell r="AA538" t="e">
            <v>#NAME?</v>
          </cell>
          <cell r="AB538" t="e">
            <v>#NAME?</v>
          </cell>
          <cell r="AC538" t="e">
            <v>#NAME?</v>
          </cell>
          <cell r="AD538" t="e">
            <v>#NAME?</v>
          </cell>
          <cell r="AE538" t="e">
            <v>#NAME?</v>
          </cell>
          <cell r="AF538">
            <v>122.56</v>
          </cell>
          <cell r="AG538">
            <v>17.68</v>
          </cell>
          <cell r="AH538">
            <v>6.51</v>
          </cell>
          <cell r="AI538">
            <v>146.75</v>
          </cell>
          <cell r="AJ538" t="e">
            <v>#NAME?</v>
          </cell>
          <cell r="AK538" t="e">
            <v>#NAME?</v>
          </cell>
          <cell r="AL538" t="e">
            <v>#NAME?</v>
          </cell>
          <cell r="AM538" t="e">
            <v>#NAME?</v>
          </cell>
          <cell r="AN538" t="e">
            <v>#NAME?</v>
          </cell>
          <cell r="AO538" t="e">
            <v>#NAME?</v>
          </cell>
          <cell r="AP538" t="e">
            <v>#NAME?</v>
          </cell>
          <cell r="AQ538">
            <v>0</v>
          </cell>
          <cell r="AR538">
            <v>0</v>
          </cell>
          <cell r="AS538">
            <v>0</v>
          </cell>
          <cell r="AT538">
            <v>0</v>
          </cell>
        </row>
        <row r="539">
          <cell r="A539" t="str">
            <v>132KV DC Naubatpur-Masaurhi TL Line</v>
          </cell>
          <cell r="B539">
            <v>1</v>
          </cell>
          <cell r="C539" t="str">
            <v>8/2</v>
          </cell>
          <cell r="D539" t="str">
            <v>DA+0</v>
          </cell>
          <cell r="E539" t="str">
            <v>WET</v>
          </cell>
          <cell r="F539" t="str">
            <v>Lalan Mehta</v>
          </cell>
          <cell r="G539">
            <v>43419</v>
          </cell>
          <cell r="H539">
            <v>43447</v>
          </cell>
          <cell r="I539">
            <v>43517</v>
          </cell>
          <cell r="J539" t="str">
            <v>YES</v>
          </cell>
          <cell r="K539" t="str">
            <v>YES</v>
          </cell>
          <cell r="L539">
            <v>2</v>
          </cell>
          <cell r="M539">
            <v>1</v>
          </cell>
          <cell r="N539">
            <v>0</v>
          </cell>
          <cell r="O539">
            <v>0</v>
          </cell>
          <cell r="P539">
            <v>0</v>
          </cell>
          <cell r="Q539">
            <v>0</v>
          </cell>
          <cell r="R539" t="e">
            <v>#NAME?</v>
          </cell>
          <cell r="S539" t="e">
            <v>#NAME?</v>
          </cell>
          <cell r="T539">
            <v>0</v>
          </cell>
          <cell r="U539">
            <v>0</v>
          </cell>
          <cell r="V539" t="e">
            <v>#NAME?</v>
          </cell>
          <cell r="W539" t="e">
            <v>#NAME?</v>
          </cell>
          <cell r="X539" t="e">
            <v>#NAME?</v>
          </cell>
          <cell r="Y539" t="e">
            <v>#NAME?</v>
          </cell>
          <cell r="Z539" t="e">
            <v>#NAME?</v>
          </cell>
          <cell r="AA539" t="e">
            <v>#NAME?</v>
          </cell>
          <cell r="AB539" t="e">
            <v>#NAME?</v>
          </cell>
          <cell r="AC539" t="e">
            <v>#NAME?</v>
          </cell>
          <cell r="AD539" t="e">
            <v>#NAME?</v>
          </cell>
          <cell r="AE539" t="e">
            <v>#NAME?</v>
          </cell>
          <cell r="AF539">
            <v>171.56</v>
          </cell>
          <cell r="AG539">
            <v>36.64</v>
          </cell>
          <cell r="AH539">
            <v>7.56</v>
          </cell>
          <cell r="AI539">
            <v>215.76</v>
          </cell>
          <cell r="AJ539" t="e">
            <v>#NAME?</v>
          </cell>
          <cell r="AK539" t="e">
            <v>#NAME?</v>
          </cell>
          <cell r="AL539" t="e">
            <v>#NAME?</v>
          </cell>
          <cell r="AM539" t="e">
            <v>#NAME?</v>
          </cell>
          <cell r="AN539" t="e">
            <v>#NAME?</v>
          </cell>
          <cell r="AO539" t="e">
            <v>#NAME?</v>
          </cell>
          <cell r="AP539" t="e">
            <v>#NAME?</v>
          </cell>
          <cell r="AQ539">
            <v>0</v>
          </cell>
          <cell r="AR539">
            <v>0</v>
          </cell>
          <cell r="AS539">
            <v>0</v>
          </cell>
          <cell r="AT539">
            <v>0</v>
          </cell>
        </row>
        <row r="540">
          <cell r="A540" t="str">
            <v>132KV DC Dumraon-Buxar TL Line</v>
          </cell>
          <cell r="B540">
            <v>14</v>
          </cell>
          <cell r="C540" t="str">
            <v>11/18</v>
          </cell>
          <cell r="D540" t="str">
            <v>DP+3</v>
          </cell>
          <cell r="E540" t="str">
            <v>wet</v>
          </cell>
          <cell r="F540" t="str">
            <v>Meera Engineering</v>
          </cell>
          <cell r="G540">
            <v>43420</v>
          </cell>
          <cell r="H540">
            <v>43448</v>
          </cell>
          <cell r="I540" t="str">
            <v>yes</v>
          </cell>
          <cell r="J540" t="str">
            <v>YES</v>
          </cell>
          <cell r="K540" t="str">
            <v>YES</v>
          </cell>
          <cell r="L540">
            <v>3</v>
          </cell>
          <cell r="M540">
            <v>13</v>
          </cell>
          <cell r="N540">
            <v>0</v>
          </cell>
          <cell r="O540">
            <v>0</v>
          </cell>
          <cell r="P540">
            <v>0</v>
          </cell>
          <cell r="Q540">
            <v>0</v>
          </cell>
          <cell r="R540" t="e">
            <v>#NAME?</v>
          </cell>
          <cell r="S540" t="e">
            <v>#NAME?</v>
          </cell>
          <cell r="T540">
            <v>0</v>
          </cell>
          <cell r="U540">
            <v>0</v>
          </cell>
          <cell r="V540" t="e">
            <v>#NAME?</v>
          </cell>
          <cell r="W540" t="e">
            <v>#NAME?</v>
          </cell>
          <cell r="X540" t="e">
            <v>#NAME?</v>
          </cell>
          <cell r="Y540" t="e">
            <v>#NAME?</v>
          </cell>
          <cell r="Z540" t="e">
            <v>#NAME?</v>
          </cell>
          <cell r="AA540" t="e">
            <v>#NAME?</v>
          </cell>
          <cell r="AB540" t="e">
            <v>#NAME?</v>
          </cell>
          <cell r="AC540" t="e">
            <v>#NAME?</v>
          </cell>
          <cell r="AD540" t="e">
            <v>#NAME?</v>
          </cell>
          <cell r="AE540" t="e">
            <v>#NAME?</v>
          </cell>
          <cell r="AF540">
            <v>122.56</v>
          </cell>
          <cell r="AG540">
            <v>17.68</v>
          </cell>
          <cell r="AH540">
            <v>6.51</v>
          </cell>
          <cell r="AI540">
            <v>146.75</v>
          </cell>
          <cell r="AJ540" t="e">
            <v>#NAME?</v>
          </cell>
          <cell r="AK540" t="e">
            <v>#NAME?</v>
          </cell>
          <cell r="AL540" t="e">
            <v>#NAME?</v>
          </cell>
          <cell r="AM540" t="e">
            <v>#NAME?</v>
          </cell>
          <cell r="AN540" t="e">
            <v>#NAME?</v>
          </cell>
          <cell r="AO540" t="e">
            <v>#NAME?</v>
          </cell>
          <cell r="AP540" t="e">
            <v>#NAME?</v>
          </cell>
          <cell r="AQ540">
            <v>0</v>
          </cell>
          <cell r="AR540">
            <v>0</v>
          </cell>
          <cell r="AS540">
            <v>0</v>
          </cell>
          <cell r="AT540">
            <v>0</v>
          </cell>
        </row>
        <row r="541">
          <cell r="A541" t="str">
            <v>132KV DC Dumraon-Buxar TL Line</v>
          </cell>
          <cell r="B541">
            <v>13</v>
          </cell>
          <cell r="C541" t="str">
            <v>11/9</v>
          </cell>
          <cell r="D541" t="str">
            <v>DP+0</v>
          </cell>
          <cell r="E541" t="str">
            <v>WET</v>
          </cell>
          <cell r="F541" t="str">
            <v>Rajesh Electric Works</v>
          </cell>
          <cell r="G541">
            <v>43418</v>
          </cell>
          <cell r="H541">
            <v>43446</v>
          </cell>
          <cell r="I541" t="str">
            <v>yes</v>
          </cell>
          <cell r="J541" t="str">
            <v>YES</v>
          </cell>
          <cell r="K541" t="str">
            <v>YES</v>
          </cell>
          <cell r="L541">
            <v>1</v>
          </cell>
          <cell r="M541">
            <v>12</v>
          </cell>
          <cell r="N541">
            <v>0</v>
          </cell>
          <cell r="O541">
            <v>0</v>
          </cell>
          <cell r="P541">
            <v>0</v>
          </cell>
          <cell r="Q541">
            <v>0</v>
          </cell>
          <cell r="R541" t="e">
            <v>#NAME?</v>
          </cell>
          <cell r="S541" t="e">
            <v>#NAME?</v>
          </cell>
          <cell r="T541">
            <v>0</v>
          </cell>
          <cell r="U541">
            <v>0</v>
          </cell>
          <cell r="V541" t="e">
            <v>#NAME?</v>
          </cell>
          <cell r="W541" t="e">
            <v>#NAME?</v>
          </cell>
          <cell r="X541" t="e">
            <v>#NAME?</v>
          </cell>
          <cell r="Y541" t="e">
            <v>#NAME?</v>
          </cell>
          <cell r="Z541" t="e">
            <v>#NAME?</v>
          </cell>
          <cell r="AA541" t="e">
            <v>#NAME?</v>
          </cell>
          <cell r="AB541" t="e">
            <v>#NAME?</v>
          </cell>
          <cell r="AC541" t="e">
            <v>#NAME?</v>
          </cell>
          <cell r="AD541" t="e">
            <v>#NAME?</v>
          </cell>
          <cell r="AE541" t="e">
            <v>#NAME?</v>
          </cell>
          <cell r="AF541">
            <v>122.56</v>
          </cell>
          <cell r="AG541">
            <v>17.68</v>
          </cell>
          <cell r="AH541">
            <v>6.51</v>
          </cell>
          <cell r="AI541">
            <v>146.75</v>
          </cell>
          <cell r="AJ541" t="e">
            <v>#NAME?</v>
          </cell>
          <cell r="AK541" t="e">
            <v>#NAME?</v>
          </cell>
          <cell r="AL541" t="e">
            <v>#NAME?</v>
          </cell>
          <cell r="AM541" t="e">
            <v>#NAME?</v>
          </cell>
          <cell r="AN541" t="e">
            <v>#NAME?</v>
          </cell>
          <cell r="AO541" t="e">
            <v>#NAME?</v>
          </cell>
          <cell r="AP541" t="e">
            <v>#NAME?</v>
          </cell>
          <cell r="AQ541">
            <v>0</v>
          </cell>
          <cell r="AR541">
            <v>0</v>
          </cell>
          <cell r="AS541">
            <v>0</v>
          </cell>
          <cell r="AT541">
            <v>0</v>
          </cell>
        </row>
        <row r="542">
          <cell r="A542" t="str">
            <v>132KV DC Dumraon-Buxar TL Line</v>
          </cell>
          <cell r="B542">
            <v>12</v>
          </cell>
          <cell r="C542" t="str">
            <v>11/17</v>
          </cell>
          <cell r="D542" t="str">
            <v>DP+3</v>
          </cell>
          <cell r="E542" t="str">
            <v>wet</v>
          </cell>
          <cell r="F542" t="str">
            <v>Meera Engineering</v>
          </cell>
          <cell r="G542">
            <v>43416</v>
          </cell>
          <cell r="H542">
            <v>43444</v>
          </cell>
          <cell r="I542" t="str">
            <v>yes</v>
          </cell>
          <cell r="J542" t="str">
            <v>YES</v>
          </cell>
          <cell r="K542" t="str">
            <v>YES</v>
          </cell>
          <cell r="L542">
            <v>3</v>
          </cell>
          <cell r="M542">
            <v>11</v>
          </cell>
          <cell r="N542">
            <v>0</v>
          </cell>
          <cell r="O542">
            <v>0</v>
          </cell>
          <cell r="P542">
            <v>0</v>
          </cell>
          <cell r="Q542">
            <v>0</v>
          </cell>
          <cell r="R542" t="e">
            <v>#NAME?</v>
          </cell>
          <cell r="S542" t="e">
            <v>#NAME?</v>
          </cell>
          <cell r="T542">
            <v>0</v>
          </cell>
          <cell r="U542">
            <v>0</v>
          </cell>
          <cell r="V542" t="e">
            <v>#NAME?</v>
          </cell>
          <cell r="W542" t="e">
            <v>#NAME?</v>
          </cell>
          <cell r="X542" t="e">
            <v>#NAME?</v>
          </cell>
          <cell r="Y542" t="e">
            <v>#NAME?</v>
          </cell>
          <cell r="Z542" t="e">
            <v>#NAME?</v>
          </cell>
          <cell r="AA542" t="e">
            <v>#NAME?</v>
          </cell>
          <cell r="AB542" t="e">
            <v>#NAME?</v>
          </cell>
          <cell r="AC542" t="e">
            <v>#NAME?</v>
          </cell>
          <cell r="AD542" t="e">
            <v>#NAME?</v>
          </cell>
          <cell r="AE542" t="e">
            <v>#NAME?</v>
          </cell>
          <cell r="AF542">
            <v>122.56</v>
          </cell>
          <cell r="AG542">
            <v>17.68</v>
          </cell>
          <cell r="AH542">
            <v>6.51</v>
          </cell>
          <cell r="AI542">
            <v>146.75</v>
          </cell>
          <cell r="AJ542" t="e">
            <v>#NAME?</v>
          </cell>
          <cell r="AK542" t="e">
            <v>#NAME?</v>
          </cell>
          <cell r="AL542" t="e">
            <v>#NAME?</v>
          </cell>
          <cell r="AM542" t="e">
            <v>#NAME?</v>
          </cell>
          <cell r="AN542" t="e">
            <v>#NAME?</v>
          </cell>
          <cell r="AO542" t="e">
            <v>#NAME?</v>
          </cell>
          <cell r="AP542" t="e">
            <v>#NAME?</v>
          </cell>
          <cell r="AQ542">
            <v>0</v>
          </cell>
          <cell r="AR542">
            <v>0</v>
          </cell>
          <cell r="AS542">
            <v>0</v>
          </cell>
          <cell r="AT542">
            <v>0</v>
          </cell>
        </row>
        <row r="543">
          <cell r="A543" t="str">
            <v>132KV DC Gaya-Jehanabad TL Line</v>
          </cell>
          <cell r="B543">
            <v>18</v>
          </cell>
          <cell r="C543" t="str">
            <v>8/4</v>
          </cell>
          <cell r="D543" t="str">
            <v>DA+6</v>
          </cell>
          <cell r="E543" t="str">
            <v>WET</v>
          </cell>
          <cell r="F543" t="str">
            <v>Deepak Kumar</v>
          </cell>
          <cell r="G543">
            <v>43412</v>
          </cell>
          <cell r="H543">
            <v>43440</v>
          </cell>
          <cell r="I543" t="str">
            <v>YES</v>
          </cell>
          <cell r="J543" t="str">
            <v>YES</v>
          </cell>
          <cell r="K543" t="str">
            <v>YES</v>
          </cell>
          <cell r="L543">
            <v>1</v>
          </cell>
          <cell r="M543">
            <v>18</v>
          </cell>
          <cell r="N543">
            <v>0</v>
          </cell>
          <cell r="O543">
            <v>0</v>
          </cell>
          <cell r="P543">
            <v>0</v>
          </cell>
          <cell r="Q543">
            <v>0</v>
          </cell>
          <cell r="R543" t="e">
            <v>#NAME?</v>
          </cell>
          <cell r="S543" t="e">
            <v>#NAME?</v>
          </cell>
          <cell r="T543">
            <v>0</v>
          </cell>
          <cell r="U543">
            <v>0</v>
          </cell>
          <cell r="V543" t="e">
            <v>#NAME?</v>
          </cell>
          <cell r="W543" t="e">
            <v>#NAME?</v>
          </cell>
          <cell r="X543" t="e">
            <v>#NAME?</v>
          </cell>
          <cell r="Y543" t="e">
            <v>#NAME?</v>
          </cell>
          <cell r="Z543" t="e">
            <v>#NAME?</v>
          </cell>
          <cell r="AA543" t="e">
            <v>#NAME?</v>
          </cell>
          <cell r="AB543" t="e">
            <v>#NAME?</v>
          </cell>
          <cell r="AC543" t="e">
            <v>#NAME?</v>
          </cell>
          <cell r="AD543" t="e">
            <v>#NAME?</v>
          </cell>
          <cell r="AE543" t="e">
            <v>#NAME?</v>
          </cell>
          <cell r="AF543">
            <v>171.56</v>
          </cell>
          <cell r="AG543">
            <v>36.64</v>
          </cell>
          <cell r="AH543">
            <v>7.56</v>
          </cell>
          <cell r="AI543">
            <v>215.76</v>
          </cell>
          <cell r="AJ543" t="e">
            <v>#NAME?</v>
          </cell>
          <cell r="AK543" t="e">
            <v>#NAME?</v>
          </cell>
          <cell r="AL543" t="e">
            <v>#NAME?</v>
          </cell>
          <cell r="AM543" t="e">
            <v>#NAME?</v>
          </cell>
          <cell r="AN543" t="e">
            <v>#NAME?</v>
          </cell>
          <cell r="AO543" t="e">
            <v>#NAME?</v>
          </cell>
          <cell r="AP543" t="e">
            <v>#NAME?</v>
          </cell>
          <cell r="AQ543">
            <v>0</v>
          </cell>
          <cell r="AR543">
            <v>48.835714285714289</v>
          </cell>
          <cell r="AS543">
            <v>48.835714285714289</v>
          </cell>
          <cell r="AT543">
            <v>34.285714285714285</v>
          </cell>
        </row>
        <row r="544">
          <cell r="A544" t="str">
            <v>132KV DC Dumraon-Buxar TL Line</v>
          </cell>
          <cell r="B544">
            <v>11</v>
          </cell>
          <cell r="C544" t="str">
            <v>11/8</v>
          </cell>
          <cell r="D544" t="str">
            <v>DP+3</v>
          </cell>
          <cell r="E544" t="str">
            <v>WET</v>
          </cell>
          <cell r="F544" t="str">
            <v>Rajesh Electric Works</v>
          </cell>
          <cell r="G544">
            <v>43414</v>
          </cell>
          <cell r="H544">
            <v>43442</v>
          </cell>
          <cell r="I544" t="str">
            <v>yes</v>
          </cell>
          <cell r="J544" t="str">
            <v>YES</v>
          </cell>
          <cell r="K544" t="str">
            <v>YES</v>
          </cell>
          <cell r="L544">
            <v>1</v>
          </cell>
          <cell r="M544">
            <v>10</v>
          </cell>
          <cell r="N544">
            <v>0</v>
          </cell>
          <cell r="O544">
            <v>0</v>
          </cell>
          <cell r="P544">
            <v>0</v>
          </cell>
          <cell r="Q544">
            <v>0</v>
          </cell>
          <cell r="R544" t="e">
            <v>#NAME?</v>
          </cell>
          <cell r="S544" t="e">
            <v>#NAME?</v>
          </cell>
          <cell r="T544">
            <v>0</v>
          </cell>
          <cell r="U544">
            <v>0</v>
          </cell>
          <cell r="V544" t="e">
            <v>#NAME?</v>
          </cell>
          <cell r="W544" t="e">
            <v>#NAME?</v>
          </cell>
          <cell r="X544" t="e">
            <v>#NAME?</v>
          </cell>
          <cell r="Y544" t="e">
            <v>#NAME?</v>
          </cell>
          <cell r="Z544" t="e">
            <v>#NAME?</v>
          </cell>
          <cell r="AA544" t="e">
            <v>#NAME?</v>
          </cell>
          <cell r="AB544" t="e">
            <v>#NAME?</v>
          </cell>
          <cell r="AC544" t="e">
            <v>#NAME?</v>
          </cell>
          <cell r="AD544" t="e">
            <v>#NAME?</v>
          </cell>
          <cell r="AE544" t="e">
            <v>#NAME?</v>
          </cell>
          <cell r="AF544">
            <v>122.56</v>
          </cell>
          <cell r="AG544">
            <v>17.68</v>
          </cell>
          <cell r="AH544">
            <v>6.51</v>
          </cell>
          <cell r="AI544">
            <v>146.75</v>
          </cell>
          <cell r="AJ544" t="e">
            <v>#NAME?</v>
          </cell>
          <cell r="AK544" t="e">
            <v>#NAME?</v>
          </cell>
          <cell r="AL544" t="e">
            <v>#NAME?</v>
          </cell>
          <cell r="AM544" t="e">
            <v>#NAME?</v>
          </cell>
          <cell r="AN544" t="e">
            <v>#NAME?</v>
          </cell>
          <cell r="AO544" t="e">
            <v>#NAME?</v>
          </cell>
          <cell r="AP544" t="e">
            <v>#NAME?</v>
          </cell>
          <cell r="AQ544">
            <v>0</v>
          </cell>
          <cell r="AR544">
            <v>0</v>
          </cell>
          <cell r="AS544">
            <v>0</v>
          </cell>
          <cell r="AT544">
            <v>0</v>
          </cell>
        </row>
        <row r="545">
          <cell r="A545" t="str">
            <v>132KV DC Naubatpur-Paliganj TL Line</v>
          </cell>
          <cell r="B545">
            <v>12</v>
          </cell>
          <cell r="C545" t="str">
            <v>9/5</v>
          </cell>
          <cell r="D545" t="str">
            <v>DA+0</v>
          </cell>
          <cell r="E545" t="str">
            <v>PS</v>
          </cell>
          <cell r="F545" t="str">
            <v>Lalan Mehta</v>
          </cell>
          <cell r="G545">
            <v>43412</v>
          </cell>
          <cell r="H545">
            <v>43440</v>
          </cell>
          <cell r="I545">
            <v>43513</v>
          </cell>
          <cell r="J545" t="str">
            <v>YES</v>
          </cell>
          <cell r="K545" t="str">
            <v>YES</v>
          </cell>
          <cell r="L545">
            <v>7</v>
          </cell>
          <cell r="M545">
            <v>0</v>
          </cell>
          <cell r="N545">
            <v>0</v>
          </cell>
          <cell r="O545">
            <v>0</v>
          </cell>
          <cell r="P545">
            <v>0</v>
          </cell>
          <cell r="Q545">
            <v>0</v>
          </cell>
          <cell r="R545" t="e">
            <v>#NAME?</v>
          </cell>
          <cell r="S545" t="e">
            <v>#NAME?</v>
          </cell>
          <cell r="T545">
            <v>0</v>
          </cell>
          <cell r="U545">
            <v>0</v>
          </cell>
          <cell r="V545" t="e">
            <v>#NAME?</v>
          </cell>
          <cell r="W545" t="e">
            <v>#NAME?</v>
          </cell>
          <cell r="X545" t="e">
            <v>#NAME?</v>
          </cell>
          <cell r="Y545" t="e">
            <v>#NAME?</v>
          </cell>
          <cell r="Z545" t="e">
            <v>#NAME?</v>
          </cell>
          <cell r="AA545" t="e">
            <v>#NAME?</v>
          </cell>
          <cell r="AB545" t="e">
            <v>#NAME?</v>
          </cell>
          <cell r="AC545" t="e">
            <v>#NAME?</v>
          </cell>
          <cell r="AD545" t="e">
            <v>#NAME?</v>
          </cell>
          <cell r="AE545" t="e">
            <v>#NAME?</v>
          </cell>
          <cell r="AF545">
            <v>171.56</v>
          </cell>
          <cell r="AG545">
            <v>36.64</v>
          </cell>
          <cell r="AH545">
            <v>7.56</v>
          </cell>
          <cell r="AI545">
            <v>215.76</v>
          </cell>
          <cell r="AJ545" t="e">
            <v>#NAME?</v>
          </cell>
          <cell r="AK545" t="e">
            <v>#NAME?</v>
          </cell>
          <cell r="AL545" t="e">
            <v>#NAME?</v>
          </cell>
          <cell r="AM545" t="e">
            <v>#NAME?</v>
          </cell>
          <cell r="AN545" t="e">
            <v>#NAME?</v>
          </cell>
          <cell r="AO545" t="e">
            <v>#NAME?</v>
          </cell>
          <cell r="AP545" t="e">
            <v>#NAME?</v>
          </cell>
          <cell r="AQ545">
            <v>0</v>
          </cell>
          <cell r="AR545">
            <v>0</v>
          </cell>
          <cell r="AS545">
            <v>0</v>
          </cell>
          <cell r="AT545">
            <v>0</v>
          </cell>
        </row>
        <row r="546">
          <cell r="A546" t="str">
            <v>132KV DC Gaya-Jehanabad TL Line</v>
          </cell>
          <cell r="B546">
            <v>17</v>
          </cell>
          <cell r="C546" t="str">
            <v>15/8</v>
          </cell>
          <cell r="D546" t="str">
            <v>DA+0</v>
          </cell>
          <cell r="E546" t="str">
            <v>WET</v>
          </cell>
          <cell r="F546" t="str">
            <v>Rajiv Kumar</v>
          </cell>
          <cell r="G546">
            <v>43411</v>
          </cell>
          <cell r="H546">
            <v>43439</v>
          </cell>
          <cell r="I546" t="str">
            <v>21/02</v>
          </cell>
          <cell r="J546" t="str">
            <v>YES</v>
          </cell>
          <cell r="K546" t="str">
            <v>YES</v>
          </cell>
          <cell r="L546">
            <v>2</v>
          </cell>
          <cell r="M546">
            <v>17</v>
          </cell>
          <cell r="N546">
            <v>0</v>
          </cell>
          <cell r="O546">
            <v>0</v>
          </cell>
          <cell r="P546">
            <v>0</v>
          </cell>
          <cell r="Q546">
            <v>0</v>
          </cell>
          <cell r="R546" t="e">
            <v>#NAME?</v>
          </cell>
          <cell r="S546" t="e">
            <v>#NAME?</v>
          </cell>
          <cell r="T546">
            <v>0</v>
          </cell>
          <cell r="U546">
            <v>0</v>
          </cell>
          <cell r="V546" t="e">
            <v>#NAME?</v>
          </cell>
          <cell r="W546" t="e">
            <v>#NAME?</v>
          </cell>
          <cell r="X546" t="e">
            <v>#NAME?</v>
          </cell>
          <cell r="Y546" t="e">
            <v>#NAME?</v>
          </cell>
          <cell r="Z546" t="e">
            <v>#NAME?</v>
          </cell>
          <cell r="AA546" t="e">
            <v>#NAME?</v>
          </cell>
          <cell r="AB546" t="e">
            <v>#NAME?</v>
          </cell>
          <cell r="AC546" t="e">
            <v>#NAME?</v>
          </cell>
          <cell r="AD546" t="e">
            <v>#NAME?</v>
          </cell>
          <cell r="AE546" t="e">
            <v>#NAME?</v>
          </cell>
          <cell r="AF546">
            <v>171.56</v>
          </cell>
          <cell r="AG546">
            <v>36.64</v>
          </cell>
          <cell r="AH546">
            <v>7.56</v>
          </cell>
          <cell r="AI546">
            <v>215.76</v>
          </cell>
          <cell r="AJ546" t="e">
            <v>#NAME?</v>
          </cell>
          <cell r="AK546" t="e">
            <v>#NAME?</v>
          </cell>
          <cell r="AL546" t="e">
            <v>#NAME?</v>
          </cell>
          <cell r="AM546" t="e">
            <v>#NAME?</v>
          </cell>
          <cell r="AN546" t="e">
            <v>#NAME?</v>
          </cell>
          <cell r="AO546" t="e">
            <v>#NAME?</v>
          </cell>
          <cell r="AP546" t="e">
            <v>#NAME?</v>
          </cell>
          <cell r="AQ546">
            <v>0</v>
          </cell>
          <cell r="AR546">
            <v>0</v>
          </cell>
          <cell r="AS546">
            <v>0</v>
          </cell>
          <cell r="AT546">
            <v>0</v>
          </cell>
        </row>
        <row r="547">
          <cell r="A547" t="str">
            <v>132KV DC Dumraon-Dumraon TL Line</v>
          </cell>
          <cell r="B547">
            <v>0</v>
          </cell>
          <cell r="C547" t="str">
            <v>20A/0</v>
          </cell>
          <cell r="D547" t="str">
            <v>DD+0</v>
          </cell>
          <cell r="E547">
            <v>0</v>
          </cell>
          <cell r="F547">
            <v>0</v>
          </cell>
          <cell r="G547">
            <v>0</v>
          </cell>
          <cell r="H547">
            <v>28</v>
          </cell>
          <cell r="I547">
            <v>0</v>
          </cell>
          <cell r="J547">
            <v>0</v>
          </cell>
          <cell r="K547">
            <v>0</v>
          </cell>
          <cell r="L547">
            <v>0</v>
          </cell>
          <cell r="M547">
            <v>0</v>
          </cell>
          <cell r="N547">
            <v>0</v>
          </cell>
          <cell r="O547">
            <v>0</v>
          </cell>
          <cell r="P547">
            <v>0</v>
          </cell>
          <cell r="Q547">
            <v>0</v>
          </cell>
          <cell r="R547" t="e">
            <v>#NAME?</v>
          </cell>
          <cell r="S547" t="e">
            <v>#NAME?</v>
          </cell>
          <cell r="T547">
            <v>0</v>
          </cell>
          <cell r="U547">
            <v>0</v>
          </cell>
          <cell r="V547" t="e">
            <v>#NAME?</v>
          </cell>
          <cell r="W547" t="e">
            <v>#NAME?</v>
          </cell>
          <cell r="X547" t="e">
            <v>#NAME?</v>
          </cell>
          <cell r="Y547" t="e">
            <v>#NAME?</v>
          </cell>
          <cell r="Z547" t="e">
            <v>#NAME?</v>
          </cell>
          <cell r="AA547" t="e">
            <v>#NAME?</v>
          </cell>
          <cell r="AB547" t="e">
            <v>#NAME?</v>
          </cell>
          <cell r="AC547" t="e">
            <v>#NAME?</v>
          </cell>
          <cell r="AD547" t="e">
            <v>#NAME?</v>
          </cell>
          <cell r="AE547" t="e">
            <v>#NAME?</v>
          </cell>
          <cell r="AF547">
            <v>0</v>
          </cell>
          <cell r="AG547">
            <v>0</v>
          </cell>
          <cell r="AH547">
            <v>0</v>
          </cell>
          <cell r="AI547">
            <v>0</v>
          </cell>
          <cell r="AJ547" t="e">
            <v>#NAME?</v>
          </cell>
          <cell r="AK547" t="e">
            <v>#NAME?</v>
          </cell>
          <cell r="AL547" t="e">
            <v>#NAME?</v>
          </cell>
          <cell r="AM547" t="e">
            <v>#NAME?</v>
          </cell>
          <cell r="AN547" t="e">
            <v>#NAME?</v>
          </cell>
          <cell r="AO547" t="e">
            <v>#NAME?</v>
          </cell>
          <cell r="AP547" t="e">
            <v>#NAME?</v>
          </cell>
          <cell r="AQ547">
            <v>0</v>
          </cell>
          <cell r="AR547">
            <v>0</v>
          </cell>
          <cell r="AS547">
            <v>0</v>
          </cell>
          <cell r="AT547">
            <v>0</v>
          </cell>
        </row>
        <row r="548">
          <cell r="A548" t="str">
            <v>132KV DC Naubatpur-Paliganj TL Line</v>
          </cell>
          <cell r="B548">
            <v>11</v>
          </cell>
          <cell r="C548" t="str">
            <v>9/6</v>
          </cell>
          <cell r="D548" t="str">
            <v>DA+3</v>
          </cell>
          <cell r="E548" t="str">
            <v>WET</v>
          </cell>
          <cell r="F548" t="str">
            <v>Lalan Mehta</v>
          </cell>
          <cell r="G548">
            <v>43410</v>
          </cell>
          <cell r="H548">
            <v>43438</v>
          </cell>
          <cell r="I548">
            <v>43513</v>
          </cell>
          <cell r="J548" t="str">
            <v>YES</v>
          </cell>
          <cell r="K548" t="str">
            <v>YES</v>
          </cell>
          <cell r="L548">
            <v>3</v>
          </cell>
          <cell r="M548">
            <v>0</v>
          </cell>
          <cell r="N548">
            <v>0</v>
          </cell>
          <cell r="O548">
            <v>0</v>
          </cell>
          <cell r="P548">
            <v>0</v>
          </cell>
          <cell r="Q548">
            <v>0</v>
          </cell>
          <cell r="R548" t="e">
            <v>#NAME?</v>
          </cell>
          <cell r="S548" t="e">
            <v>#NAME?</v>
          </cell>
          <cell r="T548">
            <v>0</v>
          </cell>
          <cell r="U548">
            <v>0</v>
          </cell>
          <cell r="V548" t="e">
            <v>#NAME?</v>
          </cell>
          <cell r="W548" t="e">
            <v>#NAME?</v>
          </cell>
          <cell r="X548" t="e">
            <v>#NAME?</v>
          </cell>
          <cell r="Y548" t="e">
            <v>#NAME?</v>
          </cell>
          <cell r="Z548" t="e">
            <v>#NAME?</v>
          </cell>
          <cell r="AA548" t="e">
            <v>#NAME?</v>
          </cell>
          <cell r="AB548" t="e">
            <v>#NAME?</v>
          </cell>
          <cell r="AC548" t="e">
            <v>#NAME?</v>
          </cell>
          <cell r="AD548" t="e">
            <v>#NAME?</v>
          </cell>
          <cell r="AE548" t="e">
            <v>#NAME?</v>
          </cell>
          <cell r="AF548">
            <v>171.56</v>
          </cell>
          <cell r="AG548">
            <v>36.64</v>
          </cell>
          <cell r="AH548">
            <v>7.56</v>
          </cell>
          <cell r="AI548">
            <v>215.76</v>
          </cell>
          <cell r="AJ548" t="e">
            <v>#NAME?</v>
          </cell>
          <cell r="AK548" t="e">
            <v>#NAME?</v>
          </cell>
          <cell r="AL548" t="e">
            <v>#NAME?</v>
          </cell>
          <cell r="AM548" t="e">
            <v>#NAME?</v>
          </cell>
          <cell r="AN548" t="e">
            <v>#NAME?</v>
          </cell>
          <cell r="AO548" t="e">
            <v>#NAME?</v>
          </cell>
          <cell r="AP548" t="e">
            <v>#NAME?</v>
          </cell>
          <cell r="AQ548">
            <v>0</v>
          </cell>
          <cell r="AR548">
            <v>0</v>
          </cell>
          <cell r="AS548">
            <v>0</v>
          </cell>
          <cell r="AT548">
            <v>0</v>
          </cell>
        </row>
        <row r="549">
          <cell r="A549" t="str">
            <v>132KV DC Dumraon-Buxar TL Line</v>
          </cell>
          <cell r="B549">
            <v>10</v>
          </cell>
          <cell r="C549" t="str">
            <v>13/5</v>
          </cell>
          <cell r="D549" t="str">
            <v>DP+3</v>
          </cell>
          <cell r="E549" t="str">
            <v>WET</v>
          </cell>
          <cell r="F549" t="str">
            <v>Meera Engineering</v>
          </cell>
          <cell r="G549">
            <v>43412</v>
          </cell>
          <cell r="H549">
            <v>43440</v>
          </cell>
          <cell r="I549" t="str">
            <v>yes</v>
          </cell>
          <cell r="J549" t="str">
            <v>YES</v>
          </cell>
          <cell r="K549" t="str">
            <v>YES</v>
          </cell>
          <cell r="L549">
            <v>3</v>
          </cell>
          <cell r="M549">
            <v>9</v>
          </cell>
          <cell r="N549">
            <v>0</v>
          </cell>
          <cell r="O549">
            <v>0</v>
          </cell>
          <cell r="P549">
            <v>0</v>
          </cell>
          <cell r="Q549">
            <v>0</v>
          </cell>
          <cell r="R549" t="e">
            <v>#NAME?</v>
          </cell>
          <cell r="S549" t="e">
            <v>#NAME?</v>
          </cell>
          <cell r="T549">
            <v>0</v>
          </cell>
          <cell r="U549">
            <v>0</v>
          </cell>
          <cell r="V549" t="e">
            <v>#NAME?</v>
          </cell>
          <cell r="W549" t="e">
            <v>#NAME?</v>
          </cell>
          <cell r="X549" t="e">
            <v>#NAME?</v>
          </cell>
          <cell r="Y549" t="e">
            <v>#NAME?</v>
          </cell>
          <cell r="Z549" t="e">
            <v>#NAME?</v>
          </cell>
          <cell r="AA549" t="e">
            <v>#NAME?</v>
          </cell>
          <cell r="AB549" t="e">
            <v>#NAME?</v>
          </cell>
          <cell r="AC549" t="e">
            <v>#NAME?</v>
          </cell>
          <cell r="AD549" t="e">
            <v>#NAME?</v>
          </cell>
          <cell r="AE549" t="e">
            <v>#NAME?</v>
          </cell>
          <cell r="AF549">
            <v>122.56</v>
          </cell>
          <cell r="AG549">
            <v>17.68</v>
          </cell>
          <cell r="AH549">
            <v>6.51</v>
          </cell>
          <cell r="AI549">
            <v>146.75</v>
          </cell>
          <cell r="AJ549" t="e">
            <v>#NAME?</v>
          </cell>
          <cell r="AK549" t="e">
            <v>#NAME?</v>
          </cell>
          <cell r="AL549" t="e">
            <v>#NAME?</v>
          </cell>
          <cell r="AM549" t="e">
            <v>#NAME?</v>
          </cell>
          <cell r="AN549" t="e">
            <v>#NAME?</v>
          </cell>
          <cell r="AO549" t="e">
            <v>#NAME?</v>
          </cell>
          <cell r="AP549" t="e">
            <v>#NAME?</v>
          </cell>
          <cell r="AQ549">
            <v>0</v>
          </cell>
          <cell r="AR549">
            <v>0</v>
          </cell>
          <cell r="AS549">
            <v>0</v>
          </cell>
          <cell r="AT549">
            <v>0</v>
          </cell>
        </row>
        <row r="550">
          <cell r="A550" t="str">
            <v>132KV DC Dumraon-Buxar TL Line</v>
          </cell>
          <cell r="B550">
            <v>9</v>
          </cell>
          <cell r="C550" t="str">
            <v>13/2</v>
          </cell>
          <cell r="D550" t="str">
            <v>DP+3</v>
          </cell>
          <cell r="E550" t="str">
            <v>WET</v>
          </cell>
          <cell r="F550" t="str">
            <v>Meera Engineering</v>
          </cell>
          <cell r="G550">
            <v>43409</v>
          </cell>
          <cell r="H550">
            <v>43437</v>
          </cell>
          <cell r="I550" t="str">
            <v>yes</v>
          </cell>
          <cell r="J550" t="str">
            <v>YES</v>
          </cell>
          <cell r="K550" t="str">
            <v>YES</v>
          </cell>
          <cell r="L550">
            <v>3</v>
          </cell>
          <cell r="M550">
            <v>8</v>
          </cell>
          <cell r="N550">
            <v>0</v>
          </cell>
          <cell r="O550">
            <v>0</v>
          </cell>
          <cell r="P550">
            <v>0</v>
          </cell>
          <cell r="Q550">
            <v>0</v>
          </cell>
          <cell r="R550" t="e">
            <v>#NAME?</v>
          </cell>
          <cell r="S550" t="e">
            <v>#NAME?</v>
          </cell>
          <cell r="T550">
            <v>0</v>
          </cell>
          <cell r="U550">
            <v>0</v>
          </cell>
          <cell r="V550" t="e">
            <v>#NAME?</v>
          </cell>
          <cell r="W550" t="e">
            <v>#NAME?</v>
          </cell>
          <cell r="X550" t="e">
            <v>#NAME?</v>
          </cell>
          <cell r="Y550" t="e">
            <v>#NAME?</v>
          </cell>
          <cell r="Z550" t="e">
            <v>#NAME?</v>
          </cell>
          <cell r="AA550" t="e">
            <v>#NAME?</v>
          </cell>
          <cell r="AB550" t="e">
            <v>#NAME?</v>
          </cell>
          <cell r="AC550" t="e">
            <v>#NAME?</v>
          </cell>
          <cell r="AD550" t="e">
            <v>#NAME?</v>
          </cell>
          <cell r="AE550" t="e">
            <v>#NAME?</v>
          </cell>
          <cell r="AF550">
            <v>122.56</v>
          </cell>
          <cell r="AG550">
            <v>17.68</v>
          </cell>
          <cell r="AH550">
            <v>6.51</v>
          </cell>
          <cell r="AI550">
            <v>146.75</v>
          </cell>
          <cell r="AJ550" t="e">
            <v>#NAME?</v>
          </cell>
          <cell r="AK550" t="e">
            <v>#NAME?</v>
          </cell>
          <cell r="AL550" t="e">
            <v>#NAME?</v>
          </cell>
          <cell r="AM550" t="e">
            <v>#NAME?</v>
          </cell>
          <cell r="AN550" t="e">
            <v>#NAME?</v>
          </cell>
          <cell r="AO550" t="e">
            <v>#NAME?</v>
          </cell>
          <cell r="AP550" t="e">
            <v>#NAME?</v>
          </cell>
          <cell r="AQ550">
            <v>0</v>
          </cell>
          <cell r="AR550">
            <v>0</v>
          </cell>
          <cell r="AS550">
            <v>0</v>
          </cell>
          <cell r="AT550">
            <v>0</v>
          </cell>
        </row>
        <row r="551">
          <cell r="A551" t="str">
            <v>132KV DC Dumraon-Buxar TL Line</v>
          </cell>
          <cell r="B551">
            <v>8</v>
          </cell>
          <cell r="C551" t="str">
            <v>13/3</v>
          </cell>
          <cell r="D551" t="str">
            <v>DP+0</v>
          </cell>
          <cell r="E551" t="str">
            <v>WET</v>
          </cell>
          <cell r="F551" t="str">
            <v>Meera Engineering</v>
          </cell>
          <cell r="G551">
            <v>43405</v>
          </cell>
          <cell r="H551">
            <v>43433</v>
          </cell>
          <cell r="I551" t="str">
            <v>yes</v>
          </cell>
          <cell r="J551" t="str">
            <v>YES</v>
          </cell>
          <cell r="K551" t="str">
            <v>YES</v>
          </cell>
          <cell r="L551">
            <v>3</v>
          </cell>
          <cell r="M551">
            <v>7</v>
          </cell>
          <cell r="N551">
            <v>0</v>
          </cell>
          <cell r="O551">
            <v>0</v>
          </cell>
          <cell r="P551">
            <v>0</v>
          </cell>
          <cell r="Q551">
            <v>0</v>
          </cell>
          <cell r="R551" t="e">
            <v>#NAME?</v>
          </cell>
          <cell r="S551" t="e">
            <v>#NAME?</v>
          </cell>
          <cell r="T551">
            <v>0</v>
          </cell>
          <cell r="U551">
            <v>0</v>
          </cell>
          <cell r="V551" t="e">
            <v>#NAME?</v>
          </cell>
          <cell r="W551" t="e">
            <v>#NAME?</v>
          </cell>
          <cell r="X551" t="e">
            <v>#NAME?</v>
          </cell>
          <cell r="Y551" t="e">
            <v>#NAME?</v>
          </cell>
          <cell r="Z551" t="e">
            <v>#NAME?</v>
          </cell>
          <cell r="AA551" t="e">
            <v>#NAME?</v>
          </cell>
          <cell r="AB551" t="e">
            <v>#NAME?</v>
          </cell>
          <cell r="AC551" t="e">
            <v>#NAME?</v>
          </cell>
          <cell r="AD551" t="e">
            <v>#NAME?</v>
          </cell>
          <cell r="AE551" t="e">
            <v>#NAME?</v>
          </cell>
          <cell r="AF551">
            <v>122.56</v>
          </cell>
          <cell r="AG551">
            <v>17.68</v>
          </cell>
          <cell r="AH551">
            <v>6.51</v>
          </cell>
          <cell r="AI551">
            <v>146.75</v>
          </cell>
          <cell r="AJ551" t="e">
            <v>#NAME?</v>
          </cell>
          <cell r="AK551" t="e">
            <v>#NAME?</v>
          </cell>
          <cell r="AL551" t="e">
            <v>#NAME?</v>
          </cell>
          <cell r="AM551" t="e">
            <v>#NAME?</v>
          </cell>
          <cell r="AN551" t="e">
            <v>#NAME?</v>
          </cell>
          <cell r="AO551" t="e">
            <v>#NAME?</v>
          </cell>
          <cell r="AP551" t="e">
            <v>#NAME?</v>
          </cell>
          <cell r="AQ551">
            <v>0</v>
          </cell>
          <cell r="AR551">
            <v>0</v>
          </cell>
          <cell r="AS551">
            <v>0</v>
          </cell>
          <cell r="AT551">
            <v>0</v>
          </cell>
        </row>
        <row r="552">
          <cell r="A552" t="str">
            <v>132KV DC Dumraon-Buxar TL Line</v>
          </cell>
          <cell r="B552">
            <v>7</v>
          </cell>
          <cell r="C552" t="str">
            <v>11/12</v>
          </cell>
          <cell r="D552" t="str">
            <v>DP+0</v>
          </cell>
          <cell r="E552" t="str">
            <v>WET</v>
          </cell>
          <cell r="F552" t="str">
            <v>Meera Engineering</v>
          </cell>
          <cell r="G552">
            <v>43400</v>
          </cell>
          <cell r="H552">
            <v>43428</v>
          </cell>
          <cell r="I552" t="str">
            <v>yes</v>
          </cell>
          <cell r="J552" t="str">
            <v>YES</v>
          </cell>
          <cell r="K552" t="str">
            <v>YES</v>
          </cell>
          <cell r="L552">
            <v>3</v>
          </cell>
          <cell r="M552">
            <v>6</v>
          </cell>
          <cell r="N552">
            <v>0</v>
          </cell>
          <cell r="O552">
            <v>0</v>
          </cell>
          <cell r="P552">
            <v>0</v>
          </cell>
          <cell r="Q552">
            <v>0</v>
          </cell>
          <cell r="R552" t="e">
            <v>#NAME?</v>
          </cell>
          <cell r="S552" t="e">
            <v>#NAME?</v>
          </cell>
          <cell r="T552">
            <v>0</v>
          </cell>
          <cell r="U552">
            <v>0</v>
          </cell>
          <cell r="V552" t="e">
            <v>#NAME?</v>
          </cell>
          <cell r="W552" t="e">
            <v>#NAME?</v>
          </cell>
          <cell r="X552" t="e">
            <v>#NAME?</v>
          </cell>
          <cell r="Y552" t="e">
            <v>#NAME?</v>
          </cell>
          <cell r="Z552" t="e">
            <v>#NAME?</v>
          </cell>
          <cell r="AA552" t="e">
            <v>#NAME?</v>
          </cell>
          <cell r="AB552" t="e">
            <v>#NAME?</v>
          </cell>
          <cell r="AC552" t="e">
            <v>#NAME?</v>
          </cell>
          <cell r="AD552" t="e">
            <v>#NAME?</v>
          </cell>
          <cell r="AE552" t="e">
            <v>#NAME?</v>
          </cell>
          <cell r="AF552">
            <v>122.56</v>
          </cell>
          <cell r="AG552">
            <v>17.68</v>
          </cell>
          <cell r="AH552">
            <v>6.51</v>
          </cell>
          <cell r="AI552">
            <v>146.75</v>
          </cell>
          <cell r="AJ552" t="e">
            <v>#NAME?</v>
          </cell>
          <cell r="AK552" t="e">
            <v>#NAME?</v>
          </cell>
          <cell r="AL552" t="e">
            <v>#NAME?</v>
          </cell>
          <cell r="AM552" t="e">
            <v>#NAME?</v>
          </cell>
          <cell r="AN552" t="e">
            <v>#NAME?</v>
          </cell>
          <cell r="AO552" t="e">
            <v>#NAME?</v>
          </cell>
          <cell r="AP552" t="e">
            <v>#NAME?</v>
          </cell>
          <cell r="AQ552">
            <v>0</v>
          </cell>
          <cell r="AR552">
            <v>0</v>
          </cell>
          <cell r="AS552">
            <v>0</v>
          </cell>
          <cell r="AT552">
            <v>0</v>
          </cell>
        </row>
        <row r="553">
          <cell r="A553" t="str">
            <v>132KV DC Gaya-Jehanabad TL Line</v>
          </cell>
          <cell r="B553">
            <v>16</v>
          </cell>
          <cell r="C553" t="str">
            <v>15/3</v>
          </cell>
          <cell r="D553" t="str">
            <v>DA+6</v>
          </cell>
          <cell r="E553" t="str">
            <v>WET</v>
          </cell>
          <cell r="F553" t="str">
            <v>Rajiv Kumar</v>
          </cell>
          <cell r="G553">
            <v>43408</v>
          </cell>
          <cell r="H553">
            <v>43436</v>
          </cell>
          <cell r="I553" t="str">
            <v>21/02</v>
          </cell>
          <cell r="J553" t="str">
            <v>YES</v>
          </cell>
          <cell r="K553" t="str">
            <v>YES</v>
          </cell>
          <cell r="L553">
            <v>2</v>
          </cell>
          <cell r="M553">
            <v>16</v>
          </cell>
          <cell r="N553">
            <v>0</v>
          </cell>
          <cell r="O553">
            <v>0</v>
          </cell>
          <cell r="P553">
            <v>0</v>
          </cell>
          <cell r="Q553">
            <v>0</v>
          </cell>
          <cell r="R553" t="e">
            <v>#NAME?</v>
          </cell>
          <cell r="S553" t="e">
            <v>#NAME?</v>
          </cell>
          <cell r="T553">
            <v>0</v>
          </cell>
          <cell r="U553">
            <v>0</v>
          </cell>
          <cell r="V553" t="e">
            <v>#NAME?</v>
          </cell>
          <cell r="W553" t="e">
            <v>#NAME?</v>
          </cell>
          <cell r="X553" t="e">
            <v>#NAME?</v>
          </cell>
          <cell r="Y553" t="e">
            <v>#NAME?</v>
          </cell>
          <cell r="Z553" t="e">
            <v>#NAME?</v>
          </cell>
          <cell r="AA553" t="e">
            <v>#NAME?</v>
          </cell>
          <cell r="AB553" t="e">
            <v>#NAME?</v>
          </cell>
          <cell r="AC553" t="e">
            <v>#NAME?</v>
          </cell>
          <cell r="AD553" t="e">
            <v>#NAME?</v>
          </cell>
          <cell r="AE553" t="e">
            <v>#NAME?</v>
          </cell>
          <cell r="AF553">
            <v>171.56</v>
          </cell>
          <cell r="AG553">
            <v>36.64</v>
          </cell>
          <cell r="AH553">
            <v>7.56</v>
          </cell>
          <cell r="AI553">
            <v>215.76</v>
          </cell>
          <cell r="AJ553" t="e">
            <v>#NAME?</v>
          </cell>
          <cell r="AK553" t="e">
            <v>#NAME?</v>
          </cell>
          <cell r="AL553" t="e">
            <v>#NAME?</v>
          </cell>
          <cell r="AM553" t="e">
            <v>#NAME?</v>
          </cell>
          <cell r="AN553" t="e">
            <v>#NAME?</v>
          </cell>
          <cell r="AO553" t="e">
            <v>#NAME?</v>
          </cell>
          <cell r="AP553" t="e">
            <v>#NAME?</v>
          </cell>
          <cell r="AQ553">
            <v>0</v>
          </cell>
          <cell r="AR553">
            <v>0</v>
          </cell>
          <cell r="AS553">
            <v>0</v>
          </cell>
          <cell r="AT553">
            <v>0</v>
          </cell>
        </row>
        <row r="554">
          <cell r="A554" t="str">
            <v>132KV DC Dumraon-Dumraon TL Line</v>
          </cell>
          <cell r="B554">
            <v>0</v>
          </cell>
          <cell r="C554" t="str">
            <v>20A/1</v>
          </cell>
          <cell r="D554" t="str">
            <v>DA+3</v>
          </cell>
          <cell r="E554">
            <v>0</v>
          </cell>
          <cell r="F554">
            <v>0</v>
          </cell>
          <cell r="G554">
            <v>0</v>
          </cell>
          <cell r="H554">
            <v>28</v>
          </cell>
          <cell r="I554">
            <v>0</v>
          </cell>
          <cell r="J554">
            <v>0</v>
          </cell>
          <cell r="K554">
            <v>0</v>
          </cell>
          <cell r="L554">
            <v>0</v>
          </cell>
          <cell r="M554">
            <v>0</v>
          </cell>
          <cell r="N554">
            <v>0</v>
          </cell>
          <cell r="O554">
            <v>0</v>
          </cell>
          <cell r="P554">
            <v>0</v>
          </cell>
          <cell r="Q554">
            <v>0</v>
          </cell>
          <cell r="R554" t="e">
            <v>#NAME?</v>
          </cell>
          <cell r="S554" t="e">
            <v>#NAME?</v>
          </cell>
          <cell r="T554">
            <v>0</v>
          </cell>
          <cell r="U554">
            <v>0</v>
          </cell>
          <cell r="V554" t="e">
            <v>#NAME?</v>
          </cell>
          <cell r="W554" t="e">
            <v>#NAME?</v>
          </cell>
          <cell r="X554" t="e">
            <v>#NAME?</v>
          </cell>
          <cell r="Y554" t="e">
            <v>#NAME?</v>
          </cell>
          <cell r="Z554" t="e">
            <v>#NAME?</v>
          </cell>
          <cell r="AA554" t="e">
            <v>#NAME?</v>
          </cell>
          <cell r="AB554" t="e">
            <v>#NAME?</v>
          </cell>
          <cell r="AC554" t="e">
            <v>#NAME?</v>
          </cell>
          <cell r="AD554" t="e">
            <v>#NAME?</v>
          </cell>
          <cell r="AE554" t="e">
            <v>#NAME?</v>
          </cell>
          <cell r="AF554">
            <v>0</v>
          </cell>
          <cell r="AG554">
            <v>0</v>
          </cell>
          <cell r="AH554">
            <v>0</v>
          </cell>
          <cell r="AI554">
            <v>0</v>
          </cell>
          <cell r="AJ554" t="e">
            <v>#NAME?</v>
          </cell>
          <cell r="AK554" t="e">
            <v>#NAME?</v>
          </cell>
          <cell r="AL554" t="e">
            <v>#NAME?</v>
          </cell>
          <cell r="AM554" t="e">
            <v>#NAME?</v>
          </cell>
          <cell r="AN554" t="e">
            <v>#NAME?</v>
          </cell>
          <cell r="AO554" t="e">
            <v>#NAME?</v>
          </cell>
          <cell r="AP554" t="e">
            <v>#NAME?</v>
          </cell>
          <cell r="AQ554">
            <v>0</v>
          </cell>
          <cell r="AR554">
            <v>0</v>
          </cell>
          <cell r="AS554">
            <v>0</v>
          </cell>
          <cell r="AT554">
            <v>0</v>
          </cell>
        </row>
        <row r="555">
          <cell r="A555" t="str">
            <v>132KV DC Dumraon-Buxar TL Line</v>
          </cell>
          <cell r="B555">
            <v>6</v>
          </cell>
          <cell r="C555" t="str">
            <v>15/1</v>
          </cell>
          <cell r="D555" t="str">
            <v>DP+9</v>
          </cell>
          <cell r="E555" t="str">
            <v>WET</v>
          </cell>
          <cell r="F555" t="str">
            <v>Meera Engineering</v>
          </cell>
          <cell r="G555">
            <v>43396</v>
          </cell>
          <cell r="H555">
            <v>43424</v>
          </cell>
          <cell r="I555" t="str">
            <v>yes</v>
          </cell>
          <cell r="J555" t="str">
            <v>YES</v>
          </cell>
          <cell r="K555" t="str">
            <v>YES</v>
          </cell>
          <cell r="L555">
            <v>2</v>
          </cell>
          <cell r="M555">
            <v>5</v>
          </cell>
          <cell r="N555">
            <v>0</v>
          </cell>
          <cell r="O555">
            <v>0</v>
          </cell>
          <cell r="P555">
            <v>0</v>
          </cell>
          <cell r="Q555">
            <v>0</v>
          </cell>
          <cell r="R555" t="e">
            <v>#NAME?</v>
          </cell>
          <cell r="S555" t="e">
            <v>#NAME?</v>
          </cell>
          <cell r="T555">
            <v>0</v>
          </cell>
          <cell r="U555">
            <v>0</v>
          </cell>
          <cell r="V555" t="e">
            <v>#NAME?</v>
          </cell>
          <cell r="W555" t="e">
            <v>#NAME?</v>
          </cell>
          <cell r="X555" t="e">
            <v>#NAME?</v>
          </cell>
          <cell r="Y555" t="e">
            <v>#NAME?</v>
          </cell>
          <cell r="Z555" t="e">
            <v>#NAME?</v>
          </cell>
          <cell r="AA555" t="e">
            <v>#NAME?</v>
          </cell>
          <cell r="AB555" t="e">
            <v>#NAME?</v>
          </cell>
          <cell r="AC555" t="e">
            <v>#NAME?</v>
          </cell>
          <cell r="AD555" t="e">
            <v>#NAME?</v>
          </cell>
          <cell r="AE555" t="e">
            <v>#NAME?</v>
          </cell>
          <cell r="AF555">
            <v>122.56</v>
          </cell>
          <cell r="AG555">
            <v>17.68</v>
          </cell>
          <cell r="AH555">
            <v>6.51</v>
          </cell>
          <cell r="AI555">
            <v>146.75</v>
          </cell>
          <cell r="AJ555" t="e">
            <v>#NAME?</v>
          </cell>
          <cell r="AK555" t="e">
            <v>#NAME?</v>
          </cell>
          <cell r="AL555" t="e">
            <v>#NAME?</v>
          </cell>
          <cell r="AM555" t="e">
            <v>#NAME?</v>
          </cell>
          <cell r="AN555" t="e">
            <v>#NAME?</v>
          </cell>
          <cell r="AO555" t="e">
            <v>#NAME?</v>
          </cell>
          <cell r="AP555" t="e">
            <v>#NAME?</v>
          </cell>
          <cell r="AQ555">
            <v>0</v>
          </cell>
          <cell r="AR555">
            <v>0</v>
          </cell>
          <cell r="AS555">
            <v>0</v>
          </cell>
          <cell r="AT555">
            <v>0</v>
          </cell>
        </row>
        <row r="556">
          <cell r="A556" t="str">
            <v>132KV DC Dumraon-Buxar TL Line</v>
          </cell>
          <cell r="B556">
            <v>5</v>
          </cell>
          <cell r="C556" t="str">
            <v>13/1</v>
          </cell>
          <cell r="D556" t="str">
            <v>DP+3</v>
          </cell>
          <cell r="E556" t="str">
            <v>WET</v>
          </cell>
          <cell r="F556" t="str">
            <v>Meera Engineering</v>
          </cell>
          <cell r="G556">
            <v>43386</v>
          </cell>
          <cell r="H556">
            <v>43414</v>
          </cell>
          <cell r="I556" t="str">
            <v>yes</v>
          </cell>
          <cell r="J556" t="str">
            <v>YES</v>
          </cell>
          <cell r="K556" t="str">
            <v>YES</v>
          </cell>
          <cell r="L556">
            <v>2</v>
          </cell>
          <cell r="M556">
            <v>4</v>
          </cell>
          <cell r="N556">
            <v>0</v>
          </cell>
          <cell r="O556">
            <v>0</v>
          </cell>
          <cell r="P556">
            <v>0</v>
          </cell>
          <cell r="Q556">
            <v>0</v>
          </cell>
          <cell r="R556" t="e">
            <v>#NAME?</v>
          </cell>
          <cell r="S556" t="e">
            <v>#NAME?</v>
          </cell>
          <cell r="T556">
            <v>0</v>
          </cell>
          <cell r="U556">
            <v>0</v>
          </cell>
          <cell r="V556" t="e">
            <v>#NAME?</v>
          </cell>
          <cell r="W556" t="e">
            <v>#NAME?</v>
          </cell>
          <cell r="X556" t="e">
            <v>#NAME?</v>
          </cell>
          <cell r="Y556" t="e">
            <v>#NAME?</v>
          </cell>
          <cell r="Z556" t="e">
            <v>#NAME?</v>
          </cell>
          <cell r="AA556" t="e">
            <v>#NAME?</v>
          </cell>
          <cell r="AB556" t="e">
            <v>#NAME?</v>
          </cell>
          <cell r="AC556" t="e">
            <v>#NAME?</v>
          </cell>
          <cell r="AD556" t="e">
            <v>#NAME?</v>
          </cell>
          <cell r="AE556" t="e">
            <v>#NAME?</v>
          </cell>
          <cell r="AF556">
            <v>122.56</v>
          </cell>
          <cell r="AG556">
            <v>17.68</v>
          </cell>
          <cell r="AH556">
            <v>6.51</v>
          </cell>
          <cell r="AI556">
            <v>146.75</v>
          </cell>
          <cell r="AJ556" t="e">
            <v>#NAME?</v>
          </cell>
          <cell r="AK556" t="e">
            <v>#NAME?</v>
          </cell>
          <cell r="AL556" t="e">
            <v>#NAME?</v>
          </cell>
          <cell r="AM556" t="e">
            <v>#NAME?</v>
          </cell>
          <cell r="AN556" t="e">
            <v>#NAME?</v>
          </cell>
          <cell r="AO556" t="e">
            <v>#NAME?</v>
          </cell>
          <cell r="AP556" t="e">
            <v>#NAME?</v>
          </cell>
          <cell r="AQ556">
            <v>0</v>
          </cell>
          <cell r="AR556">
            <v>0</v>
          </cell>
          <cell r="AS556">
            <v>0</v>
          </cell>
          <cell r="AT556">
            <v>0</v>
          </cell>
        </row>
        <row r="557">
          <cell r="A557" t="str">
            <v>132KV DC Gaya-Jehanabad TL Line</v>
          </cell>
          <cell r="B557">
            <v>14</v>
          </cell>
          <cell r="C557" t="str">
            <v>15/4</v>
          </cell>
          <cell r="D557" t="str">
            <v>DA+0</v>
          </cell>
          <cell r="E557" t="str">
            <v>WET</v>
          </cell>
          <cell r="F557" t="str">
            <v>Rajiv Kumar</v>
          </cell>
          <cell r="G557">
            <v>43406</v>
          </cell>
          <cell r="H557">
            <v>43434</v>
          </cell>
          <cell r="I557" t="str">
            <v>21/02</v>
          </cell>
          <cell r="J557" t="str">
            <v>YES</v>
          </cell>
          <cell r="K557" t="str">
            <v>YES</v>
          </cell>
          <cell r="L557">
            <v>2</v>
          </cell>
          <cell r="M557">
            <v>14</v>
          </cell>
          <cell r="N557">
            <v>0</v>
          </cell>
          <cell r="O557">
            <v>0</v>
          </cell>
          <cell r="P557">
            <v>0</v>
          </cell>
          <cell r="Q557">
            <v>0</v>
          </cell>
          <cell r="R557" t="e">
            <v>#NAME?</v>
          </cell>
          <cell r="S557" t="e">
            <v>#NAME?</v>
          </cell>
          <cell r="T557">
            <v>0</v>
          </cell>
          <cell r="U557">
            <v>0</v>
          </cell>
          <cell r="V557" t="e">
            <v>#NAME?</v>
          </cell>
          <cell r="W557" t="e">
            <v>#NAME?</v>
          </cell>
          <cell r="X557" t="e">
            <v>#NAME?</v>
          </cell>
          <cell r="Y557" t="e">
            <v>#NAME?</v>
          </cell>
          <cell r="Z557" t="e">
            <v>#NAME?</v>
          </cell>
          <cell r="AA557" t="e">
            <v>#NAME?</v>
          </cell>
          <cell r="AB557" t="e">
            <v>#NAME?</v>
          </cell>
          <cell r="AC557" t="e">
            <v>#NAME?</v>
          </cell>
          <cell r="AD557" t="e">
            <v>#NAME?</v>
          </cell>
          <cell r="AE557" t="e">
            <v>#NAME?</v>
          </cell>
          <cell r="AF557">
            <v>171.56</v>
          </cell>
          <cell r="AG557">
            <v>36.64</v>
          </cell>
          <cell r="AH557">
            <v>7.56</v>
          </cell>
          <cell r="AI557">
            <v>215.76</v>
          </cell>
          <cell r="AJ557" t="e">
            <v>#NAME?</v>
          </cell>
          <cell r="AK557" t="e">
            <v>#NAME?</v>
          </cell>
          <cell r="AL557" t="e">
            <v>#NAME?</v>
          </cell>
          <cell r="AM557" t="e">
            <v>#NAME?</v>
          </cell>
          <cell r="AN557" t="e">
            <v>#NAME?</v>
          </cell>
          <cell r="AO557" t="e">
            <v>#NAME?</v>
          </cell>
          <cell r="AP557" t="e">
            <v>#NAME?</v>
          </cell>
          <cell r="AQ557">
            <v>0</v>
          </cell>
          <cell r="AR557">
            <v>0</v>
          </cell>
          <cell r="AS557">
            <v>0</v>
          </cell>
          <cell r="AT557">
            <v>0</v>
          </cell>
        </row>
        <row r="558">
          <cell r="A558" t="str">
            <v>132KV DC Gaya-Jehanabad TL Line</v>
          </cell>
          <cell r="B558">
            <v>15</v>
          </cell>
          <cell r="C558" t="str">
            <v>3/1</v>
          </cell>
          <cell r="D558" t="str">
            <v>DA+3</v>
          </cell>
          <cell r="E558" t="str">
            <v>WET</v>
          </cell>
          <cell r="F558" t="str">
            <v>Fr Enterprizes</v>
          </cell>
          <cell r="G558">
            <v>43406</v>
          </cell>
          <cell r="H558">
            <v>43434</v>
          </cell>
          <cell r="I558" t="str">
            <v>YES</v>
          </cell>
          <cell r="J558" t="str">
            <v>YES</v>
          </cell>
          <cell r="K558" t="str">
            <v>YES</v>
          </cell>
          <cell r="L558">
            <v>2</v>
          </cell>
          <cell r="M558">
            <v>15</v>
          </cell>
          <cell r="N558">
            <v>0</v>
          </cell>
          <cell r="O558">
            <v>0</v>
          </cell>
          <cell r="P558">
            <v>0</v>
          </cell>
          <cell r="Q558">
            <v>0</v>
          </cell>
          <cell r="R558" t="e">
            <v>#NAME?</v>
          </cell>
          <cell r="S558" t="e">
            <v>#NAME?</v>
          </cell>
          <cell r="T558">
            <v>0</v>
          </cell>
          <cell r="U558">
            <v>0</v>
          </cell>
          <cell r="V558" t="e">
            <v>#NAME?</v>
          </cell>
          <cell r="W558" t="e">
            <v>#NAME?</v>
          </cell>
          <cell r="X558" t="e">
            <v>#NAME?</v>
          </cell>
          <cell r="Y558" t="e">
            <v>#NAME?</v>
          </cell>
          <cell r="Z558" t="e">
            <v>#NAME?</v>
          </cell>
          <cell r="AA558" t="e">
            <v>#NAME?</v>
          </cell>
          <cell r="AB558" t="e">
            <v>#NAME?</v>
          </cell>
          <cell r="AC558" t="e">
            <v>#NAME?</v>
          </cell>
          <cell r="AD558" t="e">
            <v>#NAME?</v>
          </cell>
          <cell r="AE558" t="e">
            <v>#NAME?</v>
          </cell>
          <cell r="AF558">
            <v>171.56</v>
          </cell>
          <cell r="AG558">
            <v>36.64</v>
          </cell>
          <cell r="AH558">
            <v>7.56</v>
          </cell>
          <cell r="AI558">
            <v>215.76</v>
          </cell>
          <cell r="AJ558" t="e">
            <v>#NAME?</v>
          </cell>
          <cell r="AK558" t="e">
            <v>#NAME?</v>
          </cell>
          <cell r="AL558" t="e">
            <v>#NAME?</v>
          </cell>
          <cell r="AM558" t="e">
            <v>#NAME?</v>
          </cell>
          <cell r="AN558" t="e">
            <v>#NAME?</v>
          </cell>
          <cell r="AO558" t="e">
            <v>#NAME?</v>
          </cell>
          <cell r="AP558" t="e">
            <v>#NAME?</v>
          </cell>
          <cell r="AQ558">
            <v>0</v>
          </cell>
          <cell r="AR558">
            <v>0</v>
          </cell>
          <cell r="AS558">
            <v>0</v>
          </cell>
          <cell r="AT558">
            <v>0</v>
          </cell>
        </row>
        <row r="559">
          <cell r="A559" t="str">
            <v>132KV DC Dumraon-Buxar TL Line</v>
          </cell>
          <cell r="B559">
            <v>4</v>
          </cell>
          <cell r="C559" t="str">
            <v>11/10</v>
          </cell>
          <cell r="D559" t="str">
            <v>DP+0</v>
          </cell>
          <cell r="E559" t="str">
            <v>WET</v>
          </cell>
          <cell r="F559" t="str">
            <v>Meera Engineering</v>
          </cell>
          <cell r="G559">
            <v>43385</v>
          </cell>
          <cell r="H559">
            <v>43413</v>
          </cell>
          <cell r="I559" t="str">
            <v>yes</v>
          </cell>
          <cell r="J559" t="str">
            <v>YES</v>
          </cell>
          <cell r="K559" t="str">
            <v>YES</v>
          </cell>
          <cell r="L559">
            <v>5</v>
          </cell>
          <cell r="M559">
            <v>25</v>
          </cell>
          <cell r="N559">
            <v>0</v>
          </cell>
          <cell r="O559">
            <v>0</v>
          </cell>
          <cell r="P559">
            <v>0</v>
          </cell>
          <cell r="Q559">
            <v>0</v>
          </cell>
          <cell r="R559" t="e">
            <v>#NAME?</v>
          </cell>
          <cell r="S559" t="e">
            <v>#NAME?</v>
          </cell>
          <cell r="T559">
            <v>0</v>
          </cell>
          <cell r="U559">
            <v>0</v>
          </cell>
          <cell r="V559" t="e">
            <v>#NAME?</v>
          </cell>
          <cell r="W559" t="e">
            <v>#NAME?</v>
          </cell>
          <cell r="X559" t="e">
            <v>#NAME?</v>
          </cell>
          <cell r="Y559" t="e">
            <v>#NAME?</v>
          </cell>
          <cell r="Z559" t="e">
            <v>#NAME?</v>
          </cell>
          <cell r="AA559" t="e">
            <v>#NAME?</v>
          </cell>
          <cell r="AB559" t="e">
            <v>#NAME?</v>
          </cell>
          <cell r="AC559" t="e">
            <v>#NAME?</v>
          </cell>
          <cell r="AD559" t="e">
            <v>#NAME?</v>
          </cell>
          <cell r="AE559" t="e">
            <v>#NAME?</v>
          </cell>
          <cell r="AF559">
            <v>122.56</v>
          </cell>
          <cell r="AG559">
            <v>17.68</v>
          </cell>
          <cell r="AH559">
            <v>6.51</v>
          </cell>
          <cell r="AI559">
            <v>146.75</v>
          </cell>
          <cell r="AJ559" t="e">
            <v>#NAME?</v>
          </cell>
          <cell r="AK559" t="e">
            <v>#NAME?</v>
          </cell>
          <cell r="AL559" t="e">
            <v>#NAME?</v>
          </cell>
          <cell r="AM559" t="e">
            <v>#NAME?</v>
          </cell>
          <cell r="AN559" t="e">
            <v>#NAME?</v>
          </cell>
          <cell r="AO559" t="e">
            <v>#NAME?</v>
          </cell>
          <cell r="AP559" t="e">
            <v>#NAME?</v>
          </cell>
          <cell r="AQ559">
            <v>0</v>
          </cell>
          <cell r="AR559">
            <v>0</v>
          </cell>
          <cell r="AS559">
            <v>0</v>
          </cell>
          <cell r="AT559">
            <v>0</v>
          </cell>
        </row>
        <row r="560">
          <cell r="A560" t="str">
            <v>132KV DC Dumraon-Buxar TL Line</v>
          </cell>
          <cell r="B560">
            <v>3</v>
          </cell>
          <cell r="C560" t="str">
            <v>11/19</v>
          </cell>
          <cell r="D560" t="str">
            <v>DP+3</v>
          </cell>
          <cell r="E560" t="str">
            <v>WET</v>
          </cell>
          <cell r="F560" t="str">
            <v>Meera Engineering</v>
          </cell>
          <cell r="G560">
            <v>43381</v>
          </cell>
          <cell r="H560">
            <v>43409</v>
          </cell>
          <cell r="I560" t="str">
            <v>yes</v>
          </cell>
          <cell r="J560" t="str">
            <v>YES</v>
          </cell>
          <cell r="K560" t="str">
            <v>YES</v>
          </cell>
          <cell r="L560">
            <v>2</v>
          </cell>
          <cell r="M560">
            <v>3</v>
          </cell>
          <cell r="N560">
            <v>0</v>
          </cell>
          <cell r="O560">
            <v>0</v>
          </cell>
          <cell r="P560">
            <v>0</v>
          </cell>
          <cell r="Q560">
            <v>0</v>
          </cell>
          <cell r="R560" t="e">
            <v>#NAME?</v>
          </cell>
          <cell r="S560" t="e">
            <v>#NAME?</v>
          </cell>
          <cell r="T560">
            <v>0</v>
          </cell>
          <cell r="U560">
            <v>0</v>
          </cell>
          <cell r="V560" t="e">
            <v>#NAME?</v>
          </cell>
          <cell r="W560" t="e">
            <v>#NAME?</v>
          </cell>
          <cell r="X560" t="e">
            <v>#NAME?</v>
          </cell>
          <cell r="Y560" t="e">
            <v>#NAME?</v>
          </cell>
          <cell r="Z560" t="e">
            <v>#NAME?</v>
          </cell>
          <cell r="AA560" t="e">
            <v>#NAME?</v>
          </cell>
          <cell r="AB560" t="e">
            <v>#NAME?</v>
          </cell>
          <cell r="AC560" t="e">
            <v>#NAME?</v>
          </cell>
          <cell r="AD560" t="e">
            <v>#NAME?</v>
          </cell>
          <cell r="AE560" t="e">
            <v>#NAME?</v>
          </cell>
          <cell r="AF560">
            <v>122.56</v>
          </cell>
          <cell r="AG560">
            <v>17.68</v>
          </cell>
          <cell r="AH560">
            <v>6.51</v>
          </cell>
          <cell r="AI560">
            <v>146.75</v>
          </cell>
          <cell r="AJ560" t="e">
            <v>#NAME?</v>
          </cell>
          <cell r="AK560" t="e">
            <v>#NAME?</v>
          </cell>
          <cell r="AL560" t="e">
            <v>#NAME?</v>
          </cell>
          <cell r="AM560" t="e">
            <v>#NAME?</v>
          </cell>
          <cell r="AN560" t="e">
            <v>#NAME?</v>
          </cell>
          <cell r="AO560" t="e">
            <v>#NAME?</v>
          </cell>
          <cell r="AP560" t="e">
            <v>#NAME?</v>
          </cell>
          <cell r="AQ560">
            <v>0</v>
          </cell>
          <cell r="AR560">
            <v>0</v>
          </cell>
          <cell r="AS560">
            <v>0</v>
          </cell>
          <cell r="AT560">
            <v>0</v>
          </cell>
        </row>
        <row r="561">
          <cell r="A561" t="str">
            <v>132KV DC Dumraon-Buxar TL Line</v>
          </cell>
          <cell r="B561">
            <v>2</v>
          </cell>
          <cell r="C561" t="str">
            <v>12/1</v>
          </cell>
          <cell r="D561" t="str">
            <v>DP+6</v>
          </cell>
          <cell r="E561" t="str">
            <v>WET</v>
          </cell>
          <cell r="F561" t="str">
            <v>Meera Engineering</v>
          </cell>
          <cell r="G561">
            <v>43375</v>
          </cell>
          <cell r="H561">
            <v>43403</v>
          </cell>
          <cell r="I561" t="str">
            <v>yes</v>
          </cell>
          <cell r="J561" t="str">
            <v>YES</v>
          </cell>
          <cell r="K561" t="str">
            <v>YES</v>
          </cell>
          <cell r="L561">
            <v>2</v>
          </cell>
          <cell r="M561">
            <v>2</v>
          </cell>
          <cell r="N561">
            <v>0</v>
          </cell>
          <cell r="O561">
            <v>0</v>
          </cell>
          <cell r="P561">
            <v>0</v>
          </cell>
          <cell r="Q561">
            <v>0</v>
          </cell>
          <cell r="R561" t="e">
            <v>#NAME?</v>
          </cell>
          <cell r="S561" t="e">
            <v>#NAME?</v>
          </cell>
          <cell r="T561">
            <v>0</v>
          </cell>
          <cell r="U561">
            <v>0</v>
          </cell>
          <cell r="V561" t="e">
            <v>#NAME?</v>
          </cell>
          <cell r="W561" t="e">
            <v>#NAME?</v>
          </cell>
          <cell r="X561" t="e">
            <v>#NAME?</v>
          </cell>
          <cell r="Y561" t="e">
            <v>#NAME?</v>
          </cell>
          <cell r="Z561" t="e">
            <v>#NAME?</v>
          </cell>
          <cell r="AA561" t="e">
            <v>#NAME?</v>
          </cell>
          <cell r="AB561" t="e">
            <v>#NAME?</v>
          </cell>
          <cell r="AC561" t="e">
            <v>#NAME?</v>
          </cell>
          <cell r="AD561" t="e">
            <v>#NAME?</v>
          </cell>
          <cell r="AE561" t="e">
            <v>#NAME?</v>
          </cell>
          <cell r="AF561">
            <v>122.56</v>
          </cell>
          <cell r="AG561">
            <v>17.68</v>
          </cell>
          <cell r="AH561">
            <v>6.51</v>
          </cell>
          <cell r="AI561">
            <v>146.75</v>
          </cell>
          <cell r="AJ561" t="e">
            <v>#NAME?</v>
          </cell>
          <cell r="AK561" t="e">
            <v>#NAME?</v>
          </cell>
          <cell r="AL561" t="e">
            <v>#NAME?</v>
          </cell>
          <cell r="AM561" t="e">
            <v>#NAME?</v>
          </cell>
          <cell r="AN561" t="e">
            <v>#NAME?</v>
          </cell>
          <cell r="AO561" t="e">
            <v>#NAME?</v>
          </cell>
          <cell r="AP561" t="e">
            <v>#NAME?</v>
          </cell>
          <cell r="AQ561">
            <v>0</v>
          </cell>
          <cell r="AR561">
            <v>0</v>
          </cell>
          <cell r="AS561">
            <v>0</v>
          </cell>
          <cell r="AT561">
            <v>0</v>
          </cell>
        </row>
        <row r="562">
          <cell r="A562" t="str">
            <v>132KV DC Naubatpur-Paliganj TL Line</v>
          </cell>
          <cell r="B562">
            <v>10</v>
          </cell>
          <cell r="C562" t="str">
            <v>7/1</v>
          </cell>
          <cell r="D562" t="str">
            <v>DA+6</v>
          </cell>
          <cell r="E562" t="str">
            <v>WET</v>
          </cell>
          <cell r="F562" t="str">
            <v>Lalan Mehta</v>
          </cell>
          <cell r="G562">
            <v>43406</v>
          </cell>
          <cell r="H562">
            <v>43434</v>
          </cell>
          <cell r="I562">
            <v>43513</v>
          </cell>
          <cell r="J562" t="str">
            <v>YES</v>
          </cell>
          <cell r="K562" t="str">
            <v>YES</v>
          </cell>
          <cell r="L562">
            <v>3</v>
          </cell>
          <cell r="M562">
            <v>0</v>
          </cell>
          <cell r="N562">
            <v>0</v>
          </cell>
          <cell r="O562">
            <v>0</v>
          </cell>
          <cell r="P562">
            <v>0</v>
          </cell>
          <cell r="Q562">
            <v>0</v>
          </cell>
          <cell r="R562" t="e">
            <v>#NAME?</v>
          </cell>
          <cell r="S562" t="e">
            <v>#NAME?</v>
          </cell>
          <cell r="T562">
            <v>0</v>
          </cell>
          <cell r="U562">
            <v>0</v>
          </cell>
          <cell r="V562" t="e">
            <v>#NAME?</v>
          </cell>
          <cell r="W562" t="e">
            <v>#NAME?</v>
          </cell>
          <cell r="X562" t="e">
            <v>#NAME?</v>
          </cell>
          <cell r="Y562" t="e">
            <v>#NAME?</v>
          </cell>
          <cell r="Z562" t="e">
            <v>#NAME?</v>
          </cell>
          <cell r="AA562" t="e">
            <v>#NAME?</v>
          </cell>
          <cell r="AB562" t="e">
            <v>#NAME?</v>
          </cell>
          <cell r="AC562" t="e">
            <v>#NAME?</v>
          </cell>
          <cell r="AD562" t="e">
            <v>#NAME?</v>
          </cell>
          <cell r="AE562" t="e">
            <v>#NAME?</v>
          </cell>
          <cell r="AF562">
            <v>171.56</v>
          </cell>
          <cell r="AG562">
            <v>36.64</v>
          </cell>
          <cell r="AH562">
            <v>7.56</v>
          </cell>
          <cell r="AI562">
            <v>215.76</v>
          </cell>
          <cell r="AJ562" t="e">
            <v>#NAME?</v>
          </cell>
          <cell r="AK562" t="e">
            <v>#NAME?</v>
          </cell>
          <cell r="AL562" t="e">
            <v>#NAME?</v>
          </cell>
          <cell r="AM562" t="e">
            <v>#NAME?</v>
          </cell>
          <cell r="AN562" t="e">
            <v>#NAME?</v>
          </cell>
          <cell r="AO562" t="e">
            <v>#NAME?</v>
          </cell>
          <cell r="AP562" t="e">
            <v>#NAME?</v>
          </cell>
          <cell r="AQ562">
            <v>0</v>
          </cell>
          <cell r="AR562">
            <v>0</v>
          </cell>
          <cell r="AS562">
            <v>0</v>
          </cell>
          <cell r="AT562">
            <v>0</v>
          </cell>
        </row>
        <row r="563">
          <cell r="A563" t="str">
            <v>132KV DC Dumraon-Buxar TL Line</v>
          </cell>
          <cell r="B563">
            <v>1</v>
          </cell>
          <cell r="C563" t="str">
            <v>11/20</v>
          </cell>
          <cell r="D563" t="str">
            <v>DP+6</v>
          </cell>
          <cell r="E563" t="str">
            <v>WET</v>
          </cell>
          <cell r="F563" t="str">
            <v>Meera Engineering</v>
          </cell>
          <cell r="G563">
            <v>43370</v>
          </cell>
          <cell r="H563">
            <v>43398</v>
          </cell>
          <cell r="I563" t="str">
            <v>yes</v>
          </cell>
          <cell r="J563" t="str">
            <v>YES</v>
          </cell>
          <cell r="K563" t="str">
            <v>YES</v>
          </cell>
          <cell r="L563">
            <v>2</v>
          </cell>
          <cell r="M563">
            <v>1</v>
          </cell>
          <cell r="N563">
            <v>0</v>
          </cell>
          <cell r="O563">
            <v>0</v>
          </cell>
          <cell r="P563">
            <v>0</v>
          </cell>
          <cell r="Q563">
            <v>0</v>
          </cell>
          <cell r="R563" t="e">
            <v>#NAME?</v>
          </cell>
          <cell r="S563" t="e">
            <v>#NAME?</v>
          </cell>
          <cell r="T563">
            <v>0</v>
          </cell>
          <cell r="U563">
            <v>0</v>
          </cell>
          <cell r="V563" t="e">
            <v>#NAME?</v>
          </cell>
          <cell r="W563" t="e">
            <v>#NAME?</v>
          </cell>
          <cell r="X563" t="e">
            <v>#NAME?</v>
          </cell>
          <cell r="Y563" t="e">
            <v>#NAME?</v>
          </cell>
          <cell r="Z563" t="e">
            <v>#NAME?</v>
          </cell>
          <cell r="AA563" t="e">
            <v>#NAME?</v>
          </cell>
          <cell r="AB563" t="e">
            <v>#NAME?</v>
          </cell>
          <cell r="AC563" t="e">
            <v>#NAME?</v>
          </cell>
          <cell r="AD563" t="e">
            <v>#NAME?</v>
          </cell>
          <cell r="AE563" t="e">
            <v>#NAME?</v>
          </cell>
          <cell r="AF563">
            <v>122.56</v>
          </cell>
          <cell r="AG563">
            <v>17.68</v>
          </cell>
          <cell r="AH563">
            <v>6.51</v>
          </cell>
          <cell r="AI563">
            <v>146.75</v>
          </cell>
          <cell r="AJ563" t="e">
            <v>#NAME?</v>
          </cell>
          <cell r="AK563" t="e">
            <v>#NAME?</v>
          </cell>
          <cell r="AL563" t="e">
            <v>#NAME?</v>
          </cell>
          <cell r="AM563" t="e">
            <v>#NAME?</v>
          </cell>
          <cell r="AN563" t="e">
            <v>#NAME?</v>
          </cell>
          <cell r="AO563" t="e">
            <v>#NAME?</v>
          </cell>
          <cell r="AP563" t="e">
            <v>#NAME?</v>
          </cell>
          <cell r="AQ563">
            <v>0</v>
          </cell>
          <cell r="AR563">
            <v>0</v>
          </cell>
          <cell r="AS563">
            <v>0</v>
          </cell>
          <cell r="AT563">
            <v>0</v>
          </cell>
        </row>
        <row r="564">
          <cell r="A564" t="str">
            <v>132KV DC Dumraon-Dumraon TL Line</v>
          </cell>
          <cell r="B564">
            <v>0</v>
          </cell>
          <cell r="C564" t="str">
            <v>20A/2</v>
          </cell>
          <cell r="D564" t="str">
            <v>DA+3</v>
          </cell>
          <cell r="E564">
            <v>0</v>
          </cell>
          <cell r="F564">
            <v>0</v>
          </cell>
          <cell r="G564">
            <v>0</v>
          </cell>
          <cell r="H564">
            <v>28</v>
          </cell>
          <cell r="I564">
            <v>0</v>
          </cell>
          <cell r="J564">
            <v>0</v>
          </cell>
          <cell r="K564">
            <v>0</v>
          </cell>
          <cell r="L564">
            <v>0</v>
          </cell>
          <cell r="M564">
            <v>0</v>
          </cell>
          <cell r="N564">
            <v>0</v>
          </cell>
          <cell r="O564">
            <v>0</v>
          </cell>
          <cell r="P564">
            <v>0</v>
          </cell>
          <cell r="Q564">
            <v>0</v>
          </cell>
          <cell r="R564" t="e">
            <v>#NAME?</v>
          </cell>
          <cell r="S564" t="e">
            <v>#NAME?</v>
          </cell>
          <cell r="T564">
            <v>0</v>
          </cell>
          <cell r="U564">
            <v>0</v>
          </cell>
          <cell r="V564" t="e">
            <v>#NAME?</v>
          </cell>
          <cell r="W564" t="e">
            <v>#NAME?</v>
          </cell>
          <cell r="X564" t="e">
            <v>#NAME?</v>
          </cell>
          <cell r="Y564" t="e">
            <v>#NAME?</v>
          </cell>
          <cell r="Z564" t="e">
            <v>#NAME?</v>
          </cell>
          <cell r="AA564" t="e">
            <v>#NAME?</v>
          </cell>
          <cell r="AB564" t="e">
            <v>#NAME?</v>
          </cell>
          <cell r="AC564" t="e">
            <v>#NAME?</v>
          </cell>
          <cell r="AD564" t="e">
            <v>#NAME?</v>
          </cell>
          <cell r="AE564" t="e">
            <v>#NAME?</v>
          </cell>
          <cell r="AF564">
            <v>0</v>
          </cell>
          <cell r="AG564">
            <v>0</v>
          </cell>
          <cell r="AH564">
            <v>0</v>
          </cell>
          <cell r="AI564">
            <v>0</v>
          </cell>
          <cell r="AJ564" t="e">
            <v>#NAME?</v>
          </cell>
          <cell r="AK564" t="e">
            <v>#NAME?</v>
          </cell>
          <cell r="AL564" t="e">
            <v>#NAME?</v>
          </cell>
          <cell r="AM564" t="e">
            <v>#NAME?</v>
          </cell>
          <cell r="AN564" t="e">
            <v>#NAME?</v>
          </cell>
          <cell r="AO564" t="e">
            <v>#NAME?</v>
          </cell>
          <cell r="AP564" t="e">
            <v>#NAME?</v>
          </cell>
          <cell r="AQ564">
            <v>0</v>
          </cell>
          <cell r="AR564">
            <v>0</v>
          </cell>
          <cell r="AS564">
            <v>0</v>
          </cell>
          <cell r="AT564">
            <v>0</v>
          </cell>
        </row>
        <row r="565">
          <cell r="A565" t="str">
            <v>132KV DC Dumraon-Buxar TL Line</v>
          </cell>
          <cell r="B565">
            <v>117</v>
          </cell>
          <cell r="C565" t="str">
            <v>10/1</v>
          </cell>
          <cell r="D565" t="str">
            <v>DQ+0</v>
          </cell>
          <cell r="E565" t="str">
            <v>WET</v>
          </cell>
          <cell r="F565" t="str">
            <v>shiv Shakti</v>
          </cell>
          <cell r="G565">
            <v>43634</v>
          </cell>
          <cell r="H565">
            <v>43662</v>
          </cell>
          <cell r="I565">
            <v>0</v>
          </cell>
          <cell r="J565">
            <v>0</v>
          </cell>
          <cell r="K565">
            <v>0</v>
          </cell>
          <cell r="L565">
            <v>0</v>
          </cell>
          <cell r="M565">
            <v>0</v>
          </cell>
          <cell r="N565">
            <v>0</v>
          </cell>
          <cell r="O565">
            <v>0</v>
          </cell>
          <cell r="P565">
            <v>0</v>
          </cell>
          <cell r="Q565">
            <v>0</v>
          </cell>
          <cell r="R565" t="e">
            <v>#NAME?</v>
          </cell>
          <cell r="S565" t="e">
            <v>#NAME?</v>
          </cell>
          <cell r="T565">
            <v>0</v>
          </cell>
          <cell r="U565">
            <v>0</v>
          </cell>
          <cell r="V565" t="e">
            <v>#NAME?</v>
          </cell>
          <cell r="W565" t="e">
            <v>#NAME?</v>
          </cell>
          <cell r="X565" t="e">
            <v>#NAME?</v>
          </cell>
          <cell r="Y565" t="e">
            <v>#NAME?</v>
          </cell>
          <cell r="Z565" t="e">
            <v>#NAME?</v>
          </cell>
          <cell r="AA565" t="e">
            <v>#NAME?</v>
          </cell>
          <cell r="AB565" t="e">
            <v>#NAME?</v>
          </cell>
          <cell r="AC565" t="e">
            <v>#NAME?</v>
          </cell>
          <cell r="AD565" t="e">
            <v>#NAME?</v>
          </cell>
          <cell r="AE565" t="e">
            <v>#NAME?</v>
          </cell>
          <cell r="AF565">
            <v>221.28</v>
          </cell>
          <cell r="AG565">
            <v>29.52</v>
          </cell>
          <cell r="AH565">
            <v>8</v>
          </cell>
          <cell r="AI565">
            <v>258.8</v>
          </cell>
          <cell r="AJ565" t="e">
            <v>#NAME?</v>
          </cell>
          <cell r="AK565" t="e">
            <v>#NAME?</v>
          </cell>
          <cell r="AL565" t="e">
            <v>#NAME?</v>
          </cell>
          <cell r="AM565" t="e">
            <v>#NAME?</v>
          </cell>
          <cell r="AN565" t="e">
            <v>#NAME?</v>
          </cell>
          <cell r="AO565" t="e">
            <v>#NAME?</v>
          </cell>
          <cell r="AP565" t="e">
            <v>#NAME?</v>
          </cell>
          <cell r="AQ565">
            <v>0</v>
          </cell>
          <cell r="AR565">
            <v>0</v>
          </cell>
          <cell r="AS565">
            <v>0</v>
          </cell>
          <cell r="AT565">
            <v>0</v>
          </cell>
        </row>
        <row r="566">
          <cell r="A566" t="str">
            <v>132KV DC Dumraon-Buxar TL Line</v>
          </cell>
          <cell r="B566">
            <v>0</v>
          </cell>
          <cell r="C566" t="str">
            <v>10/5</v>
          </cell>
          <cell r="D566" t="str">
            <v>DP+0</v>
          </cell>
          <cell r="E566">
            <v>0</v>
          </cell>
          <cell r="F566">
            <v>0</v>
          </cell>
          <cell r="G566">
            <v>0</v>
          </cell>
          <cell r="H566">
            <v>28</v>
          </cell>
          <cell r="I566">
            <v>0</v>
          </cell>
          <cell r="J566">
            <v>0</v>
          </cell>
          <cell r="K566">
            <v>0</v>
          </cell>
          <cell r="L566">
            <v>0</v>
          </cell>
          <cell r="M566">
            <v>0</v>
          </cell>
          <cell r="N566">
            <v>0</v>
          </cell>
          <cell r="O566">
            <v>0</v>
          </cell>
          <cell r="P566">
            <v>0</v>
          </cell>
          <cell r="Q566">
            <v>0</v>
          </cell>
          <cell r="R566" t="e">
            <v>#NAME?</v>
          </cell>
          <cell r="S566" t="e">
            <v>#NAME?</v>
          </cell>
          <cell r="T566">
            <v>0</v>
          </cell>
          <cell r="U566">
            <v>0</v>
          </cell>
          <cell r="V566" t="e">
            <v>#NAME?</v>
          </cell>
          <cell r="W566" t="e">
            <v>#NAME?</v>
          </cell>
          <cell r="X566" t="e">
            <v>#NAME?</v>
          </cell>
          <cell r="Y566" t="e">
            <v>#NAME?</v>
          </cell>
          <cell r="Z566" t="e">
            <v>#NAME?</v>
          </cell>
          <cell r="AA566" t="e">
            <v>#NAME?</v>
          </cell>
          <cell r="AB566" t="e">
            <v>#NAME?</v>
          </cell>
          <cell r="AC566" t="e">
            <v>#NAME?</v>
          </cell>
          <cell r="AD566" t="e">
            <v>#NAME?</v>
          </cell>
          <cell r="AE566" t="e">
            <v>#NAME?</v>
          </cell>
          <cell r="AF566">
            <v>0</v>
          </cell>
          <cell r="AG566">
            <v>0</v>
          </cell>
          <cell r="AH566">
            <v>0</v>
          </cell>
          <cell r="AI566">
            <v>0</v>
          </cell>
          <cell r="AJ566" t="e">
            <v>#NAME?</v>
          </cell>
          <cell r="AK566" t="e">
            <v>#NAME?</v>
          </cell>
          <cell r="AL566" t="e">
            <v>#NAME?</v>
          </cell>
          <cell r="AM566" t="e">
            <v>#NAME?</v>
          </cell>
          <cell r="AN566" t="e">
            <v>#NAME?</v>
          </cell>
          <cell r="AO566" t="e">
            <v>#NAME?</v>
          </cell>
          <cell r="AP566" t="e">
            <v>#NAME?</v>
          </cell>
          <cell r="AQ566">
            <v>0</v>
          </cell>
          <cell r="AR566">
            <v>0</v>
          </cell>
          <cell r="AS566">
            <v>0</v>
          </cell>
          <cell r="AT566">
            <v>0</v>
          </cell>
        </row>
        <row r="567">
          <cell r="A567" t="str">
            <v>132KV DC Dumraon-Buxar TL Line</v>
          </cell>
          <cell r="B567">
            <v>0</v>
          </cell>
          <cell r="C567" t="str">
            <v>10/6</v>
          </cell>
          <cell r="D567" t="str">
            <v>DP+3</v>
          </cell>
          <cell r="E567">
            <v>0</v>
          </cell>
          <cell r="F567">
            <v>0</v>
          </cell>
          <cell r="G567">
            <v>0</v>
          </cell>
          <cell r="H567">
            <v>28</v>
          </cell>
          <cell r="I567">
            <v>0</v>
          </cell>
          <cell r="J567">
            <v>0</v>
          </cell>
          <cell r="K567">
            <v>0</v>
          </cell>
          <cell r="L567">
            <v>0</v>
          </cell>
          <cell r="M567">
            <v>0</v>
          </cell>
          <cell r="N567">
            <v>0</v>
          </cell>
          <cell r="O567">
            <v>0</v>
          </cell>
          <cell r="P567">
            <v>0</v>
          </cell>
          <cell r="Q567">
            <v>0</v>
          </cell>
          <cell r="R567" t="e">
            <v>#NAME?</v>
          </cell>
          <cell r="S567" t="e">
            <v>#NAME?</v>
          </cell>
          <cell r="T567">
            <v>0</v>
          </cell>
          <cell r="U567">
            <v>0</v>
          </cell>
          <cell r="V567" t="e">
            <v>#NAME?</v>
          </cell>
          <cell r="W567" t="e">
            <v>#NAME?</v>
          </cell>
          <cell r="X567" t="e">
            <v>#NAME?</v>
          </cell>
          <cell r="Y567" t="e">
            <v>#NAME?</v>
          </cell>
          <cell r="Z567" t="e">
            <v>#NAME?</v>
          </cell>
          <cell r="AA567" t="e">
            <v>#NAME?</v>
          </cell>
          <cell r="AB567" t="e">
            <v>#NAME?</v>
          </cell>
          <cell r="AC567" t="e">
            <v>#NAME?</v>
          </cell>
          <cell r="AD567" t="e">
            <v>#NAME?</v>
          </cell>
          <cell r="AE567" t="e">
            <v>#NAME?</v>
          </cell>
          <cell r="AF567">
            <v>0</v>
          </cell>
          <cell r="AG567">
            <v>0</v>
          </cell>
          <cell r="AH567">
            <v>0</v>
          </cell>
          <cell r="AI567">
            <v>0</v>
          </cell>
          <cell r="AJ567" t="e">
            <v>#NAME?</v>
          </cell>
          <cell r="AK567" t="e">
            <v>#NAME?</v>
          </cell>
          <cell r="AL567" t="e">
            <v>#NAME?</v>
          </cell>
          <cell r="AM567" t="e">
            <v>#NAME?</v>
          </cell>
          <cell r="AN567" t="e">
            <v>#NAME?</v>
          </cell>
          <cell r="AO567" t="e">
            <v>#NAME?</v>
          </cell>
          <cell r="AP567" t="e">
            <v>#NAME?</v>
          </cell>
          <cell r="AQ567">
            <v>0</v>
          </cell>
          <cell r="AR567">
            <v>0</v>
          </cell>
          <cell r="AS567">
            <v>0</v>
          </cell>
          <cell r="AT567">
            <v>0</v>
          </cell>
        </row>
        <row r="568">
          <cell r="A568" t="str">
            <v>132KV DC Dumraon-Buxar TL Line</v>
          </cell>
          <cell r="B568">
            <v>107</v>
          </cell>
          <cell r="C568" t="str">
            <v>20/2</v>
          </cell>
          <cell r="D568" t="str">
            <v>DQ+3</v>
          </cell>
          <cell r="E568" t="str">
            <v>WET</v>
          </cell>
          <cell r="F568" t="str">
            <v>Pralhad Construction</v>
          </cell>
          <cell r="G568">
            <v>43576</v>
          </cell>
          <cell r="H568">
            <v>43604</v>
          </cell>
          <cell r="I568">
            <v>0</v>
          </cell>
          <cell r="J568">
            <v>43582</v>
          </cell>
          <cell r="K568">
            <v>0</v>
          </cell>
          <cell r="L568">
            <v>0</v>
          </cell>
          <cell r="M568">
            <v>0</v>
          </cell>
          <cell r="N568">
            <v>0</v>
          </cell>
          <cell r="O568">
            <v>0</v>
          </cell>
          <cell r="P568">
            <v>0</v>
          </cell>
          <cell r="Q568">
            <v>0</v>
          </cell>
          <cell r="R568" t="e">
            <v>#NAME?</v>
          </cell>
          <cell r="S568" t="e">
            <v>#NAME?</v>
          </cell>
          <cell r="T568">
            <v>0</v>
          </cell>
          <cell r="U568">
            <v>0</v>
          </cell>
          <cell r="V568" t="e">
            <v>#NAME?</v>
          </cell>
          <cell r="W568" t="e">
            <v>#NAME?</v>
          </cell>
          <cell r="X568" t="e">
            <v>#NAME?</v>
          </cell>
          <cell r="Y568" t="e">
            <v>#NAME?</v>
          </cell>
          <cell r="Z568" t="e">
            <v>#NAME?</v>
          </cell>
          <cell r="AA568" t="e">
            <v>#NAME?</v>
          </cell>
          <cell r="AB568" t="e">
            <v>#NAME?</v>
          </cell>
          <cell r="AC568" t="e">
            <v>#NAME?</v>
          </cell>
          <cell r="AD568" t="e">
            <v>#NAME?</v>
          </cell>
          <cell r="AE568" t="e">
            <v>#NAME?</v>
          </cell>
          <cell r="AF568">
            <v>221.28</v>
          </cell>
          <cell r="AG568">
            <v>29.52</v>
          </cell>
          <cell r="AH568">
            <v>8</v>
          </cell>
          <cell r="AI568">
            <v>258.8</v>
          </cell>
          <cell r="AJ568" t="e">
            <v>#NAME?</v>
          </cell>
          <cell r="AK568" t="e">
            <v>#NAME?</v>
          </cell>
          <cell r="AL568" t="e">
            <v>#NAME?</v>
          </cell>
          <cell r="AM568" t="e">
            <v>#NAME?</v>
          </cell>
          <cell r="AN568" t="e">
            <v>#NAME?</v>
          </cell>
          <cell r="AO568" t="e">
            <v>#NAME?</v>
          </cell>
          <cell r="AP568" t="e">
            <v>#NAME?</v>
          </cell>
          <cell r="AQ568">
            <v>0</v>
          </cell>
          <cell r="AR568">
            <v>0</v>
          </cell>
          <cell r="AS568">
            <v>0</v>
          </cell>
          <cell r="AT568">
            <v>0</v>
          </cell>
        </row>
        <row r="569">
          <cell r="A569" t="str">
            <v>132KV DC Dumraon-Buxar TL Line</v>
          </cell>
          <cell r="B569">
            <v>111</v>
          </cell>
          <cell r="C569" t="str">
            <v>22/1</v>
          </cell>
          <cell r="D569" t="str">
            <v>DQ+0</v>
          </cell>
          <cell r="E569" t="str">
            <v>WET</v>
          </cell>
          <cell r="F569" t="str">
            <v>Pralhad Construction</v>
          </cell>
          <cell r="G569">
            <v>43583</v>
          </cell>
          <cell r="H569">
            <v>43611</v>
          </cell>
          <cell r="I569">
            <v>43613</v>
          </cell>
          <cell r="J569" t="str">
            <v>YES</v>
          </cell>
          <cell r="K569">
            <v>0</v>
          </cell>
          <cell r="L569">
            <v>0</v>
          </cell>
          <cell r="M569">
            <v>0</v>
          </cell>
          <cell r="N569">
            <v>0</v>
          </cell>
          <cell r="O569">
            <v>0</v>
          </cell>
          <cell r="P569">
            <v>0</v>
          </cell>
          <cell r="Q569">
            <v>0</v>
          </cell>
          <cell r="R569" t="e">
            <v>#NAME?</v>
          </cell>
          <cell r="S569" t="e">
            <v>#NAME?</v>
          </cell>
          <cell r="T569">
            <v>0</v>
          </cell>
          <cell r="U569">
            <v>0</v>
          </cell>
          <cell r="V569" t="e">
            <v>#NAME?</v>
          </cell>
          <cell r="W569" t="e">
            <v>#NAME?</v>
          </cell>
          <cell r="X569" t="e">
            <v>#NAME?</v>
          </cell>
          <cell r="Y569" t="e">
            <v>#NAME?</v>
          </cell>
          <cell r="Z569" t="e">
            <v>#NAME?</v>
          </cell>
          <cell r="AA569" t="e">
            <v>#NAME?</v>
          </cell>
          <cell r="AB569" t="e">
            <v>#NAME?</v>
          </cell>
          <cell r="AC569" t="e">
            <v>#NAME?</v>
          </cell>
          <cell r="AD569" t="e">
            <v>#NAME?</v>
          </cell>
          <cell r="AE569" t="e">
            <v>#NAME?</v>
          </cell>
          <cell r="AF569">
            <v>221.28</v>
          </cell>
          <cell r="AG569">
            <v>29.52</v>
          </cell>
          <cell r="AH569">
            <v>8</v>
          </cell>
          <cell r="AI569">
            <v>258.8</v>
          </cell>
          <cell r="AJ569" t="e">
            <v>#NAME?</v>
          </cell>
          <cell r="AK569" t="e">
            <v>#NAME?</v>
          </cell>
          <cell r="AL569" t="e">
            <v>#NAME?</v>
          </cell>
          <cell r="AM569" t="e">
            <v>#NAME?</v>
          </cell>
          <cell r="AN569" t="e">
            <v>#NAME?</v>
          </cell>
          <cell r="AO569" t="e">
            <v>#NAME?</v>
          </cell>
          <cell r="AP569" t="e">
            <v>#NAME?</v>
          </cell>
          <cell r="AQ569">
            <v>0</v>
          </cell>
          <cell r="AR569">
            <v>0</v>
          </cell>
          <cell r="AS569">
            <v>0</v>
          </cell>
          <cell r="AT569">
            <v>0</v>
          </cell>
        </row>
        <row r="570">
          <cell r="A570" t="str">
            <v>132KV DC Dumraon-Buxar TL Line</v>
          </cell>
          <cell r="B570">
            <v>0</v>
          </cell>
          <cell r="C570" t="str">
            <v>31/1</v>
          </cell>
          <cell r="D570" t="str">
            <v>DP+0</v>
          </cell>
          <cell r="E570">
            <v>0</v>
          </cell>
          <cell r="F570">
            <v>0</v>
          </cell>
          <cell r="G570">
            <v>0</v>
          </cell>
          <cell r="H570">
            <v>28</v>
          </cell>
          <cell r="I570">
            <v>0</v>
          </cell>
          <cell r="J570">
            <v>0</v>
          </cell>
          <cell r="K570">
            <v>0</v>
          </cell>
          <cell r="L570">
            <v>0</v>
          </cell>
          <cell r="M570">
            <v>0</v>
          </cell>
          <cell r="N570">
            <v>0</v>
          </cell>
          <cell r="O570">
            <v>0</v>
          </cell>
          <cell r="P570">
            <v>0</v>
          </cell>
          <cell r="Q570">
            <v>0</v>
          </cell>
          <cell r="R570" t="e">
            <v>#NAME?</v>
          </cell>
          <cell r="S570" t="e">
            <v>#NAME?</v>
          </cell>
          <cell r="T570">
            <v>0</v>
          </cell>
          <cell r="U570">
            <v>0</v>
          </cell>
          <cell r="V570" t="e">
            <v>#NAME?</v>
          </cell>
          <cell r="W570" t="e">
            <v>#NAME?</v>
          </cell>
          <cell r="X570" t="e">
            <v>#NAME?</v>
          </cell>
          <cell r="Y570" t="e">
            <v>#NAME?</v>
          </cell>
          <cell r="Z570" t="e">
            <v>#NAME?</v>
          </cell>
          <cell r="AA570" t="e">
            <v>#NAME?</v>
          </cell>
          <cell r="AB570" t="e">
            <v>#NAME?</v>
          </cell>
          <cell r="AC570" t="e">
            <v>#NAME?</v>
          </cell>
          <cell r="AD570" t="e">
            <v>#NAME?</v>
          </cell>
          <cell r="AE570" t="e">
            <v>#NAME?</v>
          </cell>
          <cell r="AF570">
            <v>0</v>
          </cell>
          <cell r="AG570">
            <v>0</v>
          </cell>
          <cell r="AH570">
            <v>0</v>
          </cell>
          <cell r="AI570">
            <v>0</v>
          </cell>
          <cell r="AJ570" t="e">
            <v>#NAME?</v>
          </cell>
          <cell r="AK570" t="e">
            <v>#NAME?</v>
          </cell>
          <cell r="AL570" t="e">
            <v>#NAME?</v>
          </cell>
          <cell r="AM570" t="e">
            <v>#NAME?</v>
          </cell>
          <cell r="AN570" t="e">
            <v>#NAME?</v>
          </cell>
          <cell r="AO570" t="e">
            <v>#NAME?</v>
          </cell>
          <cell r="AP570" t="e">
            <v>#NAME?</v>
          </cell>
          <cell r="AQ570">
            <v>0</v>
          </cell>
          <cell r="AR570">
            <v>0</v>
          </cell>
          <cell r="AS570">
            <v>0</v>
          </cell>
          <cell r="AT570">
            <v>0</v>
          </cell>
        </row>
        <row r="571">
          <cell r="A571" t="str">
            <v>132KV DC Dumraon-Buxar TL Line</v>
          </cell>
          <cell r="B571">
            <v>110</v>
          </cell>
          <cell r="C571" t="str">
            <v>4/1</v>
          </cell>
          <cell r="D571" t="str">
            <v>DQ+0</v>
          </cell>
          <cell r="E571" t="str">
            <v>WET</v>
          </cell>
          <cell r="F571" t="str">
            <v>Deepak Pandey</v>
          </cell>
          <cell r="G571">
            <v>43582</v>
          </cell>
          <cell r="H571">
            <v>43610</v>
          </cell>
          <cell r="I571">
            <v>43613</v>
          </cell>
          <cell r="J571" t="str">
            <v>YES</v>
          </cell>
          <cell r="K571">
            <v>0</v>
          </cell>
          <cell r="L571">
            <v>0</v>
          </cell>
          <cell r="M571">
            <v>0</v>
          </cell>
          <cell r="N571">
            <v>0</v>
          </cell>
          <cell r="O571">
            <v>0</v>
          </cell>
          <cell r="P571">
            <v>0</v>
          </cell>
          <cell r="Q571">
            <v>0</v>
          </cell>
          <cell r="R571" t="e">
            <v>#NAME?</v>
          </cell>
          <cell r="S571" t="e">
            <v>#NAME?</v>
          </cell>
          <cell r="T571">
            <v>0</v>
          </cell>
          <cell r="U571">
            <v>0</v>
          </cell>
          <cell r="V571" t="e">
            <v>#NAME?</v>
          </cell>
          <cell r="W571" t="e">
            <v>#NAME?</v>
          </cell>
          <cell r="X571" t="e">
            <v>#NAME?</v>
          </cell>
          <cell r="Y571" t="e">
            <v>#NAME?</v>
          </cell>
          <cell r="Z571" t="e">
            <v>#NAME?</v>
          </cell>
          <cell r="AA571" t="e">
            <v>#NAME?</v>
          </cell>
          <cell r="AB571" t="e">
            <v>#NAME?</v>
          </cell>
          <cell r="AC571" t="e">
            <v>#NAME?</v>
          </cell>
          <cell r="AD571" t="e">
            <v>#NAME?</v>
          </cell>
          <cell r="AE571" t="e">
            <v>#NAME?</v>
          </cell>
          <cell r="AF571">
            <v>221.28</v>
          </cell>
          <cell r="AG571">
            <v>29.52</v>
          </cell>
          <cell r="AH571">
            <v>8</v>
          </cell>
          <cell r="AI571">
            <v>258.8</v>
          </cell>
          <cell r="AJ571" t="e">
            <v>#NAME?</v>
          </cell>
          <cell r="AK571" t="e">
            <v>#NAME?</v>
          </cell>
          <cell r="AL571" t="e">
            <v>#NAME?</v>
          </cell>
          <cell r="AM571" t="e">
            <v>#NAME?</v>
          </cell>
          <cell r="AN571" t="e">
            <v>#NAME?</v>
          </cell>
          <cell r="AO571" t="e">
            <v>#NAME?</v>
          </cell>
          <cell r="AP571" t="e">
            <v>#NAME?</v>
          </cell>
          <cell r="AQ571">
            <v>0</v>
          </cell>
          <cell r="AR571">
            <v>0</v>
          </cell>
          <cell r="AS571">
            <v>0</v>
          </cell>
          <cell r="AT571">
            <v>0</v>
          </cell>
        </row>
        <row r="572">
          <cell r="A572" t="str">
            <v>132KV DC Dumraon-Buxar TL Line</v>
          </cell>
          <cell r="B572">
            <v>0</v>
          </cell>
          <cell r="C572" t="str">
            <v>6/3</v>
          </cell>
          <cell r="D572" t="str">
            <v>DP+6</v>
          </cell>
          <cell r="E572">
            <v>0</v>
          </cell>
          <cell r="F572">
            <v>0</v>
          </cell>
          <cell r="G572">
            <v>0</v>
          </cell>
          <cell r="H572">
            <v>28</v>
          </cell>
          <cell r="I572">
            <v>0</v>
          </cell>
          <cell r="J572">
            <v>0</v>
          </cell>
          <cell r="K572">
            <v>0</v>
          </cell>
          <cell r="L572">
            <v>0</v>
          </cell>
          <cell r="M572">
            <v>0</v>
          </cell>
          <cell r="N572">
            <v>0</v>
          </cell>
          <cell r="O572">
            <v>0</v>
          </cell>
          <cell r="P572">
            <v>0</v>
          </cell>
          <cell r="Q572">
            <v>0</v>
          </cell>
          <cell r="R572" t="e">
            <v>#NAME?</v>
          </cell>
          <cell r="S572" t="e">
            <v>#NAME?</v>
          </cell>
          <cell r="T572">
            <v>0</v>
          </cell>
          <cell r="U572">
            <v>0</v>
          </cell>
          <cell r="V572" t="e">
            <v>#NAME?</v>
          </cell>
          <cell r="W572" t="e">
            <v>#NAME?</v>
          </cell>
          <cell r="X572" t="e">
            <v>#NAME?</v>
          </cell>
          <cell r="Y572" t="e">
            <v>#NAME?</v>
          </cell>
          <cell r="Z572" t="e">
            <v>#NAME?</v>
          </cell>
          <cell r="AA572" t="e">
            <v>#NAME?</v>
          </cell>
          <cell r="AB572" t="e">
            <v>#NAME?</v>
          </cell>
          <cell r="AC572" t="e">
            <v>#NAME?</v>
          </cell>
          <cell r="AD572" t="e">
            <v>#NAME?</v>
          </cell>
          <cell r="AE572" t="e">
            <v>#NAME?</v>
          </cell>
          <cell r="AF572">
            <v>0</v>
          </cell>
          <cell r="AG572">
            <v>0</v>
          </cell>
          <cell r="AH572">
            <v>0</v>
          </cell>
          <cell r="AI572">
            <v>0</v>
          </cell>
          <cell r="AJ572" t="e">
            <v>#NAME?</v>
          </cell>
          <cell r="AK572" t="e">
            <v>#NAME?</v>
          </cell>
          <cell r="AL572" t="e">
            <v>#NAME?</v>
          </cell>
          <cell r="AM572" t="e">
            <v>#NAME?</v>
          </cell>
          <cell r="AN572" t="e">
            <v>#NAME?</v>
          </cell>
          <cell r="AO572" t="e">
            <v>#NAME?</v>
          </cell>
          <cell r="AP572" t="e">
            <v>#NAME?</v>
          </cell>
          <cell r="AQ572">
            <v>0</v>
          </cell>
          <cell r="AR572">
            <v>0</v>
          </cell>
          <cell r="AS572">
            <v>0</v>
          </cell>
          <cell r="AT572">
            <v>0</v>
          </cell>
        </row>
        <row r="573">
          <cell r="A573" t="str">
            <v>132KV DC Dumraon-Buxar TL Line</v>
          </cell>
          <cell r="B573">
            <v>0</v>
          </cell>
          <cell r="C573" t="str">
            <v>10/0</v>
          </cell>
          <cell r="D573" t="str">
            <v>DS+18</v>
          </cell>
          <cell r="E573" t="str">
            <v>WET</v>
          </cell>
          <cell r="F573" t="str">
            <v>shiv Shakti</v>
          </cell>
          <cell r="G573">
            <v>0</v>
          </cell>
          <cell r="H573">
            <v>28</v>
          </cell>
          <cell r="I573">
            <v>0</v>
          </cell>
          <cell r="J573">
            <v>0</v>
          </cell>
          <cell r="K573">
            <v>0</v>
          </cell>
          <cell r="L573">
            <v>0</v>
          </cell>
          <cell r="M573">
            <v>0</v>
          </cell>
          <cell r="N573">
            <v>0</v>
          </cell>
          <cell r="O573">
            <v>0</v>
          </cell>
          <cell r="P573">
            <v>0</v>
          </cell>
          <cell r="Q573">
            <v>0</v>
          </cell>
          <cell r="R573" t="e">
            <v>#NAME?</v>
          </cell>
          <cell r="S573" t="e">
            <v>#NAME?</v>
          </cell>
          <cell r="T573">
            <v>0</v>
          </cell>
          <cell r="U573">
            <v>0</v>
          </cell>
          <cell r="V573" t="e">
            <v>#NAME?</v>
          </cell>
          <cell r="W573" t="e">
            <v>#NAME?</v>
          </cell>
          <cell r="X573" t="e">
            <v>#NAME?</v>
          </cell>
          <cell r="Y573" t="e">
            <v>#NAME?</v>
          </cell>
          <cell r="Z573" t="e">
            <v>#NAME?</v>
          </cell>
          <cell r="AA573" t="e">
            <v>#NAME?</v>
          </cell>
          <cell r="AB573" t="e">
            <v>#NAME?</v>
          </cell>
          <cell r="AC573" t="e">
            <v>#NAME?</v>
          </cell>
          <cell r="AD573" t="e">
            <v>#NAME?</v>
          </cell>
          <cell r="AE573" t="e">
            <v>#NAME?</v>
          </cell>
          <cell r="AF573">
            <v>0</v>
          </cell>
          <cell r="AG573">
            <v>0</v>
          </cell>
          <cell r="AH573">
            <v>0</v>
          </cell>
          <cell r="AI573">
            <v>0</v>
          </cell>
          <cell r="AJ573" t="e">
            <v>#NAME?</v>
          </cell>
          <cell r="AK573" t="e">
            <v>#NAME?</v>
          </cell>
          <cell r="AL573" t="e">
            <v>#NAME?</v>
          </cell>
          <cell r="AM573" t="e">
            <v>#NAME?</v>
          </cell>
          <cell r="AN573" t="e">
            <v>#NAME?</v>
          </cell>
          <cell r="AO573" t="e">
            <v>#NAME?</v>
          </cell>
          <cell r="AP573" t="e">
            <v>#NAME?</v>
          </cell>
          <cell r="AQ573">
            <v>0</v>
          </cell>
          <cell r="AR573">
            <v>0</v>
          </cell>
          <cell r="AS573">
            <v>0</v>
          </cell>
          <cell r="AT573">
            <v>0</v>
          </cell>
        </row>
        <row r="574">
          <cell r="A574" t="str">
            <v>132KV DC Naubatpur-Paliganj TL Line</v>
          </cell>
          <cell r="B574">
            <v>9</v>
          </cell>
          <cell r="C574" t="str">
            <v>7/5</v>
          </cell>
          <cell r="D574" t="str">
            <v>DA+0</v>
          </cell>
          <cell r="E574" t="str">
            <v>WET</v>
          </cell>
          <cell r="F574" t="str">
            <v>Lalan Mehta</v>
          </cell>
          <cell r="G574">
            <v>43404</v>
          </cell>
          <cell r="H574">
            <v>43432</v>
          </cell>
          <cell r="I574">
            <v>43513</v>
          </cell>
          <cell r="J574" t="str">
            <v>YES</v>
          </cell>
          <cell r="K574" t="str">
            <v>YES</v>
          </cell>
          <cell r="L574">
            <v>3</v>
          </cell>
          <cell r="M574">
            <v>0</v>
          </cell>
          <cell r="N574">
            <v>0</v>
          </cell>
          <cell r="O574">
            <v>0</v>
          </cell>
          <cell r="P574">
            <v>0</v>
          </cell>
          <cell r="Q574">
            <v>0</v>
          </cell>
          <cell r="R574" t="e">
            <v>#NAME?</v>
          </cell>
          <cell r="S574" t="e">
            <v>#NAME?</v>
          </cell>
          <cell r="T574">
            <v>0</v>
          </cell>
          <cell r="U574">
            <v>0</v>
          </cell>
          <cell r="V574" t="e">
            <v>#NAME?</v>
          </cell>
          <cell r="W574" t="e">
            <v>#NAME?</v>
          </cell>
          <cell r="X574" t="e">
            <v>#NAME?</v>
          </cell>
          <cell r="Y574" t="e">
            <v>#NAME?</v>
          </cell>
          <cell r="Z574" t="e">
            <v>#NAME?</v>
          </cell>
          <cell r="AA574" t="e">
            <v>#NAME?</v>
          </cell>
          <cell r="AB574" t="e">
            <v>#NAME?</v>
          </cell>
          <cell r="AC574" t="e">
            <v>#NAME?</v>
          </cell>
          <cell r="AD574" t="e">
            <v>#NAME?</v>
          </cell>
          <cell r="AE574" t="e">
            <v>#NAME?</v>
          </cell>
          <cell r="AF574">
            <v>171.56</v>
          </cell>
          <cell r="AG574">
            <v>36.64</v>
          </cell>
          <cell r="AH574">
            <v>7.56</v>
          </cell>
          <cell r="AI574">
            <v>215.76</v>
          </cell>
          <cell r="AJ574" t="e">
            <v>#NAME?</v>
          </cell>
          <cell r="AK574" t="e">
            <v>#NAME?</v>
          </cell>
          <cell r="AL574" t="e">
            <v>#NAME?</v>
          </cell>
          <cell r="AM574" t="e">
            <v>#NAME?</v>
          </cell>
          <cell r="AN574" t="e">
            <v>#NAME?</v>
          </cell>
          <cell r="AO574" t="e">
            <v>#NAME?</v>
          </cell>
          <cell r="AP574" t="e">
            <v>#NAME?</v>
          </cell>
          <cell r="AQ574">
            <v>0</v>
          </cell>
          <cell r="AR574">
            <v>0</v>
          </cell>
          <cell r="AS574">
            <v>0</v>
          </cell>
          <cell r="AT574">
            <v>0</v>
          </cell>
        </row>
        <row r="575">
          <cell r="A575" t="str">
            <v>132KV DC Dumraon-Buxar TL Line</v>
          </cell>
          <cell r="B575">
            <v>106</v>
          </cell>
          <cell r="C575" t="str">
            <v>14/0</v>
          </cell>
          <cell r="D575" t="str">
            <v>DS+3</v>
          </cell>
          <cell r="E575" t="str">
            <v>WET</v>
          </cell>
          <cell r="F575" t="str">
            <v>Pralhad Construction</v>
          </cell>
          <cell r="G575">
            <v>43572</v>
          </cell>
          <cell r="H575">
            <v>43600</v>
          </cell>
          <cell r="I575">
            <v>0</v>
          </cell>
          <cell r="J575">
            <v>43582</v>
          </cell>
          <cell r="K575">
            <v>0</v>
          </cell>
          <cell r="L575">
            <v>0</v>
          </cell>
          <cell r="M575">
            <v>0</v>
          </cell>
          <cell r="N575">
            <v>0</v>
          </cell>
          <cell r="O575">
            <v>0</v>
          </cell>
          <cell r="P575">
            <v>0</v>
          </cell>
          <cell r="Q575">
            <v>0</v>
          </cell>
          <cell r="R575" t="e">
            <v>#NAME?</v>
          </cell>
          <cell r="S575" t="e">
            <v>#NAME?</v>
          </cell>
          <cell r="T575">
            <v>0</v>
          </cell>
          <cell r="U575">
            <v>0</v>
          </cell>
          <cell r="V575" t="e">
            <v>#NAME?</v>
          </cell>
          <cell r="W575" t="e">
            <v>#NAME?</v>
          </cell>
          <cell r="X575" t="e">
            <v>#NAME?</v>
          </cell>
          <cell r="Y575" t="e">
            <v>#NAME?</v>
          </cell>
          <cell r="Z575" t="e">
            <v>#NAME?</v>
          </cell>
          <cell r="AA575" t="e">
            <v>#NAME?</v>
          </cell>
          <cell r="AB575" t="e">
            <v>#NAME?</v>
          </cell>
          <cell r="AC575" t="e">
            <v>#NAME?</v>
          </cell>
          <cell r="AD575" t="e">
            <v>#NAME?</v>
          </cell>
          <cell r="AE575" t="e">
            <v>#NAME?</v>
          </cell>
          <cell r="AF575">
            <v>301.24</v>
          </cell>
          <cell r="AG575">
            <v>49.2</v>
          </cell>
          <cell r="AH575">
            <v>10.3</v>
          </cell>
          <cell r="AI575">
            <v>360.74</v>
          </cell>
          <cell r="AJ575" t="e">
            <v>#NAME?</v>
          </cell>
          <cell r="AK575" t="e">
            <v>#NAME?</v>
          </cell>
          <cell r="AL575" t="e">
            <v>#NAME?</v>
          </cell>
          <cell r="AM575" t="e">
            <v>#NAME?</v>
          </cell>
          <cell r="AN575" t="e">
            <v>#NAME?</v>
          </cell>
          <cell r="AO575" t="e">
            <v>#NAME?</v>
          </cell>
          <cell r="AP575" t="e">
            <v>#NAME?</v>
          </cell>
          <cell r="AQ575">
            <v>0</v>
          </cell>
          <cell r="AR575">
            <v>0</v>
          </cell>
          <cell r="AS575">
            <v>0</v>
          </cell>
          <cell r="AT575">
            <v>0</v>
          </cell>
        </row>
        <row r="576">
          <cell r="A576" t="str">
            <v>132KV DC Dumraon-Buxar TL Line</v>
          </cell>
          <cell r="B576">
            <v>0</v>
          </cell>
          <cell r="C576" t="str">
            <v>15/0</v>
          </cell>
          <cell r="D576" t="str">
            <v>DR+9</v>
          </cell>
          <cell r="E576">
            <v>0</v>
          </cell>
          <cell r="F576">
            <v>0</v>
          </cell>
          <cell r="G576">
            <v>0</v>
          </cell>
          <cell r="H576">
            <v>28</v>
          </cell>
          <cell r="I576">
            <v>0</v>
          </cell>
          <cell r="J576">
            <v>0</v>
          </cell>
          <cell r="K576">
            <v>0</v>
          </cell>
          <cell r="L576">
            <v>0</v>
          </cell>
          <cell r="M576">
            <v>0</v>
          </cell>
          <cell r="N576">
            <v>0</v>
          </cell>
          <cell r="O576">
            <v>0</v>
          </cell>
          <cell r="P576">
            <v>0</v>
          </cell>
          <cell r="Q576">
            <v>0</v>
          </cell>
          <cell r="R576" t="e">
            <v>#NAME?</v>
          </cell>
          <cell r="S576" t="e">
            <v>#NAME?</v>
          </cell>
          <cell r="T576">
            <v>0</v>
          </cell>
          <cell r="U576">
            <v>0</v>
          </cell>
          <cell r="V576" t="e">
            <v>#NAME?</v>
          </cell>
          <cell r="W576" t="e">
            <v>#NAME?</v>
          </cell>
          <cell r="X576" t="e">
            <v>#NAME?</v>
          </cell>
          <cell r="Y576" t="e">
            <v>#NAME?</v>
          </cell>
          <cell r="Z576" t="e">
            <v>#NAME?</v>
          </cell>
          <cell r="AA576" t="e">
            <v>#NAME?</v>
          </cell>
          <cell r="AB576" t="e">
            <v>#NAME?</v>
          </cell>
          <cell r="AC576" t="e">
            <v>#NAME?</v>
          </cell>
          <cell r="AD576" t="e">
            <v>#NAME?</v>
          </cell>
          <cell r="AE576" t="e">
            <v>#NAME?</v>
          </cell>
          <cell r="AF576">
            <v>0</v>
          </cell>
          <cell r="AG576">
            <v>0</v>
          </cell>
          <cell r="AH576">
            <v>0</v>
          </cell>
          <cell r="AI576">
            <v>0</v>
          </cell>
          <cell r="AJ576" t="e">
            <v>#NAME?</v>
          </cell>
          <cell r="AK576" t="e">
            <v>#NAME?</v>
          </cell>
          <cell r="AL576" t="e">
            <v>#NAME?</v>
          </cell>
          <cell r="AM576" t="e">
            <v>#NAME?</v>
          </cell>
          <cell r="AN576" t="e">
            <v>#NAME?</v>
          </cell>
          <cell r="AO576" t="e">
            <v>#NAME?</v>
          </cell>
          <cell r="AP576" t="e">
            <v>#NAME?</v>
          </cell>
          <cell r="AQ576">
            <v>0</v>
          </cell>
          <cell r="AR576">
            <v>0</v>
          </cell>
          <cell r="AS576">
            <v>0</v>
          </cell>
          <cell r="AT576">
            <v>0</v>
          </cell>
        </row>
        <row r="577">
          <cell r="A577" t="str">
            <v>132KV DC Dumraon-Buxar TL Line</v>
          </cell>
          <cell r="B577">
            <v>108</v>
          </cell>
          <cell r="C577" t="str">
            <v>2/0</v>
          </cell>
          <cell r="D577" t="str">
            <v>DR+0</v>
          </cell>
          <cell r="E577" t="str">
            <v>WET</v>
          </cell>
          <cell r="F577" t="str">
            <v>Deepak Pandey</v>
          </cell>
          <cell r="G577">
            <v>43579</v>
          </cell>
          <cell r="H577">
            <v>43607</v>
          </cell>
          <cell r="I577">
            <v>43613</v>
          </cell>
          <cell r="J577" t="str">
            <v>wrong open</v>
          </cell>
          <cell r="K577">
            <v>0</v>
          </cell>
          <cell r="L577">
            <v>0</v>
          </cell>
          <cell r="M577">
            <v>0</v>
          </cell>
          <cell r="N577">
            <v>0</v>
          </cell>
          <cell r="O577">
            <v>0</v>
          </cell>
          <cell r="P577">
            <v>0</v>
          </cell>
          <cell r="Q577">
            <v>0</v>
          </cell>
          <cell r="R577" t="e">
            <v>#NAME?</v>
          </cell>
          <cell r="S577" t="e">
            <v>#NAME?</v>
          </cell>
          <cell r="T577">
            <v>0</v>
          </cell>
          <cell r="U577">
            <v>0</v>
          </cell>
          <cell r="V577" t="e">
            <v>#NAME?</v>
          </cell>
          <cell r="W577" t="e">
            <v>#NAME?</v>
          </cell>
          <cell r="X577" t="e">
            <v>#NAME?</v>
          </cell>
          <cell r="Y577" t="e">
            <v>#NAME?</v>
          </cell>
          <cell r="Z577" t="e">
            <v>#NAME?</v>
          </cell>
          <cell r="AA577" t="e">
            <v>#NAME?</v>
          </cell>
          <cell r="AB577" t="e">
            <v>#NAME?</v>
          </cell>
          <cell r="AC577" t="e">
            <v>#NAME?</v>
          </cell>
          <cell r="AD577" t="e">
            <v>#NAME?</v>
          </cell>
          <cell r="AE577" t="e">
            <v>#NAME?</v>
          </cell>
          <cell r="AF577">
            <v>249.32</v>
          </cell>
          <cell r="AG577">
            <v>32.799999999999997</v>
          </cell>
          <cell r="AH577">
            <v>8</v>
          </cell>
          <cell r="AI577">
            <v>290.12</v>
          </cell>
          <cell r="AJ577" t="e">
            <v>#NAME?</v>
          </cell>
          <cell r="AK577" t="e">
            <v>#NAME?</v>
          </cell>
          <cell r="AL577" t="e">
            <v>#NAME?</v>
          </cell>
          <cell r="AM577" t="e">
            <v>#NAME?</v>
          </cell>
          <cell r="AN577" t="e">
            <v>#NAME?</v>
          </cell>
          <cell r="AO577" t="e">
            <v>#NAME?</v>
          </cell>
          <cell r="AP577" t="e">
            <v>#NAME?</v>
          </cell>
          <cell r="AQ577">
            <v>0</v>
          </cell>
          <cell r="AR577">
            <v>0</v>
          </cell>
          <cell r="AS577">
            <v>0</v>
          </cell>
          <cell r="AT577">
            <v>0</v>
          </cell>
        </row>
        <row r="578">
          <cell r="A578" t="str">
            <v>132KV DC Dumraon-Buxar TL Line</v>
          </cell>
          <cell r="B578">
            <v>113</v>
          </cell>
          <cell r="C578" t="str">
            <v>21/0</v>
          </cell>
          <cell r="D578" t="str">
            <v>DS+18</v>
          </cell>
          <cell r="E578" t="str">
            <v>WET</v>
          </cell>
          <cell r="F578" t="str">
            <v>Pralhad Construction</v>
          </cell>
          <cell r="G578">
            <v>43587</v>
          </cell>
          <cell r="H578">
            <v>43615</v>
          </cell>
          <cell r="I578">
            <v>0</v>
          </cell>
          <cell r="J578" t="str">
            <v>YES</v>
          </cell>
          <cell r="K578">
            <v>0</v>
          </cell>
          <cell r="L578">
            <v>0</v>
          </cell>
          <cell r="M578">
            <v>0</v>
          </cell>
          <cell r="N578">
            <v>0</v>
          </cell>
          <cell r="O578">
            <v>0</v>
          </cell>
          <cell r="P578">
            <v>0</v>
          </cell>
          <cell r="Q578">
            <v>0</v>
          </cell>
          <cell r="R578" t="e">
            <v>#NAME?</v>
          </cell>
          <cell r="S578" t="e">
            <v>#NAME?</v>
          </cell>
          <cell r="T578">
            <v>0</v>
          </cell>
          <cell r="U578">
            <v>0</v>
          </cell>
          <cell r="V578" t="e">
            <v>#NAME?</v>
          </cell>
          <cell r="W578" t="e">
            <v>#NAME?</v>
          </cell>
          <cell r="X578" t="e">
            <v>#NAME?</v>
          </cell>
          <cell r="Y578" t="e">
            <v>#NAME?</v>
          </cell>
          <cell r="Z578" t="e">
            <v>#NAME?</v>
          </cell>
          <cell r="AA578" t="e">
            <v>#NAME?</v>
          </cell>
          <cell r="AB578" t="e">
            <v>#NAME?</v>
          </cell>
          <cell r="AC578" t="e">
            <v>#NAME?</v>
          </cell>
          <cell r="AD578" t="e">
            <v>#NAME?</v>
          </cell>
          <cell r="AE578" t="e">
            <v>#NAME?</v>
          </cell>
          <cell r="AF578">
            <v>301.24</v>
          </cell>
          <cell r="AG578">
            <v>49.2</v>
          </cell>
          <cell r="AH578">
            <v>10.3</v>
          </cell>
          <cell r="AI578">
            <v>360.74</v>
          </cell>
          <cell r="AJ578" t="e">
            <v>#NAME?</v>
          </cell>
          <cell r="AK578" t="e">
            <v>#NAME?</v>
          </cell>
          <cell r="AL578" t="e">
            <v>#NAME?</v>
          </cell>
          <cell r="AM578" t="e">
            <v>#NAME?</v>
          </cell>
          <cell r="AN578" t="e">
            <v>#NAME?</v>
          </cell>
          <cell r="AO578" t="e">
            <v>#NAME?</v>
          </cell>
          <cell r="AP578" t="e">
            <v>#NAME?</v>
          </cell>
          <cell r="AQ578">
            <v>0</v>
          </cell>
          <cell r="AR578">
            <v>0</v>
          </cell>
          <cell r="AS578">
            <v>0</v>
          </cell>
          <cell r="AT578">
            <v>0</v>
          </cell>
        </row>
        <row r="579">
          <cell r="A579" t="str">
            <v>132KV DC Dumraon-Buxar TL Line</v>
          </cell>
          <cell r="B579">
            <v>109</v>
          </cell>
          <cell r="C579" t="str">
            <v>22/0</v>
          </cell>
          <cell r="D579" t="str">
            <v>DS+9</v>
          </cell>
          <cell r="E579" t="str">
            <v>WET</v>
          </cell>
          <cell r="F579" t="str">
            <v>Pralhad Construction</v>
          </cell>
          <cell r="G579">
            <v>43579</v>
          </cell>
          <cell r="H579">
            <v>43607</v>
          </cell>
          <cell r="I579">
            <v>0</v>
          </cell>
          <cell r="J579">
            <v>43582</v>
          </cell>
          <cell r="K579">
            <v>0</v>
          </cell>
          <cell r="L579">
            <v>0</v>
          </cell>
          <cell r="M579">
            <v>0</v>
          </cell>
          <cell r="N579">
            <v>0</v>
          </cell>
          <cell r="O579">
            <v>0</v>
          </cell>
          <cell r="P579">
            <v>0</v>
          </cell>
          <cell r="Q579">
            <v>0</v>
          </cell>
          <cell r="R579" t="e">
            <v>#NAME?</v>
          </cell>
          <cell r="S579" t="e">
            <v>#NAME?</v>
          </cell>
          <cell r="T579">
            <v>0</v>
          </cell>
          <cell r="U579">
            <v>0</v>
          </cell>
          <cell r="V579" t="e">
            <v>#NAME?</v>
          </cell>
          <cell r="W579" t="e">
            <v>#NAME?</v>
          </cell>
          <cell r="X579" t="e">
            <v>#NAME?</v>
          </cell>
          <cell r="Y579" t="e">
            <v>#NAME?</v>
          </cell>
          <cell r="Z579" t="e">
            <v>#NAME?</v>
          </cell>
          <cell r="AA579" t="e">
            <v>#NAME?</v>
          </cell>
          <cell r="AB579" t="e">
            <v>#NAME?</v>
          </cell>
          <cell r="AC579" t="e">
            <v>#NAME?</v>
          </cell>
          <cell r="AD579" t="e">
            <v>#NAME?</v>
          </cell>
          <cell r="AE579" t="e">
            <v>#NAME?</v>
          </cell>
          <cell r="AF579">
            <v>301.24</v>
          </cell>
          <cell r="AG579">
            <v>49.2</v>
          </cell>
          <cell r="AH579">
            <v>10.3</v>
          </cell>
          <cell r="AI579">
            <v>360.74</v>
          </cell>
          <cell r="AJ579" t="e">
            <v>#NAME?</v>
          </cell>
          <cell r="AK579" t="e">
            <v>#NAME?</v>
          </cell>
          <cell r="AL579" t="e">
            <v>#NAME?</v>
          </cell>
          <cell r="AM579" t="e">
            <v>#NAME?</v>
          </cell>
          <cell r="AN579" t="e">
            <v>#NAME?</v>
          </cell>
          <cell r="AO579" t="e">
            <v>#NAME?</v>
          </cell>
          <cell r="AP579" t="e">
            <v>#NAME?</v>
          </cell>
          <cell r="AQ579">
            <v>0</v>
          </cell>
          <cell r="AR579">
            <v>0</v>
          </cell>
          <cell r="AS579">
            <v>0</v>
          </cell>
          <cell r="AT579">
            <v>0</v>
          </cell>
        </row>
        <row r="580">
          <cell r="A580" t="str">
            <v>132KV DC Dumraon-Buxar TL Line</v>
          </cell>
          <cell r="B580">
            <v>105</v>
          </cell>
          <cell r="C580" t="str">
            <v>24/0</v>
          </cell>
          <cell r="D580" t="str">
            <v>DR+3</v>
          </cell>
          <cell r="E580" t="str">
            <v>WET</v>
          </cell>
          <cell r="F580" t="str">
            <v>Pralhad Construction</v>
          </cell>
          <cell r="G580">
            <v>43569</v>
          </cell>
          <cell r="H580">
            <v>43597</v>
          </cell>
          <cell r="I580">
            <v>0</v>
          </cell>
          <cell r="J580">
            <v>43582</v>
          </cell>
          <cell r="K580">
            <v>0</v>
          </cell>
          <cell r="L580">
            <v>0</v>
          </cell>
          <cell r="M580">
            <v>0</v>
          </cell>
          <cell r="N580">
            <v>0</v>
          </cell>
          <cell r="O580">
            <v>0</v>
          </cell>
          <cell r="P580">
            <v>0</v>
          </cell>
          <cell r="Q580">
            <v>0</v>
          </cell>
          <cell r="R580" t="e">
            <v>#NAME?</v>
          </cell>
          <cell r="S580" t="e">
            <v>#NAME?</v>
          </cell>
          <cell r="T580">
            <v>0</v>
          </cell>
          <cell r="U580">
            <v>0</v>
          </cell>
          <cell r="V580" t="e">
            <v>#NAME?</v>
          </cell>
          <cell r="W580" t="e">
            <v>#NAME?</v>
          </cell>
          <cell r="X580" t="e">
            <v>#NAME?</v>
          </cell>
          <cell r="Y580" t="e">
            <v>#NAME?</v>
          </cell>
          <cell r="Z580" t="e">
            <v>#NAME?</v>
          </cell>
          <cell r="AA580" t="e">
            <v>#NAME?</v>
          </cell>
          <cell r="AB580" t="e">
            <v>#NAME?</v>
          </cell>
          <cell r="AC580" t="e">
            <v>#NAME?</v>
          </cell>
          <cell r="AD580" t="e">
            <v>#NAME?</v>
          </cell>
          <cell r="AE580" t="e">
            <v>#NAME?</v>
          </cell>
          <cell r="AF580">
            <v>249.32</v>
          </cell>
          <cell r="AG580">
            <v>32.799999999999997</v>
          </cell>
          <cell r="AH580">
            <v>8</v>
          </cell>
          <cell r="AI580">
            <v>290.12</v>
          </cell>
          <cell r="AJ580" t="e">
            <v>#NAME?</v>
          </cell>
          <cell r="AK580" t="e">
            <v>#NAME?</v>
          </cell>
          <cell r="AL580" t="e">
            <v>#NAME?</v>
          </cell>
          <cell r="AM580" t="e">
            <v>#NAME?</v>
          </cell>
          <cell r="AN580" t="e">
            <v>#NAME?</v>
          </cell>
          <cell r="AO580" t="e">
            <v>#NAME?</v>
          </cell>
          <cell r="AP580" t="e">
            <v>#NAME?</v>
          </cell>
          <cell r="AQ580">
            <v>0</v>
          </cell>
          <cell r="AR580">
            <v>0</v>
          </cell>
          <cell r="AS580">
            <v>0</v>
          </cell>
          <cell r="AT580">
            <v>0</v>
          </cell>
        </row>
        <row r="581">
          <cell r="A581" t="str">
            <v>132KV DC Dumraon-Buxar TL Line</v>
          </cell>
          <cell r="B581">
            <v>112</v>
          </cell>
          <cell r="C581" t="str">
            <v>3/0</v>
          </cell>
          <cell r="D581" t="str">
            <v>DR+0</v>
          </cell>
          <cell r="E581" t="str">
            <v>WET</v>
          </cell>
          <cell r="F581" t="str">
            <v>Navnit Kumar</v>
          </cell>
          <cell r="G581">
            <v>43583</v>
          </cell>
          <cell r="H581">
            <v>43611</v>
          </cell>
          <cell r="I581">
            <v>0</v>
          </cell>
          <cell r="J581" t="str">
            <v>vendor</v>
          </cell>
          <cell r="K581">
            <v>0</v>
          </cell>
          <cell r="L581">
            <v>0</v>
          </cell>
          <cell r="M581">
            <v>0</v>
          </cell>
          <cell r="N581">
            <v>0</v>
          </cell>
          <cell r="O581">
            <v>0</v>
          </cell>
          <cell r="P581">
            <v>0</v>
          </cell>
          <cell r="Q581">
            <v>0</v>
          </cell>
          <cell r="R581" t="e">
            <v>#NAME?</v>
          </cell>
          <cell r="S581" t="e">
            <v>#NAME?</v>
          </cell>
          <cell r="T581">
            <v>0</v>
          </cell>
          <cell r="U581">
            <v>0</v>
          </cell>
          <cell r="V581" t="e">
            <v>#NAME?</v>
          </cell>
          <cell r="W581" t="e">
            <v>#NAME?</v>
          </cell>
          <cell r="X581" t="e">
            <v>#NAME?</v>
          </cell>
          <cell r="Y581" t="e">
            <v>#NAME?</v>
          </cell>
          <cell r="Z581" t="e">
            <v>#NAME?</v>
          </cell>
          <cell r="AA581" t="e">
            <v>#NAME?</v>
          </cell>
          <cell r="AB581" t="e">
            <v>#NAME?</v>
          </cell>
          <cell r="AC581" t="e">
            <v>#NAME?</v>
          </cell>
          <cell r="AD581" t="e">
            <v>#NAME?</v>
          </cell>
          <cell r="AE581" t="e">
            <v>#NAME?</v>
          </cell>
          <cell r="AF581">
            <v>249.32</v>
          </cell>
          <cell r="AG581">
            <v>32.799999999999997</v>
          </cell>
          <cell r="AH581">
            <v>8</v>
          </cell>
          <cell r="AI581">
            <v>290.12</v>
          </cell>
          <cell r="AJ581" t="e">
            <v>#NAME?</v>
          </cell>
          <cell r="AK581" t="e">
            <v>#NAME?</v>
          </cell>
          <cell r="AL581" t="e">
            <v>#NAME?</v>
          </cell>
          <cell r="AM581" t="e">
            <v>#NAME?</v>
          </cell>
          <cell r="AN581" t="e">
            <v>#NAME?</v>
          </cell>
          <cell r="AO581" t="e">
            <v>#NAME?</v>
          </cell>
          <cell r="AP581" t="e">
            <v>#NAME?</v>
          </cell>
          <cell r="AQ581">
            <v>0</v>
          </cell>
          <cell r="AR581">
            <v>0</v>
          </cell>
          <cell r="AS581">
            <v>0</v>
          </cell>
          <cell r="AT581">
            <v>0</v>
          </cell>
        </row>
        <row r="582">
          <cell r="A582" t="str">
            <v>132KV DC Gaya-Jehanabad TL Line</v>
          </cell>
          <cell r="B582">
            <v>13</v>
          </cell>
          <cell r="C582" t="str">
            <v>15/5</v>
          </cell>
          <cell r="D582" t="str">
            <v>DA+3</v>
          </cell>
          <cell r="E582" t="str">
            <v>PS</v>
          </cell>
          <cell r="F582" t="str">
            <v>Rajiv Kumar</v>
          </cell>
          <cell r="G582">
            <v>43403</v>
          </cell>
          <cell r="H582">
            <v>43431</v>
          </cell>
          <cell r="I582" t="str">
            <v>21/02</v>
          </cell>
          <cell r="J582" t="str">
            <v>YES</v>
          </cell>
          <cell r="K582" t="str">
            <v>YES</v>
          </cell>
          <cell r="L582">
            <v>1</v>
          </cell>
          <cell r="M582">
            <v>13</v>
          </cell>
          <cell r="N582">
            <v>0</v>
          </cell>
          <cell r="O582">
            <v>0</v>
          </cell>
          <cell r="P582">
            <v>0</v>
          </cell>
          <cell r="Q582">
            <v>0</v>
          </cell>
          <cell r="R582" t="e">
            <v>#NAME?</v>
          </cell>
          <cell r="S582" t="e">
            <v>#NAME?</v>
          </cell>
          <cell r="T582">
            <v>0</v>
          </cell>
          <cell r="U582">
            <v>0</v>
          </cell>
          <cell r="V582" t="e">
            <v>#NAME?</v>
          </cell>
          <cell r="W582" t="e">
            <v>#NAME?</v>
          </cell>
          <cell r="X582" t="e">
            <v>#NAME?</v>
          </cell>
          <cell r="Y582" t="e">
            <v>#NAME?</v>
          </cell>
          <cell r="Z582" t="e">
            <v>#NAME?</v>
          </cell>
          <cell r="AA582" t="e">
            <v>#NAME?</v>
          </cell>
          <cell r="AB582" t="e">
            <v>#NAME?</v>
          </cell>
          <cell r="AC582" t="e">
            <v>#NAME?</v>
          </cell>
          <cell r="AD582" t="e">
            <v>#NAME?</v>
          </cell>
          <cell r="AE582" t="e">
            <v>#NAME?</v>
          </cell>
          <cell r="AF582">
            <v>171.56</v>
          </cell>
          <cell r="AG582">
            <v>36.64</v>
          </cell>
          <cell r="AH582">
            <v>7.56</v>
          </cell>
          <cell r="AI582">
            <v>215.76</v>
          </cell>
          <cell r="AJ582" t="e">
            <v>#NAME?</v>
          </cell>
          <cell r="AK582" t="e">
            <v>#NAME?</v>
          </cell>
          <cell r="AL582" t="e">
            <v>#NAME?</v>
          </cell>
          <cell r="AM582" t="e">
            <v>#NAME?</v>
          </cell>
          <cell r="AN582" t="e">
            <v>#NAME?</v>
          </cell>
          <cell r="AO582" t="e">
            <v>#NAME?</v>
          </cell>
          <cell r="AP582" t="e">
            <v>#NAME?</v>
          </cell>
          <cell r="AQ582">
            <v>0</v>
          </cell>
          <cell r="AR582">
            <v>0</v>
          </cell>
          <cell r="AS582">
            <v>0</v>
          </cell>
          <cell r="AT582">
            <v>0</v>
          </cell>
        </row>
        <row r="583">
          <cell r="A583" t="str">
            <v>132KV DC Gaya-Jehanabad TL Line</v>
          </cell>
          <cell r="B583">
            <v>0</v>
          </cell>
          <cell r="C583" t="str">
            <v>8/1</v>
          </cell>
          <cell r="D583" t="str">
            <v>DA+0</v>
          </cell>
          <cell r="E583">
            <v>0</v>
          </cell>
          <cell r="F583">
            <v>0</v>
          </cell>
          <cell r="G583">
            <v>0</v>
          </cell>
          <cell r="H583">
            <v>28</v>
          </cell>
          <cell r="I583">
            <v>0</v>
          </cell>
          <cell r="J583">
            <v>0</v>
          </cell>
          <cell r="K583">
            <v>0</v>
          </cell>
          <cell r="L583">
            <v>0</v>
          </cell>
          <cell r="M583">
            <v>0</v>
          </cell>
          <cell r="N583">
            <v>0</v>
          </cell>
          <cell r="O583">
            <v>0</v>
          </cell>
          <cell r="P583">
            <v>0</v>
          </cell>
          <cell r="Q583">
            <v>0</v>
          </cell>
          <cell r="R583" t="e">
            <v>#NAME?</v>
          </cell>
          <cell r="S583" t="e">
            <v>#NAME?</v>
          </cell>
          <cell r="T583">
            <v>0</v>
          </cell>
          <cell r="U583">
            <v>0</v>
          </cell>
          <cell r="V583" t="e">
            <v>#NAME?</v>
          </cell>
          <cell r="W583" t="e">
            <v>#NAME?</v>
          </cell>
          <cell r="X583" t="e">
            <v>#NAME?</v>
          </cell>
          <cell r="Y583" t="e">
            <v>#NAME?</v>
          </cell>
          <cell r="Z583" t="e">
            <v>#NAME?</v>
          </cell>
          <cell r="AA583" t="e">
            <v>#NAME?</v>
          </cell>
          <cell r="AB583" t="e">
            <v>#NAME?</v>
          </cell>
          <cell r="AC583" t="e">
            <v>#NAME?</v>
          </cell>
          <cell r="AD583" t="e">
            <v>#NAME?</v>
          </cell>
          <cell r="AE583" t="e">
            <v>#NAME?</v>
          </cell>
          <cell r="AF583">
            <v>0</v>
          </cell>
          <cell r="AG583">
            <v>0</v>
          </cell>
          <cell r="AH583">
            <v>0</v>
          </cell>
          <cell r="AI583">
            <v>0</v>
          </cell>
          <cell r="AJ583" t="e">
            <v>#NAME?</v>
          </cell>
          <cell r="AK583" t="e">
            <v>#NAME?</v>
          </cell>
          <cell r="AL583" t="e">
            <v>#NAME?</v>
          </cell>
          <cell r="AM583" t="e">
            <v>#NAME?</v>
          </cell>
          <cell r="AN583" t="e">
            <v>#NAME?</v>
          </cell>
          <cell r="AO583" t="e">
            <v>#NAME?</v>
          </cell>
          <cell r="AP583" t="e">
            <v>#NAME?</v>
          </cell>
          <cell r="AQ583">
            <v>0</v>
          </cell>
          <cell r="AR583">
            <v>0</v>
          </cell>
          <cell r="AS583">
            <v>0</v>
          </cell>
          <cell r="AT583">
            <v>0</v>
          </cell>
        </row>
        <row r="584">
          <cell r="A584" t="str">
            <v>132KV DC Dumraon-Buxar TL Line</v>
          </cell>
          <cell r="B584">
            <v>0</v>
          </cell>
          <cell r="C584" t="str">
            <v>31/0</v>
          </cell>
          <cell r="D584" t="str">
            <v>DS+3</v>
          </cell>
          <cell r="E584">
            <v>0</v>
          </cell>
          <cell r="F584">
            <v>0</v>
          </cell>
          <cell r="G584">
            <v>0</v>
          </cell>
          <cell r="H584">
            <v>28</v>
          </cell>
          <cell r="I584">
            <v>0</v>
          </cell>
          <cell r="J584">
            <v>0</v>
          </cell>
          <cell r="K584">
            <v>0</v>
          </cell>
          <cell r="L584">
            <v>0</v>
          </cell>
          <cell r="M584">
            <v>0</v>
          </cell>
          <cell r="N584">
            <v>0</v>
          </cell>
          <cell r="O584">
            <v>0</v>
          </cell>
          <cell r="P584">
            <v>0</v>
          </cell>
          <cell r="Q584">
            <v>0</v>
          </cell>
          <cell r="R584" t="e">
            <v>#NAME?</v>
          </cell>
          <cell r="S584" t="e">
            <v>#NAME?</v>
          </cell>
          <cell r="T584">
            <v>0</v>
          </cell>
          <cell r="U584">
            <v>0</v>
          </cell>
          <cell r="V584" t="e">
            <v>#NAME?</v>
          </cell>
          <cell r="W584" t="e">
            <v>#NAME?</v>
          </cell>
          <cell r="X584" t="e">
            <v>#NAME?</v>
          </cell>
          <cell r="Y584" t="e">
            <v>#NAME?</v>
          </cell>
          <cell r="Z584" t="e">
            <v>#NAME?</v>
          </cell>
          <cell r="AA584" t="e">
            <v>#NAME?</v>
          </cell>
          <cell r="AB584" t="e">
            <v>#NAME?</v>
          </cell>
          <cell r="AC584" t="e">
            <v>#NAME?</v>
          </cell>
          <cell r="AD584" t="e">
            <v>#NAME?</v>
          </cell>
          <cell r="AE584" t="e">
            <v>#NAME?</v>
          </cell>
          <cell r="AF584">
            <v>0</v>
          </cell>
          <cell r="AG584">
            <v>0</v>
          </cell>
          <cell r="AH584">
            <v>0</v>
          </cell>
          <cell r="AI584">
            <v>0</v>
          </cell>
          <cell r="AJ584" t="e">
            <v>#NAME?</v>
          </cell>
          <cell r="AK584" t="e">
            <v>#NAME?</v>
          </cell>
          <cell r="AL584" t="e">
            <v>#NAME?</v>
          </cell>
          <cell r="AM584" t="e">
            <v>#NAME?</v>
          </cell>
          <cell r="AN584" t="e">
            <v>#NAME?</v>
          </cell>
          <cell r="AO584" t="e">
            <v>#NAME?</v>
          </cell>
          <cell r="AP584" t="e">
            <v>#NAME?</v>
          </cell>
          <cell r="AQ584">
            <v>0</v>
          </cell>
          <cell r="AR584">
            <v>0</v>
          </cell>
          <cell r="AS584">
            <v>0</v>
          </cell>
          <cell r="AT584">
            <v>0</v>
          </cell>
        </row>
        <row r="585">
          <cell r="A585" t="str">
            <v>132KV DC Gaya-Jehanabad TL Line</v>
          </cell>
          <cell r="B585">
            <v>0</v>
          </cell>
          <cell r="C585" t="str">
            <v>8/3</v>
          </cell>
          <cell r="D585" t="str">
            <v>DA+6</v>
          </cell>
          <cell r="E585">
            <v>0</v>
          </cell>
          <cell r="F585">
            <v>0</v>
          </cell>
          <cell r="G585">
            <v>0</v>
          </cell>
          <cell r="H585">
            <v>28</v>
          </cell>
          <cell r="I585">
            <v>0</v>
          </cell>
          <cell r="J585">
            <v>0</v>
          </cell>
          <cell r="K585">
            <v>0</v>
          </cell>
          <cell r="L585">
            <v>0</v>
          </cell>
          <cell r="M585">
            <v>0</v>
          </cell>
          <cell r="N585">
            <v>0</v>
          </cell>
          <cell r="O585">
            <v>0</v>
          </cell>
          <cell r="P585">
            <v>0</v>
          </cell>
          <cell r="Q585">
            <v>0</v>
          </cell>
          <cell r="R585" t="e">
            <v>#NAME?</v>
          </cell>
          <cell r="S585" t="e">
            <v>#NAME?</v>
          </cell>
          <cell r="T585">
            <v>0</v>
          </cell>
          <cell r="U585">
            <v>0</v>
          </cell>
          <cell r="V585" t="e">
            <v>#NAME?</v>
          </cell>
          <cell r="W585" t="e">
            <v>#NAME?</v>
          </cell>
          <cell r="X585" t="e">
            <v>#NAME?</v>
          </cell>
          <cell r="Y585" t="e">
            <v>#NAME?</v>
          </cell>
          <cell r="Z585" t="e">
            <v>#NAME?</v>
          </cell>
          <cell r="AA585" t="e">
            <v>#NAME?</v>
          </cell>
          <cell r="AB585" t="e">
            <v>#NAME?</v>
          </cell>
          <cell r="AC585" t="e">
            <v>#NAME?</v>
          </cell>
          <cell r="AD585" t="e">
            <v>#NAME?</v>
          </cell>
          <cell r="AE585" t="e">
            <v>#NAME?</v>
          </cell>
          <cell r="AF585">
            <v>0</v>
          </cell>
          <cell r="AG585">
            <v>0</v>
          </cell>
          <cell r="AH585">
            <v>0</v>
          </cell>
          <cell r="AI585">
            <v>0</v>
          </cell>
          <cell r="AJ585" t="e">
            <v>#NAME?</v>
          </cell>
          <cell r="AK585" t="e">
            <v>#NAME?</v>
          </cell>
          <cell r="AL585" t="e">
            <v>#NAME?</v>
          </cell>
          <cell r="AM585" t="e">
            <v>#NAME?</v>
          </cell>
          <cell r="AN585" t="e">
            <v>#NAME?</v>
          </cell>
          <cell r="AO585" t="e">
            <v>#NAME?</v>
          </cell>
          <cell r="AP585" t="e">
            <v>#NAME?</v>
          </cell>
          <cell r="AQ585">
            <v>0</v>
          </cell>
          <cell r="AR585">
            <v>0</v>
          </cell>
          <cell r="AS585">
            <v>0</v>
          </cell>
          <cell r="AT585">
            <v>0</v>
          </cell>
        </row>
        <row r="586">
          <cell r="A586" t="str">
            <v>132KV DC Dumraon-Dumraon TL Line</v>
          </cell>
          <cell r="B586">
            <v>0</v>
          </cell>
          <cell r="C586" t="str">
            <v>20A/3</v>
          </cell>
          <cell r="D586" t="str">
            <v>DA+0</v>
          </cell>
          <cell r="E586">
            <v>0</v>
          </cell>
          <cell r="F586">
            <v>0</v>
          </cell>
          <cell r="G586">
            <v>0</v>
          </cell>
          <cell r="H586">
            <v>28</v>
          </cell>
          <cell r="I586">
            <v>0</v>
          </cell>
          <cell r="J586">
            <v>0</v>
          </cell>
          <cell r="K586">
            <v>0</v>
          </cell>
          <cell r="L586">
            <v>0</v>
          </cell>
          <cell r="M586">
            <v>0</v>
          </cell>
          <cell r="N586">
            <v>0</v>
          </cell>
          <cell r="O586">
            <v>0</v>
          </cell>
          <cell r="P586">
            <v>0</v>
          </cell>
          <cell r="Q586">
            <v>0</v>
          </cell>
          <cell r="R586" t="e">
            <v>#NAME?</v>
          </cell>
          <cell r="S586" t="e">
            <v>#NAME?</v>
          </cell>
          <cell r="T586">
            <v>0</v>
          </cell>
          <cell r="U586">
            <v>0</v>
          </cell>
          <cell r="V586" t="e">
            <v>#NAME?</v>
          </cell>
          <cell r="W586" t="e">
            <v>#NAME?</v>
          </cell>
          <cell r="X586" t="e">
            <v>#NAME?</v>
          </cell>
          <cell r="Y586" t="e">
            <v>#NAME?</v>
          </cell>
          <cell r="Z586" t="e">
            <v>#NAME?</v>
          </cell>
          <cell r="AA586" t="e">
            <v>#NAME?</v>
          </cell>
          <cell r="AB586" t="e">
            <v>#NAME?</v>
          </cell>
          <cell r="AC586" t="e">
            <v>#NAME?</v>
          </cell>
          <cell r="AD586" t="e">
            <v>#NAME?</v>
          </cell>
          <cell r="AE586" t="e">
            <v>#NAME?</v>
          </cell>
          <cell r="AF586">
            <v>0</v>
          </cell>
          <cell r="AG586">
            <v>0</v>
          </cell>
          <cell r="AH586">
            <v>0</v>
          </cell>
          <cell r="AI586">
            <v>0</v>
          </cell>
          <cell r="AJ586" t="e">
            <v>#NAME?</v>
          </cell>
          <cell r="AK586" t="e">
            <v>#NAME?</v>
          </cell>
          <cell r="AL586" t="e">
            <v>#NAME?</v>
          </cell>
          <cell r="AM586" t="e">
            <v>#NAME?</v>
          </cell>
          <cell r="AN586" t="e">
            <v>#NAME?</v>
          </cell>
          <cell r="AO586" t="e">
            <v>#NAME?</v>
          </cell>
          <cell r="AP586" t="e">
            <v>#NAME?</v>
          </cell>
          <cell r="AQ586">
            <v>0</v>
          </cell>
          <cell r="AR586">
            <v>0</v>
          </cell>
          <cell r="AS586">
            <v>0</v>
          </cell>
          <cell r="AT586">
            <v>0</v>
          </cell>
        </row>
        <row r="587">
          <cell r="A587" t="str">
            <v>132KV DC Naubatpur-Paliganj TL Line</v>
          </cell>
          <cell r="B587">
            <v>8</v>
          </cell>
          <cell r="C587" t="str">
            <v>7/10</v>
          </cell>
          <cell r="D587" t="str">
            <v>DA+0</v>
          </cell>
          <cell r="E587" t="str">
            <v>PS</v>
          </cell>
          <cell r="F587" t="str">
            <v>Lalan Mehta</v>
          </cell>
          <cell r="G587">
            <v>43402</v>
          </cell>
          <cell r="H587">
            <v>43430</v>
          </cell>
          <cell r="I587">
            <v>43513</v>
          </cell>
          <cell r="J587" t="str">
            <v>YES</v>
          </cell>
          <cell r="K587" t="str">
            <v>YES</v>
          </cell>
          <cell r="L587">
            <v>3</v>
          </cell>
          <cell r="M587">
            <v>0</v>
          </cell>
          <cell r="N587">
            <v>0</v>
          </cell>
          <cell r="O587">
            <v>0</v>
          </cell>
          <cell r="P587">
            <v>0</v>
          </cell>
          <cell r="Q587">
            <v>0</v>
          </cell>
          <cell r="R587" t="e">
            <v>#NAME?</v>
          </cell>
          <cell r="S587" t="e">
            <v>#NAME?</v>
          </cell>
          <cell r="T587">
            <v>0</v>
          </cell>
          <cell r="U587">
            <v>0</v>
          </cell>
          <cell r="V587" t="e">
            <v>#NAME?</v>
          </cell>
          <cell r="W587" t="e">
            <v>#NAME?</v>
          </cell>
          <cell r="X587" t="e">
            <v>#NAME?</v>
          </cell>
          <cell r="Y587" t="e">
            <v>#NAME?</v>
          </cell>
          <cell r="Z587" t="e">
            <v>#NAME?</v>
          </cell>
          <cell r="AA587" t="e">
            <v>#NAME?</v>
          </cell>
          <cell r="AB587" t="e">
            <v>#NAME?</v>
          </cell>
          <cell r="AC587" t="e">
            <v>#NAME?</v>
          </cell>
          <cell r="AD587" t="e">
            <v>#NAME?</v>
          </cell>
          <cell r="AE587" t="e">
            <v>#NAME?</v>
          </cell>
          <cell r="AF587">
            <v>171.56</v>
          </cell>
          <cell r="AG587">
            <v>36.64</v>
          </cell>
          <cell r="AH587">
            <v>7.56</v>
          </cell>
          <cell r="AI587">
            <v>215.76</v>
          </cell>
          <cell r="AJ587" t="e">
            <v>#NAME?</v>
          </cell>
          <cell r="AK587" t="e">
            <v>#NAME?</v>
          </cell>
          <cell r="AL587" t="e">
            <v>#NAME?</v>
          </cell>
          <cell r="AM587" t="e">
            <v>#NAME?</v>
          </cell>
          <cell r="AN587" t="e">
            <v>#NAME?</v>
          </cell>
          <cell r="AO587" t="e">
            <v>#NAME?</v>
          </cell>
          <cell r="AP587" t="e">
            <v>#NAME?</v>
          </cell>
          <cell r="AQ587">
            <v>0</v>
          </cell>
          <cell r="AR587">
            <v>0</v>
          </cell>
          <cell r="AS587">
            <v>0</v>
          </cell>
          <cell r="AT587">
            <v>0</v>
          </cell>
        </row>
        <row r="588">
          <cell r="A588" t="str">
            <v>220 KV DC Naubatpur-Bihta TL Line</v>
          </cell>
          <cell r="B588">
            <v>4</v>
          </cell>
          <cell r="C588" t="str">
            <v>1B/0</v>
          </cell>
          <cell r="D588" t="str">
            <v>DD+0</v>
          </cell>
          <cell r="E588" t="str">
            <v>WET</v>
          </cell>
          <cell r="F588" t="str">
            <v>Lalan Mehta</v>
          </cell>
          <cell r="G588">
            <v>43516</v>
          </cell>
          <cell r="H588">
            <v>43544</v>
          </cell>
          <cell r="I588">
            <v>43573</v>
          </cell>
          <cell r="J588">
            <v>43552</v>
          </cell>
          <cell r="K588">
            <v>0</v>
          </cell>
          <cell r="L588">
            <v>0</v>
          </cell>
          <cell r="M588">
            <v>0</v>
          </cell>
          <cell r="N588">
            <v>0</v>
          </cell>
          <cell r="O588">
            <v>0</v>
          </cell>
          <cell r="P588">
            <v>0</v>
          </cell>
          <cell r="Q588">
            <v>0</v>
          </cell>
          <cell r="R588" t="e">
            <v>#NAME?</v>
          </cell>
          <cell r="S588" t="e">
            <v>#NAME?</v>
          </cell>
          <cell r="T588">
            <v>0</v>
          </cell>
          <cell r="U588">
            <v>0</v>
          </cell>
          <cell r="V588" t="e">
            <v>#NAME?</v>
          </cell>
          <cell r="W588" t="e">
            <v>#NAME?</v>
          </cell>
          <cell r="X588" t="e">
            <v>#NAME?</v>
          </cell>
          <cell r="Y588" t="e">
            <v>#NAME?</v>
          </cell>
          <cell r="Z588" t="e">
            <v>#NAME?</v>
          </cell>
          <cell r="AA588" t="e">
            <v>#NAME?</v>
          </cell>
          <cell r="AB588" t="e">
            <v>#NAME?</v>
          </cell>
          <cell r="AC588" t="e">
            <v>#NAME?</v>
          </cell>
          <cell r="AD588" t="e">
            <v>#NAME?</v>
          </cell>
          <cell r="AE588" t="e">
            <v>#NAME?</v>
          </cell>
          <cell r="AF588">
            <v>396.56</v>
          </cell>
          <cell r="AG588">
            <v>0</v>
          </cell>
          <cell r="AH588">
            <v>8.26</v>
          </cell>
          <cell r="AI588">
            <v>404.82</v>
          </cell>
          <cell r="AJ588" t="e">
            <v>#NAME?</v>
          </cell>
          <cell r="AK588" t="e">
            <v>#NAME?</v>
          </cell>
          <cell r="AL588" t="e">
            <v>#NAME?</v>
          </cell>
          <cell r="AM588" t="e">
            <v>#NAME?</v>
          </cell>
          <cell r="AN588" t="e">
            <v>#NAME?</v>
          </cell>
          <cell r="AO588" t="e">
            <v>#NAME?</v>
          </cell>
          <cell r="AP588" t="e">
            <v>#NAME?</v>
          </cell>
          <cell r="AQ588">
            <v>0</v>
          </cell>
          <cell r="AR588">
            <v>0</v>
          </cell>
          <cell r="AS588">
            <v>0</v>
          </cell>
          <cell r="AT588">
            <v>0</v>
          </cell>
        </row>
        <row r="589">
          <cell r="A589" t="str">
            <v>132KV DC Naubatpur-Paliganj TL Line</v>
          </cell>
          <cell r="B589">
            <v>7</v>
          </cell>
          <cell r="C589" t="str">
            <v>7/2</v>
          </cell>
          <cell r="D589" t="str">
            <v>DA+6</v>
          </cell>
          <cell r="E589" t="str">
            <v>WET</v>
          </cell>
          <cell r="F589" t="str">
            <v>Lalan Mehta</v>
          </cell>
          <cell r="G589">
            <v>43400</v>
          </cell>
          <cell r="H589">
            <v>43428</v>
          </cell>
          <cell r="I589">
            <v>43513</v>
          </cell>
          <cell r="J589" t="str">
            <v>YES</v>
          </cell>
          <cell r="K589" t="str">
            <v>YES</v>
          </cell>
          <cell r="L589">
            <v>3</v>
          </cell>
          <cell r="M589">
            <v>0</v>
          </cell>
          <cell r="N589">
            <v>0</v>
          </cell>
          <cell r="O589">
            <v>0</v>
          </cell>
          <cell r="P589">
            <v>0</v>
          </cell>
          <cell r="Q589">
            <v>0</v>
          </cell>
          <cell r="R589" t="e">
            <v>#NAME?</v>
          </cell>
          <cell r="S589" t="e">
            <v>#NAME?</v>
          </cell>
          <cell r="T589">
            <v>0</v>
          </cell>
          <cell r="U589">
            <v>0</v>
          </cell>
          <cell r="V589" t="e">
            <v>#NAME?</v>
          </cell>
          <cell r="W589" t="e">
            <v>#NAME?</v>
          </cell>
          <cell r="X589" t="e">
            <v>#NAME?</v>
          </cell>
          <cell r="Y589" t="e">
            <v>#NAME?</v>
          </cell>
          <cell r="Z589" t="e">
            <v>#NAME?</v>
          </cell>
          <cell r="AA589" t="e">
            <v>#NAME?</v>
          </cell>
          <cell r="AB589" t="e">
            <v>#NAME?</v>
          </cell>
          <cell r="AC589" t="e">
            <v>#NAME?</v>
          </cell>
          <cell r="AD589" t="e">
            <v>#NAME?</v>
          </cell>
          <cell r="AE589" t="e">
            <v>#NAME?</v>
          </cell>
          <cell r="AF589">
            <v>171.56</v>
          </cell>
          <cell r="AG589">
            <v>36.64</v>
          </cell>
          <cell r="AH589">
            <v>7.56</v>
          </cell>
          <cell r="AI589">
            <v>215.76</v>
          </cell>
          <cell r="AJ589" t="e">
            <v>#NAME?</v>
          </cell>
          <cell r="AK589" t="e">
            <v>#NAME?</v>
          </cell>
          <cell r="AL589" t="e">
            <v>#NAME?</v>
          </cell>
          <cell r="AM589" t="e">
            <v>#NAME?</v>
          </cell>
          <cell r="AN589" t="e">
            <v>#NAME?</v>
          </cell>
          <cell r="AO589" t="e">
            <v>#NAME?</v>
          </cell>
          <cell r="AP589" t="e">
            <v>#NAME?</v>
          </cell>
          <cell r="AQ589">
            <v>0</v>
          </cell>
          <cell r="AR589">
            <v>0</v>
          </cell>
          <cell r="AS589">
            <v>0</v>
          </cell>
          <cell r="AT589">
            <v>0</v>
          </cell>
        </row>
        <row r="590">
          <cell r="A590" t="str">
            <v>132KV DC Dumraon-Buxar TL Line</v>
          </cell>
          <cell r="B590">
            <v>114</v>
          </cell>
          <cell r="C590" t="str">
            <v>5/0</v>
          </cell>
          <cell r="D590" t="str">
            <v>DS+18</v>
          </cell>
          <cell r="E590" t="str">
            <v>WET</v>
          </cell>
          <cell r="F590" t="str">
            <v>Deepak Pandey</v>
          </cell>
          <cell r="G590">
            <v>43587</v>
          </cell>
          <cell r="H590">
            <v>43615</v>
          </cell>
          <cell r="I590">
            <v>43613</v>
          </cell>
          <cell r="J590" t="str">
            <v>YES</v>
          </cell>
          <cell r="K590">
            <v>0</v>
          </cell>
          <cell r="L590">
            <v>0</v>
          </cell>
          <cell r="M590">
            <v>0</v>
          </cell>
          <cell r="N590">
            <v>0</v>
          </cell>
          <cell r="O590">
            <v>0</v>
          </cell>
          <cell r="P590">
            <v>0</v>
          </cell>
          <cell r="Q590">
            <v>0</v>
          </cell>
          <cell r="R590" t="e">
            <v>#NAME?</v>
          </cell>
          <cell r="S590" t="e">
            <v>#NAME?</v>
          </cell>
          <cell r="T590">
            <v>0</v>
          </cell>
          <cell r="U590">
            <v>0</v>
          </cell>
          <cell r="V590" t="e">
            <v>#NAME?</v>
          </cell>
          <cell r="W590" t="e">
            <v>#NAME?</v>
          </cell>
          <cell r="X590" t="e">
            <v>#NAME?</v>
          </cell>
          <cell r="Y590" t="e">
            <v>#NAME?</v>
          </cell>
          <cell r="Z590" t="e">
            <v>#NAME?</v>
          </cell>
          <cell r="AA590" t="e">
            <v>#NAME?</v>
          </cell>
          <cell r="AB590" t="e">
            <v>#NAME?</v>
          </cell>
          <cell r="AC590" t="e">
            <v>#NAME?</v>
          </cell>
          <cell r="AD590" t="e">
            <v>#NAME?</v>
          </cell>
          <cell r="AE590" t="e">
            <v>#NAME?</v>
          </cell>
          <cell r="AF590">
            <v>301.24</v>
          </cell>
          <cell r="AG590">
            <v>49.2</v>
          </cell>
          <cell r="AH590">
            <v>10.3</v>
          </cell>
          <cell r="AI590">
            <v>360.74</v>
          </cell>
          <cell r="AJ590" t="e">
            <v>#NAME?</v>
          </cell>
          <cell r="AK590" t="e">
            <v>#NAME?</v>
          </cell>
          <cell r="AL590" t="e">
            <v>#NAME?</v>
          </cell>
          <cell r="AM590" t="e">
            <v>#NAME?</v>
          </cell>
          <cell r="AN590" t="e">
            <v>#NAME?</v>
          </cell>
          <cell r="AO590" t="e">
            <v>#NAME?</v>
          </cell>
          <cell r="AP590" t="e">
            <v>#NAME?</v>
          </cell>
          <cell r="AQ590">
            <v>0</v>
          </cell>
          <cell r="AR590">
            <v>0</v>
          </cell>
          <cell r="AS590">
            <v>0</v>
          </cell>
          <cell r="AT590">
            <v>0</v>
          </cell>
        </row>
        <row r="591">
          <cell r="A591" t="str">
            <v>132KV DC Gaya-Jehanabad TL Line</v>
          </cell>
          <cell r="B591">
            <v>12</v>
          </cell>
          <cell r="C591" t="str">
            <v>14/1</v>
          </cell>
          <cell r="D591" t="str">
            <v>DA+6</v>
          </cell>
          <cell r="E591" t="str">
            <v>WET</v>
          </cell>
          <cell r="F591" t="str">
            <v>Rajiv Kumar</v>
          </cell>
          <cell r="G591">
            <v>43399</v>
          </cell>
          <cell r="H591">
            <v>43427</v>
          </cell>
          <cell r="I591" t="str">
            <v>21/02</v>
          </cell>
          <cell r="J591" t="str">
            <v>YES</v>
          </cell>
          <cell r="K591" t="str">
            <v>YES</v>
          </cell>
          <cell r="L591">
            <v>1</v>
          </cell>
          <cell r="M591">
            <v>12</v>
          </cell>
          <cell r="N591">
            <v>0</v>
          </cell>
          <cell r="O591">
            <v>0</v>
          </cell>
          <cell r="P591">
            <v>0</v>
          </cell>
          <cell r="Q591">
            <v>0</v>
          </cell>
          <cell r="R591" t="e">
            <v>#NAME?</v>
          </cell>
          <cell r="S591" t="e">
            <v>#NAME?</v>
          </cell>
          <cell r="T591">
            <v>0</v>
          </cell>
          <cell r="U591">
            <v>0</v>
          </cell>
          <cell r="V591" t="e">
            <v>#NAME?</v>
          </cell>
          <cell r="W591" t="e">
            <v>#NAME?</v>
          </cell>
          <cell r="X591" t="e">
            <v>#NAME?</v>
          </cell>
          <cell r="Y591" t="e">
            <v>#NAME?</v>
          </cell>
          <cell r="Z591" t="e">
            <v>#NAME?</v>
          </cell>
          <cell r="AA591" t="e">
            <v>#NAME?</v>
          </cell>
          <cell r="AB591" t="e">
            <v>#NAME?</v>
          </cell>
          <cell r="AC591" t="e">
            <v>#NAME?</v>
          </cell>
          <cell r="AD591" t="e">
            <v>#NAME?</v>
          </cell>
          <cell r="AE591" t="e">
            <v>#NAME?</v>
          </cell>
          <cell r="AF591">
            <v>171.56</v>
          </cell>
          <cell r="AG591">
            <v>36.64</v>
          </cell>
          <cell r="AH591">
            <v>7.56</v>
          </cell>
          <cell r="AI591">
            <v>215.76</v>
          </cell>
          <cell r="AJ591" t="e">
            <v>#NAME?</v>
          </cell>
          <cell r="AK591" t="e">
            <v>#NAME?</v>
          </cell>
          <cell r="AL591" t="e">
            <v>#NAME?</v>
          </cell>
          <cell r="AM591" t="e">
            <v>#NAME?</v>
          </cell>
          <cell r="AN591" t="e">
            <v>#NAME?</v>
          </cell>
          <cell r="AO591" t="e">
            <v>#NAME?</v>
          </cell>
          <cell r="AP591" t="e">
            <v>#NAME?</v>
          </cell>
          <cell r="AQ591">
            <v>0</v>
          </cell>
          <cell r="AR591">
            <v>0</v>
          </cell>
          <cell r="AS591">
            <v>0</v>
          </cell>
          <cell r="AT591">
            <v>0</v>
          </cell>
        </row>
        <row r="592">
          <cell r="A592" t="str">
            <v>132KV DC Naubatpur-Paliganj TL Line</v>
          </cell>
          <cell r="B592">
            <v>6</v>
          </cell>
          <cell r="C592" t="str">
            <v>7/3</v>
          </cell>
          <cell r="D592" t="str">
            <v>DA+0</v>
          </cell>
          <cell r="E592" t="str">
            <v>WET</v>
          </cell>
          <cell r="F592" t="str">
            <v>Lalan Mehta</v>
          </cell>
          <cell r="G592">
            <v>43398</v>
          </cell>
          <cell r="H592">
            <v>43426</v>
          </cell>
          <cell r="I592">
            <v>43513</v>
          </cell>
          <cell r="J592" t="str">
            <v>YES</v>
          </cell>
          <cell r="K592" t="str">
            <v>YES</v>
          </cell>
          <cell r="L592">
            <v>1</v>
          </cell>
          <cell r="M592" t="str">
            <v>YES</v>
          </cell>
          <cell r="N592">
            <v>0</v>
          </cell>
          <cell r="O592">
            <v>0</v>
          </cell>
          <cell r="P592">
            <v>0</v>
          </cell>
          <cell r="Q592">
            <v>0</v>
          </cell>
          <cell r="R592" t="e">
            <v>#NAME?</v>
          </cell>
          <cell r="S592" t="e">
            <v>#NAME?</v>
          </cell>
          <cell r="T592">
            <v>0</v>
          </cell>
          <cell r="U592">
            <v>0</v>
          </cell>
          <cell r="V592" t="e">
            <v>#NAME?</v>
          </cell>
          <cell r="W592" t="e">
            <v>#NAME?</v>
          </cell>
          <cell r="X592" t="e">
            <v>#NAME?</v>
          </cell>
          <cell r="Y592" t="e">
            <v>#NAME?</v>
          </cell>
          <cell r="Z592" t="e">
            <v>#NAME?</v>
          </cell>
          <cell r="AA592" t="e">
            <v>#NAME?</v>
          </cell>
          <cell r="AB592" t="e">
            <v>#NAME?</v>
          </cell>
          <cell r="AC592" t="e">
            <v>#NAME?</v>
          </cell>
          <cell r="AD592" t="e">
            <v>#NAME?</v>
          </cell>
          <cell r="AE592" t="e">
            <v>#NAME?</v>
          </cell>
          <cell r="AF592">
            <v>171.56</v>
          </cell>
          <cell r="AG592">
            <v>36.64</v>
          </cell>
          <cell r="AH592">
            <v>7.56</v>
          </cell>
          <cell r="AI592">
            <v>215.76</v>
          </cell>
          <cell r="AJ592" t="e">
            <v>#NAME?</v>
          </cell>
          <cell r="AK592" t="e">
            <v>#NAME?</v>
          </cell>
          <cell r="AL592" t="e">
            <v>#NAME?</v>
          </cell>
          <cell r="AM592" t="e">
            <v>#NAME?</v>
          </cell>
          <cell r="AN592" t="e">
            <v>#NAME?</v>
          </cell>
          <cell r="AO592" t="e">
            <v>#NAME?</v>
          </cell>
          <cell r="AP592" t="e">
            <v>#NAME?</v>
          </cell>
          <cell r="AQ592">
            <v>0</v>
          </cell>
          <cell r="AR592">
            <v>0</v>
          </cell>
          <cell r="AS592">
            <v>0</v>
          </cell>
          <cell r="AT592">
            <v>0</v>
          </cell>
        </row>
        <row r="593">
          <cell r="A593" t="str">
            <v>220 KV DC Naubatpur-Bihta TL Line</v>
          </cell>
          <cell r="B593">
            <v>3</v>
          </cell>
          <cell r="C593" t="str">
            <v>2/1</v>
          </cell>
          <cell r="D593" t="str">
            <v>DA+3</v>
          </cell>
          <cell r="E593" t="str">
            <v>WET</v>
          </cell>
          <cell r="F593" t="str">
            <v>Lalan Mehta</v>
          </cell>
          <cell r="G593">
            <v>43508</v>
          </cell>
          <cell r="H593">
            <v>43536</v>
          </cell>
          <cell r="I593">
            <v>43573</v>
          </cell>
          <cell r="J593" t="str">
            <v>yes</v>
          </cell>
          <cell r="K593">
            <v>0</v>
          </cell>
          <cell r="L593">
            <v>0</v>
          </cell>
          <cell r="M593">
            <v>0</v>
          </cell>
          <cell r="N593">
            <v>0</v>
          </cell>
          <cell r="O593">
            <v>0</v>
          </cell>
          <cell r="P593">
            <v>0</v>
          </cell>
          <cell r="Q593">
            <v>0</v>
          </cell>
          <cell r="R593" t="e">
            <v>#NAME?</v>
          </cell>
          <cell r="S593" t="e">
            <v>#NAME?</v>
          </cell>
          <cell r="T593">
            <v>0</v>
          </cell>
          <cell r="U593">
            <v>0</v>
          </cell>
          <cell r="V593" t="e">
            <v>#NAME?</v>
          </cell>
          <cell r="W593" t="e">
            <v>#NAME?</v>
          </cell>
          <cell r="X593" t="e">
            <v>#NAME?</v>
          </cell>
          <cell r="Y593" t="e">
            <v>#NAME?</v>
          </cell>
          <cell r="Z593" t="e">
            <v>#NAME?</v>
          </cell>
          <cell r="AA593" t="e">
            <v>#NAME?</v>
          </cell>
          <cell r="AB593" t="e">
            <v>#NAME?</v>
          </cell>
          <cell r="AC593" t="e">
            <v>#NAME?</v>
          </cell>
          <cell r="AD593" t="e">
            <v>#NAME?</v>
          </cell>
          <cell r="AE593" t="e">
            <v>#NAME?</v>
          </cell>
          <cell r="AF593">
            <v>171.56</v>
          </cell>
          <cell r="AG593">
            <v>36.64</v>
          </cell>
          <cell r="AH593">
            <v>7.56</v>
          </cell>
          <cell r="AI593">
            <v>215.76</v>
          </cell>
          <cell r="AJ593" t="e">
            <v>#NAME?</v>
          </cell>
          <cell r="AK593" t="e">
            <v>#NAME?</v>
          </cell>
          <cell r="AL593" t="e">
            <v>#NAME?</v>
          </cell>
          <cell r="AM593" t="e">
            <v>#NAME?</v>
          </cell>
          <cell r="AN593" t="e">
            <v>#NAME?</v>
          </cell>
          <cell r="AO593" t="e">
            <v>#NAME?</v>
          </cell>
          <cell r="AP593" t="e">
            <v>#NAME?</v>
          </cell>
          <cell r="AQ593">
            <v>0</v>
          </cell>
          <cell r="AR593">
            <v>0</v>
          </cell>
          <cell r="AS593">
            <v>0</v>
          </cell>
          <cell r="AT593">
            <v>0</v>
          </cell>
        </row>
        <row r="594">
          <cell r="A594" t="str">
            <v>220 KV DC Naubatpur-Bihta TL Line</v>
          </cell>
          <cell r="B594">
            <v>2</v>
          </cell>
          <cell r="C594" t="str">
            <v>2/2</v>
          </cell>
          <cell r="D594" t="str">
            <v>DA+6</v>
          </cell>
          <cell r="E594" t="str">
            <v>WET</v>
          </cell>
          <cell r="F594" t="str">
            <v>Lalan Mehta</v>
          </cell>
          <cell r="G594">
            <v>43506</v>
          </cell>
          <cell r="H594">
            <v>43534</v>
          </cell>
          <cell r="I594">
            <v>43552</v>
          </cell>
          <cell r="J594">
            <v>43513</v>
          </cell>
          <cell r="K594">
            <v>0</v>
          </cell>
          <cell r="L594">
            <v>0</v>
          </cell>
          <cell r="M594">
            <v>0</v>
          </cell>
          <cell r="N594">
            <v>0</v>
          </cell>
          <cell r="O594">
            <v>0</v>
          </cell>
          <cell r="P594">
            <v>0</v>
          </cell>
          <cell r="Q594">
            <v>0</v>
          </cell>
          <cell r="R594" t="e">
            <v>#NAME?</v>
          </cell>
          <cell r="S594" t="e">
            <v>#NAME?</v>
          </cell>
          <cell r="T594">
            <v>0</v>
          </cell>
          <cell r="U594">
            <v>0</v>
          </cell>
          <cell r="V594" t="e">
            <v>#NAME?</v>
          </cell>
          <cell r="W594" t="e">
            <v>#NAME?</v>
          </cell>
          <cell r="X594" t="e">
            <v>#NAME?</v>
          </cell>
          <cell r="Y594" t="e">
            <v>#NAME?</v>
          </cell>
          <cell r="Z594" t="e">
            <v>#NAME?</v>
          </cell>
          <cell r="AA594" t="e">
            <v>#NAME?</v>
          </cell>
          <cell r="AB594" t="e">
            <v>#NAME?</v>
          </cell>
          <cell r="AC594" t="e">
            <v>#NAME?</v>
          </cell>
          <cell r="AD594" t="e">
            <v>#NAME?</v>
          </cell>
          <cell r="AE594" t="e">
            <v>#NAME?</v>
          </cell>
          <cell r="AF594">
            <v>171.56</v>
          </cell>
          <cell r="AG594">
            <v>36.64</v>
          </cell>
          <cell r="AH594">
            <v>7.56</v>
          </cell>
          <cell r="AI594">
            <v>215.76</v>
          </cell>
          <cell r="AJ594" t="e">
            <v>#NAME?</v>
          </cell>
          <cell r="AK594" t="e">
            <v>#NAME?</v>
          </cell>
          <cell r="AL594" t="e">
            <v>#NAME?</v>
          </cell>
          <cell r="AM594" t="e">
            <v>#NAME?</v>
          </cell>
          <cell r="AN594" t="e">
            <v>#NAME?</v>
          </cell>
          <cell r="AO594" t="e">
            <v>#NAME?</v>
          </cell>
          <cell r="AP594" t="e">
            <v>#NAME?</v>
          </cell>
          <cell r="AQ594">
            <v>0</v>
          </cell>
          <cell r="AR594">
            <v>0</v>
          </cell>
          <cell r="AS594">
            <v>0</v>
          </cell>
          <cell r="AT594">
            <v>0</v>
          </cell>
        </row>
        <row r="595">
          <cell r="A595" t="str">
            <v>220 KV DC Naubatpur-Bihta TL Line</v>
          </cell>
          <cell r="B595">
            <v>1</v>
          </cell>
          <cell r="C595" t="str">
            <v>2/0</v>
          </cell>
          <cell r="D595" t="str">
            <v>DC+0</v>
          </cell>
          <cell r="E595" t="str">
            <v>WET</v>
          </cell>
          <cell r="F595" t="str">
            <v>Lalan Mehta</v>
          </cell>
          <cell r="G595">
            <v>43504</v>
          </cell>
          <cell r="H595">
            <v>43532</v>
          </cell>
          <cell r="I595" t="str">
            <v>YES</v>
          </cell>
          <cell r="J595" t="str">
            <v>YES</v>
          </cell>
          <cell r="K595">
            <v>0</v>
          </cell>
          <cell r="L595">
            <v>0</v>
          </cell>
          <cell r="M595">
            <v>0</v>
          </cell>
          <cell r="N595">
            <v>0</v>
          </cell>
          <cell r="O595">
            <v>0</v>
          </cell>
          <cell r="P595">
            <v>0</v>
          </cell>
          <cell r="Q595">
            <v>0</v>
          </cell>
          <cell r="R595" t="e">
            <v>#NAME?</v>
          </cell>
          <cell r="S595" t="e">
            <v>#NAME?</v>
          </cell>
          <cell r="T595">
            <v>0</v>
          </cell>
          <cell r="U595">
            <v>0</v>
          </cell>
          <cell r="V595" t="e">
            <v>#NAME?</v>
          </cell>
          <cell r="W595" t="e">
            <v>#NAME?</v>
          </cell>
          <cell r="X595" t="e">
            <v>#NAME?</v>
          </cell>
          <cell r="Y595" t="e">
            <v>#NAME?</v>
          </cell>
          <cell r="Z595" t="e">
            <v>#NAME?</v>
          </cell>
          <cell r="AA595" t="e">
            <v>#NAME?</v>
          </cell>
          <cell r="AB595" t="e">
            <v>#NAME?</v>
          </cell>
          <cell r="AC595" t="e">
            <v>#NAME?</v>
          </cell>
          <cell r="AD595" t="e">
            <v>#NAME?</v>
          </cell>
          <cell r="AE595" t="e">
            <v>#NAME?</v>
          </cell>
          <cell r="AF595">
            <v>259.52</v>
          </cell>
          <cell r="AG595">
            <v>54.08</v>
          </cell>
          <cell r="AH595">
            <v>8.26</v>
          </cell>
          <cell r="AI595">
            <v>321.85999999999996</v>
          </cell>
          <cell r="AJ595" t="e">
            <v>#NAME?</v>
          </cell>
          <cell r="AK595" t="e">
            <v>#NAME?</v>
          </cell>
          <cell r="AL595" t="e">
            <v>#NAME?</v>
          </cell>
          <cell r="AM595" t="e">
            <v>#NAME?</v>
          </cell>
          <cell r="AN595" t="e">
            <v>#NAME?</v>
          </cell>
          <cell r="AO595" t="e">
            <v>#NAME?</v>
          </cell>
          <cell r="AP595" t="e">
            <v>#NAME?</v>
          </cell>
          <cell r="AQ595">
            <v>0</v>
          </cell>
          <cell r="AR595">
            <v>0</v>
          </cell>
          <cell r="AS595">
            <v>0</v>
          </cell>
          <cell r="AT595">
            <v>0</v>
          </cell>
        </row>
        <row r="596">
          <cell r="A596" t="str">
            <v>220 KV DC Naubatpur-Bihta TL Line</v>
          </cell>
          <cell r="B596">
            <v>0</v>
          </cell>
          <cell r="C596" t="str">
            <v>1/0</v>
          </cell>
          <cell r="D596" t="str">
            <v>MD+0</v>
          </cell>
          <cell r="E596">
            <v>0</v>
          </cell>
          <cell r="F596">
            <v>0</v>
          </cell>
          <cell r="G596">
            <v>0</v>
          </cell>
          <cell r="H596">
            <v>28</v>
          </cell>
          <cell r="I596">
            <v>0</v>
          </cell>
          <cell r="J596">
            <v>0</v>
          </cell>
          <cell r="K596">
            <v>0</v>
          </cell>
          <cell r="L596">
            <v>0</v>
          </cell>
          <cell r="M596">
            <v>0</v>
          </cell>
          <cell r="N596">
            <v>0</v>
          </cell>
          <cell r="O596">
            <v>0</v>
          </cell>
          <cell r="P596">
            <v>0</v>
          </cell>
          <cell r="Q596">
            <v>0</v>
          </cell>
          <cell r="R596" t="e">
            <v>#NAME?</v>
          </cell>
          <cell r="S596" t="e">
            <v>#NAME?</v>
          </cell>
          <cell r="T596">
            <v>0</v>
          </cell>
          <cell r="U596">
            <v>0</v>
          </cell>
          <cell r="V596" t="e">
            <v>#NAME?</v>
          </cell>
          <cell r="W596" t="e">
            <v>#NAME?</v>
          </cell>
          <cell r="X596" t="e">
            <v>#NAME?</v>
          </cell>
          <cell r="Y596" t="e">
            <v>#NAME?</v>
          </cell>
          <cell r="Z596" t="e">
            <v>#NAME?</v>
          </cell>
          <cell r="AA596" t="e">
            <v>#NAME?</v>
          </cell>
          <cell r="AB596" t="e">
            <v>#NAME?</v>
          </cell>
          <cell r="AC596" t="e">
            <v>#NAME?</v>
          </cell>
          <cell r="AD596" t="e">
            <v>#NAME?</v>
          </cell>
          <cell r="AE596" t="e">
            <v>#NAME?</v>
          </cell>
          <cell r="AF596">
            <v>0</v>
          </cell>
          <cell r="AG596">
            <v>0</v>
          </cell>
          <cell r="AH596">
            <v>0</v>
          </cell>
          <cell r="AI596">
            <v>0</v>
          </cell>
          <cell r="AJ596" t="e">
            <v>#NAME?</v>
          </cell>
          <cell r="AK596" t="e">
            <v>#NAME?</v>
          </cell>
          <cell r="AL596" t="e">
            <v>#NAME?</v>
          </cell>
          <cell r="AM596" t="e">
            <v>#NAME?</v>
          </cell>
          <cell r="AN596" t="e">
            <v>#NAME?</v>
          </cell>
          <cell r="AO596" t="e">
            <v>#NAME?</v>
          </cell>
          <cell r="AP596" t="e">
            <v>#NAME?</v>
          </cell>
          <cell r="AQ596">
            <v>0</v>
          </cell>
          <cell r="AR596">
            <v>0</v>
          </cell>
          <cell r="AS596">
            <v>0</v>
          </cell>
          <cell r="AT596">
            <v>0</v>
          </cell>
        </row>
        <row r="597">
          <cell r="A597" t="str">
            <v>220 KV DC Naubatpur-Bihta TL Line</v>
          </cell>
          <cell r="B597">
            <v>18</v>
          </cell>
          <cell r="C597" t="str">
            <v>1A/0</v>
          </cell>
          <cell r="D597" t="str">
            <v>MD+0</v>
          </cell>
          <cell r="E597" t="str">
            <v>WET</v>
          </cell>
          <cell r="F597" t="str">
            <v>Lalan Mehta</v>
          </cell>
          <cell r="G597">
            <v>43572</v>
          </cell>
          <cell r="H597">
            <v>43600</v>
          </cell>
          <cell r="I597">
            <v>0</v>
          </cell>
          <cell r="J597">
            <v>43582</v>
          </cell>
          <cell r="K597">
            <v>0</v>
          </cell>
          <cell r="L597">
            <v>0</v>
          </cell>
          <cell r="M597">
            <v>0</v>
          </cell>
          <cell r="N597">
            <v>0</v>
          </cell>
          <cell r="O597">
            <v>0</v>
          </cell>
          <cell r="P597">
            <v>0</v>
          </cell>
          <cell r="Q597">
            <v>0</v>
          </cell>
          <cell r="R597" t="e">
            <v>#NAME?</v>
          </cell>
          <cell r="S597" t="e">
            <v>#NAME?</v>
          </cell>
          <cell r="T597">
            <v>0</v>
          </cell>
          <cell r="U597">
            <v>0</v>
          </cell>
          <cell r="V597" t="e">
            <v>#NAME?</v>
          </cell>
          <cell r="W597" t="e">
            <v>#NAME?</v>
          </cell>
          <cell r="X597" t="e">
            <v>#NAME?</v>
          </cell>
          <cell r="Y597" t="e">
            <v>#NAME?</v>
          </cell>
          <cell r="Z597" t="e">
            <v>#NAME?</v>
          </cell>
          <cell r="AA597" t="e">
            <v>#NAME?</v>
          </cell>
          <cell r="AB597" t="e">
            <v>#NAME?</v>
          </cell>
          <cell r="AC597" t="e">
            <v>#NAME?</v>
          </cell>
          <cell r="AD597" t="e">
            <v>#NAME?</v>
          </cell>
          <cell r="AE597" t="e">
            <v>#NAME?</v>
          </cell>
          <cell r="AF597">
            <v>1257.48</v>
          </cell>
          <cell r="AG597">
            <v>0</v>
          </cell>
          <cell r="AH597">
            <v>12.46</v>
          </cell>
          <cell r="AI597">
            <v>1269.94</v>
          </cell>
          <cell r="AJ597" t="e">
            <v>#NAME?</v>
          </cell>
          <cell r="AK597" t="e">
            <v>#NAME?</v>
          </cell>
          <cell r="AL597" t="e">
            <v>#NAME?</v>
          </cell>
          <cell r="AM597" t="e">
            <v>#NAME?</v>
          </cell>
          <cell r="AN597" t="e">
            <v>#NAME?</v>
          </cell>
          <cell r="AO597" t="e">
            <v>#NAME?</v>
          </cell>
          <cell r="AP597" t="e">
            <v>#NAME?</v>
          </cell>
          <cell r="AQ597">
            <v>0</v>
          </cell>
          <cell r="AR597">
            <v>0</v>
          </cell>
          <cell r="AS597">
            <v>0</v>
          </cell>
          <cell r="AT597">
            <v>0</v>
          </cell>
        </row>
        <row r="598">
          <cell r="A598" t="str">
            <v>220 KV DC Naubatpur-Bihta TL Line</v>
          </cell>
          <cell r="B598">
            <v>19</v>
          </cell>
          <cell r="C598" t="str">
            <v>5/3</v>
          </cell>
          <cell r="D598" t="str">
            <v>DA+0</v>
          </cell>
          <cell r="E598" t="str">
            <v>WET</v>
          </cell>
          <cell r="F598" t="str">
            <v>Lalan Mehta</v>
          </cell>
          <cell r="G598">
            <v>43575</v>
          </cell>
          <cell r="H598">
            <v>43603</v>
          </cell>
          <cell r="I598">
            <v>0</v>
          </cell>
          <cell r="J598">
            <v>43576</v>
          </cell>
          <cell r="K598">
            <v>0</v>
          </cell>
          <cell r="L598">
            <v>0</v>
          </cell>
          <cell r="M598">
            <v>0</v>
          </cell>
          <cell r="N598">
            <v>0</v>
          </cell>
          <cell r="O598">
            <v>0</v>
          </cell>
          <cell r="P598">
            <v>0</v>
          </cell>
          <cell r="Q598">
            <v>0</v>
          </cell>
          <cell r="R598" t="e">
            <v>#NAME?</v>
          </cell>
          <cell r="S598" t="e">
            <v>#NAME?</v>
          </cell>
          <cell r="T598">
            <v>0</v>
          </cell>
          <cell r="U598">
            <v>0</v>
          </cell>
          <cell r="V598" t="e">
            <v>#NAME?</v>
          </cell>
          <cell r="W598" t="e">
            <v>#NAME?</v>
          </cell>
          <cell r="X598" t="e">
            <v>#NAME?</v>
          </cell>
          <cell r="Y598" t="e">
            <v>#NAME?</v>
          </cell>
          <cell r="Z598" t="e">
            <v>#NAME?</v>
          </cell>
          <cell r="AA598" t="e">
            <v>#NAME?</v>
          </cell>
          <cell r="AB598" t="e">
            <v>#NAME?</v>
          </cell>
          <cell r="AC598" t="e">
            <v>#NAME?</v>
          </cell>
          <cell r="AD598" t="e">
            <v>#NAME?</v>
          </cell>
          <cell r="AE598" t="e">
            <v>#NAME?</v>
          </cell>
          <cell r="AF598">
            <v>171.56</v>
          </cell>
          <cell r="AG598">
            <v>36.64</v>
          </cell>
          <cell r="AH598">
            <v>7.56</v>
          </cell>
          <cell r="AI598">
            <v>215.76</v>
          </cell>
          <cell r="AJ598" t="e">
            <v>#NAME?</v>
          </cell>
          <cell r="AK598" t="e">
            <v>#NAME?</v>
          </cell>
          <cell r="AL598" t="e">
            <v>#NAME?</v>
          </cell>
          <cell r="AM598" t="e">
            <v>#NAME?</v>
          </cell>
          <cell r="AN598" t="e">
            <v>#NAME?</v>
          </cell>
          <cell r="AO598" t="e">
            <v>#NAME?</v>
          </cell>
          <cell r="AP598" t="e">
            <v>#NAME?</v>
          </cell>
          <cell r="AQ598">
            <v>0</v>
          </cell>
          <cell r="AR598">
            <v>0</v>
          </cell>
          <cell r="AS598">
            <v>0</v>
          </cell>
          <cell r="AT598">
            <v>0</v>
          </cell>
        </row>
        <row r="599">
          <cell r="A599" t="str">
            <v>220 KV DC Naubatpur-Bihta TL Line</v>
          </cell>
          <cell r="B599">
            <v>20</v>
          </cell>
          <cell r="C599" t="str">
            <v>5/4</v>
          </cell>
          <cell r="D599" t="str">
            <v>DA+0</v>
          </cell>
          <cell r="E599" t="str">
            <v>WET</v>
          </cell>
          <cell r="F599" t="str">
            <v>Lalan Mehta</v>
          </cell>
          <cell r="G599">
            <v>43597</v>
          </cell>
          <cell r="H599">
            <v>43625</v>
          </cell>
          <cell r="I599">
            <v>0</v>
          </cell>
          <cell r="J599" t="str">
            <v>YES</v>
          </cell>
          <cell r="K599">
            <v>0</v>
          </cell>
          <cell r="L599">
            <v>0</v>
          </cell>
          <cell r="M599">
            <v>0</v>
          </cell>
          <cell r="N599">
            <v>0</v>
          </cell>
          <cell r="O599">
            <v>0</v>
          </cell>
          <cell r="P599">
            <v>0</v>
          </cell>
          <cell r="Q599">
            <v>0</v>
          </cell>
          <cell r="R599" t="e">
            <v>#NAME?</v>
          </cell>
          <cell r="S599" t="e">
            <v>#NAME?</v>
          </cell>
          <cell r="T599">
            <v>0</v>
          </cell>
          <cell r="U599">
            <v>0</v>
          </cell>
          <cell r="V599" t="e">
            <v>#NAME?</v>
          </cell>
          <cell r="W599" t="e">
            <v>#NAME?</v>
          </cell>
          <cell r="X599" t="e">
            <v>#NAME?</v>
          </cell>
          <cell r="Y599" t="e">
            <v>#NAME?</v>
          </cell>
          <cell r="Z599" t="e">
            <v>#NAME?</v>
          </cell>
          <cell r="AA599" t="e">
            <v>#NAME?</v>
          </cell>
          <cell r="AB599" t="e">
            <v>#NAME?</v>
          </cell>
          <cell r="AC599" t="e">
            <v>#NAME?</v>
          </cell>
          <cell r="AD599" t="e">
            <v>#NAME?</v>
          </cell>
          <cell r="AE599" t="e">
            <v>#NAME?</v>
          </cell>
          <cell r="AF599">
            <v>171.56</v>
          </cell>
          <cell r="AG599">
            <v>36.64</v>
          </cell>
          <cell r="AH599">
            <v>7.56</v>
          </cell>
          <cell r="AI599">
            <v>215.76</v>
          </cell>
          <cell r="AJ599" t="e">
            <v>#NAME?</v>
          </cell>
          <cell r="AK599" t="e">
            <v>#NAME?</v>
          </cell>
          <cell r="AL599" t="e">
            <v>#NAME?</v>
          </cell>
          <cell r="AM599" t="e">
            <v>#NAME?</v>
          </cell>
          <cell r="AN599" t="e">
            <v>#NAME?</v>
          </cell>
          <cell r="AO599" t="e">
            <v>#NAME?</v>
          </cell>
          <cell r="AP599" t="e">
            <v>#NAME?</v>
          </cell>
          <cell r="AQ599">
            <v>0</v>
          </cell>
          <cell r="AR599">
            <v>0</v>
          </cell>
          <cell r="AS599">
            <v>0</v>
          </cell>
          <cell r="AT599">
            <v>0</v>
          </cell>
        </row>
        <row r="600">
          <cell r="A600" t="str">
            <v>220 KV DC Naubatpur-Bihta TL Line</v>
          </cell>
          <cell r="B600">
            <v>26</v>
          </cell>
          <cell r="C600" t="str">
            <v>5/5</v>
          </cell>
          <cell r="D600" t="str">
            <v>DA+0</v>
          </cell>
          <cell r="E600" t="str">
            <v>WET</v>
          </cell>
          <cell r="F600" t="str">
            <v>Lalan Mehta</v>
          </cell>
          <cell r="G600">
            <v>43607</v>
          </cell>
          <cell r="H600">
            <v>43635</v>
          </cell>
          <cell r="I600">
            <v>0</v>
          </cell>
          <cell r="J600">
            <v>43613</v>
          </cell>
          <cell r="K600">
            <v>0</v>
          </cell>
          <cell r="L600">
            <v>0</v>
          </cell>
          <cell r="M600">
            <v>0</v>
          </cell>
          <cell r="N600">
            <v>0</v>
          </cell>
          <cell r="O600">
            <v>0</v>
          </cell>
          <cell r="P600">
            <v>0</v>
          </cell>
          <cell r="Q600">
            <v>0</v>
          </cell>
          <cell r="R600" t="e">
            <v>#NAME?</v>
          </cell>
          <cell r="S600" t="e">
            <v>#NAME?</v>
          </cell>
          <cell r="T600">
            <v>0</v>
          </cell>
          <cell r="U600">
            <v>0</v>
          </cell>
          <cell r="V600" t="e">
            <v>#NAME?</v>
          </cell>
          <cell r="W600" t="e">
            <v>#NAME?</v>
          </cell>
          <cell r="X600" t="e">
            <v>#NAME?</v>
          </cell>
          <cell r="Y600" t="e">
            <v>#NAME?</v>
          </cell>
          <cell r="Z600" t="e">
            <v>#NAME?</v>
          </cell>
          <cell r="AA600" t="e">
            <v>#NAME?</v>
          </cell>
          <cell r="AB600" t="e">
            <v>#NAME?</v>
          </cell>
          <cell r="AC600" t="e">
            <v>#NAME?</v>
          </cell>
          <cell r="AD600" t="e">
            <v>#NAME?</v>
          </cell>
          <cell r="AE600" t="e">
            <v>#NAME?</v>
          </cell>
          <cell r="AF600">
            <v>171.56</v>
          </cell>
          <cell r="AG600">
            <v>36.64</v>
          </cell>
          <cell r="AH600">
            <v>7.56</v>
          </cell>
          <cell r="AI600">
            <v>215.76</v>
          </cell>
          <cell r="AJ600" t="e">
            <v>#NAME?</v>
          </cell>
          <cell r="AK600" t="e">
            <v>#NAME?</v>
          </cell>
          <cell r="AL600" t="e">
            <v>#NAME?</v>
          </cell>
          <cell r="AM600" t="e">
            <v>#NAME?</v>
          </cell>
          <cell r="AN600" t="e">
            <v>#NAME?</v>
          </cell>
          <cell r="AO600" t="e">
            <v>#NAME?</v>
          </cell>
          <cell r="AP600" t="e">
            <v>#NAME?</v>
          </cell>
          <cell r="AQ600">
            <v>0</v>
          </cell>
          <cell r="AR600">
            <v>0</v>
          </cell>
          <cell r="AS600">
            <v>0</v>
          </cell>
          <cell r="AT600">
            <v>0</v>
          </cell>
        </row>
        <row r="601">
          <cell r="A601" t="str">
            <v>220 KV DC Naubatpur-Bihta TL Line</v>
          </cell>
          <cell r="B601">
            <v>21</v>
          </cell>
          <cell r="C601" t="str">
            <v>6/0</v>
          </cell>
          <cell r="D601" t="str">
            <v>DC+0</v>
          </cell>
          <cell r="E601" t="str">
            <v>WET</v>
          </cell>
          <cell r="F601" t="str">
            <v>Lalan Mehta</v>
          </cell>
          <cell r="G601">
            <v>43598</v>
          </cell>
          <cell r="H601">
            <v>43626</v>
          </cell>
          <cell r="I601">
            <v>0</v>
          </cell>
          <cell r="J601" t="str">
            <v>YES</v>
          </cell>
          <cell r="K601">
            <v>0</v>
          </cell>
          <cell r="L601">
            <v>0</v>
          </cell>
          <cell r="M601">
            <v>0</v>
          </cell>
          <cell r="N601">
            <v>0</v>
          </cell>
          <cell r="O601">
            <v>0</v>
          </cell>
          <cell r="P601">
            <v>0</v>
          </cell>
          <cell r="Q601">
            <v>0</v>
          </cell>
          <cell r="R601" t="e">
            <v>#NAME?</v>
          </cell>
          <cell r="S601" t="e">
            <v>#NAME?</v>
          </cell>
          <cell r="T601">
            <v>0</v>
          </cell>
          <cell r="U601">
            <v>0</v>
          </cell>
          <cell r="V601" t="e">
            <v>#NAME?</v>
          </cell>
          <cell r="W601" t="e">
            <v>#NAME?</v>
          </cell>
          <cell r="X601" t="e">
            <v>#NAME?</v>
          </cell>
          <cell r="Y601" t="e">
            <v>#NAME?</v>
          </cell>
          <cell r="Z601" t="e">
            <v>#NAME?</v>
          </cell>
          <cell r="AA601" t="e">
            <v>#NAME?</v>
          </cell>
          <cell r="AB601" t="e">
            <v>#NAME?</v>
          </cell>
          <cell r="AC601" t="e">
            <v>#NAME?</v>
          </cell>
          <cell r="AD601" t="e">
            <v>#NAME?</v>
          </cell>
          <cell r="AE601" t="e">
            <v>#NAME?</v>
          </cell>
          <cell r="AF601">
            <v>259.52</v>
          </cell>
          <cell r="AG601">
            <v>54.08</v>
          </cell>
          <cell r="AH601">
            <v>8.26</v>
          </cell>
          <cell r="AI601">
            <v>321.85999999999996</v>
          </cell>
          <cell r="AJ601" t="e">
            <v>#NAME?</v>
          </cell>
          <cell r="AK601" t="e">
            <v>#NAME?</v>
          </cell>
          <cell r="AL601" t="e">
            <v>#NAME?</v>
          </cell>
          <cell r="AM601" t="e">
            <v>#NAME?</v>
          </cell>
          <cell r="AN601" t="e">
            <v>#NAME?</v>
          </cell>
          <cell r="AO601" t="e">
            <v>#NAME?</v>
          </cell>
          <cell r="AP601" t="e">
            <v>#NAME?</v>
          </cell>
          <cell r="AQ601">
            <v>0</v>
          </cell>
          <cell r="AR601">
            <v>0</v>
          </cell>
          <cell r="AS601">
            <v>0</v>
          </cell>
          <cell r="AT601">
            <v>0</v>
          </cell>
        </row>
        <row r="602">
          <cell r="A602" t="str">
            <v>220 KV DC Naubatpur-Bihta TL Line</v>
          </cell>
          <cell r="B602">
            <v>22</v>
          </cell>
          <cell r="C602" t="str">
            <v>6/1</v>
          </cell>
          <cell r="D602" t="str">
            <v>DA+3</v>
          </cell>
          <cell r="E602" t="str">
            <v>WET</v>
          </cell>
          <cell r="F602" t="str">
            <v>Lalan Mehta</v>
          </cell>
          <cell r="G602">
            <v>43599</v>
          </cell>
          <cell r="H602">
            <v>43627</v>
          </cell>
          <cell r="I602">
            <v>0</v>
          </cell>
          <cell r="J602" t="str">
            <v>YES</v>
          </cell>
          <cell r="K602">
            <v>0</v>
          </cell>
          <cell r="L602">
            <v>0</v>
          </cell>
          <cell r="M602">
            <v>0</v>
          </cell>
          <cell r="N602">
            <v>0</v>
          </cell>
          <cell r="O602">
            <v>0</v>
          </cell>
          <cell r="P602">
            <v>0</v>
          </cell>
          <cell r="Q602">
            <v>0</v>
          </cell>
          <cell r="R602" t="e">
            <v>#NAME?</v>
          </cell>
          <cell r="S602" t="e">
            <v>#NAME?</v>
          </cell>
          <cell r="T602">
            <v>0</v>
          </cell>
          <cell r="U602">
            <v>0</v>
          </cell>
          <cell r="V602" t="e">
            <v>#NAME?</v>
          </cell>
          <cell r="W602" t="e">
            <v>#NAME?</v>
          </cell>
          <cell r="X602" t="e">
            <v>#NAME?</v>
          </cell>
          <cell r="Y602" t="e">
            <v>#NAME?</v>
          </cell>
          <cell r="Z602" t="e">
            <v>#NAME?</v>
          </cell>
          <cell r="AA602" t="e">
            <v>#NAME?</v>
          </cell>
          <cell r="AB602" t="e">
            <v>#NAME?</v>
          </cell>
          <cell r="AC602" t="e">
            <v>#NAME?</v>
          </cell>
          <cell r="AD602" t="e">
            <v>#NAME?</v>
          </cell>
          <cell r="AE602" t="e">
            <v>#NAME?</v>
          </cell>
          <cell r="AF602">
            <v>171.56</v>
          </cell>
          <cell r="AG602">
            <v>36.64</v>
          </cell>
          <cell r="AH602">
            <v>7.56</v>
          </cell>
          <cell r="AI602">
            <v>215.76</v>
          </cell>
          <cell r="AJ602" t="e">
            <v>#NAME?</v>
          </cell>
          <cell r="AK602" t="e">
            <v>#NAME?</v>
          </cell>
          <cell r="AL602" t="e">
            <v>#NAME?</v>
          </cell>
          <cell r="AM602" t="e">
            <v>#NAME?</v>
          </cell>
          <cell r="AN602" t="e">
            <v>#NAME?</v>
          </cell>
          <cell r="AO602" t="e">
            <v>#NAME?</v>
          </cell>
          <cell r="AP602" t="e">
            <v>#NAME?</v>
          </cell>
          <cell r="AQ602">
            <v>0</v>
          </cell>
          <cell r="AR602">
            <v>0</v>
          </cell>
          <cell r="AS602">
            <v>0</v>
          </cell>
          <cell r="AT602">
            <v>0</v>
          </cell>
        </row>
        <row r="603">
          <cell r="A603" t="str">
            <v>220 KV DC Naubatpur-Bihta TL Line</v>
          </cell>
          <cell r="B603">
            <v>0</v>
          </cell>
          <cell r="C603" t="str">
            <v>6/2</v>
          </cell>
          <cell r="D603" t="str">
            <v>DA+0</v>
          </cell>
          <cell r="E603">
            <v>0</v>
          </cell>
          <cell r="F603">
            <v>0</v>
          </cell>
          <cell r="G603">
            <v>0</v>
          </cell>
          <cell r="H603">
            <v>28</v>
          </cell>
          <cell r="I603">
            <v>0</v>
          </cell>
          <cell r="J603">
            <v>0</v>
          </cell>
          <cell r="K603">
            <v>0</v>
          </cell>
          <cell r="L603">
            <v>0</v>
          </cell>
          <cell r="M603">
            <v>0</v>
          </cell>
          <cell r="N603">
            <v>0</v>
          </cell>
          <cell r="O603">
            <v>0</v>
          </cell>
          <cell r="P603">
            <v>0</v>
          </cell>
          <cell r="Q603">
            <v>0</v>
          </cell>
          <cell r="R603" t="e">
            <v>#NAME?</v>
          </cell>
          <cell r="S603" t="e">
            <v>#NAME?</v>
          </cell>
          <cell r="T603">
            <v>0</v>
          </cell>
          <cell r="U603">
            <v>0</v>
          </cell>
          <cell r="V603" t="e">
            <v>#NAME?</v>
          </cell>
          <cell r="W603" t="e">
            <v>#NAME?</v>
          </cell>
          <cell r="X603" t="e">
            <v>#NAME?</v>
          </cell>
          <cell r="Y603" t="e">
            <v>#NAME?</v>
          </cell>
          <cell r="Z603" t="e">
            <v>#NAME?</v>
          </cell>
          <cell r="AA603" t="e">
            <v>#NAME?</v>
          </cell>
          <cell r="AB603" t="e">
            <v>#NAME?</v>
          </cell>
          <cell r="AC603" t="e">
            <v>#NAME?</v>
          </cell>
          <cell r="AD603" t="e">
            <v>#NAME?</v>
          </cell>
          <cell r="AE603" t="e">
            <v>#NAME?</v>
          </cell>
          <cell r="AF603">
            <v>0</v>
          </cell>
          <cell r="AG603">
            <v>0</v>
          </cell>
          <cell r="AH603">
            <v>0</v>
          </cell>
          <cell r="AI603">
            <v>0</v>
          </cell>
          <cell r="AJ603" t="e">
            <v>#NAME?</v>
          </cell>
          <cell r="AK603" t="e">
            <v>#NAME?</v>
          </cell>
          <cell r="AL603" t="e">
            <v>#NAME?</v>
          </cell>
          <cell r="AM603" t="e">
            <v>#NAME?</v>
          </cell>
          <cell r="AN603" t="e">
            <v>#NAME?</v>
          </cell>
          <cell r="AO603" t="e">
            <v>#NAME?</v>
          </cell>
          <cell r="AP603" t="e">
            <v>#NAME?</v>
          </cell>
          <cell r="AQ603">
            <v>0</v>
          </cell>
          <cell r="AR603">
            <v>0</v>
          </cell>
          <cell r="AS603">
            <v>0</v>
          </cell>
          <cell r="AT603">
            <v>0</v>
          </cell>
        </row>
        <row r="604">
          <cell r="A604" t="str">
            <v>220 KV DC Naubatpur-Bihta TL Line</v>
          </cell>
          <cell r="B604">
            <v>23</v>
          </cell>
          <cell r="C604" t="str">
            <v>7/0</v>
          </cell>
          <cell r="D604" t="str">
            <v>DD+3</v>
          </cell>
          <cell r="E604" t="str">
            <v>WET</v>
          </cell>
          <cell r="F604" t="str">
            <v>Lalan Mehta</v>
          </cell>
          <cell r="G604">
            <v>43601</v>
          </cell>
          <cell r="H604">
            <v>43629</v>
          </cell>
          <cell r="I604">
            <v>0</v>
          </cell>
          <cell r="J604" t="str">
            <v>YES</v>
          </cell>
          <cell r="K604">
            <v>0</v>
          </cell>
          <cell r="L604">
            <v>0</v>
          </cell>
          <cell r="M604">
            <v>0</v>
          </cell>
          <cell r="N604">
            <v>0</v>
          </cell>
          <cell r="O604">
            <v>0</v>
          </cell>
          <cell r="P604">
            <v>0</v>
          </cell>
          <cell r="Q604">
            <v>0</v>
          </cell>
          <cell r="R604" t="e">
            <v>#NAME?</v>
          </cell>
          <cell r="S604" t="e">
            <v>#NAME?</v>
          </cell>
          <cell r="T604">
            <v>0</v>
          </cell>
          <cell r="U604">
            <v>0</v>
          </cell>
          <cell r="V604" t="e">
            <v>#NAME?</v>
          </cell>
          <cell r="W604" t="e">
            <v>#NAME?</v>
          </cell>
          <cell r="X604" t="e">
            <v>#NAME?</v>
          </cell>
          <cell r="Y604" t="e">
            <v>#NAME?</v>
          </cell>
          <cell r="Z604" t="e">
            <v>#NAME?</v>
          </cell>
          <cell r="AA604" t="e">
            <v>#NAME?</v>
          </cell>
          <cell r="AB604" t="e">
            <v>#NAME?</v>
          </cell>
          <cell r="AC604" t="e">
            <v>#NAME?</v>
          </cell>
          <cell r="AD604" t="e">
            <v>#NAME?</v>
          </cell>
          <cell r="AE604" t="e">
            <v>#NAME?</v>
          </cell>
          <cell r="AF604">
            <v>396.56</v>
          </cell>
          <cell r="AG604">
            <v>0</v>
          </cell>
          <cell r="AH604">
            <v>8.26</v>
          </cell>
          <cell r="AI604">
            <v>404.82</v>
          </cell>
          <cell r="AJ604" t="e">
            <v>#NAME?</v>
          </cell>
          <cell r="AK604" t="e">
            <v>#NAME?</v>
          </cell>
          <cell r="AL604" t="e">
            <v>#NAME?</v>
          </cell>
          <cell r="AM604" t="e">
            <v>#NAME?</v>
          </cell>
          <cell r="AN604" t="e">
            <v>#NAME?</v>
          </cell>
          <cell r="AO604" t="e">
            <v>#NAME?</v>
          </cell>
          <cell r="AP604" t="e">
            <v>#NAME?</v>
          </cell>
          <cell r="AQ604">
            <v>0</v>
          </cell>
          <cell r="AR604">
            <v>0</v>
          </cell>
          <cell r="AS604">
            <v>0</v>
          </cell>
          <cell r="AT604">
            <v>0</v>
          </cell>
        </row>
        <row r="605">
          <cell r="A605" t="str">
            <v>220 KV DC Naubatpur-Bihta TL Line</v>
          </cell>
          <cell r="B605">
            <v>24</v>
          </cell>
          <cell r="C605" t="str">
            <v>7/1</v>
          </cell>
          <cell r="D605" t="str">
            <v>DA+6</v>
          </cell>
          <cell r="E605" t="str">
            <v>WET</v>
          </cell>
          <cell r="F605" t="str">
            <v>Lalan Mehta</v>
          </cell>
          <cell r="G605">
            <v>43603</v>
          </cell>
          <cell r="H605">
            <v>43631</v>
          </cell>
          <cell r="I605">
            <v>0</v>
          </cell>
          <cell r="J605">
            <v>43613</v>
          </cell>
          <cell r="K605">
            <v>0</v>
          </cell>
          <cell r="L605">
            <v>0</v>
          </cell>
          <cell r="M605">
            <v>0</v>
          </cell>
          <cell r="N605">
            <v>0</v>
          </cell>
          <cell r="O605">
            <v>0</v>
          </cell>
          <cell r="P605">
            <v>0</v>
          </cell>
          <cell r="Q605">
            <v>0</v>
          </cell>
          <cell r="R605" t="e">
            <v>#NAME?</v>
          </cell>
          <cell r="S605" t="e">
            <v>#NAME?</v>
          </cell>
          <cell r="T605">
            <v>0</v>
          </cell>
          <cell r="U605">
            <v>0</v>
          </cell>
          <cell r="V605" t="e">
            <v>#NAME?</v>
          </cell>
          <cell r="W605" t="e">
            <v>#NAME?</v>
          </cell>
          <cell r="X605" t="e">
            <v>#NAME?</v>
          </cell>
          <cell r="Y605" t="e">
            <v>#NAME?</v>
          </cell>
          <cell r="Z605" t="e">
            <v>#NAME?</v>
          </cell>
          <cell r="AA605" t="e">
            <v>#NAME?</v>
          </cell>
          <cell r="AB605" t="e">
            <v>#NAME?</v>
          </cell>
          <cell r="AC605" t="e">
            <v>#NAME?</v>
          </cell>
          <cell r="AD605" t="e">
            <v>#NAME?</v>
          </cell>
          <cell r="AE605" t="e">
            <v>#NAME?</v>
          </cell>
          <cell r="AF605">
            <v>171.56</v>
          </cell>
          <cell r="AG605">
            <v>36.64</v>
          </cell>
          <cell r="AH605">
            <v>7.56</v>
          </cell>
          <cell r="AI605">
            <v>215.76</v>
          </cell>
          <cell r="AJ605" t="e">
            <v>#NAME?</v>
          </cell>
          <cell r="AK605" t="e">
            <v>#NAME?</v>
          </cell>
          <cell r="AL605" t="e">
            <v>#NAME?</v>
          </cell>
          <cell r="AM605" t="e">
            <v>#NAME?</v>
          </cell>
          <cell r="AN605" t="e">
            <v>#NAME?</v>
          </cell>
          <cell r="AO605" t="e">
            <v>#NAME?</v>
          </cell>
          <cell r="AP605" t="e">
            <v>#NAME?</v>
          </cell>
          <cell r="AQ605">
            <v>0</v>
          </cell>
          <cell r="AR605">
            <v>0</v>
          </cell>
          <cell r="AS605">
            <v>0</v>
          </cell>
          <cell r="AT605">
            <v>0</v>
          </cell>
        </row>
        <row r="606">
          <cell r="A606" t="str">
            <v>220 KV DC Naubatpur-Bihta TL Line</v>
          </cell>
          <cell r="B606">
            <v>25</v>
          </cell>
          <cell r="C606" t="str">
            <v>7/2</v>
          </cell>
          <cell r="D606" t="str">
            <v>DA+0</v>
          </cell>
          <cell r="E606" t="str">
            <v>PS</v>
          </cell>
          <cell r="F606" t="str">
            <v>Lalan Mehta</v>
          </cell>
          <cell r="G606">
            <v>43606</v>
          </cell>
          <cell r="H606">
            <v>43634</v>
          </cell>
          <cell r="I606">
            <v>0</v>
          </cell>
          <cell r="J606">
            <v>43613</v>
          </cell>
          <cell r="K606">
            <v>0</v>
          </cell>
          <cell r="L606">
            <v>0</v>
          </cell>
          <cell r="M606">
            <v>0</v>
          </cell>
          <cell r="N606">
            <v>0</v>
          </cell>
          <cell r="O606">
            <v>0</v>
          </cell>
          <cell r="P606">
            <v>0</v>
          </cell>
          <cell r="Q606">
            <v>0</v>
          </cell>
          <cell r="R606" t="e">
            <v>#NAME?</v>
          </cell>
          <cell r="S606" t="e">
            <v>#NAME?</v>
          </cell>
          <cell r="T606">
            <v>0</v>
          </cell>
          <cell r="U606">
            <v>0</v>
          </cell>
          <cell r="V606" t="e">
            <v>#NAME?</v>
          </cell>
          <cell r="W606" t="e">
            <v>#NAME?</v>
          </cell>
          <cell r="X606" t="e">
            <v>#NAME?</v>
          </cell>
          <cell r="Y606" t="e">
            <v>#NAME?</v>
          </cell>
          <cell r="Z606" t="e">
            <v>#NAME?</v>
          </cell>
          <cell r="AA606" t="e">
            <v>#NAME?</v>
          </cell>
          <cell r="AB606" t="e">
            <v>#NAME?</v>
          </cell>
          <cell r="AC606" t="e">
            <v>#NAME?</v>
          </cell>
          <cell r="AD606" t="e">
            <v>#NAME?</v>
          </cell>
          <cell r="AE606" t="e">
            <v>#NAME?</v>
          </cell>
          <cell r="AF606">
            <v>171.56</v>
          </cell>
          <cell r="AG606">
            <v>36.64</v>
          </cell>
          <cell r="AH606">
            <v>7.56</v>
          </cell>
          <cell r="AI606">
            <v>215.76</v>
          </cell>
          <cell r="AJ606" t="e">
            <v>#NAME?</v>
          </cell>
          <cell r="AK606" t="e">
            <v>#NAME?</v>
          </cell>
          <cell r="AL606" t="e">
            <v>#NAME?</v>
          </cell>
          <cell r="AM606" t="e">
            <v>#NAME?</v>
          </cell>
          <cell r="AN606" t="e">
            <v>#NAME?</v>
          </cell>
          <cell r="AO606" t="e">
            <v>#NAME?</v>
          </cell>
          <cell r="AP606" t="e">
            <v>#NAME?</v>
          </cell>
          <cell r="AQ606">
            <v>0</v>
          </cell>
          <cell r="AR606">
            <v>0</v>
          </cell>
          <cell r="AS606">
            <v>0</v>
          </cell>
          <cell r="AT606">
            <v>0</v>
          </cell>
        </row>
        <row r="607">
          <cell r="A607" t="str">
            <v>220 KV DC Naubatpur-Bihta TL Line</v>
          </cell>
          <cell r="B607">
            <v>0</v>
          </cell>
          <cell r="C607" t="str">
            <v>8/0</v>
          </cell>
          <cell r="D607" t="str">
            <v>DB+3</v>
          </cell>
          <cell r="E607">
            <v>0</v>
          </cell>
          <cell r="F607">
            <v>0</v>
          </cell>
          <cell r="G607">
            <v>0</v>
          </cell>
          <cell r="H607">
            <v>28</v>
          </cell>
          <cell r="I607">
            <v>0</v>
          </cell>
          <cell r="J607">
            <v>0</v>
          </cell>
          <cell r="K607">
            <v>0</v>
          </cell>
          <cell r="L607">
            <v>0</v>
          </cell>
          <cell r="M607">
            <v>0</v>
          </cell>
          <cell r="N607">
            <v>0</v>
          </cell>
          <cell r="O607">
            <v>0</v>
          </cell>
          <cell r="P607">
            <v>0</v>
          </cell>
          <cell r="Q607">
            <v>0</v>
          </cell>
          <cell r="R607" t="e">
            <v>#NAME?</v>
          </cell>
          <cell r="S607" t="e">
            <v>#NAME?</v>
          </cell>
          <cell r="T607">
            <v>0</v>
          </cell>
          <cell r="U607">
            <v>0</v>
          </cell>
          <cell r="V607" t="e">
            <v>#NAME?</v>
          </cell>
          <cell r="W607" t="e">
            <v>#NAME?</v>
          </cell>
          <cell r="X607" t="e">
            <v>#NAME?</v>
          </cell>
          <cell r="Y607" t="e">
            <v>#NAME?</v>
          </cell>
          <cell r="Z607" t="e">
            <v>#NAME?</v>
          </cell>
          <cell r="AA607" t="e">
            <v>#NAME?</v>
          </cell>
          <cell r="AB607" t="e">
            <v>#NAME?</v>
          </cell>
          <cell r="AC607" t="e">
            <v>#NAME?</v>
          </cell>
          <cell r="AD607" t="e">
            <v>#NAME?</v>
          </cell>
          <cell r="AE607" t="e">
            <v>#NAME?</v>
          </cell>
          <cell r="AF607">
            <v>0</v>
          </cell>
          <cell r="AG607">
            <v>0</v>
          </cell>
          <cell r="AH607">
            <v>0</v>
          </cell>
          <cell r="AI607">
            <v>0</v>
          </cell>
          <cell r="AJ607" t="e">
            <v>#NAME?</v>
          </cell>
          <cell r="AK607" t="e">
            <v>#NAME?</v>
          </cell>
          <cell r="AL607" t="e">
            <v>#NAME?</v>
          </cell>
          <cell r="AM607" t="e">
            <v>#NAME?</v>
          </cell>
          <cell r="AN607" t="e">
            <v>#NAME?</v>
          </cell>
          <cell r="AO607" t="e">
            <v>#NAME?</v>
          </cell>
          <cell r="AP607" t="e">
            <v>#NAME?</v>
          </cell>
          <cell r="AQ607">
            <v>0</v>
          </cell>
          <cell r="AR607">
            <v>0</v>
          </cell>
          <cell r="AS607">
            <v>0</v>
          </cell>
          <cell r="AT607">
            <v>0</v>
          </cell>
        </row>
        <row r="608">
          <cell r="A608" t="str">
            <v>220 KV DC Naubatpur-Bihta TL Line</v>
          </cell>
          <cell r="B608">
            <v>0</v>
          </cell>
          <cell r="C608" t="str">
            <v>8/1</v>
          </cell>
          <cell r="D608" t="str">
            <v>DA+0</v>
          </cell>
          <cell r="E608">
            <v>0</v>
          </cell>
          <cell r="F608">
            <v>0</v>
          </cell>
          <cell r="G608">
            <v>0</v>
          </cell>
          <cell r="H608">
            <v>28</v>
          </cell>
          <cell r="I608">
            <v>0</v>
          </cell>
          <cell r="J608">
            <v>0</v>
          </cell>
          <cell r="K608">
            <v>0</v>
          </cell>
          <cell r="L608">
            <v>0</v>
          </cell>
          <cell r="M608">
            <v>0</v>
          </cell>
          <cell r="N608">
            <v>0</v>
          </cell>
          <cell r="O608">
            <v>0</v>
          </cell>
          <cell r="P608">
            <v>0</v>
          </cell>
          <cell r="Q608">
            <v>0</v>
          </cell>
          <cell r="R608" t="e">
            <v>#NAME?</v>
          </cell>
          <cell r="S608" t="e">
            <v>#NAME?</v>
          </cell>
          <cell r="T608">
            <v>0</v>
          </cell>
          <cell r="U608">
            <v>0</v>
          </cell>
          <cell r="V608" t="e">
            <v>#NAME?</v>
          </cell>
          <cell r="W608" t="e">
            <v>#NAME?</v>
          </cell>
          <cell r="X608" t="e">
            <v>#NAME?</v>
          </cell>
          <cell r="Y608" t="e">
            <v>#NAME?</v>
          </cell>
          <cell r="Z608" t="e">
            <v>#NAME?</v>
          </cell>
          <cell r="AA608" t="e">
            <v>#NAME?</v>
          </cell>
          <cell r="AB608" t="e">
            <v>#NAME?</v>
          </cell>
          <cell r="AC608" t="e">
            <v>#NAME?</v>
          </cell>
          <cell r="AD608" t="e">
            <v>#NAME?</v>
          </cell>
          <cell r="AE608" t="e">
            <v>#NAME?</v>
          </cell>
          <cell r="AF608">
            <v>0</v>
          </cell>
          <cell r="AG608">
            <v>0</v>
          </cell>
          <cell r="AH608">
            <v>0</v>
          </cell>
          <cell r="AI608">
            <v>0</v>
          </cell>
          <cell r="AJ608" t="e">
            <v>#NAME?</v>
          </cell>
          <cell r="AK608" t="e">
            <v>#NAME?</v>
          </cell>
          <cell r="AL608" t="e">
            <v>#NAME?</v>
          </cell>
          <cell r="AM608" t="e">
            <v>#NAME?</v>
          </cell>
          <cell r="AN608" t="e">
            <v>#NAME?</v>
          </cell>
          <cell r="AO608" t="e">
            <v>#NAME?</v>
          </cell>
          <cell r="AP608" t="e">
            <v>#NAME?</v>
          </cell>
          <cell r="AQ608">
            <v>0</v>
          </cell>
          <cell r="AR608">
            <v>0</v>
          </cell>
          <cell r="AS608">
            <v>0</v>
          </cell>
          <cell r="AT608">
            <v>0</v>
          </cell>
        </row>
        <row r="609">
          <cell r="A609" t="str">
            <v>220 KV DC Naubatpur-Bihta TL Line</v>
          </cell>
          <cell r="B609">
            <v>27</v>
          </cell>
          <cell r="C609" t="str">
            <v>9/0</v>
          </cell>
          <cell r="D609" t="str">
            <v>DD+0</v>
          </cell>
          <cell r="E609" t="str">
            <v>PS</v>
          </cell>
          <cell r="F609" t="str">
            <v>Lalan Mehta</v>
          </cell>
          <cell r="G609">
            <v>43610</v>
          </cell>
          <cell r="H609">
            <v>43638</v>
          </cell>
          <cell r="I609">
            <v>0</v>
          </cell>
          <cell r="J609">
            <v>43613</v>
          </cell>
          <cell r="K609">
            <v>0</v>
          </cell>
          <cell r="L609">
            <v>0</v>
          </cell>
          <cell r="M609">
            <v>0</v>
          </cell>
          <cell r="N609">
            <v>0</v>
          </cell>
          <cell r="O609">
            <v>0</v>
          </cell>
          <cell r="P609">
            <v>0</v>
          </cell>
          <cell r="Q609">
            <v>0</v>
          </cell>
          <cell r="R609" t="e">
            <v>#NAME?</v>
          </cell>
          <cell r="S609" t="e">
            <v>#NAME?</v>
          </cell>
          <cell r="T609">
            <v>0</v>
          </cell>
          <cell r="U609">
            <v>0</v>
          </cell>
          <cell r="V609" t="e">
            <v>#NAME?</v>
          </cell>
          <cell r="W609" t="e">
            <v>#NAME?</v>
          </cell>
          <cell r="X609" t="e">
            <v>#NAME?</v>
          </cell>
          <cell r="Y609" t="e">
            <v>#NAME?</v>
          </cell>
          <cell r="Z609" t="e">
            <v>#NAME?</v>
          </cell>
          <cell r="AA609" t="e">
            <v>#NAME?</v>
          </cell>
          <cell r="AB609" t="e">
            <v>#NAME?</v>
          </cell>
          <cell r="AC609" t="e">
            <v>#NAME?</v>
          </cell>
          <cell r="AD609" t="e">
            <v>#NAME?</v>
          </cell>
          <cell r="AE609" t="e">
            <v>#NAME?</v>
          </cell>
          <cell r="AF609">
            <v>396.56</v>
          </cell>
          <cell r="AG609">
            <v>0</v>
          </cell>
          <cell r="AH609">
            <v>8.26</v>
          </cell>
          <cell r="AI609">
            <v>404.82</v>
          </cell>
          <cell r="AJ609" t="e">
            <v>#NAME?</v>
          </cell>
          <cell r="AK609" t="e">
            <v>#NAME?</v>
          </cell>
          <cell r="AL609" t="e">
            <v>#NAME?</v>
          </cell>
          <cell r="AM609" t="e">
            <v>#NAME?</v>
          </cell>
          <cell r="AN609" t="e">
            <v>#NAME?</v>
          </cell>
          <cell r="AO609" t="e">
            <v>#NAME?</v>
          </cell>
          <cell r="AP609" t="e">
            <v>#NAME?</v>
          </cell>
          <cell r="AQ609">
            <v>0</v>
          </cell>
          <cell r="AR609">
            <v>0</v>
          </cell>
          <cell r="AS609">
            <v>0</v>
          </cell>
          <cell r="AT609">
            <v>0</v>
          </cell>
        </row>
        <row r="610">
          <cell r="A610" t="str">
            <v>132KV DC Naubatpur-Paliganj TL Line</v>
          </cell>
          <cell r="B610">
            <v>5</v>
          </cell>
          <cell r="C610" t="str">
            <v>7/4</v>
          </cell>
          <cell r="D610" t="str">
            <v>DA+3</v>
          </cell>
          <cell r="E610" t="str">
            <v>WET</v>
          </cell>
          <cell r="F610" t="str">
            <v>Lalan Mehta</v>
          </cell>
          <cell r="G610">
            <v>43396</v>
          </cell>
          <cell r="H610">
            <v>43424</v>
          </cell>
          <cell r="I610">
            <v>43513</v>
          </cell>
          <cell r="J610" t="str">
            <v>YES</v>
          </cell>
          <cell r="K610" t="str">
            <v>YES</v>
          </cell>
          <cell r="L610">
            <v>1</v>
          </cell>
          <cell r="M610" t="str">
            <v>YES</v>
          </cell>
          <cell r="N610">
            <v>0</v>
          </cell>
          <cell r="O610">
            <v>0</v>
          </cell>
          <cell r="P610">
            <v>0</v>
          </cell>
          <cell r="Q610">
            <v>0</v>
          </cell>
          <cell r="R610" t="e">
            <v>#NAME?</v>
          </cell>
          <cell r="S610" t="e">
            <v>#NAME?</v>
          </cell>
          <cell r="T610">
            <v>0</v>
          </cell>
          <cell r="U610">
            <v>0</v>
          </cell>
          <cell r="V610" t="e">
            <v>#NAME?</v>
          </cell>
          <cell r="W610" t="e">
            <v>#NAME?</v>
          </cell>
          <cell r="X610" t="e">
            <v>#NAME?</v>
          </cell>
          <cell r="Y610" t="e">
            <v>#NAME?</v>
          </cell>
          <cell r="Z610" t="e">
            <v>#NAME?</v>
          </cell>
          <cell r="AA610" t="e">
            <v>#NAME?</v>
          </cell>
          <cell r="AB610" t="e">
            <v>#NAME?</v>
          </cell>
          <cell r="AC610" t="e">
            <v>#NAME?</v>
          </cell>
          <cell r="AD610" t="e">
            <v>#NAME?</v>
          </cell>
          <cell r="AE610" t="e">
            <v>#NAME?</v>
          </cell>
          <cell r="AF610">
            <v>171.56</v>
          </cell>
          <cell r="AG610">
            <v>36.64</v>
          </cell>
          <cell r="AH610">
            <v>7.56</v>
          </cell>
          <cell r="AI610">
            <v>215.76</v>
          </cell>
          <cell r="AJ610" t="e">
            <v>#NAME?</v>
          </cell>
          <cell r="AK610" t="e">
            <v>#NAME?</v>
          </cell>
          <cell r="AL610" t="e">
            <v>#NAME?</v>
          </cell>
          <cell r="AM610" t="e">
            <v>#NAME?</v>
          </cell>
          <cell r="AN610" t="e">
            <v>#NAME?</v>
          </cell>
          <cell r="AO610" t="e">
            <v>#NAME?</v>
          </cell>
          <cell r="AP610" t="e">
            <v>#NAME?</v>
          </cell>
          <cell r="AQ610">
            <v>0</v>
          </cell>
          <cell r="AR610">
            <v>0</v>
          </cell>
          <cell r="AS610">
            <v>0</v>
          </cell>
          <cell r="AT610">
            <v>0</v>
          </cell>
        </row>
        <row r="611">
          <cell r="A611" t="str">
            <v>220 KV DC Naubatpur-Bihta TL Line</v>
          </cell>
          <cell r="B611">
            <v>0</v>
          </cell>
          <cell r="C611" t="str">
            <v>9/1</v>
          </cell>
          <cell r="D611" t="str">
            <v>DA+0</v>
          </cell>
          <cell r="E611">
            <v>0</v>
          </cell>
          <cell r="F611">
            <v>0</v>
          </cell>
          <cell r="G611">
            <v>0</v>
          </cell>
          <cell r="H611">
            <v>28</v>
          </cell>
          <cell r="I611">
            <v>0</v>
          </cell>
          <cell r="J611">
            <v>0</v>
          </cell>
          <cell r="K611">
            <v>0</v>
          </cell>
          <cell r="L611">
            <v>0</v>
          </cell>
          <cell r="M611">
            <v>0</v>
          </cell>
          <cell r="N611">
            <v>0</v>
          </cell>
          <cell r="O611">
            <v>0</v>
          </cell>
          <cell r="P611">
            <v>0</v>
          </cell>
          <cell r="Q611">
            <v>0</v>
          </cell>
          <cell r="R611" t="e">
            <v>#NAME?</v>
          </cell>
          <cell r="S611" t="e">
            <v>#NAME?</v>
          </cell>
          <cell r="T611">
            <v>0</v>
          </cell>
          <cell r="U611">
            <v>0</v>
          </cell>
          <cell r="V611" t="e">
            <v>#NAME?</v>
          </cell>
          <cell r="W611" t="e">
            <v>#NAME?</v>
          </cell>
          <cell r="X611" t="e">
            <v>#NAME?</v>
          </cell>
          <cell r="Y611" t="e">
            <v>#NAME?</v>
          </cell>
          <cell r="Z611" t="e">
            <v>#NAME?</v>
          </cell>
          <cell r="AA611" t="e">
            <v>#NAME?</v>
          </cell>
          <cell r="AB611" t="e">
            <v>#NAME?</v>
          </cell>
          <cell r="AC611" t="e">
            <v>#NAME?</v>
          </cell>
          <cell r="AD611" t="e">
            <v>#NAME?</v>
          </cell>
          <cell r="AE611" t="e">
            <v>#NAME?</v>
          </cell>
          <cell r="AF611">
            <v>0</v>
          </cell>
          <cell r="AG611">
            <v>0</v>
          </cell>
          <cell r="AH611">
            <v>0</v>
          </cell>
          <cell r="AI611">
            <v>0</v>
          </cell>
          <cell r="AJ611" t="e">
            <v>#NAME?</v>
          </cell>
          <cell r="AK611" t="e">
            <v>#NAME?</v>
          </cell>
          <cell r="AL611" t="e">
            <v>#NAME?</v>
          </cell>
          <cell r="AM611" t="e">
            <v>#NAME?</v>
          </cell>
          <cell r="AN611" t="e">
            <v>#NAME?</v>
          </cell>
          <cell r="AO611" t="e">
            <v>#NAME?</v>
          </cell>
          <cell r="AP611" t="e">
            <v>#NAME?</v>
          </cell>
          <cell r="AQ611">
            <v>0</v>
          </cell>
          <cell r="AR611">
            <v>0</v>
          </cell>
          <cell r="AS611">
            <v>0</v>
          </cell>
          <cell r="AT611">
            <v>0</v>
          </cell>
        </row>
        <row r="612">
          <cell r="A612" t="str">
            <v>220 KV DC Naubatpur-Bihta TL Line</v>
          </cell>
          <cell r="B612">
            <v>0</v>
          </cell>
          <cell r="C612" t="str">
            <v>10/0</v>
          </cell>
          <cell r="D612" t="str">
            <v>DD+6</v>
          </cell>
          <cell r="E612">
            <v>0</v>
          </cell>
          <cell r="F612">
            <v>0</v>
          </cell>
          <cell r="G612">
            <v>0</v>
          </cell>
          <cell r="H612">
            <v>28</v>
          </cell>
          <cell r="I612">
            <v>0</v>
          </cell>
          <cell r="J612">
            <v>0</v>
          </cell>
          <cell r="K612">
            <v>0</v>
          </cell>
          <cell r="L612">
            <v>0</v>
          </cell>
          <cell r="M612">
            <v>0</v>
          </cell>
          <cell r="N612">
            <v>0</v>
          </cell>
          <cell r="O612">
            <v>0</v>
          </cell>
          <cell r="P612">
            <v>0</v>
          </cell>
          <cell r="Q612">
            <v>0</v>
          </cell>
          <cell r="R612" t="e">
            <v>#NAME?</v>
          </cell>
          <cell r="S612" t="e">
            <v>#NAME?</v>
          </cell>
          <cell r="T612">
            <v>0</v>
          </cell>
          <cell r="U612">
            <v>0</v>
          </cell>
          <cell r="V612" t="e">
            <v>#NAME?</v>
          </cell>
          <cell r="W612" t="e">
            <v>#NAME?</v>
          </cell>
          <cell r="X612" t="e">
            <v>#NAME?</v>
          </cell>
          <cell r="Y612" t="e">
            <v>#NAME?</v>
          </cell>
          <cell r="Z612" t="e">
            <v>#NAME?</v>
          </cell>
          <cell r="AA612" t="e">
            <v>#NAME?</v>
          </cell>
          <cell r="AB612" t="e">
            <v>#NAME?</v>
          </cell>
          <cell r="AC612" t="e">
            <v>#NAME?</v>
          </cell>
          <cell r="AD612" t="e">
            <v>#NAME?</v>
          </cell>
          <cell r="AE612" t="e">
            <v>#NAME?</v>
          </cell>
          <cell r="AF612">
            <v>0</v>
          </cell>
          <cell r="AG612">
            <v>0</v>
          </cell>
          <cell r="AH612">
            <v>0</v>
          </cell>
          <cell r="AI612">
            <v>0</v>
          </cell>
          <cell r="AJ612" t="e">
            <v>#NAME?</v>
          </cell>
          <cell r="AK612" t="e">
            <v>#NAME?</v>
          </cell>
          <cell r="AL612" t="e">
            <v>#NAME?</v>
          </cell>
          <cell r="AM612" t="e">
            <v>#NAME?</v>
          </cell>
          <cell r="AN612" t="e">
            <v>#NAME?</v>
          </cell>
          <cell r="AO612" t="e">
            <v>#NAME?</v>
          </cell>
          <cell r="AP612" t="e">
            <v>#NAME?</v>
          </cell>
          <cell r="AQ612">
            <v>0</v>
          </cell>
          <cell r="AR612">
            <v>0</v>
          </cell>
          <cell r="AS612">
            <v>0</v>
          </cell>
          <cell r="AT612">
            <v>0</v>
          </cell>
        </row>
        <row r="613">
          <cell r="A613" t="str">
            <v>132KV DC Dumraon-Buxar TL Line</v>
          </cell>
          <cell r="B613">
            <v>0</v>
          </cell>
          <cell r="C613" t="str">
            <v>6/0</v>
          </cell>
          <cell r="D613" t="str">
            <v>DS+9</v>
          </cell>
          <cell r="E613">
            <v>0</v>
          </cell>
          <cell r="F613">
            <v>0</v>
          </cell>
          <cell r="G613">
            <v>0</v>
          </cell>
          <cell r="H613">
            <v>28</v>
          </cell>
          <cell r="I613">
            <v>0</v>
          </cell>
          <cell r="J613">
            <v>0</v>
          </cell>
          <cell r="K613">
            <v>0</v>
          </cell>
          <cell r="L613">
            <v>0</v>
          </cell>
          <cell r="M613">
            <v>0</v>
          </cell>
          <cell r="N613">
            <v>0</v>
          </cell>
          <cell r="O613">
            <v>0</v>
          </cell>
          <cell r="P613">
            <v>0</v>
          </cell>
          <cell r="Q613">
            <v>0</v>
          </cell>
          <cell r="R613" t="e">
            <v>#NAME?</v>
          </cell>
          <cell r="S613" t="e">
            <v>#NAME?</v>
          </cell>
          <cell r="T613">
            <v>0</v>
          </cell>
          <cell r="U613">
            <v>0</v>
          </cell>
          <cell r="V613" t="e">
            <v>#NAME?</v>
          </cell>
          <cell r="W613" t="e">
            <v>#NAME?</v>
          </cell>
          <cell r="X613" t="e">
            <v>#NAME?</v>
          </cell>
          <cell r="Y613" t="e">
            <v>#NAME?</v>
          </cell>
          <cell r="Z613" t="e">
            <v>#NAME?</v>
          </cell>
          <cell r="AA613" t="e">
            <v>#NAME?</v>
          </cell>
          <cell r="AB613" t="e">
            <v>#NAME?</v>
          </cell>
          <cell r="AC613" t="e">
            <v>#NAME?</v>
          </cell>
          <cell r="AD613" t="e">
            <v>#NAME?</v>
          </cell>
          <cell r="AE613" t="e">
            <v>#NAME?</v>
          </cell>
          <cell r="AF613">
            <v>0</v>
          </cell>
          <cell r="AG613">
            <v>0</v>
          </cell>
          <cell r="AH613">
            <v>0</v>
          </cell>
          <cell r="AI613">
            <v>0</v>
          </cell>
          <cell r="AJ613" t="e">
            <v>#NAME?</v>
          </cell>
          <cell r="AK613" t="e">
            <v>#NAME?</v>
          </cell>
          <cell r="AL613" t="e">
            <v>#NAME?</v>
          </cell>
          <cell r="AM613" t="e">
            <v>#NAME?</v>
          </cell>
          <cell r="AN613" t="e">
            <v>#NAME?</v>
          </cell>
          <cell r="AO613" t="e">
            <v>#NAME?</v>
          </cell>
          <cell r="AP613" t="e">
            <v>#NAME?</v>
          </cell>
          <cell r="AQ613">
            <v>0</v>
          </cell>
          <cell r="AR613">
            <v>0</v>
          </cell>
          <cell r="AS613">
            <v>0</v>
          </cell>
          <cell r="AT613">
            <v>0</v>
          </cell>
        </row>
        <row r="614">
          <cell r="A614" t="str">
            <v>220 KV DC Naubatpur-Bihta TL Line</v>
          </cell>
          <cell r="B614">
            <v>0</v>
          </cell>
          <cell r="C614" t="str">
            <v>11/0</v>
          </cell>
          <cell r="D614" t="str">
            <v>DD+6</v>
          </cell>
          <cell r="E614">
            <v>0</v>
          </cell>
          <cell r="F614">
            <v>0</v>
          </cell>
          <cell r="G614">
            <v>0</v>
          </cell>
          <cell r="H614">
            <v>28</v>
          </cell>
          <cell r="I614">
            <v>0</v>
          </cell>
          <cell r="J614">
            <v>0</v>
          </cell>
          <cell r="K614">
            <v>0</v>
          </cell>
          <cell r="L614">
            <v>0</v>
          </cell>
          <cell r="M614">
            <v>0</v>
          </cell>
          <cell r="N614">
            <v>0</v>
          </cell>
          <cell r="O614">
            <v>0</v>
          </cell>
          <cell r="P614">
            <v>0</v>
          </cell>
          <cell r="Q614">
            <v>0</v>
          </cell>
          <cell r="R614" t="e">
            <v>#NAME?</v>
          </cell>
          <cell r="S614" t="e">
            <v>#NAME?</v>
          </cell>
          <cell r="T614">
            <v>0</v>
          </cell>
          <cell r="U614">
            <v>0</v>
          </cell>
          <cell r="V614" t="e">
            <v>#NAME?</v>
          </cell>
          <cell r="W614" t="e">
            <v>#NAME?</v>
          </cell>
          <cell r="X614" t="e">
            <v>#NAME?</v>
          </cell>
          <cell r="Y614" t="e">
            <v>#NAME?</v>
          </cell>
          <cell r="Z614" t="e">
            <v>#NAME?</v>
          </cell>
          <cell r="AA614" t="e">
            <v>#NAME?</v>
          </cell>
          <cell r="AB614" t="e">
            <v>#NAME?</v>
          </cell>
          <cell r="AC614" t="e">
            <v>#NAME?</v>
          </cell>
          <cell r="AD614" t="e">
            <v>#NAME?</v>
          </cell>
          <cell r="AE614" t="e">
            <v>#NAME?</v>
          </cell>
          <cell r="AF614">
            <v>0</v>
          </cell>
          <cell r="AG614">
            <v>0</v>
          </cell>
          <cell r="AH614">
            <v>0</v>
          </cell>
          <cell r="AI614">
            <v>0</v>
          </cell>
          <cell r="AJ614" t="e">
            <v>#NAME?</v>
          </cell>
          <cell r="AK614" t="e">
            <v>#NAME?</v>
          </cell>
          <cell r="AL614" t="e">
            <v>#NAME?</v>
          </cell>
          <cell r="AM614" t="e">
            <v>#NAME?</v>
          </cell>
          <cell r="AN614" t="e">
            <v>#NAME?</v>
          </cell>
          <cell r="AO614" t="e">
            <v>#NAME?</v>
          </cell>
          <cell r="AP614" t="e">
            <v>#NAME?</v>
          </cell>
          <cell r="AQ614">
            <v>0</v>
          </cell>
          <cell r="AR614">
            <v>0</v>
          </cell>
          <cell r="AS614">
            <v>0</v>
          </cell>
          <cell r="AT614">
            <v>0</v>
          </cell>
        </row>
        <row r="615">
          <cell r="A615" t="str">
            <v>220 KV DC Naubatpur-Bihta TL Line</v>
          </cell>
          <cell r="B615">
            <v>0</v>
          </cell>
          <cell r="C615" t="str">
            <v>12/1</v>
          </cell>
          <cell r="D615" t="str">
            <v>Gantry</v>
          </cell>
          <cell r="E615">
            <v>0</v>
          </cell>
          <cell r="F615">
            <v>0</v>
          </cell>
          <cell r="G615">
            <v>0</v>
          </cell>
          <cell r="H615">
            <v>28</v>
          </cell>
          <cell r="I615">
            <v>0</v>
          </cell>
          <cell r="J615">
            <v>0</v>
          </cell>
          <cell r="K615">
            <v>0</v>
          </cell>
          <cell r="L615">
            <v>0</v>
          </cell>
          <cell r="M615">
            <v>0</v>
          </cell>
          <cell r="N615">
            <v>0</v>
          </cell>
          <cell r="O615">
            <v>0</v>
          </cell>
          <cell r="P615">
            <v>0</v>
          </cell>
          <cell r="Q615">
            <v>0</v>
          </cell>
          <cell r="R615" t="e">
            <v>#NAME?</v>
          </cell>
          <cell r="S615" t="e">
            <v>#NAME?</v>
          </cell>
          <cell r="T615">
            <v>0</v>
          </cell>
          <cell r="U615">
            <v>0</v>
          </cell>
          <cell r="V615" t="e">
            <v>#NAME?</v>
          </cell>
          <cell r="W615" t="e">
            <v>#NAME?</v>
          </cell>
          <cell r="X615" t="e">
            <v>#NAME?</v>
          </cell>
          <cell r="Y615" t="e">
            <v>#NAME?</v>
          </cell>
          <cell r="Z615" t="e">
            <v>#NAME?</v>
          </cell>
          <cell r="AA615" t="e">
            <v>#NAME?</v>
          </cell>
          <cell r="AB615" t="e">
            <v>#NAME?</v>
          </cell>
          <cell r="AC615" t="e">
            <v>#NAME?</v>
          </cell>
          <cell r="AD615" t="e">
            <v>#NAME?</v>
          </cell>
          <cell r="AE615" t="e">
            <v>#NAME?</v>
          </cell>
          <cell r="AF615">
            <v>527.76</v>
          </cell>
          <cell r="AG615">
            <v>165.26999999999998</v>
          </cell>
          <cell r="AH615">
            <v>21.450000000000003</v>
          </cell>
          <cell r="AI615">
            <v>714.48</v>
          </cell>
          <cell r="AJ615" t="e">
            <v>#NAME?</v>
          </cell>
          <cell r="AK615" t="e">
            <v>#NAME?</v>
          </cell>
          <cell r="AL615" t="e">
            <v>#NAME?</v>
          </cell>
          <cell r="AM615" t="e">
            <v>#NAME?</v>
          </cell>
          <cell r="AN615" t="e">
            <v>#NAME?</v>
          </cell>
          <cell r="AO615" t="e">
            <v>#NAME?</v>
          </cell>
          <cell r="AP615" t="e">
            <v>#NAME?</v>
          </cell>
          <cell r="AQ615">
            <v>0</v>
          </cell>
          <cell r="AR615">
            <v>0</v>
          </cell>
          <cell r="AS615">
            <v>0</v>
          </cell>
          <cell r="AT615">
            <v>0</v>
          </cell>
        </row>
        <row r="616">
          <cell r="A616" t="str">
            <v>220 KV DC Naubatpur-Bihta TL Line</v>
          </cell>
          <cell r="B616">
            <v>0</v>
          </cell>
          <cell r="C616" t="str">
            <v>12/2</v>
          </cell>
          <cell r="D616" t="str">
            <v>Gantry</v>
          </cell>
          <cell r="E616">
            <v>0</v>
          </cell>
          <cell r="F616">
            <v>0</v>
          </cell>
          <cell r="G616">
            <v>0</v>
          </cell>
          <cell r="H616">
            <v>28</v>
          </cell>
          <cell r="I616">
            <v>0</v>
          </cell>
          <cell r="J616">
            <v>0</v>
          </cell>
          <cell r="K616">
            <v>0</v>
          </cell>
          <cell r="L616">
            <v>0</v>
          </cell>
          <cell r="M616">
            <v>0</v>
          </cell>
          <cell r="N616">
            <v>0</v>
          </cell>
          <cell r="O616">
            <v>0</v>
          </cell>
          <cell r="P616">
            <v>0</v>
          </cell>
          <cell r="Q616">
            <v>0</v>
          </cell>
          <cell r="R616" t="e">
            <v>#NAME?</v>
          </cell>
          <cell r="S616" t="e">
            <v>#NAME?</v>
          </cell>
          <cell r="T616">
            <v>0</v>
          </cell>
          <cell r="U616">
            <v>0</v>
          </cell>
          <cell r="V616" t="e">
            <v>#NAME?</v>
          </cell>
          <cell r="W616" t="e">
            <v>#NAME?</v>
          </cell>
          <cell r="X616" t="e">
            <v>#NAME?</v>
          </cell>
          <cell r="Y616" t="e">
            <v>#NAME?</v>
          </cell>
          <cell r="Z616" t="e">
            <v>#NAME?</v>
          </cell>
          <cell r="AA616" t="e">
            <v>#NAME?</v>
          </cell>
          <cell r="AB616" t="e">
            <v>#NAME?</v>
          </cell>
          <cell r="AC616" t="e">
            <v>#NAME?</v>
          </cell>
          <cell r="AD616" t="e">
            <v>#NAME?</v>
          </cell>
          <cell r="AE616" t="e">
            <v>#NAME?</v>
          </cell>
          <cell r="AF616">
            <v>527.76</v>
          </cell>
          <cell r="AG616">
            <v>165.26999999999998</v>
          </cell>
          <cell r="AH616">
            <v>21.450000000000003</v>
          </cell>
          <cell r="AI616">
            <v>714.48</v>
          </cell>
          <cell r="AJ616" t="e">
            <v>#NAME?</v>
          </cell>
          <cell r="AK616" t="e">
            <v>#NAME?</v>
          </cell>
          <cell r="AL616" t="e">
            <v>#NAME?</v>
          </cell>
          <cell r="AM616" t="e">
            <v>#NAME?</v>
          </cell>
          <cell r="AN616" t="e">
            <v>#NAME?</v>
          </cell>
          <cell r="AO616" t="e">
            <v>#NAME?</v>
          </cell>
          <cell r="AP616" t="e">
            <v>#NAME?</v>
          </cell>
          <cell r="AQ616">
            <v>0</v>
          </cell>
          <cell r="AR616">
            <v>0</v>
          </cell>
          <cell r="AS616">
            <v>0</v>
          </cell>
          <cell r="AT616">
            <v>0</v>
          </cell>
        </row>
        <row r="617">
          <cell r="A617" t="str">
            <v>220 KV DC Naubatpur-Bihta TL Line</v>
          </cell>
          <cell r="B617">
            <v>0</v>
          </cell>
          <cell r="C617" t="str">
            <v>15/1</v>
          </cell>
          <cell r="D617" t="str">
            <v>DA+6</v>
          </cell>
          <cell r="E617">
            <v>0</v>
          </cell>
          <cell r="F617">
            <v>0</v>
          </cell>
          <cell r="G617">
            <v>0</v>
          </cell>
          <cell r="H617">
            <v>28</v>
          </cell>
          <cell r="I617">
            <v>0</v>
          </cell>
          <cell r="J617">
            <v>0</v>
          </cell>
          <cell r="K617">
            <v>0</v>
          </cell>
          <cell r="L617">
            <v>0</v>
          </cell>
          <cell r="M617">
            <v>0</v>
          </cell>
          <cell r="N617">
            <v>0</v>
          </cell>
          <cell r="O617">
            <v>0</v>
          </cell>
          <cell r="P617">
            <v>0</v>
          </cell>
          <cell r="Q617">
            <v>0</v>
          </cell>
          <cell r="R617" t="e">
            <v>#NAME?</v>
          </cell>
          <cell r="S617" t="e">
            <v>#NAME?</v>
          </cell>
          <cell r="T617">
            <v>0</v>
          </cell>
          <cell r="U617">
            <v>0</v>
          </cell>
          <cell r="V617" t="e">
            <v>#NAME?</v>
          </cell>
          <cell r="W617" t="e">
            <v>#NAME?</v>
          </cell>
          <cell r="X617" t="e">
            <v>#NAME?</v>
          </cell>
          <cell r="Y617" t="e">
            <v>#NAME?</v>
          </cell>
          <cell r="Z617" t="e">
            <v>#NAME?</v>
          </cell>
          <cell r="AA617" t="e">
            <v>#NAME?</v>
          </cell>
          <cell r="AB617" t="e">
            <v>#NAME?</v>
          </cell>
          <cell r="AC617" t="e">
            <v>#NAME?</v>
          </cell>
          <cell r="AD617" t="e">
            <v>#NAME?</v>
          </cell>
          <cell r="AE617" t="e">
            <v>#NAME?</v>
          </cell>
          <cell r="AF617">
            <v>0</v>
          </cell>
          <cell r="AG617">
            <v>0</v>
          </cell>
          <cell r="AH617">
            <v>0</v>
          </cell>
          <cell r="AI617">
            <v>0</v>
          </cell>
          <cell r="AJ617" t="e">
            <v>#NAME?</v>
          </cell>
          <cell r="AK617" t="e">
            <v>#NAME?</v>
          </cell>
          <cell r="AL617" t="e">
            <v>#NAME?</v>
          </cell>
          <cell r="AM617" t="e">
            <v>#NAME?</v>
          </cell>
          <cell r="AN617" t="e">
            <v>#NAME?</v>
          </cell>
          <cell r="AO617" t="e">
            <v>#NAME?</v>
          </cell>
          <cell r="AP617" t="e">
            <v>#NAME?</v>
          </cell>
          <cell r="AQ617">
            <v>0</v>
          </cell>
          <cell r="AR617">
            <v>0</v>
          </cell>
          <cell r="AS617">
            <v>0</v>
          </cell>
          <cell r="AT617">
            <v>0</v>
          </cell>
        </row>
        <row r="618">
          <cell r="A618" t="str">
            <v>220 KV DC Naubatpur-Bihta TL Line</v>
          </cell>
          <cell r="B618">
            <v>0</v>
          </cell>
          <cell r="C618" t="str">
            <v>15/2</v>
          </cell>
          <cell r="D618" t="str">
            <v>DA+0</v>
          </cell>
          <cell r="E618">
            <v>0</v>
          </cell>
          <cell r="F618">
            <v>0</v>
          </cell>
          <cell r="G618">
            <v>0</v>
          </cell>
          <cell r="H618">
            <v>28</v>
          </cell>
          <cell r="I618">
            <v>0</v>
          </cell>
          <cell r="J618">
            <v>0</v>
          </cell>
          <cell r="K618">
            <v>0</v>
          </cell>
          <cell r="L618">
            <v>0</v>
          </cell>
          <cell r="M618">
            <v>0</v>
          </cell>
          <cell r="N618">
            <v>0</v>
          </cell>
          <cell r="O618">
            <v>0</v>
          </cell>
          <cell r="P618">
            <v>0</v>
          </cell>
          <cell r="Q618">
            <v>0</v>
          </cell>
          <cell r="R618" t="e">
            <v>#NAME?</v>
          </cell>
          <cell r="S618" t="e">
            <v>#NAME?</v>
          </cell>
          <cell r="T618">
            <v>0</v>
          </cell>
          <cell r="U618">
            <v>0</v>
          </cell>
          <cell r="V618" t="e">
            <v>#NAME?</v>
          </cell>
          <cell r="W618" t="e">
            <v>#NAME?</v>
          </cell>
          <cell r="X618" t="e">
            <v>#NAME?</v>
          </cell>
          <cell r="Y618" t="e">
            <v>#NAME?</v>
          </cell>
          <cell r="Z618" t="e">
            <v>#NAME?</v>
          </cell>
          <cell r="AA618" t="e">
            <v>#NAME?</v>
          </cell>
          <cell r="AB618" t="e">
            <v>#NAME?</v>
          </cell>
          <cell r="AC618" t="e">
            <v>#NAME?</v>
          </cell>
          <cell r="AD618" t="e">
            <v>#NAME?</v>
          </cell>
          <cell r="AE618" t="e">
            <v>#NAME?</v>
          </cell>
          <cell r="AF618">
            <v>0</v>
          </cell>
          <cell r="AG618">
            <v>0</v>
          </cell>
          <cell r="AH618">
            <v>0</v>
          </cell>
          <cell r="AI618">
            <v>0</v>
          </cell>
          <cell r="AJ618" t="e">
            <v>#NAME?</v>
          </cell>
          <cell r="AK618" t="e">
            <v>#NAME?</v>
          </cell>
          <cell r="AL618" t="e">
            <v>#NAME?</v>
          </cell>
          <cell r="AM618" t="e">
            <v>#NAME?</v>
          </cell>
          <cell r="AN618" t="e">
            <v>#NAME?</v>
          </cell>
          <cell r="AO618" t="e">
            <v>#NAME?</v>
          </cell>
          <cell r="AP618" t="e">
            <v>#NAME?</v>
          </cell>
          <cell r="AQ618">
            <v>0</v>
          </cell>
          <cell r="AR618">
            <v>0</v>
          </cell>
          <cell r="AS618">
            <v>0</v>
          </cell>
          <cell r="AT618">
            <v>0</v>
          </cell>
        </row>
        <row r="619">
          <cell r="A619" t="str">
            <v>220 KV DC Naubatpur-Bihta TL Line</v>
          </cell>
          <cell r="B619">
            <v>0</v>
          </cell>
          <cell r="C619" t="str">
            <v>15/3</v>
          </cell>
          <cell r="D619" t="str">
            <v>DA+3</v>
          </cell>
          <cell r="E619">
            <v>0</v>
          </cell>
          <cell r="F619">
            <v>0</v>
          </cell>
          <cell r="G619">
            <v>0</v>
          </cell>
          <cell r="H619">
            <v>28</v>
          </cell>
          <cell r="I619">
            <v>0</v>
          </cell>
          <cell r="J619">
            <v>0</v>
          </cell>
          <cell r="K619">
            <v>0</v>
          </cell>
          <cell r="L619">
            <v>0</v>
          </cell>
          <cell r="M619">
            <v>0</v>
          </cell>
          <cell r="N619">
            <v>0</v>
          </cell>
          <cell r="O619">
            <v>0</v>
          </cell>
          <cell r="P619">
            <v>0</v>
          </cell>
          <cell r="Q619">
            <v>0</v>
          </cell>
          <cell r="R619" t="e">
            <v>#NAME?</v>
          </cell>
          <cell r="S619" t="e">
            <v>#NAME?</v>
          </cell>
          <cell r="T619">
            <v>0</v>
          </cell>
          <cell r="U619">
            <v>0</v>
          </cell>
          <cell r="V619" t="e">
            <v>#NAME?</v>
          </cell>
          <cell r="W619" t="e">
            <v>#NAME?</v>
          </cell>
          <cell r="X619" t="e">
            <v>#NAME?</v>
          </cell>
          <cell r="Y619" t="e">
            <v>#NAME?</v>
          </cell>
          <cell r="Z619" t="e">
            <v>#NAME?</v>
          </cell>
          <cell r="AA619" t="e">
            <v>#NAME?</v>
          </cell>
          <cell r="AB619" t="e">
            <v>#NAME?</v>
          </cell>
          <cell r="AC619" t="e">
            <v>#NAME?</v>
          </cell>
          <cell r="AD619" t="e">
            <v>#NAME?</v>
          </cell>
          <cell r="AE619" t="e">
            <v>#NAME?</v>
          </cell>
          <cell r="AF619">
            <v>0</v>
          </cell>
          <cell r="AG619">
            <v>0</v>
          </cell>
          <cell r="AH619">
            <v>0</v>
          </cell>
          <cell r="AI619">
            <v>0</v>
          </cell>
          <cell r="AJ619" t="e">
            <v>#NAME?</v>
          </cell>
          <cell r="AK619" t="e">
            <v>#NAME?</v>
          </cell>
          <cell r="AL619" t="e">
            <v>#NAME?</v>
          </cell>
          <cell r="AM619" t="e">
            <v>#NAME?</v>
          </cell>
          <cell r="AN619" t="e">
            <v>#NAME?</v>
          </cell>
          <cell r="AO619" t="e">
            <v>#NAME?</v>
          </cell>
          <cell r="AP619" t="e">
            <v>#NAME?</v>
          </cell>
          <cell r="AQ619">
            <v>0</v>
          </cell>
          <cell r="AR619">
            <v>0</v>
          </cell>
          <cell r="AS619">
            <v>0</v>
          </cell>
          <cell r="AT619">
            <v>0</v>
          </cell>
        </row>
        <row r="620">
          <cell r="A620" t="str">
            <v>220 KV DC Naubatpur-Bihta TL Line</v>
          </cell>
          <cell r="B620">
            <v>32</v>
          </cell>
          <cell r="C620" t="str">
            <v>15/4</v>
          </cell>
          <cell r="D620" t="str">
            <v>DA+0</v>
          </cell>
          <cell r="E620" t="str">
            <v>WET</v>
          </cell>
          <cell r="F620" t="str">
            <v>Lalan Mehta</v>
          </cell>
          <cell r="G620">
            <v>43621</v>
          </cell>
          <cell r="H620">
            <v>43649</v>
          </cell>
          <cell r="I620">
            <v>0</v>
          </cell>
          <cell r="J620">
            <v>0</v>
          </cell>
          <cell r="K620">
            <v>0</v>
          </cell>
          <cell r="L620">
            <v>0</v>
          </cell>
          <cell r="M620">
            <v>0</v>
          </cell>
          <cell r="N620">
            <v>0</v>
          </cell>
          <cell r="O620">
            <v>0</v>
          </cell>
          <cell r="P620">
            <v>0</v>
          </cell>
          <cell r="Q620">
            <v>0</v>
          </cell>
          <cell r="R620" t="e">
            <v>#NAME?</v>
          </cell>
          <cell r="S620" t="e">
            <v>#NAME?</v>
          </cell>
          <cell r="T620">
            <v>0</v>
          </cell>
          <cell r="U620">
            <v>0</v>
          </cell>
          <cell r="V620" t="e">
            <v>#NAME?</v>
          </cell>
          <cell r="W620" t="e">
            <v>#NAME?</v>
          </cell>
          <cell r="X620" t="e">
            <v>#NAME?</v>
          </cell>
          <cell r="Y620" t="e">
            <v>#NAME?</v>
          </cell>
          <cell r="Z620" t="e">
            <v>#NAME?</v>
          </cell>
          <cell r="AA620" t="e">
            <v>#NAME?</v>
          </cell>
          <cell r="AB620" t="e">
            <v>#NAME?</v>
          </cell>
          <cell r="AC620" t="e">
            <v>#NAME?</v>
          </cell>
          <cell r="AD620" t="e">
            <v>#NAME?</v>
          </cell>
          <cell r="AE620" t="e">
            <v>#NAME?</v>
          </cell>
          <cell r="AF620">
            <v>171.56</v>
          </cell>
          <cell r="AG620">
            <v>36.64</v>
          </cell>
          <cell r="AH620">
            <v>7.56</v>
          </cell>
          <cell r="AI620">
            <v>215.76</v>
          </cell>
          <cell r="AJ620" t="e">
            <v>#NAME?</v>
          </cell>
          <cell r="AK620" t="e">
            <v>#NAME?</v>
          </cell>
          <cell r="AL620" t="e">
            <v>#NAME?</v>
          </cell>
          <cell r="AM620" t="e">
            <v>#NAME?</v>
          </cell>
          <cell r="AN620" t="e">
            <v>#NAME?</v>
          </cell>
          <cell r="AO620" t="e">
            <v>#NAME?</v>
          </cell>
          <cell r="AP620" t="e">
            <v>#NAME?</v>
          </cell>
          <cell r="AQ620">
            <v>0</v>
          </cell>
          <cell r="AR620">
            <v>0</v>
          </cell>
          <cell r="AS620">
            <v>0</v>
          </cell>
          <cell r="AT620">
            <v>0</v>
          </cell>
        </row>
        <row r="621">
          <cell r="A621" t="str">
            <v>220 KV DC Naubatpur-Bihta TL Line</v>
          </cell>
          <cell r="B621">
            <v>33</v>
          </cell>
          <cell r="C621" t="str">
            <v>15/5</v>
          </cell>
          <cell r="D621" t="str">
            <v>DA+0</v>
          </cell>
          <cell r="E621" t="str">
            <v>WET</v>
          </cell>
          <cell r="F621" t="str">
            <v>Lalan Mehta</v>
          </cell>
          <cell r="G621">
            <v>43622</v>
          </cell>
          <cell r="H621">
            <v>43650</v>
          </cell>
          <cell r="I621">
            <v>0</v>
          </cell>
          <cell r="J621">
            <v>0</v>
          </cell>
          <cell r="K621">
            <v>0</v>
          </cell>
          <cell r="L621">
            <v>0</v>
          </cell>
          <cell r="M621">
            <v>0</v>
          </cell>
          <cell r="N621">
            <v>0</v>
          </cell>
          <cell r="O621">
            <v>0</v>
          </cell>
          <cell r="P621">
            <v>0</v>
          </cell>
          <cell r="Q621">
            <v>0</v>
          </cell>
          <cell r="R621" t="e">
            <v>#NAME?</v>
          </cell>
          <cell r="S621" t="e">
            <v>#NAME?</v>
          </cell>
          <cell r="T621">
            <v>0</v>
          </cell>
          <cell r="U621">
            <v>0</v>
          </cell>
          <cell r="V621" t="e">
            <v>#NAME?</v>
          </cell>
          <cell r="W621" t="e">
            <v>#NAME?</v>
          </cell>
          <cell r="X621" t="e">
            <v>#NAME?</v>
          </cell>
          <cell r="Y621" t="e">
            <v>#NAME?</v>
          </cell>
          <cell r="Z621" t="e">
            <v>#NAME?</v>
          </cell>
          <cell r="AA621" t="e">
            <v>#NAME?</v>
          </cell>
          <cell r="AB621" t="e">
            <v>#NAME?</v>
          </cell>
          <cell r="AC621" t="e">
            <v>#NAME?</v>
          </cell>
          <cell r="AD621" t="e">
            <v>#NAME?</v>
          </cell>
          <cell r="AE621" t="e">
            <v>#NAME?</v>
          </cell>
          <cell r="AF621">
            <v>171.56</v>
          </cell>
          <cell r="AG621">
            <v>36.64</v>
          </cell>
          <cell r="AH621">
            <v>7.56</v>
          </cell>
          <cell r="AI621">
            <v>215.76</v>
          </cell>
          <cell r="AJ621" t="e">
            <v>#NAME?</v>
          </cell>
          <cell r="AK621" t="e">
            <v>#NAME?</v>
          </cell>
          <cell r="AL621" t="e">
            <v>#NAME?</v>
          </cell>
          <cell r="AM621" t="e">
            <v>#NAME?</v>
          </cell>
          <cell r="AN621" t="e">
            <v>#NAME?</v>
          </cell>
          <cell r="AO621" t="e">
            <v>#NAME?</v>
          </cell>
          <cell r="AP621" t="e">
            <v>#NAME?</v>
          </cell>
          <cell r="AQ621">
            <v>0</v>
          </cell>
          <cell r="AR621">
            <v>0</v>
          </cell>
          <cell r="AS621">
            <v>0</v>
          </cell>
          <cell r="AT621">
            <v>0</v>
          </cell>
        </row>
        <row r="622">
          <cell r="A622" t="str">
            <v>220 KV DC Naubatpur-Bihta TL Line</v>
          </cell>
          <cell r="B622">
            <v>28</v>
          </cell>
          <cell r="C622" t="str">
            <v>16/0</v>
          </cell>
          <cell r="D622" t="str">
            <v>DD+3</v>
          </cell>
          <cell r="E622" t="str">
            <v>PS</v>
          </cell>
          <cell r="F622" t="str">
            <v>Lalan Mehta</v>
          </cell>
          <cell r="G622">
            <v>43613</v>
          </cell>
          <cell r="H622">
            <v>43641</v>
          </cell>
          <cell r="I622">
            <v>0</v>
          </cell>
          <cell r="J622">
            <v>0</v>
          </cell>
          <cell r="K622">
            <v>0</v>
          </cell>
          <cell r="L622">
            <v>0</v>
          </cell>
          <cell r="M622">
            <v>0</v>
          </cell>
          <cell r="N622">
            <v>0</v>
          </cell>
          <cell r="O622">
            <v>0</v>
          </cell>
          <cell r="P622">
            <v>0</v>
          </cell>
          <cell r="Q622">
            <v>0</v>
          </cell>
          <cell r="R622" t="e">
            <v>#NAME?</v>
          </cell>
          <cell r="S622" t="e">
            <v>#NAME?</v>
          </cell>
          <cell r="T622">
            <v>0</v>
          </cell>
          <cell r="U622">
            <v>0</v>
          </cell>
          <cell r="V622" t="e">
            <v>#NAME?</v>
          </cell>
          <cell r="W622" t="e">
            <v>#NAME?</v>
          </cell>
          <cell r="X622" t="e">
            <v>#NAME?</v>
          </cell>
          <cell r="Y622" t="e">
            <v>#NAME?</v>
          </cell>
          <cell r="Z622" t="e">
            <v>#NAME?</v>
          </cell>
          <cell r="AA622" t="e">
            <v>#NAME?</v>
          </cell>
          <cell r="AB622" t="e">
            <v>#NAME?</v>
          </cell>
          <cell r="AC622" t="e">
            <v>#NAME?</v>
          </cell>
          <cell r="AD622" t="e">
            <v>#NAME?</v>
          </cell>
          <cell r="AE622" t="e">
            <v>#NAME?</v>
          </cell>
          <cell r="AF622">
            <v>396.56</v>
          </cell>
          <cell r="AG622">
            <v>0</v>
          </cell>
          <cell r="AH622">
            <v>8.26</v>
          </cell>
          <cell r="AI622">
            <v>404.82</v>
          </cell>
          <cell r="AJ622" t="e">
            <v>#NAME?</v>
          </cell>
          <cell r="AK622" t="e">
            <v>#NAME?</v>
          </cell>
          <cell r="AL622" t="e">
            <v>#NAME?</v>
          </cell>
          <cell r="AM622" t="e">
            <v>#NAME?</v>
          </cell>
          <cell r="AN622" t="e">
            <v>#NAME?</v>
          </cell>
          <cell r="AO622" t="e">
            <v>#NAME?</v>
          </cell>
          <cell r="AP622" t="e">
            <v>#NAME?</v>
          </cell>
          <cell r="AQ622">
            <v>0</v>
          </cell>
          <cell r="AR622">
            <v>0</v>
          </cell>
          <cell r="AS622">
            <v>0</v>
          </cell>
          <cell r="AT622">
            <v>0</v>
          </cell>
        </row>
        <row r="623">
          <cell r="A623" t="str">
            <v>220 KV DC Naubatpur-Bihta TL Line</v>
          </cell>
          <cell r="B623">
            <v>38</v>
          </cell>
          <cell r="C623" t="str">
            <v>16/1</v>
          </cell>
          <cell r="D623" t="str">
            <v>DA+6</v>
          </cell>
          <cell r="E623" t="str">
            <v>WET</v>
          </cell>
          <cell r="F623" t="str">
            <v>Lalan Mehta</v>
          </cell>
          <cell r="G623">
            <v>43634</v>
          </cell>
          <cell r="H623">
            <v>43662</v>
          </cell>
          <cell r="I623">
            <v>0</v>
          </cell>
          <cell r="J623">
            <v>0</v>
          </cell>
          <cell r="K623">
            <v>0</v>
          </cell>
          <cell r="L623">
            <v>0</v>
          </cell>
          <cell r="M623">
            <v>0</v>
          </cell>
          <cell r="N623">
            <v>0</v>
          </cell>
          <cell r="O623">
            <v>0</v>
          </cell>
          <cell r="P623">
            <v>0</v>
          </cell>
          <cell r="Q623">
            <v>0</v>
          </cell>
          <cell r="R623" t="e">
            <v>#NAME?</v>
          </cell>
          <cell r="S623" t="e">
            <v>#NAME?</v>
          </cell>
          <cell r="T623">
            <v>0</v>
          </cell>
          <cell r="U623">
            <v>0</v>
          </cell>
          <cell r="V623" t="e">
            <v>#NAME?</v>
          </cell>
          <cell r="W623" t="e">
            <v>#NAME?</v>
          </cell>
          <cell r="X623" t="e">
            <v>#NAME?</v>
          </cell>
          <cell r="Y623" t="e">
            <v>#NAME?</v>
          </cell>
          <cell r="Z623" t="e">
            <v>#NAME?</v>
          </cell>
          <cell r="AA623" t="e">
            <v>#NAME?</v>
          </cell>
          <cell r="AB623" t="e">
            <v>#NAME?</v>
          </cell>
          <cell r="AC623" t="e">
            <v>#NAME?</v>
          </cell>
          <cell r="AD623" t="e">
            <v>#NAME?</v>
          </cell>
          <cell r="AE623" t="e">
            <v>#NAME?</v>
          </cell>
          <cell r="AF623">
            <v>171.56</v>
          </cell>
          <cell r="AG623">
            <v>36.64</v>
          </cell>
          <cell r="AH623">
            <v>7.56</v>
          </cell>
          <cell r="AI623">
            <v>215.76</v>
          </cell>
          <cell r="AJ623" t="e">
            <v>#NAME?</v>
          </cell>
          <cell r="AK623" t="e">
            <v>#NAME?</v>
          </cell>
          <cell r="AL623" t="e">
            <v>#NAME?</v>
          </cell>
          <cell r="AM623" t="e">
            <v>#NAME?</v>
          </cell>
          <cell r="AN623" t="e">
            <v>#NAME?</v>
          </cell>
          <cell r="AO623" t="e">
            <v>#NAME?</v>
          </cell>
          <cell r="AP623" t="e">
            <v>#NAME?</v>
          </cell>
          <cell r="AQ623">
            <v>0</v>
          </cell>
          <cell r="AR623">
            <v>0</v>
          </cell>
          <cell r="AS623">
            <v>0</v>
          </cell>
          <cell r="AT623">
            <v>0</v>
          </cell>
        </row>
        <row r="624">
          <cell r="A624" t="str">
            <v>220 KV DC Naubatpur-Bihta TL Line</v>
          </cell>
          <cell r="B624">
            <v>29</v>
          </cell>
          <cell r="C624" t="str">
            <v>17/0</v>
          </cell>
          <cell r="D624" t="str">
            <v>DD+0</v>
          </cell>
          <cell r="E624" t="str">
            <v>PS</v>
          </cell>
          <cell r="F624" t="str">
            <v>Lalan Mehta</v>
          </cell>
          <cell r="G624">
            <v>43616</v>
          </cell>
          <cell r="H624">
            <v>43644</v>
          </cell>
          <cell r="I624">
            <v>0</v>
          </cell>
          <cell r="J624">
            <v>0</v>
          </cell>
          <cell r="K624">
            <v>0</v>
          </cell>
          <cell r="L624">
            <v>0</v>
          </cell>
          <cell r="M624">
            <v>0</v>
          </cell>
          <cell r="N624">
            <v>0</v>
          </cell>
          <cell r="O624">
            <v>0</v>
          </cell>
          <cell r="P624">
            <v>0</v>
          </cell>
          <cell r="Q624">
            <v>0</v>
          </cell>
          <cell r="R624" t="e">
            <v>#NAME?</v>
          </cell>
          <cell r="S624" t="e">
            <v>#NAME?</v>
          </cell>
          <cell r="T624">
            <v>0</v>
          </cell>
          <cell r="U624">
            <v>0</v>
          </cell>
          <cell r="V624" t="e">
            <v>#NAME?</v>
          </cell>
          <cell r="W624" t="e">
            <v>#NAME?</v>
          </cell>
          <cell r="X624" t="e">
            <v>#NAME?</v>
          </cell>
          <cell r="Y624" t="e">
            <v>#NAME?</v>
          </cell>
          <cell r="Z624" t="e">
            <v>#NAME?</v>
          </cell>
          <cell r="AA624" t="e">
            <v>#NAME?</v>
          </cell>
          <cell r="AB624" t="e">
            <v>#NAME?</v>
          </cell>
          <cell r="AC624" t="e">
            <v>#NAME?</v>
          </cell>
          <cell r="AD624" t="e">
            <v>#NAME?</v>
          </cell>
          <cell r="AE624" t="e">
            <v>#NAME?</v>
          </cell>
          <cell r="AF624">
            <v>396.56</v>
          </cell>
          <cell r="AG624">
            <v>0</v>
          </cell>
          <cell r="AH624">
            <v>8.26</v>
          </cell>
          <cell r="AI624">
            <v>404.82</v>
          </cell>
          <cell r="AJ624" t="e">
            <v>#NAME?</v>
          </cell>
          <cell r="AK624" t="e">
            <v>#NAME?</v>
          </cell>
          <cell r="AL624" t="e">
            <v>#NAME?</v>
          </cell>
          <cell r="AM624" t="e">
            <v>#NAME?</v>
          </cell>
          <cell r="AN624" t="e">
            <v>#NAME?</v>
          </cell>
          <cell r="AO624" t="e">
            <v>#NAME?</v>
          </cell>
          <cell r="AP624" t="e">
            <v>#NAME?</v>
          </cell>
          <cell r="AQ624">
            <v>0</v>
          </cell>
          <cell r="AR624">
            <v>0</v>
          </cell>
          <cell r="AS624">
            <v>0</v>
          </cell>
          <cell r="AT624">
            <v>0</v>
          </cell>
        </row>
        <row r="625">
          <cell r="A625" t="str">
            <v>220 KV DC Naubatpur-Bihta TL Line</v>
          </cell>
          <cell r="B625">
            <v>31</v>
          </cell>
          <cell r="C625" t="str">
            <v>18/0</v>
          </cell>
          <cell r="D625" t="str">
            <v>DD+6</v>
          </cell>
          <cell r="E625" t="str">
            <v>WET</v>
          </cell>
          <cell r="F625" t="str">
            <v>Lalan Mehta</v>
          </cell>
          <cell r="G625">
            <v>43620</v>
          </cell>
          <cell r="H625">
            <v>43648</v>
          </cell>
          <cell r="I625">
            <v>0</v>
          </cell>
          <cell r="J625">
            <v>0</v>
          </cell>
          <cell r="K625">
            <v>0</v>
          </cell>
          <cell r="L625">
            <v>0</v>
          </cell>
          <cell r="M625">
            <v>0</v>
          </cell>
          <cell r="N625">
            <v>0</v>
          </cell>
          <cell r="O625">
            <v>0</v>
          </cell>
          <cell r="P625">
            <v>0</v>
          </cell>
          <cell r="Q625">
            <v>0</v>
          </cell>
          <cell r="R625" t="e">
            <v>#NAME?</v>
          </cell>
          <cell r="S625" t="e">
            <v>#NAME?</v>
          </cell>
          <cell r="T625">
            <v>0</v>
          </cell>
          <cell r="U625">
            <v>0</v>
          </cell>
          <cell r="V625" t="e">
            <v>#NAME?</v>
          </cell>
          <cell r="W625" t="e">
            <v>#NAME?</v>
          </cell>
          <cell r="X625" t="e">
            <v>#NAME?</v>
          </cell>
          <cell r="Y625" t="e">
            <v>#NAME?</v>
          </cell>
          <cell r="Z625" t="e">
            <v>#NAME?</v>
          </cell>
          <cell r="AA625" t="e">
            <v>#NAME?</v>
          </cell>
          <cell r="AB625" t="e">
            <v>#NAME?</v>
          </cell>
          <cell r="AC625" t="e">
            <v>#NAME?</v>
          </cell>
          <cell r="AD625" t="e">
            <v>#NAME?</v>
          </cell>
          <cell r="AE625" t="e">
            <v>#NAME?</v>
          </cell>
          <cell r="AF625">
            <v>396.56</v>
          </cell>
          <cell r="AG625">
            <v>0</v>
          </cell>
          <cell r="AH625">
            <v>8.26</v>
          </cell>
          <cell r="AI625">
            <v>404.82</v>
          </cell>
          <cell r="AJ625" t="e">
            <v>#NAME?</v>
          </cell>
          <cell r="AK625" t="e">
            <v>#NAME?</v>
          </cell>
          <cell r="AL625" t="e">
            <v>#NAME?</v>
          </cell>
          <cell r="AM625" t="e">
            <v>#NAME?</v>
          </cell>
          <cell r="AN625" t="e">
            <v>#NAME?</v>
          </cell>
          <cell r="AO625" t="e">
            <v>#NAME?</v>
          </cell>
          <cell r="AP625" t="e">
            <v>#NAME?</v>
          </cell>
          <cell r="AQ625">
            <v>0</v>
          </cell>
          <cell r="AR625">
            <v>0</v>
          </cell>
          <cell r="AS625">
            <v>0</v>
          </cell>
          <cell r="AT625">
            <v>0</v>
          </cell>
        </row>
        <row r="626">
          <cell r="A626" t="str">
            <v>220 KV DC Naubatpur-Bihta TL Line</v>
          </cell>
          <cell r="B626">
            <v>30</v>
          </cell>
          <cell r="C626" t="str">
            <v>18/1</v>
          </cell>
          <cell r="D626" t="str">
            <v>DA+3</v>
          </cell>
          <cell r="E626" t="str">
            <v>WET</v>
          </cell>
          <cell r="F626" t="str">
            <v>Lalan Mehta</v>
          </cell>
          <cell r="G626">
            <v>43617</v>
          </cell>
          <cell r="H626">
            <v>43645</v>
          </cell>
          <cell r="I626">
            <v>0</v>
          </cell>
          <cell r="J626">
            <v>0</v>
          </cell>
          <cell r="K626">
            <v>0</v>
          </cell>
          <cell r="L626">
            <v>0</v>
          </cell>
          <cell r="M626">
            <v>0</v>
          </cell>
          <cell r="N626">
            <v>0</v>
          </cell>
          <cell r="O626">
            <v>0</v>
          </cell>
          <cell r="P626">
            <v>0</v>
          </cell>
          <cell r="Q626">
            <v>0</v>
          </cell>
          <cell r="R626" t="e">
            <v>#NAME?</v>
          </cell>
          <cell r="S626" t="e">
            <v>#NAME?</v>
          </cell>
          <cell r="T626">
            <v>0</v>
          </cell>
          <cell r="U626">
            <v>0</v>
          </cell>
          <cell r="V626" t="e">
            <v>#NAME?</v>
          </cell>
          <cell r="W626" t="e">
            <v>#NAME?</v>
          </cell>
          <cell r="X626" t="e">
            <v>#NAME?</v>
          </cell>
          <cell r="Y626" t="e">
            <v>#NAME?</v>
          </cell>
          <cell r="Z626" t="e">
            <v>#NAME?</v>
          </cell>
          <cell r="AA626" t="e">
            <v>#NAME?</v>
          </cell>
          <cell r="AB626" t="e">
            <v>#NAME?</v>
          </cell>
          <cell r="AC626" t="e">
            <v>#NAME?</v>
          </cell>
          <cell r="AD626" t="e">
            <v>#NAME?</v>
          </cell>
          <cell r="AE626" t="e">
            <v>#NAME?</v>
          </cell>
          <cell r="AF626">
            <v>171.56</v>
          </cell>
          <cell r="AG626">
            <v>36.64</v>
          </cell>
          <cell r="AH626">
            <v>7.56</v>
          </cell>
          <cell r="AI626">
            <v>215.76</v>
          </cell>
          <cell r="AJ626" t="e">
            <v>#NAME?</v>
          </cell>
          <cell r="AK626" t="e">
            <v>#NAME?</v>
          </cell>
          <cell r="AL626" t="e">
            <v>#NAME?</v>
          </cell>
          <cell r="AM626" t="e">
            <v>#NAME?</v>
          </cell>
          <cell r="AN626" t="e">
            <v>#NAME?</v>
          </cell>
          <cell r="AO626" t="e">
            <v>#NAME?</v>
          </cell>
          <cell r="AP626" t="e">
            <v>#NAME?</v>
          </cell>
          <cell r="AQ626">
            <v>0</v>
          </cell>
          <cell r="AR626">
            <v>0</v>
          </cell>
          <cell r="AS626">
            <v>0</v>
          </cell>
          <cell r="AT626">
            <v>0</v>
          </cell>
        </row>
        <row r="627">
          <cell r="A627" t="str">
            <v>220 KV DC Naubatpur-Bihta TL Line</v>
          </cell>
          <cell r="B627">
            <v>37</v>
          </cell>
          <cell r="C627" t="str">
            <v>19/0</v>
          </cell>
          <cell r="D627" t="str">
            <v>DD+6</v>
          </cell>
          <cell r="E627" t="str">
            <v>WET</v>
          </cell>
          <cell r="F627" t="str">
            <v>Lalan Mehta</v>
          </cell>
          <cell r="G627">
            <v>43632</v>
          </cell>
          <cell r="H627">
            <v>43660</v>
          </cell>
          <cell r="I627">
            <v>0</v>
          </cell>
          <cell r="J627">
            <v>0</v>
          </cell>
          <cell r="K627">
            <v>0</v>
          </cell>
          <cell r="L627">
            <v>0</v>
          </cell>
          <cell r="M627">
            <v>0</v>
          </cell>
          <cell r="N627">
            <v>0</v>
          </cell>
          <cell r="O627">
            <v>0</v>
          </cell>
          <cell r="P627">
            <v>0</v>
          </cell>
          <cell r="Q627">
            <v>0</v>
          </cell>
          <cell r="R627" t="e">
            <v>#NAME?</v>
          </cell>
          <cell r="S627" t="e">
            <v>#NAME?</v>
          </cell>
          <cell r="T627">
            <v>0</v>
          </cell>
          <cell r="U627">
            <v>0</v>
          </cell>
          <cell r="V627" t="e">
            <v>#NAME?</v>
          </cell>
          <cell r="W627" t="e">
            <v>#NAME?</v>
          </cell>
          <cell r="X627" t="e">
            <v>#NAME?</v>
          </cell>
          <cell r="Y627" t="e">
            <v>#NAME?</v>
          </cell>
          <cell r="Z627" t="e">
            <v>#NAME?</v>
          </cell>
          <cell r="AA627" t="e">
            <v>#NAME?</v>
          </cell>
          <cell r="AB627" t="e">
            <v>#NAME?</v>
          </cell>
          <cell r="AC627" t="e">
            <v>#NAME?</v>
          </cell>
          <cell r="AD627" t="e">
            <v>#NAME?</v>
          </cell>
          <cell r="AE627" t="e">
            <v>#NAME?</v>
          </cell>
          <cell r="AF627">
            <v>396.56</v>
          </cell>
          <cell r="AG627">
            <v>0</v>
          </cell>
          <cell r="AH627">
            <v>8.26</v>
          </cell>
          <cell r="AI627">
            <v>404.82</v>
          </cell>
          <cell r="AJ627" t="e">
            <v>#NAME?</v>
          </cell>
          <cell r="AK627" t="e">
            <v>#NAME?</v>
          </cell>
          <cell r="AL627" t="e">
            <v>#NAME?</v>
          </cell>
          <cell r="AM627" t="e">
            <v>#NAME?</v>
          </cell>
          <cell r="AN627" t="e">
            <v>#NAME?</v>
          </cell>
          <cell r="AO627" t="e">
            <v>#NAME?</v>
          </cell>
          <cell r="AP627" t="e">
            <v>#NAME?</v>
          </cell>
          <cell r="AQ627">
            <v>0</v>
          </cell>
          <cell r="AR627">
            <v>0</v>
          </cell>
          <cell r="AS627">
            <v>0</v>
          </cell>
          <cell r="AT627">
            <v>0</v>
          </cell>
        </row>
        <row r="628">
          <cell r="A628" t="str">
            <v>220 KV DC Naubatpur-Bihta TL Line</v>
          </cell>
          <cell r="B628">
            <v>34</v>
          </cell>
          <cell r="C628" t="str">
            <v>20/0</v>
          </cell>
          <cell r="D628" t="str">
            <v>DD+0</v>
          </cell>
          <cell r="E628" t="str">
            <v>PS</v>
          </cell>
          <cell r="F628" t="str">
            <v>Lalan Mehta</v>
          </cell>
          <cell r="G628">
            <v>43624</v>
          </cell>
          <cell r="H628">
            <v>43652</v>
          </cell>
          <cell r="I628">
            <v>0</v>
          </cell>
          <cell r="J628">
            <v>0</v>
          </cell>
          <cell r="K628">
            <v>0</v>
          </cell>
          <cell r="L628">
            <v>0</v>
          </cell>
          <cell r="M628">
            <v>0</v>
          </cell>
          <cell r="N628">
            <v>0</v>
          </cell>
          <cell r="O628">
            <v>0</v>
          </cell>
          <cell r="P628">
            <v>0</v>
          </cell>
          <cell r="Q628">
            <v>0</v>
          </cell>
          <cell r="R628" t="e">
            <v>#NAME?</v>
          </cell>
          <cell r="S628" t="e">
            <v>#NAME?</v>
          </cell>
          <cell r="T628">
            <v>0</v>
          </cell>
          <cell r="U628">
            <v>0</v>
          </cell>
          <cell r="V628" t="e">
            <v>#NAME?</v>
          </cell>
          <cell r="W628" t="e">
            <v>#NAME?</v>
          </cell>
          <cell r="X628" t="e">
            <v>#NAME?</v>
          </cell>
          <cell r="Y628" t="e">
            <v>#NAME?</v>
          </cell>
          <cell r="Z628" t="e">
            <v>#NAME?</v>
          </cell>
          <cell r="AA628" t="e">
            <v>#NAME?</v>
          </cell>
          <cell r="AB628" t="e">
            <v>#NAME?</v>
          </cell>
          <cell r="AC628" t="e">
            <v>#NAME?</v>
          </cell>
          <cell r="AD628" t="e">
            <v>#NAME?</v>
          </cell>
          <cell r="AE628" t="e">
            <v>#NAME?</v>
          </cell>
          <cell r="AF628">
            <v>396.56</v>
          </cell>
          <cell r="AG628">
            <v>0</v>
          </cell>
          <cell r="AH628">
            <v>8.26</v>
          </cell>
          <cell r="AI628">
            <v>404.82</v>
          </cell>
          <cell r="AJ628" t="e">
            <v>#NAME?</v>
          </cell>
          <cell r="AK628" t="e">
            <v>#NAME?</v>
          </cell>
          <cell r="AL628" t="e">
            <v>#NAME?</v>
          </cell>
          <cell r="AM628" t="e">
            <v>#NAME?</v>
          </cell>
          <cell r="AN628" t="e">
            <v>#NAME?</v>
          </cell>
          <cell r="AO628" t="e">
            <v>#NAME?</v>
          </cell>
          <cell r="AP628" t="e">
            <v>#NAME?</v>
          </cell>
          <cell r="AQ628">
            <v>0</v>
          </cell>
          <cell r="AR628">
            <v>0</v>
          </cell>
          <cell r="AS628">
            <v>0</v>
          </cell>
          <cell r="AT628">
            <v>0</v>
          </cell>
        </row>
        <row r="629">
          <cell r="A629" t="str">
            <v>220 KV DC Naubatpur-Bihta TL Line</v>
          </cell>
          <cell r="B629">
            <v>0</v>
          </cell>
          <cell r="C629" t="str">
            <v>20/1</v>
          </cell>
          <cell r="D629" t="str">
            <v>Gantry</v>
          </cell>
          <cell r="E629">
            <v>0</v>
          </cell>
          <cell r="F629">
            <v>0</v>
          </cell>
          <cell r="G629">
            <v>0</v>
          </cell>
          <cell r="H629">
            <v>28</v>
          </cell>
          <cell r="I629">
            <v>0</v>
          </cell>
          <cell r="J629">
            <v>0</v>
          </cell>
          <cell r="K629">
            <v>0</v>
          </cell>
          <cell r="L629">
            <v>0</v>
          </cell>
          <cell r="M629">
            <v>0</v>
          </cell>
          <cell r="N629">
            <v>0</v>
          </cell>
          <cell r="O629">
            <v>0</v>
          </cell>
          <cell r="P629">
            <v>0</v>
          </cell>
          <cell r="Q629">
            <v>0</v>
          </cell>
          <cell r="R629" t="e">
            <v>#NAME?</v>
          </cell>
          <cell r="S629" t="e">
            <v>#NAME?</v>
          </cell>
          <cell r="T629">
            <v>0</v>
          </cell>
          <cell r="U629">
            <v>0</v>
          </cell>
          <cell r="V629" t="e">
            <v>#NAME?</v>
          </cell>
          <cell r="W629" t="e">
            <v>#NAME?</v>
          </cell>
          <cell r="X629" t="e">
            <v>#NAME?</v>
          </cell>
          <cell r="Y629" t="e">
            <v>#NAME?</v>
          </cell>
          <cell r="Z629" t="e">
            <v>#NAME?</v>
          </cell>
          <cell r="AA629" t="e">
            <v>#NAME?</v>
          </cell>
          <cell r="AB629" t="e">
            <v>#NAME?</v>
          </cell>
          <cell r="AC629" t="e">
            <v>#NAME?</v>
          </cell>
          <cell r="AD629" t="e">
            <v>#NAME?</v>
          </cell>
          <cell r="AE629" t="e">
            <v>#NAME?</v>
          </cell>
          <cell r="AF629">
            <v>527.76</v>
          </cell>
          <cell r="AG629">
            <v>165.26999999999998</v>
          </cell>
          <cell r="AH629">
            <v>21.450000000000003</v>
          </cell>
          <cell r="AI629">
            <v>714.48</v>
          </cell>
          <cell r="AJ629" t="e">
            <v>#NAME?</v>
          </cell>
          <cell r="AK629" t="e">
            <v>#NAME?</v>
          </cell>
          <cell r="AL629" t="e">
            <v>#NAME?</v>
          </cell>
          <cell r="AM629" t="e">
            <v>#NAME?</v>
          </cell>
          <cell r="AN629" t="e">
            <v>#NAME?</v>
          </cell>
          <cell r="AO629" t="e">
            <v>#NAME?</v>
          </cell>
          <cell r="AP629" t="e">
            <v>#NAME?</v>
          </cell>
          <cell r="AQ629">
            <v>0</v>
          </cell>
          <cell r="AR629">
            <v>0</v>
          </cell>
          <cell r="AS629">
            <v>0</v>
          </cell>
          <cell r="AT629">
            <v>0</v>
          </cell>
        </row>
        <row r="630">
          <cell r="A630" t="str">
            <v>220 KV DC Naubatpur-Bihta TL Line</v>
          </cell>
          <cell r="B630">
            <v>0</v>
          </cell>
          <cell r="C630" t="str">
            <v>20/2</v>
          </cell>
          <cell r="D630" t="str">
            <v>Gantry</v>
          </cell>
          <cell r="E630">
            <v>0</v>
          </cell>
          <cell r="F630">
            <v>0</v>
          </cell>
          <cell r="G630">
            <v>0</v>
          </cell>
          <cell r="H630">
            <v>28</v>
          </cell>
          <cell r="I630">
            <v>0</v>
          </cell>
          <cell r="J630">
            <v>0</v>
          </cell>
          <cell r="K630">
            <v>0</v>
          </cell>
          <cell r="L630">
            <v>0</v>
          </cell>
          <cell r="M630">
            <v>0</v>
          </cell>
          <cell r="N630">
            <v>0</v>
          </cell>
          <cell r="O630">
            <v>0</v>
          </cell>
          <cell r="P630">
            <v>0</v>
          </cell>
          <cell r="Q630">
            <v>0</v>
          </cell>
          <cell r="R630" t="e">
            <v>#NAME?</v>
          </cell>
          <cell r="S630" t="e">
            <v>#NAME?</v>
          </cell>
          <cell r="T630">
            <v>0</v>
          </cell>
          <cell r="U630">
            <v>0</v>
          </cell>
          <cell r="V630" t="e">
            <v>#NAME?</v>
          </cell>
          <cell r="W630" t="e">
            <v>#NAME?</v>
          </cell>
          <cell r="X630" t="e">
            <v>#NAME?</v>
          </cell>
          <cell r="Y630" t="e">
            <v>#NAME?</v>
          </cell>
          <cell r="Z630" t="e">
            <v>#NAME?</v>
          </cell>
          <cell r="AA630" t="e">
            <v>#NAME?</v>
          </cell>
          <cell r="AB630" t="e">
            <v>#NAME?</v>
          </cell>
          <cell r="AC630" t="e">
            <v>#NAME?</v>
          </cell>
          <cell r="AD630" t="e">
            <v>#NAME?</v>
          </cell>
          <cell r="AE630" t="e">
            <v>#NAME?</v>
          </cell>
          <cell r="AF630">
            <v>527.76</v>
          </cell>
          <cell r="AG630">
            <v>165.26999999999998</v>
          </cell>
          <cell r="AH630">
            <v>21.450000000000003</v>
          </cell>
          <cell r="AI630">
            <v>714.48</v>
          </cell>
          <cell r="AJ630" t="e">
            <v>#NAME?</v>
          </cell>
          <cell r="AK630" t="e">
            <v>#NAME?</v>
          </cell>
          <cell r="AL630" t="e">
            <v>#NAME?</v>
          </cell>
          <cell r="AM630" t="e">
            <v>#NAME?</v>
          </cell>
          <cell r="AN630" t="e">
            <v>#NAME?</v>
          </cell>
          <cell r="AO630" t="e">
            <v>#NAME?</v>
          </cell>
          <cell r="AP630" t="e">
            <v>#NAME?</v>
          </cell>
          <cell r="AQ630">
            <v>0</v>
          </cell>
          <cell r="AR630">
            <v>0</v>
          </cell>
          <cell r="AS630">
            <v>0</v>
          </cell>
          <cell r="AT630">
            <v>0</v>
          </cell>
        </row>
        <row r="631">
          <cell r="A631" t="str">
            <v>220 KV DC Naubatpur-Bihta TL Line</v>
          </cell>
          <cell r="B631">
            <v>36</v>
          </cell>
          <cell r="C631" t="str">
            <v>21/0</v>
          </cell>
          <cell r="D631" t="str">
            <v>DD+0</v>
          </cell>
          <cell r="E631" t="str">
            <v>WET</v>
          </cell>
          <cell r="F631" t="str">
            <v>Lalan Mehta</v>
          </cell>
          <cell r="G631">
            <v>43630</v>
          </cell>
          <cell r="H631">
            <v>43658</v>
          </cell>
          <cell r="I631">
            <v>0</v>
          </cell>
          <cell r="J631">
            <v>0</v>
          </cell>
          <cell r="K631">
            <v>0</v>
          </cell>
          <cell r="L631">
            <v>0</v>
          </cell>
          <cell r="M631">
            <v>0</v>
          </cell>
          <cell r="N631">
            <v>0</v>
          </cell>
          <cell r="O631">
            <v>0</v>
          </cell>
          <cell r="P631">
            <v>0</v>
          </cell>
          <cell r="Q631">
            <v>0</v>
          </cell>
          <cell r="R631" t="e">
            <v>#NAME?</v>
          </cell>
          <cell r="S631" t="e">
            <v>#NAME?</v>
          </cell>
          <cell r="T631">
            <v>0</v>
          </cell>
          <cell r="U631">
            <v>0</v>
          </cell>
          <cell r="V631" t="e">
            <v>#NAME?</v>
          </cell>
          <cell r="W631" t="e">
            <v>#NAME?</v>
          </cell>
          <cell r="X631" t="e">
            <v>#NAME?</v>
          </cell>
          <cell r="Y631" t="e">
            <v>#NAME?</v>
          </cell>
          <cell r="Z631" t="e">
            <v>#NAME?</v>
          </cell>
          <cell r="AA631" t="e">
            <v>#NAME?</v>
          </cell>
          <cell r="AB631" t="e">
            <v>#NAME?</v>
          </cell>
          <cell r="AC631" t="e">
            <v>#NAME?</v>
          </cell>
          <cell r="AD631" t="e">
            <v>#NAME?</v>
          </cell>
          <cell r="AE631" t="e">
            <v>#NAME?</v>
          </cell>
          <cell r="AF631">
            <v>396.56</v>
          </cell>
          <cell r="AG631">
            <v>0</v>
          </cell>
          <cell r="AH631">
            <v>8.26</v>
          </cell>
          <cell r="AI631">
            <v>404.82</v>
          </cell>
          <cell r="AJ631" t="e">
            <v>#NAME?</v>
          </cell>
          <cell r="AK631" t="e">
            <v>#NAME?</v>
          </cell>
          <cell r="AL631" t="e">
            <v>#NAME?</v>
          </cell>
          <cell r="AM631" t="e">
            <v>#NAME?</v>
          </cell>
          <cell r="AN631" t="e">
            <v>#NAME?</v>
          </cell>
          <cell r="AO631" t="e">
            <v>#NAME?</v>
          </cell>
          <cell r="AP631" t="e">
            <v>#NAME?</v>
          </cell>
          <cell r="AQ631">
            <v>0</v>
          </cell>
          <cell r="AR631">
            <v>0</v>
          </cell>
          <cell r="AS631">
            <v>0</v>
          </cell>
          <cell r="AT631">
            <v>0</v>
          </cell>
        </row>
        <row r="632">
          <cell r="A632" t="str">
            <v>220 KV DC Naubatpur-Bihta TL Line</v>
          </cell>
          <cell r="B632">
            <v>35</v>
          </cell>
          <cell r="C632" t="str">
            <v>22/0</v>
          </cell>
          <cell r="D632" t="str">
            <v>DD+0</v>
          </cell>
          <cell r="E632" t="str">
            <v>WET</v>
          </cell>
          <cell r="F632" t="str">
            <v>Lalan Mehta</v>
          </cell>
          <cell r="G632">
            <v>43627</v>
          </cell>
          <cell r="H632">
            <v>43655</v>
          </cell>
          <cell r="I632">
            <v>0</v>
          </cell>
          <cell r="J632">
            <v>0</v>
          </cell>
          <cell r="K632">
            <v>0</v>
          </cell>
          <cell r="L632">
            <v>0</v>
          </cell>
          <cell r="M632">
            <v>0</v>
          </cell>
          <cell r="N632">
            <v>0</v>
          </cell>
          <cell r="O632">
            <v>0</v>
          </cell>
          <cell r="P632">
            <v>0</v>
          </cell>
          <cell r="Q632">
            <v>0</v>
          </cell>
          <cell r="R632" t="e">
            <v>#NAME?</v>
          </cell>
          <cell r="S632" t="e">
            <v>#NAME?</v>
          </cell>
          <cell r="T632">
            <v>0</v>
          </cell>
          <cell r="U632">
            <v>0</v>
          </cell>
          <cell r="V632" t="e">
            <v>#NAME?</v>
          </cell>
          <cell r="W632" t="e">
            <v>#NAME?</v>
          </cell>
          <cell r="X632" t="e">
            <v>#NAME?</v>
          </cell>
          <cell r="Y632" t="e">
            <v>#NAME?</v>
          </cell>
          <cell r="Z632" t="e">
            <v>#NAME?</v>
          </cell>
          <cell r="AA632" t="e">
            <v>#NAME?</v>
          </cell>
          <cell r="AB632" t="e">
            <v>#NAME?</v>
          </cell>
          <cell r="AC632" t="e">
            <v>#NAME?</v>
          </cell>
          <cell r="AD632" t="e">
            <v>#NAME?</v>
          </cell>
          <cell r="AE632" t="e">
            <v>#NAME?</v>
          </cell>
          <cell r="AF632">
            <v>396.56</v>
          </cell>
          <cell r="AG632">
            <v>0</v>
          </cell>
          <cell r="AH632">
            <v>8.26</v>
          </cell>
          <cell r="AI632">
            <v>404.82</v>
          </cell>
          <cell r="AJ632" t="e">
            <v>#NAME?</v>
          </cell>
          <cell r="AK632" t="e">
            <v>#NAME?</v>
          </cell>
          <cell r="AL632" t="e">
            <v>#NAME?</v>
          </cell>
          <cell r="AM632" t="e">
            <v>#NAME?</v>
          </cell>
          <cell r="AN632" t="e">
            <v>#NAME?</v>
          </cell>
          <cell r="AO632" t="e">
            <v>#NAME?</v>
          </cell>
          <cell r="AP632" t="e">
            <v>#NAME?</v>
          </cell>
          <cell r="AQ632">
            <v>0</v>
          </cell>
          <cell r="AR632">
            <v>0</v>
          </cell>
          <cell r="AS632">
            <v>0</v>
          </cell>
          <cell r="AT632">
            <v>0</v>
          </cell>
        </row>
        <row r="633">
          <cell r="A633" t="str">
            <v>220 KV DC Naubatpur-Bihta TL Line</v>
          </cell>
          <cell r="B633">
            <v>0</v>
          </cell>
          <cell r="C633" t="str">
            <v>22/1</v>
          </cell>
          <cell r="D633" t="str">
            <v>DA+0</v>
          </cell>
          <cell r="E633">
            <v>0</v>
          </cell>
          <cell r="F633">
            <v>0</v>
          </cell>
          <cell r="G633">
            <v>0</v>
          </cell>
          <cell r="H633">
            <v>28</v>
          </cell>
          <cell r="I633">
            <v>0</v>
          </cell>
          <cell r="J633">
            <v>0</v>
          </cell>
          <cell r="K633">
            <v>0</v>
          </cell>
          <cell r="L633">
            <v>0</v>
          </cell>
          <cell r="M633">
            <v>0</v>
          </cell>
          <cell r="N633">
            <v>0</v>
          </cell>
          <cell r="O633">
            <v>0</v>
          </cell>
          <cell r="P633">
            <v>0</v>
          </cell>
          <cell r="Q633">
            <v>0</v>
          </cell>
          <cell r="R633" t="e">
            <v>#NAME?</v>
          </cell>
          <cell r="S633" t="e">
            <v>#NAME?</v>
          </cell>
          <cell r="T633">
            <v>0</v>
          </cell>
          <cell r="U633">
            <v>0</v>
          </cell>
          <cell r="V633" t="e">
            <v>#NAME?</v>
          </cell>
          <cell r="W633" t="e">
            <v>#NAME?</v>
          </cell>
          <cell r="X633" t="e">
            <v>#NAME?</v>
          </cell>
          <cell r="Y633" t="e">
            <v>#NAME?</v>
          </cell>
          <cell r="Z633" t="e">
            <v>#NAME?</v>
          </cell>
          <cell r="AA633" t="e">
            <v>#NAME?</v>
          </cell>
          <cell r="AB633" t="e">
            <v>#NAME?</v>
          </cell>
          <cell r="AC633" t="e">
            <v>#NAME?</v>
          </cell>
          <cell r="AD633" t="e">
            <v>#NAME?</v>
          </cell>
          <cell r="AE633" t="e">
            <v>#NAME?</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row>
        <row r="634">
          <cell r="A634" t="str">
            <v>220 KV DC Naubatpur-Bihta TL Line</v>
          </cell>
          <cell r="B634">
            <v>0</v>
          </cell>
          <cell r="C634" t="str">
            <v>22/2</v>
          </cell>
          <cell r="D634" t="str">
            <v>DA+0</v>
          </cell>
          <cell r="E634">
            <v>0</v>
          </cell>
          <cell r="F634">
            <v>0</v>
          </cell>
          <cell r="G634">
            <v>0</v>
          </cell>
          <cell r="H634">
            <v>28</v>
          </cell>
          <cell r="I634">
            <v>0</v>
          </cell>
          <cell r="J634">
            <v>0</v>
          </cell>
          <cell r="K634">
            <v>0</v>
          </cell>
          <cell r="L634">
            <v>0</v>
          </cell>
          <cell r="M634">
            <v>0</v>
          </cell>
          <cell r="N634">
            <v>0</v>
          </cell>
          <cell r="O634">
            <v>0</v>
          </cell>
          <cell r="P634">
            <v>0</v>
          </cell>
          <cell r="Q634">
            <v>0</v>
          </cell>
          <cell r="R634" t="e">
            <v>#NAME?</v>
          </cell>
          <cell r="S634" t="e">
            <v>#NAME?</v>
          </cell>
          <cell r="T634">
            <v>0</v>
          </cell>
          <cell r="U634">
            <v>0</v>
          </cell>
          <cell r="V634" t="e">
            <v>#NAME?</v>
          </cell>
          <cell r="W634" t="e">
            <v>#NAME?</v>
          </cell>
          <cell r="X634" t="e">
            <v>#NAME?</v>
          </cell>
          <cell r="Y634" t="e">
            <v>#NAME?</v>
          </cell>
          <cell r="Z634" t="e">
            <v>#NAME?</v>
          </cell>
          <cell r="AA634" t="e">
            <v>#NAME?</v>
          </cell>
          <cell r="AB634" t="e">
            <v>#NAME?</v>
          </cell>
          <cell r="AC634" t="e">
            <v>#NAME?</v>
          </cell>
          <cell r="AD634" t="e">
            <v>#NAME?</v>
          </cell>
          <cell r="AE634" t="e">
            <v>#NAME?</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row>
        <row r="635">
          <cell r="A635" t="str">
            <v>220 KV DC Naubatpur-Bihta TL Line</v>
          </cell>
          <cell r="B635">
            <v>0</v>
          </cell>
          <cell r="C635" t="str">
            <v>22/3</v>
          </cell>
          <cell r="D635" t="str">
            <v>DA+0</v>
          </cell>
          <cell r="E635">
            <v>0</v>
          </cell>
          <cell r="F635">
            <v>0</v>
          </cell>
          <cell r="G635">
            <v>0</v>
          </cell>
          <cell r="H635">
            <v>28</v>
          </cell>
          <cell r="I635">
            <v>0</v>
          </cell>
          <cell r="J635">
            <v>0</v>
          </cell>
          <cell r="K635">
            <v>0</v>
          </cell>
          <cell r="L635">
            <v>0</v>
          </cell>
          <cell r="M635">
            <v>0</v>
          </cell>
          <cell r="N635">
            <v>0</v>
          </cell>
          <cell r="O635">
            <v>0</v>
          </cell>
          <cell r="P635">
            <v>0</v>
          </cell>
          <cell r="Q635">
            <v>0</v>
          </cell>
          <cell r="R635" t="e">
            <v>#NAME?</v>
          </cell>
          <cell r="S635" t="e">
            <v>#NAME?</v>
          </cell>
          <cell r="T635">
            <v>0</v>
          </cell>
          <cell r="U635">
            <v>0</v>
          </cell>
          <cell r="V635" t="e">
            <v>#NAME?</v>
          </cell>
          <cell r="W635" t="e">
            <v>#NAME?</v>
          </cell>
          <cell r="X635" t="e">
            <v>#NAME?</v>
          </cell>
          <cell r="Y635" t="e">
            <v>#NAME?</v>
          </cell>
          <cell r="Z635" t="e">
            <v>#NAME?</v>
          </cell>
          <cell r="AA635" t="e">
            <v>#NAME?</v>
          </cell>
          <cell r="AB635" t="e">
            <v>#NAME?</v>
          </cell>
          <cell r="AC635" t="e">
            <v>#NAME?</v>
          </cell>
          <cell r="AD635" t="e">
            <v>#NAME?</v>
          </cell>
          <cell r="AE635" t="e">
            <v>#NAME?</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row>
        <row r="636">
          <cell r="A636" t="str">
            <v>220 KV DC Naubatpur-Bihta TL Line</v>
          </cell>
          <cell r="B636">
            <v>0</v>
          </cell>
          <cell r="C636" t="str">
            <v>22/4</v>
          </cell>
          <cell r="D636" t="str">
            <v>DA+6</v>
          </cell>
          <cell r="E636">
            <v>0</v>
          </cell>
          <cell r="F636">
            <v>0</v>
          </cell>
          <cell r="G636">
            <v>0</v>
          </cell>
          <cell r="H636">
            <v>28</v>
          </cell>
          <cell r="I636">
            <v>0</v>
          </cell>
          <cell r="J636">
            <v>0</v>
          </cell>
          <cell r="K636">
            <v>0</v>
          </cell>
          <cell r="L636">
            <v>0</v>
          </cell>
          <cell r="M636">
            <v>0</v>
          </cell>
          <cell r="N636">
            <v>0</v>
          </cell>
          <cell r="O636">
            <v>0</v>
          </cell>
          <cell r="P636">
            <v>0</v>
          </cell>
          <cell r="Q636">
            <v>0</v>
          </cell>
          <cell r="R636" t="e">
            <v>#NAME?</v>
          </cell>
          <cell r="S636" t="e">
            <v>#NAME?</v>
          </cell>
          <cell r="T636">
            <v>0</v>
          </cell>
          <cell r="U636">
            <v>0</v>
          </cell>
          <cell r="V636" t="e">
            <v>#NAME?</v>
          </cell>
          <cell r="W636" t="e">
            <v>#NAME?</v>
          </cell>
          <cell r="X636" t="e">
            <v>#NAME?</v>
          </cell>
          <cell r="Y636" t="e">
            <v>#NAME?</v>
          </cell>
          <cell r="Z636" t="e">
            <v>#NAME?</v>
          </cell>
          <cell r="AA636" t="e">
            <v>#NAME?</v>
          </cell>
          <cell r="AB636" t="e">
            <v>#NAME?</v>
          </cell>
          <cell r="AC636" t="e">
            <v>#NAME?</v>
          </cell>
          <cell r="AD636" t="e">
            <v>#NAME?</v>
          </cell>
          <cell r="AE636" t="e">
            <v>#NAME?</v>
          </cell>
          <cell r="AF636">
            <v>0</v>
          </cell>
          <cell r="AG636">
            <v>0</v>
          </cell>
          <cell r="AH636">
            <v>0</v>
          </cell>
          <cell r="AI636">
            <v>0</v>
          </cell>
          <cell r="AJ636">
            <v>0</v>
          </cell>
          <cell r="AK636">
            <v>0</v>
          </cell>
          <cell r="AL636">
            <v>0</v>
          </cell>
          <cell r="AM636">
            <v>0</v>
          </cell>
          <cell r="AN636">
            <v>0</v>
          </cell>
          <cell r="AO636">
            <v>0</v>
          </cell>
          <cell r="AP636">
            <v>0</v>
          </cell>
          <cell r="AQ636">
            <v>0</v>
          </cell>
          <cell r="AR636">
            <v>0</v>
          </cell>
          <cell r="AS636">
            <v>0</v>
          </cell>
          <cell r="AT636">
            <v>0</v>
          </cell>
        </row>
        <row r="637">
          <cell r="A637" t="str">
            <v>220 KV DC Naubatpur-Bihta TL Line</v>
          </cell>
          <cell r="B637">
            <v>0</v>
          </cell>
          <cell r="C637" t="str">
            <v>22/5</v>
          </cell>
          <cell r="D637" t="str">
            <v>DA+3</v>
          </cell>
          <cell r="E637">
            <v>0</v>
          </cell>
          <cell r="F637">
            <v>0</v>
          </cell>
          <cell r="G637">
            <v>0</v>
          </cell>
          <cell r="H637">
            <v>28</v>
          </cell>
          <cell r="I637">
            <v>0</v>
          </cell>
          <cell r="J637">
            <v>0</v>
          </cell>
          <cell r="K637">
            <v>0</v>
          </cell>
          <cell r="L637">
            <v>0</v>
          </cell>
          <cell r="M637">
            <v>0</v>
          </cell>
          <cell r="N637">
            <v>0</v>
          </cell>
          <cell r="O637">
            <v>0</v>
          </cell>
          <cell r="P637">
            <v>0</v>
          </cell>
          <cell r="Q637">
            <v>0</v>
          </cell>
          <cell r="R637" t="e">
            <v>#NAME?</v>
          </cell>
          <cell r="S637" t="e">
            <v>#NAME?</v>
          </cell>
          <cell r="T637">
            <v>0</v>
          </cell>
          <cell r="U637">
            <v>0</v>
          </cell>
          <cell r="V637" t="e">
            <v>#NAME?</v>
          </cell>
          <cell r="W637" t="e">
            <v>#NAME?</v>
          </cell>
          <cell r="X637" t="e">
            <v>#NAME?</v>
          </cell>
          <cell r="Y637" t="e">
            <v>#NAME?</v>
          </cell>
          <cell r="Z637" t="e">
            <v>#NAME?</v>
          </cell>
          <cell r="AA637" t="e">
            <v>#NAME?</v>
          </cell>
          <cell r="AB637" t="e">
            <v>#NAME?</v>
          </cell>
          <cell r="AC637" t="e">
            <v>#NAME?</v>
          </cell>
          <cell r="AD637" t="e">
            <v>#NAME?</v>
          </cell>
          <cell r="AE637" t="e">
            <v>#NAME?</v>
          </cell>
          <cell r="AF637">
            <v>0</v>
          </cell>
          <cell r="AG637">
            <v>0</v>
          </cell>
          <cell r="AH637">
            <v>0</v>
          </cell>
          <cell r="AI637">
            <v>0</v>
          </cell>
          <cell r="AJ637">
            <v>0</v>
          </cell>
          <cell r="AK637">
            <v>0</v>
          </cell>
          <cell r="AL637">
            <v>0</v>
          </cell>
          <cell r="AM637">
            <v>0</v>
          </cell>
          <cell r="AN637">
            <v>0</v>
          </cell>
          <cell r="AO637">
            <v>0</v>
          </cell>
          <cell r="AP637">
            <v>0</v>
          </cell>
          <cell r="AQ637">
            <v>0</v>
          </cell>
          <cell r="AR637">
            <v>0</v>
          </cell>
          <cell r="AS637">
            <v>0</v>
          </cell>
          <cell r="AT637">
            <v>0</v>
          </cell>
        </row>
        <row r="638">
          <cell r="A638" t="str">
            <v>220 KV DC Naubatpur-Bihta TL Line</v>
          </cell>
          <cell r="B638">
            <v>0</v>
          </cell>
          <cell r="C638" t="str">
            <v>23/0</v>
          </cell>
          <cell r="D638" t="str">
            <v>DD+6</v>
          </cell>
          <cell r="E638">
            <v>0</v>
          </cell>
          <cell r="F638">
            <v>0</v>
          </cell>
          <cell r="G638">
            <v>0</v>
          </cell>
          <cell r="H638">
            <v>28</v>
          </cell>
          <cell r="I638">
            <v>0</v>
          </cell>
          <cell r="J638">
            <v>0</v>
          </cell>
          <cell r="K638">
            <v>0</v>
          </cell>
          <cell r="L638">
            <v>0</v>
          </cell>
          <cell r="M638">
            <v>0</v>
          </cell>
          <cell r="N638">
            <v>0</v>
          </cell>
          <cell r="O638">
            <v>0</v>
          </cell>
          <cell r="P638">
            <v>0</v>
          </cell>
          <cell r="Q638">
            <v>0</v>
          </cell>
          <cell r="R638" t="e">
            <v>#NAME?</v>
          </cell>
          <cell r="S638" t="e">
            <v>#NAME?</v>
          </cell>
          <cell r="T638">
            <v>0</v>
          </cell>
          <cell r="U638">
            <v>0</v>
          </cell>
          <cell r="V638" t="e">
            <v>#NAME?</v>
          </cell>
          <cell r="W638" t="e">
            <v>#NAME?</v>
          </cell>
          <cell r="X638" t="e">
            <v>#NAME?</v>
          </cell>
          <cell r="Y638" t="e">
            <v>#NAME?</v>
          </cell>
          <cell r="Z638" t="e">
            <v>#NAME?</v>
          </cell>
          <cell r="AA638" t="e">
            <v>#NAME?</v>
          </cell>
          <cell r="AB638" t="e">
            <v>#NAME?</v>
          </cell>
          <cell r="AC638" t="e">
            <v>#NAME?</v>
          </cell>
          <cell r="AD638" t="e">
            <v>#NAME?</v>
          </cell>
          <cell r="AE638" t="e">
            <v>#NAME?</v>
          </cell>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row>
        <row r="639">
          <cell r="A639" t="str">
            <v>220 KV DC Naubatpur-Bihta TL Line</v>
          </cell>
          <cell r="B639">
            <v>0</v>
          </cell>
          <cell r="C639" t="str">
            <v>24/0</v>
          </cell>
          <cell r="D639" t="str">
            <v>DD+0</v>
          </cell>
          <cell r="E639">
            <v>0</v>
          </cell>
          <cell r="F639">
            <v>0</v>
          </cell>
          <cell r="G639">
            <v>0</v>
          </cell>
          <cell r="H639">
            <v>28</v>
          </cell>
          <cell r="I639">
            <v>0</v>
          </cell>
          <cell r="J639">
            <v>0</v>
          </cell>
          <cell r="K639">
            <v>0</v>
          </cell>
          <cell r="L639">
            <v>0</v>
          </cell>
          <cell r="M639">
            <v>0</v>
          </cell>
          <cell r="N639">
            <v>0</v>
          </cell>
          <cell r="O639">
            <v>0</v>
          </cell>
          <cell r="P639">
            <v>0</v>
          </cell>
          <cell r="Q639">
            <v>0</v>
          </cell>
          <cell r="R639" t="e">
            <v>#NAME?</v>
          </cell>
          <cell r="S639" t="e">
            <v>#NAME?</v>
          </cell>
          <cell r="T639">
            <v>0</v>
          </cell>
          <cell r="U639">
            <v>0</v>
          </cell>
          <cell r="V639" t="e">
            <v>#NAME?</v>
          </cell>
          <cell r="W639" t="e">
            <v>#NAME?</v>
          </cell>
          <cell r="X639" t="e">
            <v>#NAME?</v>
          </cell>
          <cell r="Y639" t="e">
            <v>#NAME?</v>
          </cell>
          <cell r="Z639" t="e">
            <v>#NAME?</v>
          </cell>
          <cell r="AA639" t="e">
            <v>#NAME?</v>
          </cell>
          <cell r="AB639" t="e">
            <v>#NAME?</v>
          </cell>
          <cell r="AC639" t="e">
            <v>#NAME?</v>
          </cell>
          <cell r="AD639" t="e">
            <v>#NAME?</v>
          </cell>
          <cell r="AE639" t="e">
            <v>#NAME?</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cell r="AS639">
            <v>0</v>
          </cell>
          <cell r="AT639">
            <v>0</v>
          </cell>
        </row>
        <row r="640">
          <cell r="A640" t="str">
            <v>220 KV DC Naubatpur-Bihta TL Line</v>
          </cell>
          <cell r="B640">
            <v>0</v>
          </cell>
          <cell r="C640" t="str">
            <v>25/0</v>
          </cell>
          <cell r="D640" t="str">
            <v>DD+0</v>
          </cell>
          <cell r="E640">
            <v>0</v>
          </cell>
          <cell r="F640">
            <v>0</v>
          </cell>
          <cell r="G640">
            <v>0</v>
          </cell>
          <cell r="H640">
            <v>28</v>
          </cell>
          <cell r="I640">
            <v>0</v>
          </cell>
          <cell r="J640">
            <v>0</v>
          </cell>
          <cell r="K640">
            <v>0</v>
          </cell>
          <cell r="L640">
            <v>0</v>
          </cell>
          <cell r="M640">
            <v>0</v>
          </cell>
          <cell r="N640">
            <v>0</v>
          </cell>
          <cell r="O640">
            <v>0</v>
          </cell>
          <cell r="P640">
            <v>0</v>
          </cell>
          <cell r="Q640">
            <v>0</v>
          </cell>
          <cell r="R640" t="e">
            <v>#NAME?</v>
          </cell>
          <cell r="S640" t="e">
            <v>#NAME?</v>
          </cell>
          <cell r="T640">
            <v>0</v>
          </cell>
          <cell r="U640">
            <v>0</v>
          </cell>
          <cell r="V640" t="e">
            <v>#NAME?</v>
          </cell>
          <cell r="W640" t="e">
            <v>#NAME?</v>
          </cell>
          <cell r="X640" t="e">
            <v>#NAME?</v>
          </cell>
          <cell r="Y640" t="e">
            <v>#NAME?</v>
          </cell>
          <cell r="Z640" t="e">
            <v>#NAME?</v>
          </cell>
          <cell r="AA640" t="e">
            <v>#NAME?</v>
          </cell>
          <cell r="AB640" t="e">
            <v>#NAME?</v>
          </cell>
          <cell r="AC640" t="e">
            <v>#NAME?</v>
          </cell>
          <cell r="AD640" t="e">
            <v>#NAME?</v>
          </cell>
          <cell r="AE640" t="e">
            <v>#NAME?</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cell r="AS640">
            <v>0</v>
          </cell>
          <cell r="AT640">
            <v>0</v>
          </cell>
        </row>
        <row r="641">
          <cell r="A641" t="str">
            <v>220 KV DC Naubatpur-Bihta TL Line</v>
          </cell>
          <cell r="B641">
            <v>0</v>
          </cell>
          <cell r="C641" t="str">
            <v>26/0</v>
          </cell>
          <cell r="D641" t="str">
            <v>DD+18</v>
          </cell>
          <cell r="E641">
            <v>0</v>
          </cell>
          <cell r="F641">
            <v>0</v>
          </cell>
          <cell r="G641">
            <v>0</v>
          </cell>
          <cell r="H641">
            <v>28</v>
          </cell>
          <cell r="I641">
            <v>0</v>
          </cell>
          <cell r="J641">
            <v>0</v>
          </cell>
          <cell r="K641">
            <v>0</v>
          </cell>
          <cell r="L641">
            <v>0</v>
          </cell>
          <cell r="M641">
            <v>0</v>
          </cell>
          <cell r="N641">
            <v>0</v>
          </cell>
          <cell r="O641">
            <v>0</v>
          </cell>
          <cell r="P641">
            <v>0</v>
          </cell>
          <cell r="Q641">
            <v>0</v>
          </cell>
          <cell r="R641" t="e">
            <v>#NAME?</v>
          </cell>
          <cell r="S641" t="e">
            <v>#NAME?</v>
          </cell>
          <cell r="T641">
            <v>0</v>
          </cell>
          <cell r="U641">
            <v>0</v>
          </cell>
          <cell r="V641" t="e">
            <v>#NAME?</v>
          </cell>
          <cell r="W641" t="e">
            <v>#NAME?</v>
          </cell>
          <cell r="X641" t="e">
            <v>#NAME?</v>
          </cell>
          <cell r="Y641" t="e">
            <v>#NAME?</v>
          </cell>
          <cell r="Z641" t="e">
            <v>#NAME?</v>
          </cell>
          <cell r="AA641" t="e">
            <v>#NAME?</v>
          </cell>
          <cell r="AB641" t="e">
            <v>#NAME?</v>
          </cell>
          <cell r="AC641" t="e">
            <v>#NAME?</v>
          </cell>
          <cell r="AD641" t="e">
            <v>#NAME?</v>
          </cell>
          <cell r="AE641" t="e">
            <v>#NAME?</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row>
        <row r="642">
          <cell r="A642" t="str">
            <v>220 KV DC Naubatpur-Bihta TL Line</v>
          </cell>
          <cell r="B642">
            <v>0</v>
          </cell>
          <cell r="C642" t="str">
            <v>27/0</v>
          </cell>
          <cell r="D642" t="str">
            <v>DD+18</v>
          </cell>
          <cell r="E642">
            <v>0</v>
          </cell>
          <cell r="F642">
            <v>0</v>
          </cell>
          <cell r="G642">
            <v>0</v>
          </cell>
          <cell r="H642">
            <v>28</v>
          </cell>
          <cell r="I642">
            <v>0</v>
          </cell>
          <cell r="J642">
            <v>0</v>
          </cell>
          <cell r="K642">
            <v>0</v>
          </cell>
          <cell r="L642">
            <v>0</v>
          </cell>
          <cell r="M642">
            <v>0</v>
          </cell>
          <cell r="N642">
            <v>0</v>
          </cell>
          <cell r="O642">
            <v>0</v>
          </cell>
          <cell r="P642">
            <v>0</v>
          </cell>
          <cell r="Q642">
            <v>0</v>
          </cell>
          <cell r="R642" t="e">
            <v>#NAME?</v>
          </cell>
          <cell r="S642" t="e">
            <v>#NAME?</v>
          </cell>
          <cell r="T642">
            <v>0</v>
          </cell>
          <cell r="U642">
            <v>0</v>
          </cell>
          <cell r="V642" t="e">
            <v>#NAME?</v>
          </cell>
          <cell r="W642" t="e">
            <v>#NAME?</v>
          </cell>
          <cell r="X642" t="e">
            <v>#NAME?</v>
          </cell>
          <cell r="Y642" t="e">
            <v>#NAME?</v>
          </cell>
          <cell r="Z642" t="e">
            <v>#NAME?</v>
          </cell>
          <cell r="AA642" t="e">
            <v>#NAME?</v>
          </cell>
          <cell r="AB642" t="e">
            <v>#NAME?</v>
          </cell>
          <cell r="AC642" t="e">
            <v>#NAME?</v>
          </cell>
          <cell r="AD642" t="e">
            <v>#NAME?</v>
          </cell>
          <cell r="AE642" t="e">
            <v>#NAME?</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row>
        <row r="643">
          <cell r="A643" t="str">
            <v>220 KV DC Naubatpur-Bihta TL Line</v>
          </cell>
          <cell r="B643">
            <v>0</v>
          </cell>
          <cell r="C643" t="str">
            <v>27/1</v>
          </cell>
          <cell r="D643" t="str">
            <v>DA+6</v>
          </cell>
          <cell r="E643">
            <v>0</v>
          </cell>
          <cell r="F643">
            <v>0</v>
          </cell>
          <cell r="G643">
            <v>0</v>
          </cell>
          <cell r="H643">
            <v>28</v>
          </cell>
          <cell r="I643">
            <v>0</v>
          </cell>
          <cell r="J643">
            <v>0</v>
          </cell>
          <cell r="K643">
            <v>0</v>
          </cell>
          <cell r="L643">
            <v>0</v>
          </cell>
          <cell r="M643">
            <v>0</v>
          </cell>
          <cell r="N643">
            <v>0</v>
          </cell>
          <cell r="O643">
            <v>0</v>
          </cell>
          <cell r="P643">
            <v>0</v>
          </cell>
          <cell r="Q643">
            <v>0</v>
          </cell>
          <cell r="R643" t="e">
            <v>#NAME?</v>
          </cell>
          <cell r="S643" t="e">
            <v>#NAME?</v>
          </cell>
          <cell r="T643">
            <v>0</v>
          </cell>
          <cell r="U643">
            <v>0</v>
          </cell>
          <cell r="V643" t="e">
            <v>#NAME?</v>
          </cell>
          <cell r="W643" t="e">
            <v>#NAME?</v>
          </cell>
          <cell r="X643" t="e">
            <v>#NAME?</v>
          </cell>
          <cell r="Y643" t="e">
            <v>#NAME?</v>
          </cell>
          <cell r="Z643" t="e">
            <v>#NAME?</v>
          </cell>
          <cell r="AA643" t="e">
            <v>#NAME?</v>
          </cell>
          <cell r="AB643" t="e">
            <v>#NAME?</v>
          </cell>
          <cell r="AC643" t="e">
            <v>#NAME?</v>
          </cell>
          <cell r="AD643" t="e">
            <v>#NAME?</v>
          </cell>
          <cell r="AE643" t="e">
            <v>#NAME?</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row>
        <row r="644">
          <cell r="A644" t="str">
            <v>220 KV DC Naubatpur-Bihta TL Line</v>
          </cell>
          <cell r="B644">
            <v>0</v>
          </cell>
          <cell r="C644" t="str">
            <v>27/2</v>
          </cell>
          <cell r="D644" t="str">
            <v>DA+6</v>
          </cell>
          <cell r="E644">
            <v>0</v>
          </cell>
          <cell r="F644">
            <v>0</v>
          </cell>
          <cell r="G644">
            <v>0</v>
          </cell>
          <cell r="H644">
            <v>28</v>
          </cell>
          <cell r="I644">
            <v>0</v>
          </cell>
          <cell r="J644">
            <v>0</v>
          </cell>
          <cell r="K644">
            <v>0</v>
          </cell>
          <cell r="L644">
            <v>0</v>
          </cell>
          <cell r="M644">
            <v>0</v>
          </cell>
          <cell r="N644">
            <v>0</v>
          </cell>
          <cell r="O644">
            <v>0</v>
          </cell>
          <cell r="P644">
            <v>0</v>
          </cell>
          <cell r="Q644">
            <v>0</v>
          </cell>
          <cell r="R644" t="e">
            <v>#NAME?</v>
          </cell>
          <cell r="S644" t="e">
            <v>#NAME?</v>
          </cell>
          <cell r="T644">
            <v>0</v>
          </cell>
          <cell r="U644">
            <v>0</v>
          </cell>
          <cell r="V644" t="e">
            <v>#NAME?</v>
          </cell>
          <cell r="W644" t="e">
            <v>#NAME?</v>
          </cell>
          <cell r="X644" t="e">
            <v>#NAME?</v>
          </cell>
          <cell r="Y644" t="e">
            <v>#NAME?</v>
          </cell>
          <cell r="Z644" t="e">
            <v>#NAME?</v>
          </cell>
          <cell r="AA644" t="e">
            <v>#NAME?</v>
          </cell>
          <cell r="AB644" t="e">
            <v>#NAME?</v>
          </cell>
          <cell r="AC644" t="e">
            <v>#NAME?</v>
          </cell>
          <cell r="AD644" t="e">
            <v>#NAME?</v>
          </cell>
          <cell r="AE644" t="e">
            <v>#NAME?</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row>
        <row r="645">
          <cell r="A645" t="str">
            <v>220 KV DC Naubatpur-Bihta TL Line</v>
          </cell>
          <cell r="B645">
            <v>0</v>
          </cell>
          <cell r="C645" t="str">
            <v>28/0</v>
          </cell>
          <cell r="D645" t="str">
            <v>DD+18</v>
          </cell>
          <cell r="E645">
            <v>0</v>
          </cell>
          <cell r="F645">
            <v>0</v>
          </cell>
          <cell r="G645">
            <v>0</v>
          </cell>
          <cell r="H645">
            <v>28</v>
          </cell>
          <cell r="I645">
            <v>0</v>
          </cell>
          <cell r="J645">
            <v>0</v>
          </cell>
          <cell r="K645">
            <v>0</v>
          </cell>
          <cell r="L645">
            <v>0</v>
          </cell>
          <cell r="M645">
            <v>0</v>
          </cell>
          <cell r="N645">
            <v>0</v>
          </cell>
          <cell r="O645">
            <v>0</v>
          </cell>
          <cell r="P645">
            <v>0</v>
          </cell>
          <cell r="Q645">
            <v>0</v>
          </cell>
          <cell r="R645" t="e">
            <v>#NAME?</v>
          </cell>
          <cell r="S645" t="e">
            <v>#NAME?</v>
          </cell>
          <cell r="T645">
            <v>0</v>
          </cell>
          <cell r="U645">
            <v>0</v>
          </cell>
          <cell r="V645" t="e">
            <v>#NAME?</v>
          </cell>
          <cell r="W645" t="e">
            <v>#NAME?</v>
          </cell>
          <cell r="X645" t="e">
            <v>#NAME?</v>
          </cell>
          <cell r="Y645" t="e">
            <v>#NAME?</v>
          </cell>
          <cell r="Z645" t="e">
            <v>#NAME?</v>
          </cell>
          <cell r="AA645" t="e">
            <v>#NAME?</v>
          </cell>
          <cell r="AB645" t="e">
            <v>#NAME?</v>
          </cell>
          <cell r="AC645" t="e">
            <v>#NAME?</v>
          </cell>
          <cell r="AD645" t="e">
            <v>#NAME?</v>
          </cell>
          <cell r="AE645" t="e">
            <v>#NAME?</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0</v>
          </cell>
        </row>
        <row r="646">
          <cell r="A646" t="str">
            <v>220 KV DC Naubatpur-Bihta TL Line</v>
          </cell>
          <cell r="B646">
            <v>0</v>
          </cell>
          <cell r="C646" t="str">
            <v>29/0</v>
          </cell>
          <cell r="D646" t="str">
            <v>DD+25</v>
          </cell>
          <cell r="E646">
            <v>0</v>
          </cell>
          <cell r="F646">
            <v>0</v>
          </cell>
          <cell r="G646">
            <v>0</v>
          </cell>
          <cell r="H646">
            <v>28</v>
          </cell>
          <cell r="I646">
            <v>0</v>
          </cell>
          <cell r="J646">
            <v>0</v>
          </cell>
          <cell r="K646">
            <v>0</v>
          </cell>
          <cell r="L646">
            <v>0</v>
          </cell>
          <cell r="M646">
            <v>0</v>
          </cell>
          <cell r="N646">
            <v>0</v>
          </cell>
          <cell r="O646">
            <v>0</v>
          </cell>
          <cell r="P646">
            <v>0</v>
          </cell>
          <cell r="Q646">
            <v>0</v>
          </cell>
          <cell r="R646" t="e">
            <v>#NAME?</v>
          </cell>
          <cell r="S646" t="e">
            <v>#NAME?</v>
          </cell>
          <cell r="T646">
            <v>0</v>
          </cell>
          <cell r="U646">
            <v>0</v>
          </cell>
          <cell r="V646" t="e">
            <v>#NAME?</v>
          </cell>
          <cell r="W646" t="e">
            <v>#NAME?</v>
          </cell>
          <cell r="X646" t="e">
            <v>#NAME?</v>
          </cell>
          <cell r="Y646" t="e">
            <v>#NAME?</v>
          </cell>
          <cell r="Z646" t="e">
            <v>#NAME?</v>
          </cell>
          <cell r="AA646" t="e">
            <v>#NAME?</v>
          </cell>
          <cell r="AB646" t="e">
            <v>#NAME?</v>
          </cell>
          <cell r="AC646" t="e">
            <v>#NAME?</v>
          </cell>
          <cell r="AD646" t="e">
            <v>#NAME?</v>
          </cell>
          <cell r="AE646" t="e">
            <v>#NAME?</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row>
        <row r="647">
          <cell r="A647" t="str">
            <v>220 KV DC Naubatpur-Bihta TL Line</v>
          </cell>
          <cell r="B647">
            <v>0</v>
          </cell>
          <cell r="C647" t="str">
            <v>30/0</v>
          </cell>
          <cell r="D647" t="str">
            <v>DD+18</v>
          </cell>
          <cell r="E647">
            <v>0</v>
          </cell>
          <cell r="F647">
            <v>0</v>
          </cell>
          <cell r="G647">
            <v>0</v>
          </cell>
          <cell r="H647">
            <v>28</v>
          </cell>
          <cell r="I647">
            <v>0</v>
          </cell>
          <cell r="J647">
            <v>0</v>
          </cell>
          <cell r="K647">
            <v>0</v>
          </cell>
          <cell r="L647">
            <v>0</v>
          </cell>
          <cell r="M647">
            <v>0</v>
          </cell>
          <cell r="N647">
            <v>0</v>
          </cell>
          <cell r="O647">
            <v>0</v>
          </cell>
          <cell r="P647">
            <v>0</v>
          </cell>
          <cell r="Q647">
            <v>0</v>
          </cell>
          <cell r="R647" t="e">
            <v>#NAME?</v>
          </cell>
          <cell r="S647" t="e">
            <v>#NAME?</v>
          </cell>
          <cell r="T647">
            <v>0</v>
          </cell>
          <cell r="U647">
            <v>0</v>
          </cell>
          <cell r="V647" t="e">
            <v>#NAME?</v>
          </cell>
          <cell r="W647" t="e">
            <v>#NAME?</v>
          </cell>
          <cell r="X647" t="e">
            <v>#NAME?</v>
          </cell>
          <cell r="Y647" t="e">
            <v>#NAME?</v>
          </cell>
          <cell r="Z647" t="e">
            <v>#NAME?</v>
          </cell>
          <cell r="AA647" t="e">
            <v>#NAME?</v>
          </cell>
          <cell r="AB647" t="e">
            <v>#NAME?</v>
          </cell>
          <cell r="AC647" t="e">
            <v>#NAME?</v>
          </cell>
          <cell r="AD647" t="e">
            <v>#NAME?</v>
          </cell>
          <cell r="AE647" t="e">
            <v>#NAME?</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row>
        <row r="648">
          <cell r="A648" t="str">
            <v>220 KV DC Naubatpur-Bihta TL Line</v>
          </cell>
          <cell r="B648">
            <v>0</v>
          </cell>
          <cell r="C648" t="str">
            <v>31/0</v>
          </cell>
          <cell r="D648" t="str">
            <v>DD+0</v>
          </cell>
          <cell r="E648">
            <v>0</v>
          </cell>
          <cell r="F648">
            <v>0</v>
          </cell>
          <cell r="G648">
            <v>0</v>
          </cell>
          <cell r="H648">
            <v>28</v>
          </cell>
          <cell r="I648">
            <v>0</v>
          </cell>
          <cell r="J648">
            <v>0</v>
          </cell>
          <cell r="K648">
            <v>0</v>
          </cell>
          <cell r="L648">
            <v>0</v>
          </cell>
          <cell r="M648">
            <v>0</v>
          </cell>
          <cell r="N648">
            <v>0</v>
          </cell>
          <cell r="O648">
            <v>0</v>
          </cell>
          <cell r="P648">
            <v>0</v>
          </cell>
          <cell r="Q648">
            <v>0</v>
          </cell>
          <cell r="R648" t="e">
            <v>#NAME?</v>
          </cell>
          <cell r="S648" t="e">
            <v>#NAME?</v>
          </cell>
          <cell r="T648">
            <v>0</v>
          </cell>
          <cell r="U648">
            <v>0</v>
          </cell>
          <cell r="V648" t="e">
            <v>#NAME?</v>
          </cell>
          <cell r="W648" t="e">
            <v>#NAME?</v>
          </cell>
          <cell r="X648" t="e">
            <v>#NAME?</v>
          </cell>
          <cell r="Y648" t="e">
            <v>#NAME?</v>
          </cell>
          <cell r="Z648" t="e">
            <v>#NAME?</v>
          </cell>
          <cell r="AA648" t="e">
            <v>#NAME?</v>
          </cell>
          <cell r="AB648" t="e">
            <v>#NAME?</v>
          </cell>
          <cell r="AC648" t="e">
            <v>#NAME?</v>
          </cell>
          <cell r="AD648" t="e">
            <v>#NAME?</v>
          </cell>
          <cell r="AE648" t="e">
            <v>#NAME?</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row>
        <row r="649">
          <cell r="A649" t="str">
            <v>220 KV DC Naubatpur-Bihta TL Line</v>
          </cell>
          <cell r="B649">
            <v>0</v>
          </cell>
          <cell r="C649" t="str">
            <v>31/1</v>
          </cell>
          <cell r="D649" t="str">
            <v>DA+3</v>
          </cell>
          <cell r="E649">
            <v>0</v>
          </cell>
          <cell r="F649">
            <v>0</v>
          </cell>
          <cell r="G649">
            <v>0</v>
          </cell>
          <cell r="H649">
            <v>0</v>
          </cell>
          <cell r="I649">
            <v>0</v>
          </cell>
          <cell r="J649">
            <v>0</v>
          </cell>
          <cell r="K649">
            <v>0</v>
          </cell>
          <cell r="L649">
            <v>0</v>
          </cell>
          <cell r="M649">
            <v>0</v>
          </cell>
          <cell r="N649">
            <v>0</v>
          </cell>
          <cell r="O649">
            <v>0</v>
          </cell>
          <cell r="P649">
            <v>0</v>
          </cell>
          <cell r="Q649">
            <v>0</v>
          </cell>
          <cell r="R649" t="e">
            <v>#NAME?</v>
          </cell>
          <cell r="S649" t="e">
            <v>#NAME?</v>
          </cell>
          <cell r="T649">
            <v>0</v>
          </cell>
          <cell r="U649">
            <v>0</v>
          </cell>
          <cell r="V649" t="e">
            <v>#NAME?</v>
          </cell>
          <cell r="W649" t="e">
            <v>#NAME?</v>
          </cell>
          <cell r="X649" t="e">
            <v>#NAME?</v>
          </cell>
          <cell r="Y649" t="e">
            <v>#NAME?</v>
          </cell>
          <cell r="Z649" t="e">
            <v>#NAME?</v>
          </cell>
          <cell r="AA649" t="e">
            <v>#NAME?</v>
          </cell>
          <cell r="AB649" t="e">
            <v>#NAME?</v>
          </cell>
          <cell r="AC649" t="e">
            <v>#NAME?</v>
          </cell>
          <cell r="AD649" t="e">
            <v>#NAME?</v>
          </cell>
          <cell r="AE649" t="e">
            <v>#NAME?</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row>
        <row r="650">
          <cell r="A650" t="str">
            <v>220 KV DC Naubatpur-Bihta TL Line</v>
          </cell>
          <cell r="B650">
            <v>0</v>
          </cell>
          <cell r="C650" t="str">
            <v>31/2</v>
          </cell>
          <cell r="D650" t="str">
            <v>DA+0</v>
          </cell>
          <cell r="E650">
            <v>0</v>
          </cell>
          <cell r="F650">
            <v>0</v>
          </cell>
          <cell r="G650">
            <v>0</v>
          </cell>
          <cell r="H650">
            <v>0</v>
          </cell>
          <cell r="I650">
            <v>0</v>
          </cell>
          <cell r="J650">
            <v>0</v>
          </cell>
          <cell r="K650">
            <v>0</v>
          </cell>
          <cell r="L650">
            <v>0</v>
          </cell>
          <cell r="M650">
            <v>0</v>
          </cell>
          <cell r="N650">
            <v>0</v>
          </cell>
          <cell r="O650">
            <v>0</v>
          </cell>
          <cell r="P650">
            <v>0</v>
          </cell>
          <cell r="Q650">
            <v>0</v>
          </cell>
          <cell r="R650" t="e">
            <v>#NAME?</v>
          </cell>
          <cell r="S650" t="e">
            <v>#NAME?</v>
          </cell>
          <cell r="T650">
            <v>0</v>
          </cell>
          <cell r="U650">
            <v>0</v>
          </cell>
          <cell r="V650" t="e">
            <v>#NAME?</v>
          </cell>
          <cell r="W650" t="e">
            <v>#NAME?</v>
          </cell>
          <cell r="X650" t="e">
            <v>#NAME?</v>
          </cell>
          <cell r="Y650" t="e">
            <v>#NAME?</v>
          </cell>
          <cell r="Z650" t="e">
            <v>#NAME?</v>
          </cell>
          <cell r="AA650" t="e">
            <v>#NAME?</v>
          </cell>
          <cell r="AB650" t="e">
            <v>#NAME?</v>
          </cell>
          <cell r="AC650" t="e">
            <v>#NAME?</v>
          </cell>
          <cell r="AD650" t="e">
            <v>#NAME?</v>
          </cell>
          <cell r="AE650" t="e">
            <v>#NAME?</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row>
        <row r="651">
          <cell r="A651" t="str">
            <v>220 KV DC Naubatpur-Bihta TL Line</v>
          </cell>
          <cell r="B651">
            <v>0</v>
          </cell>
          <cell r="C651" t="str">
            <v>32/0</v>
          </cell>
          <cell r="D651" t="str">
            <v>DD+0</v>
          </cell>
          <cell r="E651">
            <v>0</v>
          </cell>
          <cell r="F651">
            <v>0</v>
          </cell>
          <cell r="G651">
            <v>0</v>
          </cell>
          <cell r="H651">
            <v>28</v>
          </cell>
          <cell r="I651">
            <v>0</v>
          </cell>
          <cell r="J651">
            <v>0</v>
          </cell>
          <cell r="K651">
            <v>0</v>
          </cell>
          <cell r="L651">
            <v>0</v>
          </cell>
          <cell r="M651">
            <v>0</v>
          </cell>
          <cell r="N651">
            <v>0</v>
          </cell>
          <cell r="O651">
            <v>0</v>
          </cell>
          <cell r="P651">
            <v>0</v>
          </cell>
          <cell r="Q651">
            <v>0</v>
          </cell>
          <cell r="R651" t="e">
            <v>#NAME?</v>
          </cell>
          <cell r="S651" t="e">
            <v>#NAME?</v>
          </cell>
          <cell r="T651">
            <v>0</v>
          </cell>
          <cell r="U651">
            <v>0</v>
          </cell>
          <cell r="V651" t="e">
            <v>#NAME?</v>
          </cell>
          <cell r="W651" t="e">
            <v>#NAME?</v>
          </cell>
          <cell r="X651" t="e">
            <v>#NAME?</v>
          </cell>
          <cell r="Y651" t="e">
            <v>#NAME?</v>
          </cell>
          <cell r="Z651" t="e">
            <v>#NAME?</v>
          </cell>
          <cell r="AA651" t="e">
            <v>#NAME?</v>
          </cell>
          <cell r="AB651" t="e">
            <v>#NAME?</v>
          </cell>
          <cell r="AC651" t="e">
            <v>#NAME?</v>
          </cell>
          <cell r="AD651" t="e">
            <v>#NAME?</v>
          </cell>
          <cell r="AE651" t="e">
            <v>#NAME?</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row>
        <row r="652">
          <cell r="A652" t="str">
            <v>132KV DC Naubatpur-Paliganj TL Line</v>
          </cell>
          <cell r="B652">
            <v>4</v>
          </cell>
          <cell r="C652" t="str">
            <v>7/9</v>
          </cell>
          <cell r="D652" t="str">
            <v>DA+3</v>
          </cell>
          <cell r="E652" t="str">
            <v>WET</v>
          </cell>
          <cell r="F652" t="str">
            <v>Lalan Mehta</v>
          </cell>
          <cell r="G652">
            <v>43393</v>
          </cell>
          <cell r="H652">
            <v>43421</v>
          </cell>
          <cell r="I652">
            <v>43513</v>
          </cell>
          <cell r="J652" t="str">
            <v>YES</v>
          </cell>
          <cell r="K652" t="str">
            <v>YES</v>
          </cell>
          <cell r="L652">
            <v>1</v>
          </cell>
          <cell r="M652" t="str">
            <v>YES</v>
          </cell>
          <cell r="N652">
            <v>0</v>
          </cell>
          <cell r="O652">
            <v>0</v>
          </cell>
          <cell r="P652">
            <v>0</v>
          </cell>
          <cell r="Q652">
            <v>0</v>
          </cell>
          <cell r="R652" t="e">
            <v>#NAME?</v>
          </cell>
          <cell r="S652" t="e">
            <v>#NAME?</v>
          </cell>
          <cell r="T652">
            <v>0</v>
          </cell>
          <cell r="U652">
            <v>0</v>
          </cell>
          <cell r="V652" t="e">
            <v>#NAME?</v>
          </cell>
          <cell r="W652" t="e">
            <v>#NAME?</v>
          </cell>
          <cell r="X652" t="e">
            <v>#NAME?</v>
          </cell>
          <cell r="Y652" t="e">
            <v>#NAME?</v>
          </cell>
          <cell r="Z652" t="e">
            <v>#NAME?</v>
          </cell>
          <cell r="AA652" t="e">
            <v>#NAME?</v>
          </cell>
          <cell r="AB652" t="e">
            <v>#NAME?</v>
          </cell>
          <cell r="AC652" t="e">
            <v>#NAME?</v>
          </cell>
          <cell r="AD652" t="e">
            <v>#NAME?</v>
          </cell>
          <cell r="AE652" t="e">
            <v>#NAME?</v>
          </cell>
          <cell r="AF652">
            <v>171.56</v>
          </cell>
          <cell r="AG652">
            <v>36.64</v>
          </cell>
          <cell r="AH652">
            <v>7.56</v>
          </cell>
          <cell r="AI652">
            <v>215.76</v>
          </cell>
          <cell r="AJ652" t="e">
            <v>#NAME?</v>
          </cell>
          <cell r="AK652" t="e">
            <v>#NAME?</v>
          </cell>
          <cell r="AL652" t="e">
            <v>#NAME?</v>
          </cell>
          <cell r="AM652" t="e">
            <v>#NAME?</v>
          </cell>
          <cell r="AN652" t="e">
            <v>#NAME?</v>
          </cell>
          <cell r="AO652" t="e">
            <v>#NAME?</v>
          </cell>
          <cell r="AP652" t="e">
            <v>#NAME?</v>
          </cell>
          <cell r="AQ652">
            <v>0</v>
          </cell>
          <cell r="AR652">
            <v>0</v>
          </cell>
          <cell r="AS652">
            <v>0</v>
          </cell>
          <cell r="AT652">
            <v>0</v>
          </cell>
        </row>
        <row r="653">
          <cell r="A653" t="str">
            <v>132KV DC Naubatpur-Paliganj TL Line</v>
          </cell>
          <cell r="B653">
            <v>3</v>
          </cell>
          <cell r="C653" t="str">
            <v>7/6</v>
          </cell>
          <cell r="D653" t="str">
            <v>DA+3</v>
          </cell>
          <cell r="E653" t="str">
            <v>WET</v>
          </cell>
          <cell r="F653" t="str">
            <v>Lalan Mehta</v>
          </cell>
          <cell r="G653">
            <v>43391</v>
          </cell>
          <cell r="H653">
            <v>43419</v>
          </cell>
          <cell r="I653">
            <v>43513</v>
          </cell>
          <cell r="J653" t="str">
            <v>YES</v>
          </cell>
          <cell r="K653" t="str">
            <v>YES</v>
          </cell>
          <cell r="L653">
            <v>1</v>
          </cell>
          <cell r="M653" t="str">
            <v>YES</v>
          </cell>
          <cell r="N653">
            <v>0</v>
          </cell>
          <cell r="O653">
            <v>0</v>
          </cell>
          <cell r="P653">
            <v>0</v>
          </cell>
          <cell r="Q653">
            <v>0</v>
          </cell>
          <cell r="R653" t="e">
            <v>#NAME?</v>
          </cell>
          <cell r="S653" t="e">
            <v>#NAME?</v>
          </cell>
          <cell r="T653">
            <v>0</v>
          </cell>
          <cell r="U653">
            <v>0</v>
          </cell>
          <cell r="V653" t="e">
            <v>#NAME?</v>
          </cell>
          <cell r="W653" t="e">
            <v>#NAME?</v>
          </cell>
          <cell r="X653" t="e">
            <v>#NAME?</v>
          </cell>
          <cell r="Y653" t="e">
            <v>#NAME?</v>
          </cell>
          <cell r="Z653" t="e">
            <v>#NAME?</v>
          </cell>
          <cell r="AA653" t="e">
            <v>#NAME?</v>
          </cell>
          <cell r="AB653" t="e">
            <v>#NAME?</v>
          </cell>
          <cell r="AC653" t="e">
            <v>#NAME?</v>
          </cell>
          <cell r="AD653" t="e">
            <v>#NAME?</v>
          </cell>
          <cell r="AE653" t="e">
            <v>#NAME?</v>
          </cell>
          <cell r="AF653">
            <v>171.56</v>
          </cell>
          <cell r="AG653">
            <v>36.64</v>
          </cell>
          <cell r="AH653">
            <v>7.56</v>
          </cell>
          <cell r="AI653">
            <v>215.76</v>
          </cell>
          <cell r="AJ653" t="e">
            <v>#NAME?</v>
          </cell>
          <cell r="AK653" t="e">
            <v>#NAME?</v>
          </cell>
          <cell r="AL653" t="e">
            <v>#NAME?</v>
          </cell>
          <cell r="AM653" t="e">
            <v>#NAME?</v>
          </cell>
          <cell r="AN653" t="e">
            <v>#NAME?</v>
          </cell>
          <cell r="AO653" t="e">
            <v>#NAME?</v>
          </cell>
          <cell r="AP653" t="e">
            <v>#NAME?</v>
          </cell>
          <cell r="AQ653">
            <v>0</v>
          </cell>
          <cell r="AR653">
            <v>0</v>
          </cell>
          <cell r="AS653">
            <v>0</v>
          </cell>
          <cell r="AT653">
            <v>0</v>
          </cell>
        </row>
        <row r="654">
          <cell r="A654" t="str">
            <v>132KV DC Gaya-Jehanabad TL Line</v>
          </cell>
          <cell r="B654">
            <v>88</v>
          </cell>
          <cell r="C654" t="str">
            <v>16/1</v>
          </cell>
          <cell r="D654" t="str">
            <v>Gantry</v>
          </cell>
          <cell r="E654" t="str">
            <v>WET</v>
          </cell>
          <cell r="F654" t="str">
            <v>Ms Builder</v>
          </cell>
          <cell r="G654">
            <v>43585</v>
          </cell>
          <cell r="H654">
            <v>43613</v>
          </cell>
          <cell r="I654">
            <v>0</v>
          </cell>
          <cell r="J654" t="str">
            <v>YES</v>
          </cell>
          <cell r="K654">
            <v>0</v>
          </cell>
          <cell r="L654">
            <v>0</v>
          </cell>
          <cell r="M654">
            <v>0</v>
          </cell>
          <cell r="N654">
            <v>0</v>
          </cell>
          <cell r="O654">
            <v>0</v>
          </cell>
          <cell r="P654">
            <v>0</v>
          </cell>
          <cell r="Q654">
            <v>0</v>
          </cell>
          <cell r="R654" t="e">
            <v>#NAME?</v>
          </cell>
          <cell r="S654" t="e">
            <v>#NAME?</v>
          </cell>
          <cell r="T654">
            <v>0</v>
          </cell>
          <cell r="U654">
            <v>0</v>
          </cell>
          <cell r="V654" t="e">
            <v>#NAME?</v>
          </cell>
          <cell r="W654" t="e">
            <v>#NAME?</v>
          </cell>
          <cell r="X654" t="e">
            <v>#NAME?</v>
          </cell>
          <cell r="Y654" t="e">
            <v>#NAME?</v>
          </cell>
          <cell r="Z654" t="e">
            <v>#NAME?</v>
          </cell>
          <cell r="AA654" t="e">
            <v>#NAME?</v>
          </cell>
          <cell r="AB654" t="e">
            <v>#NAME?</v>
          </cell>
          <cell r="AC654" t="e">
            <v>#NAME?</v>
          </cell>
          <cell r="AD654" t="e">
            <v>#NAME?</v>
          </cell>
          <cell r="AE654" t="e">
            <v>#NAME?</v>
          </cell>
          <cell r="AF654">
            <v>527.76</v>
          </cell>
          <cell r="AG654">
            <v>165.26999999999998</v>
          </cell>
          <cell r="AH654">
            <v>21.450000000000003</v>
          </cell>
          <cell r="AI654">
            <v>714.48</v>
          </cell>
          <cell r="AJ654" t="e">
            <v>#NAME?</v>
          </cell>
          <cell r="AK654" t="e">
            <v>#NAME?</v>
          </cell>
          <cell r="AL654" t="e">
            <v>#NAME?</v>
          </cell>
          <cell r="AM654" t="e">
            <v>#NAME?</v>
          </cell>
          <cell r="AN654" t="e">
            <v>#NAME?</v>
          </cell>
          <cell r="AO654" t="e">
            <v>#NAME?</v>
          </cell>
          <cell r="AP654" t="e">
            <v>#NAME?</v>
          </cell>
          <cell r="AQ654">
            <v>0</v>
          </cell>
          <cell r="AR654">
            <v>0</v>
          </cell>
          <cell r="AS654">
            <v>0</v>
          </cell>
          <cell r="AT654">
            <v>0</v>
          </cell>
        </row>
        <row r="655">
          <cell r="A655" t="str">
            <v>132KV DC Gaya-Jehanabad TL Line</v>
          </cell>
          <cell r="B655">
            <v>89</v>
          </cell>
          <cell r="C655" t="str">
            <v>16/2</v>
          </cell>
          <cell r="D655" t="str">
            <v>Gantry</v>
          </cell>
          <cell r="E655" t="str">
            <v>WET</v>
          </cell>
          <cell r="F655" t="str">
            <v>Ms Builder</v>
          </cell>
          <cell r="G655">
            <v>43599</v>
          </cell>
          <cell r="H655">
            <v>43627</v>
          </cell>
          <cell r="I655">
            <v>0</v>
          </cell>
          <cell r="J655" t="str">
            <v>YES</v>
          </cell>
          <cell r="K655">
            <v>0</v>
          </cell>
          <cell r="L655">
            <v>0</v>
          </cell>
          <cell r="M655">
            <v>0</v>
          </cell>
          <cell r="N655">
            <v>0</v>
          </cell>
          <cell r="O655">
            <v>0</v>
          </cell>
          <cell r="P655">
            <v>0</v>
          </cell>
          <cell r="Q655">
            <v>0</v>
          </cell>
          <cell r="R655" t="e">
            <v>#NAME?</v>
          </cell>
          <cell r="S655" t="e">
            <v>#NAME?</v>
          </cell>
          <cell r="T655">
            <v>0</v>
          </cell>
          <cell r="U655">
            <v>0</v>
          </cell>
          <cell r="V655" t="e">
            <v>#NAME?</v>
          </cell>
          <cell r="W655" t="e">
            <v>#NAME?</v>
          </cell>
          <cell r="X655" t="e">
            <v>#NAME?</v>
          </cell>
          <cell r="Y655" t="e">
            <v>#NAME?</v>
          </cell>
          <cell r="Z655" t="e">
            <v>#NAME?</v>
          </cell>
          <cell r="AA655" t="e">
            <v>#NAME?</v>
          </cell>
          <cell r="AB655" t="e">
            <v>#NAME?</v>
          </cell>
          <cell r="AC655" t="e">
            <v>#NAME?</v>
          </cell>
          <cell r="AD655" t="e">
            <v>#NAME?</v>
          </cell>
          <cell r="AE655" t="e">
            <v>#NAME?</v>
          </cell>
          <cell r="AF655">
            <v>527.76</v>
          </cell>
          <cell r="AG655">
            <v>165.26999999999998</v>
          </cell>
          <cell r="AH655">
            <v>21.450000000000003</v>
          </cell>
          <cell r="AI655">
            <v>714.48</v>
          </cell>
          <cell r="AJ655" t="e">
            <v>#NAME?</v>
          </cell>
          <cell r="AK655" t="e">
            <v>#NAME?</v>
          </cell>
          <cell r="AL655" t="e">
            <v>#NAME?</v>
          </cell>
          <cell r="AM655" t="e">
            <v>#NAME?</v>
          </cell>
          <cell r="AN655" t="e">
            <v>#NAME?</v>
          </cell>
          <cell r="AO655" t="e">
            <v>#NAME?</v>
          </cell>
          <cell r="AP655" t="e">
            <v>#NAME?</v>
          </cell>
          <cell r="AQ655">
            <v>0</v>
          </cell>
          <cell r="AR655">
            <v>0</v>
          </cell>
          <cell r="AS655">
            <v>0</v>
          </cell>
          <cell r="AT655">
            <v>0</v>
          </cell>
        </row>
        <row r="656">
          <cell r="A656" t="str">
            <v>132KV DC Gaya-Jehanabad TL Line</v>
          </cell>
          <cell r="B656">
            <v>11</v>
          </cell>
          <cell r="C656" t="str">
            <v>9/1</v>
          </cell>
          <cell r="D656" t="str">
            <v>DA+6</v>
          </cell>
          <cell r="E656" t="str">
            <v>WET</v>
          </cell>
          <cell r="F656" t="str">
            <v>Fr Enterprizes</v>
          </cell>
          <cell r="G656">
            <v>43389</v>
          </cell>
          <cell r="H656">
            <v>43417</v>
          </cell>
          <cell r="I656" t="str">
            <v>YES</v>
          </cell>
          <cell r="J656" t="str">
            <v>YES</v>
          </cell>
          <cell r="K656" t="str">
            <v>YES</v>
          </cell>
          <cell r="L656">
            <v>1</v>
          </cell>
          <cell r="M656">
            <v>11</v>
          </cell>
          <cell r="N656">
            <v>0</v>
          </cell>
          <cell r="O656">
            <v>0</v>
          </cell>
          <cell r="P656">
            <v>0</v>
          </cell>
          <cell r="Q656">
            <v>0</v>
          </cell>
          <cell r="R656" t="e">
            <v>#NAME?</v>
          </cell>
          <cell r="S656" t="e">
            <v>#NAME?</v>
          </cell>
          <cell r="T656">
            <v>0</v>
          </cell>
          <cell r="U656">
            <v>0</v>
          </cell>
          <cell r="V656" t="e">
            <v>#NAME?</v>
          </cell>
          <cell r="W656" t="e">
            <v>#NAME?</v>
          </cell>
          <cell r="X656" t="e">
            <v>#NAME?</v>
          </cell>
          <cell r="Y656" t="e">
            <v>#NAME?</v>
          </cell>
          <cell r="Z656" t="e">
            <v>#NAME?</v>
          </cell>
          <cell r="AA656" t="e">
            <v>#NAME?</v>
          </cell>
          <cell r="AB656" t="e">
            <v>#NAME?</v>
          </cell>
          <cell r="AC656" t="e">
            <v>#NAME?</v>
          </cell>
          <cell r="AD656" t="e">
            <v>#NAME?</v>
          </cell>
          <cell r="AE656" t="e">
            <v>#NAME?</v>
          </cell>
          <cell r="AF656">
            <v>171.56</v>
          </cell>
          <cell r="AG656">
            <v>36.64</v>
          </cell>
          <cell r="AH656">
            <v>7.56</v>
          </cell>
          <cell r="AI656">
            <v>215.76</v>
          </cell>
          <cell r="AJ656" t="e">
            <v>#NAME?</v>
          </cell>
          <cell r="AK656" t="e">
            <v>#NAME?</v>
          </cell>
          <cell r="AL656" t="e">
            <v>#NAME?</v>
          </cell>
          <cell r="AM656" t="e">
            <v>#NAME?</v>
          </cell>
          <cell r="AN656" t="e">
            <v>#NAME?</v>
          </cell>
          <cell r="AO656" t="e">
            <v>#NAME?</v>
          </cell>
          <cell r="AP656" t="e">
            <v>#NAME?</v>
          </cell>
          <cell r="AQ656">
            <v>0</v>
          </cell>
          <cell r="AR656">
            <v>0</v>
          </cell>
          <cell r="AS656">
            <v>0</v>
          </cell>
          <cell r="AT656">
            <v>0</v>
          </cell>
        </row>
        <row r="657">
          <cell r="A657" t="str">
            <v>132KV DC Naubatpur-Paliganj TL Line</v>
          </cell>
          <cell r="B657">
            <v>2</v>
          </cell>
          <cell r="C657" t="str">
            <v>7/8</v>
          </cell>
          <cell r="D657" t="str">
            <v>DA+6</v>
          </cell>
          <cell r="E657" t="str">
            <v>WET</v>
          </cell>
          <cell r="F657" t="str">
            <v>Lalan Mehta</v>
          </cell>
          <cell r="G657">
            <v>43388</v>
          </cell>
          <cell r="H657">
            <v>43416</v>
          </cell>
          <cell r="I657">
            <v>43513</v>
          </cell>
          <cell r="J657" t="str">
            <v>YES</v>
          </cell>
          <cell r="K657" t="str">
            <v>YES</v>
          </cell>
          <cell r="L657">
            <v>1</v>
          </cell>
          <cell r="M657" t="str">
            <v>YES</v>
          </cell>
          <cell r="N657">
            <v>0</v>
          </cell>
          <cell r="O657">
            <v>0</v>
          </cell>
          <cell r="P657">
            <v>0</v>
          </cell>
          <cell r="Q657">
            <v>0</v>
          </cell>
          <cell r="R657" t="e">
            <v>#NAME?</v>
          </cell>
          <cell r="S657" t="e">
            <v>#NAME?</v>
          </cell>
          <cell r="T657">
            <v>0</v>
          </cell>
          <cell r="U657">
            <v>0</v>
          </cell>
          <cell r="V657" t="e">
            <v>#NAME?</v>
          </cell>
          <cell r="W657" t="e">
            <v>#NAME?</v>
          </cell>
          <cell r="X657" t="e">
            <v>#NAME?</v>
          </cell>
          <cell r="Y657" t="e">
            <v>#NAME?</v>
          </cell>
          <cell r="Z657" t="e">
            <v>#NAME?</v>
          </cell>
          <cell r="AA657" t="e">
            <v>#NAME?</v>
          </cell>
          <cell r="AB657" t="e">
            <v>#NAME?</v>
          </cell>
          <cell r="AC657" t="e">
            <v>#NAME?</v>
          </cell>
          <cell r="AD657" t="e">
            <v>#NAME?</v>
          </cell>
          <cell r="AE657" t="e">
            <v>#NAME?</v>
          </cell>
          <cell r="AF657">
            <v>171.56</v>
          </cell>
          <cell r="AG657">
            <v>36.64</v>
          </cell>
          <cell r="AH657">
            <v>7.56</v>
          </cell>
          <cell r="AI657">
            <v>215.76</v>
          </cell>
          <cell r="AJ657" t="e">
            <v>#NAME?</v>
          </cell>
          <cell r="AK657" t="e">
            <v>#NAME?</v>
          </cell>
          <cell r="AL657" t="e">
            <v>#NAME?</v>
          </cell>
          <cell r="AM657" t="e">
            <v>#NAME?</v>
          </cell>
          <cell r="AN657" t="e">
            <v>#NAME?</v>
          </cell>
          <cell r="AO657" t="e">
            <v>#NAME?</v>
          </cell>
          <cell r="AP657" t="e">
            <v>#NAME?</v>
          </cell>
          <cell r="AQ657">
            <v>0</v>
          </cell>
          <cell r="AR657">
            <v>0</v>
          </cell>
          <cell r="AS657">
            <v>248.51428571428571</v>
          </cell>
          <cell r="AT657">
            <v>94.285714285714292</v>
          </cell>
        </row>
        <row r="658">
          <cell r="A658" t="str">
            <v>132KV DC Naubatpur-Paliganj TL Line</v>
          </cell>
          <cell r="B658">
            <v>1</v>
          </cell>
          <cell r="C658" t="str">
            <v>7/7</v>
          </cell>
          <cell r="D658" t="str">
            <v>DA+0</v>
          </cell>
          <cell r="E658" t="str">
            <v>WET</v>
          </cell>
          <cell r="F658" t="str">
            <v>Lalan Mehta</v>
          </cell>
          <cell r="G658">
            <v>43386</v>
          </cell>
          <cell r="H658">
            <v>43414</v>
          </cell>
          <cell r="I658">
            <v>43513</v>
          </cell>
          <cell r="J658" t="str">
            <v>YES</v>
          </cell>
          <cell r="K658" t="str">
            <v>YES</v>
          </cell>
          <cell r="L658">
            <v>1</v>
          </cell>
          <cell r="M658" t="str">
            <v>YES</v>
          </cell>
          <cell r="N658">
            <v>0</v>
          </cell>
          <cell r="O658">
            <v>0</v>
          </cell>
          <cell r="P658">
            <v>0</v>
          </cell>
          <cell r="Q658">
            <v>0</v>
          </cell>
          <cell r="R658" t="e">
            <v>#NAME?</v>
          </cell>
          <cell r="S658" t="e">
            <v>#NAME?</v>
          </cell>
          <cell r="T658">
            <v>0</v>
          </cell>
          <cell r="U658">
            <v>0</v>
          </cell>
          <cell r="V658" t="e">
            <v>#NAME?</v>
          </cell>
          <cell r="W658" t="e">
            <v>#NAME?</v>
          </cell>
          <cell r="X658" t="e">
            <v>#NAME?</v>
          </cell>
          <cell r="Y658" t="e">
            <v>#NAME?</v>
          </cell>
          <cell r="Z658" t="e">
            <v>#NAME?</v>
          </cell>
          <cell r="AA658" t="e">
            <v>#NAME?</v>
          </cell>
          <cell r="AB658" t="e">
            <v>#NAME?</v>
          </cell>
          <cell r="AC658" t="e">
            <v>#NAME?</v>
          </cell>
          <cell r="AD658" t="e">
            <v>#NAME?</v>
          </cell>
          <cell r="AE658" t="e">
            <v>#NAME?</v>
          </cell>
          <cell r="AF658">
            <v>171.56</v>
          </cell>
          <cell r="AG658">
            <v>36.64</v>
          </cell>
          <cell r="AH658">
            <v>7.56</v>
          </cell>
          <cell r="AI658">
            <v>215.76</v>
          </cell>
          <cell r="AJ658" t="e">
            <v>#NAME?</v>
          </cell>
          <cell r="AK658" t="e">
            <v>#NAME?</v>
          </cell>
          <cell r="AL658" t="e">
            <v>#NAME?</v>
          </cell>
          <cell r="AM658" t="e">
            <v>#NAME?</v>
          </cell>
          <cell r="AN658" t="e">
            <v>#NAME?</v>
          </cell>
          <cell r="AO658" t="e">
            <v>#NAME?</v>
          </cell>
          <cell r="AP658" t="e">
            <v>#NAME?</v>
          </cell>
          <cell r="AQ658">
            <v>0</v>
          </cell>
          <cell r="AR658">
            <v>0</v>
          </cell>
          <cell r="AS658">
            <v>273.95714285714286</v>
          </cell>
          <cell r="AT658">
            <v>131.42857142857142</v>
          </cell>
        </row>
        <row r="659">
          <cell r="A659" t="str">
            <v>132KV DC Dumraon-Buxar TL Line</v>
          </cell>
          <cell r="B659">
            <v>118</v>
          </cell>
          <cell r="C659" t="str">
            <v>8/0</v>
          </cell>
          <cell r="D659" t="str">
            <v>DR+3</v>
          </cell>
          <cell r="E659" t="str">
            <v>WET</v>
          </cell>
          <cell r="F659" t="str">
            <v>Ms Builder</v>
          </cell>
          <cell r="G659">
            <v>43637</v>
          </cell>
          <cell r="H659">
            <v>43665</v>
          </cell>
          <cell r="I659">
            <v>0</v>
          </cell>
          <cell r="J659">
            <v>0</v>
          </cell>
          <cell r="K659">
            <v>0</v>
          </cell>
          <cell r="L659">
            <v>0</v>
          </cell>
          <cell r="M659">
            <v>0</v>
          </cell>
          <cell r="N659">
            <v>0</v>
          </cell>
          <cell r="O659">
            <v>0</v>
          </cell>
          <cell r="P659">
            <v>0</v>
          </cell>
          <cell r="Q659">
            <v>0</v>
          </cell>
          <cell r="R659" t="e">
            <v>#NAME?</v>
          </cell>
          <cell r="S659" t="e">
            <v>#NAME?</v>
          </cell>
          <cell r="T659">
            <v>0</v>
          </cell>
          <cell r="U659">
            <v>0</v>
          </cell>
          <cell r="V659" t="e">
            <v>#NAME?</v>
          </cell>
          <cell r="W659" t="e">
            <v>#NAME?</v>
          </cell>
          <cell r="X659" t="e">
            <v>#NAME?</v>
          </cell>
          <cell r="Y659" t="e">
            <v>#NAME?</v>
          </cell>
          <cell r="Z659" t="e">
            <v>#NAME?</v>
          </cell>
          <cell r="AA659" t="e">
            <v>#NAME?</v>
          </cell>
          <cell r="AB659" t="e">
            <v>#NAME?</v>
          </cell>
          <cell r="AC659" t="e">
            <v>#NAME?</v>
          </cell>
          <cell r="AD659" t="e">
            <v>#NAME?</v>
          </cell>
          <cell r="AE659" t="e">
            <v>#NAME?</v>
          </cell>
          <cell r="AF659">
            <v>249.32</v>
          </cell>
          <cell r="AG659">
            <v>32.799999999999997</v>
          </cell>
          <cell r="AH659">
            <v>8</v>
          </cell>
          <cell r="AI659">
            <v>290.12</v>
          </cell>
          <cell r="AJ659" t="e">
            <v>#NAME?</v>
          </cell>
          <cell r="AK659" t="e">
            <v>#NAME?</v>
          </cell>
          <cell r="AL659" t="e">
            <v>#NAME?</v>
          </cell>
          <cell r="AM659" t="e">
            <v>#NAME?</v>
          </cell>
          <cell r="AN659" t="e">
            <v>#NAME?</v>
          </cell>
          <cell r="AO659" t="e">
            <v>#NAME?</v>
          </cell>
          <cell r="AP659" t="e">
            <v>#NAME?</v>
          </cell>
          <cell r="AQ659">
            <v>0</v>
          </cell>
          <cell r="AR659">
            <v>0</v>
          </cell>
          <cell r="AS659">
            <v>0</v>
          </cell>
          <cell r="AT659">
            <v>0</v>
          </cell>
        </row>
        <row r="660">
          <cell r="A660" t="str">
            <v>132KV DC Dumraon-Buxar TL Line</v>
          </cell>
          <cell r="B660">
            <v>0</v>
          </cell>
          <cell r="C660" t="str">
            <v>9/0</v>
          </cell>
          <cell r="D660" t="str">
            <v>DS+18</v>
          </cell>
          <cell r="E660" t="str">
            <v>WET</v>
          </cell>
          <cell r="F660" t="str">
            <v>Ms Builder</v>
          </cell>
          <cell r="G660">
            <v>0</v>
          </cell>
          <cell r="H660">
            <v>28</v>
          </cell>
          <cell r="I660">
            <v>0</v>
          </cell>
          <cell r="J660">
            <v>0</v>
          </cell>
          <cell r="K660">
            <v>0</v>
          </cell>
          <cell r="L660">
            <v>0</v>
          </cell>
          <cell r="M660">
            <v>0</v>
          </cell>
          <cell r="N660">
            <v>0</v>
          </cell>
          <cell r="O660">
            <v>0</v>
          </cell>
          <cell r="P660">
            <v>0</v>
          </cell>
          <cell r="Q660">
            <v>0</v>
          </cell>
          <cell r="R660" t="e">
            <v>#NAME?</v>
          </cell>
          <cell r="S660" t="e">
            <v>#NAME?</v>
          </cell>
          <cell r="T660">
            <v>0</v>
          </cell>
          <cell r="U660">
            <v>0</v>
          </cell>
          <cell r="V660" t="e">
            <v>#NAME?</v>
          </cell>
          <cell r="W660" t="e">
            <v>#NAME?</v>
          </cell>
          <cell r="X660" t="e">
            <v>#NAME?</v>
          </cell>
          <cell r="Y660" t="e">
            <v>#NAME?</v>
          </cell>
          <cell r="Z660" t="e">
            <v>#NAME?</v>
          </cell>
          <cell r="AA660" t="e">
            <v>#NAME?</v>
          </cell>
          <cell r="AB660" t="e">
            <v>#NAME?</v>
          </cell>
          <cell r="AC660" t="e">
            <v>#NAME?</v>
          </cell>
          <cell r="AD660" t="e">
            <v>#NAME?</v>
          </cell>
          <cell r="AE660" t="e">
            <v>#NAME?</v>
          </cell>
          <cell r="AF660">
            <v>0</v>
          </cell>
          <cell r="AG660">
            <v>0</v>
          </cell>
          <cell r="AH660">
            <v>0</v>
          </cell>
          <cell r="AI660">
            <v>0</v>
          </cell>
          <cell r="AJ660" t="e">
            <v>#NAME?</v>
          </cell>
          <cell r="AK660" t="e">
            <v>#NAME?</v>
          </cell>
          <cell r="AL660" t="e">
            <v>#NAME?</v>
          </cell>
          <cell r="AM660" t="e">
            <v>#NAME?</v>
          </cell>
          <cell r="AN660" t="e">
            <v>#NAME?</v>
          </cell>
          <cell r="AO660" t="e">
            <v>#NAME?</v>
          </cell>
          <cell r="AP660" t="e">
            <v>#NAME?</v>
          </cell>
          <cell r="AQ660">
            <v>0</v>
          </cell>
          <cell r="AR660">
            <v>0</v>
          </cell>
          <cell r="AS660">
            <v>0</v>
          </cell>
          <cell r="AT660">
            <v>0</v>
          </cell>
        </row>
        <row r="661">
          <cell r="A661" t="str">
            <v>132KV DC Gaya-Jehanabad TL Line</v>
          </cell>
          <cell r="B661">
            <v>10</v>
          </cell>
          <cell r="C661" t="str">
            <v>12/4</v>
          </cell>
          <cell r="D661" t="str">
            <v>DA+3</v>
          </cell>
          <cell r="E661" t="str">
            <v>PS</v>
          </cell>
          <cell r="F661" t="str">
            <v>Fr Enterprizes</v>
          </cell>
          <cell r="G661">
            <v>43384</v>
          </cell>
          <cell r="H661">
            <v>43412</v>
          </cell>
          <cell r="I661" t="str">
            <v>YES</v>
          </cell>
          <cell r="J661" t="str">
            <v>YES</v>
          </cell>
          <cell r="K661" t="str">
            <v>YES</v>
          </cell>
          <cell r="L661">
            <v>1</v>
          </cell>
          <cell r="M661">
            <v>10</v>
          </cell>
          <cell r="N661">
            <v>0</v>
          </cell>
          <cell r="O661">
            <v>0</v>
          </cell>
          <cell r="P661">
            <v>0</v>
          </cell>
          <cell r="Q661">
            <v>0</v>
          </cell>
          <cell r="R661" t="e">
            <v>#NAME?</v>
          </cell>
          <cell r="S661" t="e">
            <v>#NAME?</v>
          </cell>
          <cell r="T661">
            <v>0</v>
          </cell>
          <cell r="U661">
            <v>0</v>
          </cell>
          <cell r="V661" t="e">
            <v>#NAME?</v>
          </cell>
          <cell r="W661" t="e">
            <v>#NAME?</v>
          </cell>
          <cell r="X661" t="e">
            <v>#NAME?</v>
          </cell>
          <cell r="Y661" t="e">
            <v>#NAME?</v>
          </cell>
          <cell r="Z661" t="e">
            <v>#NAME?</v>
          </cell>
          <cell r="AA661" t="e">
            <v>#NAME?</v>
          </cell>
          <cell r="AB661" t="e">
            <v>#NAME?</v>
          </cell>
          <cell r="AC661" t="e">
            <v>#NAME?</v>
          </cell>
          <cell r="AD661" t="e">
            <v>#NAME?</v>
          </cell>
          <cell r="AE661" t="e">
            <v>#NAME?</v>
          </cell>
          <cell r="AF661">
            <v>171.56</v>
          </cell>
          <cell r="AG661">
            <v>36.64</v>
          </cell>
          <cell r="AH661">
            <v>7.56</v>
          </cell>
          <cell r="AI661">
            <v>215.76</v>
          </cell>
          <cell r="AJ661" t="e">
            <v>#NAME?</v>
          </cell>
          <cell r="AK661" t="e">
            <v>#NAME?</v>
          </cell>
          <cell r="AL661" t="e">
            <v>#NAME?</v>
          </cell>
          <cell r="AM661" t="e">
            <v>#NAME?</v>
          </cell>
          <cell r="AN661" t="e">
            <v>#NAME?</v>
          </cell>
          <cell r="AO661" t="e">
            <v>#NAME?</v>
          </cell>
          <cell r="AP661" t="e">
            <v>#NAME?</v>
          </cell>
          <cell r="AQ661">
            <v>0</v>
          </cell>
          <cell r="AR661">
            <v>0</v>
          </cell>
          <cell r="AS661">
            <v>0</v>
          </cell>
          <cell r="AT661">
            <v>0</v>
          </cell>
        </row>
        <row r="662">
          <cell r="A662" t="str">
            <v>132KV DC Gaya-Jehanabad TL Line</v>
          </cell>
          <cell r="B662">
            <v>90</v>
          </cell>
          <cell r="C662" t="str">
            <v>11/1</v>
          </cell>
          <cell r="D662" t="str">
            <v>Gantry</v>
          </cell>
          <cell r="E662" t="str">
            <v>WET</v>
          </cell>
          <cell r="F662" t="str">
            <v>Deepak Kumar</v>
          </cell>
          <cell r="G662">
            <v>43611</v>
          </cell>
          <cell r="H662">
            <v>43639</v>
          </cell>
          <cell r="I662">
            <v>0</v>
          </cell>
          <cell r="J662" t="str">
            <v>YES</v>
          </cell>
          <cell r="K662">
            <v>0</v>
          </cell>
          <cell r="L662">
            <v>0</v>
          </cell>
          <cell r="M662">
            <v>0</v>
          </cell>
          <cell r="N662">
            <v>0</v>
          </cell>
          <cell r="O662">
            <v>0</v>
          </cell>
          <cell r="P662">
            <v>0</v>
          </cell>
          <cell r="Q662">
            <v>0</v>
          </cell>
          <cell r="R662" t="e">
            <v>#NAME?</v>
          </cell>
          <cell r="S662" t="e">
            <v>#NAME?</v>
          </cell>
          <cell r="T662">
            <v>0</v>
          </cell>
          <cell r="U662">
            <v>0</v>
          </cell>
          <cell r="V662" t="e">
            <v>#NAME?</v>
          </cell>
          <cell r="W662" t="e">
            <v>#NAME?</v>
          </cell>
          <cell r="X662" t="e">
            <v>#NAME?</v>
          </cell>
          <cell r="Y662" t="e">
            <v>#NAME?</v>
          </cell>
          <cell r="Z662" t="e">
            <v>#NAME?</v>
          </cell>
          <cell r="AA662" t="e">
            <v>#NAME?</v>
          </cell>
          <cell r="AB662" t="e">
            <v>#NAME?</v>
          </cell>
          <cell r="AC662" t="e">
            <v>#NAME?</v>
          </cell>
          <cell r="AD662" t="e">
            <v>#NAME?</v>
          </cell>
          <cell r="AE662" t="e">
            <v>#NAME?</v>
          </cell>
          <cell r="AF662">
            <v>527.76</v>
          </cell>
          <cell r="AG662">
            <v>165.26999999999998</v>
          </cell>
          <cell r="AH662">
            <v>21.450000000000003</v>
          </cell>
          <cell r="AI662">
            <v>714.48</v>
          </cell>
          <cell r="AJ662" t="e">
            <v>#NAME?</v>
          </cell>
          <cell r="AK662" t="e">
            <v>#NAME?</v>
          </cell>
          <cell r="AL662" t="e">
            <v>#NAME?</v>
          </cell>
          <cell r="AM662" t="e">
            <v>#NAME?</v>
          </cell>
          <cell r="AN662" t="e">
            <v>#NAME?</v>
          </cell>
          <cell r="AO662" t="e">
            <v>#NAME?</v>
          </cell>
          <cell r="AP662" t="e">
            <v>#NAME?</v>
          </cell>
          <cell r="AQ662">
            <v>0</v>
          </cell>
          <cell r="AR662">
            <v>0</v>
          </cell>
          <cell r="AS662">
            <v>0</v>
          </cell>
          <cell r="AT662">
            <v>0</v>
          </cell>
        </row>
        <row r="663">
          <cell r="A663" t="str">
            <v>132KV DC Dumraon-Buxar TL Line</v>
          </cell>
          <cell r="B663">
            <v>0</v>
          </cell>
          <cell r="C663" t="str">
            <v>Dead End</v>
          </cell>
          <cell r="D663">
            <v>0</v>
          </cell>
          <cell r="E663">
            <v>0</v>
          </cell>
          <cell r="F663">
            <v>0</v>
          </cell>
          <cell r="G663">
            <v>0</v>
          </cell>
          <cell r="H663">
            <v>28</v>
          </cell>
          <cell r="I663">
            <v>0</v>
          </cell>
          <cell r="J663">
            <v>0</v>
          </cell>
          <cell r="K663">
            <v>0</v>
          </cell>
          <cell r="L663">
            <v>0</v>
          </cell>
          <cell r="M663">
            <v>0</v>
          </cell>
          <cell r="N663">
            <v>0</v>
          </cell>
          <cell r="O663">
            <v>0</v>
          </cell>
          <cell r="P663">
            <v>0</v>
          </cell>
          <cell r="Q663">
            <v>0</v>
          </cell>
          <cell r="R663" t="e">
            <v>#NAME?</v>
          </cell>
          <cell r="S663" t="e">
            <v>#NAME?</v>
          </cell>
          <cell r="T663">
            <v>0</v>
          </cell>
          <cell r="U663">
            <v>0</v>
          </cell>
          <cell r="V663" t="e">
            <v>#NAME?</v>
          </cell>
          <cell r="W663" t="e">
            <v>#NAME?</v>
          </cell>
          <cell r="X663" t="e">
            <v>#NAME?</v>
          </cell>
          <cell r="Y663" t="e">
            <v>#NAME?</v>
          </cell>
          <cell r="Z663" t="e">
            <v>#NAME?</v>
          </cell>
          <cell r="AA663" t="e">
            <v>#NAME?</v>
          </cell>
          <cell r="AB663" t="e">
            <v>#NAME?</v>
          </cell>
          <cell r="AC663" t="e">
            <v>#NAME?</v>
          </cell>
          <cell r="AD663" t="e">
            <v>#NAME?</v>
          </cell>
          <cell r="AE663" t="e">
            <v>#NAME?</v>
          </cell>
          <cell r="AF663">
            <v>0</v>
          </cell>
          <cell r="AG663">
            <v>0</v>
          </cell>
          <cell r="AH663">
            <v>0</v>
          </cell>
          <cell r="AI663">
            <v>0</v>
          </cell>
          <cell r="AJ663" t="e">
            <v>#NAME?</v>
          </cell>
          <cell r="AK663" t="e">
            <v>#NAME?</v>
          </cell>
          <cell r="AL663" t="e">
            <v>#NAME?</v>
          </cell>
          <cell r="AM663" t="e">
            <v>#NAME?</v>
          </cell>
          <cell r="AN663" t="e">
            <v>#NAME?</v>
          </cell>
          <cell r="AO663" t="e">
            <v>#NAME?</v>
          </cell>
          <cell r="AP663" t="e">
            <v>#NAME?</v>
          </cell>
          <cell r="AQ663">
            <v>0</v>
          </cell>
          <cell r="AR663">
            <v>0</v>
          </cell>
          <cell r="AS663">
            <v>0</v>
          </cell>
          <cell r="AT663">
            <v>0</v>
          </cell>
        </row>
        <row r="664">
          <cell r="A664" t="str">
            <v>132KV DC Gaya-Jehanabad TL Line</v>
          </cell>
          <cell r="B664">
            <v>9</v>
          </cell>
          <cell r="C664" t="str">
            <v>6/1</v>
          </cell>
          <cell r="D664" t="str">
            <v>DA+0</v>
          </cell>
          <cell r="E664" t="str">
            <v>PS</v>
          </cell>
          <cell r="F664" t="str">
            <v>Fr Enterprizes</v>
          </cell>
          <cell r="G664">
            <v>43378</v>
          </cell>
          <cell r="H664">
            <v>43406</v>
          </cell>
          <cell r="I664" t="str">
            <v>YES</v>
          </cell>
          <cell r="J664" t="str">
            <v>YES</v>
          </cell>
          <cell r="K664" t="str">
            <v>YES</v>
          </cell>
          <cell r="L664">
            <v>1</v>
          </cell>
          <cell r="M664">
            <v>9</v>
          </cell>
          <cell r="N664">
            <v>0</v>
          </cell>
          <cell r="O664">
            <v>0</v>
          </cell>
          <cell r="P664">
            <v>0</v>
          </cell>
          <cell r="Q664">
            <v>0</v>
          </cell>
          <cell r="R664" t="e">
            <v>#NAME?</v>
          </cell>
          <cell r="S664" t="e">
            <v>#NAME?</v>
          </cell>
          <cell r="T664">
            <v>0</v>
          </cell>
          <cell r="U664">
            <v>0</v>
          </cell>
          <cell r="V664" t="e">
            <v>#NAME?</v>
          </cell>
          <cell r="W664" t="e">
            <v>#NAME?</v>
          </cell>
          <cell r="X664" t="e">
            <v>#NAME?</v>
          </cell>
          <cell r="Y664" t="e">
            <v>#NAME?</v>
          </cell>
          <cell r="Z664" t="e">
            <v>#NAME?</v>
          </cell>
          <cell r="AA664" t="e">
            <v>#NAME?</v>
          </cell>
          <cell r="AB664" t="e">
            <v>#NAME?</v>
          </cell>
          <cell r="AC664" t="e">
            <v>#NAME?</v>
          </cell>
          <cell r="AD664" t="e">
            <v>#NAME?</v>
          </cell>
          <cell r="AE664" t="e">
            <v>#NAME?</v>
          </cell>
          <cell r="AF664">
            <v>171.56</v>
          </cell>
          <cell r="AG664">
            <v>36.64</v>
          </cell>
          <cell r="AH664">
            <v>7.56</v>
          </cell>
          <cell r="AI664">
            <v>215.76</v>
          </cell>
          <cell r="AJ664" t="e">
            <v>#NAME?</v>
          </cell>
          <cell r="AK664" t="e">
            <v>#NAME?</v>
          </cell>
          <cell r="AL664" t="e">
            <v>#NAME?</v>
          </cell>
          <cell r="AM664" t="e">
            <v>#NAME?</v>
          </cell>
          <cell r="AN664" t="e">
            <v>#NAME?</v>
          </cell>
          <cell r="AO664" t="e">
            <v>#NAME?</v>
          </cell>
          <cell r="AP664" t="e">
            <v>#NAME?</v>
          </cell>
          <cell r="AQ664">
            <v>0</v>
          </cell>
          <cell r="AR664">
            <v>0</v>
          </cell>
          <cell r="AS664">
            <v>0</v>
          </cell>
          <cell r="AT664">
            <v>0</v>
          </cell>
        </row>
        <row r="665">
          <cell r="A665" t="str">
            <v>132KV DC Gaya-Jehanabad TL Line</v>
          </cell>
          <cell r="B665">
            <v>91</v>
          </cell>
          <cell r="C665" t="str">
            <v>11/2</v>
          </cell>
          <cell r="D665" t="str">
            <v>Gantry</v>
          </cell>
          <cell r="E665" t="str">
            <v>WET</v>
          </cell>
          <cell r="F665" t="str">
            <v>Deepak Kumar</v>
          </cell>
          <cell r="G665">
            <v>43632</v>
          </cell>
          <cell r="H665">
            <v>43660</v>
          </cell>
          <cell r="I665">
            <v>0</v>
          </cell>
          <cell r="J665">
            <v>0</v>
          </cell>
          <cell r="K665">
            <v>0</v>
          </cell>
          <cell r="L665">
            <v>0</v>
          </cell>
          <cell r="M665">
            <v>0</v>
          </cell>
          <cell r="N665">
            <v>0</v>
          </cell>
          <cell r="O665">
            <v>0</v>
          </cell>
          <cell r="P665">
            <v>0</v>
          </cell>
          <cell r="Q665">
            <v>0</v>
          </cell>
          <cell r="R665" t="e">
            <v>#NAME?</v>
          </cell>
          <cell r="S665" t="e">
            <v>#NAME?</v>
          </cell>
          <cell r="T665">
            <v>0</v>
          </cell>
          <cell r="U665">
            <v>0</v>
          </cell>
          <cell r="V665" t="e">
            <v>#NAME?</v>
          </cell>
          <cell r="W665" t="e">
            <v>#NAME?</v>
          </cell>
          <cell r="X665" t="e">
            <v>#NAME?</v>
          </cell>
          <cell r="Y665" t="e">
            <v>#NAME?</v>
          </cell>
          <cell r="Z665" t="e">
            <v>#NAME?</v>
          </cell>
          <cell r="AA665" t="e">
            <v>#NAME?</v>
          </cell>
          <cell r="AB665" t="e">
            <v>#NAME?</v>
          </cell>
          <cell r="AC665" t="e">
            <v>#NAME?</v>
          </cell>
          <cell r="AD665" t="e">
            <v>#NAME?</v>
          </cell>
          <cell r="AE665" t="e">
            <v>#NAME?</v>
          </cell>
          <cell r="AF665">
            <v>527.76</v>
          </cell>
          <cell r="AG665">
            <v>165.26999999999998</v>
          </cell>
          <cell r="AH665">
            <v>21.450000000000003</v>
          </cell>
          <cell r="AI665">
            <v>714.48</v>
          </cell>
          <cell r="AJ665" t="e">
            <v>#NAME?</v>
          </cell>
          <cell r="AK665" t="e">
            <v>#NAME?</v>
          </cell>
          <cell r="AL665" t="e">
            <v>#NAME?</v>
          </cell>
          <cell r="AM665" t="e">
            <v>#NAME?</v>
          </cell>
          <cell r="AN665" t="e">
            <v>#NAME?</v>
          </cell>
          <cell r="AO665" t="e">
            <v>#NAME?</v>
          </cell>
          <cell r="AP665" t="e">
            <v>#NAME?</v>
          </cell>
          <cell r="AQ665">
            <v>0</v>
          </cell>
          <cell r="AR665">
            <v>0</v>
          </cell>
          <cell r="AS665">
            <v>0</v>
          </cell>
          <cell r="AT665">
            <v>0</v>
          </cell>
        </row>
        <row r="666">
          <cell r="A666" t="str">
            <v>220KV DC Naubatpur-BhusaulaTL Line</v>
          </cell>
          <cell r="B666">
            <v>45</v>
          </cell>
          <cell r="C666" t="str">
            <v>11/1A</v>
          </cell>
          <cell r="D666" t="str">
            <v>DA+6</v>
          </cell>
          <cell r="E666" t="str">
            <v>WET</v>
          </cell>
          <cell r="F666" t="str">
            <v>Veena Construction</v>
          </cell>
          <cell r="G666">
            <v>43616</v>
          </cell>
          <cell r="H666">
            <v>43644</v>
          </cell>
          <cell r="I666">
            <v>0</v>
          </cell>
          <cell r="J666">
            <v>0</v>
          </cell>
          <cell r="K666">
            <v>0</v>
          </cell>
          <cell r="L666">
            <v>0</v>
          </cell>
          <cell r="M666">
            <v>0</v>
          </cell>
          <cell r="N666">
            <v>0</v>
          </cell>
          <cell r="O666">
            <v>0</v>
          </cell>
          <cell r="P666">
            <v>0</v>
          </cell>
          <cell r="Q666">
            <v>0</v>
          </cell>
          <cell r="R666" t="e">
            <v>#NAME?</v>
          </cell>
          <cell r="S666" t="e">
            <v>#NAME?</v>
          </cell>
          <cell r="T666">
            <v>0</v>
          </cell>
          <cell r="U666">
            <v>0</v>
          </cell>
          <cell r="V666" t="e">
            <v>#NAME?</v>
          </cell>
          <cell r="W666" t="e">
            <v>#NAME?</v>
          </cell>
          <cell r="X666" t="e">
            <v>#NAME?</v>
          </cell>
          <cell r="Y666" t="e">
            <v>#NAME?</v>
          </cell>
          <cell r="Z666" t="e">
            <v>#NAME?</v>
          </cell>
          <cell r="AA666" t="e">
            <v>#NAME?</v>
          </cell>
          <cell r="AB666" t="e">
            <v>#NAME?</v>
          </cell>
          <cell r="AC666" t="e">
            <v>#NAME?</v>
          </cell>
          <cell r="AD666" t="e">
            <v>#NAME?</v>
          </cell>
          <cell r="AE666" t="e">
            <v>#NAME?</v>
          </cell>
          <cell r="AF666">
            <v>171.56</v>
          </cell>
          <cell r="AG666">
            <v>36.64</v>
          </cell>
          <cell r="AH666">
            <v>7.56</v>
          </cell>
          <cell r="AI666">
            <v>215.76</v>
          </cell>
          <cell r="AJ666" t="e">
            <v>#NAME?</v>
          </cell>
          <cell r="AK666" t="e">
            <v>#NAME?</v>
          </cell>
          <cell r="AL666" t="e">
            <v>#NAME?</v>
          </cell>
          <cell r="AM666" t="e">
            <v>#NAME?</v>
          </cell>
          <cell r="AN666" t="e">
            <v>#NAME?</v>
          </cell>
          <cell r="AO666" t="e">
            <v>#NAME?</v>
          </cell>
          <cell r="AP666" t="e">
            <v>#NAME?</v>
          </cell>
          <cell r="AQ666">
            <v>0</v>
          </cell>
          <cell r="AR666">
            <v>0</v>
          </cell>
          <cell r="AS666">
            <v>0</v>
          </cell>
          <cell r="AT666">
            <v>0</v>
          </cell>
        </row>
        <row r="667">
          <cell r="A667" t="str">
            <v>132KV DC Dumraon-Buxar TL Line</v>
          </cell>
          <cell r="B667">
            <v>116</v>
          </cell>
          <cell r="C667" t="str">
            <v>25/1</v>
          </cell>
          <cell r="D667" t="str">
            <v>GANTRY</v>
          </cell>
          <cell r="E667" t="str">
            <v>WET</v>
          </cell>
          <cell r="F667" t="str">
            <v>Pralhad Construction</v>
          </cell>
          <cell r="G667">
            <v>43623</v>
          </cell>
          <cell r="H667">
            <v>43651</v>
          </cell>
          <cell r="I667">
            <v>0</v>
          </cell>
          <cell r="J667">
            <v>0</v>
          </cell>
          <cell r="K667">
            <v>0</v>
          </cell>
          <cell r="L667">
            <v>0</v>
          </cell>
          <cell r="M667">
            <v>0</v>
          </cell>
          <cell r="N667">
            <v>0</v>
          </cell>
          <cell r="O667">
            <v>0</v>
          </cell>
          <cell r="P667">
            <v>0</v>
          </cell>
          <cell r="Q667">
            <v>0</v>
          </cell>
          <cell r="R667" t="e">
            <v>#NAME?</v>
          </cell>
          <cell r="S667" t="e">
            <v>#NAME?</v>
          </cell>
          <cell r="T667">
            <v>0</v>
          </cell>
          <cell r="U667">
            <v>0</v>
          </cell>
          <cell r="V667" t="e">
            <v>#NAME?</v>
          </cell>
          <cell r="W667" t="e">
            <v>#NAME?</v>
          </cell>
          <cell r="X667" t="e">
            <v>#NAME?</v>
          </cell>
          <cell r="Y667" t="e">
            <v>#NAME?</v>
          </cell>
          <cell r="Z667" t="e">
            <v>#NAME?</v>
          </cell>
          <cell r="AA667" t="e">
            <v>#NAME?</v>
          </cell>
          <cell r="AB667" t="e">
            <v>#NAME?</v>
          </cell>
          <cell r="AC667" t="e">
            <v>#NAME?</v>
          </cell>
          <cell r="AD667" t="e">
            <v>#NAME?</v>
          </cell>
          <cell r="AE667" t="e">
            <v>#NAME?</v>
          </cell>
          <cell r="AF667">
            <v>0</v>
          </cell>
          <cell r="AG667">
            <v>0</v>
          </cell>
          <cell r="AH667">
            <v>0</v>
          </cell>
          <cell r="AI667">
            <v>0</v>
          </cell>
          <cell r="AJ667" t="e">
            <v>#NAME?</v>
          </cell>
          <cell r="AK667" t="e">
            <v>#NAME?</v>
          </cell>
          <cell r="AL667" t="e">
            <v>#NAME?</v>
          </cell>
          <cell r="AM667" t="e">
            <v>#NAME?</v>
          </cell>
          <cell r="AN667" t="e">
            <v>#NAME?</v>
          </cell>
          <cell r="AO667" t="e">
            <v>#NAME?</v>
          </cell>
          <cell r="AP667" t="e">
            <v>#NAME?</v>
          </cell>
          <cell r="AQ667">
            <v>0</v>
          </cell>
          <cell r="AR667">
            <v>0</v>
          </cell>
          <cell r="AS667">
            <v>0</v>
          </cell>
          <cell r="AT667">
            <v>0</v>
          </cell>
        </row>
        <row r="668">
          <cell r="A668" t="str">
            <v>132KV DC Gaya-Jehanabad TL Line</v>
          </cell>
          <cell r="B668">
            <v>8</v>
          </cell>
          <cell r="C668" t="str">
            <v>2/1</v>
          </cell>
          <cell r="D668" t="str">
            <v>DA+6</v>
          </cell>
          <cell r="E668" t="str">
            <v>WET</v>
          </cell>
          <cell r="F668" t="str">
            <v>Fr Enterprizes</v>
          </cell>
          <cell r="G668">
            <v>43371</v>
          </cell>
          <cell r="H668">
            <v>43399</v>
          </cell>
          <cell r="I668" t="str">
            <v>YES</v>
          </cell>
          <cell r="J668" t="str">
            <v>YES</v>
          </cell>
          <cell r="K668" t="str">
            <v>YES</v>
          </cell>
          <cell r="L668">
            <v>1</v>
          </cell>
          <cell r="M668">
            <v>8</v>
          </cell>
          <cell r="N668">
            <v>0</v>
          </cell>
          <cell r="O668">
            <v>0</v>
          </cell>
          <cell r="P668">
            <v>0</v>
          </cell>
          <cell r="Q668">
            <v>0</v>
          </cell>
          <cell r="R668" t="e">
            <v>#NAME?</v>
          </cell>
          <cell r="S668" t="e">
            <v>#NAME?</v>
          </cell>
          <cell r="T668">
            <v>0</v>
          </cell>
          <cell r="U668">
            <v>0</v>
          </cell>
          <cell r="V668" t="e">
            <v>#NAME?</v>
          </cell>
          <cell r="W668" t="e">
            <v>#NAME?</v>
          </cell>
          <cell r="X668" t="e">
            <v>#NAME?</v>
          </cell>
          <cell r="Y668" t="e">
            <v>#NAME?</v>
          </cell>
          <cell r="Z668" t="e">
            <v>#NAME?</v>
          </cell>
          <cell r="AA668" t="e">
            <v>#NAME?</v>
          </cell>
          <cell r="AB668" t="e">
            <v>#NAME?</v>
          </cell>
          <cell r="AC668" t="e">
            <v>#NAME?</v>
          </cell>
          <cell r="AD668" t="e">
            <v>#NAME?</v>
          </cell>
          <cell r="AE668" t="e">
            <v>#NAME?</v>
          </cell>
          <cell r="AF668">
            <v>171.56</v>
          </cell>
          <cell r="AG668">
            <v>36.64</v>
          </cell>
          <cell r="AH668">
            <v>7.56</v>
          </cell>
          <cell r="AI668">
            <v>215.76</v>
          </cell>
          <cell r="AJ668" t="e">
            <v>#NAME?</v>
          </cell>
          <cell r="AK668" t="e">
            <v>#NAME?</v>
          </cell>
          <cell r="AL668" t="e">
            <v>#NAME?</v>
          </cell>
          <cell r="AM668" t="e">
            <v>#NAME?</v>
          </cell>
          <cell r="AN668" t="e">
            <v>#NAME?</v>
          </cell>
          <cell r="AO668" t="e">
            <v>#NAME?</v>
          </cell>
          <cell r="AP668" t="e">
            <v>#NAME?</v>
          </cell>
          <cell r="AQ668">
            <v>0</v>
          </cell>
          <cell r="AR668">
            <v>0</v>
          </cell>
          <cell r="AS668">
            <v>0</v>
          </cell>
          <cell r="AT668">
            <v>0</v>
          </cell>
        </row>
        <row r="669">
          <cell r="A669" t="str">
            <v>132KV DC Dumraon-Buxar TL Line</v>
          </cell>
          <cell r="B669">
            <v>115</v>
          </cell>
          <cell r="C669" t="str">
            <v>25/2</v>
          </cell>
          <cell r="D669" t="str">
            <v>GANTRY</v>
          </cell>
          <cell r="E669" t="str">
            <v>WET</v>
          </cell>
          <cell r="F669" t="str">
            <v>Pralhad Construction</v>
          </cell>
          <cell r="G669">
            <v>43616</v>
          </cell>
          <cell r="H669">
            <v>43644</v>
          </cell>
          <cell r="I669">
            <v>0</v>
          </cell>
          <cell r="J669">
            <v>0</v>
          </cell>
          <cell r="K669">
            <v>0</v>
          </cell>
          <cell r="L669">
            <v>0</v>
          </cell>
          <cell r="M669">
            <v>0</v>
          </cell>
          <cell r="N669">
            <v>0</v>
          </cell>
          <cell r="O669">
            <v>0</v>
          </cell>
          <cell r="P669">
            <v>0</v>
          </cell>
          <cell r="Q669">
            <v>0</v>
          </cell>
          <cell r="R669" t="e">
            <v>#NAME?</v>
          </cell>
          <cell r="S669" t="e">
            <v>#NAME?</v>
          </cell>
          <cell r="T669">
            <v>0</v>
          </cell>
          <cell r="U669">
            <v>0</v>
          </cell>
          <cell r="V669" t="e">
            <v>#NAME?</v>
          </cell>
          <cell r="W669" t="e">
            <v>#NAME?</v>
          </cell>
          <cell r="X669" t="e">
            <v>#NAME?</v>
          </cell>
          <cell r="Y669" t="e">
            <v>#NAME?</v>
          </cell>
          <cell r="Z669" t="e">
            <v>#NAME?</v>
          </cell>
          <cell r="AA669" t="e">
            <v>#NAME?</v>
          </cell>
          <cell r="AB669" t="e">
            <v>#NAME?</v>
          </cell>
          <cell r="AC669" t="e">
            <v>#NAME?</v>
          </cell>
          <cell r="AD669" t="e">
            <v>#NAME?</v>
          </cell>
          <cell r="AE669" t="e">
            <v>#NAME?</v>
          </cell>
          <cell r="AF669">
            <v>0</v>
          </cell>
          <cell r="AG669">
            <v>0</v>
          </cell>
          <cell r="AH669">
            <v>0</v>
          </cell>
          <cell r="AI669">
            <v>0</v>
          </cell>
          <cell r="AJ669" t="e">
            <v>#NAME?</v>
          </cell>
          <cell r="AK669" t="e">
            <v>#NAME?</v>
          </cell>
          <cell r="AL669" t="e">
            <v>#NAME?</v>
          </cell>
          <cell r="AM669" t="e">
            <v>#NAME?</v>
          </cell>
          <cell r="AN669" t="e">
            <v>#NAME?</v>
          </cell>
          <cell r="AO669" t="e">
            <v>#NAME?</v>
          </cell>
          <cell r="AP669" t="e">
            <v>#NAME?</v>
          </cell>
          <cell r="AQ669">
            <v>0</v>
          </cell>
          <cell r="AR669">
            <v>0</v>
          </cell>
          <cell r="AS669">
            <v>0</v>
          </cell>
          <cell r="AT669">
            <v>0</v>
          </cell>
        </row>
        <row r="670">
          <cell r="A670" t="str">
            <v>132KV DC Gaya-Jehanabad TL Line</v>
          </cell>
          <cell r="B670">
            <v>7</v>
          </cell>
          <cell r="C670" t="str">
            <v>22/1</v>
          </cell>
          <cell r="D670" t="str">
            <v>DA+0</v>
          </cell>
          <cell r="E670" t="str">
            <v>WET</v>
          </cell>
          <cell r="F670" t="str">
            <v>Parmatma Construction</v>
          </cell>
          <cell r="G670">
            <v>43368</v>
          </cell>
          <cell r="H670">
            <v>43396</v>
          </cell>
          <cell r="I670" t="str">
            <v>YES</v>
          </cell>
          <cell r="J670" t="str">
            <v>YES</v>
          </cell>
          <cell r="K670" t="str">
            <v>YES</v>
          </cell>
          <cell r="L670">
            <v>1</v>
          </cell>
          <cell r="M670">
            <v>7</v>
          </cell>
          <cell r="N670">
            <v>0</v>
          </cell>
          <cell r="O670">
            <v>0</v>
          </cell>
          <cell r="P670">
            <v>0</v>
          </cell>
          <cell r="Q670">
            <v>0</v>
          </cell>
          <cell r="R670" t="e">
            <v>#NAME?</v>
          </cell>
          <cell r="S670" t="e">
            <v>#NAME?</v>
          </cell>
          <cell r="T670">
            <v>0</v>
          </cell>
          <cell r="U670">
            <v>0</v>
          </cell>
          <cell r="V670" t="e">
            <v>#NAME?</v>
          </cell>
          <cell r="W670" t="e">
            <v>#NAME?</v>
          </cell>
          <cell r="X670" t="e">
            <v>#NAME?</v>
          </cell>
          <cell r="Y670" t="e">
            <v>#NAME?</v>
          </cell>
          <cell r="Z670" t="e">
            <v>#NAME?</v>
          </cell>
          <cell r="AA670" t="e">
            <v>#NAME?</v>
          </cell>
          <cell r="AB670" t="e">
            <v>#NAME?</v>
          </cell>
          <cell r="AC670" t="e">
            <v>#NAME?</v>
          </cell>
          <cell r="AD670" t="e">
            <v>#NAME?</v>
          </cell>
          <cell r="AE670" t="e">
            <v>#NAME?</v>
          </cell>
          <cell r="AF670">
            <v>171.56</v>
          </cell>
          <cell r="AG670">
            <v>36.64</v>
          </cell>
          <cell r="AH670">
            <v>7.56</v>
          </cell>
          <cell r="AI670">
            <v>215.76</v>
          </cell>
          <cell r="AJ670" t="e">
            <v>#NAME?</v>
          </cell>
          <cell r="AK670" t="e">
            <v>#NAME?</v>
          </cell>
          <cell r="AL670" t="e">
            <v>#NAME?</v>
          </cell>
          <cell r="AM670" t="e">
            <v>#NAME?</v>
          </cell>
          <cell r="AN670" t="e">
            <v>#NAME?</v>
          </cell>
          <cell r="AO670" t="e">
            <v>#NAME?</v>
          </cell>
          <cell r="AP670" t="e">
            <v>#NAME?</v>
          </cell>
          <cell r="AQ670">
            <v>0</v>
          </cell>
          <cell r="AR670">
            <v>0</v>
          </cell>
          <cell r="AS670">
            <v>0</v>
          </cell>
          <cell r="AT670">
            <v>0</v>
          </cell>
        </row>
        <row r="671">
          <cell r="A671" t="str">
            <v>132KV DC Gaya-Jehanabad TL Line</v>
          </cell>
          <cell r="B671">
            <v>6</v>
          </cell>
          <cell r="C671" t="str">
            <v>2/2</v>
          </cell>
          <cell r="D671" t="str">
            <v>DA+0</v>
          </cell>
          <cell r="E671" t="str">
            <v>WET</v>
          </cell>
          <cell r="F671" t="str">
            <v>Fr Enterprizes</v>
          </cell>
          <cell r="G671">
            <v>43367</v>
          </cell>
          <cell r="H671">
            <v>43395</v>
          </cell>
          <cell r="I671" t="str">
            <v>YES</v>
          </cell>
          <cell r="J671" t="str">
            <v>YES</v>
          </cell>
          <cell r="K671" t="str">
            <v>YES</v>
          </cell>
          <cell r="L671">
            <v>1</v>
          </cell>
          <cell r="M671">
            <v>6</v>
          </cell>
          <cell r="N671">
            <v>0</v>
          </cell>
          <cell r="O671">
            <v>0</v>
          </cell>
          <cell r="P671">
            <v>0</v>
          </cell>
          <cell r="Q671">
            <v>0</v>
          </cell>
          <cell r="R671" t="e">
            <v>#NAME?</v>
          </cell>
          <cell r="S671" t="e">
            <v>#NAME?</v>
          </cell>
          <cell r="T671">
            <v>0</v>
          </cell>
          <cell r="U671">
            <v>0</v>
          </cell>
          <cell r="V671" t="e">
            <v>#NAME?</v>
          </cell>
          <cell r="W671" t="e">
            <v>#NAME?</v>
          </cell>
          <cell r="X671" t="e">
            <v>#NAME?</v>
          </cell>
          <cell r="Y671" t="e">
            <v>#NAME?</v>
          </cell>
          <cell r="Z671" t="e">
            <v>#NAME?</v>
          </cell>
          <cell r="AA671" t="e">
            <v>#NAME?</v>
          </cell>
          <cell r="AB671" t="e">
            <v>#NAME?</v>
          </cell>
          <cell r="AC671" t="e">
            <v>#NAME?</v>
          </cell>
          <cell r="AD671" t="e">
            <v>#NAME?</v>
          </cell>
          <cell r="AE671" t="e">
            <v>#NAME?</v>
          </cell>
          <cell r="AF671">
            <v>171.56</v>
          </cell>
          <cell r="AG671">
            <v>36.64</v>
          </cell>
          <cell r="AH671">
            <v>7.56</v>
          </cell>
          <cell r="AI671">
            <v>215.76</v>
          </cell>
          <cell r="AJ671" t="e">
            <v>#NAME?</v>
          </cell>
          <cell r="AK671" t="e">
            <v>#NAME?</v>
          </cell>
          <cell r="AL671" t="e">
            <v>#NAME?</v>
          </cell>
          <cell r="AM671" t="e">
            <v>#NAME?</v>
          </cell>
          <cell r="AN671" t="e">
            <v>#NAME?</v>
          </cell>
          <cell r="AO671" t="e">
            <v>#NAME?</v>
          </cell>
          <cell r="AP671" t="e">
            <v>#NAME?</v>
          </cell>
          <cell r="AQ671">
            <v>0</v>
          </cell>
          <cell r="AR671">
            <v>0</v>
          </cell>
          <cell r="AS671">
            <v>0</v>
          </cell>
          <cell r="AT671">
            <v>0</v>
          </cell>
        </row>
        <row r="672">
          <cell r="A672" t="str">
            <v>132KV DC Gaya-Jehanabad TL Line</v>
          </cell>
          <cell r="B672">
            <v>5</v>
          </cell>
          <cell r="C672" t="str">
            <v>22/2</v>
          </cell>
          <cell r="D672" t="str">
            <v>DA+6</v>
          </cell>
          <cell r="E672" t="str">
            <v>WET</v>
          </cell>
          <cell r="F672" t="str">
            <v>Parmatma Construction</v>
          </cell>
          <cell r="G672">
            <v>43364</v>
          </cell>
          <cell r="H672">
            <v>43392</v>
          </cell>
          <cell r="I672" t="str">
            <v>YES</v>
          </cell>
          <cell r="J672" t="str">
            <v>YES</v>
          </cell>
          <cell r="K672" t="str">
            <v>YES</v>
          </cell>
          <cell r="L672">
            <v>1</v>
          </cell>
          <cell r="M672">
            <v>5</v>
          </cell>
          <cell r="N672">
            <v>0</v>
          </cell>
          <cell r="O672">
            <v>0</v>
          </cell>
          <cell r="P672">
            <v>0</v>
          </cell>
          <cell r="Q672">
            <v>0</v>
          </cell>
          <cell r="R672" t="e">
            <v>#NAME?</v>
          </cell>
          <cell r="S672" t="e">
            <v>#NAME?</v>
          </cell>
          <cell r="T672">
            <v>0</v>
          </cell>
          <cell r="U672">
            <v>0</v>
          </cell>
          <cell r="V672" t="e">
            <v>#NAME?</v>
          </cell>
          <cell r="W672" t="e">
            <v>#NAME?</v>
          </cell>
          <cell r="X672" t="e">
            <v>#NAME?</v>
          </cell>
          <cell r="Y672" t="e">
            <v>#NAME?</v>
          </cell>
          <cell r="Z672" t="e">
            <v>#NAME?</v>
          </cell>
          <cell r="AA672" t="e">
            <v>#NAME?</v>
          </cell>
          <cell r="AB672" t="e">
            <v>#NAME?</v>
          </cell>
          <cell r="AC672" t="e">
            <v>#NAME?</v>
          </cell>
          <cell r="AD672" t="e">
            <v>#NAME?</v>
          </cell>
          <cell r="AE672" t="e">
            <v>#NAME?</v>
          </cell>
          <cell r="AF672">
            <v>171.56</v>
          </cell>
          <cell r="AG672">
            <v>36.64</v>
          </cell>
          <cell r="AH672">
            <v>7.56</v>
          </cell>
          <cell r="AI672">
            <v>215.76</v>
          </cell>
          <cell r="AJ672" t="e">
            <v>#NAME?</v>
          </cell>
          <cell r="AK672" t="e">
            <v>#NAME?</v>
          </cell>
          <cell r="AL672" t="e">
            <v>#NAME?</v>
          </cell>
          <cell r="AM672" t="e">
            <v>#NAME?</v>
          </cell>
          <cell r="AN672" t="e">
            <v>#NAME?</v>
          </cell>
          <cell r="AO672" t="e">
            <v>#NAME?</v>
          </cell>
          <cell r="AP672" t="e">
            <v>#NAME?</v>
          </cell>
          <cell r="AQ672">
            <v>0</v>
          </cell>
          <cell r="AR672">
            <v>0</v>
          </cell>
          <cell r="AS672">
            <v>0</v>
          </cell>
          <cell r="AT672">
            <v>0</v>
          </cell>
        </row>
        <row r="673">
          <cell r="A673" t="str">
            <v>132KV DC Gaya-Jehanabad TL Line</v>
          </cell>
          <cell r="B673">
            <v>4</v>
          </cell>
          <cell r="C673" t="str">
            <v>19/6</v>
          </cell>
          <cell r="D673" t="str">
            <v>DA+3</v>
          </cell>
          <cell r="E673" t="str">
            <v>WET</v>
          </cell>
          <cell r="F673" t="str">
            <v>M S Builder</v>
          </cell>
          <cell r="G673">
            <v>43346</v>
          </cell>
          <cell r="H673">
            <v>43374</v>
          </cell>
          <cell r="I673" t="str">
            <v>yes</v>
          </cell>
          <cell r="J673" t="str">
            <v>YES</v>
          </cell>
          <cell r="K673" t="str">
            <v>YES</v>
          </cell>
          <cell r="L673">
            <v>1</v>
          </cell>
          <cell r="M673">
            <v>3</v>
          </cell>
          <cell r="N673">
            <v>0</v>
          </cell>
          <cell r="O673">
            <v>0</v>
          </cell>
          <cell r="P673">
            <v>0</v>
          </cell>
          <cell r="Q673">
            <v>0</v>
          </cell>
          <cell r="R673" t="e">
            <v>#NAME?</v>
          </cell>
          <cell r="S673" t="e">
            <v>#NAME?</v>
          </cell>
          <cell r="T673">
            <v>0</v>
          </cell>
          <cell r="U673">
            <v>0</v>
          </cell>
          <cell r="V673" t="e">
            <v>#NAME?</v>
          </cell>
          <cell r="W673" t="e">
            <v>#NAME?</v>
          </cell>
          <cell r="X673" t="e">
            <v>#NAME?</v>
          </cell>
          <cell r="Y673" t="e">
            <v>#NAME?</v>
          </cell>
          <cell r="Z673" t="e">
            <v>#NAME?</v>
          </cell>
          <cell r="AA673" t="e">
            <v>#NAME?</v>
          </cell>
          <cell r="AB673" t="e">
            <v>#NAME?</v>
          </cell>
          <cell r="AC673" t="e">
            <v>#NAME?</v>
          </cell>
          <cell r="AD673" t="e">
            <v>#NAME?</v>
          </cell>
          <cell r="AE673" t="e">
            <v>#NAME?</v>
          </cell>
          <cell r="AF673">
            <v>171.56</v>
          </cell>
          <cell r="AG673">
            <v>36.64</v>
          </cell>
          <cell r="AH673">
            <v>7.56</v>
          </cell>
          <cell r="AI673">
            <v>215.76</v>
          </cell>
          <cell r="AJ673" t="e">
            <v>#NAME?</v>
          </cell>
          <cell r="AK673" t="e">
            <v>#NAME?</v>
          </cell>
          <cell r="AL673" t="e">
            <v>#NAME?</v>
          </cell>
          <cell r="AM673" t="e">
            <v>#NAME?</v>
          </cell>
          <cell r="AN673" t="e">
            <v>#NAME?</v>
          </cell>
          <cell r="AO673" t="e">
            <v>#NAME?</v>
          </cell>
          <cell r="AP673" t="e">
            <v>#NAME?</v>
          </cell>
          <cell r="AQ673">
            <v>0</v>
          </cell>
          <cell r="AR673">
            <v>0</v>
          </cell>
          <cell r="AS673">
            <v>0</v>
          </cell>
          <cell r="AT673">
            <v>0</v>
          </cell>
        </row>
        <row r="674">
          <cell r="A674" t="str">
            <v>132KV DC Gaya-Jehanabad TL Line</v>
          </cell>
          <cell r="B674">
            <v>3</v>
          </cell>
          <cell r="C674" t="str">
            <v>19/4</v>
          </cell>
          <cell r="D674" t="str">
            <v>DA+6</v>
          </cell>
          <cell r="E674" t="str">
            <v>WET</v>
          </cell>
          <cell r="F674" t="str">
            <v>M S Builder</v>
          </cell>
          <cell r="G674">
            <v>43343</v>
          </cell>
          <cell r="H674">
            <v>43371</v>
          </cell>
          <cell r="I674" t="str">
            <v>yes</v>
          </cell>
          <cell r="J674" t="str">
            <v>YES</v>
          </cell>
          <cell r="K674" t="str">
            <v>YES</v>
          </cell>
          <cell r="L674">
            <v>3</v>
          </cell>
          <cell r="M674">
            <v>32</v>
          </cell>
          <cell r="N674">
            <v>0</v>
          </cell>
          <cell r="O674">
            <v>0</v>
          </cell>
          <cell r="P674">
            <v>0</v>
          </cell>
          <cell r="Q674">
            <v>0</v>
          </cell>
          <cell r="R674" t="e">
            <v>#NAME?</v>
          </cell>
          <cell r="S674" t="e">
            <v>#NAME?</v>
          </cell>
          <cell r="T674">
            <v>0</v>
          </cell>
          <cell r="U674">
            <v>0</v>
          </cell>
          <cell r="V674" t="e">
            <v>#NAME?</v>
          </cell>
          <cell r="W674" t="e">
            <v>#NAME?</v>
          </cell>
          <cell r="X674" t="e">
            <v>#NAME?</v>
          </cell>
          <cell r="Y674" t="e">
            <v>#NAME?</v>
          </cell>
          <cell r="Z674" t="e">
            <v>#NAME?</v>
          </cell>
          <cell r="AA674" t="e">
            <v>#NAME?</v>
          </cell>
          <cell r="AB674" t="e">
            <v>#NAME?</v>
          </cell>
          <cell r="AC674" t="e">
            <v>#NAME?</v>
          </cell>
          <cell r="AD674" t="e">
            <v>#NAME?</v>
          </cell>
          <cell r="AE674" t="e">
            <v>#NAME?</v>
          </cell>
          <cell r="AF674">
            <v>171.56</v>
          </cell>
          <cell r="AG674">
            <v>36.64</v>
          </cell>
          <cell r="AH674">
            <v>7.56</v>
          </cell>
          <cell r="AI674">
            <v>215.76</v>
          </cell>
          <cell r="AJ674" t="e">
            <v>#NAME?</v>
          </cell>
          <cell r="AK674" t="e">
            <v>#NAME?</v>
          </cell>
          <cell r="AL674" t="e">
            <v>#NAME?</v>
          </cell>
          <cell r="AM674" t="e">
            <v>#NAME?</v>
          </cell>
          <cell r="AN674" t="e">
            <v>#NAME?</v>
          </cell>
          <cell r="AO674" t="e">
            <v>#NAME?</v>
          </cell>
          <cell r="AP674" t="e">
            <v>#NAME?</v>
          </cell>
          <cell r="AQ674">
            <v>0</v>
          </cell>
          <cell r="AR674">
            <v>0</v>
          </cell>
          <cell r="AS674">
            <v>0</v>
          </cell>
          <cell r="AT674">
            <v>0</v>
          </cell>
        </row>
        <row r="675">
          <cell r="A675" t="str">
            <v>132KV DC Gaya-Jehanabad TL Line</v>
          </cell>
          <cell r="B675">
            <v>2</v>
          </cell>
          <cell r="C675" t="str">
            <v>19/5</v>
          </cell>
          <cell r="D675" t="str">
            <v>DA+0</v>
          </cell>
          <cell r="E675" t="str">
            <v>WET</v>
          </cell>
          <cell r="F675" t="str">
            <v>M S Builder</v>
          </cell>
          <cell r="G675">
            <v>43335</v>
          </cell>
          <cell r="H675">
            <v>43363</v>
          </cell>
          <cell r="I675" t="str">
            <v>yes</v>
          </cell>
          <cell r="J675" t="str">
            <v>YES</v>
          </cell>
          <cell r="K675" t="str">
            <v>YES</v>
          </cell>
          <cell r="L675">
            <v>3</v>
          </cell>
          <cell r="M675">
            <v>27</v>
          </cell>
          <cell r="N675">
            <v>0</v>
          </cell>
          <cell r="O675">
            <v>0</v>
          </cell>
          <cell r="P675">
            <v>0</v>
          </cell>
          <cell r="Q675">
            <v>0</v>
          </cell>
          <cell r="R675" t="e">
            <v>#NAME?</v>
          </cell>
          <cell r="S675" t="e">
            <v>#NAME?</v>
          </cell>
          <cell r="T675">
            <v>0</v>
          </cell>
          <cell r="U675">
            <v>0</v>
          </cell>
          <cell r="V675" t="e">
            <v>#NAME?</v>
          </cell>
          <cell r="W675" t="e">
            <v>#NAME?</v>
          </cell>
          <cell r="X675" t="e">
            <v>#NAME?</v>
          </cell>
          <cell r="Y675" t="e">
            <v>#NAME?</v>
          </cell>
          <cell r="Z675" t="e">
            <v>#NAME?</v>
          </cell>
          <cell r="AA675" t="e">
            <v>#NAME?</v>
          </cell>
          <cell r="AB675" t="e">
            <v>#NAME?</v>
          </cell>
          <cell r="AC675" t="e">
            <v>#NAME?</v>
          </cell>
          <cell r="AD675" t="e">
            <v>#NAME?</v>
          </cell>
          <cell r="AE675" t="e">
            <v>#NAME?</v>
          </cell>
          <cell r="AF675">
            <v>171.56</v>
          </cell>
          <cell r="AG675">
            <v>36.64</v>
          </cell>
          <cell r="AH675">
            <v>7.56</v>
          </cell>
          <cell r="AI675">
            <v>215.76</v>
          </cell>
          <cell r="AJ675" t="e">
            <v>#NAME?</v>
          </cell>
          <cell r="AK675" t="e">
            <v>#NAME?</v>
          </cell>
          <cell r="AL675" t="e">
            <v>#NAME?</v>
          </cell>
          <cell r="AM675" t="e">
            <v>#NAME?</v>
          </cell>
          <cell r="AN675" t="e">
            <v>#NAME?</v>
          </cell>
          <cell r="AO675" t="e">
            <v>#NAME?</v>
          </cell>
          <cell r="AP675" t="e">
            <v>#NAME?</v>
          </cell>
          <cell r="AQ675">
            <v>158.57142857142858</v>
          </cell>
          <cell r="AR675">
            <v>0</v>
          </cell>
          <cell r="AS675">
            <v>158.57142857142858</v>
          </cell>
          <cell r="AT675">
            <v>82.857142857142861</v>
          </cell>
        </row>
        <row r="676">
          <cell r="A676" t="str">
            <v>132KV DC Gaya-Jehanabad TL Line</v>
          </cell>
          <cell r="B676">
            <v>1</v>
          </cell>
          <cell r="C676" t="str">
            <v>19/3</v>
          </cell>
          <cell r="D676" t="str">
            <v>DA+6</v>
          </cell>
          <cell r="E676" t="str">
            <v>WET</v>
          </cell>
          <cell r="F676" t="str">
            <v>Meera Engineering</v>
          </cell>
          <cell r="G676">
            <v>43317</v>
          </cell>
          <cell r="H676">
            <v>43345</v>
          </cell>
          <cell r="I676" t="str">
            <v>21/02</v>
          </cell>
          <cell r="J676" t="str">
            <v>YES</v>
          </cell>
          <cell r="K676" t="str">
            <v>YES</v>
          </cell>
          <cell r="L676">
            <v>1</v>
          </cell>
          <cell r="M676">
            <v>1</v>
          </cell>
          <cell r="N676">
            <v>0</v>
          </cell>
          <cell r="O676">
            <v>0</v>
          </cell>
          <cell r="P676">
            <v>0</v>
          </cell>
          <cell r="Q676">
            <v>0</v>
          </cell>
          <cell r="R676" t="e">
            <v>#NAME?</v>
          </cell>
          <cell r="S676" t="e">
            <v>#NAME?</v>
          </cell>
          <cell r="T676">
            <v>0</v>
          </cell>
          <cell r="U676">
            <v>0</v>
          </cell>
          <cell r="V676" t="e">
            <v>#NAME?</v>
          </cell>
          <cell r="W676" t="e">
            <v>#NAME?</v>
          </cell>
          <cell r="X676" t="e">
            <v>#NAME?</v>
          </cell>
          <cell r="Y676" t="e">
            <v>#NAME?</v>
          </cell>
          <cell r="Z676" t="e">
            <v>#NAME?</v>
          </cell>
          <cell r="AA676" t="e">
            <v>#NAME?</v>
          </cell>
          <cell r="AB676" t="e">
            <v>#NAME?</v>
          </cell>
          <cell r="AC676" t="e">
            <v>#NAME?</v>
          </cell>
          <cell r="AD676" t="e">
            <v>#NAME?</v>
          </cell>
          <cell r="AE676" t="e">
            <v>#NAME?</v>
          </cell>
          <cell r="AF676">
            <v>171.56</v>
          </cell>
          <cell r="AG676">
            <v>36.64</v>
          </cell>
          <cell r="AH676">
            <v>7.56</v>
          </cell>
          <cell r="AI676">
            <v>215.76</v>
          </cell>
          <cell r="AJ676" t="e">
            <v>#NAME?</v>
          </cell>
          <cell r="AK676" t="e">
            <v>#NAME?</v>
          </cell>
          <cell r="AL676" t="e">
            <v>#NAME?</v>
          </cell>
          <cell r="AM676" t="e">
            <v>#NAME?</v>
          </cell>
          <cell r="AN676" t="e">
            <v>#NAME?</v>
          </cell>
          <cell r="AO676" t="e">
            <v>#NAME?</v>
          </cell>
          <cell r="AP676" t="e">
            <v>#NAME?</v>
          </cell>
          <cell r="AQ676">
            <v>0</v>
          </cell>
          <cell r="AR676">
            <v>157.98571428571429</v>
          </cell>
          <cell r="AS676">
            <v>157.98571428571429</v>
          </cell>
          <cell r="AT676">
            <v>127.14285714285714</v>
          </cell>
        </row>
        <row r="677">
          <cell r="A677" t="str">
            <v>132KV DC Gaya-Jehanabad TL Line</v>
          </cell>
          <cell r="B677">
            <v>0</v>
          </cell>
          <cell r="C677" t="str">
            <v>23/0</v>
          </cell>
          <cell r="D677" t="str">
            <v>DD+9</v>
          </cell>
          <cell r="E677">
            <v>0</v>
          </cell>
          <cell r="F677">
            <v>0</v>
          </cell>
          <cell r="G677">
            <v>0</v>
          </cell>
          <cell r="H677">
            <v>28</v>
          </cell>
          <cell r="I677">
            <v>0</v>
          </cell>
          <cell r="J677">
            <v>0</v>
          </cell>
          <cell r="K677">
            <v>0</v>
          </cell>
          <cell r="L677">
            <v>0</v>
          </cell>
          <cell r="M677">
            <v>0</v>
          </cell>
          <cell r="N677">
            <v>0</v>
          </cell>
          <cell r="O677">
            <v>0</v>
          </cell>
          <cell r="P677">
            <v>0</v>
          </cell>
          <cell r="Q677">
            <v>0</v>
          </cell>
          <cell r="R677" t="e">
            <v>#NAME?</v>
          </cell>
          <cell r="S677" t="e">
            <v>#NAME?</v>
          </cell>
          <cell r="T677">
            <v>0</v>
          </cell>
          <cell r="U677">
            <v>0</v>
          </cell>
          <cell r="V677" t="e">
            <v>#NAME?</v>
          </cell>
          <cell r="W677" t="e">
            <v>#NAME?</v>
          </cell>
          <cell r="X677" t="e">
            <v>#NAME?</v>
          </cell>
          <cell r="Y677" t="e">
            <v>#NAME?</v>
          </cell>
          <cell r="Z677" t="e">
            <v>#NAME?</v>
          </cell>
          <cell r="AA677" t="e">
            <v>#NAME?</v>
          </cell>
          <cell r="AB677" t="e">
            <v>#NAME?</v>
          </cell>
          <cell r="AC677" t="e">
            <v>#NAME?</v>
          </cell>
          <cell r="AD677" t="e">
            <v>#NAME?</v>
          </cell>
          <cell r="AE677" t="e">
            <v>#NAME?</v>
          </cell>
          <cell r="AF677">
            <v>0</v>
          </cell>
          <cell r="AG677">
            <v>0</v>
          </cell>
          <cell r="AH677">
            <v>0</v>
          </cell>
          <cell r="AI677">
            <v>0</v>
          </cell>
          <cell r="AJ677" t="e">
            <v>#NAME?</v>
          </cell>
          <cell r="AK677" t="e">
            <v>#NAME?</v>
          </cell>
          <cell r="AL677" t="e">
            <v>#NAME?</v>
          </cell>
          <cell r="AM677" t="e">
            <v>#NAME?</v>
          </cell>
          <cell r="AN677" t="e">
            <v>#NAME?</v>
          </cell>
          <cell r="AO677" t="e">
            <v>#NAME?</v>
          </cell>
          <cell r="AP677" t="e">
            <v>#NAME?</v>
          </cell>
          <cell r="AQ677">
            <v>0</v>
          </cell>
          <cell r="AR677">
            <v>0</v>
          </cell>
          <cell r="AS677">
            <v>0</v>
          </cell>
          <cell r="AT677">
            <v>0</v>
          </cell>
        </row>
        <row r="678">
          <cell r="A678" t="str">
            <v>132KV DC Gaya-Jehanabad TL Line</v>
          </cell>
          <cell r="B678">
            <v>0</v>
          </cell>
          <cell r="C678" t="str">
            <v>24/0</v>
          </cell>
          <cell r="D678" t="str">
            <v>DD+9</v>
          </cell>
          <cell r="E678">
            <v>0</v>
          </cell>
          <cell r="F678">
            <v>0</v>
          </cell>
          <cell r="G678">
            <v>0</v>
          </cell>
          <cell r="H678">
            <v>28</v>
          </cell>
          <cell r="I678">
            <v>0</v>
          </cell>
          <cell r="J678">
            <v>0</v>
          </cell>
          <cell r="K678">
            <v>0</v>
          </cell>
          <cell r="L678">
            <v>0</v>
          </cell>
          <cell r="M678">
            <v>0</v>
          </cell>
          <cell r="N678">
            <v>0</v>
          </cell>
          <cell r="O678">
            <v>0</v>
          </cell>
          <cell r="P678">
            <v>0</v>
          </cell>
          <cell r="Q678">
            <v>0</v>
          </cell>
          <cell r="R678" t="e">
            <v>#NAME?</v>
          </cell>
          <cell r="S678" t="e">
            <v>#NAME?</v>
          </cell>
          <cell r="T678">
            <v>0</v>
          </cell>
          <cell r="U678">
            <v>0</v>
          </cell>
          <cell r="V678" t="e">
            <v>#NAME?</v>
          </cell>
          <cell r="W678" t="e">
            <v>#NAME?</v>
          </cell>
          <cell r="X678" t="e">
            <v>#NAME?</v>
          </cell>
          <cell r="Y678" t="e">
            <v>#NAME?</v>
          </cell>
          <cell r="Z678" t="e">
            <v>#NAME?</v>
          </cell>
          <cell r="AA678" t="e">
            <v>#NAME?</v>
          </cell>
          <cell r="AB678" t="e">
            <v>#NAME?</v>
          </cell>
          <cell r="AC678" t="e">
            <v>#NAME?</v>
          </cell>
          <cell r="AD678" t="e">
            <v>#NAME?</v>
          </cell>
          <cell r="AE678" t="e">
            <v>#NAME?</v>
          </cell>
          <cell r="AF678">
            <v>0</v>
          </cell>
          <cell r="AG678">
            <v>0</v>
          </cell>
          <cell r="AH678">
            <v>0</v>
          </cell>
          <cell r="AI678">
            <v>0</v>
          </cell>
          <cell r="AJ678" t="e">
            <v>#NAME?</v>
          </cell>
          <cell r="AK678" t="e">
            <v>#NAME?</v>
          </cell>
          <cell r="AL678" t="e">
            <v>#NAME?</v>
          </cell>
          <cell r="AM678" t="e">
            <v>#NAME?</v>
          </cell>
          <cell r="AN678" t="e">
            <v>#NAME?</v>
          </cell>
          <cell r="AO678" t="e">
            <v>#NAME?</v>
          </cell>
          <cell r="AP678" t="e">
            <v>#NAME?</v>
          </cell>
          <cell r="AQ678">
            <v>0</v>
          </cell>
          <cell r="AR678">
            <v>0</v>
          </cell>
          <cell r="AS678">
            <v>0</v>
          </cell>
          <cell r="AT678">
            <v>0</v>
          </cell>
        </row>
        <row r="679">
          <cell r="A679" t="str">
            <v>Lilo of 220kv DC Ara-Pusauli at Dumraon TL Line-2</v>
          </cell>
          <cell r="B679">
            <v>50</v>
          </cell>
          <cell r="C679" t="str">
            <v>15/2</v>
          </cell>
          <cell r="D679" t="str">
            <v>DA+0</v>
          </cell>
          <cell r="E679" t="str">
            <v>WET</v>
          </cell>
          <cell r="F679" t="str">
            <v>Ms Builder</v>
          </cell>
          <cell r="G679">
            <v>43585</v>
          </cell>
          <cell r="H679">
            <v>43613</v>
          </cell>
          <cell r="I679">
            <v>0</v>
          </cell>
          <cell r="J679" t="str">
            <v>YES</v>
          </cell>
          <cell r="K679">
            <v>0</v>
          </cell>
          <cell r="L679">
            <v>0</v>
          </cell>
          <cell r="M679">
            <v>0</v>
          </cell>
          <cell r="N679">
            <v>0</v>
          </cell>
          <cell r="O679">
            <v>0</v>
          </cell>
          <cell r="P679">
            <v>0</v>
          </cell>
          <cell r="Q679">
            <v>0</v>
          </cell>
          <cell r="R679" t="e">
            <v>#NAME?</v>
          </cell>
          <cell r="S679" t="e">
            <v>#NAME?</v>
          </cell>
          <cell r="T679">
            <v>0</v>
          </cell>
          <cell r="U679">
            <v>0</v>
          </cell>
          <cell r="V679" t="e">
            <v>#NAME?</v>
          </cell>
          <cell r="W679" t="e">
            <v>#NAME?</v>
          </cell>
          <cell r="X679" t="e">
            <v>#NAME?</v>
          </cell>
          <cell r="Y679" t="e">
            <v>#NAME?</v>
          </cell>
          <cell r="Z679" t="e">
            <v>#NAME?</v>
          </cell>
          <cell r="AA679" t="e">
            <v>#NAME?</v>
          </cell>
          <cell r="AB679" t="e">
            <v>#NAME?</v>
          </cell>
          <cell r="AC679" t="e">
            <v>#NAME?</v>
          </cell>
          <cell r="AD679" t="e">
            <v>#NAME?</v>
          </cell>
          <cell r="AE679" t="e">
            <v>#NAME?</v>
          </cell>
          <cell r="AF679">
            <v>171.56</v>
          </cell>
          <cell r="AG679">
            <v>36.64</v>
          </cell>
          <cell r="AH679">
            <v>7.56</v>
          </cell>
          <cell r="AI679">
            <v>215.76</v>
          </cell>
          <cell r="AJ679" t="e">
            <v>#NAME?</v>
          </cell>
          <cell r="AK679" t="e">
            <v>#NAME?</v>
          </cell>
          <cell r="AL679" t="e">
            <v>#NAME?</v>
          </cell>
          <cell r="AM679" t="e">
            <v>#NAME?</v>
          </cell>
          <cell r="AN679" t="e">
            <v>#NAME?</v>
          </cell>
          <cell r="AO679" t="e">
            <v>#NAME?</v>
          </cell>
          <cell r="AP679" t="e">
            <v>#NAME?</v>
          </cell>
          <cell r="AQ679">
            <v>0</v>
          </cell>
          <cell r="AR679">
            <v>0</v>
          </cell>
          <cell r="AS679">
            <v>0</v>
          </cell>
          <cell r="AT679">
            <v>0</v>
          </cell>
        </row>
        <row r="680">
          <cell r="A680" t="str">
            <v>Lilo of 220kv DC Ara-Pusauli at Dumraon TL Line-1</v>
          </cell>
          <cell r="B680">
            <v>0</v>
          </cell>
          <cell r="C680" t="str">
            <v>MC-3</v>
          </cell>
          <cell r="D680" t="str">
            <v>MD+0</v>
          </cell>
          <cell r="E680">
            <v>0</v>
          </cell>
          <cell r="F680">
            <v>0</v>
          </cell>
          <cell r="G680">
            <v>0</v>
          </cell>
          <cell r="H680">
            <v>28</v>
          </cell>
          <cell r="I680">
            <v>0</v>
          </cell>
          <cell r="J680">
            <v>0</v>
          </cell>
          <cell r="K680">
            <v>0</v>
          </cell>
          <cell r="L680">
            <v>0</v>
          </cell>
          <cell r="M680">
            <v>0</v>
          </cell>
          <cell r="N680">
            <v>0</v>
          </cell>
          <cell r="O680">
            <v>0</v>
          </cell>
          <cell r="P680">
            <v>0</v>
          </cell>
          <cell r="Q680">
            <v>0</v>
          </cell>
          <cell r="R680" t="e">
            <v>#NAME?</v>
          </cell>
          <cell r="S680" t="e">
            <v>#NAME?</v>
          </cell>
          <cell r="T680">
            <v>0</v>
          </cell>
          <cell r="U680">
            <v>0</v>
          </cell>
          <cell r="V680" t="e">
            <v>#NAME?</v>
          </cell>
          <cell r="W680" t="e">
            <v>#NAME?</v>
          </cell>
          <cell r="X680" t="e">
            <v>#NAME?</v>
          </cell>
          <cell r="Y680" t="e">
            <v>#NAME?</v>
          </cell>
          <cell r="Z680" t="e">
            <v>#NAME?</v>
          </cell>
          <cell r="AA680" t="e">
            <v>#NAME?</v>
          </cell>
          <cell r="AB680" t="e">
            <v>#NAME?</v>
          </cell>
          <cell r="AC680" t="e">
            <v>#NAME?</v>
          </cell>
          <cell r="AD680" t="e">
            <v>#NAME?</v>
          </cell>
          <cell r="AE680" t="e">
            <v>#NAME?</v>
          </cell>
          <cell r="AF680">
            <v>0</v>
          </cell>
          <cell r="AG680">
            <v>0</v>
          </cell>
          <cell r="AH680">
            <v>0</v>
          </cell>
          <cell r="AI680">
            <v>0</v>
          </cell>
          <cell r="AJ680" t="e">
            <v>#NAME?</v>
          </cell>
          <cell r="AK680" t="e">
            <v>#NAME?</v>
          </cell>
          <cell r="AL680" t="e">
            <v>#NAME?</v>
          </cell>
          <cell r="AM680" t="e">
            <v>#NAME?</v>
          </cell>
          <cell r="AN680" t="e">
            <v>#NAME?</v>
          </cell>
          <cell r="AO680" t="e">
            <v>#NAME?</v>
          </cell>
          <cell r="AP680" t="e">
            <v>#NAME?</v>
          </cell>
          <cell r="AQ680">
            <v>0</v>
          </cell>
          <cell r="AR680">
            <v>0</v>
          </cell>
          <cell r="AS680">
            <v>0</v>
          </cell>
          <cell r="AT680">
            <v>0</v>
          </cell>
        </row>
        <row r="681">
          <cell r="A681" t="str">
            <v>220KV DC Naubatpur-BhusaulaTL Line</v>
          </cell>
          <cell r="B681">
            <v>0</v>
          </cell>
          <cell r="C681" t="str">
            <v>12A/2</v>
          </cell>
          <cell r="D681" t="str">
            <v>DA+0</v>
          </cell>
          <cell r="E681">
            <v>0</v>
          </cell>
          <cell r="F681">
            <v>0</v>
          </cell>
          <cell r="G681">
            <v>0</v>
          </cell>
          <cell r="H681">
            <v>28</v>
          </cell>
          <cell r="I681">
            <v>0</v>
          </cell>
          <cell r="J681">
            <v>0</v>
          </cell>
          <cell r="K681">
            <v>0</v>
          </cell>
          <cell r="L681">
            <v>0</v>
          </cell>
          <cell r="M681">
            <v>0</v>
          </cell>
          <cell r="N681">
            <v>0</v>
          </cell>
          <cell r="O681">
            <v>0</v>
          </cell>
          <cell r="P681">
            <v>0</v>
          </cell>
          <cell r="Q681">
            <v>0</v>
          </cell>
          <cell r="R681" t="e">
            <v>#NAME?</v>
          </cell>
          <cell r="S681" t="e">
            <v>#NAME?</v>
          </cell>
          <cell r="T681">
            <v>0</v>
          </cell>
          <cell r="U681">
            <v>0</v>
          </cell>
          <cell r="V681" t="e">
            <v>#NAME?</v>
          </cell>
          <cell r="W681" t="e">
            <v>#NAME?</v>
          </cell>
          <cell r="X681" t="e">
            <v>#NAME?</v>
          </cell>
          <cell r="Y681" t="e">
            <v>#NAME?</v>
          </cell>
          <cell r="Z681" t="e">
            <v>#NAME?</v>
          </cell>
          <cell r="AA681" t="e">
            <v>#NAME?</v>
          </cell>
          <cell r="AB681" t="e">
            <v>#NAME?</v>
          </cell>
          <cell r="AC681" t="e">
            <v>#NAME?</v>
          </cell>
          <cell r="AD681" t="e">
            <v>#NAME?</v>
          </cell>
          <cell r="AE681" t="e">
            <v>#NAME?</v>
          </cell>
          <cell r="AF681">
            <v>0</v>
          </cell>
          <cell r="AG681">
            <v>0</v>
          </cell>
          <cell r="AH681">
            <v>0</v>
          </cell>
          <cell r="AI681">
            <v>0</v>
          </cell>
          <cell r="AJ681" t="e">
            <v>#NAME?</v>
          </cell>
          <cell r="AK681" t="e">
            <v>#NAME?</v>
          </cell>
          <cell r="AL681" t="e">
            <v>#NAME?</v>
          </cell>
          <cell r="AM681" t="e">
            <v>#NAME?</v>
          </cell>
          <cell r="AN681" t="e">
            <v>#NAME?</v>
          </cell>
          <cell r="AO681" t="e">
            <v>#NAME?</v>
          </cell>
          <cell r="AP681" t="e">
            <v>#NAME?</v>
          </cell>
          <cell r="AQ681">
            <v>0</v>
          </cell>
          <cell r="AR681">
            <v>0</v>
          </cell>
          <cell r="AS681">
            <v>0</v>
          </cell>
          <cell r="AT681">
            <v>0</v>
          </cell>
        </row>
        <row r="682">
          <cell r="A682" t="str">
            <v>Lilo of 220kv DC Ara-Pusauli at Dumraon TL Line-1</v>
          </cell>
          <cell r="B682">
            <v>37</v>
          </cell>
          <cell r="C682" t="str">
            <v>14/2</v>
          </cell>
          <cell r="D682" t="str">
            <v>DA+0</v>
          </cell>
          <cell r="E682" t="str">
            <v>WET</v>
          </cell>
          <cell r="F682" t="str">
            <v>Sonu Kumar</v>
          </cell>
          <cell r="G682">
            <v>43568</v>
          </cell>
          <cell r="H682">
            <v>43596</v>
          </cell>
          <cell r="I682">
            <v>0</v>
          </cell>
          <cell r="J682">
            <v>43573</v>
          </cell>
          <cell r="K682">
            <v>0</v>
          </cell>
          <cell r="L682">
            <v>0</v>
          </cell>
          <cell r="M682">
            <v>0</v>
          </cell>
          <cell r="N682">
            <v>0</v>
          </cell>
          <cell r="O682">
            <v>0</v>
          </cell>
          <cell r="P682">
            <v>0</v>
          </cell>
          <cell r="Q682">
            <v>0</v>
          </cell>
          <cell r="R682" t="e">
            <v>#NAME?</v>
          </cell>
          <cell r="S682" t="e">
            <v>#NAME?</v>
          </cell>
          <cell r="T682">
            <v>0</v>
          </cell>
          <cell r="U682">
            <v>0</v>
          </cell>
          <cell r="V682" t="e">
            <v>#NAME?</v>
          </cell>
          <cell r="W682" t="e">
            <v>#NAME?</v>
          </cell>
          <cell r="X682" t="e">
            <v>#NAME?</v>
          </cell>
          <cell r="Y682" t="e">
            <v>#NAME?</v>
          </cell>
          <cell r="Z682" t="e">
            <v>#NAME?</v>
          </cell>
          <cell r="AA682" t="e">
            <v>#NAME?</v>
          </cell>
          <cell r="AB682" t="e">
            <v>#NAME?</v>
          </cell>
          <cell r="AC682" t="e">
            <v>#NAME?</v>
          </cell>
          <cell r="AD682" t="e">
            <v>#NAME?</v>
          </cell>
          <cell r="AE682" t="e">
            <v>#NAME?</v>
          </cell>
          <cell r="AF682">
            <v>171.56</v>
          </cell>
          <cell r="AG682">
            <v>36.64</v>
          </cell>
          <cell r="AH682">
            <v>7.56</v>
          </cell>
          <cell r="AI682">
            <v>215.76</v>
          </cell>
          <cell r="AJ682" t="e">
            <v>#NAME?</v>
          </cell>
          <cell r="AK682" t="e">
            <v>#NAME?</v>
          </cell>
          <cell r="AL682" t="e">
            <v>#NAME?</v>
          </cell>
          <cell r="AM682" t="e">
            <v>#NAME?</v>
          </cell>
          <cell r="AN682" t="e">
            <v>#NAME?</v>
          </cell>
          <cell r="AO682" t="e">
            <v>#NAME?</v>
          </cell>
          <cell r="AP682" t="e">
            <v>#NAME?</v>
          </cell>
          <cell r="AQ682">
            <v>0</v>
          </cell>
          <cell r="AR682">
            <v>0</v>
          </cell>
          <cell r="AS682">
            <v>0</v>
          </cell>
          <cell r="AT682">
            <v>0</v>
          </cell>
        </row>
        <row r="683">
          <cell r="A683" t="str">
            <v>220KV DC Naubatpur-BhusaulaTL Line</v>
          </cell>
          <cell r="B683">
            <v>41</v>
          </cell>
          <cell r="C683" t="str">
            <v>17/2</v>
          </cell>
          <cell r="D683" t="str">
            <v>DA+0</v>
          </cell>
          <cell r="E683" t="str">
            <v>WET</v>
          </cell>
          <cell r="F683" t="str">
            <v>Veena Construction</v>
          </cell>
          <cell r="G683">
            <v>43569</v>
          </cell>
          <cell r="H683">
            <v>43597</v>
          </cell>
          <cell r="I683" t="str">
            <v>fdn not close</v>
          </cell>
          <cell r="J683">
            <v>43573</v>
          </cell>
          <cell r="K683">
            <v>0</v>
          </cell>
          <cell r="L683">
            <v>0</v>
          </cell>
          <cell r="M683">
            <v>0</v>
          </cell>
          <cell r="N683">
            <v>0</v>
          </cell>
          <cell r="O683">
            <v>0</v>
          </cell>
          <cell r="P683">
            <v>0</v>
          </cell>
          <cell r="Q683">
            <v>0</v>
          </cell>
          <cell r="R683" t="e">
            <v>#NAME?</v>
          </cell>
          <cell r="S683" t="e">
            <v>#NAME?</v>
          </cell>
          <cell r="T683">
            <v>0</v>
          </cell>
          <cell r="U683">
            <v>0</v>
          </cell>
          <cell r="V683" t="e">
            <v>#NAME?</v>
          </cell>
          <cell r="W683" t="e">
            <v>#NAME?</v>
          </cell>
          <cell r="X683" t="e">
            <v>#NAME?</v>
          </cell>
          <cell r="Y683" t="e">
            <v>#NAME?</v>
          </cell>
          <cell r="Z683" t="e">
            <v>#NAME?</v>
          </cell>
          <cell r="AA683" t="e">
            <v>#NAME?</v>
          </cell>
          <cell r="AB683" t="e">
            <v>#NAME?</v>
          </cell>
          <cell r="AC683" t="e">
            <v>#NAME?</v>
          </cell>
          <cell r="AD683" t="e">
            <v>#NAME?</v>
          </cell>
          <cell r="AE683" t="e">
            <v>#NAME?</v>
          </cell>
          <cell r="AF683">
            <v>171.56</v>
          </cell>
          <cell r="AG683">
            <v>36.64</v>
          </cell>
          <cell r="AH683">
            <v>7.56</v>
          </cell>
          <cell r="AI683">
            <v>215.76</v>
          </cell>
          <cell r="AJ683" t="e">
            <v>#NAME?</v>
          </cell>
          <cell r="AK683" t="e">
            <v>#NAME?</v>
          </cell>
          <cell r="AL683" t="e">
            <v>#NAME?</v>
          </cell>
          <cell r="AM683" t="e">
            <v>#NAME?</v>
          </cell>
          <cell r="AN683" t="e">
            <v>#NAME?</v>
          </cell>
          <cell r="AO683" t="e">
            <v>#NAME?</v>
          </cell>
          <cell r="AP683" t="e">
            <v>#NAME?</v>
          </cell>
          <cell r="AQ683">
            <v>0</v>
          </cell>
          <cell r="AR683">
            <v>0</v>
          </cell>
          <cell r="AS683">
            <v>0</v>
          </cell>
          <cell r="AT683">
            <v>0</v>
          </cell>
        </row>
        <row r="684">
          <cell r="A684" t="str">
            <v>220KV DC Naubatpur-BhusaulaTL Line</v>
          </cell>
          <cell r="B684">
            <v>0</v>
          </cell>
          <cell r="C684" t="str">
            <v>18/0</v>
          </cell>
          <cell r="D684" t="str">
            <v>DD+0</v>
          </cell>
          <cell r="E684">
            <v>0</v>
          </cell>
          <cell r="F684">
            <v>0</v>
          </cell>
          <cell r="G684">
            <v>0</v>
          </cell>
          <cell r="H684">
            <v>28</v>
          </cell>
          <cell r="I684">
            <v>0</v>
          </cell>
          <cell r="J684">
            <v>0</v>
          </cell>
          <cell r="K684">
            <v>0</v>
          </cell>
          <cell r="L684">
            <v>0</v>
          </cell>
          <cell r="M684">
            <v>0</v>
          </cell>
          <cell r="N684">
            <v>0</v>
          </cell>
          <cell r="O684">
            <v>0</v>
          </cell>
          <cell r="P684">
            <v>0</v>
          </cell>
          <cell r="Q684">
            <v>0</v>
          </cell>
          <cell r="R684" t="e">
            <v>#NAME?</v>
          </cell>
          <cell r="S684" t="e">
            <v>#NAME?</v>
          </cell>
          <cell r="T684">
            <v>0</v>
          </cell>
          <cell r="U684">
            <v>0</v>
          </cell>
          <cell r="V684" t="e">
            <v>#NAME?</v>
          </cell>
          <cell r="W684" t="e">
            <v>#NAME?</v>
          </cell>
          <cell r="X684" t="e">
            <v>#NAME?</v>
          </cell>
          <cell r="Y684" t="e">
            <v>#NAME?</v>
          </cell>
          <cell r="Z684" t="e">
            <v>#NAME?</v>
          </cell>
          <cell r="AA684" t="e">
            <v>#NAME?</v>
          </cell>
          <cell r="AB684" t="e">
            <v>#NAME?</v>
          </cell>
          <cell r="AC684" t="e">
            <v>#NAME?</v>
          </cell>
          <cell r="AD684" t="e">
            <v>#NAME?</v>
          </cell>
          <cell r="AE684" t="e">
            <v>#NAME?</v>
          </cell>
          <cell r="AF684">
            <v>0</v>
          </cell>
          <cell r="AG684">
            <v>0</v>
          </cell>
          <cell r="AH684">
            <v>0</v>
          </cell>
          <cell r="AI684">
            <v>0</v>
          </cell>
          <cell r="AJ684" t="e">
            <v>#NAME?</v>
          </cell>
          <cell r="AK684" t="e">
            <v>#NAME?</v>
          </cell>
          <cell r="AL684" t="e">
            <v>#NAME?</v>
          </cell>
          <cell r="AM684" t="e">
            <v>#NAME?</v>
          </cell>
          <cell r="AN684" t="e">
            <v>#NAME?</v>
          </cell>
          <cell r="AO684" t="e">
            <v>#NAME?</v>
          </cell>
          <cell r="AP684" t="e">
            <v>#NAME?</v>
          </cell>
          <cell r="AQ684">
            <v>0</v>
          </cell>
          <cell r="AR684">
            <v>0</v>
          </cell>
          <cell r="AS684">
            <v>0</v>
          </cell>
          <cell r="AT684">
            <v>0</v>
          </cell>
        </row>
        <row r="685">
          <cell r="A685" t="str">
            <v>220KV DC Naubatpur-BhusaulaTL Line</v>
          </cell>
          <cell r="B685">
            <v>0</v>
          </cell>
          <cell r="C685" t="str">
            <v>24A/0</v>
          </cell>
          <cell r="D685" t="str">
            <v>DD+0</v>
          </cell>
          <cell r="E685">
            <v>0</v>
          </cell>
          <cell r="F685">
            <v>0</v>
          </cell>
          <cell r="G685">
            <v>0</v>
          </cell>
          <cell r="H685">
            <v>28</v>
          </cell>
          <cell r="I685">
            <v>0</v>
          </cell>
          <cell r="J685">
            <v>0</v>
          </cell>
          <cell r="K685">
            <v>0</v>
          </cell>
          <cell r="L685">
            <v>0</v>
          </cell>
          <cell r="M685">
            <v>0</v>
          </cell>
          <cell r="N685">
            <v>0</v>
          </cell>
          <cell r="O685">
            <v>0</v>
          </cell>
          <cell r="P685">
            <v>0</v>
          </cell>
          <cell r="Q685">
            <v>0</v>
          </cell>
          <cell r="R685" t="e">
            <v>#NAME?</v>
          </cell>
          <cell r="S685" t="e">
            <v>#NAME?</v>
          </cell>
          <cell r="T685">
            <v>0</v>
          </cell>
          <cell r="U685">
            <v>0</v>
          </cell>
          <cell r="V685" t="e">
            <v>#NAME?</v>
          </cell>
          <cell r="W685" t="e">
            <v>#NAME?</v>
          </cell>
          <cell r="X685" t="e">
            <v>#NAME?</v>
          </cell>
          <cell r="Y685" t="e">
            <v>#NAME?</v>
          </cell>
          <cell r="Z685" t="e">
            <v>#NAME?</v>
          </cell>
          <cell r="AA685" t="e">
            <v>#NAME?</v>
          </cell>
          <cell r="AB685" t="e">
            <v>#NAME?</v>
          </cell>
          <cell r="AC685" t="e">
            <v>#NAME?</v>
          </cell>
          <cell r="AD685" t="e">
            <v>#NAME?</v>
          </cell>
          <cell r="AE685" t="e">
            <v>#NAME?</v>
          </cell>
          <cell r="AF685">
            <v>0</v>
          </cell>
          <cell r="AG685">
            <v>0</v>
          </cell>
          <cell r="AH685">
            <v>0</v>
          </cell>
          <cell r="AI685">
            <v>0</v>
          </cell>
          <cell r="AJ685" t="e">
            <v>#NAME?</v>
          </cell>
          <cell r="AK685" t="e">
            <v>#NAME?</v>
          </cell>
          <cell r="AL685" t="e">
            <v>#NAME?</v>
          </cell>
          <cell r="AM685" t="e">
            <v>#NAME?</v>
          </cell>
          <cell r="AN685" t="e">
            <v>#NAME?</v>
          </cell>
          <cell r="AO685" t="e">
            <v>#NAME?</v>
          </cell>
          <cell r="AP685" t="e">
            <v>#NAME?</v>
          </cell>
          <cell r="AQ685">
            <v>0</v>
          </cell>
          <cell r="AR685">
            <v>0</v>
          </cell>
          <cell r="AS685">
            <v>0</v>
          </cell>
          <cell r="AT685">
            <v>0</v>
          </cell>
        </row>
        <row r="686">
          <cell r="A686" t="str">
            <v>220KV DC Naubatpur-BhusaulaTL Line</v>
          </cell>
          <cell r="B686">
            <v>0</v>
          </cell>
          <cell r="C686" t="str">
            <v>25/0</v>
          </cell>
          <cell r="D686" t="str">
            <v>DD+18</v>
          </cell>
          <cell r="E686">
            <v>0</v>
          </cell>
          <cell r="F686">
            <v>0</v>
          </cell>
          <cell r="G686">
            <v>0</v>
          </cell>
          <cell r="H686">
            <v>28</v>
          </cell>
          <cell r="I686">
            <v>0</v>
          </cell>
          <cell r="J686">
            <v>0</v>
          </cell>
          <cell r="K686">
            <v>0</v>
          </cell>
          <cell r="L686">
            <v>0</v>
          </cell>
          <cell r="M686">
            <v>0</v>
          </cell>
          <cell r="N686">
            <v>0</v>
          </cell>
          <cell r="O686">
            <v>0</v>
          </cell>
          <cell r="P686">
            <v>0</v>
          </cell>
          <cell r="Q686">
            <v>0</v>
          </cell>
          <cell r="R686" t="e">
            <v>#NAME?</v>
          </cell>
          <cell r="S686" t="e">
            <v>#NAME?</v>
          </cell>
          <cell r="T686">
            <v>0</v>
          </cell>
          <cell r="U686">
            <v>0</v>
          </cell>
          <cell r="V686" t="e">
            <v>#NAME?</v>
          </cell>
          <cell r="W686" t="e">
            <v>#NAME?</v>
          </cell>
          <cell r="X686" t="e">
            <v>#NAME?</v>
          </cell>
          <cell r="Y686" t="e">
            <v>#NAME?</v>
          </cell>
          <cell r="Z686" t="e">
            <v>#NAME?</v>
          </cell>
          <cell r="AA686" t="e">
            <v>#NAME?</v>
          </cell>
          <cell r="AB686" t="e">
            <v>#NAME?</v>
          </cell>
          <cell r="AC686" t="e">
            <v>#NAME?</v>
          </cell>
          <cell r="AD686" t="e">
            <v>#NAME?</v>
          </cell>
          <cell r="AE686" t="e">
            <v>#NAME?</v>
          </cell>
          <cell r="AF686">
            <v>0</v>
          </cell>
          <cell r="AG686">
            <v>0</v>
          </cell>
          <cell r="AH686">
            <v>0</v>
          </cell>
          <cell r="AI686">
            <v>0</v>
          </cell>
          <cell r="AJ686" t="e">
            <v>#NAME?</v>
          </cell>
          <cell r="AK686" t="e">
            <v>#NAME?</v>
          </cell>
          <cell r="AL686" t="e">
            <v>#NAME?</v>
          </cell>
          <cell r="AM686" t="e">
            <v>#NAME?</v>
          </cell>
          <cell r="AN686" t="e">
            <v>#NAME?</v>
          </cell>
          <cell r="AO686" t="e">
            <v>#NAME?</v>
          </cell>
          <cell r="AP686" t="e">
            <v>#NAME?</v>
          </cell>
          <cell r="AQ686">
            <v>0</v>
          </cell>
          <cell r="AR686">
            <v>0</v>
          </cell>
          <cell r="AS686">
            <v>0</v>
          </cell>
          <cell r="AT686">
            <v>0</v>
          </cell>
        </row>
        <row r="687">
          <cell r="A687" t="str">
            <v>220KV DC Naubatpur-BhusaulaTL Line</v>
          </cell>
          <cell r="B687">
            <v>0</v>
          </cell>
          <cell r="C687" t="str">
            <v>26/0</v>
          </cell>
          <cell r="D687" t="str">
            <v>DD+18</v>
          </cell>
          <cell r="E687">
            <v>0</v>
          </cell>
          <cell r="F687">
            <v>0</v>
          </cell>
          <cell r="G687">
            <v>0</v>
          </cell>
          <cell r="H687">
            <v>28</v>
          </cell>
          <cell r="I687">
            <v>0</v>
          </cell>
          <cell r="J687">
            <v>0</v>
          </cell>
          <cell r="K687">
            <v>0</v>
          </cell>
          <cell r="L687">
            <v>0</v>
          </cell>
          <cell r="M687">
            <v>0</v>
          </cell>
          <cell r="N687">
            <v>0</v>
          </cell>
          <cell r="O687">
            <v>0</v>
          </cell>
          <cell r="P687">
            <v>0</v>
          </cell>
          <cell r="Q687">
            <v>0</v>
          </cell>
          <cell r="R687" t="e">
            <v>#NAME?</v>
          </cell>
          <cell r="S687" t="e">
            <v>#NAME?</v>
          </cell>
          <cell r="T687">
            <v>0</v>
          </cell>
          <cell r="U687">
            <v>0</v>
          </cell>
          <cell r="V687" t="e">
            <v>#NAME?</v>
          </cell>
          <cell r="W687" t="e">
            <v>#NAME?</v>
          </cell>
          <cell r="X687" t="e">
            <v>#NAME?</v>
          </cell>
          <cell r="Y687" t="e">
            <v>#NAME?</v>
          </cell>
          <cell r="Z687" t="e">
            <v>#NAME?</v>
          </cell>
          <cell r="AA687" t="e">
            <v>#NAME?</v>
          </cell>
          <cell r="AB687" t="e">
            <v>#NAME?</v>
          </cell>
          <cell r="AC687" t="e">
            <v>#NAME?</v>
          </cell>
          <cell r="AD687" t="e">
            <v>#NAME?</v>
          </cell>
          <cell r="AE687" t="e">
            <v>#NAME?</v>
          </cell>
          <cell r="AF687">
            <v>0</v>
          </cell>
          <cell r="AG687">
            <v>0</v>
          </cell>
          <cell r="AH687">
            <v>0</v>
          </cell>
          <cell r="AI687">
            <v>0</v>
          </cell>
          <cell r="AJ687" t="e">
            <v>#NAME?</v>
          </cell>
          <cell r="AK687" t="e">
            <v>#NAME?</v>
          </cell>
          <cell r="AL687" t="e">
            <v>#NAME?</v>
          </cell>
          <cell r="AM687" t="e">
            <v>#NAME?</v>
          </cell>
          <cell r="AN687" t="e">
            <v>#NAME?</v>
          </cell>
          <cell r="AO687" t="e">
            <v>#NAME?</v>
          </cell>
          <cell r="AP687" t="e">
            <v>#NAME?</v>
          </cell>
          <cell r="AQ687">
            <v>0</v>
          </cell>
          <cell r="AR687">
            <v>0</v>
          </cell>
          <cell r="AS687">
            <v>0</v>
          </cell>
          <cell r="AT687">
            <v>0</v>
          </cell>
        </row>
        <row r="688">
          <cell r="A688" t="str">
            <v>220KV DC Naubatpur-BhusaulaTL Line</v>
          </cell>
          <cell r="B688">
            <v>0</v>
          </cell>
          <cell r="C688" t="str">
            <v>27/0</v>
          </cell>
          <cell r="D688" t="str">
            <v>MPDC+9</v>
          </cell>
          <cell r="E688">
            <v>0</v>
          </cell>
          <cell r="F688">
            <v>0</v>
          </cell>
          <cell r="G688">
            <v>0</v>
          </cell>
          <cell r="H688">
            <v>28</v>
          </cell>
          <cell r="I688">
            <v>0</v>
          </cell>
          <cell r="J688">
            <v>0</v>
          </cell>
          <cell r="K688">
            <v>0</v>
          </cell>
          <cell r="L688">
            <v>0</v>
          </cell>
          <cell r="M688">
            <v>0</v>
          </cell>
          <cell r="N688">
            <v>0</v>
          </cell>
          <cell r="O688">
            <v>0</v>
          </cell>
          <cell r="P688">
            <v>0</v>
          </cell>
          <cell r="Q688">
            <v>0</v>
          </cell>
          <cell r="R688" t="e">
            <v>#NAME?</v>
          </cell>
          <cell r="S688" t="e">
            <v>#NAME?</v>
          </cell>
          <cell r="T688">
            <v>0</v>
          </cell>
          <cell r="U688">
            <v>0</v>
          </cell>
          <cell r="V688" t="e">
            <v>#NAME?</v>
          </cell>
          <cell r="W688" t="e">
            <v>#NAME?</v>
          </cell>
          <cell r="X688" t="e">
            <v>#NAME?</v>
          </cell>
          <cell r="Y688" t="e">
            <v>#NAME?</v>
          </cell>
          <cell r="Z688" t="e">
            <v>#NAME?</v>
          </cell>
          <cell r="AA688" t="e">
            <v>#NAME?</v>
          </cell>
          <cell r="AB688" t="e">
            <v>#NAME?</v>
          </cell>
          <cell r="AC688" t="e">
            <v>#NAME?</v>
          </cell>
          <cell r="AD688" t="e">
            <v>#NAME?</v>
          </cell>
          <cell r="AE688" t="e">
            <v>#NAME?</v>
          </cell>
          <cell r="AF688">
            <v>0</v>
          </cell>
          <cell r="AG688">
            <v>0</v>
          </cell>
          <cell r="AH688">
            <v>0</v>
          </cell>
          <cell r="AI688">
            <v>0</v>
          </cell>
          <cell r="AJ688" t="e">
            <v>#NAME?</v>
          </cell>
          <cell r="AK688" t="e">
            <v>#NAME?</v>
          </cell>
          <cell r="AL688" t="e">
            <v>#NAME?</v>
          </cell>
          <cell r="AM688" t="e">
            <v>#NAME?</v>
          </cell>
          <cell r="AN688" t="e">
            <v>#NAME?</v>
          </cell>
          <cell r="AO688" t="e">
            <v>#NAME?</v>
          </cell>
          <cell r="AP688" t="e">
            <v>#NAME?</v>
          </cell>
          <cell r="AQ688">
            <v>0</v>
          </cell>
          <cell r="AR688">
            <v>0</v>
          </cell>
          <cell r="AS688">
            <v>0</v>
          </cell>
          <cell r="AT688">
            <v>0</v>
          </cell>
        </row>
        <row r="689">
          <cell r="A689" t="str">
            <v>220KV DC Naubatpur-BhusaulaTL Line</v>
          </cell>
          <cell r="B689">
            <v>0</v>
          </cell>
          <cell r="C689" t="str">
            <v>28/0</v>
          </cell>
          <cell r="D689" t="str">
            <v>MPDD+6</v>
          </cell>
          <cell r="E689">
            <v>0</v>
          </cell>
          <cell r="F689">
            <v>0</v>
          </cell>
          <cell r="G689">
            <v>0</v>
          </cell>
          <cell r="H689">
            <v>28</v>
          </cell>
          <cell r="I689">
            <v>0</v>
          </cell>
          <cell r="J689">
            <v>0</v>
          </cell>
          <cell r="K689">
            <v>0</v>
          </cell>
          <cell r="L689">
            <v>0</v>
          </cell>
          <cell r="M689">
            <v>0</v>
          </cell>
          <cell r="N689">
            <v>0</v>
          </cell>
          <cell r="O689">
            <v>0</v>
          </cell>
          <cell r="P689">
            <v>0</v>
          </cell>
          <cell r="Q689">
            <v>0</v>
          </cell>
          <cell r="R689" t="e">
            <v>#NAME?</v>
          </cell>
          <cell r="S689" t="e">
            <v>#NAME?</v>
          </cell>
          <cell r="T689">
            <v>0</v>
          </cell>
          <cell r="U689">
            <v>0</v>
          </cell>
          <cell r="V689" t="e">
            <v>#NAME?</v>
          </cell>
          <cell r="W689" t="e">
            <v>#NAME?</v>
          </cell>
          <cell r="X689" t="e">
            <v>#NAME?</v>
          </cell>
          <cell r="Y689" t="e">
            <v>#NAME?</v>
          </cell>
          <cell r="Z689" t="e">
            <v>#NAME?</v>
          </cell>
          <cell r="AA689" t="e">
            <v>#NAME?</v>
          </cell>
          <cell r="AB689" t="e">
            <v>#NAME?</v>
          </cell>
          <cell r="AC689" t="e">
            <v>#NAME?</v>
          </cell>
          <cell r="AD689" t="e">
            <v>#NAME?</v>
          </cell>
          <cell r="AE689" t="e">
            <v>#NAME?</v>
          </cell>
          <cell r="AF689">
            <v>0</v>
          </cell>
          <cell r="AG689">
            <v>0</v>
          </cell>
          <cell r="AH689">
            <v>0</v>
          </cell>
          <cell r="AI689">
            <v>0</v>
          </cell>
          <cell r="AJ689" t="e">
            <v>#NAME?</v>
          </cell>
          <cell r="AK689" t="e">
            <v>#NAME?</v>
          </cell>
          <cell r="AL689" t="e">
            <v>#NAME?</v>
          </cell>
          <cell r="AM689" t="e">
            <v>#NAME?</v>
          </cell>
          <cell r="AN689" t="e">
            <v>#NAME?</v>
          </cell>
          <cell r="AO689" t="e">
            <v>#NAME?</v>
          </cell>
          <cell r="AP689" t="e">
            <v>#NAME?</v>
          </cell>
          <cell r="AQ689">
            <v>0</v>
          </cell>
          <cell r="AR689">
            <v>0</v>
          </cell>
          <cell r="AS689">
            <v>0</v>
          </cell>
          <cell r="AT689">
            <v>0</v>
          </cell>
        </row>
        <row r="690">
          <cell r="A690" t="str">
            <v>220KV DC Naubatpur-BhusaulaTL Line</v>
          </cell>
          <cell r="B690">
            <v>0</v>
          </cell>
          <cell r="C690" t="str">
            <v>29/0</v>
          </cell>
          <cell r="D690" t="str">
            <v>MPDC+6</v>
          </cell>
          <cell r="E690">
            <v>0</v>
          </cell>
          <cell r="F690">
            <v>0</v>
          </cell>
          <cell r="G690">
            <v>0</v>
          </cell>
          <cell r="H690">
            <v>28</v>
          </cell>
          <cell r="I690">
            <v>0</v>
          </cell>
          <cell r="J690">
            <v>0</v>
          </cell>
          <cell r="K690">
            <v>0</v>
          </cell>
          <cell r="L690">
            <v>0</v>
          </cell>
          <cell r="M690">
            <v>0</v>
          </cell>
          <cell r="N690">
            <v>0</v>
          </cell>
          <cell r="O690">
            <v>0</v>
          </cell>
          <cell r="P690">
            <v>0</v>
          </cell>
          <cell r="Q690">
            <v>0</v>
          </cell>
          <cell r="R690" t="e">
            <v>#NAME?</v>
          </cell>
          <cell r="S690" t="e">
            <v>#NAME?</v>
          </cell>
          <cell r="T690">
            <v>0</v>
          </cell>
          <cell r="U690">
            <v>0</v>
          </cell>
          <cell r="V690" t="e">
            <v>#NAME?</v>
          </cell>
          <cell r="W690" t="e">
            <v>#NAME?</v>
          </cell>
          <cell r="X690" t="e">
            <v>#NAME?</v>
          </cell>
          <cell r="Y690" t="e">
            <v>#NAME?</v>
          </cell>
          <cell r="Z690" t="e">
            <v>#NAME?</v>
          </cell>
          <cell r="AA690" t="e">
            <v>#NAME?</v>
          </cell>
          <cell r="AB690" t="e">
            <v>#NAME?</v>
          </cell>
          <cell r="AC690" t="e">
            <v>#NAME?</v>
          </cell>
          <cell r="AD690" t="e">
            <v>#NAME?</v>
          </cell>
          <cell r="AE690" t="e">
            <v>#NAME?</v>
          </cell>
          <cell r="AF690">
            <v>0</v>
          </cell>
          <cell r="AG690">
            <v>0</v>
          </cell>
          <cell r="AH690">
            <v>0</v>
          </cell>
          <cell r="AI690">
            <v>0</v>
          </cell>
          <cell r="AJ690" t="e">
            <v>#NAME?</v>
          </cell>
          <cell r="AK690" t="e">
            <v>#NAME?</v>
          </cell>
          <cell r="AL690" t="e">
            <v>#NAME?</v>
          </cell>
          <cell r="AM690" t="e">
            <v>#NAME?</v>
          </cell>
          <cell r="AN690" t="e">
            <v>#NAME?</v>
          </cell>
          <cell r="AO690" t="e">
            <v>#NAME?</v>
          </cell>
          <cell r="AP690" t="e">
            <v>#NAME?</v>
          </cell>
          <cell r="AQ690">
            <v>0</v>
          </cell>
          <cell r="AR690">
            <v>0</v>
          </cell>
          <cell r="AS690">
            <v>0</v>
          </cell>
          <cell r="AT690">
            <v>0</v>
          </cell>
        </row>
        <row r="691">
          <cell r="A691" t="str">
            <v>220KV DC Naubatpur-BhusaulaTL Line</v>
          </cell>
          <cell r="B691">
            <v>0</v>
          </cell>
          <cell r="C691" t="str">
            <v>30/0</v>
          </cell>
          <cell r="D691" t="str">
            <v>MPDC+6</v>
          </cell>
          <cell r="E691">
            <v>0</v>
          </cell>
          <cell r="F691">
            <v>0</v>
          </cell>
          <cell r="G691">
            <v>0</v>
          </cell>
          <cell r="H691">
            <v>28</v>
          </cell>
          <cell r="I691">
            <v>0</v>
          </cell>
          <cell r="J691">
            <v>0</v>
          </cell>
          <cell r="K691">
            <v>0</v>
          </cell>
          <cell r="L691">
            <v>0</v>
          </cell>
          <cell r="M691">
            <v>0</v>
          </cell>
          <cell r="N691">
            <v>0</v>
          </cell>
          <cell r="O691">
            <v>0</v>
          </cell>
          <cell r="P691">
            <v>0</v>
          </cell>
          <cell r="Q691">
            <v>0</v>
          </cell>
          <cell r="R691" t="e">
            <v>#NAME?</v>
          </cell>
          <cell r="S691" t="e">
            <v>#NAME?</v>
          </cell>
          <cell r="T691">
            <v>0</v>
          </cell>
          <cell r="U691">
            <v>0</v>
          </cell>
          <cell r="V691" t="e">
            <v>#NAME?</v>
          </cell>
          <cell r="W691" t="e">
            <v>#NAME?</v>
          </cell>
          <cell r="X691" t="e">
            <v>#NAME?</v>
          </cell>
          <cell r="Y691" t="e">
            <v>#NAME?</v>
          </cell>
          <cell r="Z691" t="e">
            <v>#NAME?</v>
          </cell>
          <cell r="AA691" t="e">
            <v>#NAME?</v>
          </cell>
          <cell r="AB691" t="e">
            <v>#NAME?</v>
          </cell>
          <cell r="AC691" t="e">
            <v>#NAME?</v>
          </cell>
          <cell r="AD691" t="e">
            <v>#NAME?</v>
          </cell>
          <cell r="AE691" t="e">
            <v>#NAME?</v>
          </cell>
          <cell r="AF691">
            <v>0</v>
          </cell>
          <cell r="AG691">
            <v>0</v>
          </cell>
          <cell r="AH691">
            <v>0</v>
          </cell>
          <cell r="AI691">
            <v>0</v>
          </cell>
          <cell r="AJ691" t="e">
            <v>#NAME?</v>
          </cell>
          <cell r="AK691" t="e">
            <v>#NAME?</v>
          </cell>
          <cell r="AL691" t="e">
            <v>#NAME?</v>
          </cell>
          <cell r="AM691" t="e">
            <v>#NAME?</v>
          </cell>
          <cell r="AN691" t="e">
            <v>#NAME?</v>
          </cell>
          <cell r="AO691" t="e">
            <v>#NAME?</v>
          </cell>
          <cell r="AP691" t="e">
            <v>#NAME?</v>
          </cell>
          <cell r="AQ691">
            <v>0</v>
          </cell>
          <cell r="AR691">
            <v>0</v>
          </cell>
          <cell r="AS691">
            <v>0</v>
          </cell>
          <cell r="AT691">
            <v>0</v>
          </cell>
        </row>
        <row r="692">
          <cell r="A692" t="str">
            <v>220KV DC Naubatpur-BhusaulaTL Line</v>
          </cell>
          <cell r="B692">
            <v>0</v>
          </cell>
          <cell r="C692" t="str">
            <v>31/0</v>
          </cell>
          <cell r="D692" t="str">
            <v>MPDC+6</v>
          </cell>
          <cell r="E692">
            <v>0</v>
          </cell>
          <cell r="F692">
            <v>0</v>
          </cell>
          <cell r="G692">
            <v>0</v>
          </cell>
          <cell r="H692">
            <v>28</v>
          </cell>
          <cell r="I692">
            <v>0</v>
          </cell>
          <cell r="J692">
            <v>0</v>
          </cell>
          <cell r="K692">
            <v>0</v>
          </cell>
          <cell r="L692">
            <v>0</v>
          </cell>
          <cell r="M692">
            <v>0</v>
          </cell>
          <cell r="N692">
            <v>0</v>
          </cell>
          <cell r="O692">
            <v>0</v>
          </cell>
          <cell r="P692">
            <v>0</v>
          </cell>
          <cell r="Q692">
            <v>0</v>
          </cell>
          <cell r="R692" t="e">
            <v>#NAME?</v>
          </cell>
          <cell r="S692" t="e">
            <v>#NAME?</v>
          </cell>
          <cell r="T692">
            <v>0</v>
          </cell>
          <cell r="U692">
            <v>0</v>
          </cell>
          <cell r="V692" t="e">
            <v>#NAME?</v>
          </cell>
          <cell r="W692" t="e">
            <v>#NAME?</v>
          </cell>
          <cell r="X692" t="e">
            <v>#NAME?</v>
          </cell>
          <cell r="Y692" t="e">
            <v>#NAME?</v>
          </cell>
          <cell r="Z692" t="e">
            <v>#NAME?</v>
          </cell>
          <cell r="AA692" t="e">
            <v>#NAME?</v>
          </cell>
          <cell r="AB692" t="e">
            <v>#NAME?</v>
          </cell>
          <cell r="AC692" t="e">
            <v>#NAME?</v>
          </cell>
          <cell r="AD692" t="e">
            <v>#NAME?</v>
          </cell>
          <cell r="AE692" t="e">
            <v>#NAME?</v>
          </cell>
          <cell r="AF692">
            <v>0</v>
          </cell>
          <cell r="AG692">
            <v>0</v>
          </cell>
          <cell r="AH692">
            <v>0</v>
          </cell>
          <cell r="AI692">
            <v>0</v>
          </cell>
          <cell r="AJ692" t="e">
            <v>#NAME?</v>
          </cell>
          <cell r="AK692" t="e">
            <v>#NAME?</v>
          </cell>
          <cell r="AL692" t="e">
            <v>#NAME?</v>
          </cell>
          <cell r="AM692" t="e">
            <v>#NAME?</v>
          </cell>
          <cell r="AN692" t="e">
            <v>#NAME?</v>
          </cell>
          <cell r="AO692" t="e">
            <v>#NAME?</v>
          </cell>
          <cell r="AP692" t="e">
            <v>#NAME?</v>
          </cell>
          <cell r="AQ692">
            <v>0</v>
          </cell>
          <cell r="AR692">
            <v>0</v>
          </cell>
          <cell r="AS692">
            <v>0</v>
          </cell>
          <cell r="AT692">
            <v>0</v>
          </cell>
        </row>
        <row r="693">
          <cell r="A693" t="str">
            <v>220KV DC Naubatpur-BhusaulaTL Line</v>
          </cell>
          <cell r="B693">
            <v>0</v>
          </cell>
          <cell r="C693" t="str">
            <v>32/0</v>
          </cell>
          <cell r="D693" t="str">
            <v>MPDC+6</v>
          </cell>
          <cell r="E693">
            <v>0</v>
          </cell>
          <cell r="F693">
            <v>0</v>
          </cell>
          <cell r="G693">
            <v>0</v>
          </cell>
          <cell r="H693">
            <v>28</v>
          </cell>
          <cell r="I693">
            <v>0</v>
          </cell>
          <cell r="J693">
            <v>0</v>
          </cell>
          <cell r="K693">
            <v>0</v>
          </cell>
          <cell r="L693">
            <v>0</v>
          </cell>
          <cell r="M693">
            <v>0</v>
          </cell>
          <cell r="N693">
            <v>0</v>
          </cell>
          <cell r="O693">
            <v>0</v>
          </cell>
          <cell r="P693">
            <v>0</v>
          </cell>
          <cell r="Q693">
            <v>0</v>
          </cell>
          <cell r="R693" t="e">
            <v>#NAME?</v>
          </cell>
          <cell r="S693" t="e">
            <v>#NAME?</v>
          </cell>
          <cell r="T693">
            <v>0</v>
          </cell>
          <cell r="U693">
            <v>0</v>
          </cell>
          <cell r="V693" t="e">
            <v>#NAME?</v>
          </cell>
          <cell r="W693" t="e">
            <v>#NAME?</v>
          </cell>
          <cell r="X693" t="e">
            <v>#NAME?</v>
          </cell>
          <cell r="Y693" t="e">
            <v>#NAME?</v>
          </cell>
          <cell r="Z693" t="e">
            <v>#NAME?</v>
          </cell>
          <cell r="AA693" t="e">
            <v>#NAME?</v>
          </cell>
          <cell r="AB693" t="e">
            <v>#NAME?</v>
          </cell>
          <cell r="AC693" t="e">
            <v>#NAME?</v>
          </cell>
          <cell r="AD693" t="e">
            <v>#NAME?</v>
          </cell>
          <cell r="AE693" t="e">
            <v>#NAME?</v>
          </cell>
          <cell r="AF693">
            <v>0</v>
          </cell>
          <cell r="AG693">
            <v>0</v>
          </cell>
          <cell r="AH693">
            <v>0</v>
          </cell>
          <cell r="AI693">
            <v>0</v>
          </cell>
          <cell r="AJ693" t="e">
            <v>#NAME?</v>
          </cell>
          <cell r="AK693" t="e">
            <v>#NAME?</v>
          </cell>
          <cell r="AL693" t="e">
            <v>#NAME?</v>
          </cell>
          <cell r="AM693" t="e">
            <v>#NAME?</v>
          </cell>
          <cell r="AN693" t="e">
            <v>#NAME?</v>
          </cell>
          <cell r="AO693" t="e">
            <v>#NAME?</v>
          </cell>
          <cell r="AP693" t="e">
            <v>#NAME?</v>
          </cell>
          <cell r="AQ693">
            <v>0</v>
          </cell>
          <cell r="AR693">
            <v>0</v>
          </cell>
          <cell r="AS693">
            <v>0</v>
          </cell>
          <cell r="AT693">
            <v>0</v>
          </cell>
        </row>
        <row r="694">
          <cell r="A694" t="str">
            <v>220KV DC Naubatpur-BhusaulaTL Line</v>
          </cell>
          <cell r="B694">
            <v>0</v>
          </cell>
          <cell r="C694" t="str">
            <v>33/0</v>
          </cell>
          <cell r="D694" t="str">
            <v>MPDD+0</v>
          </cell>
          <cell r="E694">
            <v>0</v>
          </cell>
          <cell r="F694">
            <v>0</v>
          </cell>
          <cell r="G694">
            <v>0</v>
          </cell>
          <cell r="H694">
            <v>28</v>
          </cell>
          <cell r="I694">
            <v>0</v>
          </cell>
          <cell r="J694">
            <v>0</v>
          </cell>
          <cell r="K694">
            <v>0</v>
          </cell>
          <cell r="L694">
            <v>0</v>
          </cell>
          <cell r="M694">
            <v>0</v>
          </cell>
          <cell r="N694">
            <v>0</v>
          </cell>
          <cell r="O694">
            <v>0</v>
          </cell>
          <cell r="P694">
            <v>0</v>
          </cell>
          <cell r="Q694">
            <v>0</v>
          </cell>
          <cell r="R694" t="e">
            <v>#NAME?</v>
          </cell>
          <cell r="S694" t="e">
            <v>#NAME?</v>
          </cell>
          <cell r="T694">
            <v>0</v>
          </cell>
          <cell r="U694">
            <v>0</v>
          </cell>
          <cell r="V694" t="e">
            <v>#NAME?</v>
          </cell>
          <cell r="W694" t="e">
            <v>#NAME?</v>
          </cell>
          <cell r="X694" t="e">
            <v>#NAME?</v>
          </cell>
          <cell r="Y694" t="e">
            <v>#NAME?</v>
          </cell>
          <cell r="Z694" t="e">
            <v>#NAME?</v>
          </cell>
          <cell r="AA694" t="e">
            <v>#NAME?</v>
          </cell>
          <cell r="AB694" t="e">
            <v>#NAME?</v>
          </cell>
          <cell r="AC694" t="e">
            <v>#NAME?</v>
          </cell>
          <cell r="AD694" t="e">
            <v>#NAME?</v>
          </cell>
          <cell r="AE694" t="e">
            <v>#NAME?</v>
          </cell>
          <cell r="AF694">
            <v>0</v>
          </cell>
          <cell r="AG694">
            <v>0</v>
          </cell>
          <cell r="AH694">
            <v>0</v>
          </cell>
          <cell r="AI694">
            <v>0</v>
          </cell>
          <cell r="AJ694" t="e">
            <v>#NAME?</v>
          </cell>
          <cell r="AK694" t="e">
            <v>#NAME?</v>
          </cell>
          <cell r="AL694" t="e">
            <v>#NAME?</v>
          </cell>
          <cell r="AM694" t="e">
            <v>#NAME?</v>
          </cell>
          <cell r="AN694" t="e">
            <v>#NAME?</v>
          </cell>
          <cell r="AO694" t="e">
            <v>#NAME?</v>
          </cell>
          <cell r="AP694" t="e">
            <v>#NAME?</v>
          </cell>
          <cell r="AQ694">
            <v>0</v>
          </cell>
          <cell r="AR694">
            <v>0</v>
          </cell>
          <cell r="AS694">
            <v>0</v>
          </cell>
          <cell r="AT694">
            <v>0</v>
          </cell>
        </row>
        <row r="695">
          <cell r="A695" t="str">
            <v>Lilo of 132KV DC ARA-Jagdishpur at Dumraon Line-1</v>
          </cell>
          <cell r="B695">
            <v>0</v>
          </cell>
          <cell r="C695" t="str">
            <v>4/0</v>
          </cell>
          <cell r="D695" t="str">
            <v>DS+0</v>
          </cell>
          <cell r="E695">
            <v>0</v>
          </cell>
          <cell r="F695">
            <v>0</v>
          </cell>
          <cell r="G695">
            <v>0</v>
          </cell>
          <cell r="H695">
            <v>28</v>
          </cell>
          <cell r="I695">
            <v>0</v>
          </cell>
          <cell r="J695">
            <v>0</v>
          </cell>
          <cell r="K695">
            <v>0</v>
          </cell>
          <cell r="L695">
            <v>0</v>
          </cell>
          <cell r="M695">
            <v>0</v>
          </cell>
          <cell r="N695">
            <v>0</v>
          </cell>
          <cell r="O695">
            <v>0</v>
          </cell>
          <cell r="P695">
            <v>0</v>
          </cell>
          <cell r="Q695">
            <v>0</v>
          </cell>
          <cell r="R695" t="e">
            <v>#NAME?</v>
          </cell>
          <cell r="S695" t="e">
            <v>#NAME?</v>
          </cell>
          <cell r="T695">
            <v>0</v>
          </cell>
          <cell r="U695">
            <v>0</v>
          </cell>
          <cell r="V695" t="e">
            <v>#NAME?</v>
          </cell>
          <cell r="W695" t="e">
            <v>#NAME?</v>
          </cell>
          <cell r="X695" t="e">
            <v>#NAME?</v>
          </cell>
          <cell r="Y695" t="e">
            <v>#NAME?</v>
          </cell>
          <cell r="Z695" t="e">
            <v>#NAME?</v>
          </cell>
          <cell r="AA695" t="e">
            <v>#NAME?</v>
          </cell>
          <cell r="AB695" t="e">
            <v>#NAME?</v>
          </cell>
          <cell r="AC695" t="e">
            <v>#NAME?</v>
          </cell>
          <cell r="AD695" t="e">
            <v>#NAME?</v>
          </cell>
          <cell r="AE695" t="e">
            <v>#NAME?</v>
          </cell>
          <cell r="AF695">
            <v>0</v>
          </cell>
          <cell r="AG695">
            <v>0</v>
          </cell>
          <cell r="AH695">
            <v>0</v>
          </cell>
          <cell r="AI695">
            <v>0</v>
          </cell>
          <cell r="AJ695" t="e">
            <v>#NAME?</v>
          </cell>
          <cell r="AK695" t="e">
            <v>#NAME?</v>
          </cell>
          <cell r="AL695" t="e">
            <v>#NAME?</v>
          </cell>
          <cell r="AM695" t="e">
            <v>#NAME?</v>
          </cell>
          <cell r="AN695" t="e">
            <v>#NAME?</v>
          </cell>
          <cell r="AO695" t="e">
            <v>#NAME?</v>
          </cell>
          <cell r="AP695" t="e">
            <v>#NAME?</v>
          </cell>
          <cell r="AQ695">
            <v>0</v>
          </cell>
          <cell r="AR695">
            <v>0</v>
          </cell>
          <cell r="AS695">
            <v>0</v>
          </cell>
          <cell r="AT695">
            <v>0</v>
          </cell>
        </row>
        <row r="696">
          <cell r="A696" t="str">
            <v>Lilo of 132KV DC ARA-Jagdishpur at Dumraon Line-1</v>
          </cell>
          <cell r="B696">
            <v>2</v>
          </cell>
          <cell r="C696" t="str">
            <v>4/1</v>
          </cell>
          <cell r="D696" t="str">
            <v>DP+0</v>
          </cell>
          <cell r="E696" t="str">
            <v>WET</v>
          </cell>
          <cell r="F696" t="str">
            <v>Deepak Pandey</v>
          </cell>
          <cell r="G696">
            <v>43591</v>
          </cell>
          <cell r="H696">
            <v>43619</v>
          </cell>
          <cell r="I696">
            <v>0</v>
          </cell>
          <cell r="J696">
            <v>43614</v>
          </cell>
          <cell r="K696">
            <v>0</v>
          </cell>
          <cell r="L696">
            <v>0</v>
          </cell>
          <cell r="M696">
            <v>0</v>
          </cell>
          <cell r="N696">
            <v>0</v>
          </cell>
          <cell r="O696">
            <v>0</v>
          </cell>
          <cell r="P696">
            <v>0</v>
          </cell>
          <cell r="Q696">
            <v>0</v>
          </cell>
          <cell r="R696" t="e">
            <v>#NAME?</v>
          </cell>
          <cell r="S696" t="e">
            <v>#NAME?</v>
          </cell>
          <cell r="T696">
            <v>0</v>
          </cell>
          <cell r="U696">
            <v>0</v>
          </cell>
          <cell r="V696" t="e">
            <v>#NAME?</v>
          </cell>
          <cell r="W696" t="e">
            <v>#NAME?</v>
          </cell>
          <cell r="X696" t="e">
            <v>#NAME?</v>
          </cell>
          <cell r="Y696" t="e">
            <v>#NAME?</v>
          </cell>
          <cell r="Z696" t="e">
            <v>#NAME?</v>
          </cell>
          <cell r="AA696" t="e">
            <v>#NAME?</v>
          </cell>
          <cell r="AB696" t="e">
            <v>#NAME?</v>
          </cell>
          <cell r="AC696" t="e">
            <v>#NAME?</v>
          </cell>
          <cell r="AD696" t="e">
            <v>#NAME?</v>
          </cell>
          <cell r="AE696" t="e">
            <v>#NAME?</v>
          </cell>
          <cell r="AF696">
            <v>122.56</v>
          </cell>
          <cell r="AG696">
            <v>17.68</v>
          </cell>
          <cell r="AH696">
            <v>6.51</v>
          </cell>
          <cell r="AI696">
            <v>146.75</v>
          </cell>
          <cell r="AJ696" t="e">
            <v>#NAME?</v>
          </cell>
          <cell r="AK696" t="e">
            <v>#NAME?</v>
          </cell>
          <cell r="AL696" t="e">
            <v>#NAME?</v>
          </cell>
          <cell r="AM696" t="e">
            <v>#NAME?</v>
          </cell>
          <cell r="AN696" t="e">
            <v>#NAME?</v>
          </cell>
          <cell r="AO696" t="e">
            <v>#NAME?</v>
          </cell>
          <cell r="AP696" t="e">
            <v>#NAME?</v>
          </cell>
          <cell r="AQ696">
            <v>0</v>
          </cell>
          <cell r="AR696">
            <v>0</v>
          </cell>
          <cell r="AS696">
            <v>0</v>
          </cell>
          <cell r="AT696">
            <v>0</v>
          </cell>
        </row>
        <row r="697">
          <cell r="A697" t="str">
            <v>Lilo of 132KV DC ARA-Jagdishpur at Dumraon Line-1</v>
          </cell>
          <cell r="B697">
            <v>1</v>
          </cell>
          <cell r="C697" t="str">
            <v>4/2</v>
          </cell>
          <cell r="D697" t="str">
            <v>DP+0</v>
          </cell>
          <cell r="E697" t="str">
            <v>WET</v>
          </cell>
          <cell r="F697" t="str">
            <v>Deepak Pandey</v>
          </cell>
          <cell r="G697">
            <v>43589</v>
          </cell>
          <cell r="H697">
            <v>43617</v>
          </cell>
          <cell r="I697">
            <v>0</v>
          </cell>
          <cell r="J697">
            <v>43614</v>
          </cell>
          <cell r="K697">
            <v>0</v>
          </cell>
          <cell r="L697">
            <v>0</v>
          </cell>
          <cell r="M697">
            <v>0</v>
          </cell>
          <cell r="N697">
            <v>0</v>
          </cell>
          <cell r="O697">
            <v>0</v>
          </cell>
          <cell r="P697">
            <v>0</v>
          </cell>
          <cell r="Q697">
            <v>0</v>
          </cell>
          <cell r="R697" t="e">
            <v>#NAME?</v>
          </cell>
          <cell r="S697" t="e">
            <v>#NAME?</v>
          </cell>
          <cell r="T697">
            <v>0</v>
          </cell>
          <cell r="U697">
            <v>0</v>
          </cell>
          <cell r="V697" t="e">
            <v>#NAME?</v>
          </cell>
          <cell r="W697" t="e">
            <v>#NAME?</v>
          </cell>
          <cell r="X697" t="e">
            <v>#NAME?</v>
          </cell>
          <cell r="Y697" t="e">
            <v>#NAME?</v>
          </cell>
          <cell r="Z697" t="e">
            <v>#NAME?</v>
          </cell>
          <cell r="AA697" t="e">
            <v>#NAME?</v>
          </cell>
          <cell r="AB697" t="e">
            <v>#NAME?</v>
          </cell>
          <cell r="AC697" t="e">
            <v>#NAME?</v>
          </cell>
          <cell r="AD697" t="e">
            <v>#NAME?</v>
          </cell>
          <cell r="AE697" t="e">
            <v>#NAME?</v>
          </cell>
          <cell r="AF697">
            <v>122.56</v>
          </cell>
          <cell r="AG697">
            <v>17.68</v>
          </cell>
          <cell r="AH697">
            <v>6.51</v>
          </cell>
          <cell r="AI697">
            <v>146.75</v>
          </cell>
          <cell r="AJ697" t="e">
            <v>#NAME?</v>
          </cell>
          <cell r="AK697" t="e">
            <v>#NAME?</v>
          </cell>
          <cell r="AL697" t="e">
            <v>#NAME?</v>
          </cell>
          <cell r="AM697" t="e">
            <v>#NAME?</v>
          </cell>
          <cell r="AN697" t="e">
            <v>#NAME?</v>
          </cell>
          <cell r="AO697" t="e">
            <v>#NAME?</v>
          </cell>
          <cell r="AP697" t="e">
            <v>#NAME?</v>
          </cell>
          <cell r="AQ697">
            <v>0</v>
          </cell>
          <cell r="AR697">
            <v>0</v>
          </cell>
          <cell r="AS697">
            <v>0</v>
          </cell>
          <cell r="AT697">
            <v>0</v>
          </cell>
        </row>
        <row r="698">
          <cell r="A698" t="str">
            <v>Lilo of 132KV DC ARA-Jagdishpur at Dumraon Line-1</v>
          </cell>
          <cell r="B698">
            <v>3</v>
          </cell>
          <cell r="C698" t="str">
            <v>4/3</v>
          </cell>
          <cell r="D698" t="str">
            <v>DP+0</v>
          </cell>
          <cell r="E698" t="str">
            <v>WET</v>
          </cell>
          <cell r="F698" t="str">
            <v>Deepak Pandey</v>
          </cell>
          <cell r="G698">
            <v>43593</v>
          </cell>
          <cell r="H698">
            <v>43621</v>
          </cell>
          <cell r="I698">
            <v>0</v>
          </cell>
          <cell r="J698">
            <v>43614</v>
          </cell>
          <cell r="K698">
            <v>0</v>
          </cell>
          <cell r="L698">
            <v>0</v>
          </cell>
          <cell r="M698">
            <v>0</v>
          </cell>
          <cell r="N698">
            <v>0</v>
          </cell>
          <cell r="O698">
            <v>0</v>
          </cell>
          <cell r="P698">
            <v>0</v>
          </cell>
          <cell r="Q698">
            <v>0</v>
          </cell>
          <cell r="R698" t="e">
            <v>#NAME?</v>
          </cell>
          <cell r="S698" t="e">
            <v>#NAME?</v>
          </cell>
          <cell r="T698">
            <v>0</v>
          </cell>
          <cell r="U698">
            <v>0</v>
          </cell>
          <cell r="V698" t="e">
            <v>#NAME?</v>
          </cell>
          <cell r="W698" t="e">
            <v>#NAME?</v>
          </cell>
          <cell r="X698" t="e">
            <v>#NAME?</v>
          </cell>
          <cell r="Y698" t="e">
            <v>#NAME?</v>
          </cell>
          <cell r="Z698" t="e">
            <v>#NAME?</v>
          </cell>
          <cell r="AA698" t="e">
            <v>#NAME?</v>
          </cell>
          <cell r="AB698" t="e">
            <v>#NAME?</v>
          </cell>
          <cell r="AC698" t="e">
            <v>#NAME?</v>
          </cell>
          <cell r="AD698" t="e">
            <v>#NAME?</v>
          </cell>
          <cell r="AE698" t="e">
            <v>#NAME?</v>
          </cell>
          <cell r="AF698">
            <v>122.56</v>
          </cell>
          <cell r="AG698">
            <v>17.68</v>
          </cell>
          <cell r="AH698">
            <v>6.51</v>
          </cell>
          <cell r="AI698">
            <v>146.75</v>
          </cell>
          <cell r="AJ698" t="e">
            <v>#NAME?</v>
          </cell>
          <cell r="AK698" t="e">
            <v>#NAME?</v>
          </cell>
          <cell r="AL698" t="e">
            <v>#NAME?</v>
          </cell>
          <cell r="AM698" t="e">
            <v>#NAME?</v>
          </cell>
          <cell r="AN698" t="e">
            <v>#NAME?</v>
          </cell>
          <cell r="AO698" t="e">
            <v>#NAME?</v>
          </cell>
          <cell r="AP698" t="e">
            <v>#NAME?</v>
          </cell>
          <cell r="AQ698">
            <v>0</v>
          </cell>
          <cell r="AR698">
            <v>0</v>
          </cell>
          <cell r="AS698">
            <v>0</v>
          </cell>
          <cell r="AT698">
            <v>0</v>
          </cell>
        </row>
        <row r="699">
          <cell r="A699" t="str">
            <v>Lilo of 132KV DC ARA-Jagdishpur at Dumraon Line-1</v>
          </cell>
          <cell r="B699">
            <v>4</v>
          </cell>
          <cell r="C699" t="str">
            <v>4/4</v>
          </cell>
          <cell r="D699" t="str">
            <v>DP+0</v>
          </cell>
          <cell r="E699" t="str">
            <v>WET</v>
          </cell>
          <cell r="F699" t="str">
            <v>Deepak Pandey</v>
          </cell>
          <cell r="G699">
            <v>43595</v>
          </cell>
          <cell r="H699">
            <v>43623</v>
          </cell>
          <cell r="I699">
            <v>0</v>
          </cell>
          <cell r="J699">
            <v>43614</v>
          </cell>
          <cell r="K699">
            <v>0</v>
          </cell>
          <cell r="L699">
            <v>0</v>
          </cell>
          <cell r="M699">
            <v>0</v>
          </cell>
          <cell r="N699">
            <v>0</v>
          </cell>
          <cell r="O699">
            <v>0</v>
          </cell>
          <cell r="P699">
            <v>0</v>
          </cell>
          <cell r="Q699">
            <v>0</v>
          </cell>
          <cell r="R699" t="e">
            <v>#NAME?</v>
          </cell>
          <cell r="S699" t="e">
            <v>#NAME?</v>
          </cell>
          <cell r="T699">
            <v>0</v>
          </cell>
          <cell r="U699">
            <v>0</v>
          </cell>
          <cell r="V699" t="e">
            <v>#NAME?</v>
          </cell>
          <cell r="W699" t="e">
            <v>#NAME?</v>
          </cell>
          <cell r="X699" t="e">
            <v>#NAME?</v>
          </cell>
          <cell r="Y699" t="e">
            <v>#NAME?</v>
          </cell>
          <cell r="Z699" t="e">
            <v>#NAME?</v>
          </cell>
          <cell r="AA699" t="e">
            <v>#NAME?</v>
          </cell>
          <cell r="AB699" t="e">
            <v>#NAME?</v>
          </cell>
          <cell r="AC699" t="e">
            <v>#NAME?</v>
          </cell>
          <cell r="AD699" t="e">
            <v>#NAME?</v>
          </cell>
          <cell r="AE699" t="e">
            <v>#NAME?</v>
          </cell>
          <cell r="AF699">
            <v>122.56</v>
          </cell>
          <cell r="AG699">
            <v>17.68</v>
          </cell>
          <cell r="AH699">
            <v>6.51</v>
          </cell>
          <cell r="AI699">
            <v>146.75</v>
          </cell>
          <cell r="AJ699" t="e">
            <v>#NAME?</v>
          </cell>
          <cell r="AK699" t="e">
            <v>#NAME?</v>
          </cell>
          <cell r="AL699" t="e">
            <v>#NAME?</v>
          </cell>
          <cell r="AM699" t="e">
            <v>#NAME?</v>
          </cell>
          <cell r="AN699" t="e">
            <v>#NAME?</v>
          </cell>
          <cell r="AO699" t="e">
            <v>#NAME?</v>
          </cell>
          <cell r="AP699" t="e">
            <v>#NAME?</v>
          </cell>
          <cell r="AQ699">
            <v>0</v>
          </cell>
          <cell r="AR699">
            <v>0</v>
          </cell>
          <cell r="AS699">
            <v>0</v>
          </cell>
          <cell r="AT699">
            <v>0</v>
          </cell>
        </row>
        <row r="700">
          <cell r="A700" t="str">
            <v>Lilo of 132KV DC ARA-Jagdishpur at Dumraon Line-1</v>
          </cell>
          <cell r="B700">
            <v>5</v>
          </cell>
          <cell r="C700" t="str">
            <v>4/5</v>
          </cell>
          <cell r="D700" t="str">
            <v>DP+3</v>
          </cell>
          <cell r="E700" t="str">
            <v>WET</v>
          </cell>
          <cell r="F700" t="str">
            <v>Deepak Pandey</v>
          </cell>
          <cell r="G700">
            <v>43597</v>
          </cell>
          <cell r="H700">
            <v>43625</v>
          </cell>
          <cell r="I700">
            <v>0</v>
          </cell>
          <cell r="J700">
            <v>43614</v>
          </cell>
          <cell r="K700">
            <v>0</v>
          </cell>
          <cell r="L700">
            <v>0</v>
          </cell>
          <cell r="M700">
            <v>0</v>
          </cell>
          <cell r="N700">
            <v>0</v>
          </cell>
          <cell r="O700">
            <v>0</v>
          </cell>
          <cell r="P700">
            <v>0</v>
          </cell>
          <cell r="Q700">
            <v>0</v>
          </cell>
          <cell r="R700" t="e">
            <v>#NAME?</v>
          </cell>
          <cell r="S700" t="e">
            <v>#NAME?</v>
          </cell>
          <cell r="T700">
            <v>0</v>
          </cell>
          <cell r="U700">
            <v>0</v>
          </cell>
          <cell r="V700" t="e">
            <v>#NAME?</v>
          </cell>
          <cell r="W700" t="e">
            <v>#NAME?</v>
          </cell>
          <cell r="X700" t="e">
            <v>#NAME?</v>
          </cell>
          <cell r="Y700" t="e">
            <v>#NAME?</v>
          </cell>
          <cell r="Z700" t="e">
            <v>#NAME?</v>
          </cell>
          <cell r="AA700" t="e">
            <v>#NAME?</v>
          </cell>
          <cell r="AB700" t="e">
            <v>#NAME?</v>
          </cell>
          <cell r="AC700" t="e">
            <v>#NAME?</v>
          </cell>
          <cell r="AD700" t="e">
            <v>#NAME?</v>
          </cell>
          <cell r="AE700" t="e">
            <v>#NAME?</v>
          </cell>
          <cell r="AF700">
            <v>122.56</v>
          </cell>
          <cell r="AG700">
            <v>17.68</v>
          </cell>
          <cell r="AH700">
            <v>6.51</v>
          </cell>
          <cell r="AI700">
            <v>146.75</v>
          </cell>
          <cell r="AJ700" t="e">
            <v>#NAME?</v>
          </cell>
          <cell r="AK700" t="e">
            <v>#NAME?</v>
          </cell>
          <cell r="AL700" t="e">
            <v>#NAME?</v>
          </cell>
          <cell r="AM700" t="e">
            <v>#NAME?</v>
          </cell>
          <cell r="AN700" t="e">
            <v>#NAME?</v>
          </cell>
          <cell r="AO700" t="e">
            <v>#NAME?</v>
          </cell>
          <cell r="AP700" t="e">
            <v>#NAME?</v>
          </cell>
          <cell r="AQ700">
            <v>0</v>
          </cell>
          <cell r="AR700">
            <v>0</v>
          </cell>
          <cell r="AS700">
            <v>0</v>
          </cell>
          <cell r="AT700">
            <v>0</v>
          </cell>
        </row>
        <row r="701">
          <cell r="A701" t="str">
            <v>Lilo of 132KV DC ARA-Jagdishpur at Dumraon Line-1</v>
          </cell>
          <cell r="B701">
            <v>7</v>
          </cell>
          <cell r="C701" t="str">
            <v>4/6</v>
          </cell>
          <cell r="D701" t="str">
            <v>DP+3</v>
          </cell>
          <cell r="E701" t="str">
            <v>WET</v>
          </cell>
          <cell r="F701" t="str">
            <v>Deepak Pandey</v>
          </cell>
          <cell r="G701">
            <v>43599</v>
          </cell>
          <cell r="H701">
            <v>43627</v>
          </cell>
          <cell r="I701">
            <v>0</v>
          </cell>
          <cell r="J701">
            <v>43614</v>
          </cell>
          <cell r="K701">
            <v>0</v>
          </cell>
          <cell r="L701">
            <v>0</v>
          </cell>
          <cell r="M701">
            <v>0</v>
          </cell>
          <cell r="N701">
            <v>0</v>
          </cell>
          <cell r="O701">
            <v>0</v>
          </cell>
          <cell r="P701">
            <v>0</v>
          </cell>
          <cell r="Q701">
            <v>0</v>
          </cell>
          <cell r="R701" t="e">
            <v>#NAME?</v>
          </cell>
          <cell r="S701" t="e">
            <v>#NAME?</v>
          </cell>
          <cell r="T701">
            <v>0</v>
          </cell>
          <cell r="U701">
            <v>0</v>
          </cell>
          <cell r="V701" t="e">
            <v>#NAME?</v>
          </cell>
          <cell r="W701" t="e">
            <v>#NAME?</v>
          </cell>
          <cell r="X701" t="e">
            <v>#NAME?</v>
          </cell>
          <cell r="Y701" t="e">
            <v>#NAME?</v>
          </cell>
          <cell r="Z701" t="e">
            <v>#NAME?</v>
          </cell>
          <cell r="AA701" t="e">
            <v>#NAME?</v>
          </cell>
          <cell r="AB701" t="e">
            <v>#NAME?</v>
          </cell>
          <cell r="AC701" t="e">
            <v>#NAME?</v>
          </cell>
          <cell r="AD701" t="e">
            <v>#NAME?</v>
          </cell>
          <cell r="AE701" t="e">
            <v>#NAME?</v>
          </cell>
          <cell r="AF701">
            <v>122.56</v>
          </cell>
          <cell r="AG701">
            <v>17.68</v>
          </cell>
          <cell r="AH701">
            <v>6.51</v>
          </cell>
          <cell r="AI701">
            <v>146.75</v>
          </cell>
          <cell r="AJ701" t="e">
            <v>#NAME?</v>
          </cell>
          <cell r="AK701" t="e">
            <v>#NAME?</v>
          </cell>
          <cell r="AL701" t="e">
            <v>#NAME?</v>
          </cell>
          <cell r="AM701" t="e">
            <v>#NAME?</v>
          </cell>
          <cell r="AN701" t="e">
            <v>#NAME?</v>
          </cell>
          <cell r="AO701" t="e">
            <v>#NAME?</v>
          </cell>
          <cell r="AP701" t="e">
            <v>#NAME?</v>
          </cell>
          <cell r="AQ701">
            <v>0</v>
          </cell>
          <cell r="AR701">
            <v>0</v>
          </cell>
          <cell r="AS701">
            <v>0</v>
          </cell>
          <cell r="AT701">
            <v>0</v>
          </cell>
        </row>
        <row r="702">
          <cell r="A702" t="str">
            <v>Lilo of 132KV DC ARA-Jagdishpur at Dumraon Line-1</v>
          </cell>
          <cell r="B702">
            <v>0</v>
          </cell>
          <cell r="C702" t="str">
            <v xml:space="preserve"> 5/0</v>
          </cell>
          <cell r="D702" t="str">
            <v>DS+0</v>
          </cell>
          <cell r="E702">
            <v>0</v>
          </cell>
          <cell r="F702">
            <v>0</v>
          </cell>
          <cell r="G702">
            <v>0</v>
          </cell>
          <cell r="H702">
            <v>28</v>
          </cell>
          <cell r="I702">
            <v>0</v>
          </cell>
          <cell r="J702">
            <v>0</v>
          </cell>
          <cell r="K702">
            <v>0</v>
          </cell>
          <cell r="L702">
            <v>0</v>
          </cell>
          <cell r="M702">
            <v>0</v>
          </cell>
          <cell r="N702">
            <v>0</v>
          </cell>
          <cell r="O702">
            <v>0</v>
          </cell>
          <cell r="P702">
            <v>0</v>
          </cell>
          <cell r="Q702">
            <v>0</v>
          </cell>
          <cell r="R702" t="e">
            <v>#NAME?</v>
          </cell>
          <cell r="S702" t="e">
            <v>#NAME?</v>
          </cell>
          <cell r="T702">
            <v>0</v>
          </cell>
          <cell r="U702">
            <v>0</v>
          </cell>
          <cell r="V702" t="e">
            <v>#NAME?</v>
          </cell>
          <cell r="W702" t="e">
            <v>#NAME?</v>
          </cell>
          <cell r="X702" t="e">
            <v>#NAME?</v>
          </cell>
          <cell r="Y702" t="e">
            <v>#NAME?</v>
          </cell>
          <cell r="Z702" t="e">
            <v>#NAME?</v>
          </cell>
          <cell r="AA702" t="e">
            <v>#NAME?</v>
          </cell>
          <cell r="AB702" t="e">
            <v>#NAME?</v>
          </cell>
          <cell r="AC702" t="e">
            <v>#NAME?</v>
          </cell>
          <cell r="AD702" t="e">
            <v>#NAME?</v>
          </cell>
          <cell r="AE702" t="e">
            <v>#NAME?</v>
          </cell>
          <cell r="AF702">
            <v>0</v>
          </cell>
          <cell r="AG702">
            <v>0</v>
          </cell>
          <cell r="AH702">
            <v>0</v>
          </cell>
          <cell r="AI702">
            <v>0</v>
          </cell>
          <cell r="AJ702" t="e">
            <v>#NAME?</v>
          </cell>
          <cell r="AK702" t="e">
            <v>#NAME?</v>
          </cell>
          <cell r="AL702" t="e">
            <v>#NAME?</v>
          </cell>
          <cell r="AM702" t="e">
            <v>#NAME?</v>
          </cell>
          <cell r="AN702" t="e">
            <v>#NAME?</v>
          </cell>
          <cell r="AO702" t="e">
            <v>#NAME?</v>
          </cell>
          <cell r="AP702" t="e">
            <v>#NAME?</v>
          </cell>
          <cell r="AQ702">
            <v>0</v>
          </cell>
          <cell r="AR702">
            <v>0</v>
          </cell>
          <cell r="AS702">
            <v>0</v>
          </cell>
          <cell r="AT702">
            <v>0</v>
          </cell>
        </row>
        <row r="703">
          <cell r="A703" t="str">
            <v>Lilo of 132KV DC ARA-Jagdishpur at Dumraon Line-1</v>
          </cell>
          <cell r="B703">
            <v>0</v>
          </cell>
          <cell r="C703" t="str">
            <v xml:space="preserve"> 6/0</v>
          </cell>
          <cell r="D703" t="str">
            <v>DR+3</v>
          </cell>
          <cell r="E703">
            <v>0</v>
          </cell>
          <cell r="F703">
            <v>0</v>
          </cell>
          <cell r="G703">
            <v>0</v>
          </cell>
          <cell r="H703">
            <v>28</v>
          </cell>
          <cell r="I703">
            <v>0</v>
          </cell>
          <cell r="J703">
            <v>0</v>
          </cell>
          <cell r="K703">
            <v>0</v>
          </cell>
          <cell r="L703">
            <v>0</v>
          </cell>
          <cell r="M703">
            <v>0</v>
          </cell>
          <cell r="N703">
            <v>0</v>
          </cell>
          <cell r="O703">
            <v>0</v>
          </cell>
          <cell r="P703">
            <v>0</v>
          </cell>
          <cell r="Q703">
            <v>0</v>
          </cell>
          <cell r="R703" t="e">
            <v>#NAME?</v>
          </cell>
          <cell r="S703" t="e">
            <v>#NAME?</v>
          </cell>
          <cell r="T703">
            <v>0</v>
          </cell>
          <cell r="U703">
            <v>0</v>
          </cell>
          <cell r="V703" t="e">
            <v>#NAME?</v>
          </cell>
          <cell r="W703" t="e">
            <v>#NAME?</v>
          </cell>
          <cell r="X703" t="e">
            <v>#NAME?</v>
          </cell>
          <cell r="Y703" t="e">
            <v>#NAME?</v>
          </cell>
          <cell r="Z703" t="e">
            <v>#NAME?</v>
          </cell>
          <cell r="AA703" t="e">
            <v>#NAME?</v>
          </cell>
          <cell r="AB703" t="e">
            <v>#NAME?</v>
          </cell>
          <cell r="AC703" t="e">
            <v>#NAME?</v>
          </cell>
          <cell r="AD703" t="e">
            <v>#NAME?</v>
          </cell>
          <cell r="AE703" t="e">
            <v>#NAME?</v>
          </cell>
          <cell r="AF703">
            <v>0</v>
          </cell>
          <cell r="AG703">
            <v>0</v>
          </cell>
          <cell r="AH703">
            <v>0</v>
          </cell>
          <cell r="AI703">
            <v>0</v>
          </cell>
          <cell r="AJ703" t="e">
            <v>#NAME?</v>
          </cell>
          <cell r="AK703" t="e">
            <v>#NAME?</v>
          </cell>
          <cell r="AL703" t="e">
            <v>#NAME?</v>
          </cell>
          <cell r="AM703" t="e">
            <v>#NAME?</v>
          </cell>
          <cell r="AN703" t="e">
            <v>#NAME?</v>
          </cell>
          <cell r="AO703" t="e">
            <v>#NAME?</v>
          </cell>
          <cell r="AP703" t="e">
            <v>#NAME?</v>
          </cell>
          <cell r="AQ703">
            <v>0</v>
          </cell>
          <cell r="AR703">
            <v>0</v>
          </cell>
          <cell r="AS703">
            <v>0</v>
          </cell>
          <cell r="AT703">
            <v>0</v>
          </cell>
        </row>
        <row r="704">
          <cell r="A704" t="str">
            <v>Lilo of 132KV DC ARA-Jagdishpur at Dumraon Line-1</v>
          </cell>
          <cell r="B704">
            <v>9</v>
          </cell>
          <cell r="C704" t="str">
            <v>6/1</v>
          </cell>
          <cell r="D704" t="str">
            <v>DP+6</v>
          </cell>
          <cell r="E704" t="str">
            <v>WET</v>
          </cell>
          <cell r="F704" t="str">
            <v>Ms Builder</v>
          </cell>
          <cell r="G704">
            <v>43601</v>
          </cell>
          <cell r="H704">
            <v>43629</v>
          </cell>
          <cell r="I704">
            <v>0</v>
          </cell>
          <cell r="J704">
            <v>43614</v>
          </cell>
          <cell r="K704">
            <v>0</v>
          </cell>
          <cell r="L704">
            <v>0</v>
          </cell>
          <cell r="M704">
            <v>0</v>
          </cell>
          <cell r="N704">
            <v>0</v>
          </cell>
          <cell r="O704">
            <v>0</v>
          </cell>
          <cell r="P704">
            <v>0</v>
          </cell>
          <cell r="Q704">
            <v>0</v>
          </cell>
          <cell r="R704" t="e">
            <v>#NAME?</v>
          </cell>
          <cell r="S704" t="e">
            <v>#NAME?</v>
          </cell>
          <cell r="T704">
            <v>0</v>
          </cell>
          <cell r="U704">
            <v>0</v>
          </cell>
          <cell r="V704" t="e">
            <v>#NAME?</v>
          </cell>
          <cell r="W704" t="e">
            <v>#NAME?</v>
          </cell>
          <cell r="X704" t="e">
            <v>#NAME?</v>
          </cell>
          <cell r="Y704" t="e">
            <v>#NAME?</v>
          </cell>
          <cell r="Z704" t="e">
            <v>#NAME?</v>
          </cell>
          <cell r="AA704" t="e">
            <v>#NAME?</v>
          </cell>
          <cell r="AB704" t="e">
            <v>#NAME?</v>
          </cell>
          <cell r="AC704" t="e">
            <v>#NAME?</v>
          </cell>
          <cell r="AD704" t="e">
            <v>#NAME?</v>
          </cell>
          <cell r="AE704" t="e">
            <v>#NAME?</v>
          </cell>
          <cell r="AF704">
            <v>122.56</v>
          </cell>
          <cell r="AG704">
            <v>17.68</v>
          </cell>
          <cell r="AH704">
            <v>6.51</v>
          </cell>
          <cell r="AI704">
            <v>146.75</v>
          </cell>
          <cell r="AJ704" t="e">
            <v>#NAME?</v>
          </cell>
          <cell r="AK704" t="e">
            <v>#NAME?</v>
          </cell>
          <cell r="AL704" t="e">
            <v>#NAME?</v>
          </cell>
          <cell r="AM704" t="e">
            <v>#NAME?</v>
          </cell>
          <cell r="AN704" t="e">
            <v>#NAME?</v>
          </cell>
          <cell r="AO704" t="e">
            <v>#NAME?</v>
          </cell>
          <cell r="AP704" t="e">
            <v>#NAME?</v>
          </cell>
          <cell r="AQ704">
            <v>0</v>
          </cell>
          <cell r="AR704">
            <v>0</v>
          </cell>
          <cell r="AS704">
            <v>0</v>
          </cell>
          <cell r="AT704">
            <v>0</v>
          </cell>
        </row>
        <row r="705">
          <cell r="A705" t="str">
            <v>Lilo of 132KV DC ARA-Jagdishpur at Dumraon Line-1</v>
          </cell>
          <cell r="B705">
            <v>6</v>
          </cell>
          <cell r="C705" t="str">
            <v>6/2</v>
          </cell>
          <cell r="D705" t="str">
            <v>DP+0</v>
          </cell>
          <cell r="E705" t="str">
            <v>WET</v>
          </cell>
          <cell r="F705" t="str">
            <v>Ms Builder</v>
          </cell>
          <cell r="G705">
            <v>43598</v>
          </cell>
          <cell r="H705">
            <v>43626</v>
          </cell>
          <cell r="I705">
            <v>0</v>
          </cell>
          <cell r="J705">
            <v>43614</v>
          </cell>
          <cell r="K705">
            <v>0</v>
          </cell>
          <cell r="L705">
            <v>0</v>
          </cell>
          <cell r="M705">
            <v>0</v>
          </cell>
          <cell r="N705">
            <v>0</v>
          </cell>
          <cell r="O705">
            <v>0</v>
          </cell>
          <cell r="P705">
            <v>0</v>
          </cell>
          <cell r="Q705">
            <v>0</v>
          </cell>
          <cell r="R705" t="e">
            <v>#NAME?</v>
          </cell>
          <cell r="S705" t="e">
            <v>#NAME?</v>
          </cell>
          <cell r="T705">
            <v>0</v>
          </cell>
          <cell r="U705">
            <v>0</v>
          </cell>
          <cell r="V705" t="e">
            <v>#NAME?</v>
          </cell>
          <cell r="W705" t="e">
            <v>#NAME?</v>
          </cell>
          <cell r="X705" t="e">
            <v>#NAME?</v>
          </cell>
          <cell r="Y705" t="e">
            <v>#NAME?</v>
          </cell>
          <cell r="Z705" t="e">
            <v>#NAME?</v>
          </cell>
          <cell r="AA705" t="e">
            <v>#NAME?</v>
          </cell>
          <cell r="AB705" t="e">
            <v>#NAME?</v>
          </cell>
          <cell r="AC705" t="e">
            <v>#NAME?</v>
          </cell>
          <cell r="AD705" t="e">
            <v>#NAME?</v>
          </cell>
          <cell r="AE705" t="e">
            <v>#NAME?</v>
          </cell>
          <cell r="AF705">
            <v>122.56</v>
          </cell>
          <cell r="AG705">
            <v>17.68</v>
          </cell>
          <cell r="AH705">
            <v>6.51</v>
          </cell>
          <cell r="AI705">
            <v>146.75</v>
          </cell>
          <cell r="AJ705" t="e">
            <v>#NAME?</v>
          </cell>
          <cell r="AK705" t="e">
            <v>#NAME?</v>
          </cell>
          <cell r="AL705" t="e">
            <v>#NAME?</v>
          </cell>
          <cell r="AM705" t="e">
            <v>#NAME?</v>
          </cell>
          <cell r="AN705" t="e">
            <v>#NAME?</v>
          </cell>
          <cell r="AO705" t="e">
            <v>#NAME?</v>
          </cell>
          <cell r="AP705" t="e">
            <v>#NAME?</v>
          </cell>
          <cell r="AQ705">
            <v>0</v>
          </cell>
          <cell r="AR705">
            <v>0</v>
          </cell>
          <cell r="AS705">
            <v>0</v>
          </cell>
          <cell r="AT705">
            <v>0</v>
          </cell>
        </row>
        <row r="706">
          <cell r="A706" t="str">
            <v>Lilo of 132KV DC ARA-Jagdishpur at Dumraon Line-1</v>
          </cell>
          <cell r="B706">
            <v>0</v>
          </cell>
          <cell r="C706" t="str">
            <v xml:space="preserve"> 7/0</v>
          </cell>
          <cell r="D706" t="str">
            <v>DR+0</v>
          </cell>
          <cell r="E706">
            <v>0</v>
          </cell>
          <cell r="F706">
            <v>0</v>
          </cell>
          <cell r="G706">
            <v>0</v>
          </cell>
          <cell r="H706">
            <v>28</v>
          </cell>
          <cell r="I706">
            <v>0</v>
          </cell>
          <cell r="J706">
            <v>0</v>
          </cell>
          <cell r="K706">
            <v>0</v>
          </cell>
          <cell r="L706">
            <v>0</v>
          </cell>
          <cell r="M706">
            <v>0</v>
          </cell>
          <cell r="N706">
            <v>0</v>
          </cell>
          <cell r="O706">
            <v>0</v>
          </cell>
          <cell r="P706">
            <v>0</v>
          </cell>
          <cell r="Q706">
            <v>0</v>
          </cell>
          <cell r="R706" t="e">
            <v>#NAME?</v>
          </cell>
          <cell r="S706" t="e">
            <v>#NAME?</v>
          </cell>
          <cell r="T706">
            <v>0</v>
          </cell>
          <cell r="U706">
            <v>0</v>
          </cell>
          <cell r="V706" t="e">
            <v>#NAME?</v>
          </cell>
          <cell r="W706" t="e">
            <v>#NAME?</v>
          </cell>
          <cell r="X706" t="e">
            <v>#NAME?</v>
          </cell>
          <cell r="Y706" t="e">
            <v>#NAME?</v>
          </cell>
          <cell r="Z706" t="e">
            <v>#NAME?</v>
          </cell>
          <cell r="AA706" t="e">
            <v>#NAME?</v>
          </cell>
          <cell r="AB706" t="e">
            <v>#NAME?</v>
          </cell>
          <cell r="AC706" t="e">
            <v>#NAME?</v>
          </cell>
          <cell r="AD706" t="e">
            <v>#NAME?</v>
          </cell>
          <cell r="AE706" t="e">
            <v>#NAME?</v>
          </cell>
          <cell r="AF706">
            <v>0</v>
          </cell>
          <cell r="AG706">
            <v>0</v>
          </cell>
          <cell r="AH706">
            <v>0</v>
          </cell>
          <cell r="AI706">
            <v>0</v>
          </cell>
          <cell r="AJ706" t="e">
            <v>#NAME?</v>
          </cell>
          <cell r="AK706" t="e">
            <v>#NAME?</v>
          </cell>
          <cell r="AL706" t="e">
            <v>#NAME?</v>
          </cell>
          <cell r="AM706" t="e">
            <v>#NAME?</v>
          </cell>
          <cell r="AN706" t="e">
            <v>#NAME?</v>
          </cell>
          <cell r="AO706" t="e">
            <v>#NAME?</v>
          </cell>
          <cell r="AP706" t="e">
            <v>#NAME?</v>
          </cell>
          <cell r="AQ706">
            <v>0</v>
          </cell>
          <cell r="AR706">
            <v>0</v>
          </cell>
          <cell r="AS706">
            <v>0</v>
          </cell>
          <cell r="AT706">
            <v>0</v>
          </cell>
        </row>
        <row r="707">
          <cell r="A707" t="str">
            <v>Lilo of 132KV DC ARA-Jagdishpur at Dumraon Line-1</v>
          </cell>
          <cell r="B707">
            <v>17</v>
          </cell>
          <cell r="C707" t="str">
            <v>7/1</v>
          </cell>
          <cell r="D707" t="str">
            <v>DP+0</v>
          </cell>
          <cell r="E707" t="str">
            <v>WET</v>
          </cell>
          <cell r="F707" t="str">
            <v>Ms Builder</v>
          </cell>
          <cell r="G707">
            <v>43609</v>
          </cell>
          <cell r="H707">
            <v>43637</v>
          </cell>
          <cell r="I707">
            <v>0</v>
          </cell>
          <cell r="J707">
            <v>43614</v>
          </cell>
          <cell r="K707">
            <v>0</v>
          </cell>
          <cell r="L707">
            <v>0</v>
          </cell>
          <cell r="M707">
            <v>0</v>
          </cell>
          <cell r="N707">
            <v>0</v>
          </cell>
          <cell r="O707">
            <v>0</v>
          </cell>
          <cell r="P707">
            <v>0</v>
          </cell>
          <cell r="Q707">
            <v>0</v>
          </cell>
          <cell r="R707" t="e">
            <v>#NAME?</v>
          </cell>
          <cell r="S707" t="e">
            <v>#NAME?</v>
          </cell>
          <cell r="T707">
            <v>0</v>
          </cell>
          <cell r="U707">
            <v>0</v>
          </cell>
          <cell r="V707" t="e">
            <v>#NAME?</v>
          </cell>
          <cell r="W707" t="e">
            <v>#NAME?</v>
          </cell>
          <cell r="X707" t="e">
            <v>#NAME?</v>
          </cell>
          <cell r="Y707" t="e">
            <v>#NAME?</v>
          </cell>
          <cell r="Z707" t="e">
            <v>#NAME?</v>
          </cell>
          <cell r="AA707" t="e">
            <v>#NAME?</v>
          </cell>
          <cell r="AB707" t="e">
            <v>#NAME?</v>
          </cell>
          <cell r="AC707" t="e">
            <v>#NAME?</v>
          </cell>
          <cell r="AD707" t="e">
            <v>#NAME?</v>
          </cell>
          <cell r="AE707" t="e">
            <v>#NAME?</v>
          </cell>
          <cell r="AF707">
            <v>122.56</v>
          </cell>
          <cell r="AG707">
            <v>17.68</v>
          </cell>
          <cell r="AH707">
            <v>6.51</v>
          </cell>
          <cell r="AI707">
            <v>146.75</v>
          </cell>
          <cell r="AJ707" t="e">
            <v>#NAME?</v>
          </cell>
          <cell r="AK707" t="e">
            <v>#NAME?</v>
          </cell>
          <cell r="AL707" t="e">
            <v>#NAME?</v>
          </cell>
          <cell r="AM707" t="e">
            <v>#NAME?</v>
          </cell>
          <cell r="AN707" t="e">
            <v>#NAME?</v>
          </cell>
          <cell r="AO707" t="e">
            <v>#NAME?</v>
          </cell>
          <cell r="AP707" t="e">
            <v>#NAME?</v>
          </cell>
          <cell r="AQ707">
            <v>0</v>
          </cell>
          <cell r="AR707">
            <v>0</v>
          </cell>
          <cell r="AS707">
            <v>0</v>
          </cell>
          <cell r="AT707">
            <v>0</v>
          </cell>
        </row>
        <row r="708">
          <cell r="A708" t="str">
            <v>Lilo of 132KV DC ARA-Jagdishpur at Dumraon Line-1</v>
          </cell>
          <cell r="B708">
            <v>11</v>
          </cell>
          <cell r="C708" t="str">
            <v>7/2</v>
          </cell>
          <cell r="D708" t="str">
            <v>DP+0</v>
          </cell>
          <cell r="E708" t="str">
            <v>WET</v>
          </cell>
          <cell r="F708" t="str">
            <v>Ms Builder</v>
          </cell>
          <cell r="G708">
            <v>43603</v>
          </cell>
          <cell r="H708">
            <v>43631</v>
          </cell>
          <cell r="I708">
            <v>0</v>
          </cell>
          <cell r="J708">
            <v>43614</v>
          </cell>
          <cell r="K708">
            <v>0</v>
          </cell>
          <cell r="L708">
            <v>0</v>
          </cell>
          <cell r="M708">
            <v>0</v>
          </cell>
          <cell r="N708">
            <v>0</v>
          </cell>
          <cell r="O708">
            <v>0</v>
          </cell>
          <cell r="P708">
            <v>0</v>
          </cell>
          <cell r="Q708">
            <v>0</v>
          </cell>
          <cell r="R708" t="e">
            <v>#NAME?</v>
          </cell>
          <cell r="S708" t="e">
            <v>#NAME?</v>
          </cell>
          <cell r="T708">
            <v>0</v>
          </cell>
          <cell r="U708">
            <v>0</v>
          </cell>
          <cell r="V708" t="e">
            <v>#NAME?</v>
          </cell>
          <cell r="W708" t="e">
            <v>#NAME?</v>
          </cell>
          <cell r="X708" t="e">
            <v>#NAME?</v>
          </cell>
          <cell r="Y708" t="e">
            <v>#NAME?</v>
          </cell>
          <cell r="Z708" t="e">
            <v>#NAME?</v>
          </cell>
          <cell r="AA708" t="e">
            <v>#NAME?</v>
          </cell>
          <cell r="AB708" t="e">
            <v>#NAME?</v>
          </cell>
          <cell r="AC708" t="e">
            <v>#NAME?</v>
          </cell>
          <cell r="AD708" t="e">
            <v>#NAME?</v>
          </cell>
          <cell r="AE708" t="e">
            <v>#NAME?</v>
          </cell>
          <cell r="AF708">
            <v>122.56</v>
          </cell>
          <cell r="AG708">
            <v>17.68</v>
          </cell>
          <cell r="AH708">
            <v>6.51</v>
          </cell>
          <cell r="AI708">
            <v>146.75</v>
          </cell>
          <cell r="AJ708" t="e">
            <v>#NAME?</v>
          </cell>
          <cell r="AK708" t="e">
            <v>#NAME?</v>
          </cell>
          <cell r="AL708" t="e">
            <v>#NAME?</v>
          </cell>
          <cell r="AM708" t="e">
            <v>#NAME?</v>
          </cell>
          <cell r="AN708" t="e">
            <v>#NAME?</v>
          </cell>
          <cell r="AO708" t="e">
            <v>#NAME?</v>
          </cell>
          <cell r="AP708" t="e">
            <v>#NAME?</v>
          </cell>
          <cell r="AQ708">
            <v>0</v>
          </cell>
          <cell r="AR708">
            <v>0</v>
          </cell>
          <cell r="AS708">
            <v>0</v>
          </cell>
          <cell r="AT708">
            <v>0</v>
          </cell>
        </row>
        <row r="709">
          <cell r="A709" t="str">
            <v>Lilo of 132KV DC ARA-Jagdishpur at Dumraon Line-1</v>
          </cell>
          <cell r="B709">
            <v>13</v>
          </cell>
          <cell r="C709" t="str">
            <v>7/3</v>
          </cell>
          <cell r="D709" t="str">
            <v>DP+0</v>
          </cell>
          <cell r="E709" t="str">
            <v>WET</v>
          </cell>
          <cell r="F709" t="str">
            <v>Ms Builder</v>
          </cell>
          <cell r="G709">
            <v>43605</v>
          </cell>
          <cell r="H709">
            <v>43633</v>
          </cell>
          <cell r="I709">
            <v>0</v>
          </cell>
          <cell r="J709">
            <v>43614</v>
          </cell>
          <cell r="K709">
            <v>0</v>
          </cell>
          <cell r="L709">
            <v>0</v>
          </cell>
          <cell r="M709">
            <v>0</v>
          </cell>
          <cell r="N709">
            <v>0</v>
          </cell>
          <cell r="O709">
            <v>0</v>
          </cell>
          <cell r="P709">
            <v>0</v>
          </cell>
          <cell r="Q709">
            <v>0</v>
          </cell>
          <cell r="R709" t="e">
            <v>#NAME?</v>
          </cell>
          <cell r="S709" t="e">
            <v>#NAME?</v>
          </cell>
          <cell r="T709">
            <v>0</v>
          </cell>
          <cell r="U709">
            <v>0</v>
          </cell>
          <cell r="V709" t="e">
            <v>#NAME?</v>
          </cell>
          <cell r="W709" t="e">
            <v>#NAME?</v>
          </cell>
          <cell r="X709" t="e">
            <v>#NAME?</v>
          </cell>
          <cell r="Y709" t="e">
            <v>#NAME?</v>
          </cell>
          <cell r="Z709" t="e">
            <v>#NAME?</v>
          </cell>
          <cell r="AA709" t="e">
            <v>#NAME?</v>
          </cell>
          <cell r="AB709" t="e">
            <v>#NAME?</v>
          </cell>
          <cell r="AC709" t="e">
            <v>#NAME?</v>
          </cell>
          <cell r="AD709" t="e">
            <v>#NAME?</v>
          </cell>
          <cell r="AE709" t="e">
            <v>#NAME?</v>
          </cell>
          <cell r="AF709">
            <v>122.56</v>
          </cell>
          <cell r="AG709">
            <v>17.68</v>
          </cell>
          <cell r="AH709">
            <v>6.51</v>
          </cell>
          <cell r="AI709">
            <v>146.75</v>
          </cell>
          <cell r="AJ709" t="e">
            <v>#NAME?</v>
          </cell>
          <cell r="AK709" t="e">
            <v>#NAME?</v>
          </cell>
          <cell r="AL709" t="e">
            <v>#NAME?</v>
          </cell>
          <cell r="AM709" t="e">
            <v>#NAME?</v>
          </cell>
          <cell r="AN709" t="e">
            <v>#NAME?</v>
          </cell>
          <cell r="AO709" t="e">
            <v>#NAME?</v>
          </cell>
          <cell r="AP709" t="e">
            <v>#NAME?</v>
          </cell>
          <cell r="AQ709">
            <v>0</v>
          </cell>
          <cell r="AR709">
            <v>0</v>
          </cell>
          <cell r="AS709">
            <v>0</v>
          </cell>
          <cell r="AT709">
            <v>0</v>
          </cell>
        </row>
        <row r="710">
          <cell r="A710" t="str">
            <v>Lilo of 132KV DC ARA-Jagdishpur at Dumraon Line-1</v>
          </cell>
          <cell r="B710">
            <v>15</v>
          </cell>
          <cell r="C710" t="str">
            <v>7/4</v>
          </cell>
          <cell r="D710" t="str">
            <v>DP+0</v>
          </cell>
          <cell r="E710" t="str">
            <v>WET</v>
          </cell>
          <cell r="F710" t="str">
            <v>Ms Builder</v>
          </cell>
          <cell r="G710">
            <v>43607</v>
          </cell>
          <cell r="H710">
            <v>43635</v>
          </cell>
          <cell r="I710">
            <v>0</v>
          </cell>
          <cell r="J710">
            <v>43614</v>
          </cell>
          <cell r="K710">
            <v>0</v>
          </cell>
          <cell r="L710">
            <v>0</v>
          </cell>
          <cell r="M710">
            <v>0</v>
          </cell>
          <cell r="N710">
            <v>0</v>
          </cell>
          <cell r="O710">
            <v>0</v>
          </cell>
          <cell r="P710">
            <v>0</v>
          </cell>
          <cell r="Q710">
            <v>0</v>
          </cell>
          <cell r="R710" t="e">
            <v>#NAME?</v>
          </cell>
          <cell r="S710" t="e">
            <v>#NAME?</v>
          </cell>
          <cell r="T710">
            <v>0</v>
          </cell>
          <cell r="U710">
            <v>0</v>
          </cell>
          <cell r="V710" t="e">
            <v>#NAME?</v>
          </cell>
          <cell r="W710" t="e">
            <v>#NAME?</v>
          </cell>
          <cell r="X710" t="e">
            <v>#NAME?</v>
          </cell>
          <cell r="Y710" t="e">
            <v>#NAME?</v>
          </cell>
          <cell r="Z710" t="e">
            <v>#NAME?</v>
          </cell>
          <cell r="AA710" t="e">
            <v>#NAME?</v>
          </cell>
          <cell r="AB710" t="e">
            <v>#NAME?</v>
          </cell>
          <cell r="AC710" t="e">
            <v>#NAME?</v>
          </cell>
          <cell r="AD710" t="e">
            <v>#NAME?</v>
          </cell>
          <cell r="AE710" t="e">
            <v>#NAME?</v>
          </cell>
          <cell r="AF710">
            <v>122.56</v>
          </cell>
          <cell r="AG710">
            <v>17.68</v>
          </cell>
          <cell r="AH710">
            <v>6.51</v>
          </cell>
          <cell r="AI710">
            <v>146.75</v>
          </cell>
          <cell r="AJ710" t="e">
            <v>#NAME?</v>
          </cell>
          <cell r="AK710" t="e">
            <v>#NAME?</v>
          </cell>
          <cell r="AL710" t="e">
            <v>#NAME?</v>
          </cell>
          <cell r="AM710" t="e">
            <v>#NAME?</v>
          </cell>
          <cell r="AN710" t="e">
            <v>#NAME?</v>
          </cell>
          <cell r="AO710" t="e">
            <v>#NAME?</v>
          </cell>
          <cell r="AP710" t="e">
            <v>#NAME?</v>
          </cell>
          <cell r="AQ710">
            <v>0</v>
          </cell>
          <cell r="AR710">
            <v>0</v>
          </cell>
          <cell r="AS710">
            <v>0</v>
          </cell>
          <cell r="AT710">
            <v>0</v>
          </cell>
        </row>
        <row r="711">
          <cell r="A711" t="str">
            <v>Lilo of 132KV DC ARA-Jagdishpur at Dumraon Line-1</v>
          </cell>
          <cell r="B711">
            <v>0</v>
          </cell>
          <cell r="C711" t="str">
            <v xml:space="preserve"> 8/0</v>
          </cell>
          <cell r="D711" t="str">
            <v>DQ+0</v>
          </cell>
          <cell r="E711">
            <v>0</v>
          </cell>
          <cell r="F711">
            <v>0</v>
          </cell>
          <cell r="G711">
            <v>0</v>
          </cell>
          <cell r="H711">
            <v>28</v>
          </cell>
          <cell r="I711">
            <v>0</v>
          </cell>
          <cell r="J711">
            <v>0</v>
          </cell>
          <cell r="K711">
            <v>0</v>
          </cell>
          <cell r="L711">
            <v>0</v>
          </cell>
          <cell r="M711">
            <v>0</v>
          </cell>
          <cell r="N711">
            <v>0</v>
          </cell>
          <cell r="O711">
            <v>0</v>
          </cell>
          <cell r="P711">
            <v>0</v>
          </cell>
          <cell r="Q711">
            <v>0</v>
          </cell>
          <cell r="R711" t="e">
            <v>#NAME?</v>
          </cell>
          <cell r="S711" t="e">
            <v>#NAME?</v>
          </cell>
          <cell r="T711">
            <v>0</v>
          </cell>
          <cell r="U711">
            <v>0</v>
          </cell>
          <cell r="V711" t="e">
            <v>#NAME?</v>
          </cell>
          <cell r="W711" t="e">
            <v>#NAME?</v>
          </cell>
          <cell r="X711" t="e">
            <v>#NAME?</v>
          </cell>
          <cell r="Y711" t="e">
            <v>#NAME?</v>
          </cell>
          <cell r="Z711" t="e">
            <v>#NAME?</v>
          </cell>
          <cell r="AA711" t="e">
            <v>#NAME?</v>
          </cell>
          <cell r="AB711" t="e">
            <v>#NAME?</v>
          </cell>
          <cell r="AC711" t="e">
            <v>#NAME?</v>
          </cell>
          <cell r="AD711" t="e">
            <v>#NAME?</v>
          </cell>
          <cell r="AE711" t="e">
            <v>#NAME?</v>
          </cell>
          <cell r="AF711">
            <v>0</v>
          </cell>
          <cell r="AG711">
            <v>0</v>
          </cell>
          <cell r="AH711">
            <v>0</v>
          </cell>
          <cell r="AI711">
            <v>0</v>
          </cell>
          <cell r="AJ711" t="e">
            <v>#NAME?</v>
          </cell>
          <cell r="AK711" t="e">
            <v>#NAME?</v>
          </cell>
          <cell r="AL711" t="e">
            <v>#NAME?</v>
          </cell>
          <cell r="AM711" t="e">
            <v>#NAME?</v>
          </cell>
          <cell r="AN711" t="e">
            <v>#NAME?</v>
          </cell>
          <cell r="AO711" t="e">
            <v>#NAME?</v>
          </cell>
          <cell r="AP711" t="e">
            <v>#NAME?</v>
          </cell>
          <cell r="AQ711">
            <v>0</v>
          </cell>
          <cell r="AR711">
            <v>0</v>
          </cell>
          <cell r="AS711">
            <v>0</v>
          </cell>
          <cell r="AT711">
            <v>0</v>
          </cell>
        </row>
        <row r="712">
          <cell r="A712" t="str">
            <v>Lilo of 132KV DC ARA-Jagdishpur at Dumraon Line-1</v>
          </cell>
          <cell r="B712">
            <v>10</v>
          </cell>
          <cell r="C712" t="str">
            <v>8/1</v>
          </cell>
          <cell r="D712" t="str">
            <v>DP+0</v>
          </cell>
          <cell r="E712" t="str">
            <v>WET</v>
          </cell>
          <cell r="F712" t="str">
            <v>Deepak Pandey</v>
          </cell>
          <cell r="G712">
            <v>43601</v>
          </cell>
          <cell r="H712">
            <v>43629</v>
          </cell>
          <cell r="I712">
            <v>0</v>
          </cell>
          <cell r="J712">
            <v>43614</v>
          </cell>
          <cell r="K712">
            <v>0</v>
          </cell>
          <cell r="L712">
            <v>0</v>
          </cell>
          <cell r="M712">
            <v>0</v>
          </cell>
          <cell r="N712">
            <v>0</v>
          </cell>
          <cell r="O712">
            <v>0</v>
          </cell>
          <cell r="P712">
            <v>0</v>
          </cell>
          <cell r="Q712">
            <v>0</v>
          </cell>
          <cell r="R712" t="e">
            <v>#NAME?</v>
          </cell>
          <cell r="S712" t="e">
            <v>#NAME?</v>
          </cell>
          <cell r="T712">
            <v>0</v>
          </cell>
          <cell r="U712">
            <v>0</v>
          </cell>
          <cell r="V712" t="e">
            <v>#NAME?</v>
          </cell>
          <cell r="W712" t="e">
            <v>#NAME?</v>
          </cell>
          <cell r="X712" t="e">
            <v>#NAME?</v>
          </cell>
          <cell r="Y712" t="e">
            <v>#NAME?</v>
          </cell>
          <cell r="Z712" t="e">
            <v>#NAME?</v>
          </cell>
          <cell r="AA712" t="e">
            <v>#NAME?</v>
          </cell>
          <cell r="AB712" t="e">
            <v>#NAME?</v>
          </cell>
          <cell r="AC712" t="e">
            <v>#NAME?</v>
          </cell>
          <cell r="AD712" t="e">
            <v>#NAME?</v>
          </cell>
          <cell r="AE712" t="e">
            <v>#NAME?</v>
          </cell>
          <cell r="AF712">
            <v>122.56</v>
          </cell>
          <cell r="AG712">
            <v>17.68</v>
          </cell>
          <cell r="AH712">
            <v>6.51</v>
          </cell>
          <cell r="AI712">
            <v>146.75</v>
          </cell>
          <cell r="AJ712" t="e">
            <v>#NAME?</v>
          </cell>
          <cell r="AK712" t="e">
            <v>#NAME?</v>
          </cell>
          <cell r="AL712" t="e">
            <v>#NAME?</v>
          </cell>
          <cell r="AM712" t="e">
            <v>#NAME?</v>
          </cell>
          <cell r="AN712" t="e">
            <v>#NAME?</v>
          </cell>
          <cell r="AO712" t="e">
            <v>#NAME?</v>
          </cell>
          <cell r="AP712" t="e">
            <v>#NAME?</v>
          </cell>
          <cell r="AQ712">
            <v>0</v>
          </cell>
          <cell r="AR712">
            <v>0</v>
          </cell>
          <cell r="AS712">
            <v>0</v>
          </cell>
          <cell r="AT712">
            <v>0</v>
          </cell>
        </row>
        <row r="713">
          <cell r="A713" t="str">
            <v>Lilo of 132KV DC ARA-Jagdishpur at Dumraon Line-1</v>
          </cell>
          <cell r="B713">
            <v>12</v>
          </cell>
          <cell r="C713" t="str">
            <v>8/2</v>
          </cell>
          <cell r="D713" t="str">
            <v>DP+0</v>
          </cell>
          <cell r="E713" t="str">
            <v>WET</v>
          </cell>
          <cell r="F713" t="str">
            <v>Deepak Pandey</v>
          </cell>
          <cell r="G713">
            <v>43603</v>
          </cell>
          <cell r="H713">
            <v>43631</v>
          </cell>
          <cell r="I713">
            <v>0</v>
          </cell>
          <cell r="J713">
            <v>43614</v>
          </cell>
          <cell r="K713">
            <v>0</v>
          </cell>
          <cell r="L713">
            <v>0</v>
          </cell>
          <cell r="M713">
            <v>0</v>
          </cell>
          <cell r="N713">
            <v>0</v>
          </cell>
          <cell r="O713">
            <v>0</v>
          </cell>
          <cell r="P713">
            <v>0</v>
          </cell>
          <cell r="Q713">
            <v>0</v>
          </cell>
          <cell r="R713" t="e">
            <v>#NAME?</v>
          </cell>
          <cell r="S713" t="e">
            <v>#NAME?</v>
          </cell>
          <cell r="T713">
            <v>0</v>
          </cell>
          <cell r="U713">
            <v>0</v>
          </cell>
          <cell r="V713" t="e">
            <v>#NAME?</v>
          </cell>
          <cell r="W713" t="e">
            <v>#NAME?</v>
          </cell>
          <cell r="X713" t="e">
            <v>#NAME?</v>
          </cell>
          <cell r="Y713" t="e">
            <v>#NAME?</v>
          </cell>
          <cell r="Z713" t="e">
            <v>#NAME?</v>
          </cell>
          <cell r="AA713" t="e">
            <v>#NAME?</v>
          </cell>
          <cell r="AB713" t="e">
            <v>#NAME?</v>
          </cell>
          <cell r="AC713" t="e">
            <v>#NAME?</v>
          </cell>
          <cell r="AD713" t="e">
            <v>#NAME?</v>
          </cell>
          <cell r="AE713" t="e">
            <v>#NAME?</v>
          </cell>
          <cell r="AF713">
            <v>122.56</v>
          </cell>
          <cell r="AG713">
            <v>17.68</v>
          </cell>
          <cell r="AH713">
            <v>6.51</v>
          </cell>
          <cell r="AI713">
            <v>146.75</v>
          </cell>
          <cell r="AJ713" t="e">
            <v>#NAME?</v>
          </cell>
          <cell r="AK713" t="e">
            <v>#NAME?</v>
          </cell>
          <cell r="AL713" t="e">
            <v>#NAME?</v>
          </cell>
          <cell r="AM713" t="e">
            <v>#NAME?</v>
          </cell>
          <cell r="AN713" t="e">
            <v>#NAME?</v>
          </cell>
          <cell r="AO713" t="e">
            <v>#NAME?</v>
          </cell>
          <cell r="AP713" t="e">
            <v>#NAME?</v>
          </cell>
          <cell r="AQ713">
            <v>0</v>
          </cell>
          <cell r="AR713">
            <v>0</v>
          </cell>
          <cell r="AS713">
            <v>0</v>
          </cell>
          <cell r="AT713">
            <v>0</v>
          </cell>
        </row>
        <row r="714">
          <cell r="A714" t="str">
            <v>Lilo of 132KV DC ARA-Jagdishpur at Dumraon Line-1</v>
          </cell>
          <cell r="B714">
            <v>14</v>
          </cell>
          <cell r="C714" t="str">
            <v>8/3</v>
          </cell>
          <cell r="D714" t="str">
            <v>DP+3</v>
          </cell>
          <cell r="E714" t="str">
            <v>WET</v>
          </cell>
          <cell r="F714" t="str">
            <v>Deepak Pandey</v>
          </cell>
          <cell r="G714">
            <v>43605</v>
          </cell>
          <cell r="H714">
            <v>43633</v>
          </cell>
          <cell r="I714">
            <v>0</v>
          </cell>
          <cell r="J714">
            <v>43614</v>
          </cell>
          <cell r="K714">
            <v>0</v>
          </cell>
          <cell r="L714">
            <v>0</v>
          </cell>
          <cell r="M714">
            <v>0</v>
          </cell>
          <cell r="N714">
            <v>0</v>
          </cell>
          <cell r="O714">
            <v>0</v>
          </cell>
          <cell r="P714">
            <v>0</v>
          </cell>
          <cell r="Q714">
            <v>0</v>
          </cell>
          <cell r="R714" t="e">
            <v>#NAME?</v>
          </cell>
          <cell r="S714" t="e">
            <v>#NAME?</v>
          </cell>
          <cell r="T714">
            <v>0</v>
          </cell>
          <cell r="U714">
            <v>0</v>
          </cell>
          <cell r="V714" t="e">
            <v>#NAME?</v>
          </cell>
          <cell r="W714" t="e">
            <v>#NAME?</v>
          </cell>
          <cell r="X714" t="e">
            <v>#NAME?</v>
          </cell>
          <cell r="Y714" t="e">
            <v>#NAME?</v>
          </cell>
          <cell r="Z714" t="e">
            <v>#NAME?</v>
          </cell>
          <cell r="AA714" t="e">
            <v>#NAME?</v>
          </cell>
          <cell r="AB714" t="e">
            <v>#NAME?</v>
          </cell>
          <cell r="AC714" t="e">
            <v>#NAME?</v>
          </cell>
          <cell r="AD714" t="e">
            <v>#NAME?</v>
          </cell>
          <cell r="AE714" t="e">
            <v>#NAME?</v>
          </cell>
          <cell r="AF714">
            <v>122.56</v>
          </cell>
          <cell r="AG714">
            <v>17.68</v>
          </cell>
          <cell r="AH714">
            <v>6.51</v>
          </cell>
          <cell r="AI714">
            <v>146.75</v>
          </cell>
          <cell r="AJ714" t="e">
            <v>#NAME?</v>
          </cell>
          <cell r="AK714" t="e">
            <v>#NAME?</v>
          </cell>
          <cell r="AL714" t="e">
            <v>#NAME?</v>
          </cell>
          <cell r="AM714" t="e">
            <v>#NAME?</v>
          </cell>
          <cell r="AN714" t="e">
            <v>#NAME?</v>
          </cell>
          <cell r="AO714" t="e">
            <v>#NAME?</v>
          </cell>
          <cell r="AP714" t="e">
            <v>#NAME?</v>
          </cell>
          <cell r="AQ714">
            <v>0</v>
          </cell>
          <cell r="AR714">
            <v>0</v>
          </cell>
          <cell r="AS714">
            <v>0</v>
          </cell>
          <cell r="AT714">
            <v>0</v>
          </cell>
        </row>
        <row r="715">
          <cell r="A715" t="str">
            <v>Lilo of 132KV DC ARA-Jagdishpur at Dumraon Line-1</v>
          </cell>
          <cell r="B715">
            <v>16</v>
          </cell>
          <cell r="C715" t="str">
            <v>8/4</v>
          </cell>
          <cell r="D715" t="str">
            <v>DP+0</v>
          </cell>
          <cell r="E715" t="str">
            <v>WET</v>
          </cell>
          <cell r="F715" t="str">
            <v>Deepak Pandey</v>
          </cell>
          <cell r="G715">
            <v>43608</v>
          </cell>
          <cell r="H715">
            <v>43636</v>
          </cell>
          <cell r="I715">
            <v>0</v>
          </cell>
          <cell r="J715">
            <v>43614</v>
          </cell>
          <cell r="K715">
            <v>0</v>
          </cell>
          <cell r="L715">
            <v>0</v>
          </cell>
          <cell r="M715">
            <v>0</v>
          </cell>
          <cell r="N715">
            <v>0</v>
          </cell>
          <cell r="O715">
            <v>0</v>
          </cell>
          <cell r="P715">
            <v>0</v>
          </cell>
          <cell r="Q715">
            <v>0</v>
          </cell>
          <cell r="R715" t="e">
            <v>#NAME?</v>
          </cell>
          <cell r="S715" t="e">
            <v>#NAME?</v>
          </cell>
          <cell r="T715">
            <v>0</v>
          </cell>
          <cell r="U715">
            <v>0</v>
          </cell>
          <cell r="V715" t="e">
            <v>#NAME?</v>
          </cell>
          <cell r="W715" t="e">
            <v>#NAME?</v>
          </cell>
          <cell r="X715" t="e">
            <v>#NAME?</v>
          </cell>
          <cell r="Y715" t="e">
            <v>#NAME?</v>
          </cell>
          <cell r="Z715" t="e">
            <v>#NAME?</v>
          </cell>
          <cell r="AA715" t="e">
            <v>#NAME?</v>
          </cell>
          <cell r="AB715" t="e">
            <v>#NAME?</v>
          </cell>
          <cell r="AC715" t="e">
            <v>#NAME?</v>
          </cell>
          <cell r="AD715" t="e">
            <v>#NAME?</v>
          </cell>
          <cell r="AE715" t="e">
            <v>#NAME?</v>
          </cell>
          <cell r="AF715">
            <v>122.56</v>
          </cell>
          <cell r="AG715">
            <v>17.68</v>
          </cell>
          <cell r="AH715">
            <v>6.51</v>
          </cell>
          <cell r="AI715">
            <v>146.75</v>
          </cell>
          <cell r="AJ715" t="e">
            <v>#NAME?</v>
          </cell>
          <cell r="AK715" t="e">
            <v>#NAME?</v>
          </cell>
          <cell r="AL715" t="e">
            <v>#NAME?</v>
          </cell>
          <cell r="AM715" t="e">
            <v>#NAME?</v>
          </cell>
          <cell r="AN715" t="e">
            <v>#NAME?</v>
          </cell>
          <cell r="AO715" t="e">
            <v>#NAME?</v>
          </cell>
          <cell r="AP715" t="e">
            <v>#NAME?</v>
          </cell>
          <cell r="AQ715">
            <v>0</v>
          </cell>
          <cell r="AR715">
            <v>0</v>
          </cell>
          <cell r="AS715">
            <v>0</v>
          </cell>
          <cell r="AT715">
            <v>0</v>
          </cell>
        </row>
        <row r="716">
          <cell r="A716" t="str">
            <v>Lilo of 132KV DC ARA-Jagdishpur at Dumraon Line-1</v>
          </cell>
          <cell r="B716">
            <v>0</v>
          </cell>
          <cell r="C716" t="str">
            <v xml:space="preserve"> 9/0</v>
          </cell>
          <cell r="D716" t="str">
            <v>DS+0</v>
          </cell>
          <cell r="E716">
            <v>0</v>
          </cell>
          <cell r="F716">
            <v>0</v>
          </cell>
          <cell r="G716">
            <v>0</v>
          </cell>
          <cell r="H716">
            <v>28</v>
          </cell>
          <cell r="I716">
            <v>0</v>
          </cell>
          <cell r="J716">
            <v>0</v>
          </cell>
          <cell r="K716">
            <v>0</v>
          </cell>
          <cell r="L716">
            <v>0</v>
          </cell>
          <cell r="M716">
            <v>0</v>
          </cell>
          <cell r="N716">
            <v>0</v>
          </cell>
          <cell r="O716">
            <v>0</v>
          </cell>
          <cell r="P716">
            <v>0</v>
          </cell>
          <cell r="Q716">
            <v>0</v>
          </cell>
          <cell r="R716" t="e">
            <v>#NAME?</v>
          </cell>
          <cell r="S716" t="e">
            <v>#NAME?</v>
          </cell>
          <cell r="T716">
            <v>0</v>
          </cell>
          <cell r="U716">
            <v>0</v>
          </cell>
          <cell r="V716" t="e">
            <v>#NAME?</v>
          </cell>
          <cell r="W716" t="e">
            <v>#NAME?</v>
          </cell>
          <cell r="X716" t="e">
            <v>#NAME?</v>
          </cell>
          <cell r="Y716" t="e">
            <v>#NAME?</v>
          </cell>
          <cell r="Z716" t="e">
            <v>#NAME?</v>
          </cell>
          <cell r="AA716" t="e">
            <v>#NAME?</v>
          </cell>
          <cell r="AB716" t="e">
            <v>#NAME?</v>
          </cell>
          <cell r="AC716" t="e">
            <v>#NAME?</v>
          </cell>
          <cell r="AD716" t="e">
            <v>#NAME?</v>
          </cell>
          <cell r="AE716" t="e">
            <v>#NAME?</v>
          </cell>
          <cell r="AF716">
            <v>0</v>
          </cell>
          <cell r="AG716">
            <v>0</v>
          </cell>
          <cell r="AH716">
            <v>0</v>
          </cell>
          <cell r="AI716">
            <v>0</v>
          </cell>
          <cell r="AJ716" t="e">
            <v>#NAME?</v>
          </cell>
          <cell r="AK716" t="e">
            <v>#NAME?</v>
          </cell>
          <cell r="AL716" t="e">
            <v>#NAME?</v>
          </cell>
          <cell r="AM716" t="e">
            <v>#NAME?</v>
          </cell>
          <cell r="AN716" t="e">
            <v>#NAME?</v>
          </cell>
          <cell r="AO716" t="e">
            <v>#NAME?</v>
          </cell>
          <cell r="AP716" t="e">
            <v>#NAME?</v>
          </cell>
          <cell r="AQ716">
            <v>0</v>
          </cell>
          <cell r="AR716">
            <v>0</v>
          </cell>
          <cell r="AS716">
            <v>0</v>
          </cell>
          <cell r="AT716">
            <v>0</v>
          </cell>
        </row>
        <row r="717">
          <cell r="A717" t="str">
            <v>Lilo of 132KV DC ARA-Jagdishpur at Dumraon Line-1</v>
          </cell>
          <cell r="B717">
            <v>0</v>
          </cell>
          <cell r="C717" t="str">
            <v>9/1</v>
          </cell>
          <cell r="D717" t="str">
            <v>DP+0</v>
          </cell>
          <cell r="E717">
            <v>0</v>
          </cell>
          <cell r="F717">
            <v>0</v>
          </cell>
          <cell r="G717">
            <v>0</v>
          </cell>
          <cell r="H717">
            <v>28</v>
          </cell>
          <cell r="I717">
            <v>0</v>
          </cell>
          <cell r="J717">
            <v>0</v>
          </cell>
          <cell r="K717">
            <v>0</v>
          </cell>
          <cell r="L717">
            <v>0</v>
          </cell>
          <cell r="M717">
            <v>0</v>
          </cell>
          <cell r="N717">
            <v>0</v>
          </cell>
          <cell r="O717">
            <v>0</v>
          </cell>
          <cell r="P717">
            <v>0</v>
          </cell>
          <cell r="Q717">
            <v>0</v>
          </cell>
          <cell r="R717" t="e">
            <v>#NAME?</v>
          </cell>
          <cell r="S717" t="e">
            <v>#NAME?</v>
          </cell>
          <cell r="T717">
            <v>0</v>
          </cell>
          <cell r="U717">
            <v>0</v>
          </cell>
          <cell r="V717" t="e">
            <v>#NAME?</v>
          </cell>
          <cell r="W717" t="e">
            <v>#NAME?</v>
          </cell>
          <cell r="X717" t="e">
            <v>#NAME?</v>
          </cell>
          <cell r="Y717" t="e">
            <v>#NAME?</v>
          </cell>
          <cell r="Z717" t="e">
            <v>#NAME?</v>
          </cell>
          <cell r="AA717" t="e">
            <v>#NAME?</v>
          </cell>
          <cell r="AB717" t="e">
            <v>#NAME?</v>
          </cell>
          <cell r="AC717" t="e">
            <v>#NAME?</v>
          </cell>
          <cell r="AD717" t="e">
            <v>#NAME?</v>
          </cell>
          <cell r="AE717" t="e">
            <v>#NAME?</v>
          </cell>
          <cell r="AF717">
            <v>0</v>
          </cell>
          <cell r="AG717">
            <v>0</v>
          </cell>
          <cell r="AH717">
            <v>0</v>
          </cell>
          <cell r="AI717">
            <v>0</v>
          </cell>
          <cell r="AJ717" t="e">
            <v>#NAME?</v>
          </cell>
          <cell r="AK717" t="e">
            <v>#NAME?</v>
          </cell>
          <cell r="AL717" t="e">
            <v>#NAME?</v>
          </cell>
          <cell r="AM717" t="e">
            <v>#NAME?</v>
          </cell>
          <cell r="AN717" t="e">
            <v>#NAME?</v>
          </cell>
          <cell r="AO717" t="e">
            <v>#NAME?</v>
          </cell>
          <cell r="AP717" t="e">
            <v>#NAME?</v>
          </cell>
          <cell r="AQ717">
            <v>0</v>
          </cell>
          <cell r="AR717">
            <v>0</v>
          </cell>
          <cell r="AS717">
            <v>0</v>
          </cell>
          <cell r="AT717">
            <v>0</v>
          </cell>
        </row>
        <row r="718">
          <cell r="A718" t="str">
            <v>Lilo of 132KV DC ARA-Jagdishpur at Dumraon Line-1</v>
          </cell>
          <cell r="B718">
            <v>0</v>
          </cell>
          <cell r="C718" t="str">
            <v>9/2</v>
          </cell>
          <cell r="D718" t="str">
            <v>DP+0</v>
          </cell>
          <cell r="E718">
            <v>0</v>
          </cell>
          <cell r="F718">
            <v>0</v>
          </cell>
          <cell r="G718">
            <v>0</v>
          </cell>
          <cell r="H718">
            <v>28</v>
          </cell>
          <cell r="I718">
            <v>0</v>
          </cell>
          <cell r="J718">
            <v>0</v>
          </cell>
          <cell r="K718">
            <v>0</v>
          </cell>
          <cell r="L718">
            <v>0</v>
          </cell>
          <cell r="M718">
            <v>0</v>
          </cell>
          <cell r="N718">
            <v>0</v>
          </cell>
          <cell r="O718">
            <v>0</v>
          </cell>
          <cell r="P718">
            <v>0</v>
          </cell>
          <cell r="Q718">
            <v>0</v>
          </cell>
          <cell r="R718" t="e">
            <v>#NAME?</v>
          </cell>
          <cell r="S718" t="e">
            <v>#NAME?</v>
          </cell>
          <cell r="T718">
            <v>0</v>
          </cell>
          <cell r="U718">
            <v>0</v>
          </cell>
          <cell r="V718" t="e">
            <v>#NAME?</v>
          </cell>
          <cell r="W718" t="e">
            <v>#NAME?</v>
          </cell>
          <cell r="X718" t="e">
            <v>#NAME?</v>
          </cell>
          <cell r="Y718" t="e">
            <v>#NAME?</v>
          </cell>
          <cell r="Z718" t="e">
            <v>#NAME?</v>
          </cell>
          <cell r="AA718" t="e">
            <v>#NAME?</v>
          </cell>
          <cell r="AB718" t="e">
            <v>#NAME?</v>
          </cell>
          <cell r="AC718" t="e">
            <v>#NAME?</v>
          </cell>
          <cell r="AD718" t="e">
            <v>#NAME?</v>
          </cell>
          <cell r="AE718" t="e">
            <v>#NAME?</v>
          </cell>
          <cell r="AF718">
            <v>0</v>
          </cell>
          <cell r="AG718">
            <v>0</v>
          </cell>
          <cell r="AH718">
            <v>0</v>
          </cell>
          <cell r="AI718">
            <v>0</v>
          </cell>
          <cell r="AJ718" t="e">
            <v>#NAME?</v>
          </cell>
          <cell r="AK718" t="e">
            <v>#NAME?</v>
          </cell>
          <cell r="AL718" t="e">
            <v>#NAME?</v>
          </cell>
          <cell r="AM718" t="e">
            <v>#NAME?</v>
          </cell>
          <cell r="AN718" t="e">
            <v>#NAME?</v>
          </cell>
          <cell r="AO718" t="e">
            <v>#NAME?</v>
          </cell>
          <cell r="AP718" t="e">
            <v>#NAME?</v>
          </cell>
          <cell r="AQ718">
            <v>0</v>
          </cell>
          <cell r="AR718">
            <v>0</v>
          </cell>
          <cell r="AS718">
            <v>0</v>
          </cell>
          <cell r="AT718">
            <v>0</v>
          </cell>
        </row>
        <row r="719">
          <cell r="A719" t="str">
            <v>Lilo of 132KV DC ARA-Jagdishpur at Dumraon Line-1</v>
          </cell>
          <cell r="B719">
            <v>0</v>
          </cell>
          <cell r="C719" t="str">
            <v>9/3</v>
          </cell>
          <cell r="D719" t="str">
            <v>DP+0</v>
          </cell>
          <cell r="E719">
            <v>0</v>
          </cell>
          <cell r="F719">
            <v>0</v>
          </cell>
          <cell r="G719">
            <v>0</v>
          </cell>
          <cell r="H719">
            <v>28</v>
          </cell>
          <cell r="I719">
            <v>0</v>
          </cell>
          <cell r="J719">
            <v>0</v>
          </cell>
          <cell r="K719">
            <v>0</v>
          </cell>
          <cell r="L719">
            <v>0</v>
          </cell>
          <cell r="M719">
            <v>0</v>
          </cell>
          <cell r="N719">
            <v>0</v>
          </cell>
          <cell r="O719">
            <v>0</v>
          </cell>
          <cell r="P719">
            <v>0</v>
          </cell>
          <cell r="Q719">
            <v>0</v>
          </cell>
          <cell r="R719" t="e">
            <v>#NAME?</v>
          </cell>
          <cell r="S719" t="e">
            <v>#NAME?</v>
          </cell>
          <cell r="T719">
            <v>0</v>
          </cell>
          <cell r="U719">
            <v>0</v>
          </cell>
          <cell r="V719" t="e">
            <v>#NAME?</v>
          </cell>
          <cell r="W719" t="e">
            <v>#NAME?</v>
          </cell>
          <cell r="X719" t="e">
            <v>#NAME?</v>
          </cell>
          <cell r="Y719" t="e">
            <v>#NAME?</v>
          </cell>
          <cell r="Z719" t="e">
            <v>#NAME?</v>
          </cell>
          <cell r="AA719" t="e">
            <v>#NAME?</v>
          </cell>
          <cell r="AB719" t="e">
            <v>#NAME?</v>
          </cell>
          <cell r="AC719" t="e">
            <v>#NAME?</v>
          </cell>
          <cell r="AD719" t="e">
            <v>#NAME?</v>
          </cell>
          <cell r="AE719" t="e">
            <v>#NAME?</v>
          </cell>
          <cell r="AF719">
            <v>0</v>
          </cell>
          <cell r="AG719">
            <v>0</v>
          </cell>
          <cell r="AH719">
            <v>0</v>
          </cell>
          <cell r="AI719">
            <v>0</v>
          </cell>
          <cell r="AJ719" t="e">
            <v>#NAME?</v>
          </cell>
          <cell r="AK719" t="e">
            <v>#NAME?</v>
          </cell>
          <cell r="AL719" t="e">
            <v>#NAME?</v>
          </cell>
          <cell r="AM719" t="e">
            <v>#NAME?</v>
          </cell>
          <cell r="AN719" t="e">
            <v>#NAME?</v>
          </cell>
          <cell r="AO719" t="e">
            <v>#NAME?</v>
          </cell>
          <cell r="AP719" t="e">
            <v>#NAME?</v>
          </cell>
          <cell r="AQ719">
            <v>0</v>
          </cell>
          <cell r="AR719">
            <v>0</v>
          </cell>
          <cell r="AS719">
            <v>0</v>
          </cell>
          <cell r="AT719">
            <v>0</v>
          </cell>
        </row>
        <row r="720">
          <cell r="A720" t="str">
            <v>Lilo of 132KV DC ARA-Jagdishpur at Dumraon Line-1</v>
          </cell>
          <cell r="B720">
            <v>0</v>
          </cell>
          <cell r="C720" t="str">
            <v xml:space="preserve"> 10/0</v>
          </cell>
          <cell r="D720" t="str">
            <v>DR+3</v>
          </cell>
          <cell r="E720">
            <v>0</v>
          </cell>
          <cell r="F720">
            <v>0</v>
          </cell>
          <cell r="G720">
            <v>0</v>
          </cell>
          <cell r="H720">
            <v>28</v>
          </cell>
          <cell r="I720">
            <v>0</v>
          </cell>
          <cell r="J720">
            <v>0</v>
          </cell>
          <cell r="K720">
            <v>0</v>
          </cell>
          <cell r="L720">
            <v>0</v>
          </cell>
          <cell r="M720">
            <v>0</v>
          </cell>
          <cell r="N720">
            <v>0</v>
          </cell>
          <cell r="O720">
            <v>0</v>
          </cell>
          <cell r="P720">
            <v>0</v>
          </cell>
          <cell r="Q720">
            <v>0</v>
          </cell>
          <cell r="R720" t="e">
            <v>#NAME?</v>
          </cell>
          <cell r="S720" t="e">
            <v>#NAME?</v>
          </cell>
          <cell r="T720">
            <v>0</v>
          </cell>
          <cell r="U720">
            <v>0</v>
          </cell>
          <cell r="V720" t="e">
            <v>#NAME?</v>
          </cell>
          <cell r="W720" t="e">
            <v>#NAME?</v>
          </cell>
          <cell r="X720" t="e">
            <v>#NAME?</v>
          </cell>
          <cell r="Y720" t="e">
            <v>#NAME?</v>
          </cell>
          <cell r="Z720" t="e">
            <v>#NAME?</v>
          </cell>
          <cell r="AA720" t="e">
            <v>#NAME?</v>
          </cell>
          <cell r="AB720" t="e">
            <v>#NAME?</v>
          </cell>
          <cell r="AC720" t="e">
            <v>#NAME?</v>
          </cell>
          <cell r="AD720" t="e">
            <v>#NAME?</v>
          </cell>
          <cell r="AE720" t="e">
            <v>#NAME?</v>
          </cell>
          <cell r="AF720">
            <v>0</v>
          </cell>
          <cell r="AG720">
            <v>0</v>
          </cell>
          <cell r="AH720">
            <v>0</v>
          </cell>
          <cell r="AI720">
            <v>0</v>
          </cell>
          <cell r="AJ720" t="e">
            <v>#NAME?</v>
          </cell>
          <cell r="AK720" t="e">
            <v>#NAME?</v>
          </cell>
          <cell r="AL720" t="e">
            <v>#NAME?</v>
          </cell>
          <cell r="AM720" t="e">
            <v>#NAME?</v>
          </cell>
          <cell r="AN720" t="e">
            <v>#NAME?</v>
          </cell>
          <cell r="AO720" t="e">
            <v>#NAME?</v>
          </cell>
          <cell r="AP720" t="e">
            <v>#NAME?</v>
          </cell>
          <cell r="AQ720">
            <v>0</v>
          </cell>
          <cell r="AR720">
            <v>0</v>
          </cell>
          <cell r="AS720">
            <v>0</v>
          </cell>
          <cell r="AT720">
            <v>0</v>
          </cell>
        </row>
        <row r="721">
          <cell r="A721" t="str">
            <v>Lilo of 132KV DC ARA-Jagdishpur at Dumraon Line-1</v>
          </cell>
          <cell r="B721">
            <v>0</v>
          </cell>
          <cell r="C721" t="str">
            <v xml:space="preserve"> 11/0</v>
          </cell>
          <cell r="D721" t="str">
            <v>DS+9</v>
          </cell>
          <cell r="E721">
            <v>0</v>
          </cell>
          <cell r="F721">
            <v>0</v>
          </cell>
          <cell r="G721">
            <v>0</v>
          </cell>
          <cell r="H721">
            <v>28</v>
          </cell>
          <cell r="I721">
            <v>0</v>
          </cell>
          <cell r="J721">
            <v>0</v>
          </cell>
          <cell r="K721">
            <v>0</v>
          </cell>
          <cell r="L721">
            <v>0</v>
          </cell>
          <cell r="M721">
            <v>0</v>
          </cell>
          <cell r="N721">
            <v>0</v>
          </cell>
          <cell r="O721">
            <v>0</v>
          </cell>
          <cell r="P721">
            <v>0</v>
          </cell>
          <cell r="Q721">
            <v>0</v>
          </cell>
          <cell r="R721" t="e">
            <v>#NAME?</v>
          </cell>
          <cell r="S721" t="e">
            <v>#NAME?</v>
          </cell>
          <cell r="T721">
            <v>0</v>
          </cell>
          <cell r="U721">
            <v>0</v>
          </cell>
          <cell r="V721" t="e">
            <v>#NAME?</v>
          </cell>
          <cell r="W721" t="e">
            <v>#NAME?</v>
          </cell>
          <cell r="X721" t="e">
            <v>#NAME?</v>
          </cell>
          <cell r="Y721" t="e">
            <v>#NAME?</v>
          </cell>
          <cell r="Z721" t="e">
            <v>#NAME?</v>
          </cell>
          <cell r="AA721" t="e">
            <v>#NAME?</v>
          </cell>
          <cell r="AB721" t="e">
            <v>#NAME?</v>
          </cell>
          <cell r="AC721" t="e">
            <v>#NAME?</v>
          </cell>
          <cell r="AD721" t="e">
            <v>#NAME?</v>
          </cell>
          <cell r="AE721" t="e">
            <v>#NAME?</v>
          </cell>
          <cell r="AF721">
            <v>0</v>
          </cell>
          <cell r="AG721">
            <v>0</v>
          </cell>
          <cell r="AH721">
            <v>0</v>
          </cell>
          <cell r="AI721">
            <v>0</v>
          </cell>
          <cell r="AJ721" t="e">
            <v>#NAME?</v>
          </cell>
          <cell r="AK721" t="e">
            <v>#NAME?</v>
          </cell>
          <cell r="AL721" t="e">
            <v>#NAME?</v>
          </cell>
          <cell r="AM721" t="e">
            <v>#NAME?</v>
          </cell>
          <cell r="AN721" t="e">
            <v>#NAME?</v>
          </cell>
          <cell r="AO721" t="e">
            <v>#NAME?</v>
          </cell>
          <cell r="AP721" t="e">
            <v>#NAME?</v>
          </cell>
          <cell r="AQ721">
            <v>0</v>
          </cell>
          <cell r="AR721">
            <v>0</v>
          </cell>
          <cell r="AS721">
            <v>0</v>
          </cell>
          <cell r="AT721">
            <v>0</v>
          </cell>
        </row>
        <row r="722">
          <cell r="A722" t="str">
            <v>Lilo of 132KV DC ARA-Jagdishpur at Dumraon Line-1</v>
          </cell>
          <cell r="B722">
            <v>0</v>
          </cell>
          <cell r="C722" t="str">
            <v xml:space="preserve"> 12/0</v>
          </cell>
          <cell r="D722" t="str">
            <v>DS+9</v>
          </cell>
          <cell r="E722">
            <v>0</v>
          </cell>
          <cell r="F722">
            <v>0</v>
          </cell>
          <cell r="G722">
            <v>0</v>
          </cell>
          <cell r="H722">
            <v>28</v>
          </cell>
          <cell r="I722">
            <v>0</v>
          </cell>
          <cell r="J722">
            <v>0</v>
          </cell>
          <cell r="K722">
            <v>0</v>
          </cell>
          <cell r="L722">
            <v>0</v>
          </cell>
          <cell r="M722">
            <v>0</v>
          </cell>
          <cell r="N722">
            <v>0</v>
          </cell>
          <cell r="O722">
            <v>0</v>
          </cell>
          <cell r="P722">
            <v>0</v>
          </cell>
          <cell r="Q722">
            <v>0</v>
          </cell>
          <cell r="R722" t="e">
            <v>#NAME?</v>
          </cell>
          <cell r="S722" t="e">
            <v>#NAME?</v>
          </cell>
          <cell r="T722">
            <v>0</v>
          </cell>
          <cell r="U722">
            <v>0</v>
          </cell>
          <cell r="V722" t="e">
            <v>#NAME?</v>
          </cell>
          <cell r="W722" t="e">
            <v>#NAME?</v>
          </cell>
          <cell r="X722" t="e">
            <v>#NAME?</v>
          </cell>
          <cell r="Y722" t="e">
            <v>#NAME?</v>
          </cell>
          <cell r="Z722" t="e">
            <v>#NAME?</v>
          </cell>
          <cell r="AA722" t="e">
            <v>#NAME?</v>
          </cell>
          <cell r="AB722" t="e">
            <v>#NAME?</v>
          </cell>
          <cell r="AC722" t="e">
            <v>#NAME?</v>
          </cell>
          <cell r="AD722" t="e">
            <v>#NAME?</v>
          </cell>
          <cell r="AE722" t="e">
            <v>#NAME?</v>
          </cell>
          <cell r="AF722">
            <v>0</v>
          </cell>
          <cell r="AG722">
            <v>0</v>
          </cell>
          <cell r="AH722">
            <v>0</v>
          </cell>
          <cell r="AI722">
            <v>0</v>
          </cell>
          <cell r="AJ722" t="e">
            <v>#NAME?</v>
          </cell>
          <cell r="AK722" t="e">
            <v>#NAME?</v>
          </cell>
          <cell r="AL722" t="e">
            <v>#NAME?</v>
          </cell>
          <cell r="AM722" t="e">
            <v>#NAME?</v>
          </cell>
          <cell r="AN722" t="e">
            <v>#NAME?</v>
          </cell>
          <cell r="AO722" t="e">
            <v>#NAME?</v>
          </cell>
          <cell r="AP722" t="e">
            <v>#NAME?</v>
          </cell>
          <cell r="AQ722">
            <v>0</v>
          </cell>
          <cell r="AR722">
            <v>0</v>
          </cell>
          <cell r="AS722">
            <v>0</v>
          </cell>
          <cell r="AT722">
            <v>0</v>
          </cell>
        </row>
        <row r="723">
          <cell r="A723" t="str">
            <v>Lilo of 132KV DC ARA-Jagdishpur at Dumraon Line-1</v>
          </cell>
          <cell r="B723">
            <v>0</v>
          </cell>
          <cell r="C723" t="str">
            <v>12/1</v>
          </cell>
          <cell r="D723" t="str">
            <v>DQ+0</v>
          </cell>
          <cell r="E723">
            <v>0</v>
          </cell>
          <cell r="F723">
            <v>0</v>
          </cell>
          <cell r="G723">
            <v>0</v>
          </cell>
          <cell r="H723">
            <v>28</v>
          </cell>
          <cell r="I723">
            <v>0</v>
          </cell>
          <cell r="J723">
            <v>0</v>
          </cell>
          <cell r="K723">
            <v>0</v>
          </cell>
          <cell r="L723">
            <v>0</v>
          </cell>
          <cell r="M723">
            <v>0</v>
          </cell>
          <cell r="N723">
            <v>0</v>
          </cell>
          <cell r="O723">
            <v>0</v>
          </cell>
          <cell r="P723">
            <v>0</v>
          </cell>
          <cell r="Q723">
            <v>0</v>
          </cell>
          <cell r="R723" t="e">
            <v>#NAME?</v>
          </cell>
          <cell r="S723" t="e">
            <v>#NAME?</v>
          </cell>
          <cell r="T723">
            <v>0</v>
          </cell>
          <cell r="U723">
            <v>0</v>
          </cell>
          <cell r="V723" t="e">
            <v>#NAME?</v>
          </cell>
          <cell r="W723" t="e">
            <v>#NAME?</v>
          </cell>
          <cell r="X723" t="e">
            <v>#NAME?</v>
          </cell>
          <cell r="Y723" t="e">
            <v>#NAME?</v>
          </cell>
          <cell r="Z723" t="e">
            <v>#NAME?</v>
          </cell>
          <cell r="AA723" t="e">
            <v>#NAME?</v>
          </cell>
          <cell r="AB723" t="e">
            <v>#NAME?</v>
          </cell>
          <cell r="AC723" t="e">
            <v>#NAME?</v>
          </cell>
          <cell r="AD723" t="e">
            <v>#NAME?</v>
          </cell>
          <cell r="AE723" t="e">
            <v>#NAME?</v>
          </cell>
          <cell r="AF723">
            <v>0</v>
          </cell>
          <cell r="AG723">
            <v>0</v>
          </cell>
          <cell r="AH723">
            <v>0</v>
          </cell>
          <cell r="AI723">
            <v>0</v>
          </cell>
          <cell r="AJ723" t="e">
            <v>#NAME?</v>
          </cell>
          <cell r="AK723" t="e">
            <v>#NAME?</v>
          </cell>
          <cell r="AL723" t="e">
            <v>#NAME?</v>
          </cell>
          <cell r="AM723" t="e">
            <v>#NAME?</v>
          </cell>
          <cell r="AN723" t="e">
            <v>#NAME?</v>
          </cell>
          <cell r="AO723" t="e">
            <v>#NAME?</v>
          </cell>
          <cell r="AP723" t="e">
            <v>#NAME?</v>
          </cell>
          <cell r="AQ723">
            <v>0</v>
          </cell>
          <cell r="AR723">
            <v>0</v>
          </cell>
          <cell r="AS723">
            <v>0</v>
          </cell>
          <cell r="AT723">
            <v>0</v>
          </cell>
        </row>
        <row r="724">
          <cell r="A724" t="str">
            <v>Lilo of 132KV DC ARA-Jagdishpur at Dumraon Line-1</v>
          </cell>
          <cell r="B724">
            <v>0</v>
          </cell>
          <cell r="C724" t="str">
            <v>12/2</v>
          </cell>
          <cell r="D724" t="str">
            <v>DP+0</v>
          </cell>
          <cell r="E724">
            <v>0</v>
          </cell>
          <cell r="F724">
            <v>0</v>
          </cell>
          <cell r="G724">
            <v>0</v>
          </cell>
          <cell r="H724">
            <v>28</v>
          </cell>
          <cell r="I724">
            <v>0</v>
          </cell>
          <cell r="J724">
            <v>0</v>
          </cell>
          <cell r="K724">
            <v>0</v>
          </cell>
          <cell r="L724">
            <v>0</v>
          </cell>
          <cell r="M724">
            <v>0</v>
          </cell>
          <cell r="N724">
            <v>0</v>
          </cell>
          <cell r="O724">
            <v>0</v>
          </cell>
          <cell r="P724">
            <v>0</v>
          </cell>
          <cell r="Q724">
            <v>0</v>
          </cell>
          <cell r="R724" t="e">
            <v>#NAME?</v>
          </cell>
          <cell r="S724" t="e">
            <v>#NAME?</v>
          </cell>
          <cell r="T724">
            <v>0</v>
          </cell>
          <cell r="U724">
            <v>0</v>
          </cell>
          <cell r="V724" t="e">
            <v>#NAME?</v>
          </cell>
          <cell r="W724" t="e">
            <v>#NAME?</v>
          </cell>
          <cell r="X724" t="e">
            <v>#NAME?</v>
          </cell>
          <cell r="Y724" t="e">
            <v>#NAME?</v>
          </cell>
          <cell r="Z724" t="e">
            <v>#NAME?</v>
          </cell>
          <cell r="AA724" t="e">
            <v>#NAME?</v>
          </cell>
          <cell r="AB724" t="e">
            <v>#NAME?</v>
          </cell>
          <cell r="AC724" t="e">
            <v>#NAME?</v>
          </cell>
          <cell r="AD724" t="e">
            <v>#NAME?</v>
          </cell>
          <cell r="AE724" t="e">
            <v>#NAME?</v>
          </cell>
          <cell r="AF724">
            <v>0</v>
          </cell>
          <cell r="AG724">
            <v>0</v>
          </cell>
          <cell r="AH724">
            <v>0</v>
          </cell>
          <cell r="AI724">
            <v>0</v>
          </cell>
          <cell r="AJ724" t="e">
            <v>#NAME?</v>
          </cell>
          <cell r="AK724" t="e">
            <v>#NAME?</v>
          </cell>
          <cell r="AL724" t="e">
            <v>#NAME?</v>
          </cell>
          <cell r="AM724" t="e">
            <v>#NAME?</v>
          </cell>
          <cell r="AN724" t="e">
            <v>#NAME?</v>
          </cell>
          <cell r="AO724" t="e">
            <v>#NAME?</v>
          </cell>
          <cell r="AP724" t="e">
            <v>#NAME?</v>
          </cell>
          <cell r="AQ724">
            <v>0</v>
          </cell>
          <cell r="AR724">
            <v>0</v>
          </cell>
          <cell r="AS724">
            <v>0</v>
          </cell>
          <cell r="AT724">
            <v>0</v>
          </cell>
        </row>
        <row r="725">
          <cell r="A725" t="str">
            <v>Lilo of 132KV DC ARA-Jagdishpur at Dumraon Line-1</v>
          </cell>
          <cell r="B725">
            <v>0</v>
          </cell>
          <cell r="C725" t="str">
            <v>12/3</v>
          </cell>
          <cell r="D725" t="str">
            <v>DP+0</v>
          </cell>
          <cell r="E725">
            <v>0</v>
          </cell>
          <cell r="F725">
            <v>0</v>
          </cell>
          <cell r="G725">
            <v>0</v>
          </cell>
          <cell r="H725">
            <v>28</v>
          </cell>
          <cell r="I725">
            <v>0</v>
          </cell>
          <cell r="J725">
            <v>0</v>
          </cell>
          <cell r="K725">
            <v>0</v>
          </cell>
          <cell r="L725">
            <v>0</v>
          </cell>
          <cell r="M725">
            <v>0</v>
          </cell>
          <cell r="N725">
            <v>0</v>
          </cell>
          <cell r="O725">
            <v>0</v>
          </cell>
          <cell r="P725">
            <v>0</v>
          </cell>
          <cell r="Q725">
            <v>0</v>
          </cell>
          <cell r="R725" t="e">
            <v>#NAME?</v>
          </cell>
          <cell r="S725" t="e">
            <v>#NAME?</v>
          </cell>
          <cell r="T725">
            <v>0</v>
          </cell>
          <cell r="U725">
            <v>0</v>
          </cell>
          <cell r="V725" t="e">
            <v>#NAME?</v>
          </cell>
          <cell r="W725" t="e">
            <v>#NAME?</v>
          </cell>
          <cell r="X725" t="e">
            <v>#NAME?</v>
          </cell>
          <cell r="Y725" t="e">
            <v>#NAME?</v>
          </cell>
          <cell r="Z725" t="e">
            <v>#NAME?</v>
          </cell>
          <cell r="AA725" t="e">
            <v>#NAME?</v>
          </cell>
          <cell r="AB725" t="e">
            <v>#NAME?</v>
          </cell>
          <cell r="AC725" t="e">
            <v>#NAME?</v>
          </cell>
          <cell r="AD725" t="e">
            <v>#NAME?</v>
          </cell>
          <cell r="AE725" t="e">
            <v>#NAME?</v>
          </cell>
          <cell r="AF725">
            <v>0</v>
          </cell>
          <cell r="AG725">
            <v>0</v>
          </cell>
          <cell r="AH725">
            <v>0</v>
          </cell>
          <cell r="AI725">
            <v>0</v>
          </cell>
          <cell r="AJ725" t="e">
            <v>#NAME?</v>
          </cell>
          <cell r="AK725" t="e">
            <v>#NAME?</v>
          </cell>
          <cell r="AL725" t="e">
            <v>#NAME?</v>
          </cell>
          <cell r="AM725" t="e">
            <v>#NAME?</v>
          </cell>
          <cell r="AN725" t="e">
            <v>#NAME?</v>
          </cell>
          <cell r="AO725" t="e">
            <v>#NAME?</v>
          </cell>
          <cell r="AP725" t="e">
            <v>#NAME?</v>
          </cell>
          <cell r="AQ725">
            <v>0</v>
          </cell>
          <cell r="AR725">
            <v>0</v>
          </cell>
          <cell r="AS725">
            <v>0</v>
          </cell>
          <cell r="AT725">
            <v>0</v>
          </cell>
        </row>
        <row r="726">
          <cell r="A726" t="str">
            <v>Lilo of 132KV DC ARA-Jagdishpur at Dumraon Line-1</v>
          </cell>
          <cell r="B726">
            <v>25</v>
          </cell>
          <cell r="C726" t="str">
            <v>12/4</v>
          </cell>
          <cell r="D726" t="str">
            <v>DP+3</v>
          </cell>
          <cell r="E726" t="str">
            <v>WET</v>
          </cell>
          <cell r="F726" t="str">
            <v>shiv Shakti</v>
          </cell>
          <cell r="G726">
            <v>43622</v>
          </cell>
          <cell r="H726">
            <v>43650</v>
          </cell>
          <cell r="I726">
            <v>0</v>
          </cell>
          <cell r="J726">
            <v>0</v>
          </cell>
          <cell r="K726">
            <v>0</v>
          </cell>
          <cell r="L726">
            <v>0</v>
          </cell>
          <cell r="M726">
            <v>0</v>
          </cell>
          <cell r="N726">
            <v>0</v>
          </cell>
          <cell r="O726">
            <v>0</v>
          </cell>
          <cell r="P726">
            <v>0</v>
          </cell>
          <cell r="Q726">
            <v>0</v>
          </cell>
          <cell r="R726" t="e">
            <v>#NAME?</v>
          </cell>
          <cell r="S726" t="e">
            <v>#NAME?</v>
          </cell>
          <cell r="T726">
            <v>0</v>
          </cell>
          <cell r="U726">
            <v>0</v>
          </cell>
          <cell r="V726" t="e">
            <v>#NAME?</v>
          </cell>
          <cell r="W726" t="e">
            <v>#NAME?</v>
          </cell>
          <cell r="X726" t="e">
            <v>#NAME?</v>
          </cell>
          <cell r="Y726" t="e">
            <v>#NAME?</v>
          </cell>
          <cell r="Z726" t="e">
            <v>#NAME?</v>
          </cell>
          <cell r="AA726" t="e">
            <v>#NAME?</v>
          </cell>
          <cell r="AB726" t="e">
            <v>#NAME?</v>
          </cell>
          <cell r="AC726" t="e">
            <v>#NAME?</v>
          </cell>
          <cell r="AD726" t="e">
            <v>#NAME?</v>
          </cell>
          <cell r="AE726" t="e">
            <v>#NAME?</v>
          </cell>
          <cell r="AF726">
            <v>122.56</v>
          </cell>
          <cell r="AG726">
            <v>17.68</v>
          </cell>
          <cell r="AH726">
            <v>6.51</v>
          </cell>
          <cell r="AI726">
            <v>146.75</v>
          </cell>
          <cell r="AJ726" t="e">
            <v>#NAME?</v>
          </cell>
          <cell r="AK726" t="e">
            <v>#NAME?</v>
          </cell>
          <cell r="AL726" t="e">
            <v>#NAME?</v>
          </cell>
          <cell r="AM726" t="e">
            <v>#NAME?</v>
          </cell>
          <cell r="AN726" t="e">
            <v>#NAME?</v>
          </cell>
          <cell r="AO726" t="e">
            <v>#NAME?</v>
          </cell>
          <cell r="AP726" t="e">
            <v>#NAME?</v>
          </cell>
          <cell r="AQ726">
            <v>0</v>
          </cell>
          <cell r="AR726">
            <v>0</v>
          </cell>
          <cell r="AS726">
            <v>0</v>
          </cell>
          <cell r="AT726">
            <v>0</v>
          </cell>
        </row>
        <row r="727">
          <cell r="A727" t="str">
            <v>Lilo of 132KV DC ARA-Jagdishpur at Dumraon Line-1</v>
          </cell>
          <cell r="B727">
            <v>23</v>
          </cell>
          <cell r="C727" t="str">
            <v>12/5</v>
          </cell>
          <cell r="D727" t="str">
            <v>DP+0</v>
          </cell>
          <cell r="E727" t="str">
            <v>WET</v>
          </cell>
          <cell r="F727" t="str">
            <v>shiv Shakti</v>
          </cell>
          <cell r="G727">
            <v>43617</v>
          </cell>
          <cell r="H727">
            <v>43645</v>
          </cell>
          <cell r="I727">
            <v>0</v>
          </cell>
          <cell r="J727">
            <v>0</v>
          </cell>
          <cell r="K727">
            <v>0</v>
          </cell>
          <cell r="L727">
            <v>0</v>
          </cell>
          <cell r="M727">
            <v>0</v>
          </cell>
          <cell r="N727">
            <v>0</v>
          </cell>
          <cell r="O727">
            <v>0</v>
          </cell>
          <cell r="P727">
            <v>0</v>
          </cell>
          <cell r="Q727">
            <v>0</v>
          </cell>
          <cell r="R727" t="e">
            <v>#NAME?</v>
          </cell>
          <cell r="S727" t="e">
            <v>#NAME?</v>
          </cell>
          <cell r="T727">
            <v>0</v>
          </cell>
          <cell r="U727">
            <v>0</v>
          </cell>
          <cell r="V727" t="e">
            <v>#NAME?</v>
          </cell>
          <cell r="W727" t="e">
            <v>#NAME?</v>
          </cell>
          <cell r="X727" t="e">
            <v>#NAME?</v>
          </cell>
          <cell r="Y727" t="e">
            <v>#NAME?</v>
          </cell>
          <cell r="Z727" t="e">
            <v>#NAME?</v>
          </cell>
          <cell r="AA727" t="e">
            <v>#NAME?</v>
          </cell>
          <cell r="AB727" t="e">
            <v>#NAME?</v>
          </cell>
          <cell r="AC727" t="e">
            <v>#NAME?</v>
          </cell>
          <cell r="AD727" t="e">
            <v>#NAME?</v>
          </cell>
          <cell r="AE727" t="e">
            <v>#NAME?</v>
          </cell>
          <cell r="AF727">
            <v>122.56</v>
          </cell>
          <cell r="AG727">
            <v>17.68</v>
          </cell>
          <cell r="AH727">
            <v>6.51</v>
          </cell>
          <cell r="AI727">
            <v>146.75</v>
          </cell>
          <cell r="AJ727" t="e">
            <v>#NAME?</v>
          </cell>
          <cell r="AK727" t="e">
            <v>#NAME?</v>
          </cell>
          <cell r="AL727" t="e">
            <v>#NAME?</v>
          </cell>
          <cell r="AM727" t="e">
            <v>#NAME?</v>
          </cell>
          <cell r="AN727" t="e">
            <v>#NAME?</v>
          </cell>
          <cell r="AO727" t="e">
            <v>#NAME?</v>
          </cell>
          <cell r="AP727" t="e">
            <v>#NAME?</v>
          </cell>
          <cell r="AQ727">
            <v>0</v>
          </cell>
          <cell r="AR727">
            <v>0</v>
          </cell>
          <cell r="AS727">
            <v>0</v>
          </cell>
          <cell r="AT727">
            <v>0</v>
          </cell>
        </row>
        <row r="728">
          <cell r="A728" t="str">
            <v>Lilo of 132KV DC ARA-Jagdishpur at Dumraon Line-1</v>
          </cell>
          <cell r="B728">
            <v>19</v>
          </cell>
          <cell r="C728" t="str">
            <v>12/6</v>
          </cell>
          <cell r="D728" t="str">
            <v>DP+0</v>
          </cell>
          <cell r="E728" t="str">
            <v>WET</v>
          </cell>
          <cell r="F728" t="str">
            <v>shiv Shakti</v>
          </cell>
          <cell r="G728">
            <v>43610</v>
          </cell>
          <cell r="H728">
            <v>43638</v>
          </cell>
          <cell r="I728">
            <v>0</v>
          </cell>
          <cell r="J728">
            <v>43614</v>
          </cell>
          <cell r="K728">
            <v>0</v>
          </cell>
          <cell r="L728">
            <v>0</v>
          </cell>
          <cell r="M728">
            <v>0</v>
          </cell>
          <cell r="N728">
            <v>0</v>
          </cell>
          <cell r="O728">
            <v>0</v>
          </cell>
          <cell r="P728">
            <v>0</v>
          </cell>
          <cell r="Q728">
            <v>0</v>
          </cell>
          <cell r="R728" t="e">
            <v>#NAME?</v>
          </cell>
          <cell r="S728" t="e">
            <v>#NAME?</v>
          </cell>
          <cell r="T728">
            <v>0</v>
          </cell>
          <cell r="U728">
            <v>0</v>
          </cell>
          <cell r="V728" t="e">
            <v>#NAME?</v>
          </cell>
          <cell r="W728" t="e">
            <v>#NAME?</v>
          </cell>
          <cell r="X728" t="e">
            <v>#NAME?</v>
          </cell>
          <cell r="Y728" t="e">
            <v>#NAME?</v>
          </cell>
          <cell r="Z728" t="e">
            <v>#NAME?</v>
          </cell>
          <cell r="AA728" t="e">
            <v>#NAME?</v>
          </cell>
          <cell r="AB728" t="e">
            <v>#NAME?</v>
          </cell>
          <cell r="AC728" t="e">
            <v>#NAME?</v>
          </cell>
          <cell r="AD728" t="e">
            <v>#NAME?</v>
          </cell>
          <cell r="AE728" t="e">
            <v>#NAME?</v>
          </cell>
          <cell r="AF728">
            <v>122.56</v>
          </cell>
          <cell r="AG728">
            <v>17.68</v>
          </cell>
          <cell r="AH728">
            <v>6.51</v>
          </cell>
          <cell r="AI728">
            <v>146.75</v>
          </cell>
          <cell r="AJ728" t="e">
            <v>#NAME?</v>
          </cell>
          <cell r="AK728" t="e">
            <v>#NAME?</v>
          </cell>
          <cell r="AL728" t="e">
            <v>#NAME?</v>
          </cell>
          <cell r="AM728" t="e">
            <v>#NAME?</v>
          </cell>
          <cell r="AN728" t="e">
            <v>#NAME?</v>
          </cell>
          <cell r="AO728" t="e">
            <v>#NAME?</v>
          </cell>
          <cell r="AP728" t="e">
            <v>#NAME?</v>
          </cell>
          <cell r="AQ728">
            <v>0</v>
          </cell>
          <cell r="AR728">
            <v>0</v>
          </cell>
          <cell r="AS728">
            <v>0</v>
          </cell>
          <cell r="AT728">
            <v>0</v>
          </cell>
        </row>
        <row r="729">
          <cell r="A729" t="str">
            <v>Lilo of 132KV DC ARA-Jagdishpur at Dumraon Line-1</v>
          </cell>
          <cell r="B729">
            <v>8</v>
          </cell>
          <cell r="C729" t="str">
            <v>12/7</v>
          </cell>
          <cell r="D729" t="str">
            <v>DP+0</v>
          </cell>
          <cell r="E729" t="str">
            <v>WET</v>
          </cell>
          <cell r="F729" t="str">
            <v>shiv Shakti</v>
          </cell>
          <cell r="G729">
            <v>43600</v>
          </cell>
          <cell r="H729">
            <v>43628</v>
          </cell>
          <cell r="I729">
            <v>0</v>
          </cell>
          <cell r="J729">
            <v>43614</v>
          </cell>
          <cell r="K729">
            <v>0</v>
          </cell>
          <cell r="L729">
            <v>0</v>
          </cell>
          <cell r="M729">
            <v>0</v>
          </cell>
          <cell r="N729">
            <v>0</v>
          </cell>
          <cell r="O729">
            <v>0</v>
          </cell>
          <cell r="P729">
            <v>0</v>
          </cell>
          <cell r="Q729">
            <v>0</v>
          </cell>
          <cell r="R729" t="e">
            <v>#NAME?</v>
          </cell>
          <cell r="S729" t="e">
            <v>#NAME?</v>
          </cell>
          <cell r="T729">
            <v>0</v>
          </cell>
          <cell r="U729">
            <v>0</v>
          </cell>
          <cell r="V729" t="e">
            <v>#NAME?</v>
          </cell>
          <cell r="W729" t="e">
            <v>#NAME?</v>
          </cell>
          <cell r="X729" t="e">
            <v>#NAME?</v>
          </cell>
          <cell r="Y729" t="e">
            <v>#NAME?</v>
          </cell>
          <cell r="Z729" t="e">
            <v>#NAME?</v>
          </cell>
          <cell r="AA729" t="e">
            <v>#NAME?</v>
          </cell>
          <cell r="AB729" t="e">
            <v>#NAME?</v>
          </cell>
          <cell r="AC729" t="e">
            <v>#NAME?</v>
          </cell>
          <cell r="AD729" t="e">
            <v>#NAME?</v>
          </cell>
          <cell r="AE729" t="e">
            <v>#NAME?</v>
          </cell>
          <cell r="AF729">
            <v>122.56</v>
          </cell>
          <cell r="AG729">
            <v>17.68</v>
          </cell>
          <cell r="AH729">
            <v>6.51</v>
          </cell>
          <cell r="AI729">
            <v>146.75</v>
          </cell>
          <cell r="AJ729" t="e">
            <v>#NAME?</v>
          </cell>
          <cell r="AK729" t="e">
            <v>#NAME?</v>
          </cell>
          <cell r="AL729" t="e">
            <v>#NAME?</v>
          </cell>
          <cell r="AM729" t="e">
            <v>#NAME?</v>
          </cell>
          <cell r="AN729" t="e">
            <v>#NAME?</v>
          </cell>
          <cell r="AO729" t="e">
            <v>#NAME?</v>
          </cell>
          <cell r="AP729" t="e">
            <v>#NAME?</v>
          </cell>
          <cell r="AQ729">
            <v>0</v>
          </cell>
          <cell r="AR729">
            <v>0</v>
          </cell>
          <cell r="AS729">
            <v>0</v>
          </cell>
          <cell r="AT729">
            <v>0</v>
          </cell>
        </row>
        <row r="730">
          <cell r="A730" t="str">
            <v>Lilo of 132KV DC ARA-Jagdishpur at Dumraon Line-1</v>
          </cell>
          <cell r="B730">
            <v>0</v>
          </cell>
          <cell r="C730" t="str">
            <v>13/0</v>
          </cell>
          <cell r="D730" t="str">
            <v>DR+0</v>
          </cell>
          <cell r="E730">
            <v>0</v>
          </cell>
          <cell r="F730">
            <v>0</v>
          </cell>
          <cell r="G730">
            <v>0</v>
          </cell>
          <cell r="H730">
            <v>28</v>
          </cell>
          <cell r="I730">
            <v>0</v>
          </cell>
          <cell r="J730">
            <v>0</v>
          </cell>
          <cell r="K730">
            <v>0</v>
          </cell>
          <cell r="L730">
            <v>0</v>
          </cell>
          <cell r="M730">
            <v>0</v>
          </cell>
          <cell r="N730">
            <v>0</v>
          </cell>
          <cell r="O730">
            <v>0</v>
          </cell>
          <cell r="P730">
            <v>0</v>
          </cell>
          <cell r="Q730">
            <v>0</v>
          </cell>
          <cell r="R730" t="e">
            <v>#NAME?</v>
          </cell>
          <cell r="S730" t="e">
            <v>#NAME?</v>
          </cell>
          <cell r="T730">
            <v>0</v>
          </cell>
          <cell r="U730">
            <v>0</v>
          </cell>
          <cell r="V730" t="e">
            <v>#NAME?</v>
          </cell>
          <cell r="W730" t="e">
            <v>#NAME?</v>
          </cell>
          <cell r="X730" t="e">
            <v>#NAME?</v>
          </cell>
          <cell r="Y730" t="e">
            <v>#NAME?</v>
          </cell>
          <cell r="Z730" t="e">
            <v>#NAME?</v>
          </cell>
          <cell r="AA730" t="e">
            <v>#NAME?</v>
          </cell>
          <cell r="AB730" t="e">
            <v>#NAME?</v>
          </cell>
          <cell r="AC730" t="e">
            <v>#NAME?</v>
          </cell>
          <cell r="AD730" t="e">
            <v>#NAME?</v>
          </cell>
          <cell r="AE730" t="e">
            <v>#NAME?</v>
          </cell>
          <cell r="AF730">
            <v>0</v>
          </cell>
          <cell r="AG730">
            <v>0</v>
          </cell>
          <cell r="AH730">
            <v>0</v>
          </cell>
          <cell r="AI730">
            <v>0</v>
          </cell>
          <cell r="AJ730" t="e">
            <v>#NAME?</v>
          </cell>
          <cell r="AK730" t="e">
            <v>#NAME?</v>
          </cell>
          <cell r="AL730" t="e">
            <v>#NAME?</v>
          </cell>
          <cell r="AM730" t="e">
            <v>#NAME?</v>
          </cell>
          <cell r="AN730" t="e">
            <v>#NAME?</v>
          </cell>
          <cell r="AO730" t="e">
            <v>#NAME?</v>
          </cell>
          <cell r="AP730" t="e">
            <v>#NAME?</v>
          </cell>
          <cell r="AQ730">
            <v>0</v>
          </cell>
          <cell r="AR730">
            <v>0</v>
          </cell>
          <cell r="AS730">
            <v>0</v>
          </cell>
          <cell r="AT730">
            <v>0</v>
          </cell>
        </row>
        <row r="731">
          <cell r="A731" t="str">
            <v>Lilo of 132KV DC ARA-Jagdishpur at Dumraon Line-1</v>
          </cell>
          <cell r="B731">
            <v>20</v>
          </cell>
          <cell r="C731" t="str">
            <v>13/1</v>
          </cell>
          <cell r="D731" t="str">
            <v>DP+0</v>
          </cell>
          <cell r="E731" t="str">
            <v>WET</v>
          </cell>
          <cell r="F731" t="str">
            <v>Bhavesh Mehta</v>
          </cell>
          <cell r="G731">
            <v>43611</v>
          </cell>
          <cell r="H731">
            <v>43639</v>
          </cell>
          <cell r="I731">
            <v>0</v>
          </cell>
          <cell r="J731">
            <v>43614</v>
          </cell>
          <cell r="K731">
            <v>0</v>
          </cell>
          <cell r="L731">
            <v>0</v>
          </cell>
          <cell r="M731">
            <v>0</v>
          </cell>
          <cell r="N731">
            <v>0</v>
          </cell>
          <cell r="O731">
            <v>0</v>
          </cell>
          <cell r="P731">
            <v>0</v>
          </cell>
          <cell r="Q731">
            <v>0</v>
          </cell>
          <cell r="R731" t="e">
            <v>#NAME?</v>
          </cell>
          <cell r="S731" t="e">
            <v>#NAME?</v>
          </cell>
          <cell r="T731">
            <v>0</v>
          </cell>
          <cell r="U731">
            <v>0</v>
          </cell>
          <cell r="V731" t="e">
            <v>#NAME?</v>
          </cell>
          <cell r="W731" t="e">
            <v>#NAME?</v>
          </cell>
          <cell r="X731" t="e">
            <v>#NAME?</v>
          </cell>
          <cell r="Y731" t="e">
            <v>#NAME?</v>
          </cell>
          <cell r="Z731" t="e">
            <v>#NAME?</v>
          </cell>
          <cell r="AA731" t="e">
            <v>#NAME?</v>
          </cell>
          <cell r="AB731" t="e">
            <v>#NAME?</v>
          </cell>
          <cell r="AC731" t="e">
            <v>#NAME?</v>
          </cell>
          <cell r="AD731" t="e">
            <v>#NAME?</v>
          </cell>
          <cell r="AE731" t="e">
            <v>#NAME?</v>
          </cell>
          <cell r="AF731">
            <v>122.56</v>
          </cell>
          <cell r="AG731">
            <v>17.68</v>
          </cell>
          <cell r="AH731">
            <v>6.51</v>
          </cell>
          <cell r="AI731">
            <v>146.75</v>
          </cell>
          <cell r="AJ731" t="e">
            <v>#NAME?</v>
          </cell>
          <cell r="AK731" t="e">
            <v>#NAME?</v>
          </cell>
          <cell r="AL731" t="e">
            <v>#NAME?</v>
          </cell>
          <cell r="AM731" t="e">
            <v>#NAME?</v>
          </cell>
          <cell r="AN731" t="e">
            <v>#NAME?</v>
          </cell>
          <cell r="AO731" t="e">
            <v>#NAME?</v>
          </cell>
          <cell r="AP731" t="e">
            <v>#NAME?</v>
          </cell>
          <cell r="AQ731">
            <v>0</v>
          </cell>
          <cell r="AR731">
            <v>0</v>
          </cell>
          <cell r="AS731">
            <v>0</v>
          </cell>
          <cell r="AT731">
            <v>0</v>
          </cell>
        </row>
        <row r="732">
          <cell r="A732" t="str">
            <v>Lilo of 132KV DC ARA-Jagdishpur at Dumraon Line-1</v>
          </cell>
          <cell r="B732">
            <v>18</v>
          </cell>
          <cell r="C732" t="str">
            <v>13/2</v>
          </cell>
          <cell r="D732" t="str">
            <v>DP+3</v>
          </cell>
          <cell r="E732" t="str">
            <v>WET</v>
          </cell>
          <cell r="F732" t="str">
            <v>Bhavesh Mehta</v>
          </cell>
          <cell r="G732">
            <v>43609</v>
          </cell>
          <cell r="H732">
            <v>43637</v>
          </cell>
          <cell r="I732">
            <v>0</v>
          </cell>
          <cell r="J732">
            <v>43614</v>
          </cell>
          <cell r="K732">
            <v>0</v>
          </cell>
          <cell r="L732">
            <v>0</v>
          </cell>
          <cell r="M732">
            <v>0</v>
          </cell>
          <cell r="N732">
            <v>0</v>
          </cell>
          <cell r="O732">
            <v>0</v>
          </cell>
          <cell r="P732">
            <v>0</v>
          </cell>
          <cell r="Q732">
            <v>0</v>
          </cell>
          <cell r="R732" t="e">
            <v>#NAME?</v>
          </cell>
          <cell r="S732" t="e">
            <v>#NAME?</v>
          </cell>
          <cell r="T732">
            <v>0</v>
          </cell>
          <cell r="U732">
            <v>0</v>
          </cell>
          <cell r="V732" t="e">
            <v>#NAME?</v>
          </cell>
          <cell r="W732" t="e">
            <v>#NAME?</v>
          </cell>
          <cell r="X732" t="e">
            <v>#NAME?</v>
          </cell>
          <cell r="Y732" t="e">
            <v>#NAME?</v>
          </cell>
          <cell r="Z732" t="e">
            <v>#NAME?</v>
          </cell>
          <cell r="AA732" t="e">
            <v>#NAME?</v>
          </cell>
          <cell r="AB732" t="e">
            <v>#NAME?</v>
          </cell>
          <cell r="AC732" t="e">
            <v>#NAME?</v>
          </cell>
          <cell r="AD732" t="e">
            <v>#NAME?</v>
          </cell>
          <cell r="AE732" t="e">
            <v>#NAME?</v>
          </cell>
          <cell r="AF732">
            <v>122.56</v>
          </cell>
          <cell r="AG732">
            <v>17.68</v>
          </cell>
          <cell r="AH732">
            <v>6.51</v>
          </cell>
          <cell r="AI732">
            <v>146.75</v>
          </cell>
          <cell r="AJ732" t="e">
            <v>#NAME?</v>
          </cell>
          <cell r="AK732" t="e">
            <v>#NAME?</v>
          </cell>
          <cell r="AL732" t="e">
            <v>#NAME?</v>
          </cell>
          <cell r="AM732" t="e">
            <v>#NAME?</v>
          </cell>
          <cell r="AN732" t="e">
            <v>#NAME?</v>
          </cell>
          <cell r="AO732" t="e">
            <v>#NAME?</v>
          </cell>
          <cell r="AP732" t="e">
            <v>#NAME?</v>
          </cell>
          <cell r="AQ732">
            <v>0</v>
          </cell>
          <cell r="AR732">
            <v>0</v>
          </cell>
          <cell r="AS732">
            <v>0</v>
          </cell>
          <cell r="AT732">
            <v>0</v>
          </cell>
        </row>
        <row r="733">
          <cell r="A733" t="str">
            <v>Lilo of 132KV DC ARA-Jagdishpur at Dumraon Line-1</v>
          </cell>
          <cell r="B733">
            <v>21</v>
          </cell>
          <cell r="C733" t="str">
            <v>13/3</v>
          </cell>
          <cell r="D733" t="str">
            <v>DP+0</v>
          </cell>
          <cell r="E733" t="str">
            <v>WET</v>
          </cell>
          <cell r="F733" t="str">
            <v>Bhavesh Mehta</v>
          </cell>
          <cell r="G733">
            <v>43615</v>
          </cell>
          <cell r="H733">
            <v>43643</v>
          </cell>
          <cell r="I733">
            <v>0</v>
          </cell>
          <cell r="J733">
            <v>0</v>
          </cell>
          <cell r="K733">
            <v>0</v>
          </cell>
          <cell r="L733">
            <v>0</v>
          </cell>
          <cell r="M733">
            <v>0</v>
          </cell>
          <cell r="N733">
            <v>0</v>
          </cell>
          <cell r="O733">
            <v>0</v>
          </cell>
          <cell r="P733">
            <v>0</v>
          </cell>
          <cell r="Q733">
            <v>0</v>
          </cell>
          <cell r="R733" t="e">
            <v>#NAME?</v>
          </cell>
          <cell r="S733" t="e">
            <v>#NAME?</v>
          </cell>
          <cell r="T733">
            <v>0</v>
          </cell>
          <cell r="U733">
            <v>0</v>
          </cell>
          <cell r="V733" t="e">
            <v>#NAME?</v>
          </cell>
          <cell r="W733" t="e">
            <v>#NAME?</v>
          </cell>
          <cell r="X733" t="e">
            <v>#NAME?</v>
          </cell>
          <cell r="Y733" t="e">
            <v>#NAME?</v>
          </cell>
          <cell r="Z733" t="e">
            <v>#NAME?</v>
          </cell>
          <cell r="AA733" t="e">
            <v>#NAME?</v>
          </cell>
          <cell r="AB733" t="e">
            <v>#NAME?</v>
          </cell>
          <cell r="AC733" t="e">
            <v>#NAME?</v>
          </cell>
          <cell r="AD733" t="e">
            <v>#NAME?</v>
          </cell>
          <cell r="AE733" t="e">
            <v>#NAME?</v>
          </cell>
          <cell r="AF733">
            <v>122.56</v>
          </cell>
          <cell r="AG733">
            <v>17.68</v>
          </cell>
          <cell r="AH733">
            <v>6.51</v>
          </cell>
          <cell r="AI733">
            <v>146.75</v>
          </cell>
          <cell r="AJ733" t="e">
            <v>#NAME?</v>
          </cell>
          <cell r="AK733" t="e">
            <v>#NAME?</v>
          </cell>
          <cell r="AL733" t="e">
            <v>#NAME?</v>
          </cell>
          <cell r="AM733" t="e">
            <v>#NAME?</v>
          </cell>
          <cell r="AN733" t="e">
            <v>#NAME?</v>
          </cell>
          <cell r="AO733" t="e">
            <v>#NAME?</v>
          </cell>
          <cell r="AP733" t="e">
            <v>#NAME?</v>
          </cell>
          <cell r="AQ733">
            <v>0</v>
          </cell>
          <cell r="AR733">
            <v>0</v>
          </cell>
          <cell r="AS733">
            <v>0</v>
          </cell>
          <cell r="AT733">
            <v>0</v>
          </cell>
        </row>
        <row r="734">
          <cell r="A734" t="str">
            <v>Lilo of 132KV DC ARA-Jagdishpur at Dumraon Line-1</v>
          </cell>
          <cell r="B734">
            <v>24</v>
          </cell>
          <cell r="C734" t="str">
            <v>13/4</v>
          </cell>
          <cell r="D734" t="str">
            <v>DP+3</v>
          </cell>
          <cell r="E734" t="str">
            <v>WET</v>
          </cell>
          <cell r="F734" t="str">
            <v>Bhavesh Mehta</v>
          </cell>
          <cell r="G734">
            <v>43618</v>
          </cell>
          <cell r="H734">
            <v>43646</v>
          </cell>
          <cell r="I734">
            <v>0</v>
          </cell>
          <cell r="J734">
            <v>0</v>
          </cell>
          <cell r="K734">
            <v>0</v>
          </cell>
          <cell r="L734">
            <v>0</v>
          </cell>
          <cell r="M734">
            <v>0</v>
          </cell>
          <cell r="N734">
            <v>0</v>
          </cell>
          <cell r="O734">
            <v>0</v>
          </cell>
          <cell r="P734">
            <v>0</v>
          </cell>
          <cell r="Q734">
            <v>0</v>
          </cell>
          <cell r="R734" t="e">
            <v>#NAME?</v>
          </cell>
          <cell r="S734" t="e">
            <v>#NAME?</v>
          </cell>
          <cell r="T734">
            <v>0</v>
          </cell>
          <cell r="U734">
            <v>0</v>
          </cell>
          <cell r="V734" t="e">
            <v>#NAME?</v>
          </cell>
          <cell r="W734" t="e">
            <v>#NAME?</v>
          </cell>
          <cell r="X734" t="e">
            <v>#NAME?</v>
          </cell>
          <cell r="Y734" t="e">
            <v>#NAME?</v>
          </cell>
          <cell r="Z734" t="e">
            <v>#NAME?</v>
          </cell>
          <cell r="AA734" t="e">
            <v>#NAME?</v>
          </cell>
          <cell r="AB734" t="e">
            <v>#NAME?</v>
          </cell>
          <cell r="AC734" t="e">
            <v>#NAME?</v>
          </cell>
          <cell r="AD734" t="e">
            <v>#NAME?</v>
          </cell>
          <cell r="AE734" t="e">
            <v>#NAME?</v>
          </cell>
          <cell r="AF734">
            <v>122.56</v>
          </cell>
          <cell r="AG734">
            <v>17.68</v>
          </cell>
          <cell r="AH734">
            <v>6.51</v>
          </cell>
          <cell r="AI734">
            <v>146.75</v>
          </cell>
          <cell r="AJ734" t="e">
            <v>#NAME?</v>
          </cell>
          <cell r="AK734" t="e">
            <v>#NAME?</v>
          </cell>
          <cell r="AL734" t="e">
            <v>#NAME?</v>
          </cell>
          <cell r="AM734" t="e">
            <v>#NAME?</v>
          </cell>
          <cell r="AN734" t="e">
            <v>#NAME?</v>
          </cell>
          <cell r="AO734" t="e">
            <v>#NAME?</v>
          </cell>
          <cell r="AP734" t="e">
            <v>#NAME?</v>
          </cell>
          <cell r="AQ734">
            <v>0</v>
          </cell>
          <cell r="AR734">
            <v>0</v>
          </cell>
          <cell r="AS734">
            <v>0</v>
          </cell>
          <cell r="AT734">
            <v>0</v>
          </cell>
        </row>
        <row r="735">
          <cell r="A735" t="str">
            <v>Lilo of 132KV DC ARA-Jagdishpur at Dumraon Line-1</v>
          </cell>
          <cell r="B735">
            <v>22</v>
          </cell>
          <cell r="C735" t="str">
            <v>13/5</v>
          </cell>
          <cell r="D735" t="str">
            <v>DP+0</v>
          </cell>
          <cell r="E735" t="str">
            <v>WET</v>
          </cell>
          <cell r="F735" t="str">
            <v>Bhavesh Mehta</v>
          </cell>
          <cell r="G735">
            <v>43616</v>
          </cell>
          <cell r="H735">
            <v>43644</v>
          </cell>
          <cell r="I735">
            <v>0</v>
          </cell>
          <cell r="J735">
            <v>0</v>
          </cell>
          <cell r="K735">
            <v>0</v>
          </cell>
          <cell r="L735">
            <v>0</v>
          </cell>
          <cell r="M735">
            <v>0</v>
          </cell>
          <cell r="N735">
            <v>0</v>
          </cell>
          <cell r="O735">
            <v>0</v>
          </cell>
          <cell r="P735">
            <v>0</v>
          </cell>
          <cell r="Q735">
            <v>0</v>
          </cell>
          <cell r="R735" t="e">
            <v>#NAME?</v>
          </cell>
          <cell r="S735" t="e">
            <v>#NAME?</v>
          </cell>
          <cell r="T735">
            <v>0</v>
          </cell>
          <cell r="U735">
            <v>0</v>
          </cell>
          <cell r="V735" t="e">
            <v>#NAME?</v>
          </cell>
          <cell r="W735" t="e">
            <v>#NAME?</v>
          </cell>
          <cell r="X735" t="e">
            <v>#NAME?</v>
          </cell>
          <cell r="Y735" t="e">
            <v>#NAME?</v>
          </cell>
          <cell r="Z735" t="e">
            <v>#NAME?</v>
          </cell>
          <cell r="AA735" t="e">
            <v>#NAME?</v>
          </cell>
          <cell r="AB735" t="e">
            <v>#NAME?</v>
          </cell>
          <cell r="AC735" t="e">
            <v>#NAME?</v>
          </cell>
          <cell r="AD735" t="e">
            <v>#NAME?</v>
          </cell>
          <cell r="AE735" t="e">
            <v>#NAME?</v>
          </cell>
          <cell r="AF735">
            <v>122.56</v>
          </cell>
          <cell r="AG735">
            <v>17.68</v>
          </cell>
          <cell r="AH735">
            <v>6.51</v>
          </cell>
          <cell r="AI735">
            <v>146.75</v>
          </cell>
          <cell r="AJ735" t="e">
            <v>#NAME?</v>
          </cell>
          <cell r="AK735" t="e">
            <v>#NAME?</v>
          </cell>
          <cell r="AL735" t="e">
            <v>#NAME?</v>
          </cell>
          <cell r="AM735" t="e">
            <v>#NAME?</v>
          </cell>
          <cell r="AN735" t="e">
            <v>#NAME?</v>
          </cell>
          <cell r="AO735" t="e">
            <v>#NAME?</v>
          </cell>
          <cell r="AP735" t="e">
            <v>#NAME?</v>
          </cell>
          <cell r="AQ735">
            <v>0</v>
          </cell>
          <cell r="AR735">
            <v>0</v>
          </cell>
          <cell r="AS735">
            <v>0</v>
          </cell>
          <cell r="AT735">
            <v>0</v>
          </cell>
        </row>
        <row r="736">
          <cell r="A736" t="str">
            <v>Lilo of 132KV DC ARA-Jagdishpur at Dumraon Line-1</v>
          </cell>
          <cell r="B736">
            <v>0</v>
          </cell>
          <cell r="C736" t="str">
            <v>13/6</v>
          </cell>
          <cell r="D736" t="str">
            <v>DP+0</v>
          </cell>
          <cell r="E736">
            <v>0</v>
          </cell>
          <cell r="F736">
            <v>0</v>
          </cell>
          <cell r="G736">
            <v>0</v>
          </cell>
          <cell r="H736">
            <v>28</v>
          </cell>
          <cell r="I736">
            <v>0</v>
          </cell>
          <cell r="J736">
            <v>0</v>
          </cell>
          <cell r="K736">
            <v>0</v>
          </cell>
          <cell r="L736">
            <v>0</v>
          </cell>
          <cell r="M736">
            <v>0</v>
          </cell>
          <cell r="N736">
            <v>0</v>
          </cell>
          <cell r="O736">
            <v>0</v>
          </cell>
          <cell r="P736">
            <v>0</v>
          </cell>
          <cell r="Q736">
            <v>0</v>
          </cell>
          <cell r="R736" t="e">
            <v>#NAME?</v>
          </cell>
          <cell r="S736" t="e">
            <v>#NAME?</v>
          </cell>
          <cell r="T736">
            <v>0</v>
          </cell>
          <cell r="U736">
            <v>0</v>
          </cell>
          <cell r="V736" t="e">
            <v>#NAME?</v>
          </cell>
          <cell r="W736" t="e">
            <v>#NAME?</v>
          </cell>
          <cell r="X736" t="e">
            <v>#NAME?</v>
          </cell>
          <cell r="Y736" t="e">
            <v>#NAME?</v>
          </cell>
          <cell r="Z736" t="e">
            <v>#NAME?</v>
          </cell>
          <cell r="AA736" t="e">
            <v>#NAME?</v>
          </cell>
          <cell r="AB736" t="e">
            <v>#NAME?</v>
          </cell>
          <cell r="AC736" t="e">
            <v>#NAME?</v>
          </cell>
          <cell r="AD736" t="e">
            <v>#NAME?</v>
          </cell>
          <cell r="AE736" t="e">
            <v>#NAME?</v>
          </cell>
          <cell r="AF736">
            <v>0</v>
          </cell>
          <cell r="AG736">
            <v>0</v>
          </cell>
          <cell r="AH736">
            <v>0</v>
          </cell>
          <cell r="AI736">
            <v>0</v>
          </cell>
          <cell r="AJ736" t="e">
            <v>#NAME?</v>
          </cell>
          <cell r="AK736" t="e">
            <v>#NAME?</v>
          </cell>
          <cell r="AL736" t="e">
            <v>#NAME?</v>
          </cell>
          <cell r="AM736" t="e">
            <v>#NAME?</v>
          </cell>
          <cell r="AN736" t="e">
            <v>#NAME?</v>
          </cell>
          <cell r="AO736" t="e">
            <v>#NAME?</v>
          </cell>
          <cell r="AP736" t="e">
            <v>#NAME?</v>
          </cell>
          <cell r="AQ736">
            <v>0</v>
          </cell>
          <cell r="AR736">
            <v>0</v>
          </cell>
          <cell r="AS736">
            <v>0</v>
          </cell>
          <cell r="AT736">
            <v>0</v>
          </cell>
        </row>
        <row r="737">
          <cell r="A737" t="str">
            <v>Lilo of 132KV DC ARA-Jagdishpur at Dumraon Line-1</v>
          </cell>
          <cell r="B737">
            <v>0</v>
          </cell>
          <cell r="C737" t="str">
            <v xml:space="preserve"> 14/0</v>
          </cell>
          <cell r="D737" t="str">
            <v>DR+0</v>
          </cell>
          <cell r="E737">
            <v>0</v>
          </cell>
          <cell r="F737">
            <v>0</v>
          </cell>
          <cell r="G737">
            <v>0</v>
          </cell>
          <cell r="H737">
            <v>28</v>
          </cell>
          <cell r="I737">
            <v>0</v>
          </cell>
          <cell r="J737">
            <v>0</v>
          </cell>
          <cell r="K737">
            <v>0</v>
          </cell>
          <cell r="L737">
            <v>0</v>
          </cell>
          <cell r="M737">
            <v>0</v>
          </cell>
          <cell r="N737">
            <v>0</v>
          </cell>
          <cell r="O737">
            <v>0</v>
          </cell>
          <cell r="P737">
            <v>0</v>
          </cell>
          <cell r="Q737">
            <v>0</v>
          </cell>
          <cell r="R737" t="e">
            <v>#NAME?</v>
          </cell>
          <cell r="S737" t="e">
            <v>#NAME?</v>
          </cell>
          <cell r="T737">
            <v>0</v>
          </cell>
          <cell r="U737">
            <v>0</v>
          </cell>
          <cell r="V737" t="e">
            <v>#NAME?</v>
          </cell>
          <cell r="W737" t="e">
            <v>#NAME?</v>
          </cell>
          <cell r="X737" t="e">
            <v>#NAME?</v>
          </cell>
          <cell r="Y737" t="e">
            <v>#NAME?</v>
          </cell>
          <cell r="Z737" t="e">
            <v>#NAME?</v>
          </cell>
          <cell r="AA737" t="e">
            <v>#NAME?</v>
          </cell>
          <cell r="AB737" t="e">
            <v>#NAME?</v>
          </cell>
          <cell r="AC737" t="e">
            <v>#NAME?</v>
          </cell>
          <cell r="AD737" t="e">
            <v>#NAME?</v>
          </cell>
          <cell r="AE737" t="e">
            <v>#NAME?</v>
          </cell>
          <cell r="AF737">
            <v>0</v>
          </cell>
          <cell r="AG737">
            <v>0</v>
          </cell>
          <cell r="AH737">
            <v>0</v>
          </cell>
          <cell r="AI737">
            <v>0</v>
          </cell>
          <cell r="AJ737" t="e">
            <v>#NAME?</v>
          </cell>
          <cell r="AK737" t="e">
            <v>#NAME?</v>
          </cell>
          <cell r="AL737" t="e">
            <v>#NAME?</v>
          </cell>
          <cell r="AM737" t="e">
            <v>#NAME?</v>
          </cell>
          <cell r="AN737" t="e">
            <v>#NAME?</v>
          </cell>
          <cell r="AO737" t="e">
            <v>#NAME?</v>
          </cell>
          <cell r="AP737" t="e">
            <v>#NAME?</v>
          </cell>
          <cell r="AQ737">
            <v>0</v>
          </cell>
          <cell r="AR737">
            <v>0</v>
          </cell>
          <cell r="AS737">
            <v>0</v>
          </cell>
          <cell r="AT737">
            <v>0</v>
          </cell>
        </row>
        <row r="738">
          <cell r="A738" t="str">
            <v>Lilo of 132KV DC ARA-Jagdishpur at Dumraon Line-1</v>
          </cell>
          <cell r="B738">
            <v>0</v>
          </cell>
          <cell r="C738" t="str">
            <v>14/1</v>
          </cell>
          <cell r="D738" t="str">
            <v>DP+3</v>
          </cell>
          <cell r="E738">
            <v>0</v>
          </cell>
          <cell r="F738">
            <v>0</v>
          </cell>
          <cell r="G738">
            <v>0</v>
          </cell>
          <cell r="H738">
            <v>28</v>
          </cell>
          <cell r="I738">
            <v>0</v>
          </cell>
          <cell r="J738">
            <v>0</v>
          </cell>
          <cell r="K738">
            <v>0</v>
          </cell>
          <cell r="L738">
            <v>0</v>
          </cell>
          <cell r="M738">
            <v>0</v>
          </cell>
          <cell r="N738">
            <v>0</v>
          </cell>
          <cell r="O738">
            <v>0</v>
          </cell>
          <cell r="P738">
            <v>0</v>
          </cell>
          <cell r="Q738">
            <v>0</v>
          </cell>
          <cell r="R738" t="e">
            <v>#NAME?</v>
          </cell>
          <cell r="S738" t="e">
            <v>#NAME?</v>
          </cell>
          <cell r="T738">
            <v>0</v>
          </cell>
          <cell r="U738">
            <v>0</v>
          </cell>
          <cell r="V738" t="e">
            <v>#NAME?</v>
          </cell>
          <cell r="W738" t="e">
            <v>#NAME?</v>
          </cell>
          <cell r="X738" t="e">
            <v>#NAME?</v>
          </cell>
          <cell r="Y738" t="e">
            <v>#NAME?</v>
          </cell>
          <cell r="Z738" t="e">
            <v>#NAME?</v>
          </cell>
          <cell r="AA738" t="e">
            <v>#NAME?</v>
          </cell>
          <cell r="AB738" t="e">
            <v>#NAME?</v>
          </cell>
          <cell r="AC738" t="e">
            <v>#NAME?</v>
          </cell>
          <cell r="AD738" t="e">
            <v>#NAME?</v>
          </cell>
          <cell r="AE738" t="e">
            <v>#NAME?</v>
          </cell>
          <cell r="AF738">
            <v>0</v>
          </cell>
          <cell r="AG738">
            <v>0</v>
          </cell>
          <cell r="AH738">
            <v>0</v>
          </cell>
          <cell r="AI738">
            <v>0</v>
          </cell>
          <cell r="AJ738" t="e">
            <v>#NAME?</v>
          </cell>
          <cell r="AK738" t="e">
            <v>#NAME?</v>
          </cell>
          <cell r="AL738" t="e">
            <v>#NAME?</v>
          </cell>
          <cell r="AM738" t="e">
            <v>#NAME?</v>
          </cell>
          <cell r="AN738" t="e">
            <v>#NAME?</v>
          </cell>
          <cell r="AO738" t="e">
            <v>#NAME?</v>
          </cell>
          <cell r="AP738" t="e">
            <v>#NAME?</v>
          </cell>
          <cell r="AQ738">
            <v>0</v>
          </cell>
          <cell r="AR738">
            <v>0</v>
          </cell>
          <cell r="AS738">
            <v>0</v>
          </cell>
          <cell r="AT738">
            <v>0</v>
          </cell>
        </row>
        <row r="739">
          <cell r="A739" t="str">
            <v>Lilo of 132KV DC ARA-Jagdishpur at Dumraon Line-1</v>
          </cell>
          <cell r="B739">
            <v>0</v>
          </cell>
          <cell r="C739" t="str">
            <v xml:space="preserve"> 15/0</v>
          </cell>
          <cell r="D739" t="str">
            <v>DS+3</v>
          </cell>
          <cell r="E739">
            <v>0</v>
          </cell>
          <cell r="F739">
            <v>0</v>
          </cell>
          <cell r="G739">
            <v>0</v>
          </cell>
          <cell r="H739">
            <v>28</v>
          </cell>
          <cell r="I739">
            <v>0</v>
          </cell>
          <cell r="J739">
            <v>0</v>
          </cell>
          <cell r="K739">
            <v>0</v>
          </cell>
          <cell r="L739">
            <v>0</v>
          </cell>
          <cell r="M739">
            <v>0</v>
          </cell>
          <cell r="N739">
            <v>0</v>
          </cell>
          <cell r="O739">
            <v>0</v>
          </cell>
          <cell r="P739">
            <v>0</v>
          </cell>
          <cell r="Q739">
            <v>0</v>
          </cell>
          <cell r="R739" t="e">
            <v>#NAME?</v>
          </cell>
          <cell r="S739" t="e">
            <v>#NAME?</v>
          </cell>
          <cell r="T739">
            <v>0</v>
          </cell>
          <cell r="U739">
            <v>0</v>
          </cell>
          <cell r="V739" t="e">
            <v>#NAME?</v>
          </cell>
          <cell r="W739" t="e">
            <v>#NAME?</v>
          </cell>
          <cell r="X739" t="e">
            <v>#NAME?</v>
          </cell>
          <cell r="Y739" t="e">
            <v>#NAME?</v>
          </cell>
          <cell r="Z739" t="e">
            <v>#NAME?</v>
          </cell>
          <cell r="AA739" t="e">
            <v>#NAME?</v>
          </cell>
          <cell r="AB739" t="e">
            <v>#NAME?</v>
          </cell>
          <cell r="AC739" t="e">
            <v>#NAME?</v>
          </cell>
          <cell r="AD739" t="e">
            <v>#NAME?</v>
          </cell>
          <cell r="AE739" t="e">
            <v>#NAME?</v>
          </cell>
          <cell r="AF739">
            <v>0</v>
          </cell>
          <cell r="AG739">
            <v>0</v>
          </cell>
          <cell r="AH739">
            <v>0</v>
          </cell>
          <cell r="AI739">
            <v>0</v>
          </cell>
          <cell r="AJ739" t="e">
            <v>#NAME?</v>
          </cell>
          <cell r="AK739" t="e">
            <v>#NAME?</v>
          </cell>
          <cell r="AL739" t="e">
            <v>#NAME?</v>
          </cell>
          <cell r="AM739" t="e">
            <v>#NAME?</v>
          </cell>
          <cell r="AN739" t="e">
            <v>#NAME?</v>
          </cell>
          <cell r="AO739" t="e">
            <v>#NAME?</v>
          </cell>
          <cell r="AP739" t="e">
            <v>#NAME?</v>
          </cell>
          <cell r="AQ739">
            <v>0</v>
          </cell>
          <cell r="AR739">
            <v>0</v>
          </cell>
          <cell r="AS739">
            <v>0</v>
          </cell>
          <cell r="AT739">
            <v>0</v>
          </cell>
        </row>
        <row r="740">
          <cell r="A740" t="str">
            <v>Lilo of 132KV DC ARA-Jagdishpur at Dumraon Line-1</v>
          </cell>
          <cell r="B740">
            <v>0</v>
          </cell>
          <cell r="C740" t="str">
            <v>15/1</v>
          </cell>
          <cell r="D740" t="str">
            <v>DP+0</v>
          </cell>
          <cell r="E740">
            <v>0</v>
          </cell>
          <cell r="F740">
            <v>0</v>
          </cell>
          <cell r="G740">
            <v>0</v>
          </cell>
          <cell r="H740">
            <v>28</v>
          </cell>
          <cell r="I740">
            <v>0</v>
          </cell>
          <cell r="J740">
            <v>0</v>
          </cell>
          <cell r="K740">
            <v>0</v>
          </cell>
          <cell r="L740">
            <v>0</v>
          </cell>
          <cell r="M740">
            <v>0</v>
          </cell>
          <cell r="N740">
            <v>0</v>
          </cell>
          <cell r="O740">
            <v>0</v>
          </cell>
          <cell r="P740">
            <v>0</v>
          </cell>
          <cell r="Q740">
            <v>0</v>
          </cell>
          <cell r="R740" t="e">
            <v>#NAME?</v>
          </cell>
          <cell r="S740" t="e">
            <v>#NAME?</v>
          </cell>
          <cell r="T740">
            <v>0</v>
          </cell>
          <cell r="U740">
            <v>0</v>
          </cell>
          <cell r="V740" t="e">
            <v>#NAME?</v>
          </cell>
          <cell r="W740" t="e">
            <v>#NAME?</v>
          </cell>
          <cell r="X740" t="e">
            <v>#NAME?</v>
          </cell>
          <cell r="Y740" t="e">
            <v>#NAME?</v>
          </cell>
          <cell r="Z740" t="e">
            <v>#NAME?</v>
          </cell>
          <cell r="AA740" t="e">
            <v>#NAME?</v>
          </cell>
          <cell r="AB740" t="e">
            <v>#NAME?</v>
          </cell>
          <cell r="AC740" t="e">
            <v>#NAME?</v>
          </cell>
          <cell r="AD740" t="e">
            <v>#NAME?</v>
          </cell>
          <cell r="AE740" t="e">
            <v>#NAME?</v>
          </cell>
          <cell r="AF740">
            <v>0</v>
          </cell>
          <cell r="AG740">
            <v>0</v>
          </cell>
          <cell r="AH740">
            <v>0</v>
          </cell>
          <cell r="AI740">
            <v>0</v>
          </cell>
          <cell r="AJ740" t="e">
            <v>#NAME?</v>
          </cell>
          <cell r="AK740" t="e">
            <v>#NAME?</v>
          </cell>
          <cell r="AL740" t="e">
            <v>#NAME?</v>
          </cell>
          <cell r="AM740" t="e">
            <v>#NAME?</v>
          </cell>
          <cell r="AN740" t="e">
            <v>#NAME?</v>
          </cell>
          <cell r="AO740" t="e">
            <v>#NAME?</v>
          </cell>
          <cell r="AP740" t="e">
            <v>#NAME?</v>
          </cell>
          <cell r="AQ740">
            <v>0</v>
          </cell>
          <cell r="AR740">
            <v>0</v>
          </cell>
          <cell r="AS740">
            <v>0</v>
          </cell>
          <cell r="AT740">
            <v>0</v>
          </cell>
        </row>
        <row r="741">
          <cell r="A741" t="str">
            <v>Lilo of 132KV DC ARA-Jagdishpur at Dumraon Line-1</v>
          </cell>
          <cell r="B741">
            <v>0</v>
          </cell>
          <cell r="C741" t="str">
            <v>15/2</v>
          </cell>
          <cell r="D741" t="str">
            <v>DP+0</v>
          </cell>
          <cell r="E741">
            <v>0</v>
          </cell>
          <cell r="F741">
            <v>0</v>
          </cell>
          <cell r="G741">
            <v>0</v>
          </cell>
          <cell r="H741">
            <v>28</v>
          </cell>
          <cell r="I741">
            <v>0</v>
          </cell>
          <cell r="J741">
            <v>0</v>
          </cell>
          <cell r="K741">
            <v>0</v>
          </cell>
          <cell r="L741">
            <v>0</v>
          </cell>
          <cell r="M741">
            <v>0</v>
          </cell>
          <cell r="N741">
            <v>0</v>
          </cell>
          <cell r="O741">
            <v>0</v>
          </cell>
          <cell r="P741">
            <v>0</v>
          </cell>
          <cell r="Q741">
            <v>0</v>
          </cell>
          <cell r="R741" t="e">
            <v>#NAME?</v>
          </cell>
          <cell r="S741" t="e">
            <v>#NAME?</v>
          </cell>
          <cell r="T741">
            <v>0</v>
          </cell>
          <cell r="U741">
            <v>0</v>
          </cell>
          <cell r="V741" t="e">
            <v>#NAME?</v>
          </cell>
          <cell r="W741" t="e">
            <v>#NAME?</v>
          </cell>
          <cell r="X741" t="e">
            <v>#NAME?</v>
          </cell>
          <cell r="Y741" t="e">
            <v>#NAME?</v>
          </cell>
          <cell r="Z741" t="e">
            <v>#NAME?</v>
          </cell>
          <cell r="AA741" t="e">
            <v>#NAME?</v>
          </cell>
          <cell r="AB741" t="e">
            <v>#NAME?</v>
          </cell>
          <cell r="AC741" t="e">
            <v>#NAME?</v>
          </cell>
          <cell r="AD741" t="e">
            <v>#NAME?</v>
          </cell>
          <cell r="AE741" t="e">
            <v>#NAME?</v>
          </cell>
          <cell r="AF741">
            <v>0</v>
          </cell>
          <cell r="AG741">
            <v>0</v>
          </cell>
          <cell r="AH741">
            <v>0</v>
          </cell>
          <cell r="AI741">
            <v>0</v>
          </cell>
          <cell r="AJ741" t="e">
            <v>#NAME?</v>
          </cell>
          <cell r="AK741" t="e">
            <v>#NAME?</v>
          </cell>
          <cell r="AL741" t="e">
            <v>#NAME?</v>
          </cell>
          <cell r="AM741" t="e">
            <v>#NAME?</v>
          </cell>
          <cell r="AN741" t="e">
            <v>#NAME?</v>
          </cell>
          <cell r="AO741" t="e">
            <v>#NAME?</v>
          </cell>
          <cell r="AP741" t="e">
            <v>#NAME?</v>
          </cell>
          <cell r="AQ741">
            <v>0</v>
          </cell>
          <cell r="AR741">
            <v>0</v>
          </cell>
          <cell r="AS741">
            <v>0</v>
          </cell>
          <cell r="AT741">
            <v>0</v>
          </cell>
        </row>
        <row r="742">
          <cell r="A742" t="str">
            <v>Lilo of 132KV DC ARA-Jagdishpur at Dumraon Line-1</v>
          </cell>
          <cell r="B742">
            <v>0</v>
          </cell>
          <cell r="C742" t="str">
            <v xml:space="preserve"> 16/0</v>
          </cell>
          <cell r="D742" t="str">
            <v>DR+3</v>
          </cell>
          <cell r="E742">
            <v>0</v>
          </cell>
          <cell r="F742">
            <v>0</v>
          </cell>
          <cell r="G742">
            <v>0</v>
          </cell>
          <cell r="H742">
            <v>28</v>
          </cell>
          <cell r="I742">
            <v>0</v>
          </cell>
          <cell r="J742">
            <v>0</v>
          </cell>
          <cell r="K742">
            <v>0</v>
          </cell>
          <cell r="L742">
            <v>0</v>
          </cell>
          <cell r="M742">
            <v>0</v>
          </cell>
          <cell r="N742">
            <v>0</v>
          </cell>
          <cell r="O742">
            <v>0</v>
          </cell>
          <cell r="P742">
            <v>0</v>
          </cell>
          <cell r="Q742">
            <v>0</v>
          </cell>
          <cell r="R742" t="e">
            <v>#NAME?</v>
          </cell>
          <cell r="S742" t="e">
            <v>#NAME?</v>
          </cell>
          <cell r="T742">
            <v>0</v>
          </cell>
          <cell r="U742">
            <v>0</v>
          </cell>
          <cell r="V742" t="e">
            <v>#NAME?</v>
          </cell>
          <cell r="W742" t="e">
            <v>#NAME?</v>
          </cell>
          <cell r="X742" t="e">
            <v>#NAME?</v>
          </cell>
          <cell r="Y742" t="e">
            <v>#NAME?</v>
          </cell>
          <cell r="Z742" t="e">
            <v>#NAME?</v>
          </cell>
          <cell r="AA742" t="e">
            <v>#NAME?</v>
          </cell>
          <cell r="AB742" t="e">
            <v>#NAME?</v>
          </cell>
          <cell r="AC742" t="e">
            <v>#NAME?</v>
          </cell>
          <cell r="AD742" t="e">
            <v>#NAME?</v>
          </cell>
          <cell r="AE742" t="e">
            <v>#NAME?</v>
          </cell>
          <cell r="AF742">
            <v>0</v>
          </cell>
          <cell r="AG742">
            <v>0</v>
          </cell>
          <cell r="AH742">
            <v>0</v>
          </cell>
          <cell r="AI742">
            <v>0</v>
          </cell>
          <cell r="AJ742" t="e">
            <v>#NAME?</v>
          </cell>
          <cell r="AK742" t="e">
            <v>#NAME?</v>
          </cell>
          <cell r="AL742" t="e">
            <v>#NAME?</v>
          </cell>
          <cell r="AM742" t="e">
            <v>#NAME?</v>
          </cell>
          <cell r="AN742" t="e">
            <v>#NAME?</v>
          </cell>
          <cell r="AO742" t="e">
            <v>#NAME?</v>
          </cell>
          <cell r="AP742" t="e">
            <v>#NAME?</v>
          </cell>
          <cell r="AQ742">
            <v>0</v>
          </cell>
          <cell r="AR742">
            <v>0</v>
          </cell>
          <cell r="AS742">
            <v>0</v>
          </cell>
          <cell r="AT742">
            <v>0</v>
          </cell>
        </row>
        <row r="743">
          <cell r="A743" t="str">
            <v>Lilo of 132KV DC ARA-Jagdishpur at Dumraon Line-1</v>
          </cell>
          <cell r="B743">
            <v>0</v>
          </cell>
          <cell r="C743" t="str">
            <v>16/1</v>
          </cell>
          <cell r="D743" t="str">
            <v>DP+6</v>
          </cell>
          <cell r="E743">
            <v>0</v>
          </cell>
          <cell r="F743">
            <v>0</v>
          </cell>
          <cell r="G743">
            <v>0</v>
          </cell>
          <cell r="H743">
            <v>28</v>
          </cell>
          <cell r="I743">
            <v>0</v>
          </cell>
          <cell r="J743">
            <v>0</v>
          </cell>
          <cell r="K743">
            <v>0</v>
          </cell>
          <cell r="L743">
            <v>0</v>
          </cell>
          <cell r="M743">
            <v>0</v>
          </cell>
          <cell r="N743">
            <v>0</v>
          </cell>
          <cell r="O743">
            <v>0</v>
          </cell>
          <cell r="P743">
            <v>0</v>
          </cell>
          <cell r="Q743">
            <v>0</v>
          </cell>
          <cell r="R743" t="e">
            <v>#NAME?</v>
          </cell>
          <cell r="S743" t="e">
            <v>#NAME?</v>
          </cell>
          <cell r="T743">
            <v>0</v>
          </cell>
          <cell r="U743">
            <v>0</v>
          </cell>
          <cell r="V743" t="e">
            <v>#NAME?</v>
          </cell>
          <cell r="W743" t="e">
            <v>#NAME?</v>
          </cell>
          <cell r="X743" t="e">
            <v>#NAME?</v>
          </cell>
          <cell r="Y743" t="e">
            <v>#NAME?</v>
          </cell>
          <cell r="Z743" t="e">
            <v>#NAME?</v>
          </cell>
          <cell r="AA743" t="e">
            <v>#NAME?</v>
          </cell>
          <cell r="AB743" t="e">
            <v>#NAME?</v>
          </cell>
          <cell r="AC743" t="e">
            <v>#NAME?</v>
          </cell>
          <cell r="AD743" t="e">
            <v>#NAME?</v>
          </cell>
          <cell r="AE743" t="e">
            <v>#NAME?</v>
          </cell>
          <cell r="AF743">
            <v>0</v>
          </cell>
          <cell r="AG743">
            <v>0</v>
          </cell>
          <cell r="AH743">
            <v>0</v>
          </cell>
          <cell r="AI743">
            <v>0</v>
          </cell>
          <cell r="AJ743" t="e">
            <v>#NAME?</v>
          </cell>
          <cell r="AK743" t="e">
            <v>#NAME?</v>
          </cell>
          <cell r="AL743" t="e">
            <v>#NAME?</v>
          </cell>
          <cell r="AM743" t="e">
            <v>#NAME?</v>
          </cell>
          <cell r="AN743" t="e">
            <v>#NAME?</v>
          </cell>
          <cell r="AO743" t="e">
            <v>#NAME?</v>
          </cell>
          <cell r="AP743" t="e">
            <v>#NAME?</v>
          </cell>
          <cell r="AQ743">
            <v>0</v>
          </cell>
          <cell r="AR743">
            <v>0</v>
          </cell>
          <cell r="AS743">
            <v>0</v>
          </cell>
          <cell r="AT743">
            <v>0</v>
          </cell>
        </row>
        <row r="744">
          <cell r="A744" t="str">
            <v>Lilo of 132KV DC ARA-Jagdishpur at Dumraon Line-1</v>
          </cell>
          <cell r="B744">
            <v>0</v>
          </cell>
          <cell r="C744" t="str">
            <v>16/2</v>
          </cell>
          <cell r="D744" t="str">
            <v>DP+3</v>
          </cell>
          <cell r="E744">
            <v>0</v>
          </cell>
          <cell r="F744">
            <v>0</v>
          </cell>
          <cell r="G744">
            <v>0</v>
          </cell>
          <cell r="H744">
            <v>28</v>
          </cell>
          <cell r="I744">
            <v>0</v>
          </cell>
          <cell r="J744">
            <v>0</v>
          </cell>
          <cell r="K744">
            <v>0</v>
          </cell>
          <cell r="L744">
            <v>0</v>
          </cell>
          <cell r="M744">
            <v>0</v>
          </cell>
          <cell r="N744">
            <v>0</v>
          </cell>
          <cell r="O744">
            <v>0</v>
          </cell>
          <cell r="P744">
            <v>0</v>
          </cell>
          <cell r="Q744">
            <v>0</v>
          </cell>
          <cell r="R744" t="e">
            <v>#NAME?</v>
          </cell>
          <cell r="S744" t="e">
            <v>#NAME?</v>
          </cell>
          <cell r="T744">
            <v>0</v>
          </cell>
          <cell r="U744">
            <v>0</v>
          </cell>
          <cell r="V744" t="e">
            <v>#NAME?</v>
          </cell>
          <cell r="W744" t="e">
            <v>#NAME?</v>
          </cell>
          <cell r="X744" t="e">
            <v>#NAME?</v>
          </cell>
          <cell r="Y744" t="e">
            <v>#NAME?</v>
          </cell>
          <cell r="Z744" t="e">
            <v>#NAME?</v>
          </cell>
          <cell r="AA744" t="e">
            <v>#NAME?</v>
          </cell>
          <cell r="AB744" t="e">
            <v>#NAME?</v>
          </cell>
          <cell r="AC744" t="e">
            <v>#NAME?</v>
          </cell>
          <cell r="AD744" t="e">
            <v>#NAME?</v>
          </cell>
          <cell r="AE744" t="e">
            <v>#NAME?</v>
          </cell>
          <cell r="AF744">
            <v>0</v>
          </cell>
          <cell r="AG744">
            <v>0</v>
          </cell>
          <cell r="AH744">
            <v>0</v>
          </cell>
          <cell r="AI744">
            <v>0</v>
          </cell>
          <cell r="AJ744" t="e">
            <v>#NAME?</v>
          </cell>
          <cell r="AK744" t="e">
            <v>#NAME?</v>
          </cell>
          <cell r="AL744" t="e">
            <v>#NAME?</v>
          </cell>
          <cell r="AM744" t="e">
            <v>#NAME?</v>
          </cell>
          <cell r="AN744" t="e">
            <v>#NAME?</v>
          </cell>
          <cell r="AO744" t="e">
            <v>#NAME?</v>
          </cell>
          <cell r="AP744" t="e">
            <v>#NAME?</v>
          </cell>
          <cell r="AQ744">
            <v>0</v>
          </cell>
          <cell r="AR744">
            <v>0</v>
          </cell>
          <cell r="AS744">
            <v>0</v>
          </cell>
          <cell r="AT744">
            <v>0</v>
          </cell>
        </row>
        <row r="745">
          <cell r="A745" t="str">
            <v>Lilo of 132KV DC ARA-Jagdishpur at Dumraon Line-1</v>
          </cell>
          <cell r="B745">
            <v>0</v>
          </cell>
          <cell r="C745" t="str">
            <v>16/3</v>
          </cell>
          <cell r="D745" t="str">
            <v>DP+6</v>
          </cell>
          <cell r="E745">
            <v>0</v>
          </cell>
          <cell r="F745">
            <v>0</v>
          </cell>
          <cell r="G745">
            <v>0</v>
          </cell>
          <cell r="H745">
            <v>28</v>
          </cell>
          <cell r="I745">
            <v>0</v>
          </cell>
          <cell r="J745">
            <v>0</v>
          </cell>
          <cell r="K745">
            <v>0</v>
          </cell>
          <cell r="L745">
            <v>0</v>
          </cell>
          <cell r="M745">
            <v>0</v>
          </cell>
          <cell r="N745">
            <v>0</v>
          </cell>
          <cell r="O745">
            <v>0</v>
          </cell>
          <cell r="P745">
            <v>0</v>
          </cell>
          <cell r="Q745">
            <v>0</v>
          </cell>
          <cell r="R745" t="e">
            <v>#NAME?</v>
          </cell>
          <cell r="S745" t="e">
            <v>#NAME?</v>
          </cell>
          <cell r="T745">
            <v>0</v>
          </cell>
          <cell r="U745">
            <v>0</v>
          </cell>
          <cell r="V745" t="e">
            <v>#NAME?</v>
          </cell>
          <cell r="W745" t="e">
            <v>#NAME?</v>
          </cell>
          <cell r="X745" t="e">
            <v>#NAME?</v>
          </cell>
          <cell r="Y745" t="e">
            <v>#NAME?</v>
          </cell>
          <cell r="Z745" t="e">
            <v>#NAME?</v>
          </cell>
          <cell r="AA745" t="e">
            <v>#NAME?</v>
          </cell>
          <cell r="AB745" t="e">
            <v>#NAME?</v>
          </cell>
          <cell r="AC745" t="e">
            <v>#NAME?</v>
          </cell>
          <cell r="AD745" t="e">
            <v>#NAME?</v>
          </cell>
          <cell r="AE745" t="e">
            <v>#NAME?</v>
          </cell>
          <cell r="AF745">
            <v>0</v>
          </cell>
          <cell r="AG745">
            <v>0</v>
          </cell>
          <cell r="AH745">
            <v>0</v>
          </cell>
          <cell r="AI745">
            <v>0</v>
          </cell>
          <cell r="AJ745" t="e">
            <v>#NAME?</v>
          </cell>
          <cell r="AK745" t="e">
            <v>#NAME?</v>
          </cell>
          <cell r="AL745" t="e">
            <v>#NAME?</v>
          </cell>
          <cell r="AM745" t="e">
            <v>#NAME?</v>
          </cell>
          <cell r="AN745" t="e">
            <v>#NAME?</v>
          </cell>
          <cell r="AO745" t="e">
            <v>#NAME?</v>
          </cell>
          <cell r="AP745" t="e">
            <v>#NAME?</v>
          </cell>
          <cell r="AQ745">
            <v>0</v>
          </cell>
          <cell r="AR745">
            <v>0</v>
          </cell>
          <cell r="AS745">
            <v>0</v>
          </cell>
          <cell r="AT745">
            <v>0</v>
          </cell>
        </row>
        <row r="746">
          <cell r="A746" t="str">
            <v>Lilo of 132KV DC ARA-Jagdishpur at Dumraon Line-1</v>
          </cell>
          <cell r="B746">
            <v>0</v>
          </cell>
          <cell r="C746" t="str">
            <v>16/4</v>
          </cell>
          <cell r="D746" t="str">
            <v>DP+3</v>
          </cell>
          <cell r="E746">
            <v>0</v>
          </cell>
          <cell r="F746">
            <v>0</v>
          </cell>
          <cell r="G746">
            <v>0</v>
          </cell>
          <cell r="H746">
            <v>28</v>
          </cell>
          <cell r="I746">
            <v>0</v>
          </cell>
          <cell r="J746">
            <v>0</v>
          </cell>
          <cell r="K746">
            <v>0</v>
          </cell>
          <cell r="L746">
            <v>0</v>
          </cell>
          <cell r="M746">
            <v>0</v>
          </cell>
          <cell r="N746">
            <v>0</v>
          </cell>
          <cell r="O746">
            <v>0</v>
          </cell>
          <cell r="P746">
            <v>0</v>
          </cell>
          <cell r="Q746">
            <v>0</v>
          </cell>
          <cell r="R746" t="e">
            <v>#NAME?</v>
          </cell>
          <cell r="S746" t="e">
            <v>#NAME?</v>
          </cell>
          <cell r="T746">
            <v>0</v>
          </cell>
          <cell r="U746">
            <v>0</v>
          </cell>
          <cell r="V746" t="e">
            <v>#NAME?</v>
          </cell>
          <cell r="W746" t="e">
            <v>#NAME?</v>
          </cell>
          <cell r="X746" t="e">
            <v>#NAME?</v>
          </cell>
          <cell r="Y746" t="e">
            <v>#NAME?</v>
          </cell>
          <cell r="Z746" t="e">
            <v>#NAME?</v>
          </cell>
          <cell r="AA746" t="e">
            <v>#NAME?</v>
          </cell>
          <cell r="AB746" t="e">
            <v>#NAME?</v>
          </cell>
          <cell r="AC746" t="e">
            <v>#NAME?</v>
          </cell>
          <cell r="AD746" t="e">
            <v>#NAME?</v>
          </cell>
          <cell r="AE746" t="e">
            <v>#NAME?</v>
          </cell>
          <cell r="AF746">
            <v>0</v>
          </cell>
          <cell r="AG746">
            <v>0</v>
          </cell>
          <cell r="AH746">
            <v>0</v>
          </cell>
          <cell r="AI746">
            <v>0</v>
          </cell>
          <cell r="AJ746" t="e">
            <v>#NAME?</v>
          </cell>
          <cell r="AK746" t="e">
            <v>#NAME?</v>
          </cell>
          <cell r="AL746" t="e">
            <v>#NAME?</v>
          </cell>
          <cell r="AM746" t="e">
            <v>#NAME?</v>
          </cell>
          <cell r="AN746" t="e">
            <v>#NAME?</v>
          </cell>
          <cell r="AO746" t="e">
            <v>#NAME?</v>
          </cell>
          <cell r="AP746" t="e">
            <v>#NAME?</v>
          </cell>
          <cell r="AQ746">
            <v>0</v>
          </cell>
          <cell r="AR746">
            <v>0</v>
          </cell>
          <cell r="AS746">
            <v>0</v>
          </cell>
          <cell r="AT746">
            <v>0</v>
          </cell>
        </row>
        <row r="747">
          <cell r="A747" t="str">
            <v>Lilo of 132KV DC ARA-Jagdishpur at Dumraon Line-1</v>
          </cell>
          <cell r="B747">
            <v>0</v>
          </cell>
          <cell r="C747" t="str">
            <v xml:space="preserve"> 17/0</v>
          </cell>
          <cell r="D747" t="str">
            <v>DS+6</v>
          </cell>
          <cell r="E747">
            <v>0</v>
          </cell>
          <cell r="F747">
            <v>0</v>
          </cell>
          <cell r="G747">
            <v>0</v>
          </cell>
          <cell r="H747">
            <v>28</v>
          </cell>
          <cell r="I747">
            <v>0</v>
          </cell>
          <cell r="J747">
            <v>0</v>
          </cell>
          <cell r="K747">
            <v>0</v>
          </cell>
          <cell r="L747">
            <v>0</v>
          </cell>
          <cell r="M747">
            <v>0</v>
          </cell>
          <cell r="N747">
            <v>0</v>
          </cell>
          <cell r="O747">
            <v>0</v>
          </cell>
          <cell r="P747">
            <v>0</v>
          </cell>
          <cell r="Q747">
            <v>0</v>
          </cell>
          <cell r="R747" t="e">
            <v>#NAME?</v>
          </cell>
          <cell r="S747" t="e">
            <v>#NAME?</v>
          </cell>
          <cell r="T747">
            <v>0</v>
          </cell>
          <cell r="U747">
            <v>0</v>
          </cell>
          <cell r="V747" t="e">
            <v>#NAME?</v>
          </cell>
          <cell r="W747" t="e">
            <v>#NAME?</v>
          </cell>
          <cell r="X747" t="e">
            <v>#NAME?</v>
          </cell>
          <cell r="Y747" t="e">
            <v>#NAME?</v>
          </cell>
          <cell r="Z747" t="e">
            <v>#NAME?</v>
          </cell>
          <cell r="AA747" t="e">
            <v>#NAME?</v>
          </cell>
          <cell r="AB747" t="e">
            <v>#NAME?</v>
          </cell>
          <cell r="AC747" t="e">
            <v>#NAME?</v>
          </cell>
          <cell r="AD747" t="e">
            <v>#NAME?</v>
          </cell>
          <cell r="AE747" t="e">
            <v>#NAME?</v>
          </cell>
          <cell r="AF747">
            <v>0</v>
          </cell>
          <cell r="AG747">
            <v>0</v>
          </cell>
          <cell r="AH747">
            <v>0</v>
          </cell>
          <cell r="AI747">
            <v>0</v>
          </cell>
          <cell r="AJ747" t="e">
            <v>#NAME?</v>
          </cell>
          <cell r="AK747" t="e">
            <v>#NAME?</v>
          </cell>
          <cell r="AL747" t="e">
            <v>#NAME?</v>
          </cell>
          <cell r="AM747" t="e">
            <v>#NAME?</v>
          </cell>
          <cell r="AN747" t="e">
            <v>#NAME?</v>
          </cell>
          <cell r="AO747" t="e">
            <v>#NAME?</v>
          </cell>
          <cell r="AP747" t="e">
            <v>#NAME?</v>
          </cell>
          <cell r="AQ747">
            <v>0</v>
          </cell>
          <cell r="AR747">
            <v>0</v>
          </cell>
          <cell r="AS747">
            <v>0</v>
          </cell>
          <cell r="AT747">
            <v>0</v>
          </cell>
        </row>
        <row r="748">
          <cell r="A748" t="str">
            <v>Lilo of 132KV DC ARA-Jagdishpur at Dumraon Line-1</v>
          </cell>
          <cell r="B748">
            <v>0</v>
          </cell>
          <cell r="C748" t="str">
            <v xml:space="preserve"> 18/0</v>
          </cell>
          <cell r="D748" t="str">
            <v>DS+18</v>
          </cell>
          <cell r="E748">
            <v>0</v>
          </cell>
          <cell r="F748">
            <v>0</v>
          </cell>
          <cell r="G748">
            <v>0</v>
          </cell>
          <cell r="H748">
            <v>28</v>
          </cell>
          <cell r="I748">
            <v>0</v>
          </cell>
          <cell r="J748">
            <v>0</v>
          </cell>
          <cell r="K748">
            <v>0</v>
          </cell>
          <cell r="L748">
            <v>0</v>
          </cell>
          <cell r="M748">
            <v>0</v>
          </cell>
          <cell r="N748">
            <v>0</v>
          </cell>
          <cell r="O748">
            <v>0</v>
          </cell>
          <cell r="P748">
            <v>0</v>
          </cell>
          <cell r="Q748">
            <v>0</v>
          </cell>
          <cell r="R748" t="e">
            <v>#NAME?</v>
          </cell>
          <cell r="S748" t="e">
            <v>#NAME?</v>
          </cell>
          <cell r="T748">
            <v>0</v>
          </cell>
          <cell r="U748">
            <v>0</v>
          </cell>
          <cell r="V748" t="e">
            <v>#NAME?</v>
          </cell>
          <cell r="W748" t="e">
            <v>#NAME?</v>
          </cell>
          <cell r="X748" t="e">
            <v>#NAME?</v>
          </cell>
          <cell r="Y748" t="e">
            <v>#NAME?</v>
          </cell>
          <cell r="Z748" t="e">
            <v>#NAME?</v>
          </cell>
          <cell r="AA748" t="e">
            <v>#NAME?</v>
          </cell>
          <cell r="AB748" t="e">
            <v>#NAME?</v>
          </cell>
          <cell r="AC748" t="e">
            <v>#NAME?</v>
          </cell>
          <cell r="AD748" t="e">
            <v>#NAME?</v>
          </cell>
          <cell r="AE748" t="e">
            <v>#NAME?</v>
          </cell>
          <cell r="AF748">
            <v>0</v>
          </cell>
          <cell r="AG748">
            <v>0</v>
          </cell>
          <cell r="AH748">
            <v>0</v>
          </cell>
          <cell r="AI748">
            <v>0</v>
          </cell>
          <cell r="AJ748" t="e">
            <v>#NAME?</v>
          </cell>
          <cell r="AK748" t="e">
            <v>#NAME?</v>
          </cell>
          <cell r="AL748" t="e">
            <v>#NAME?</v>
          </cell>
          <cell r="AM748" t="e">
            <v>#NAME?</v>
          </cell>
          <cell r="AN748" t="e">
            <v>#NAME?</v>
          </cell>
          <cell r="AO748" t="e">
            <v>#NAME?</v>
          </cell>
          <cell r="AP748" t="e">
            <v>#NAME?</v>
          </cell>
          <cell r="AQ748">
            <v>0</v>
          </cell>
          <cell r="AR748">
            <v>0</v>
          </cell>
          <cell r="AS748">
            <v>0</v>
          </cell>
          <cell r="AT748">
            <v>0</v>
          </cell>
        </row>
        <row r="749">
          <cell r="A749" t="str">
            <v>Lilo of 132KV DC ARA-Jagdishpur at Dumraon Line-1</v>
          </cell>
          <cell r="B749">
            <v>0</v>
          </cell>
          <cell r="C749" t="str">
            <v xml:space="preserve"> 19/0</v>
          </cell>
          <cell r="D749" t="str">
            <v>DS+18</v>
          </cell>
          <cell r="E749">
            <v>0</v>
          </cell>
          <cell r="F749">
            <v>0</v>
          </cell>
          <cell r="G749">
            <v>0</v>
          </cell>
          <cell r="H749">
            <v>28</v>
          </cell>
          <cell r="I749">
            <v>0</v>
          </cell>
          <cell r="J749">
            <v>0</v>
          </cell>
          <cell r="K749">
            <v>0</v>
          </cell>
          <cell r="L749">
            <v>0</v>
          </cell>
          <cell r="M749">
            <v>0</v>
          </cell>
          <cell r="N749">
            <v>0</v>
          </cell>
          <cell r="O749">
            <v>0</v>
          </cell>
          <cell r="P749">
            <v>0</v>
          </cell>
          <cell r="Q749">
            <v>0</v>
          </cell>
          <cell r="R749" t="e">
            <v>#NAME?</v>
          </cell>
          <cell r="S749" t="e">
            <v>#NAME?</v>
          </cell>
          <cell r="T749">
            <v>0</v>
          </cell>
          <cell r="U749">
            <v>0</v>
          </cell>
          <cell r="V749" t="e">
            <v>#NAME?</v>
          </cell>
          <cell r="W749" t="e">
            <v>#NAME?</v>
          </cell>
          <cell r="X749" t="e">
            <v>#NAME?</v>
          </cell>
          <cell r="Y749" t="e">
            <v>#NAME?</v>
          </cell>
          <cell r="Z749" t="e">
            <v>#NAME?</v>
          </cell>
          <cell r="AA749" t="e">
            <v>#NAME?</v>
          </cell>
          <cell r="AB749" t="e">
            <v>#NAME?</v>
          </cell>
          <cell r="AC749" t="e">
            <v>#NAME?</v>
          </cell>
          <cell r="AD749" t="e">
            <v>#NAME?</v>
          </cell>
          <cell r="AE749" t="e">
            <v>#NAME?</v>
          </cell>
          <cell r="AF749">
            <v>0</v>
          </cell>
          <cell r="AG749">
            <v>0</v>
          </cell>
          <cell r="AH749">
            <v>0</v>
          </cell>
          <cell r="AI749">
            <v>0</v>
          </cell>
          <cell r="AJ749" t="e">
            <v>#NAME?</v>
          </cell>
          <cell r="AK749" t="e">
            <v>#NAME?</v>
          </cell>
          <cell r="AL749" t="e">
            <v>#NAME?</v>
          </cell>
          <cell r="AM749" t="e">
            <v>#NAME?</v>
          </cell>
          <cell r="AN749" t="e">
            <v>#NAME?</v>
          </cell>
          <cell r="AO749" t="e">
            <v>#NAME?</v>
          </cell>
          <cell r="AP749" t="e">
            <v>#NAME?</v>
          </cell>
          <cell r="AQ749">
            <v>0</v>
          </cell>
          <cell r="AR749">
            <v>0</v>
          </cell>
          <cell r="AS749">
            <v>0</v>
          </cell>
          <cell r="AT749">
            <v>0</v>
          </cell>
        </row>
        <row r="750">
          <cell r="A750" t="str">
            <v>Lilo of 132KV DC ARA-Jagdishpur at Dumraon Line-1</v>
          </cell>
          <cell r="B750">
            <v>0</v>
          </cell>
          <cell r="C750" t="str">
            <v>19/1</v>
          </cell>
          <cell r="D750" t="str">
            <v>DQ+3</v>
          </cell>
          <cell r="E750">
            <v>0</v>
          </cell>
          <cell r="F750">
            <v>0</v>
          </cell>
          <cell r="G750">
            <v>0</v>
          </cell>
          <cell r="H750">
            <v>28</v>
          </cell>
          <cell r="I750">
            <v>0</v>
          </cell>
          <cell r="J750">
            <v>0</v>
          </cell>
          <cell r="K750">
            <v>0</v>
          </cell>
          <cell r="L750">
            <v>0</v>
          </cell>
          <cell r="M750">
            <v>0</v>
          </cell>
          <cell r="N750">
            <v>0</v>
          </cell>
          <cell r="O750">
            <v>0</v>
          </cell>
          <cell r="P750">
            <v>0</v>
          </cell>
          <cell r="Q750">
            <v>0</v>
          </cell>
          <cell r="R750" t="e">
            <v>#NAME?</v>
          </cell>
          <cell r="S750" t="e">
            <v>#NAME?</v>
          </cell>
          <cell r="T750">
            <v>0</v>
          </cell>
          <cell r="U750">
            <v>0</v>
          </cell>
          <cell r="V750" t="e">
            <v>#NAME?</v>
          </cell>
          <cell r="W750" t="e">
            <v>#NAME?</v>
          </cell>
          <cell r="X750" t="e">
            <v>#NAME?</v>
          </cell>
          <cell r="Y750" t="e">
            <v>#NAME?</v>
          </cell>
          <cell r="Z750" t="e">
            <v>#NAME?</v>
          </cell>
          <cell r="AA750" t="e">
            <v>#NAME?</v>
          </cell>
          <cell r="AB750" t="e">
            <v>#NAME?</v>
          </cell>
          <cell r="AC750" t="e">
            <v>#NAME?</v>
          </cell>
          <cell r="AD750" t="e">
            <v>#NAME?</v>
          </cell>
          <cell r="AE750" t="e">
            <v>#NAME?</v>
          </cell>
          <cell r="AF750">
            <v>0</v>
          </cell>
          <cell r="AG750">
            <v>0</v>
          </cell>
          <cell r="AH750">
            <v>0</v>
          </cell>
          <cell r="AI750">
            <v>0</v>
          </cell>
          <cell r="AJ750" t="e">
            <v>#NAME?</v>
          </cell>
          <cell r="AK750" t="e">
            <v>#NAME?</v>
          </cell>
          <cell r="AL750" t="e">
            <v>#NAME?</v>
          </cell>
          <cell r="AM750" t="e">
            <v>#NAME?</v>
          </cell>
          <cell r="AN750" t="e">
            <v>#NAME?</v>
          </cell>
          <cell r="AO750" t="e">
            <v>#NAME?</v>
          </cell>
          <cell r="AP750" t="e">
            <v>#NAME?</v>
          </cell>
          <cell r="AQ750">
            <v>0</v>
          </cell>
          <cell r="AR750">
            <v>0</v>
          </cell>
          <cell r="AS750">
            <v>0</v>
          </cell>
          <cell r="AT750">
            <v>0</v>
          </cell>
        </row>
        <row r="751">
          <cell r="A751" t="str">
            <v>Lilo of 132KV DC ARA-Jagdishpur at Dumraon Line-1</v>
          </cell>
          <cell r="B751">
            <v>0</v>
          </cell>
          <cell r="C751" t="str">
            <v>19/2</v>
          </cell>
          <cell r="D751" t="str">
            <v>DQ+0</v>
          </cell>
          <cell r="E751">
            <v>0</v>
          </cell>
          <cell r="F751">
            <v>0</v>
          </cell>
          <cell r="G751">
            <v>0</v>
          </cell>
          <cell r="H751">
            <v>28</v>
          </cell>
          <cell r="I751">
            <v>0</v>
          </cell>
          <cell r="J751">
            <v>0</v>
          </cell>
          <cell r="K751">
            <v>0</v>
          </cell>
          <cell r="L751">
            <v>0</v>
          </cell>
          <cell r="M751">
            <v>0</v>
          </cell>
          <cell r="N751">
            <v>0</v>
          </cell>
          <cell r="O751">
            <v>0</v>
          </cell>
          <cell r="P751">
            <v>0</v>
          </cell>
          <cell r="Q751">
            <v>0</v>
          </cell>
          <cell r="R751" t="e">
            <v>#NAME?</v>
          </cell>
          <cell r="S751" t="e">
            <v>#NAME?</v>
          </cell>
          <cell r="T751">
            <v>0</v>
          </cell>
          <cell r="U751">
            <v>0</v>
          </cell>
          <cell r="V751" t="e">
            <v>#NAME?</v>
          </cell>
          <cell r="W751" t="e">
            <v>#NAME?</v>
          </cell>
          <cell r="X751" t="e">
            <v>#NAME?</v>
          </cell>
          <cell r="Y751" t="e">
            <v>#NAME?</v>
          </cell>
          <cell r="Z751" t="e">
            <v>#NAME?</v>
          </cell>
          <cell r="AA751" t="e">
            <v>#NAME?</v>
          </cell>
          <cell r="AB751" t="e">
            <v>#NAME?</v>
          </cell>
          <cell r="AC751" t="e">
            <v>#NAME?</v>
          </cell>
          <cell r="AD751" t="e">
            <v>#NAME?</v>
          </cell>
          <cell r="AE751" t="e">
            <v>#NAME?</v>
          </cell>
          <cell r="AF751">
            <v>0</v>
          </cell>
          <cell r="AG751">
            <v>0</v>
          </cell>
          <cell r="AH751">
            <v>0</v>
          </cell>
          <cell r="AI751">
            <v>0</v>
          </cell>
          <cell r="AJ751" t="e">
            <v>#NAME?</v>
          </cell>
          <cell r="AK751" t="e">
            <v>#NAME?</v>
          </cell>
          <cell r="AL751" t="e">
            <v>#NAME?</v>
          </cell>
          <cell r="AM751" t="e">
            <v>#NAME?</v>
          </cell>
          <cell r="AN751" t="e">
            <v>#NAME?</v>
          </cell>
          <cell r="AO751" t="e">
            <v>#NAME?</v>
          </cell>
          <cell r="AP751" t="e">
            <v>#NAME?</v>
          </cell>
          <cell r="AQ751">
            <v>0</v>
          </cell>
          <cell r="AR751">
            <v>0</v>
          </cell>
          <cell r="AS751">
            <v>0</v>
          </cell>
          <cell r="AT751">
            <v>0</v>
          </cell>
        </row>
        <row r="752">
          <cell r="A752" t="str">
            <v>Lilo of 132KV DC ARA-Jagdishpur at Dumraon Line-1</v>
          </cell>
          <cell r="B752">
            <v>0</v>
          </cell>
          <cell r="C752" t="str">
            <v>20/0</v>
          </cell>
          <cell r="D752" t="str">
            <v>DS+0</v>
          </cell>
          <cell r="E752">
            <v>0</v>
          </cell>
          <cell r="F752">
            <v>0</v>
          </cell>
          <cell r="G752">
            <v>0</v>
          </cell>
          <cell r="H752">
            <v>28</v>
          </cell>
          <cell r="I752">
            <v>0</v>
          </cell>
          <cell r="J752">
            <v>0</v>
          </cell>
          <cell r="K752">
            <v>0</v>
          </cell>
          <cell r="L752">
            <v>0</v>
          </cell>
          <cell r="M752">
            <v>0</v>
          </cell>
          <cell r="N752">
            <v>0</v>
          </cell>
          <cell r="O752">
            <v>0</v>
          </cell>
          <cell r="P752">
            <v>0</v>
          </cell>
          <cell r="Q752">
            <v>0</v>
          </cell>
          <cell r="R752" t="e">
            <v>#NAME?</v>
          </cell>
          <cell r="S752" t="e">
            <v>#NAME?</v>
          </cell>
          <cell r="T752">
            <v>0</v>
          </cell>
          <cell r="U752">
            <v>0</v>
          </cell>
          <cell r="V752" t="e">
            <v>#NAME?</v>
          </cell>
          <cell r="W752" t="e">
            <v>#NAME?</v>
          </cell>
          <cell r="X752" t="e">
            <v>#NAME?</v>
          </cell>
          <cell r="Y752" t="e">
            <v>#NAME?</v>
          </cell>
          <cell r="Z752" t="e">
            <v>#NAME?</v>
          </cell>
          <cell r="AA752" t="e">
            <v>#NAME?</v>
          </cell>
          <cell r="AB752" t="e">
            <v>#NAME?</v>
          </cell>
          <cell r="AC752" t="e">
            <v>#NAME?</v>
          </cell>
          <cell r="AD752" t="e">
            <v>#NAME?</v>
          </cell>
          <cell r="AE752" t="e">
            <v>#NAME?</v>
          </cell>
          <cell r="AF752">
            <v>0</v>
          </cell>
          <cell r="AG752">
            <v>0</v>
          </cell>
          <cell r="AH752">
            <v>0</v>
          </cell>
          <cell r="AI752">
            <v>0</v>
          </cell>
          <cell r="AJ752" t="e">
            <v>#NAME?</v>
          </cell>
          <cell r="AK752" t="e">
            <v>#NAME?</v>
          </cell>
          <cell r="AL752" t="e">
            <v>#NAME?</v>
          </cell>
          <cell r="AM752" t="e">
            <v>#NAME?</v>
          </cell>
          <cell r="AN752" t="e">
            <v>#NAME?</v>
          </cell>
          <cell r="AO752" t="e">
            <v>#NAME?</v>
          </cell>
          <cell r="AP752" t="e">
            <v>#NAME?</v>
          </cell>
          <cell r="AQ752">
            <v>0</v>
          </cell>
          <cell r="AR752">
            <v>0</v>
          </cell>
          <cell r="AS752">
            <v>0</v>
          </cell>
          <cell r="AT752">
            <v>0</v>
          </cell>
        </row>
        <row r="753">
          <cell r="A753" t="str">
            <v>Lilo of 132KV DC ARA-Jagdishpur at Dumraon Line-1</v>
          </cell>
          <cell r="B753">
            <v>0</v>
          </cell>
          <cell r="C753" t="str">
            <v>20/1</v>
          </cell>
          <cell r="D753" t="str">
            <v>DP+0</v>
          </cell>
          <cell r="E753">
            <v>0</v>
          </cell>
          <cell r="F753">
            <v>0</v>
          </cell>
          <cell r="G753">
            <v>0</v>
          </cell>
          <cell r="H753">
            <v>28</v>
          </cell>
          <cell r="I753">
            <v>0</v>
          </cell>
          <cell r="J753">
            <v>0</v>
          </cell>
          <cell r="K753">
            <v>0</v>
          </cell>
          <cell r="L753">
            <v>0</v>
          </cell>
          <cell r="M753">
            <v>0</v>
          </cell>
          <cell r="N753">
            <v>0</v>
          </cell>
          <cell r="O753">
            <v>0</v>
          </cell>
          <cell r="P753">
            <v>0</v>
          </cell>
          <cell r="Q753">
            <v>0</v>
          </cell>
          <cell r="R753" t="e">
            <v>#NAME?</v>
          </cell>
          <cell r="S753" t="e">
            <v>#NAME?</v>
          </cell>
          <cell r="T753">
            <v>0</v>
          </cell>
          <cell r="U753">
            <v>0</v>
          </cell>
          <cell r="V753" t="e">
            <v>#NAME?</v>
          </cell>
          <cell r="W753" t="e">
            <v>#NAME?</v>
          </cell>
          <cell r="X753" t="e">
            <v>#NAME?</v>
          </cell>
          <cell r="Y753" t="e">
            <v>#NAME?</v>
          </cell>
          <cell r="Z753" t="e">
            <v>#NAME?</v>
          </cell>
          <cell r="AA753" t="e">
            <v>#NAME?</v>
          </cell>
          <cell r="AB753" t="e">
            <v>#NAME?</v>
          </cell>
          <cell r="AC753" t="e">
            <v>#NAME?</v>
          </cell>
          <cell r="AD753" t="e">
            <v>#NAME?</v>
          </cell>
          <cell r="AE753" t="e">
            <v>#NAME?</v>
          </cell>
          <cell r="AF753">
            <v>0</v>
          </cell>
          <cell r="AG753">
            <v>0</v>
          </cell>
          <cell r="AH753">
            <v>0</v>
          </cell>
          <cell r="AI753">
            <v>0</v>
          </cell>
          <cell r="AJ753" t="e">
            <v>#NAME?</v>
          </cell>
          <cell r="AK753" t="e">
            <v>#NAME?</v>
          </cell>
          <cell r="AL753" t="e">
            <v>#NAME?</v>
          </cell>
          <cell r="AM753" t="e">
            <v>#NAME?</v>
          </cell>
          <cell r="AN753" t="e">
            <v>#NAME?</v>
          </cell>
          <cell r="AO753" t="e">
            <v>#NAME?</v>
          </cell>
          <cell r="AP753" t="e">
            <v>#NAME?</v>
          </cell>
          <cell r="AQ753">
            <v>0</v>
          </cell>
          <cell r="AR753">
            <v>0</v>
          </cell>
          <cell r="AS753">
            <v>0</v>
          </cell>
          <cell r="AT753">
            <v>0</v>
          </cell>
        </row>
        <row r="754">
          <cell r="A754" t="str">
            <v>Lilo of 132KV DC ARA-Jagdishpur at Dumraon Line-1</v>
          </cell>
          <cell r="B754">
            <v>0</v>
          </cell>
          <cell r="C754" t="str">
            <v>20/2</v>
          </cell>
          <cell r="D754" t="str">
            <v>DP+0</v>
          </cell>
          <cell r="E754">
            <v>0</v>
          </cell>
          <cell r="F754">
            <v>0</v>
          </cell>
          <cell r="G754">
            <v>0</v>
          </cell>
          <cell r="H754">
            <v>28</v>
          </cell>
          <cell r="I754">
            <v>0</v>
          </cell>
          <cell r="J754">
            <v>0</v>
          </cell>
          <cell r="K754">
            <v>0</v>
          </cell>
          <cell r="L754">
            <v>0</v>
          </cell>
          <cell r="M754">
            <v>0</v>
          </cell>
          <cell r="N754">
            <v>0</v>
          </cell>
          <cell r="O754">
            <v>0</v>
          </cell>
          <cell r="P754">
            <v>0</v>
          </cell>
          <cell r="Q754">
            <v>0</v>
          </cell>
          <cell r="R754" t="e">
            <v>#NAME?</v>
          </cell>
          <cell r="S754" t="e">
            <v>#NAME?</v>
          </cell>
          <cell r="T754">
            <v>0</v>
          </cell>
          <cell r="U754">
            <v>0</v>
          </cell>
          <cell r="V754" t="e">
            <v>#NAME?</v>
          </cell>
          <cell r="W754" t="e">
            <v>#NAME?</v>
          </cell>
          <cell r="X754" t="e">
            <v>#NAME?</v>
          </cell>
          <cell r="Y754" t="e">
            <v>#NAME?</v>
          </cell>
          <cell r="Z754" t="e">
            <v>#NAME?</v>
          </cell>
          <cell r="AA754" t="e">
            <v>#NAME?</v>
          </cell>
          <cell r="AB754" t="e">
            <v>#NAME?</v>
          </cell>
          <cell r="AC754" t="e">
            <v>#NAME?</v>
          </cell>
          <cell r="AD754" t="e">
            <v>#NAME?</v>
          </cell>
          <cell r="AE754" t="e">
            <v>#NAME?</v>
          </cell>
          <cell r="AF754">
            <v>0</v>
          </cell>
          <cell r="AG754">
            <v>0</v>
          </cell>
          <cell r="AH754">
            <v>0</v>
          </cell>
          <cell r="AI754">
            <v>0</v>
          </cell>
          <cell r="AJ754" t="e">
            <v>#NAME?</v>
          </cell>
          <cell r="AK754" t="e">
            <v>#NAME?</v>
          </cell>
          <cell r="AL754" t="e">
            <v>#NAME?</v>
          </cell>
          <cell r="AM754" t="e">
            <v>#NAME?</v>
          </cell>
          <cell r="AN754" t="e">
            <v>#NAME?</v>
          </cell>
          <cell r="AO754" t="e">
            <v>#NAME?</v>
          </cell>
          <cell r="AP754" t="e">
            <v>#NAME?</v>
          </cell>
          <cell r="AQ754">
            <v>0</v>
          </cell>
          <cell r="AR754">
            <v>0</v>
          </cell>
          <cell r="AS754">
            <v>0</v>
          </cell>
          <cell r="AT754">
            <v>0</v>
          </cell>
        </row>
        <row r="755">
          <cell r="A755" t="str">
            <v>Lilo of 132KV DC ARA-Jagdishpur at Dumraon Line-1</v>
          </cell>
          <cell r="B755">
            <v>0</v>
          </cell>
          <cell r="C755" t="str">
            <v>20/3</v>
          </cell>
          <cell r="D755" t="str">
            <v>DP+0</v>
          </cell>
          <cell r="E755">
            <v>0</v>
          </cell>
          <cell r="F755">
            <v>0</v>
          </cell>
          <cell r="G755">
            <v>0</v>
          </cell>
          <cell r="H755">
            <v>28</v>
          </cell>
          <cell r="I755">
            <v>0</v>
          </cell>
          <cell r="J755">
            <v>0</v>
          </cell>
          <cell r="K755">
            <v>0</v>
          </cell>
          <cell r="L755">
            <v>0</v>
          </cell>
          <cell r="M755">
            <v>0</v>
          </cell>
          <cell r="N755">
            <v>0</v>
          </cell>
          <cell r="O755">
            <v>0</v>
          </cell>
          <cell r="P755">
            <v>0</v>
          </cell>
          <cell r="Q755">
            <v>0</v>
          </cell>
          <cell r="R755" t="e">
            <v>#NAME?</v>
          </cell>
          <cell r="S755" t="e">
            <v>#NAME?</v>
          </cell>
          <cell r="T755">
            <v>0</v>
          </cell>
          <cell r="U755">
            <v>0</v>
          </cell>
          <cell r="V755" t="e">
            <v>#NAME?</v>
          </cell>
          <cell r="W755" t="e">
            <v>#NAME?</v>
          </cell>
          <cell r="X755" t="e">
            <v>#NAME?</v>
          </cell>
          <cell r="Y755" t="e">
            <v>#NAME?</v>
          </cell>
          <cell r="Z755" t="e">
            <v>#NAME?</v>
          </cell>
          <cell r="AA755" t="e">
            <v>#NAME?</v>
          </cell>
          <cell r="AB755" t="e">
            <v>#NAME?</v>
          </cell>
          <cell r="AC755" t="e">
            <v>#NAME?</v>
          </cell>
          <cell r="AD755" t="e">
            <v>#NAME?</v>
          </cell>
          <cell r="AE755" t="e">
            <v>#NAME?</v>
          </cell>
          <cell r="AF755">
            <v>0</v>
          </cell>
          <cell r="AG755">
            <v>0</v>
          </cell>
          <cell r="AH755">
            <v>0</v>
          </cell>
          <cell r="AI755">
            <v>0</v>
          </cell>
          <cell r="AJ755" t="e">
            <v>#NAME?</v>
          </cell>
          <cell r="AK755" t="e">
            <v>#NAME?</v>
          </cell>
          <cell r="AL755" t="e">
            <v>#NAME?</v>
          </cell>
          <cell r="AM755" t="e">
            <v>#NAME?</v>
          </cell>
          <cell r="AN755" t="e">
            <v>#NAME?</v>
          </cell>
          <cell r="AO755" t="e">
            <v>#NAME?</v>
          </cell>
          <cell r="AP755" t="e">
            <v>#NAME?</v>
          </cell>
          <cell r="AQ755">
            <v>0</v>
          </cell>
          <cell r="AR755">
            <v>0</v>
          </cell>
          <cell r="AS755">
            <v>0</v>
          </cell>
          <cell r="AT755">
            <v>0</v>
          </cell>
        </row>
        <row r="756">
          <cell r="A756" t="str">
            <v>Lilo of 132KV DC ARA-Jagdishpur at Dumraon Line-1</v>
          </cell>
          <cell r="B756">
            <v>0</v>
          </cell>
          <cell r="C756" t="str">
            <v>20/4</v>
          </cell>
          <cell r="D756" t="str">
            <v>DP+0</v>
          </cell>
          <cell r="E756">
            <v>0</v>
          </cell>
          <cell r="F756">
            <v>0</v>
          </cell>
          <cell r="G756">
            <v>0</v>
          </cell>
          <cell r="H756">
            <v>28</v>
          </cell>
          <cell r="I756">
            <v>0</v>
          </cell>
          <cell r="J756">
            <v>0</v>
          </cell>
          <cell r="K756">
            <v>0</v>
          </cell>
          <cell r="L756">
            <v>0</v>
          </cell>
          <cell r="M756">
            <v>0</v>
          </cell>
          <cell r="N756">
            <v>0</v>
          </cell>
          <cell r="O756">
            <v>0</v>
          </cell>
          <cell r="P756">
            <v>0</v>
          </cell>
          <cell r="Q756">
            <v>0</v>
          </cell>
          <cell r="R756" t="e">
            <v>#NAME?</v>
          </cell>
          <cell r="S756" t="e">
            <v>#NAME?</v>
          </cell>
          <cell r="T756">
            <v>0</v>
          </cell>
          <cell r="U756">
            <v>0</v>
          </cell>
          <cell r="V756" t="e">
            <v>#NAME?</v>
          </cell>
          <cell r="W756" t="e">
            <v>#NAME?</v>
          </cell>
          <cell r="X756" t="e">
            <v>#NAME?</v>
          </cell>
          <cell r="Y756" t="e">
            <v>#NAME?</v>
          </cell>
          <cell r="Z756" t="e">
            <v>#NAME?</v>
          </cell>
          <cell r="AA756" t="e">
            <v>#NAME?</v>
          </cell>
          <cell r="AB756" t="e">
            <v>#NAME?</v>
          </cell>
          <cell r="AC756" t="e">
            <v>#NAME?</v>
          </cell>
          <cell r="AD756" t="e">
            <v>#NAME?</v>
          </cell>
          <cell r="AE756" t="e">
            <v>#NAME?</v>
          </cell>
          <cell r="AF756">
            <v>0</v>
          </cell>
          <cell r="AG756">
            <v>0</v>
          </cell>
          <cell r="AH756">
            <v>0</v>
          </cell>
          <cell r="AI756">
            <v>0</v>
          </cell>
          <cell r="AJ756" t="e">
            <v>#NAME?</v>
          </cell>
          <cell r="AK756" t="e">
            <v>#NAME?</v>
          </cell>
          <cell r="AL756" t="e">
            <v>#NAME?</v>
          </cell>
          <cell r="AM756" t="e">
            <v>#NAME?</v>
          </cell>
          <cell r="AN756" t="e">
            <v>#NAME?</v>
          </cell>
          <cell r="AO756" t="e">
            <v>#NAME?</v>
          </cell>
          <cell r="AP756" t="e">
            <v>#NAME?</v>
          </cell>
          <cell r="AQ756">
            <v>0</v>
          </cell>
          <cell r="AR756">
            <v>0</v>
          </cell>
          <cell r="AS756">
            <v>0</v>
          </cell>
          <cell r="AT756">
            <v>0</v>
          </cell>
        </row>
        <row r="757">
          <cell r="A757" t="str">
            <v>Lilo of 132KV DC ARA-Jagdishpur at Dumraon Line-1</v>
          </cell>
          <cell r="B757">
            <v>0</v>
          </cell>
          <cell r="C757" t="str">
            <v>20/5</v>
          </cell>
          <cell r="D757" t="str">
            <v>DP+3</v>
          </cell>
          <cell r="E757">
            <v>0</v>
          </cell>
          <cell r="F757">
            <v>0</v>
          </cell>
          <cell r="G757">
            <v>0</v>
          </cell>
          <cell r="H757">
            <v>28</v>
          </cell>
          <cell r="I757">
            <v>0</v>
          </cell>
          <cell r="J757">
            <v>0</v>
          </cell>
          <cell r="K757">
            <v>0</v>
          </cell>
          <cell r="L757">
            <v>0</v>
          </cell>
          <cell r="M757">
            <v>0</v>
          </cell>
          <cell r="N757">
            <v>0</v>
          </cell>
          <cell r="O757">
            <v>0</v>
          </cell>
          <cell r="P757">
            <v>0</v>
          </cell>
          <cell r="Q757">
            <v>0</v>
          </cell>
          <cell r="R757" t="e">
            <v>#NAME?</v>
          </cell>
          <cell r="S757" t="e">
            <v>#NAME?</v>
          </cell>
          <cell r="T757">
            <v>0</v>
          </cell>
          <cell r="U757">
            <v>0</v>
          </cell>
          <cell r="V757" t="e">
            <v>#NAME?</v>
          </cell>
          <cell r="W757" t="e">
            <v>#NAME?</v>
          </cell>
          <cell r="X757" t="e">
            <v>#NAME?</v>
          </cell>
          <cell r="Y757" t="e">
            <v>#NAME?</v>
          </cell>
          <cell r="Z757" t="e">
            <v>#NAME?</v>
          </cell>
          <cell r="AA757" t="e">
            <v>#NAME?</v>
          </cell>
          <cell r="AB757" t="e">
            <v>#NAME?</v>
          </cell>
          <cell r="AC757" t="e">
            <v>#NAME?</v>
          </cell>
          <cell r="AD757" t="e">
            <v>#NAME?</v>
          </cell>
          <cell r="AE757" t="e">
            <v>#NAME?</v>
          </cell>
          <cell r="AF757">
            <v>0</v>
          </cell>
          <cell r="AG757">
            <v>0</v>
          </cell>
          <cell r="AH757">
            <v>0</v>
          </cell>
          <cell r="AI757">
            <v>0</v>
          </cell>
          <cell r="AJ757" t="e">
            <v>#NAME?</v>
          </cell>
          <cell r="AK757" t="e">
            <v>#NAME?</v>
          </cell>
          <cell r="AL757" t="e">
            <v>#NAME?</v>
          </cell>
          <cell r="AM757" t="e">
            <v>#NAME?</v>
          </cell>
          <cell r="AN757" t="e">
            <v>#NAME?</v>
          </cell>
          <cell r="AO757" t="e">
            <v>#NAME?</v>
          </cell>
          <cell r="AP757" t="e">
            <v>#NAME?</v>
          </cell>
          <cell r="AQ757">
            <v>0</v>
          </cell>
          <cell r="AR757">
            <v>0</v>
          </cell>
          <cell r="AS757">
            <v>0</v>
          </cell>
          <cell r="AT757">
            <v>0</v>
          </cell>
        </row>
        <row r="758">
          <cell r="A758" t="str">
            <v>Lilo of 132KV DC ARA-Jagdishpur at Dumraon Line-1</v>
          </cell>
          <cell r="B758">
            <v>0</v>
          </cell>
          <cell r="C758" t="str">
            <v>20/6</v>
          </cell>
          <cell r="D758" t="str">
            <v>DQ+0</v>
          </cell>
          <cell r="E758">
            <v>0</v>
          </cell>
          <cell r="F758">
            <v>0</v>
          </cell>
          <cell r="G758">
            <v>0</v>
          </cell>
          <cell r="H758">
            <v>28</v>
          </cell>
          <cell r="I758">
            <v>0</v>
          </cell>
          <cell r="J758">
            <v>0</v>
          </cell>
          <cell r="K758">
            <v>0</v>
          </cell>
          <cell r="L758">
            <v>0</v>
          </cell>
          <cell r="M758">
            <v>0</v>
          </cell>
          <cell r="N758">
            <v>0</v>
          </cell>
          <cell r="O758">
            <v>0</v>
          </cell>
          <cell r="P758">
            <v>0</v>
          </cell>
          <cell r="Q758">
            <v>0</v>
          </cell>
          <cell r="R758" t="e">
            <v>#NAME?</v>
          </cell>
          <cell r="S758" t="e">
            <v>#NAME?</v>
          </cell>
          <cell r="T758">
            <v>0</v>
          </cell>
          <cell r="U758">
            <v>0</v>
          </cell>
          <cell r="V758" t="e">
            <v>#NAME?</v>
          </cell>
          <cell r="W758" t="e">
            <v>#NAME?</v>
          </cell>
          <cell r="X758" t="e">
            <v>#NAME?</v>
          </cell>
          <cell r="Y758" t="e">
            <v>#NAME?</v>
          </cell>
          <cell r="Z758" t="e">
            <v>#NAME?</v>
          </cell>
          <cell r="AA758" t="e">
            <v>#NAME?</v>
          </cell>
          <cell r="AB758" t="e">
            <v>#NAME?</v>
          </cell>
          <cell r="AC758" t="e">
            <v>#NAME?</v>
          </cell>
          <cell r="AD758" t="e">
            <v>#NAME?</v>
          </cell>
          <cell r="AE758" t="e">
            <v>#NAME?</v>
          </cell>
          <cell r="AF758">
            <v>0</v>
          </cell>
          <cell r="AG758">
            <v>0</v>
          </cell>
          <cell r="AH758">
            <v>0</v>
          </cell>
          <cell r="AI758">
            <v>0</v>
          </cell>
          <cell r="AJ758" t="e">
            <v>#NAME?</v>
          </cell>
          <cell r="AK758" t="e">
            <v>#NAME?</v>
          </cell>
          <cell r="AL758" t="e">
            <v>#NAME?</v>
          </cell>
          <cell r="AM758" t="e">
            <v>#NAME?</v>
          </cell>
          <cell r="AN758" t="e">
            <v>#NAME?</v>
          </cell>
          <cell r="AO758" t="e">
            <v>#NAME?</v>
          </cell>
          <cell r="AP758" t="e">
            <v>#NAME?</v>
          </cell>
          <cell r="AQ758">
            <v>0</v>
          </cell>
          <cell r="AR758">
            <v>0</v>
          </cell>
          <cell r="AS758">
            <v>0</v>
          </cell>
          <cell r="AT758">
            <v>0</v>
          </cell>
        </row>
        <row r="759">
          <cell r="A759" t="str">
            <v>Lilo of 132KV DC ARA-Jagdishpur at Dumraon Line-1</v>
          </cell>
          <cell r="B759">
            <v>0</v>
          </cell>
          <cell r="C759" t="str">
            <v>20/7</v>
          </cell>
          <cell r="D759" t="str">
            <v>DP+0</v>
          </cell>
          <cell r="E759">
            <v>0</v>
          </cell>
          <cell r="F759">
            <v>0</v>
          </cell>
          <cell r="G759">
            <v>0</v>
          </cell>
          <cell r="H759">
            <v>28</v>
          </cell>
          <cell r="I759">
            <v>0</v>
          </cell>
          <cell r="J759">
            <v>0</v>
          </cell>
          <cell r="K759">
            <v>0</v>
          </cell>
          <cell r="L759">
            <v>0</v>
          </cell>
          <cell r="M759">
            <v>0</v>
          </cell>
          <cell r="N759">
            <v>0</v>
          </cell>
          <cell r="O759">
            <v>0</v>
          </cell>
          <cell r="P759">
            <v>0</v>
          </cell>
          <cell r="Q759">
            <v>0</v>
          </cell>
          <cell r="R759" t="e">
            <v>#NAME?</v>
          </cell>
          <cell r="S759" t="e">
            <v>#NAME?</v>
          </cell>
          <cell r="T759">
            <v>0</v>
          </cell>
          <cell r="U759">
            <v>0</v>
          </cell>
          <cell r="V759" t="e">
            <v>#NAME?</v>
          </cell>
          <cell r="W759" t="e">
            <v>#NAME?</v>
          </cell>
          <cell r="X759" t="e">
            <v>#NAME?</v>
          </cell>
          <cell r="Y759" t="e">
            <v>#NAME?</v>
          </cell>
          <cell r="Z759" t="e">
            <v>#NAME?</v>
          </cell>
          <cell r="AA759" t="e">
            <v>#NAME?</v>
          </cell>
          <cell r="AB759" t="e">
            <v>#NAME?</v>
          </cell>
          <cell r="AC759" t="e">
            <v>#NAME?</v>
          </cell>
          <cell r="AD759" t="e">
            <v>#NAME?</v>
          </cell>
          <cell r="AE759" t="e">
            <v>#NAME?</v>
          </cell>
          <cell r="AF759">
            <v>0</v>
          </cell>
          <cell r="AG759">
            <v>0</v>
          </cell>
          <cell r="AH759">
            <v>0</v>
          </cell>
          <cell r="AI759">
            <v>0</v>
          </cell>
          <cell r="AJ759" t="e">
            <v>#NAME?</v>
          </cell>
          <cell r="AK759" t="e">
            <v>#NAME?</v>
          </cell>
          <cell r="AL759" t="e">
            <v>#NAME?</v>
          </cell>
          <cell r="AM759" t="e">
            <v>#NAME?</v>
          </cell>
          <cell r="AN759" t="e">
            <v>#NAME?</v>
          </cell>
          <cell r="AO759" t="e">
            <v>#NAME?</v>
          </cell>
          <cell r="AP759" t="e">
            <v>#NAME?</v>
          </cell>
          <cell r="AQ759">
            <v>0</v>
          </cell>
          <cell r="AR759">
            <v>0</v>
          </cell>
          <cell r="AS759">
            <v>0</v>
          </cell>
          <cell r="AT759">
            <v>0</v>
          </cell>
        </row>
        <row r="760">
          <cell r="A760" t="str">
            <v>Lilo of 132KV DC ARA-Jagdishpur at Dumraon Line-1</v>
          </cell>
          <cell r="B760">
            <v>0</v>
          </cell>
          <cell r="C760" t="str">
            <v>20/8</v>
          </cell>
          <cell r="D760" t="str">
            <v>DP+0</v>
          </cell>
          <cell r="E760">
            <v>0</v>
          </cell>
          <cell r="F760">
            <v>0</v>
          </cell>
          <cell r="G760">
            <v>0</v>
          </cell>
          <cell r="H760">
            <v>28</v>
          </cell>
          <cell r="I760">
            <v>0</v>
          </cell>
          <cell r="J760">
            <v>0</v>
          </cell>
          <cell r="K760">
            <v>0</v>
          </cell>
          <cell r="L760">
            <v>0</v>
          </cell>
          <cell r="M760">
            <v>0</v>
          </cell>
          <cell r="N760">
            <v>0</v>
          </cell>
          <cell r="O760">
            <v>0</v>
          </cell>
          <cell r="P760">
            <v>0</v>
          </cell>
          <cell r="Q760">
            <v>0</v>
          </cell>
          <cell r="R760" t="e">
            <v>#NAME?</v>
          </cell>
          <cell r="S760" t="e">
            <v>#NAME?</v>
          </cell>
          <cell r="T760">
            <v>0</v>
          </cell>
          <cell r="U760">
            <v>0</v>
          </cell>
          <cell r="V760" t="e">
            <v>#NAME?</v>
          </cell>
          <cell r="W760" t="e">
            <v>#NAME?</v>
          </cell>
          <cell r="X760" t="e">
            <v>#NAME?</v>
          </cell>
          <cell r="Y760" t="e">
            <v>#NAME?</v>
          </cell>
          <cell r="Z760" t="e">
            <v>#NAME?</v>
          </cell>
          <cell r="AA760" t="e">
            <v>#NAME?</v>
          </cell>
          <cell r="AB760" t="e">
            <v>#NAME?</v>
          </cell>
          <cell r="AC760" t="e">
            <v>#NAME?</v>
          </cell>
          <cell r="AD760" t="e">
            <v>#NAME?</v>
          </cell>
          <cell r="AE760" t="e">
            <v>#NAME?</v>
          </cell>
          <cell r="AF760">
            <v>0</v>
          </cell>
          <cell r="AG760">
            <v>0</v>
          </cell>
          <cell r="AH760">
            <v>0</v>
          </cell>
          <cell r="AI760">
            <v>0</v>
          </cell>
          <cell r="AJ760" t="e">
            <v>#NAME?</v>
          </cell>
          <cell r="AK760" t="e">
            <v>#NAME?</v>
          </cell>
          <cell r="AL760" t="e">
            <v>#NAME?</v>
          </cell>
          <cell r="AM760" t="e">
            <v>#NAME?</v>
          </cell>
          <cell r="AN760" t="e">
            <v>#NAME?</v>
          </cell>
          <cell r="AO760" t="e">
            <v>#NAME?</v>
          </cell>
          <cell r="AP760" t="e">
            <v>#NAME?</v>
          </cell>
          <cell r="AQ760">
            <v>0</v>
          </cell>
          <cell r="AR760">
            <v>0</v>
          </cell>
          <cell r="AS760">
            <v>0</v>
          </cell>
          <cell r="AT760">
            <v>0</v>
          </cell>
        </row>
        <row r="761">
          <cell r="A761" t="str">
            <v>Lilo of 132KV DC ARA-Jagdishpur at Dumraon Line-1</v>
          </cell>
          <cell r="B761">
            <v>0</v>
          </cell>
          <cell r="C761" t="str">
            <v>20/9</v>
          </cell>
          <cell r="D761" t="str">
            <v>DP+0</v>
          </cell>
          <cell r="E761">
            <v>0</v>
          </cell>
          <cell r="F761">
            <v>0</v>
          </cell>
          <cell r="G761">
            <v>0</v>
          </cell>
          <cell r="H761">
            <v>28</v>
          </cell>
          <cell r="I761">
            <v>0</v>
          </cell>
          <cell r="J761">
            <v>0</v>
          </cell>
          <cell r="K761">
            <v>0</v>
          </cell>
          <cell r="L761">
            <v>0</v>
          </cell>
          <cell r="M761">
            <v>0</v>
          </cell>
          <cell r="N761">
            <v>0</v>
          </cell>
          <cell r="O761">
            <v>0</v>
          </cell>
          <cell r="P761">
            <v>0</v>
          </cell>
          <cell r="Q761">
            <v>0</v>
          </cell>
          <cell r="R761" t="e">
            <v>#NAME?</v>
          </cell>
          <cell r="S761" t="e">
            <v>#NAME?</v>
          </cell>
          <cell r="T761">
            <v>0</v>
          </cell>
          <cell r="U761">
            <v>0</v>
          </cell>
          <cell r="V761" t="e">
            <v>#NAME?</v>
          </cell>
          <cell r="W761" t="e">
            <v>#NAME?</v>
          </cell>
          <cell r="X761" t="e">
            <v>#NAME?</v>
          </cell>
          <cell r="Y761" t="e">
            <v>#NAME?</v>
          </cell>
          <cell r="Z761" t="e">
            <v>#NAME?</v>
          </cell>
          <cell r="AA761" t="e">
            <v>#NAME?</v>
          </cell>
          <cell r="AB761" t="e">
            <v>#NAME?</v>
          </cell>
          <cell r="AC761" t="e">
            <v>#NAME?</v>
          </cell>
          <cell r="AD761" t="e">
            <v>#NAME?</v>
          </cell>
          <cell r="AE761" t="e">
            <v>#NAME?</v>
          </cell>
          <cell r="AF761">
            <v>0</v>
          </cell>
          <cell r="AG761">
            <v>0</v>
          </cell>
          <cell r="AH761">
            <v>0</v>
          </cell>
          <cell r="AI761">
            <v>0</v>
          </cell>
          <cell r="AJ761" t="e">
            <v>#NAME?</v>
          </cell>
          <cell r="AK761" t="e">
            <v>#NAME?</v>
          </cell>
          <cell r="AL761" t="e">
            <v>#NAME?</v>
          </cell>
          <cell r="AM761" t="e">
            <v>#NAME?</v>
          </cell>
          <cell r="AN761" t="e">
            <v>#NAME?</v>
          </cell>
          <cell r="AO761" t="e">
            <v>#NAME?</v>
          </cell>
          <cell r="AP761" t="e">
            <v>#NAME?</v>
          </cell>
          <cell r="AQ761">
            <v>0</v>
          </cell>
          <cell r="AR761">
            <v>0</v>
          </cell>
          <cell r="AS761">
            <v>0</v>
          </cell>
          <cell r="AT761">
            <v>0</v>
          </cell>
        </row>
        <row r="762">
          <cell r="A762" t="str">
            <v>Lilo of 132KV DC ARA-Jagdishpur at Dumraon Line-1</v>
          </cell>
          <cell r="B762">
            <v>0</v>
          </cell>
          <cell r="C762" t="str">
            <v>20/10</v>
          </cell>
          <cell r="D762" t="str">
            <v>DP+0</v>
          </cell>
          <cell r="E762">
            <v>0</v>
          </cell>
          <cell r="F762">
            <v>0</v>
          </cell>
          <cell r="G762">
            <v>0</v>
          </cell>
          <cell r="H762">
            <v>28</v>
          </cell>
          <cell r="I762">
            <v>0</v>
          </cell>
          <cell r="J762">
            <v>0</v>
          </cell>
          <cell r="K762">
            <v>0</v>
          </cell>
          <cell r="L762">
            <v>0</v>
          </cell>
          <cell r="M762">
            <v>0</v>
          </cell>
          <cell r="N762">
            <v>0</v>
          </cell>
          <cell r="O762">
            <v>0</v>
          </cell>
          <cell r="P762">
            <v>0</v>
          </cell>
          <cell r="Q762">
            <v>0</v>
          </cell>
          <cell r="R762" t="e">
            <v>#NAME?</v>
          </cell>
          <cell r="S762" t="e">
            <v>#NAME?</v>
          </cell>
          <cell r="T762">
            <v>0</v>
          </cell>
          <cell r="U762">
            <v>0</v>
          </cell>
          <cell r="V762" t="e">
            <v>#NAME?</v>
          </cell>
          <cell r="W762" t="e">
            <v>#NAME?</v>
          </cell>
          <cell r="X762" t="e">
            <v>#NAME?</v>
          </cell>
          <cell r="Y762" t="e">
            <v>#NAME?</v>
          </cell>
          <cell r="Z762" t="e">
            <v>#NAME?</v>
          </cell>
          <cell r="AA762" t="e">
            <v>#NAME?</v>
          </cell>
          <cell r="AB762" t="e">
            <v>#NAME?</v>
          </cell>
          <cell r="AC762" t="e">
            <v>#NAME?</v>
          </cell>
          <cell r="AD762" t="e">
            <v>#NAME?</v>
          </cell>
          <cell r="AE762" t="e">
            <v>#NAME?</v>
          </cell>
          <cell r="AF762">
            <v>0</v>
          </cell>
          <cell r="AG762">
            <v>0</v>
          </cell>
          <cell r="AH762">
            <v>0</v>
          </cell>
          <cell r="AI762">
            <v>0</v>
          </cell>
          <cell r="AJ762" t="e">
            <v>#NAME?</v>
          </cell>
          <cell r="AK762" t="e">
            <v>#NAME?</v>
          </cell>
          <cell r="AL762" t="e">
            <v>#NAME?</v>
          </cell>
          <cell r="AM762" t="e">
            <v>#NAME?</v>
          </cell>
          <cell r="AN762" t="e">
            <v>#NAME?</v>
          </cell>
          <cell r="AO762" t="e">
            <v>#NAME?</v>
          </cell>
          <cell r="AP762" t="e">
            <v>#NAME?</v>
          </cell>
          <cell r="AQ762">
            <v>0</v>
          </cell>
          <cell r="AR762">
            <v>0</v>
          </cell>
          <cell r="AS762">
            <v>0</v>
          </cell>
          <cell r="AT762">
            <v>0</v>
          </cell>
        </row>
        <row r="763">
          <cell r="A763" t="str">
            <v>Lilo of 132KV DC ARA-Jagdishpur at Dumraon Line-1</v>
          </cell>
          <cell r="B763">
            <v>0</v>
          </cell>
          <cell r="C763" t="str">
            <v>21/0</v>
          </cell>
          <cell r="D763" t="str">
            <v>DS+0</v>
          </cell>
          <cell r="E763">
            <v>0</v>
          </cell>
          <cell r="F763">
            <v>0</v>
          </cell>
          <cell r="G763">
            <v>0</v>
          </cell>
          <cell r="H763">
            <v>28</v>
          </cell>
          <cell r="I763">
            <v>0</v>
          </cell>
          <cell r="J763">
            <v>0</v>
          </cell>
          <cell r="K763">
            <v>0</v>
          </cell>
          <cell r="L763">
            <v>0</v>
          </cell>
          <cell r="M763">
            <v>0</v>
          </cell>
          <cell r="N763">
            <v>0</v>
          </cell>
          <cell r="O763">
            <v>0</v>
          </cell>
          <cell r="P763">
            <v>0</v>
          </cell>
          <cell r="Q763">
            <v>0</v>
          </cell>
          <cell r="R763" t="e">
            <v>#NAME?</v>
          </cell>
          <cell r="S763" t="e">
            <v>#NAME?</v>
          </cell>
          <cell r="T763">
            <v>0</v>
          </cell>
          <cell r="U763">
            <v>0</v>
          </cell>
          <cell r="V763" t="e">
            <v>#NAME?</v>
          </cell>
          <cell r="W763" t="e">
            <v>#NAME?</v>
          </cell>
          <cell r="X763" t="e">
            <v>#NAME?</v>
          </cell>
          <cell r="Y763" t="e">
            <v>#NAME?</v>
          </cell>
          <cell r="Z763" t="e">
            <v>#NAME?</v>
          </cell>
          <cell r="AA763" t="e">
            <v>#NAME?</v>
          </cell>
          <cell r="AB763" t="e">
            <v>#NAME?</v>
          </cell>
          <cell r="AC763" t="e">
            <v>#NAME?</v>
          </cell>
          <cell r="AD763" t="e">
            <v>#NAME?</v>
          </cell>
          <cell r="AE763" t="e">
            <v>#NAME?</v>
          </cell>
          <cell r="AF763">
            <v>0</v>
          </cell>
          <cell r="AG763">
            <v>0</v>
          </cell>
          <cell r="AH763">
            <v>0</v>
          </cell>
          <cell r="AI763">
            <v>0</v>
          </cell>
          <cell r="AJ763" t="e">
            <v>#NAME?</v>
          </cell>
          <cell r="AK763" t="e">
            <v>#NAME?</v>
          </cell>
          <cell r="AL763" t="e">
            <v>#NAME?</v>
          </cell>
          <cell r="AM763" t="e">
            <v>#NAME?</v>
          </cell>
          <cell r="AN763" t="e">
            <v>#NAME?</v>
          </cell>
          <cell r="AO763" t="e">
            <v>#NAME?</v>
          </cell>
          <cell r="AP763" t="e">
            <v>#NAME?</v>
          </cell>
          <cell r="AQ763">
            <v>0</v>
          </cell>
          <cell r="AR763">
            <v>0</v>
          </cell>
          <cell r="AS763">
            <v>0</v>
          </cell>
          <cell r="AT763">
            <v>0</v>
          </cell>
        </row>
        <row r="764">
          <cell r="A764" t="str">
            <v>Lilo of 132KV DC ARA-Jagdishpur at Dumraon Line-1</v>
          </cell>
          <cell r="B764">
            <v>0</v>
          </cell>
          <cell r="C764" t="str">
            <v>21/1</v>
          </cell>
          <cell r="D764" t="str">
            <v>GANTRY</v>
          </cell>
          <cell r="E764">
            <v>0</v>
          </cell>
          <cell r="F764">
            <v>0</v>
          </cell>
          <cell r="G764">
            <v>0</v>
          </cell>
          <cell r="H764">
            <v>28</v>
          </cell>
          <cell r="I764">
            <v>0</v>
          </cell>
          <cell r="J764">
            <v>0</v>
          </cell>
          <cell r="K764">
            <v>0</v>
          </cell>
          <cell r="L764">
            <v>0</v>
          </cell>
          <cell r="M764">
            <v>0</v>
          </cell>
          <cell r="N764">
            <v>0</v>
          </cell>
          <cell r="O764">
            <v>0</v>
          </cell>
          <cell r="P764">
            <v>0</v>
          </cell>
          <cell r="Q764">
            <v>0</v>
          </cell>
          <cell r="R764" t="e">
            <v>#NAME?</v>
          </cell>
          <cell r="S764" t="e">
            <v>#NAME?</v>
          </cell>
          <cell r="T764">
            <v>0</v>
          </cell>
          <cell r="U764">
            <v>0</v>
          </cell>
          <cell r="V764" t="e">
            <v>#NAME?</v>
          </cell>
          <cell r="W764" t="e">
            <v>#NAME?</v>
          </cell>
          <cell r="X764" t="e">
            <v>#NAME?</v>
          </cell>
          <cell r="Y764" t="e">
            <v>#NAME?</v>
          </cell>
          <cell r="Z764" t="e">
            <v>#NAME?</v>
          </cell>
          <cell r="AA764" t="e">
            <v>#NAME?</v>
          </cell>
          <cell r="AB764" t="e">
            <v>#NAME?</v>
          </cell>
          <cell r="AC764" t="e">
            <v>#NAME?</v>
          </cell>
          <cell r="AD764" t="e">
            <v>#NAME?</v>
          </cell>
          <cell r="AE764" t="e">
            <v>#NAME?</v>
          </cell>
          <cell r="AF764">
            <v>0</v>
          </cell>
          <cell r="AG764">
            <v>0</v>
          </cell>
          <cell r="AH764">
            <v>0</v>
          </cell>
          <cell r="AI764">
            <v>0</v>
          </cell>
          <cell r="AJ764" t="e">
            <v>#NAME?</v>
          </cell>
          <cell r="AK764" t="e">
            <v>#NAME?</v>
          </cell>
          <cell r="AL764" t="e">
            <v>#NAME?</v>
          </cell>
          <cell r="AM764" t="e">
            <v>#NAME?</v>
          </cell>
          <cell r="AN764" t="e">
            <v>#NAME?</v>
          </cell>
          <cell r="AO764" t="e">
            <v>#NAME?</v>
          </cell>
          <cell r="AP764" t="e">
            <v>#NAME?</v>
          </cell>
          <cell r="AQ764">
            <v>0</v>
          </cell>
          <cell r="AR764">
            <v>0</v>
          </cell>
          <cell r="AS764">
            <v>0</v>
          </cell>
          <cell r="AT764">
            <v>0</v>
          </cell>
        </row>
        <row r="765">
          <cell r="A765" t="str">
            <v>Lilo of 132KV DC ARA-Jagdishpur at Dumraon Line-1</v>
          </cell>
          <cell r="B765">
            <v>0</v>
          </cell>
          <cell r="C765" t="str">
            <v>21/2</v>
          </cell>
          <cell r="D765" t="str">
            <v>GANTRY</v>
          </cell>
          <cell r="E765">
            <v>0</v>
          </cell>
          <cell r="F765">
            <v>0</v>
          </cell>
          <cell r="G765">
            <v>0</v>
          </cell>
          <cell r="H765">
            <v>28</v>
          </cell>
          <cell r="I765">
            <v>0</v>
          </cell>
          <cell r="J765">
            <v>0</v>
          </cell>
          <cell r="K765">
            <v>0</v>
          </cell>
          <cell r="L765">
            <v>0</v>
          </cell>
          <cell r="M765">
            <v>0</v>
          </cell>
          <cell r="N765">
            <v>0</v>
          </cell>
          <cell r="O765">
            <v>0</v>
          </cell>
          <cell r="P765">
            <v>0</v>
          </cell>
          <cell r="Q765">
            <v>0</v>
          </cell>
          <cell r="R765" t="e">
            <v>#NAME?</v>
          </cell>
          <cell r="S765" t="e">
            <v>#NAME?</v>
          </cell>
          <cell r="T765">
            <v>0</v>
          </cell>
          <cell r="U765">
            <v>0</v>
          </cell>
          <cell r="V765" t="e">
            <v>#NAME?</v>
          </cell>
          <cell r="W765" t="e">
            <v>#NAME?</v>
          </cell>
          <cell r="X765" t="e">
            <v>#NAME?</v>
          </cell>
          <cell r="Y765" t="e">
            <v>#NAME?</v>
          </cell>
          <cell r="Z765" t="e">
            <v>#NAME?</v>
          </cell>
          <cell r="AA765" t="e">
            <v>#NAME?</v>
          </cell>
          <cell r="AB765" t="e">
            <v>#NAME?</v>
          </cell>
          <cell r="AC765" t="e">
            <v>#NAME?</v>
          </cell>
          <cell r="AD765" t="e">
            <v>#NAME?</v>
          </cell>
          <cell r="AE765" t="e">
            <v>#NAME?</v>
          </cell>
          <cell r="AF765">
            <v>0</v>
          </cell>
          <cell r="AG765">
            <v>0</v>
          </cell>
          <cell r="AH765">
            <v>0</v>
          </cell>
          <cell r="AI765">
            <v>0</v>
          </cell>
          <cell r="AJ765" t="e">
            <v>#NAME?</v>
          </cell>
          <cell r="AK765" t="e">
            <v>#NAME?</v>
          </cell>
          <cell r="AL765" t="e">
            <v>#NAME?</v>
          </cell>
          <cell r="AM765" t="e">
            <v>#NAME?</v>
          </cell>
          <cell r="AN765" t="e">
            <v>#NAME?</v>
          </cell>
          <cell r="AO765" t="e">
            <v>#NAME?</v>
          </cell>
          <cell r="AP765" t="e">
            <v>#NAME?</v>
          </cell>
          <cell r="AQ765">
            <v>0</v>
          </cell>
          <cell r="AR765">
            <v>0</v>
          </cell>
          <cell r="AS765">
            <v>0</v>
          </cell>
          <cell r="AT765">
            <v>0</v>
          </cell>
        </row>
        <row r="766">
          <cell r="A766" t="str">
            <v>Lilo of 132KV DC ARA-Jagdishpur at Dumraon Line-1</v>
          </cell>
          <cell r="B766">
            <v>0</v>
          </cell>
          <cell r="C766" t="str">
            <v>22/0</v>
          </cell>
          <cell r="D766" t="str">
            <v>DS+0</v>
          </cell>
          <cell r="E766">
            <v>0</v>
          </cell>
          <cell r="F766">
            <v>0</v>
          </cell>
          <cell r="G766">
            <v>0</v>
          </cell>
          <cell r="H766">
            <v>28</v>
          </cell>
          <cell r="I766">
            <v>0</v>
          </cell>
          <cell r="J766">
            <v>0</v>
          </cell>
          <cell r="K766">
            <v>0</v>
          </cell>
          <cell r="L766">
            <v>0</v>
          </cell>
          <cell r="M766">
            <v>0</v>
          </cell>
          <cell r="N766">
            <v>0</v>
          </cell>
          <cell r="O766">
            <v>0</v>
          </cell>
          <cell r="P766">
            <v>0</v>
          </cell>
          <cell r="Q766">
            <v>0</v>
          </cell>
          <cell r="R766" t="e">
            <v>#NAME?</v>
          </cell>
          <cell r="S766" t="e">
            <v>#NAME?</v>
          </cell>
          <cell r="T766">
            <v>0</v>
          </cell>
          <cell r="U766">
            <v>0</v>
          </cell>
          <cell r="V766" t="e">
            <v>#NAME?</v>
          </cell>
          <cell r="W766" t="e">
            <v>#NAME?</v>
          </cell>
          <cell r="X766" t="e">
            <v>#NAME?</v>
          </cell>
          <cell r="Y766" t="e">
            <v>#NAME?</v>
          </cell>
          <cell r="Z766" t="e">
            <v>#NAME?</v>
          </cell>
          <cell r="AA766" t="e">
            <v>#NAME?</v>
          </cell>
          <cell r="AB766" t="e">
            <v>#NAME?</v>
          </cell>
          <cell r="AC766" t="e">
            <v>#NAME?</v>
          </cell>
          <cell r="AD766" t="e">
            <v>#NAME?</v>
          </cell>
          <cell r="AE766" t="e">
            <v>#NAME?</v>
          </cell>
          <cell r="AF766">
            <v>0</v>
          </cell>
          <cell r="AG766">
            <v>0</v>
          </cell>
          <cell r="AH766">
            <v>0</v>
          </cell>
          <cell r="AI766">
            <v>0</v>
          </cell>
          <cell r="AJ766" t="e">
            <v>#NAME?</v>
          </cell>
          <cell r="AK766" t="e">
            <v>#NAME?</v>
          </cell>
          <cell r="AL766" t="e">
            <v>#NAME?</v>
          </cell>
          <cell r="AM766" t="e">
            <v>#NAME?</v>
          </cell>
          <cell r="AN766" t="e">
            <v>#NAME?</v>
          </cell>
          <cell r="AO766" t="e">
            <v>#NAME?</v>
          </cell>
          <cell r="AP766" t="e">
            <v>#NAME?</v>
          </cell>
          <cell r="AQ766">
            <v>0</v>
          </cell>
          <cell r="AR766">
            <v>0</v>
          </cell>
          <cell r="AS766">
            <v>0</v>
          </cell>
          <cell r="AT766">
            <v>0</v>
          </cell>
        </row>
        <row r="767">
          <cell r="A767" t="str">
            <v>Lilo of 132KV DC ARA-Jagdishpur at Dumraon Line-1</v>
          </cell>
          <cell r="B767">
            <v>0</v>
          </cell>
          <cell r="C767" t="str">
            <v>22/1</v>
          </cell>
          <cell r="D767" t="str">
            <v>DP+0</v>
          </cell>
          <cell r="E767">
            <v>0</v>
          </cell>
          <cell r="F767">
            <v>0</v>
          </cell>
          <cell r="G767">
            <v>0</v>
          </cell>
          <cell r="H767">
            <v>28</v>
          </cell>
          <cell r="I767">
            <v>0</v>
          </cell>
          <cell r="J767">
            <v>0</v>
          </cell>
          <cell r="K767">
            <v>0</v>
          </cell>
          <cell r="L767">
            <v>0</v>
          </cell>
          <cell r="M767">
            <v>0</v>
          </cell>
          <cell r="N767">
            <v>0</v>
          </cell>
          <cell r="O767">
            <v>0</v>
          </cell>
          <cell r="P767">
            <v>0</v>
          </cell>
          <cell r="Q767">
            <v>0</v>
          </cell>
          <cell r="R767" t="e">
            <v>#NAME?</v>
          </cell>
          <cell r="S767" t="e">
            <v>#NAME?</v>
          </cell>
          <cell r="T767">
            <v>0</v>
          </cell>
          <cell r="U767">
            <v>0</v>
          </cell>
          <cell r="V767" t="e">
            <v>#NAME?</v>
          </cell>
          <cell r="W767" t="e">
            <v>#NAME?</v>
          </cell>
          <cell r="X767" t="e">
            <v>#NAME?</v>
          </cell>
          <cell r="Y767" t="e">
            <v>#NAME?</v>
          </cell>
          <cell r="Z767" t="e">
            <v>#NAME?</v>
          </cell>
          <cell r="AA767" t="e">
            <v>#NAME?</v>
          </cell>
          <cell r="AB767" t="e">
            <v>#NAME?</v>
          </cell>
          <cell r="AC767" t="e">
            <v>#NAME?</v>
          </cell>
          <cell r="AD767" t="e">
            <v>#NAME?</v>
          </cell>
          <cell r="AE767" t="e">
            <v>#NAME?</v>
          </cell>
          <cell r="AF767">
            <v>0</v>
          </cell>
          <cell r="AG767">
            <v>0</v>
          </cell>
          <cell r="AH767">
            <v>0</v>
          </cell>
          <cell r="AI767">
            <v>0</v>
          </cell>
          <cell r="AJ767" t="e">
            <v>#NAME?</v>
          </cell>
          <cell r="AK767" t="e">
            <v>#NAME?</v>
          </cell>
          <cell r="AL767" t="e">
            <v>#NAME?</v>
          </cell>
          <cell r="AM767" t="e">
            <v>#NAME?</v>
          </cell>
          <cell r="AN767" t="e">
            <v>#NAME?</v>
          </cell>
          <cell r="AO767" t="e">
            <v>#NAME?</v>
          </cell>
          <cell r="AP767" t="e">
            <v>#NAME?</v>
          </cell>
          <cell r="AQ767">
            <v>0</v>
          </cell>
          <cell r="AR767">
            <v>0</v>
          </cell>
          <cell r="AS767">
            <v>0</v>
          </cell>
          <cell r="AT767">
            <v>0</v>
          </cell>
        </row>
        <row r="768">
          <cell r="A768" t="str">
            <v>Lilo of 132KV DC ARA-Jagdishpur at Dumraon Line-1</v>
          </cell>
          <cell r="B768">
            <v>0</v>
          </cell>
          <cell r="C768" t="str">
            <v>22/2</v>
          </cell>
          <cell r="D768" t="str">
            <v>DP+3</v>
          </cell>
          <cell r="E768">
            <v>0</v>
          </cell>
          <cell r="F768">
            <v>0</v>
          </cell>
          <cell r="G768">
            <v>0</v>
          </cell>
          <cell r="H768">
            <v>28</v>
          </cell>
          <cell r="I768">
            <v>0</v>
          </cell>
          <cell r="J768">
            <v>0</v>
          </cell>
          <cell r="K768">
            <v>0</v>
          </cell>
          <cell r="L768">
            <v>0</v>
          </cell>
          <cell r="M768">
            <v>0</v>
          </cell>
          <cell r="N768">
            <v>0</v>
          </cell>
          <cell r="O768">
            <v>0</v>
          </cell>
          <cell r="P768">
            <v>0</v>
          </cell>
          <cell r="Q768">
            <v>0</v>
          </cell>
          <cell r="R768" t="e">
            <v>#NAME?</v>
          </cell>
          <cell r="S768" t="e">
            <v>#NAME?</v>
          </cell>
          <cell r="T768">
            <v>0</v>
          </cell>
          <cell r="U768">
            <v>0</v>
          </cell>
          <cell r="V768" t="e">
            <v>#NAME?</v>
          </cell>
          <cell r="W768" t="e">
            <v>#NAME?</v>
          </cell>
          <cell r="X768" t="e">
            <v>#NAME?</v>
          </cell>
          <cell r="Y768" t="e">
            <v>#NAME?</v>
          </cell>
          <cell r="Z768" t="e">
            <v>#NAME?</v>
          </cell>
          <cell r="AA768" t="e">
            <v>#NAME?</v>
          </cell>
          <cell r="AB768" t="e">
            <v>#NAME?</v>
          </cell>
          <cell r="AC768" t="e">
            <v>#NAME?</v>
          </cell>
          <cell r="AD768" t="e">
            <v>#NAME?</v>
          </cell>
          <cell r="AE768" t="e">
            <v>#NAME?</v>
          </cell>
          <cell r="AF768">
            <v>0</v>
          </cell>
          <cell r="AG768">
            <v>0</v>
          </cell>
          <cell r="AH768">
            <v>0</v>
          </cell>
          <cell r="AI768">
            <v>0</v>
          </cell>
          <cell r="AJ768" t="e">
            <v>#NAME?</v>
          </cell>
          <cell r="AK768" t="e">
            <v>#NAME?</v>
          </cell>
          <cell r="AL768" t="e">
            <v>#NAME?</v>
          </cell>
          <cell r="AM768" t="e">
            <v>#NAME?</v>
          </cell>
          <cell r="AN768" t="e">
            <v>#NAME?</v>
          </cell>
          <cell r="AO768" t="e">
            <v>#NAME?</v>
          </cell>
          <cell r="AP768" t="e">
            <v>#NAME?</v>
          </cell>
          <cell r="AQ768">
            <v>0</v>
          </cell>
          <cell r="AR768">
            <v>0</v>
          </cell>
          <cell r="AS768">
            <v>0</v>
          </cell>
          <cell r="AT768">
            <v>0</v>
          </cell>
        </row>
        <row r="769">
          <cell r="A769" t="str">
            <v>Lilo of 132KV DC ARA-Jagdishpur at Dumraon Line-1</v>
          </cell>
          <cell r="B769">
            <v>0</v>
          </cell>
          <cell r="C769" t="str">
            <v>22/3</v>
          </cell>
          <cell r="D769" t="str">
            <v>DP+0</v>
          </cell>
          <cell r="E769">
            <v>0</v>
          </cell>
          <cell r="F769">
            <v>0</v>
          </cell>
          <cell r="G769">
            <v>0</v>
          </cell>
          <cell r="H769">
            <v>28</v>
          </cell>
          <cell r="I769">
            <v>0</v>
          </cell>
          <cell r="J769">
            <v>0</v>
          </cell>
          <cell r="K769">
            <v>0</v>
          </cell>
          <cell r="L769">
            <v>0</v>
          </cell>
          <cell r="M769">
            <v>0</v>
          </cell>
          <cell r="N769">
            <v>0</v>
          </cell>
          <cell r="O769">
            <v>0</v>
          </cell>
          <cell r="P769">
            <v>0</v>
          </cell>
          <cell r="Q769">
            <v>0</v>
          </cell>
          <cell r="R769" t="e">
            <v>#NAME?</v>
          </cell>
          <cell r="S769" t="e">
            <v>#NAME?</v>
          </cell>
          <cell r="T769">
            <v>0</v>
          </cell>
          <cell r="U769">
            <v>0</v>
          </cell>
          <cell r="V769" t="e">
            <v>#NAME?</v>
          </cell>
          <cell r="W769" t="e">
            <v>#NAME?</v>
          </cell>
          <cell r="X769" t="e">
            <v>#NAME?</v>
          </cell>
          <cell r="Y769" t="e">
            <v>#NAME?</v>
          </cell>
          <cell r="Z769" t="e">
            <v>#NAME?</v>
          </cell>
          <cell r="AA769" t="e">
            <v>#NAME?</v>
          </cell>
          <cell r="AB769" t="e">
            <v>#NAME?</v>
          </cell>
          <cell r="AC769" t="e">
            <v>#NAME?</v>
          </cell>
          <cell r="AD769" t="e">
            <v>#NAME?</v>
          </cell>
          <cell r="AE769" t="e">
            <v>#NAME?</v>
          </cell>
          <cell r="AF769">
            <v>0</v>
          </cell>
          <cell r="AG769">
            <v>0</v>
          </cell>
          <cell r="AH769">
            <v>0</v>
          </cell>
          <cell r="AI769">
            <v>0</v>
          </cell>
          <cell r="AJ769" t="e">
            <v>#NAME?</v>
          </cell>
          <cell r="AK769" t="e">
            <v>#NAME?</v>
          </cell>
          <cell r="AL769" t="e">
            <v>#NAME?</v>
          </cell>
          <cell r="AM769" t="e">
            <v>#NAME?</v>
          </cell>
          <cell r="AN769" t="e">
            <v>#NAME?</v>
          </cell>
          <cell r="AO769" t="e">
            <v>#NAME?</v>
          </cell>
          <cell r="AP769" t="e">
            <v>#NAME?</v>
          </cell>
          <cell r="AQ769">
            <v>0</v>
          </cell>
          <cell r="AR769">
            <v>0</v>
          </cell>
          <cell r="AS769">
            <v>0</v>
          </cell>
          <cell r="AT769">
            <v>0</v>
          </cell>
        </row>
        <row r="770">
          <cell r="A770" t="str">
            <v>Lilo of 132KV DC ARA-Jagdishpur at Dumraon Line-1</v>
          </cell>
          <cell r="B770">
            <v>0</v>
          </cell>
          <cell r="C770" t="str">
            <v>22/4</v>
          </cell>
          <cell r="D770" t="str">
            <v>DP+0</v>
          </cell>
          <cell r="E770">
            <v>0</v>
          </cell>
          <cell r="F770">
            <v>0</v>
          </cell>
          <cell r="G770">
            <v>0</v>
          </cell>
          <cell r="H770">
            <v>28</v>
          </cell>
          <cell r="I770">
            <v>0</v>
          </cell>
          <cell r="J770">
            <v>0</v>
          </cell>
          <cell r="K770">
            <v>0</v>
          </cell>
          <cell r="L770">
            <v>0</v>
          </cell>
          <cell r="M770">
            <v>0</v>
          </cell>
          <cell r="N770">
            <v>0</v>
          </cell>
          <cell r="O770">
            <v>0</v>
          </cell>
          <cell r="P770">
            <v>0</v>
          </cell>
          <cell r="Q770">
            <v>0</v>
          </cell>
          <cell r="R770" t="e">
            <v>#NAME?</v>
          </cell>
          <cell r="S770" t="e">
            <v>#NAME?</v>
          </cell>
          <cell r="T770">
            <v>0</v>
          </cell>
          <cell r="U770">
            <v>0</v>
          </cell>
          <cell r="V770" t="e">
            <v>#NAME?</v>
          </cell>
          <cell r="W770" t="e">
            <v>#NAME?</v>
          </cell>
          <cell r="X770" t="e">
            <v>#NAME?</v>
          </cell>
          <cell r="Y770" t="e">
            <v>#NAME?</v>
          </cell>
          <cell r="Z770" t="e">
            <v>#NAME?</v>
          </cell>
          <cell r="AA770" t="e">
            <v>#NAME?</v>
          </cell>
          <cell r="AB770" t="e">
            <v>#NAME?</v>
          </cell>
          <cell r="AC770" t="e">
            <v>#NAME?</v>
          </cell>
          <cell r="AD770" t="e">
            <v>#NAME?</v>
          </cell>
          <cell r="AE770" t="e">
            <v>#NAME?</v>
          </cell>
          <cell r="AF770">
            <v>0</v>
          </cell>
          <cell r="AG770">
            <v>0</v>
          </cell>
          <cell r="AH770">
            <v>0</v>
          </cell>
          <cell r="AI770">
            <v>0</v>
          </cell>
          <cell r="AJ770" t="e">
            <v>#NAME?</v>
          </cell>
          <cell r="AK770" t="e">
            <v>#NAME?</v>
          </cell>
          <cell r="AL770" t="e">
            <v>#NAME?</v>
          </cell>
          <cell r="AM770" t="e">
            <v>#NAME?</v>
          </cell>
          <cell r="AN770" t="e">
            <v>#NAME?</v>
          </cell>
          <cell r="AO770" t="e">
            <v>#NAME?</v>
          </cell>
          <cell r="AP770" t="e">
            <v>#NAME?</v>
          </cell>
          <cell r="AQ770">
            <v>0</v>
          </cell>
          <cell r="AR770">
            <v>0</v>
          </cell>
          <cell r="AS770">
            <v>0</v>
          </cell>
          <cell r="AT770">
            <v>0</v>
          </cell>
        </row>
        <row r="771">
          <cell r="A771" t="str">
            <v>Lilo of 132KV DC ARA-Jagdishpur at Dumraon Line-1</v>
          </cell>
          <cell r="B771">
            <v>0</v>
          </cell>
          <cell r="C771" t="str">
            <v>22/5</v>
          </cell>
          <cell r="D771" t="str">
            <v>DP+0</v>
          </cell>
          <cell r="E771">
            <v>0</v>
          </cell>
          <cell r="F771">
            <v>0</v>
          </cell>
          <cell r="G771">
            <v>0</v>
          </cell>
          <cell r="H771">
            <v>28</v>
          </cell>
          <cell r="I771">
            <v>0</v>
          </cell>
          <cell r="J771">
            <v>0</v>
          </cell>
          <cell r="K771">
            <v>0</v>
          </cell>
          <cell r="L771">
            <v>0</v>
          </cell>
          <cell r="M771">
            <v>0</v>
          </cell>
          <cell r="N771">
            <v>0</v>
          </cell>
          <cell r="O771">
            <v>0</v>
          </cell>
          <cell r="P771">
            <v>0</v>
          </cell>
          <cell r="Q771">
            <v>0</v>
          </cell>
          <cell r="R771" t="e">
            <v>#NAME?</v>
          </cell>
          <cell r="S771" t="e">
            <v>#NAME?</v>
          </cell>
          <cell r="T771">
            <v>0</v>
          </cell>
          <cell r="U771">
            <v>0</v>
          </cell>
          <cell r="V771" t="e">
            <v>#NAME?</v>
          </cell>
          <cell r="W771" t="e">
            <v>#NAME?</v>
          </cell>
          <cell r="X771" t="e">
            <v>#NAME?</v>
          </cell>
          <cell r="Y771" t="e">
            <v>#NAME?</v>
          </cell>
          <cell r="Z771" t="e">
            <v>#NAME?</v>
          </cell>
          <cell r="AA771" t="e">
            <v>#NAME?</v>
          </cell>
          <cell r="AB771" t="e">
            <v>#NAME?</v>
          </cell>
          <cell r="AC771" t="e">
            <v>#NAME?</v>
          </cell>
          <cell r="AD771" t="e">
            <v>#NAME?</v>
          </cell>
          <cell r="AE771" t="e">
            <v>#NAME?</v>
          </cell>
          <cell r="AF771">
            <v>0</v>
          </cell>
          <cell r="AG771">
            <v>0</v>
          </cell>
          <cell r="AH771">
            <v>0</v>
          </cell>
          <cell r="AI771">
            <v>0</v>
          </cell>
          <cell r="AJ771" t="e">
            <v>#NAME?</v>
          </cell>
          <cell r="AK771" t="e">
            <v>#NAME?</v>
          </cell>
          <cell r="AL771" t="e">
            <v>#NAME?</v>
          </cell>
          <cell r="AM771" t="e">
            <v>#NAME?</v>
          </cell>
          <cell r="AN771" t="e">
            <v>#NAME?</v>
          </cell>
          <cell r="AO771" t="e">
            <v>#NAME?</v>
          </cell>
          <cell r="AP771" t="e">
            <v>#NAME?</v>
          </cell>
          <cell r="AQ771">
            <v>0</v>
          </cell>
          <cell r="AR771">
            <v>0</v>
          </cell>
          <cell r="AS771">
            <v>0</v>
          </cell>
          <cell r="AT771">
            <v>0</v>
          </cell>
        </row>
        <row r="772">
          <cell r="A772" t="str">
            <v>Lilo of 132KV DC ARA-Jagdishpur at Dumraon Line-1</v>
          </cell>
          <cell r="B772">
            <v>0</v>
          </cell>
          <cell r="C772" t="str">
            <v>22/6</v>
          </cell>
          <cell r="D772" t="str">
            <v>DP+0</v>
          </cell>
          <cell r="E772">
            <v>0</v>
          </cell>
          <cell r="F772">
            <v>0</v>
          </cell>
          <cell r="G772">
            <v>0</v>
          </cell>
          <cell r="H772">
            <v>28</v>
          </cell>
          <cell r="I772">
            <v>0</v>
          </cell>
          <cell r="J772">
            <v>0</v>
          </cell>
          <cell r="K772">
            <v>0</v>
          </cell>
          <cell r="L772">
            <v>0</v>
          </cell>
          <cell r="M772">
            <v>0</v>
          </cell>
          <cell r="N772">
            <v>0</v>
          </cell>
          <cell r="O772">
            <v>0</v>
          </cell>
          <cell r="P772">
            <v>0</v>
          </cell>
          <cell r="Q772">
            <v>0</v>
          </cell>
          <cell r="R772" t="e">
            <v>#NAME?</v>
          </cell>
          <cell r="S772" t="e">
            <v>#NAME?</v>
          </cell>
          <cell r="T772">
            <v>0</v>
          </cell>
          <cell r="U772">
            <v>0</v>
          </cell>
          <cell r="V772" t="e">
            <v>#NAME?</v>
          </cell>
          <cell r="W772" t="e">
            <v>#NAME?</v>
          </cell>
          <cell r="X772" t="e">
            <v>#NAME?</v>
          </cell>
          <cell r="Y772" t="e">
            <v>#NAME?</v>
          </cell>
          <cell r="Z772" t="e">
            <v>#NAME?</v>
          </cell>
          <cell r="AA772" t="e">
            <v>#NAME?</v>
          </cell>
          <cell r="AB772" t="e">
            <v>#NAME?</v>
          </cell>
          <cell r="AC772" t="e">
            <v>#NAME?</v>
          </cell>
          <cell r="AD772" t="e">
            <v>#NAME?</v>
          </cell>
          <cell r="AE772" t="e">
            <v>#NAME?</v>
          </cell>
          <cell r="AF772">
            <v>0</v>
          </cell>
          <cell r="AG772">
            <v>0</v>
          </cell>
          <cell r="AH772">
            <v>0</v>
          </cell>
          <cell r="AI772">
            <v>0</v>
          </cell>
          <cell r="AJ772" t="e">
            <v>#NAME?</v>
          </cell>
          <cell r="AK772" t="e">
            <v>#NAME?</v>
          </cell>
          <cell r="AL772" t="e">
            <v>#NAME?</v>
          </cell>
          <cell r="AM772" t="e">
            <v>#NAME?</v>
          </cell>
          <cell r="AN772" t="e">
            <v>#NAME?</v>
          </cell>
          <cell r="AO772" t="e">
            <v>#NAME?</v>
          </cell>
          <cell r="AP772" t="e">
            <v>#NAME?</v>
          </cell>
          <cell r="AQ772">
            <v>0</v>
          </cell>
          <cell r="AR772">
            <v>0</v>
          </cell>
          <cell r="AS772">
            <v>0</v>
          </cell>
          <cell r="AT772">
            <v>0</v>
          </cell>
        </row>
        <row r="773">
          <cell r="A773" t="str">
            <v>Lilo of 132KV DC ARA-Jagdishpur at Dumraon Line-1</v>
          </cell>
          <cell r="B773">
            <v>0</v>
          </cell>
          <cell r="C773" t="str">
            <v>23/0</v>
          </cell>
          <cell r="D773" t="str">
            <v>DS+0</v>
          </cell>
          <cell r="E773">
            <v>0</v>
          </cell>
          <cell r="F773">
            <v>0</v>
          </cell>
          <cell r="G773">
            <v>0</v>
          </cell>
          <cell r="H773">
            <v>28</v>
          </cell>
          <cell r="I773">
            <v>0</v>
          </cell>
          <cell r="J773">
            <v>0</v>
          </cell>
          <cell r="K773">
            <v>0</v>
          </cell>
          <cell r="L773">
            <v>0</v>
          </cell>
          <cell r="M773">
            <v>0</v>
          </cell>
          <cell r="N773">
            <v>0</v>
          </cell>
          <cell r="O773">
            <v>0</v>
          </cell>
          <cell r="P773">
            <v>0</v>
          </cell>
          <cell r="Q773">
            <v>0</v>
          </cell>
          <cell r="R773" t="e">
            <v>#NAME?</v>
          </cell>
          <cell r="S773" t="e">
            <v>#NAME?</v>
          </cell>
          <cell r="T773">
            <v>0</v>
          </cell>
          <cell r="U773">
            <v>0</v>
          </cell>
          <cell r="V773" t="e">
            <v>#NAME?</v>
          </cell>
          <cell r="W773" t="e">
            <v>#NAME?</v>
          </cell>
          <cell r="X773" t="e">
            <v>#NAME?</v>
          </cell>
          <cell r="Y773" t="e">
            <v>#NAME?</v>
          </cell>
          <cell r="Z773" t="e">
            <v>#NAME?</v>
          </cell>
          <cell r="AA773" t="e">
            <v>#NAME?</v>
          </cell>
          <cell r="AB773" t="e">
            <v>#NAME?</v>
          </cell>
          <cell r="AC773" t="e">
            <v>#NAME?</v>
          </cell>
          <cell r="AD773" t="e">
            <v>#NAME?</v>
          </cell>
          <cell r="AE773" t="e">
            <v>#NAME?</v>
          </cell>
          <cell r="AF773">
            <v>0</v>
          </cell>
          <cell r="AG773">
            <v>0</v>
          </cell>
          <cell r="AH773">
            <v>0</v>
          </cell>
          <cell r="AI773">
            <v>0</v>
          </cell>
          <cell r="AJ773" t="e">
            <v>#NAME?</v>
          </cell>
          <cell r="AK773" t="e">
            <v>#NAME?</v>
          </cell>
          <cell r="AL773" t="e">
            <v>#NAME?</v>
          </cell>
          <cell r="AM773" t="e">
            <v>#NAME?</v>
          </cell>
          <cell r="AN773" t="e">
            <v>#NAME?</v>
          </cell>
          <cell r="AO773" t="e">
            <v>#NAME?</v>
          </cell>
          <cell r="AP773" t="e">
            <v>#NAME?</v>
          </cell>
          <cell r="AQ773">
            <v>0</v>
          </cell>
          <cell r="AR773">
            <v>0</v>
          </cell>
          <cell r="AS773">
            <v>0</v>
          </cell>
          <cell r="AT773">
            <v>0</v>
          </cell>
        </row>
        <row r="774">
          <cell r="A774" t="str">
            <v>Lilo of 132KV DC ARA-Jagdishpur at Dumraon Line-1</v>
          </cell>
          <cell r="B774">
            <v>0</v>
          </cell>
          <cell r="C774" t="str">
            <v>23/1</v>
          </cell>
          <cell r="D774" t="str">
            <v>DP+0</v>
          </cell>
          <cell r="E774">
            <v>0</v>
          </cell>
          <cell r="F774">
            <v>0</v>
          </cell>
          <cell r="G774">
            <v>0</v>
          </cell>
          <cell r="H774">
            <v>28</v>
          </cell>
          <cell r="I774">
            <v>0</v>
          </cell>
          <cell r="J774">
            <v>0</v>
          </cell>
          <cell r="K774">
            <v>0</v>
          </cell>
          <cell r="L774">
            <v>0</v>
          </cell>
          <cell r="M774">
            <v>0</v>
          </cell>
          <cell r="N774">
            <v>0</v>
          </cell>
          <cell r="O774">
            <v>0</v>
          </cell>
          <cell r="P774">
            <v>0</v>
          </cell>
          <cell r="Q774">
            <v>0</v>
          </cell>
          <cell r="R774" t="e">
            <v>#NAME?</v>
          </cell>
          <cell r="S774" t="e">
            <v>#NAME?</v>
          </cell>
          <cell r="T774">
            <v>0</v>
          </cell>
          <cell r="U774">
            <v>0</v>
          </cell>
          <cell r="V774" t="e">
            <v>#NAME?</v>
          </cell>
          <cell r="W774" t="e">
            <v>#NAME?</v>
          </cell>
          <cell r="X774" t="e">
            <v>#NAME?</v>
          </cell>
          <cell r="Y774" t="e">
            <v>#NAME?</v>
          </cell>
          <cell r="Z774" t="e">
            <v>#NAME?</v>
          </cell>
          <cell r="AA774" t="e">
            <v>#NAME?</v>
          </cell>
          <cell r="AB774" t="e">
            <v>#NAME?</v>
          </cell>
          <cell r="AC774" t="e">
            <v>#NAME?</v>
          </cell>
          <cell r="AD774" t="e">
            <v>#NAME?</v>
          </cell>
          <cell r="AE774" t="e">
            <v>#NAME?</v>
          </cell>
          <cell r="AF774">
            <v>0</v>
          </cell>
          <cell r="AG774">
            <v>0</v>
          </cell>
          <cell r="AH774">
            <v>0</v>
          </cell>
          <cell r="AI774">
            <v>0</v>
          </cell>
          <cell r="AJ774" t="e">
            <v>#NAME?</v>
          </cell>
          <cell r="AK774" t="e">
            <v>#NAME?</v>
          </cell>
          <cell r="AL774" t="e">
            <v>#NAME?</v>
          </cell>
          <cell r="AM774" t="e">
            <v>#NAME?</v>
          </cell>
          <cell r="AN774" t="e">
            <v>#NAME?</v>
          </cell>
          <cell r="AO774" t="e">
            <v>#NAME?</v>
          </cell>
          <cell r="AP774" t="e">
            <v>#NAME?</v>
          </cell>
          <cell r="AQ774">
            <v>0</v>
          </cell>
          <cell r="AR774">
            <v>0</v>
          </cell>
          <cell r="AS774">
            <v>0</v>
          </cell>
          <cell r="AT774">
            <v>0</v>
          </cell>
        </row>
        <row r="775">
          <cell r="A775" t="str">
            <v>Lilo of 132KV DC ARA-Jagdishpur at Dumraon Line-1</v>
          </cell>
          <cell r="B775">
            <v>0</v>
          </cell>
          <cell r="C775" t="str">
            <v>24/0</v>
          </cell>
          <cell r="D775" t="str">
            <v>DS+0</v>
          </cell>
          <cell r="E775">
            <v>0</v>
          </cell>
          <cell r="F775">
            <v>0</v>
          </cell>
          <cell r="G775">
            <v>0</v>
          </cell>
          <cell r="H775">
            <v>28</v>
          </cell>
          <cell r="I775">
            <v>0</v>
          </cell>
          <cell r="J775">
            <v>0</v>
          </cell>
          <cell r="K775">
            <v>0</v>
          </cell>
          <cell r="L775">
            <v>0</v>
          </cell>
          <cell r="M775">
            <v>0</v>
          </cell>
          <cell r="N775">
            <v>0</v>
          </cell>
          <cell r="O775">
            <v>0</v>
          </cell>
          <cell r="P775">
            <v>0</v>
          </cell>
          <cell r="Q775">
            <v>0</v>
          </cell>
          <cell r="R775" t="e">
            <v>#NAME?</v>
          </cell>
          <cell r="S775" t="e">
            <v>#NAME?</v>
          </cell>
          <cell r="T775">
            <v>0</v>
          </cell>
          <cell r="U775">
            <v>0</v>
          </cell>
          <cell r="V775" t="e">
            <v>#NAME?</v>
          </cell>
          <cell r="W775" t="e">
            <v>#NAME?</v>
          </cell>
          <cell r="X775" t="e">
            <v>#NAME?</v>
          </cell>
          <cell r="Y775" t="e">
            <v>#NAME?</v>
          </cell>
          <cell r="Z775" t="e">
            <v>#NAME?</v>
          </cell>
          <cell r="AA775" t="e">
            <v>#NAME?</v>
          </cell>
          <cell r="AB775" t="e">
            <v>#NAME?</v>
          </cell>
          <cell r="AC775" t="e">
            <v>#NAME?</v>
          </cell>
          <cell r="AD775" t="e">
            <v>#NAME?</v>
          </cell>
          <cell r="AE775" t="e">
            <v>#NAME?</v>
          </cell>
          <cell r="AF775">
            <v>0</v>
          </cell>
          <cell r="AG775">
            <v>0</v>
          </cell>
          <cell r="AH775">
            <v>0</v>
          </cell>
          <cell r="AI775">
            <v>0</v>
          </cell>
          <cell r="AJ775" t="e">
            <v>#NAME?</v>
          </cell>
          <cell r="AK775" t="e">
            <v>#NAME?</v>
          </cell>
          <cell r="AL775" t="e">
            <v>#NAME?</v>
          </cell>
          <cell r="AM775" t="e">
            <v>#NAME?</v>
          </cell>
          <cell r="AN775" t="e">
            <v>#NAME?</v>
          </cell>
          <cell r="AO775" t="e">
            <v>#NAME?</v>
          </cell>
          <cell r="AP775" t="e">
            <v>#NAME?</v>
          </cell>
          <cell r="AQ775">
            <v>0</v>
          </cell>
          <cell r="AR775">
            <v>0</v>
          </cell>
          <cell r="AS775">
            <v>0</v>
          </cell>
          <cell r="AT775">
            <v>0</v>
          </cell>
        </row>
        <row r="776">
          <cell r="A776" t="str">
            <v>Lilo of 132KV DC ARA-Jagdishpur at Dumraon Line-2</v>
          </cell>
          <cell r="B776">
            <v>0</v>
          </cell>
          <cell r="C776" t="str">
            <v>1/0</v>
          </cell>
          <cell r="D776" t="str">
            <v>MD+0</v>
          </cell>
          <cell r="E776">
            <v>0</v>
          </cell>
          <cell r="F776">
            <v>0</v>
          </cell>
          <cell r="G776">
            <v>0</v>
          </cell>
          <cell r="H776">
            <v>28</v>
          </cell>
          <cell r="I776">
            <v>0</v>
          </cell>
          <cell r="J776">
            <v>0</v>
          </cell>
          <cell r="K776">
            <v>0</v>
          </cell>
          <cell r="L776">
            <v>0</v>
          </cell>
          <cell r="M776">
            <v>0</v>
          </cell>
          <cell r="N776">
            <v>0</v>
          </cell>
          <cell r="O776">
            <v>0</v>
          </cell>
          <cell r="P776">
            <v>0</v>
          </cell>
          <cell r="Q776">
            <v>0</v>
          </cell>
          <cell r="R776" t="e">
            <v>#NAME?</v>
          </cell>
          <cell r="S776" t="e">
            <v>#NAME?</v>
          </cell>
          <cell r="T776">
            <v>0</v>
          </cell>
          <cell r="U776">
            <v>0</v>
          </cell>
          <cell r="V776" t="e">
            <v>#NAME?</v>
          </cell>
          <cell r="W776" t="e">
            <v>#NAME?</v>
          </cell>
          <cell r="X776" t="e">
            <v>#NAME?</v>
          </cell>
          <cell r="Y776" t="e">
            <v>#NAME?</v>
          </cell>
          <cell r="Z776" t="e">
            <v>#NAME?</v>
          </cell>
          <cell r="AA776" t="e">
            <v>#NAME?</v>
          </cell>
          <cell r="AB776" t="e">
            <v>#NAME?</v>
          </cell>
          <cell r="AC776" t="e">
            <v>#NAME?</v>
          </cell>
          <cell r="AD776" t="e">
            <v>#NAME?</v>
          </cell>
          <cell r="AE776" t="e">
            <v>#NAME?</v>
          </cell>
          <cell r="AF776">
            <v>0</v>
          </cell>
          <cell r="AG776">
            <v>0</v>
          </cell>
          <cell r="AH776">
            <v>0</v>
          </cell>
          <cell r="AI776">
            <v>0</v>
          </cell>
          <cell r="AJ776" t="e">
            <v>#NAME?</v>
          </cell>
          <cell r="AK776" t="e">
            <v>#NAME?</v>
          </cell>
          <cell r="AL776" t="e">
            <v>#NAME?</v>
          </cell>
          <cell r="AM776" t="e">
            <v>#NAME?</v>
          </cell>
          <cell r="AN776" t="e">
            <v>#NAME?</v>
          </cell>
          <cell r="AO776" t="e">
            <v>#NAME?</v>
          </cell>
          <cell r="AP776" t="e">
            <v>#NAME?</v>
          </cell>
          <cell r="AQ776">
            <v>0</v>
          </cell>
          <cell r="AR776">
            <v>0</v>
          </cell>
          <cell r="AS776">
            <v>0</v>
          </cell>
          <cell r="AT776">
            <v>0</v>
          </cell>
        </row>
        <row r="777">
          <cell r="A777" t="str">
            <v>Lilo of 132KV DC ARA-Jagdishpur at Dumraon Line-2</v>
          </cell>
          <cell r="B777">
            <v>0</v>
          </cell>
          <cell r="C777" t="str">
            <v>2/0</v>
          </cell>
          <cell r="D777" t="str">
            <v>MD+0</v>
          </cell>
          <cell r="E777">
            <v>0</v>
          </cell>
          <cell r="F777">
            <v>0</v>
          </cell>
          <cell r="G777">
            <v>0</v>
          </cell>
          <cell r="H777">
            <v>28</v>
          </cell>
          <cell r="I777">
            <v>0</v>
          </cell>
          <cell r="J777">
            <v>0</v>
          </cell>
          <cell r="K777">
            <v>0</v>
          </cell>
          <cell r="L777">
            <v>0</v>
          </cell>
          <cell r="M777">
            <v>0</v>
          </cell>
          <cell r="N777">
            <v>0</v>
          </cell>
          <cell r="O777">
            <v>0</v>
          </cell>
          <cell r="P777">
            <v>0</v>
          </cell>
          <cell r="Q777">
            <v>0</v>
          </cell>
          <cell r="R777" t="e">
            <v>#NAME?</v>
          </cell>
          <cell r="S777" t="e">
            <v>#NAME?</v>
          </cell>
          <cell r="T777">
            <v>0</v>
          </cell>
          <cell r="U777">
            <v>0</v>
          </cell>
          <cell r="V777" t="e">
            <v>#NAME?</v>
          </cell>
          <cell r="W777" t="e">
            <v>#NAME?</v>
          </cell>
          <cell r="X777" t="e">
            <v>#NAME?</v>
          </cell>
          <cell r="Y777" t="e">
            <v>#NAME?</v>
          </cell>
          <cell r="Z777" t="e">
            <v>#NAME?</v>
          </cell>
          <cell r="AA777" t="e">
            <v>#NAME?</v>
          </cell>
          <cell r="AB777" t="e">
            <v>#NAME?</v>
          </cell>
          <cell r="AC777" t="e">
            <v>#NAME?</v>
          </cell>
          <cell r="AD777" t="e">
            <v>#NAME?</v>
          </cell>
          <cell r="AE777" t="e">
            <v>#NAME?</v>
          </cell>
          <cell r="AF777">
            <v>0</v>
          </cell>
          <cell r="AG777">
            <v>0</v>
          </cell>
          <cell r="AH777">
            <v>0</v>
          </cell>
          <cell r="AI777">
            <v>0</v>
          </cell>
          <cell r="AJ777" t="e">
            <v>#NAME?</v>
          </cell>
          <cell r="AK777" t="e">
            <v>#NAME?</v>
          </cell>
          <cell r="AL777" t="e">
            <v>#NAME?</v>
          </cell>
          <cell r="AM777" t="e">
            <v>#NAME?</v>
          </cell>
          <cell r="AN777" t="e">
            <v>#NAME?</v>
          </cell>
          <cell r="AO777" t="e">
            <v>#NAME?</v>
          </cell>
          <cell r="AP777" t="e">
            <v>#NAME?</v>
          </cell>
          <cell r="AQ777">
            <v>0</v>
          </cell>
          <cell r="AR777">
            <v>0</v>
          </cell>
          <cell r="AS777">
            <v>0</v>
          </cell>
          <cell r="AT777">
            <v>0</v>
          </cell>
        </row>
        <row r="778">
          <cell r="A778" t="str">
            <v>Lilo of 132KV DC ARA-Jagdishpur at Dumraon Line-2</v>
          </cell>
          <cell r="B778">
            <v>0</v>
          </cell>
          <cell r="C778" t="str">
            <v>2A/0</v>
          </cell>
          <cell r="D778" t="str">
            <v>MD+0</v>
          </cell>
          <cell r="E778">
            <v>0</v>
          </cell>
          <cell r="F778">
            <v>0</v>
          </cell>
          <cell r="G778">
            <v>0</v>
          </cell>
          <cell r="H778">
            <v>28</v>
          </cell>
          <cell r="I778">
            <v>0</v>
          </cell>
          <cell r="J778">
            <v>0</v>
          </cell>
          <cell r="K778">
            <v>0</v>
          </cell>
          <cell r="L778">
            <v>0</v>
          </cell>
          <cell r="M778">
            <v>0</v>
          </cell>
          <cell r="N778">
            <v>0</v>
          </cell>
          <cell r="O778">
            <v>0</v>
          </cell>
          <cell r="P778">
            <v>0</v>
          </cell>
          <cell r="Q778">
            <v>0</v>
          </cell>
          <cell r="R778" t="e">
            <v>#NAME?</v>
          </cell>
          <cell r="S778" t="e">
            <v>#NAME?</v>
          </cell>
          <cell r="T778">
            <v>0</v>
          </cell>
          <cell r="U778">
            <v>0</v>
          </cell>
          <cell r="V778" t="e">
            <v>#NAME?</v>
          </cell>
          <cell r="W778" t="e">
            <v>#NAME?</v>
          </cell>
          <cell r="X778" t="e">
            <v>#NAME?</v>
          </cell>
          <cell r="Y778" t="e">
            <v>#NAME?</v>
          </cell>
          <cell r="Z778" t="e">
            <v>#NAME?</v>
          </cell>
          <cell r="AA778" t="e">
            <v>#NAME?</v>
          </cell>
          <cell r="AB778" t="e">
            <v>#NAME?</v>
          </cell>
          <cell r="AC778" t="e">
            <v>#NAME?</v>
          </cell>
          <cell r="AD778" t="e">
            <v>#NAME?</v>
          </cell>
          <cell r="AE778" t="e">
            <v>#NAME?</v>
          </cell>
          <cell r="AF778">
            <v>0</v>
          </cell>
          <cell r="AG778">
            <v>0</v>
          </cell>
          <cell r="AH778">
            <v>0</v>
          </cell>
          <cell r="AI778">
            <v>0</v>
          </cell>
          <cell r="AJ778" t="e">
            <v>#NAME?</v>
          </cell>
          <cell r="AK778" t="e">
            <v>#NAME?</v>
          </cell>
          <cell r="AL778" t="e">
            <v>#NAME?</v>
          </cell>
          <cell r="AM778" t="e">
            <v>#NAME?</v>
          </cell>
          <cell r="AN778" t="e">
            <v>#NAME?</v>
          </cell>
          <cell r="AO778" t="e">
            <v>#NAME?</v>
          </cell>
          <cell r="AP778" t="e">
            <v>#NAME?</v>
          </cell>
          <cell r="AQ778">
            <v>0</v>
          </cell>
          <cell r="AR778">
            <v>0</v>
          </cell>
          <cell r="AS778">
            <v>0</v>
          </cell>
          <cell r="AT778">
            <v>0</v>
          </cell>
        </row>
        <row r="779">
          <cell r="A779" t="str">
            <v>Lilo of 132KV DC ARA-Jagdishpur at Dumraon Line-2</v>
          </cell>
          <cell r="B779">
            <v>0</v>
          </cell>
          <cell r="C779" t="str">
            <v>3/0</v>
          </cell>
          <cell r="D779" t="str">
            <v>MD+0</v>
          </cell>
          <cell r="E779">
            <v>0</v>
          </cell>
          <cell r="F779">
            <v>0</v>
          </cell>
          <cell r="G779">
            <v>0</v>
          </cell>
          <cell r="H779">
            <v>28</v>
          </cell>
          <cell r="I779">
            <v>0</v>
          </cell>
          <cell r="J779">
            <v>0</v>
          </cell>
          <cell r="K779">
            <v>0</v>
          </cell>
          <cell r="L779">
            <v>0</v>
          </cell>
          <cell r="M779">
            <v>0</v>
          </cell>
          <cell r="N779">
            <v>0</v>
          </cell>
          <cell r="O779">
            <v>0</v>
          </cell>
          <cell r="P779">
            <v>0</v>
          </cell>
          <cell r="Q779">
            <v>0</v>
          </cell>
          <cell r="R779" t="e">
            <v>#NAME?</v>
          </cell>
          <cell r="S779" t="e">
            <v>#NAME?</v>
          </cell>
          <cell r="T779">
            <v>0</v>
          </cell>
          <cell r="U779">
            <v>0</v>
          </cell>
          <cell r="V779" t="e">
            <v>#NAME?</v>
          </cell>
          <cell r="W779" t="e">
            <v>#NAME?</v>
          </cell>
          <cell r="X779" t="e">
            <v>#NAME?</v>
          </cell>
          <cell r="Y779" t="e">
            <v>#NAME?</v>
          </cell>
          <cell r="Z779" t="e">
            <v>#NAME?</v>
          </cell>
          <cell r="AA779" t="e">
            <v>#NAME?</v>
          </cell>
          <cell r="AB779" t="e">
            <v>#NAME?</v>
          </cell>
          <cell r="AC779" t="e">
            <v>#NAME?</v>
          </cell>
          <cell r="AD779" t="e">
            <v>#NAME?</v>
          </cell>
          <cell r="AE779" t="e">
            <v>#NAME?</v>
          </cell>
          <cell r="AF779">
            <v>0</v>
          </cell>
          <cell r="AG779">
            <v>0</v>
          </cell>
          <cell r="AH779">
            <v>0</v>
          </cell>
          <cell r="AI779">
            <v>0</v>
          </cell>
          <cell r="AJ779" t="e">
            <v>#NAME?</v>
          </cell>
          <cell r="AK779" t="e">
            <v>#NAME?</v>
          </cell>
          <cell r="AL779" t="e">
            <v>#NAME?</v>
          </cell>
          <cell r="AM779" t="e">
            <v>#NAME?</v>
          </cell>
          <cell r="AN779" t="e">
            <v>#NAME?</v>
          </cell>
          <cell r="AO779" t="e">
            <v>#NAME?</v>
          </cell>
          <cell r="AP779" t="e">
            <v>#NAME?</v>
          </cell>
          <cell r="AQ779">
            <v>0</v>
          </cell>
          <cell r="AR779">
            <v>0</v>
          </cell>
          <cell r="AS779">
            <v>0</v>
          </cell>
          <cell r="AT779">
            <v>0</v>
          </cell>
        </row>
        <row r="780">
          <cell r="A780" t="str">
            <v>Lilo of 132KV DC ARA-Jagdishpur at Dumraon Line-2</v>
          </cell>
          <cell r="B780">
            <v>0</v>
          </cell>
          <cell r="C780" t="str">
            <v>4/0</v>
          </cell>
          <cell r="D780" t="str">
            <v>DS+0</v>
          </cell>
          <cell r="E780">
            <v>0</v>
          </cell>
          <cell r="F780">
            <v>0</v>
          </cell>
          <cell r="G780">
            <v>0</v>
          </cell>
          <cell r="H780">
            <v>28</v>
          </cell>
          <cell r="I780">
            <v>0</v>
          </cell>
          <cell r="J780">
            <v>0</v>
          </cell>
          <cell r="K780">
            <v>0</v>
          </cell>
          <cell r="L780">
            <v>0</v>
          </cell>
          <cell r="M780">
            <v>0</v>
          </cell>
          <cell r="N780">
            <v>0</v>
          </cell>
          <cell r="O780">
            <v>0</v>
          </cell>
          <cell r="P780">
            <v>0</v>
          </cell>
          <cell r="Q780">
            <v>0</v>
          </cell>
          <cell r="R780" t="e">
            <v>#NAME?</v>
          </cell>
          <cell r="S780" t="e">
            <v>#NAME?</v>
          </cell>
          <cell r="T780">
            <v>0</v>
          </cell>
          <cell r="U780">
            <v>0</v>
          </cell>
          <cell r="V780" t="e">
            <v>#NAME?</v>
          </cell>
          <cell r="W780" t="e">
            <v>#NAME?</v>
          </cell>
          <cell r="X780" t="e">
            <v>#NAME?</v>
          </cell>
          <cell r="Y780" t="e">
            <v>#NAME?</v>
          </cell>
          <cell r="Z780" t="e">
            <v>#NAME?</v>
          </cell>
          <cell r="AA780" t="e">
            <v>#NAME?</v>
          </cell>
          <cell r="AB780" t="e">
            <v>#NAME?</v>
          </cell>
          <cell r="AC780" t="e">
            <v>#NAME?</v>
          </cell>
          <cell r="AD780" t="e">
            <v>#NAME?</v>
          </cell>
          <cell r="AE780" t="e">
            <v>#NAME?</v>
          </cell>
          <cell r="AF780">
            <v>0</v>
          </cell>
          <cell r="AG780">
            <v>0</v>
          </cell>
          <cell r="AH780">
            <v>0</v>
          </cell>
          <cell r="AI780">
            <v>0</v>
          </cell>
          <cell r="AJ780" t="e">
            <v>#NAME?</v>
          </cell>
          <cell r="AK780" t="e">
            <v>#NAME?</v>
          </cell>
          <cell r="AL780" t="e">
            <v>#NAME?</v>
          </cell>
          <cell r="AM780" t="e">
            <v>#NAME?</v>
          </cell>
          <cell r="AN780" t="e">
            <v>#NAME?</v>
          </cell>
          <cell r="AO780" t="e">
            <v>#NAME?</v>
          </cell>
          <cell r="AP780" t="e">
            <v>#NAME?</v>
          </cell>
          <cell r="AQ780">
            <v>0</v>
          </cell>
          <cell r="AR780">
            <v>0</v>
          </cell>
          <cell r="AS780">
            <v>0</v>
          </cell>
          <cell r="AT780">
            <v>0</v>
          </cell>
        </row>
        <row r="781">
          <cell r="A781" t="str">
            <v>Lilo of 132KV DC ARA-Jagdishpur at Dumraon Line-2</v>
          </cell>
          <cell r="B781">
            <v>0</v>
          </cell>
          <cell r="C781" t="str">
            <v>4/1</v>
          </cell>
          <cell r="D781" t="str">
            <v>DQ+0</v>
          </cell>
          <cell r="E781">
            <v>0</v>
          </cell>
          <cell r="F781">
            <v>0</v>
          </cell>
          <cell r="G781">
            <v>0</v>
          </cell>
          <cell r="H781">
            <v>28</v>
          </cell>
          <cell r="I781">
            <v>0</v>
          </cell>
          <cell r="J781">
            <v>0</v>
          </cell>
          <cell r="K781">
            <v>0</v>
          </cell>
          <cell r="L781">
            <v>0</v>
          </cell>
          <cell r="M781">
            <v>0</v>
          </cell>
          <cell r="N781">
            <v>0</v>
          </cell>
          <cell r="O781">
            <v>0</v>
          </cell>
          <cell r="P781">
            <v>0</v>
          </cell>
          <cell r="Q781">
            <v>0</v>
          </cell>
          <cell r="R781" t="e">
            <v>#NAME?</v>
          </cell>
          <cell r="S781" t="e">
            <v>#NAME?</v>
          </cell>
          <cell r="T781">
            <v>0</v>
          </cell>
          <cell r="U781">
            <v>0</v>
          </cell>
          <cell r="V781" t="e">
            <v>#NAME?</v>
          </cell>
          <cell r="W781" t="e">
            <v>#NAME?</v>
          </cell>
          <cell r="X781" t="e">
            <v>#NAME?</v>
          </cell>
          <cell r="Y781" t="e">
            <v>#NAME?</v>
          </cell>
          <cell r="Z781" t="e">
            <v>#NAME?</v>
          </cell>
          <cell r="AA781" t="e">
            <v>#NAME?</v>
          </cell>
          <cell r="AB781" t="e">
            <v>#NAME?</v>
          </cell>
          <cell r="AC781" t="e">
            <v>#NAME?</v>
          </cell>
          <cell r="AD781" t="e">
            <v>#NAME?</v>
          </cell>
          <cell r="AE781" t="e">
            <v>#NAME?</v>
          </cell>
          <cell r="AF781">
            <v>0</v>
          </cell>
          <cell r="AG781">
            <v>0</v>
          </cell>
          <cell r="AH781">
            <v>0</v>
          </cell>
          <cell r="AI781">
            <v>0</v>
          </cell>
          <cell r="AJ781" t="e">
            <v>#NAME?</v>
          </cell>
          <cell r="AK781" t="e">
            <v>#NAME?</v>
          </cell>
          <cell r="AL781" t="e">
            <v>#NAME?</v>
          </cell>
          <cell r="AM781" t="e">
            <v>#NAME?</v>
          </cell>
          <cell r="AN781" t="e">
            <v>#NAME?</v>
          </cell>
          <cell r="AO781" t="e">
            <v>#NAME?</v>
          </cell>
          <cell r="AP781" t="e">
            <v>#NAME?</v>
          </cell>
          <cell r="AQ781">
            <v>0</v>
          </cell>
          <cell r="AR781">
            <v>0</v>
          </cell>
          <cell r="AS781">
            <v>0</v>
          </cell>
          <cell r="AT781">
            <v>0</v>
          </cell>
        </row>
        <row r="782">
          <cell r="A782" t="str">
            <v>Lilo of 132KV DC ARA-Jagdishpur at Dumraon Line-2</v>
          </cell>
          <cell r="B782">
            <v>0</v>
          </cell>
          <cell r="C782" t="str">
            <v>5/0</v>
          </cell>
          <cell r="D782" t="str">
            <v>DQ+0</v>
          </cell>
          <cell r="E782">
            <v>0</v>
          </cell>
          <cell r="F782">
            <v>0</v>
          </cell>
          <cell r="G782">
            <v>0</v>
          </cell>
          <cell r="H782">
            <v>28</v>
          </cell>
          <cell r="I782">
            <v>0</v>
          </cell>
          <cell r="J782">
            <v>0</v>
          </cell>
          <cell r="K782">
            <v>0</v>
          </cell>
          <cell r="L782">
            <v>0</v>
          </cell>
          <cell r="M782">
            <v>0</v>
          </cell>
          <cell r="N782">
            <v>0</v>
          </cell>
          <cell r="O782">
            <v>0</v>
          </cell>
          <cell r="P782">
            <v>0</v>
          </cell>
          <cell r="Q782">
            <v>0</v>
          </cell>
          <cell r="R782" t="e">
            <v>#NAME?</v>
          </cell>
          <cell r="S782" t="e">
            <v>#NAME?</v>
          </cell>
          <cell r="T782">
            <v>0</v>
          </cell>
          <cell r="U782">
            <v>0</v>
          </cell>
          <cell r="V782" t="e">
            <v>#NAME?</v>
          </cell>
          <cell r="W782" t="e">
            <v>#NAME?</v>
          </cell>
          <cell r="X782" t="e">
            <v>#NAME?</v>
          </cell>
          <cell r="Y782" t="e">
            <v>#NAME?</v>
          </cell>
          <cell r="Z782" t="e">
            <v>#NAME?</v>
          </cell>
          <cell r="AA782" t="e">
            <v>#NAME?</v>
          </cell>
          <cell r="AB782" t="e">
            <v>#NAME?</v>
          </cell>
          <cell r="AC782" t="e">
            <v>#NAME?</v>
          </cell>
          <cell r="AD782" t="e">
            <v>#NAME?</v>
          </cell>
          <cell r="AE782" t="e">
            <v>#NAME?</v>
          </cell>
          <cell r="AF782">
            <v>0</v>
          </cell>
          <cell r="AG782">
            <v>0</v>
          </cell>
          <cell r="AH782">
            <v>0</v>
          </cell>
          <cell r="AI782">
            <v>0</v>
          </cell>
          <cell r="AJ782" t="e">
            <v>#NAME?</v>
          </cell>
          <cell r="AK782" t="e">
            <v>#NAME?</v>
          </cell>
          <cell r="AL782" t="e">
            <v>#NAME?</v>
          </cell>
          <cell r="AM782" t="e">
            <v>#NAME?</v>
          </cell>
          <cell r="AN782" t="e">
            <v>#NAME?</v>
          </cell>
          <cell r="AO782" t="e">
            <v>#NAME?</v>
          </cell>
          <cell r="AP782" t="e">
            <v>#NAME?</v>
          </cell>
          <cell r="AQ782">
            <v>0</v>
          </cell>
          <cell r="AR782">
            <v>0</v>
          </cell>
          <cell r="AS782">
            <v>0</v>
          </cell>
          <cell r="AT782">
            <v>0</v>
          </cell>
        </row>
        <row r="783">
          <cell r="A783" t="str">
            <v>Lilo of 132KV DC ARA-Jagdishpur at Dumraon Line-2</v>
          </cell>
          <cell r="B783">
            <v>3</v>
          </cell>
          <cell r="C783" t="str">
            <v>5/1</v>
          </cell>
          <cell r="D783" t="str">
            <v>DP+0</v>
          </cell>
          <cell r="E783" t="str">
            <v>WET</v>
          </cell>
          <cell r="F783" t="str">
            <v>Deepak Pandey</v>
          </cell>
          <cell r="G783">
            <v>43614</v>
          </cell>
          <cell r="H783">
            <v>43642</v>
          </cell>
          <cell r="I783">
            <v>0</v>
          </cell>
          <cell r="J783">
            <v>0</v>
          </cell>
          <cell r="K783">
            <v>0</v>
          </cell>
          <cell r="L783">
            <v>0</v>
          </cell>
          <cell r="M783">
            <v>0</v>
          </cell>
          <cell r="N783">
            <v>0</v>
          </cell>
          <cell r="O783">
            <v>0</v>
          </cell>
          <cell r="P783">
            <v>0</v>
          </cell>
          <cell r="Q783">
            <v>0</v>
          </cell>
          <cell r="R783" t="e">
            <v>#NAME?</v>
          </cell>
          <cell r="S783" t="e">
            <v>#NAME?</v>
          </cell>
          <cell r="T783">
            <v>0</v>
          </cell>
          <cell r="U783">
            <v>0</v>
          </cell>
          <cell r="V783" t="e">
            <v>#NAME?</v>
          </cell>
          <cell r="W783" t="e">
            <v>#NAME?</v>
          </cell>
          <cell r="X783" t="e">
            <v>#NAME?</v>
          </cell>
          <cell r="Y783" t="e">
            <v>#NAME?</v>
          </cell>
          <cell r="Z783" t="e">
            <v>#NAME?</v>
          </cell>
          <cell r="AA783" t="e">
            <v>#NAME?</v>
          </cell>
          <cell r="AB783" t="e">
            <v>#NAME?</v>
          </cell>
          <cell r="AC783" t="e">
            <v>#NAME?</v>
          </cell>
          <cell r="AD783" t="e">
            <v>#NAME?</v>
          </cell>
          <cell r="AE783" t="e">
            <v>#NAME?</v>
          </cell>
          <cell r="AF783">
            <v>122.56</v>
          </cell>
          <cell r="AG783">
            <v>17.68</v>
          </cell>
          <cell r="AH783">
            <v>6.51</v>
          </cell>
          <cell r="AI783">
            <v>146.75</v>
          </cell>
          <cell r="AJ783" t="e">
            <v>#NAME?</v>
          </cell>
          <cell r="AK783" t="e">
            <v>#NAME?</v>
          </cell>
          <cell r="AL783" t="e">
            <v>#NAME?</v>
          </cell>
          <cell r="AM783" t="e">
            <v>#NAME?</v>
          </cell>
          <cell r="AN783" t="e">
            <v>#NAME?</v>
          </cell>
          <cell r="AO783" t="e">
            <v>#NAME?</v>
          </cell>
          <cell r="AP783" t="e">
            <v>#NAME?</v>
          </cell>
          <cell r="AQ783">
            <v>0</v>
          </cell>
          <cell r="AR783">
            <v>0</v>
          </cell>
          <cell r="AS783">
            <v>0</v>
          </cell>
          <cell r="AT783">
            <v>0</v>
          </cell>
        </row>
        <row r="784">
          <cell r="A784" t="str">
            <v>Lilo of 132KV DC ARA-Jagdishpur at Dumraon Line-2</v>
          </cell>
          <cell r="B784">
            <v>2</v>
          </cell>
          <cell r="C784" t="str">
            <v>5/2</v>
          </cell>
          <cell r="D784" t="str">
            <v>DP+6</v>
          </cell>
          <cell r="E784" t="str">
            <v>WET</v>
          </cell>
          <cell r="F784" t="str">
            <v>Deepak Pandey</v>
          </cell>
          <cell r="G784">
            <v>43612</v>
          </cell>
          <cell r="H784">
            <v>43640</v>
          </cell>
          <cell r="I784">
            <v>0</v>
          </cell>
          <cell r="J784">
            <v>43614</v>
          </cell>
          <cell r="K784">
            <v>0</v>
          </cell>
          <cell r="L784">
            <v>0</v>
          </cell>
          <cell r="M784">
            <v>0</v>
          </cell>
          <cell r="N784">
            <v>0</v>
          </cell>
          <cell r="O784">
            <v>0</v>
          </cell>
          <cell r="P784">
            <v>0</v>
          </cell>
          <cell r="Q784">
            <v>0</v>
          </cell>
          <cell r="R784" t="e">
            <v>#NAME?</v>
          </cell>
          <cell r="S784" t="e">
            <v>#NAME?</v>
          </cell>
          <cell r="T784">
            <v>0</v>
          </cell>
          <cell r="U784">
            <v>0</v>
          </cell>
          <cell r="V784" t="e">
            <v>#NAME?</v>
          </cell>
          <cell r="W784" t="e">
            <v>#NAME?</v>
          </cell>
          <cell r="X784" t="e">
            <v>#NAME?</v>
          </cell>
          <cell r="Y784" t="e">
            <v>#NAME?</v>
          </cell>
          <cell r="Z784" t="e">
            <v>#NAME?</v>
          </cell>
          <cell r="AA784" t="e">
            <v>#NAME?</v>
          </cell>
          <cell r="AB784" t="e">
            <v>#NAME?</v>
          </cell>
          <cell r="AC784" t="e">
            <v>#NAME?</v>
          </cell>
          <cell r="AD784" t="e">
            <v>#NAME?</v>
          </cell>
          <cell r="AE784" t="e">
            <v>#NAME?</v>
          </cell>
          <cell r="AF784">
            <v>122.56</v>
          </cell>
          <cell r="AG784">
            <v>17.68</v>
          </cell>
          <cell r="AH784">
            <v>6.51</v>
          </cell>
          <cell r="AI784">
            <v>146.75</v>
          </cell>
          <cell r="AJ784" t="e">
            <v>#NAME?</v>
          </cell>
          <cell r="AK784" t="e">
            <v>#NAME?</v>
          </cell>
          <cell r="AL784" t="e">
            <v>#NAME?</v>
          </cell>
          <cell r="AM784" t="e">
            <v>#NAME?</v>
          </cell>
          <cell r="AN784" t="e">
            <v>#NAME?</v>
          </cell>
          <cell r="AO784" t="e">
            <v>#NAME?</v>
          </cell>
          <cell r="AP784" t="e">
            <v>#NAME?</v>
          </cell>
          <cell r="AQ784">
            <v>0</v>
          </cell>
          <cell r="AR784">
            <v>0</v>
          </cell>
          <cell r="AS784">
            <v>0</v>
          </cell>
          <cell r="AT784">
            <v>0</v>
          </cell>
        </row>
        <row r="785">
          <cell r="A785" t="str">
            <v>Lilo of 132KV DC ARA-Jagdishpur at Dumraon Line-2</v>
          </cell>
          <cell r="B785">
            <v>1</v>
          </cell>
          <cell r="C785" t="str">
            <v>5/3</v>
          </cell>
          <cell r="D785" t="str">
            <v>DP+0</v>
          </cell>
          <cell r="E785" t="str">
            <v>WET</v>
          </cell>
          <cell r="F785" t="str">
            <v>Deepak Pandey</v>
          </cell>
          <cell r="G785">
            <v>43610</v>
          </cell>
          <cell r="H785">
            <v>43638</v>
          </cell>
          <cell r="I785">
            <v>0</v>
          </cell>
          <cell r="J785">
            <v>43614</v>
          </cell>
          <cell r="K785">
            <v>0</v>
          </cell>
          <cell r="L785">
            <v>0</v>
          </cell>
          <cell r="M785">
            <v>0</v>
          </cell>
          <cell r="N785">
            <v>0</v>
          </cell>
          <cell r="O785">
            <v>0</v>
          </cell>
          <cell r="P785">
            <v>0</v>
          </cell>
          <cell r="Q785">
            <v>0</v>
          </cell>
          <cell r="R785" t="e">
            <v>#NAME?</v>
          </cell>
          <cell r="S785" t="e">
            <v>#NAME?</v>
          </cell>
          <cell r="T785">
            <v>0</v>
          </cell>
          <cell r="U785">
            <v>0</v>
          </cell>
          <cell r="V785" t="e">
            <v>#NAME?</v>
          </cell>
          <cell r="W785" t="e">
            <v>#NAME?</v>
          </cell>
          <cell r="X785" t="e">
            <v>#NAME?</v>
          </cell>
          <cell r="Y785" t="e">
            <v>#NAME?</v>
          </cell>
          <cell r="Z785" t="e">
            <v>#NAME?</v>
          </cell>
          <cell r="AA785" t="e">
            <v>#NAME?</v>
          </cell>
          <cell r="AB785" t="e">
            <v>#NAME?</v>
          </cell>
          <cell r="AC785" t="e">
            <v>#NAME?</v>
          </cell>
          <cell r="AD785" t="e">
            <v>#NAME?</v>
          </cell>
          <cell r="AE785" t="e">
            <v>#NAME?</v>
          </cell>
          <cell r="AF785">
            <v>122.56</v>
          </cell>
          <cell r="AG785">
            <v>17.68</v>
          </cell>
          <cell r="AH785">
            <v>6.51</v>
          </cell>
          <cell r="AI785">
            <v>146.75</v>
          </cell>
          <cell r="AJ785" t="e">
            <v>#NAME?</v>
          </cell>
          <cell r="AK785" t="e">
            <v>#NAME?</v>
          </cell>
          <cell r="AL785" t="e">
            <v>#NAME?</v>
          </cell>
          <cell r="AM785" t="e">
            <v>#NAME?</v>
          </cell>
          <cell r="AN785" t="e">
            <v>#NAME?</v>
          </cell>
          <cell r="AO785" t="e">
            <v>#NAME?</v>
          </cell>
          <cell r="AP785" t="e">
            <v>#NAME?</v>
          </cell>
          <cell r="AQ785">
            <v>0</v>
          </cell>
          <cell r="AR785">
            <v>0</v>
          </cell>
          <cell r="AS785">
            <v>0</v>
          </cell>
          <cell r="AT785">
            <v>0</v>
          </cell>
        </row>
        <row r="786">
          <cell r="A786" t="str">
            <v>Lilo of 132KV DC ARA-Jagdishpur at Dumraon Line-2</v>
          </cell>
          <cell r="B786">
            <v>4</v>
          </cell>
          <cell r="C786" t="str">
            <v>5/4</v>
          </cell>
          <cell r="D786" t="str">
            <v>DP+3</v>
          </cell>
          <cell r="E786" t="str">
            <v>WET</v>
          </cell>
          <cell r="F786" t="str">
            <v>Deepak Pandey</v>
          </cell>
          <cell r="G786">
            <v>43616</v>
          </cell>
          <cell r="H786">
            <v>43644</v>
          </cell>
          <cell r="I786">
            <v>0</v>
          </cell>
          <cell r="J786">
            <v>0</v>
          </cell>
          <cell r="K786">
            <v>0</v>
          </cell>
          <cell r="L786">
            <v>0</v>
          </cell>
          <cell r="M786">
            <v>0</v>
          </cell>
          <cell r="N786">
            <v>0</v>
          </cell>
          <cell r="O786">
            <v>0</v>
          </cell>
          <cell r="P786">
            <v>0</v>
          </cell>
          <cell r="Q786">
            <v>0</v>
          </cell>
          <cell r="R786" t="e">
            <v>#NAME?</v>
          </cell>
          <cell r="S786" t="e">
            <v>#NAME?</v>
          </cell>
          <cell r="T786">
            <v>0</v>
          </cell>
          <cell r="U786">
            <v>0</v>
          </cell>
          <cell r="V786" t="e">
            <v>#NAME?</v>
          </cell>
          <cell r="W786" t="e">
            <v>#NAME?</v>
          </cell>
          <cell r="X786" t="e">
            <v>#NAME?</v>
          </cell>
          <cell r="Y786" t="e">
            <v>#NAME?</v>
          </cell>
          <cell r="Z786" t="e">
            <v>#NAME?</v>
          </cell>
          <cell r="AA786" t="e">
            <v>#NAME?</v>
          </cell>
          <cell r="AB786" t="e">
            <v>#NAME?</v>
          </cell>
          <cell r="AC786" t="e">
            <v>#NAME?</v>
          </cell>
          <cell r="AD786" t="e">
            <v>#NAME?</v>
          </cell>
          <cell r="AE786" t="e">
            <v>#NAME?</v>
          </cell>
          <cell r="AF786">
            <v>122.56</v>
          </cell>
          <cell r="AG786">
            <v>17.68</v>
          </cell>
          <cell r="AH786">
            <v>6.51</v>
          </cell>
          <cell r="AI786">
            <v>146.75</v>
          </cell>
          <cell r="AJ786" t="e">
            <v>#NAME?</v>
          </cell>
          <cell r="AK786" t="e">
            <v>#NAME?</v>
          </cell>
          <cell r="AL786" t="e">
            <v>#NAME?</v>
          </cell>
          <cell r="AM786" t="e">
            <v>#NAME?</v>
          </cell>
          <cell r="AN786" t="e">
            <v>#NAME?</v>
          </cell>
          <cell r="AO786" t="e">
            <v>#NAME?</v>
          </cell>
          <cell r="AP786" t="e">
            <v>#NAME?</v>
          </cell>
          <cell r="AQ786">
            <v>0</v>
          </cell>
          <cell r="AR786">
            <v>0</v>
          </cell>
          <cell r="AS786">
            <v>0</v>
          </cell>
          <cell r="AT786">
            <v>0</v>
          </cell>
        </row>
        <row r="787">
          <cell r="A787" t="str">
            <v>Lilo of 132KV DC ARA-Jagdishpur at Dumraon Line-2</v>
          </cell>
          <cell r="B787">
            <v>0</v>
          </cell>
          <cell r="C787" t="str">
            <v>6/0</v>
          </cell>
          <cell r="D787" t="str">
            <v>DR+0</v>
          </cell>
          <cell r="E787">
            <v>0</v>
          </cell>
          <cell r="F787">
            <v>0</v>
          </cell>
          <cell r="G787">
            <v>0</v>
          </cell>
          <cell r="H787">
            <v>28</v>
          </cell>
          <cell r="I787">
            <v>0</v>
          </cell>
          <cell r="J787">
            <v>0</v>
          </cell>
          <cell r="K787">
            <v>0</v>
          </cell>
          <cell r="L787">
            <v>0</v>
          </cell>
          <cell r="M787">
            <v>0</v>
          </cell>
          <cell r="N787">
            <v>0</v>
          </cell>
          <cell r="O787">
            <v>0</v>
          </cell>
          <cell r="P787">
            <v>0</v>
          </cell>
          <cell r="Q787">
            <v>0</v>
          </cell>
          <cell r="R787" t="e">
            <v>#NAME?</v>
          </cell>
          <cell r="S787" t="e">
            <v>#NAME?</v>
          </cell>
          <cell r="T787">
            <v>0</v>
          </cell>
          <cell r="U787">
            <v>0</v>
          </cell>
          <cell r="V787" t="e">
            <v>#NAME?</v>
          </cell>
          <cell r="W787" t="e">
            <v>#NAME?</v>
          </cell>
          <cell r="X787" t="e">
            <v>#NAME?</v>
          </cell>
          <cell r="Y787" t="e">
            <v>#NAME?</v>
          </cell>
          <cell r="Z787" t="e">
            <v>#NAME?</v>
          </cell>
          <cell r="AA787" t="e">
            <v>#NAME?</v>
          </cell>
          <cell r="AB787" t="e">
            <v>#NAME?</v>
          </cell>
          <cell r="AC787" t="e">
            <v>#NAME?</v>
          </cell>
          <cell r="AD787" t="e">
            <v>#NAME?</v>
          </cell>
          <cell r="AE787" t="e">
            <v>#NAME?</v>
          </cell>
          <cell r="AF787">
            <v>0</v>
          </cell>
          <cell r="AG787">
            <v>0</v>
          </cell>
          <cell r="AH787">
            <v>0</v>
          </cell>
          <cell r="AI787">
            <v>0</v>
          </cell>
          <cell r="AJ787" t="e">
            <v>#NAME?</v>
          </cell>
          <cell r="AK787" t="e">
            <v>#NAME?</v>
          </cell>
          <cell r="AL787" t="e">
            <v>#NAME?</v>
          </cell>
          <cell r="AM787" t="e">
            <v>#NAME?</v>
          </cell>
          <cell r="AN787" t="e">
            <v>#NAME?</v>
          </cell>
          <cell r="AO787" t="e">
            <v>#NAME?</v>
          </cell>
          <cell r="AP787" t="e">
            <v>#NAME?</v>
          </cell>
          <cell r="AQ787">
            <v>0</v>
          </cell>
          <cell r="AR787">
            <v>0</v>
          </cell>
          <cell r="AS787">
            <v>0</v>
          </cell>
          <cell r="AT787">
            <v>0</v>
          </cell>
        </row>
        <row r="788">
          <cell r="A788" t="str">
            <v>Lilo of 132KV DC ARA-Jagdishpur at Dumraon Line-2</v>
          </cell>
          <cell r="B788">
            <v>0</v>
          </cell>
          <cell r="C788" t="str">
            <v>6/1</v>
          </cell>
          <cell r="D788" t="str">
            <v>DP+3</v>
          </cell>
          <cell r="E788">
            <v>0</v>
          </cell>
          <cell r="F788">
            <v>0</v>
          </cell>
          <cell r="G788">
            <v>0</v>
          </cell>
          <cell r="H788">
            <v>28</v>
          </cell>
          <cell r="I788">
            <v>0</v>
          </cell>
          <cell r="J788">
            <v>0</v>
          </cell>
          <cell r="K788">
            <v>0</v>
          </cell>
          <cell r="L788">
            <v>0</v>
          </cell>
          <cell r="M788">
            <v>0</v>
          </cell>
          <cell r="N788">
            <v>0</v>
          </cell>
          <cell r="O788">
            <v>0</v>
          </cell>
          <cell r="P788">
            <v>0</v>
          </cell>
          <cell r="Q788">
            <v>0</v>
          </cell>
          <cell r="R788" t="e">
            <v>#NAME?</v>
          </cell>
          <cell r="S788" t="e">
            <v>#NAME?</v>
          </cell>
          <cell r="T788">
            <v>0</v>
          </cell>
          <cell r="U788">
            <v>0</v>
          </cell>
          <cell r="V788" t="e">
            <v>#NAME?</v>
          </cell>
          <cell r="W788" t="e">
            <v>#NAME?</v>
          </cell>
          <cell r="X788" t="e">
            <v>#NAME?</v>
          </cell>
          <cell r="Y788" t="e">
            <v>#NAME?</v>
          </cell>
          <cell r="Z788" t="e">
            <v>#NAME?</v>
          </cell>
          <cell r="AA788" t="e">
            <v>#NAME?</v>
          </cell>
          <cell r="AB788" t="e">
            <v>#NAME?</v>
          </cell>
          <cell r="AC788" t="e">
            <v>#NAME?</v>
          </cell>
          <cell r="AD788" t="e">
            <v>#NAME?</v>
          </cell>
          <cell r="AE788" t="e">
            <v>#NAME?</v>
          </cell>
          <cell r="AF788">
            <v>0</v>
          </cell>
          <cell r="AG788">
            <v>0</v>
          </cell>
          <cell r="AH788">
            <v>0</v>
          </cell>
          <cell r="AI788">
            <v>0</v>
          </cell>
          <cell r="AJ788" t="e">
            <v>#NAME?</v>
          </cell>
          <cell r="AK788" t="e">
            <v>#NAME?</v>
          </cell>
          <cell r="AL788" t="e">
            <v>#NAME?</v>
          </cell>
          <cell r="AM788" t="e">
            <v>#NAME?</v>
          </cell>
          <cell r="AN788" t="e">
            <v>#NAME?</v>
          </cell>
          <cell r="AO788" t="e">
            <v>#NAME?</v>
          </cell>
          <cell r="AP788" t="e">
            <v>#NAME?</v>
          </cell>
          <cell r="AQ788">
            <v>0</v>
          </cell>
          <cell r="AR788">
            <v>0</v>
          </cell>
          <cell r="AS788">
            <v>0</v>
          </cell>
          <cell r="AT788">
            <v>0</v>
          </cell>
        </row>
        <row r="789">
          <cell r="A789" t="str">
            <v>Lilo of 132KV DC ARA-Jagdishpur at Dumraon Line-2</v>
          </cell>
          <cell r="B789">
            <v>0</v>
          </cell>
          <cell r="C789" t="str">
            <v>6/2</v>
          </cell>
          <cell r="D789" t="str">
            <v>DP+6</v>
          </cell>
          <cell r="E789">
            <v>0</v>
          </cell>
          <cell r="F789">
            <v>0</v>
          </cell>
          <cell r="G789">
            <v>0</v>
          </cell>
          <cell r="H789">
            <v>28</v>
          </cell>
          <cell r="I789">
            <v>0</v>
          </cell>
          <cell r="J789">
            <v>0</v>
          </cell>
          <cell r="K789">
            <v>0</v>
          </cell>
          <cell r="L789">
            <v>0</v>
          </cell>
          <cell r="M789">
            <v>0</v>
          </cell>
          <cell r="N789">
            <v>0</v>
          </cell>
          <cell r="O789">
            <v>0</v>
          </cell>
          <cell r="P789">
            <v>0</v>
          </cell>
          <cell r="Q789">
            <v>0</v>
          </cell>
          <cell r="R789" t="e">
            <v>#NAME?</v>
          </cell>
          <cell r="S789" t="e">
            <v>#NAME?</v>
          </cell>
          <cell r="T789">
            <v>0</v>
          </cell>
          <cell r="U789">
            <v>0</v>
          </cell>
          <cell r="V789" t="e">
            <v>#NAME?</v>
          </cell>
          <cell r="W789" t="e">
            <v>#NAME?</v>
          </cell>
          <cell r="X789" t="e">
            <v>#NAME?</v>
          </cell>
          <cell r="Y789" t="e">
            <v>#NAME?</v>
          </cell>
          <cell r="Z789" t="e">
            <v>#NAME?</v>
          </cell>
          <cell r="AA789" t="e">
            <v>#NAME?</v>
          </cell>
          <cell r="AB789" t="e">
            <v>#NAME?</v>
          </cell>
          <cell r="AC789" t="e">
            <v>#NAME?</v>
          </cell>
          <cell r="AD789" t="e">
            <v>#NAME?</v>
          </cell>
          <cell r="AE789" t="e">
            <v>#NAME?</v>
          </cell>
          <cell r="AF789">
            <v>0</v>
          </cell>
          <cell r="AG789">
            <v>0</v>
          </cell>
          <cell r="AH789">
            <v>0</v>
          </cell>
          <cell r="AI789">
            <v>0</v>
          </cell>
          <cell r="AJ789" t="e">
            <v>#NAME?</v>
          </cell>
          <cell r="AK789" t="e">
            <v>#NAME?</v>
          </cell>
          <cell r="AL789" t="e">
            <v>#NAME?</v>
          </cell>
          <cell r="AM789" t="e">
            <v>#NAME?</v>
          </cell>
          <cell r="AN789" t="e">
            <v>#NAME?</v>
          </cell>
          <cell r="AO789" t="e">
            <v>#NAME?</v>
          </cell>
          <cell r="AP789" t="e">
            <v>#NAME?</v>
          </cell>
          <cell r="AQ789">
            <v>0</v>
          </cell>
          <cell r="AR789">
            <v>0</v>
          </cell>
          <cell r="AS789">
            <v>0</v>
          </cell>
          <cell r="AT789">
            <v>0</v>
          </cell>
        </row>
        <row r="790">
          <cell r="A790" t="str">
            <v>Lilo of 132KV DC ARA-Jagdishpur at Dumraon Line-2</v>
          </cell>
          <cell r="B790">
            <v>0</v>
          </cell>
          <cell r="C790" t="str">
            <v>6/3</v>
          </cell>
          <cell r="D790" t="str">
            <v>DP+3</v>
          </cell>
          <cell r="E790">
            <v>0</v>
          </cell>
          <cell r="F790">
            <v>0</v>
          </cell>
          <cell r="G790">
            <v>0</v>
          </cell>
          <cell r="H790">
            <v>28</v>
          </cell>
          <cell r="I790">
            <v>0</v>
          </cell>
          <cell r="J790">
            <v>0</v>
          </cell>
          <cell r="K790">
            <v>0</v>
          </cell>
          <cell r="L790">
            <v>0</v>
          </cell>
          <cell r="M790">
            <v>0</v>
          </cell>
          <cell r="N790">
            <v>0</v>
          </cell>
          <cell r="O790">
            <v>0</v>
          </cell>
          <cell r="P790">
            <v>0</v>
          </cell>
          <cell r="Q790">
            <v>0</v>
          </cell>
          <cell r="R790" t="e">
            <v>#NAME?</v>
          </cell>
          <cell r="S790" t="e">
            <v>#NAME?</v>
          </cell>
          <cell r="T790">
            <v>0</v>
          </cell>
          <cell r="U790">
            <v>0</v>
          </cell>
          <cell r="V790" t="e">
            <v>#NAME?</v>
          </cell>
          <cell r="W790" t="e">
            <v>#NAME?</v>
          </cell>
          <cell r="X790" t="e">
            <v>#NAME?</v>
          </cell>
          <cell r="Y790" t="e">
            <v>#NAME?</v>
          </cell>
          <cell r="Z790" t="e">
            <v>#NAME?</v>
          </cell>
          <cell r="AA790" t="e">
            <v>#NAME?</v>
          </cell>
          <cell r="AB790" t="e">
            <v>#NAME?</v>
          </cell>
          <cell r="AC790" t="e">
            <v>#NAME?</v>
          </cell>
          <cell r="AD790" t="e">
            <v>#NAME?</v>
          </cell>
          <cell r="AE790" t="e">
            <v>#NAME?</v>
          </cell>
          <cell r="AF790">
            <v>0</v>
          </cell>
          <cell r="AG790">
            <v>0</v>
          </cell>
          <cell r="AH790">
            <v>0</v>
          </cell>
          <cell r="AI790">
            <v>0</v>
          </cell>
          <cell r="AJ790" t="e">
            <v>#NAME?</v>
          </cell>
          <cell r="AK790" t="e">
            <v>#NAME?</v>
          </cell>
          <cell r="AL790" t="e">
            <v>#NAME?</v>
          </cell>
          <cell r="AM790" t="e">
            <v>#NAME?</v>
          </cell>
          <cell r="AN790" t="e">
            <v>#NAME?</v>
          </cell>
          <cell r="AO790" t="e">
            <v>#NAME?</v>
          </cell>
          <cell r="AP790" t="e">
            <v>#NAME?</v>
          </cell>
          <cell r="AQ790">
            <v>0</v>
          </cell>
          <cell r="AR790">
            <v>0</v>
          </cell>
          <cell r="AS790">
            <v>0</v>
          </cell>
          <cell r="AT790">
            <v>0</v>
          </cell>
        </row>
        <row r="791">
          <cell r="A791" t="str">
            <v>Lilo of 132KV DC ARA-Jagdishpur at Dumraon Line-2</v>
          </cell>
          <cell r="B791">
            <v>0</v>
          </cell>
          <cell r="C791" t="str">
            <v>6/4</v>
          </cell>
          <cell r="D791" t="str">
            <v>DP+0</v>
          </cell>
          <cell r="E791">
            <v>0</v>
          </cell>
          <cell r="F791">
            <v>0</v>
          </cell>
          <cell r="G791">
            <v>0</v>
          </cell>
          <cell r="H791">
            <v>28</v>
          </cell>
          <cell r="I791">
            <v>0</v>
          </cell>
          <cell r="J791">
            <v>0</v>
          </cell>
          <cell r="K791">
            <v>0</v>
          </cell>
          <cell r="L791">
            <v>0</v>
          </cell>
          <cell r="M791">
            <v>0</v>
          </cell>
          <cell r="N791">
            <v>0</v>
          </cell>
          <cell r="O791">
            <v>0</v>
          </cell>
          <cell r="P791">
            <v>0</v>
          </cell>
          <cell r="Q791">
            <v>0</v>
          </cell>
          <cell r="R791" t="e">
            <v>#NAME?</v>
          </cell>
          <cell r="S791" t="e">
            <v>#NAME?</v>
          </cell>
          <cell r="T791">
            <v>0</v>
          </cell>
          <cell r="U791">
            <v>0</v>
          </cell>
          <cell r="V791" t="e">
            <v>#NAME?</v>
          </cell>
          <cell r="W791" t="e">
            <v>#NAME?</v>
          </cell>
          <cell r="X791" t="e">
            <v>#NAME?</v>
          </cell>
          <cell r="Y791" t="e">
            <v>#NAME?</v>
          </cell>
          <cell r="Z791" t="e">
            <v>#NAME?</v>
          </cell>
          <cell r="AA791" t="e">
            <v>#NAME?</v>
          </cell>
          <cell r="AB791" t="e">
            <v>#NAME?</v>
          </cell>
          <cell r="AC791" t="e">
            <v>#NAME?</v>
          </cell>
          <cell r="AD791" t="e">
            <v>#NAME?</v>
          </cell>
          <cell r="AE791" t="e">
            <v>#NAME?</v>
          </cell>
          <cell r="AF791">
            <v>0</v>
          </cell>
          <cell r="AG791">
            <v>0</v>
          </cell>
          <cell r="AH791">
            <v>0</v>
          </cell>
          <cell r="AI791">
            <v>0</v>
          </cell>
          <cell r="AJ791" t="e">
            <v>#NAME?</v>
          </cell>
          <cell r="AK791" t="e">
            <v>#NAME?</v>
          </cell>
          <cell r="AL791" t="e">
            <v>#NAME?</v>
          </cell>
          <cell r="AM791" t="e">
            <v>#NAME?</v>
          </cell>
          <cell r="AN791" t="e">
            <v>#NAME?</v>
          </cell>
          <cell r="AO791" t="e">
            <v>#NAME?</v>
          </cell>
          <cell r="AP791" t="e">
            <v>#NAME?</v>
          </cell>
          <cell r="AQ791">
            <v>0</v>
          </cell>
          <cell r="AR791">
            <v>0</v>
          </cell>
          <cell r="AS791">
            <v>0</v>
          </cell>
          <cell r="AT791">
            <v>0</v>
          </cell>
        </row>
        <row r="792">
          <cell r="A792" t="str">
            <v>Lilo of 132KV DC ARA-Jagdishpur at Dumraon Line-2</v>
          </cell>
          <cell r="B792">
            <v>0</v>
          </cell>
          <cell r="C792" t="str">
            <v>6/5</v>
          </cell>
          <cell r="D792" t="str">
            <v>DP+0</v>
          </cell>
          <cell r="E792">
            <v>0</v>
          </cell>
          <cell r="F792">
            <v>0</v>
          </cell>
          <cell r="G792">
            <v>0</v>
          </cell>
          <cell r="H792">
            <v>28</v>
          </cell>
          <cell r="I792">
            <v>0</v>
          </cell>
          <cell r="J792">
            <v>0</v>
          </cell>
          <cell r="K792">
            <v>0</v>
          </cell>
          <cell r="L792">
            <v>0</v>
          </cell>
          <cell r="M792">
            <v>0</v>
          </cell>
          <cell r="N792">
            <v>0</v>
          </cell>
          <cell r="O792">
            <v>0</v>
          </cell>
          <cell r="P792">
            <v>0</v>
          </cell>
          <cell r="Q792">
            <v>0</v>
          </cell>
          <cell r="R792" t="e">
            <v>#NAME?</v>
          </cell>
          <cell r="S792" t="e">
            <v>#NAME?</v>
          </cell>
          <cell r="T792">
            <v>0</v>
          </cell>
          <cell r="U792">
            <v>0</v>
          </cell>
          <cell r="V792" t="e">
            <v>#NAME?</v>
          </cell>
          <cell r="W792" t="e">
            <v>#NAME?</v>
          </cell>
          <cell r="X792" t="e">
            <v>#NAME?</v>
          </cell>
          <cell r="Y792" t="e">
            <v>#NAME?</v>
          </cell>
          <cell r="Z792" t="e">
            <v>#NAME?</v>
          </cell>
          <cell r="AA792" t="e">
            <v>#NAME?</v>
          </cell>
          <cell r="AB792" t="e">
            <v>#NAME?</v>
          </cell>
          <cell r="AC792" t="e">
            <v>#NAME?</v>
          </cell>
          <cell r="AD792" t="e">
            <v>#NAME?</v>
          </cell>
          <cell r="AE792" t="e">
            <v>#NAME?</v>
          </cell>
          <cell r="AF792">
            <v>0</v>
          </cell>
          <cell r="AG792">
            <v>0</v>
          </cell>
          <cell r="AH792">
            <v>0</v>
          </cell>
          <cell r="AI792">
            <v>0</v>
          </cell>
          <cell r="AJ792" t="e">
            <v>#NAME?</v>
          </cell>
          <cell r="AK792" t="e">
            <v>#NAME?</v>
          </cell>
          <cell r="AL792" t="e">
            <v>#NAME?</v>
          </cell>
          <cell r="AM792" t="e">
            <v>#NAME?</v>
          </cell>
          <cell r="AN792" t="e">
            <v>#NAME?</v>
          </cell>
          <cell r="AO792" t="e">
            <v>#NAME?</v>
          </cell>
          <cell r="AP792" t="e">
            <v>#NAME?</v>
          </cell>
          <cell r="AQ792">
            <v>0</v>
          </cell>
          <cell r="AR792">
            <v>0</v>
          </cell>
          <cell r="AS792">
            <v>0</v>
          </cell>
          <cell r="AT792">
            <v>0</v>
          </cell>
        </row>
        <row r="793">
          <cell r="A793" t="str">
            <v>Lilo of 132KV DC ARA-Jagdishpur at Dumraon Line-2</v>
          </cell>
          <cell r="B793">
            <v>0</v>
          </cell>
          <cell r="C793" t="str">
            <v>7/0</v>
          </cell>
          <cell r="D793" t="str">
            <v>DQ+0</v>
          </cell>
          <cell r="E793">
            <v>0</v>
          </cell>
          <cell r="F793">
            <v>0</v>
          </cell>
          <cell r="G793">
            <v>0</v>
          </cell>
          <cell r="H793">
            <v>28</v>
          </cell>
          <cell r="I793">
            <v>0</v>
          </cell>
          <cell r="J793">
            <v>0</v>
          </cell>
          <cell r="K793">
            <v>0</v>
          </cell>
          <cell r="L793">
            <v>0</v>
          </cell>
          <cell r="M793">
            <v>0</v>
          </cell>
          <cell r="N793">
            <v>0</v>
          </cell>
          <cell r="O793">
            <v>0</v>
          </cell>
          <cell r="P793">
            <v>0</v>
          </cell>
          <cell r="Q793">
            <v>0</v>
          </cell>
          <cell r="R793" t="e">
            <v>#NAME?</v>
          </cell>
          <cell r="S793" t="e">
            <v>#NAME?</v>
          </cell>
          <cell r="T793">
            <v>0</v>
          </cell>
          <cell r="U793">
            <v>0</v>
          </cell>
          <cell r="V793" t="e">
            <v>#NAME?</v>
          </cell>
          <cell r="W793" t="e">
            <v>#NAME?</v>
          </cell>
          <cell r="X793" t="e">
            <v>#NAME?</v>
          </cell>
          <cell r="Y793" t="e">
            <v>#NAME?</v>
          </cell>
          <cell r="Z793" t="e">
            <v>#NAME?</v>
          </cell>
          <cell r="AA793" t="e">
            <v>#NAME?</v>
          </cell>
          <cell r="AB793" t="e">
            <v>#NAME?</v>
          </cell>
          <cell r="AC793" t="e">
            <v>#NAME?</v>
          </cell>
          <cell r="AD793" t="e">
            <v>#NAME?</v>
          </cell>
          <cell r="AE793" t="e">
            <v>#NAME?</v>
          </cell>
          <cell r="AF793">
            <v>0</v>
          </cell>
          <cell r="AG793">
            <v>0</v>
          </cell>
          <cell r="AH793">
            <v>0</v>
          </cell>
          <cell r="AI793">
            <v>0</v>
          </cell>
          <cell r="AJ793" t="e">
            <v>#NAME?</v>
          </cell>
          <cell r="AK793" t="e">
            <v>#NAME?</v>
          </cell>
          <cell r="AL793" t="e">
            <v>#NAME?</v>
          </cell>
          <cell r="AM793" t="e">
            <v>#NAME?</v>
          </cell>
          <cell r="AN793" t="e">
            <v>#NAME?</v>
          </cell>
          <cell r="AO793" t="e">
            <v>#NAME?</v>
          </cell>
          <cell r="AP793" t="e">
            <v>#NAME?</v>
          </cell>
          <cell r="AQ793">
            <v>0</v>
          </cell>
          <cell r="AR793">
            <v>0</v>
          </cell>
          <cell r="AS793">
            <v>0</v>
          </cell>
          <cell r="AT793">
            <v>0</v>
          </cell>
        </row>
        <row r="794">
          <cell r="A794" t="str">
            <v>Lilo of 132KV DC ARA-Jagdishpur at Dumraon Line-2</v>
          </cell>
          <cell r="B794">
            <v>0</v>
          </cell>
          <cell r="C794" t="str">
            <v>7/1</v>
          </cell>
          <cell r="D794" t="str">
            <v>DP+3</v>
          </cell>
          <cell r="E794">
            <v>0</v>
          </cell>
          <cell r="F794">
            <v>0</v>
          </cell>
          <cell r="G794">
            <v>0</v>
          </cell>
          <cell r="H794">
            <v>28</v>
          </cell>
          <cell r="I794">
            <v>0</v>
          </cell>
          <cell r="J794">
            <v>0</v>
          </cell>
          <cell r="K794">
            <v>0</v>
          </cell>
          <cell r="L794">
            <v>0</v>
          </cell>
          <cell r="M794">
            <v>0</v>
          </cell>
          <cell r="N794">
            <v>0</v>
          </cell>
          <cell r="O794">
            <v>0</v>
          </cell>
          <cell r="P794">
            <v>0</v>
          </cell>
          <cell r="Q794">
            <v>0</v>
          </cell>
          <cell r="R794" t="e">
            <v>#NAME?</v>
          </cell>
          <cell r="S794" t="e">
            <v>#NAME?</v>
          </cell>
          <cell r="T794">
            <v>0</v>
          </cell>
          <cell r="U794">
            <v>0</v>
          </cell>
          <cell r="V794" t="e">
            <v>#NAME?</v>
          </cell>
          <cell r="W794" t="e">
            <v>#NAME?</v>
          </cell>
          <cell r="X794" t="e">
            <v>#NAME?</v>
          </cell>
          <cell r="Y794" t="e">
            <v>#NAME?</v>
          </cell>
          <cell r="Z794" t="e">
            <v>#NAME?</v>
          </cell>
          <cell r="AA794" t="e">
            <v>#NAME?</v>
          </cell>
          <cell r="AB794" t="e">
            <v>#NAME?</v>
          </cell>
          <cell r="AC794" t="e">
            <v>#NAME?</v>
          </cell>
          <cell r="AD794" t="e">
            <v>#NAME?</v>
          </cell>
          <cell r="AE794" t="e">
            <v>#NAME?</v>
          </cell>
          <cell r="AF794">
            <v>0</v>
          </cell>
          <cell r="AG794">
            <v>0</v>
          </cell>
          <cell r="AH794">
            <v>0</v>
          </cell>
          <cell r="AI794">
            <v>0</v>
          </cell>
          <cell r="AJ794" t="e">
            <v>#NAME?</v>
          </cell>
          <cell r="AK794" t="e">
            <v>#NAME?</v>
          </cell>
          <cell r="AL794" t="e">
            <v>#NAME?</v>
          </cell>
          <cell r="AM794" t="e">
            <v>#NAME?</v>
          </cell>
          <cell r="AN794" t="e">
            <v>#NAME?</v>
          </cell>
          <cell r="AO794" t="e">
            <v>#NAME?</v>
          </cell>
          <cell r="AP794" t="e">
            <v>#NAME?</v>
          </cell>
          <cell r="AQ794">
            <v>0</v>
          </cell>
          <cell r="AR794">
            <v>0</v>
          </cell>
          <cell r="AS794">
            <v>0</v>
          </cell>
          <cell r="AT794">
            <v>0</v>
          </cell>
        </row>
        <row r="795">
          <cell r="A795" t="str">
            <v>Lilo of 132KV DC ARA-Jagdishpur at Dumraon Line-2</v>
          </cell>
          <cell r="B795">
            <v>0</v>
          </cell>
          <cell r="C795" t="str">
            <v>7/2</v>
          </cell>
          <cell r="D795" t="str">
            <v>DP+3</v>
          </cell>
          <cell r="E795">
            <v>0</v>
          </cell>
          <cell r="F795">
            <v>0</v>
          </cell>
          <cell r="G795">
            <v>0</v>
          </cell>
          <cell r="H795">
            <v>28</v>
          </cell>
          <cell r="I795">
            <v>0</v>
          </cell>
          <cell r="J795">
            <v>0</v>
          </cell>
          <cell r="K795">
            <v>0</v>
          </cell>
          <cell r="L795">
            <v>0</v>
          </cell>
          <cell r="M795">
            <v>0</v>
          </cell>
          <cell r="N795">
            <v>0</v>
          </cell>
          <cell r="O795">
            <v>0</v>
          </cell>
          <cell r="P795">
            <v>0</v>
          </cell>
          <cell r="Q795">
            <v>0</v>
          </cell>
          <cell r="R795" t="e">
            <v>#NAME?</v>
          </cell>
          <cell r="S795" t="e">
            <v>#NAME?</v>
          </cell>
          <cell r="T795">
            <v>0</v>
          </cell>
          <cell r="U795">
            <v>0</v>
          </cell>
          <cell r="V795" t="e">
            <v>#NAME?</v>
          </cell>
          <cell r="W795" t="e">
            <v>#NAME?</v>
          </cell>
          <cell r="X795" t="e">
            <v>#NAME?</v>
          </cell>
          <cell r="Y795" t="e">
            <v>#NAME?</v>
          </cell>
          <cell r="Z795" t="e">
            <v>#NAME?</v>
          </cell>
          <cell r="AA795" t="e">
            <v>#NAME?</v>
          </cell>
          <cell r="AB795" t="e">
            <v>#NAME?</v>
          </cell>
          <cell r="AC795" t="e">
            <v>#NAME?</v>
          </cell>
          <cell r="AD795" t="e">
            <v>#NAME?</v>
          </cell>
          <cell r="AE795" t="e">
            <v>#NAME?</v>
          </cell>
          <cell r="AF795">
            <v>0</v>
          </cell>
          <cell r="AG795">
            <v>0</v>
          </cell>
          <cell r="AH795">
            <v>0</v>
          </cell>
          <cell r="AI795">
            <v>0</v>
          </cell>
          <cell r="AJ795" t="e">
            <v>#NAME?</v>
          </cell>
          <cell r="AK795" t="e">
            <v>#NAME?</v>
          </cell>
          <cell r="AL795" t="e">
            <v>#NAME?</v>
          </cell>
          <cell r="AM795" t="e">
            <v>#NAME?</v>
          </cell>
          <cell r="AN795" t="e">
            <v>#NAME?</v>
          </cell>
          <cell r="AO795" t="e">
            <v>#NAME?</v>
          </cell>
          <cell r="AP795" t="e">
            <v>#NAME?</v>
          </cell>
          <cell r="AQ795">
            <v>0</v>
          </cell>
          <cell r="AR795">
            <v>0</v>
          </cell>
          <cell r="AS795">
            <v>0</v>
          </cell>
          <cell r="AT795">
            <v>0</v>
          </cell>
        </row>
        <row r="796">
          <cell r="A796" t="str">
            <v>Lilo of 132KV DC ARA-Jagdishpur at Dumraon Line-2</v>
          </cell>
          <cell r="B796">
            <v>0</v>
          </cell>
          <cell r="C796" t="str">
            <v>8/0</v>
          </cell>
          <cell r="D796" t="str">
            <v>DR+3</v>
          </cell>
          <cell r="E796">
            <v>0</v>
          </cell>
          <cell r="F796">
            <v>0</v>
          </cell>
          <cell r="G796">
            <v>0</v>
          </cell>
          <cell r="H796">
            <v>28</v>
          </cell>
          <cell r="I796">
            <v>0</v>
          </cell>
          <cell r="J796">
            <v>0</v>
          </cell>
          <cell r="K796">
            <v>0</v>
          </cell>
          <cell r="L796">
            <v>0</v>
          </cell>
          <cell r="M796">
            <v>0</v>
          </cell>
          <cell r="N796">
            <v>0</v>
          </cell>
          <cell r="O796">
            <v>0</v>
          </cell>
          <cell r="P796">
            <v>0</v>
          </cell>
          <cell r="Q796">
            <v>0</v>
          </cell>
          <cell r="R796" t="e">
            <v>#NAME?</v>
          </cell>
          <cell r="S796" t="e">
            <v>#NAME?</v>
          </cell>
          <cell r="T796">
            <v>0</v>
          </cell>
          <cell r="U796">
            <v>0</v>
          </cell>
          <cell r="V796" t="e">
            <v>#NAME?</v>
          </cell>
          <cell r="W796" t="e">
            <v>#NAME?</v>
          </cell>
          <cell r="X796" t="e">
            <v>#NAME?</v>
          </cell>
          <cell r="Y796" t="e">
            <v>#NAME?</v>
          </cell>
          <cell r="Z796" t="e">
            <v>#NAME?</v>
          </cell>
          <cell r="AA796" t="e">
            <v>#NAME?</v>
          </cell>
          <cell r="AB796" t="e">
            <v>#NAME?</v>
          </cell>
          <cell r="AC796" t="e">
            <v>#NAME?</v>
          </cell>
          <cell r="AD796" t="e">
            <v>#NAME?</v>
          </cell>
          <cell r="AE796" t="e">
            <v>#NAME?</v>
          </cell>
          <cell r="AF796">
            <v>0</v>
          </cell>
          <cell r="AG796">
            <v>0</v>
          </cell>
          <cell r="AH796">
            <v>0</v>
          </cell>
          <cell r="AI796">
            <v>0</v>
          </cell>
          <cell r="AJ796" t="e">
            <v>#NAME?</v>
          </cell>
          <cell r="AK796" t="e">
            <v>#NAME?</v>
          </cell>
          <cell r="AL796" t="e">
            <v>#NAME?</v>
          </cell>
          <cell r="AM796" t="e">
            <v>#NAME?</v>
          </cell>
          <cell r="AN796" t="e">
            <v>#NAME?</v>
          </cell>
          <cell r="AO796" t="e">
            <v>#NAME?</v>
          </cell>
          <cell r="AP796" t="e">
            <v>#NAME?</v>
          </cell>
          <cell r="AQ796">
            <v>0</v>
          </cell>
          <cell r="AR796">
            <v>0</v>
          </cell>
          <cell r="AS796">
            <v>0</v>
          </cell>
          <cell r="AT796">
            <v>0</v>
          </cell>
        </row>
        <row r="797">
          <cell r="A797" t="str">
            <v>Lilo of 132KV DC ARA-Jagdishpur at Dumraon Line-2</v>
          </cell>
          <cell r="B797">
            <v>0</v>
          </cell>
          <cell r="C797" t="str">
            <v>8/1</v>
          </cell>
          <cell r="D797" t="str">
            <v>DP+0</v>
          </cell>
          <cell r="E797">
            <v>0</v>
          </cell>
          <cell r="F797">
            <v>0</v>
          </cell>
          <cell r="G797">
            <v>0</v>
          </cell>
          <cell r="H797">
            <v>28</v>
          </cell>
          <cell r="I797">
            <v>0</v>
          </cell>
          <cell r="J797">
            <v>0</v>
          </cell>
          <cell r="K797">
            <v>0</v>
          </cell>
          <cell r="L797">
            <v>0</v>
          </cell>
          <cell r="M797">
            <v>0</v>
          </cell>
          <cell r="N797">
            <v>0</v>
          </cell>
          <cell r="O797">
            <v>0</v>
          </cell>
          <cell r="P797">
            <v>0</v>
          </cell>
          <cell r="Q797">
            <v>0</v>
          </cell>
          <cell r="R797" t="e">
            <v>#NAME?</v>
          </cell>
          <cell r="S797" t="e">
            <v>#NAME?</v>
          </cell>
          <cell r="T797">
            <v>0</v>
          </cell>
          <cell r="U797">
            <v>0</v>
          </cell>
          <cell r="V797" t="e">
            <v>#NAME?</v>
          </cell>
          <cell r="W797" t="e">
            <v>#NAME?</v>
          </cell>
          <cell r="X797" t="e">
            <v>#NAME?</v>
          </cell>
          <cell r="Y797" t="e">
            <v>#NAME?</v>
          </cell>
          <cell r="Z797" t="e">
            <v>#NAME?</v>
          </cell>
          <cell r="AA797" t="e">
            <v>#NAME?</v>
          </cell>
          <cell r="AB797" t="e">
            <v>#NAME?</v>
          </cell>
          <cell r="AC797" t="e">
            <v>#NAME?</v>
          </cell>
          <cell r="AD797" t="e">
            <v>#NAME?</v>
          </cell>
          <cell r="AE797" t="e">
            <v>#NAME?</v>
          </cell>
          <cell r="AF797">
            <v>0</v>
          </cell>
          <cell r="AG797">
            <v>0</v>
          </cell>
          <cell r="AH797">
            <v>0</v>
          </cell>
          <cell r="AI797">
            <v>0</v>
          </cell>
          <cell r="AJ797" t="e">
            <v>#NAME?</v>
          </cell>
          <cell r="AK797" t="e">
            <v>#NAME?</v>
          </cell>
          <cell r="AL797" t="e">
            <v>#NAME?</v>
          </cell>
          <cell r="AM797" t="e">
            <v>#NAME?</v>
          </cell>
          <cell r="AN797" t="e">
            <v>#NAME?</v>
          </cell>
          <cell r="AO797" t="e">
            <v>#NAME?</v>
          </cell>
          <cell r="AP797" t="e">
            <v>#NAME?</v>
          </cell>
          <cell r="AQ797">
            <v>0</v>
          </cell>
          <cell r="AR797">
            <v>0</v>
          </cell>
          <cell r="AS797">
            <v>0</v>
          </cell>
          <cell r="AT797">
            <v>0</v>
          </cell>
        </row>
        <row r="798">
          <cell r="A798" t="str">
            <v>Lilo of 132KV DC ARA-Jagdishpur at Dumraon Line-2</v>
          </cell>
          <cell r="B798">
            <v>0</v>
          </cell>
          <cell r="C798" t="str">
            <v>8/2</v>
          </cell>
          <cell r="D798" t="str">
            <v>DP+0</v>
          </cell>
          <cell r="E798">
            <v>0</v>
          </cell>
          <cell r="F798">
            <v>0</v>
          </cell>
          <cell r="G798">
            <v>0</v>
          </cell>
          <cell r="H798">
            <v>28</v>
          </cell>
          <cell r="I798">
            <v>0</v>
          </cell>
          <cell r="J798">
            <v>0</v>
          </cell>
          <cell r="K798">
            <v>0</v>
          </cell>
          <cell r="L798">
            <v>0</v>
          </cell>
          <cell r="M798">
            <v>0</v>
          </cell>
          <cell r="N798">
            <v>0</v>
          </cell>
          <cell r="O798">
            <v>0</v>
          </cell>
          <cell r="P798">
            <v>0</v>
          </cell>
          <cell r="Q798">
            <v>0</v>
          </cell>
          <cell r="R798" t="e">
            <v>#NAME?</v>
          </cell>
          <cell r="S798" t="e">
            <v>#NAME?</v>
          </cell>
          <cell r="T798">
            <v>0</v>
          </cell>
          <cell r="U798">
            <v>0</v>
          </cell>
          <cell r="V798" t="e">
            <v>#NAME?</v>
          </cell>
          <cell r="W798" t="e">
            <v>#NAME?</v>
          </cell>
          <cell r="X798" t="e">
            <v>#NAME?</v>
          </cell>
          <cell r="Y798" t="e">
            <v>#NAME?</v>
          </cell>
          <cell r="Z798" t="e">
            <v>#NAME?</v>
          </cell>
          <cell r="AA798" t="e">
            <v>#NAME?</v>
          </cell>
          <cell r="AB798" t="e">
            <v>#NAME?</v>
          </cell>
          <cell r="AC798" t="e">
            <v>#NAME?</v>
          </cell>
          <cell r="AD798" t="e">
            <v>#NAME?</v>
          </cell>
          <cell r="AE798" t="e">
            <v>#NAME?</v>
          </cell>
          <cell r="AF798">
            <v>0</v>
          </cell>
          <cell r="AG798">
            <v>0</v>
          </cell>
          <cell r="AH798">
            <v>0</v>
          </cell>
          <cell r="AI798">
            <v>0</v>
          </cell>
          <cell r="AJ798" t="e">
            <v>#NAME?</v>
          </cell>
          <cell r="AK798" t="e">
            <v>#NAME?</v>
          </cell>
          <cell r="AL798" t="e">
            <v>#NAME?</v>
          </cell>
          <cell r="AM798" t="e">
            <v>#NAME?</v>
          </cell>
          <cell r="AN798" t="e">
            <v>#NAME?</v>
          </cell>
          <cell r="AO798" t="e">
            <v>#NAME?</v>
          </cell>
          <cell r="AP798" t="e">
            <v>#NAME?</v>
          </cell>
          <cell r="AQ798">
            <v>0</v>
          </cell>
          <cell r="AR798">
            <v>0</v>
          </cell>
          <cell r="AS798">
            <v>0</v>
          </cell>
          <cell r="AT798">
            <v>0</v>
          </cell>
        </row>
        <row r="799">
          <cell r="A799" t="str">
            <v>Lilo of 132KV DC ARA-Jagdishpur at Dumraon Line-2</v>
          </cell>
          <cell r="B799">
            <v>0</v>
          </cell>
          <cell r="C799" t="str">
            <v>8/3</v>
          </cell>
          <cell r="D799" t="str">
            <v>DP+0</v>
          </cell>
          <cell r="E799">
            <v>0</v>
          </cell>
          <cell r="F799">
            <v>0</v>
          </cell>
          <cell r="G799">
            <v>0</v>
          </cell>
          <cell r="H799">
            <v>28</v>
          </cell>
          <cell r="I799">
            <v>0</v>
          </cell>
          <cell r="J799">
            <v>0</v>
          </cell>
          <cell r="K799">
            <v>0</v>
          </cell>
          <cell r="L799">
            <v>0</v>
          </cell>
          <cell r="M799">
            <v>0</v>
          </cell>
          <cell r="N799">
            <v>0</v>
          </cell>
          <cell r="O799">
            <v>0</v>
          </cell>
          <cell r="P799">
            <v>0</v>
          </cell>
          <cell r="Q799">
            <v>0</v>
          </cell>
          <cell r="R799" t="e">
            <v>#NAME?</v>
          </cell>
          <cell r="S799" t="e">
            <v>#NAME?</v>
          </cell>
          <cell r="T799">
            <v>0</v>
          </cell>
          <cell r="U799">
            <v>0</v>
          </cell>
          <cell r="V799" t="e">
            <v>#NAME?</v>
          </cell>
          <cell r="W799" t="e">
            <v>#NAME?</v>
          </cell>
          <cell r="X799" t="e">
            <v>#NAME?</v>
          </cell>
          <cell r="Y799" t="e">
            <v>#NAME?</v>
          </cell>
          <cell r="Z799" t="e">
            <v>#NAME?</v>
          </cell>
          <cell r="AA799" t="e">
            <v>#NAME?</v>
          </cell>
          <cell r="AB799" t="e">
            <v>#NAME?</v>
          </cell>
          <cell r="AC799" t="e">
            <v>#NAME?</v>
          </cell>
          <cell r="AD799" t="e">
            <v>#NAME?</v>
          </cell>
          <cell r="AE799" t="e">
            <v>#NAME?</v>
          </cell>
          <cell r="AF799">
            <v>0</v>
          </cell>
          <cell r="AG799">
            <v>0</v>
          </cell>
          <cell r="AH799">
            <v>0</v>
          </cell>
          <cell r="AI799">
            <v>0</v>
          </cell>
          <cell r="AJ799" t="e">
            <v>#NAME?</v>
          </cell>
          <cell r="AK799" t="e">
            <v>#NAME?</v>
          </cell>
          <cell r="AL799" t="e">
            <v>#NAME?</v>
          </cell>
          <cell r="AM799" t="e">
            <v>#NAME?</v>
          </cell>
          <cell r="AN799" t="e">
            <v>#NAME?</v>
          </cell>
          <cell r="AO799" t="e">
            <v>#NAME?</v>
          </cell>
          <cell r="AP799" t="e">
            <v>#NAME?</v>
          </cell>
          <cell r="AQ799">
            <v>0</v>
          </cell>
          <cell r="AR799">
            <v>0</v>
          </cell>
          <cell r="AS799">
            <v>0</v>
          </cell>
          <cell r="AT799">
            <v>0</v>
          </cell>
        </row>
        <row r="800">
          <cell r="A800" t="str">
            <v>Lilo of 132KV DC ARA-Jagdishpur at Dumraon Line-2</v>
          </cell>
          <cell r="B800">
            <v>0</v>
          </cell>
          <cell r="C800" t="str">
            <v>9/0</v>
          </cell>
          <cell r="D800" t="str">
            <v>DQ+3</v>
          </cell>
          <cell r="E800">
            <v>0</v>
          </cell>
          <cell r="F800">
            <v>0</v>
          </cell>
          <cell r="G800">
            <v>0</v>
          </cell>
          <cell r="H800">
            <v>28</v>
          </cell>
          <cell r="I800">
            <v>0</v>
          </cell>
          <cell r="J800">
            <v>0</v>
          </cell>
          <cell r="K800">
            <v>0</v>
          </cell>
          <cell r="L800">
            <v>0</v>
          </cell>
          <cell r="M800">
            <v>0</v>
          </cell>
          <cell r="N800">
            <v>0</v>
          </cell>
          <cell r="O800">
            <v>0</v>
          </cell>
          <cell r="P800">
            <v>0</v>
          </cell>
          <cell r="Q800">
            <v>0</v>
          </cell>
          <cell r="R800" t="e">
            <v>#NAME?</v>
          </cell>
          <cell r="S800" t="e">
            <v>#NAME?</v>
          </cell>
          <cell r="T800">
            <v>0</v>
          </cell>
          <cell r="U800">
            <v>0</v>
          </cell>
          <cell r="V800" t="e">
            <v>#NAME?</v>
          </cell>
          <cell r="W800" t="e">
            <v>#NAME?</v>
          </cell>
          <cell r="X800" t="e">
            <v>#NAME?</v>
          </cell>
          <cell r="Y800" t="e">
            <v>#NAME?</v>
          </cell>
          <cell r="Z800" t="e">
            <v>#NAME?</v>
          </cell>
          <cell r="AA800" t="e">
            <v>#NAME?</v>
          </cell>
          <cell r="AB800" t="e">
            <v>#NAME?</v>
          </cell>
          <cell r="AC800" t="e">
            <v>#NAME?</v>
          </cell>
          <cell r="AD800" t="e">
            <v>#NAME?</v>
          </cell>
          <cell r="AE800" t="e">
            <v>#NAME?</v>
          </cell>
          <cell r="AF800">
            <v>0</v>
          </cell>
          <cell r="AG800">
            <v>0</v>
          </cell>
          <cell r="AH800">
            <v>0</v>
          </cell>
          <cell r="AI800">
            <v>0</v>
          </cell>
          <cell r="AJ800" t="e">
            <v>#NAME?</v>
          </cell>
          <cell r="AK800" t="e">
            <v>#NAME?</v>
          </cell>
          <cell r="AL800" t="e">
            <v>#NAME?</v>
          </cell>
          <cell r="AM800" t="e">
            <v>#NAME?</v>
          </cell>
          <cell r="AN800" t="e">
            <v>#NAME?</v>
          </cell>
          <cell r="AO800" t="e">
            <v>#NAME?</v>
          </cell>
          <cell r="AP800" t="e">
            <v>#NAME?</v>
          </cell>
          <cell r="AQ800">
            <v>0</v>
          </cell>
          <cell r="AR800">
            <v>0</v>
          </cell>
          <cell r="AS800">
            <v>0</v>
          </cell>
          <cell r="AT800">
            <v>0</v>
          </cell>
        </row>
        <row r="801">
          <cell r="A801" t="str">
            <v>Lilo of 132KV DC ARA-Jagdishpur at Dumraon Line-2</v>
          </cell>
          <cell r="B801">
            <v>0</v>
          </cell>
          <cell r="C801" t="str">
            <v>9/1</v>
          </cell>
          <cell r="D801" t="str">
            <v>DP+3</v>
          </cell>
          <cell r="E801">
            <v>0</v>
          </cell>
          <cell r="F801">
            <v>0</v>
          </cell>
          <cell r="G801">
            <v>0</v>
          </cell>
          <cell r="H801">
            <v>28</v>
          </cell>
          <cell r="I801">
            <v>0</v>
          </cell>
          <cell r="J801">
            <v>0</v>
          </cell>
          <cell r="K801">
            <v>0</v>
          </cell>
          <cell r="L801">
            <v>0</v>
          </cell>
          <cell r="M801">
            <v>0</v>
          </cell>
          <cell r="N801">
            <v>0</v>
          </cell>
          <cell r="O801">
            <v>0</v>
          </cell>
          <cell r="P801">
            <v>0</v>
          </cell>
          <cell r="Q801">
            <v>0</v>
          </cell>
          <cell r="R801" t="e">
            <v>#NAME?</v>
          </cell>
          <cell r="S801" t="e">
            <v>#NAME?</v>
          </cell>
          <cell r="T801">
            <v>0</v>
          </cell>
          <cell r="U801">
            <v>0</v>
          </cell>
          <cell r="V801" t="e">
            <v>#NAME?</v>
          </cell>
          <cell r="W801" t="e">
            <v>#NAME?</v>
          </cell>
          <cell r="X801" t="e">
            <v>#NAME?</v>
          </cell>
          <cell r="Y801" t="e">
            <v>#NAME?</v>
          </cell>
          <cell r="Z801" t="e">
            <v>#NAME?</v>
          </cell>
          <cell r="AA801" t="e">
            <v>#NAME?</v>
          </cell>
          <cell r="AB801" t="e">
            <v>#NAME?</v>
          </cell>
          <cell r="AC801" t="e">
            <v>#NAME?</v>
          </cell>
          <cell r="AD801" t="e">
            <v>#NAME?</v>
          </cell>
          <cell r="AE801" t="e">
            <v>#NAME?</v>
          </cell>
          <cell r="AF801">
            <v>0</v>
          </cell>
          <cell r="AG801">
            <v>0</v>
          </cell>
          <cell r="AH801">
            <v>0</v>
          </cell>
          <cell r="AI801">
            <v>0</v>
          </cell>
          <cell r="AJ801" t="e">
            <v>#NAME?</v>
          </cell>
          <cell r="AK801" t="e">
            <v>#NAME?</v>
          </cell>
          <cell r="AL801" t="e">
            <v>#NAME?</v>
          </cell>
          <cell r="AM801" t="e">
            <v>#NAME?</v>
          </cell>
          <cell r="AN801" t="e">
            <v>#NAME?</v>
          </cell>
          <cell r="AO801" t="e">
            <v>#NAME?</v>
          </cell>
          <cell r="AP801" t="e">
            <v>#NAME?</v>
          </cell>
          <cell r="AQ801">
            <v>0</v>
          </cell>
          <cell r="AR801">
            <v>0</v>
          </cell>
          <cell r="AS801">
            <v>0</v>
          </cell>
          <cell r="AT801">
            <v>0</v>
          </cell>
        </row>
        <row r="802">
          <cell r="A802" t="str">
            <v>Lilo of 132KV DC ARA-Jagdishpur at Dumraon Line-2</v>
          </cell>
          <cell r="B802">
            <v>0</v>
          </cell>
          <cell r="C802" t="str">
            <v>9/2</v>
          </cell>
          <cell r="D802" t="str">
            <v>DP+0</v>
          </cell>
          <cell r="E802">
            <v>0</v>
          </cell>
          <cell r="F802">
            <v>0</v>
          </cell>
          <cell r="G802">
            <v>0</v>
          </cell>
          <cell r="H802">
            <v>28</v>
          </cell>
          <cell r="I802">
            <v>0</v>
          </cell>
          <cell r="J802">
            <v>0</v>
          </cell>
          <cell r="K802">
            <v>0</v>
          </cell>
          <cell r="L802">
            <v>0</v>
          </cell>
          <cell r="M802">
            <v>0</v>
          </cell>
          <cell r="N802">
            <v>0</v>
          </cell>
          <cell r="O802">
            <v>0</v>
          </cell>
          <cell r="P802">
            <v>0</v>
          </cell>
          <cell r="Q802">
            <v>0</v>
          </cell>
          <cell r="R802" t="e">
            <v>#NAME?</v>
          </cell>
          <cell r="S802" t="e">
            <v>#NAME?</v>
          </cell>
          <cell r="T802">
            <v>0</v>
          </cell>
          <cell r="U802">
            <v>0</v>
          </cell>
          <cell r="V802" t="e">
            <v>#NAME?</v>
          </cell>
          <cell r="W802" t="e">
            <v>#NAME?</v>
          </cell>
          <cell r="X802" t="e">
            <v>#NAME?</v>
          </cell>
          <cell r="Y802" t="e">
            <v>#NAME?</v>
          </cell>
          <cell r="Z802" t="e">
            <v>#NAME?</v>
          </cell>
          <cell r="AA802" t="e">
            <v>#NAME?</v>
          </cell>
          <cell r="AB802" t="e">
            <v>#NAME?</v>
          </cell>
          <cell r="AC802" t="e">
            <v>#NAME?</v>
          </cell>
          <cell r="AD802" t="e">
            <v>#NAME?</v>
          </cell>
          <cell r="AE802" t="e">
            <v>#NAME?</v>
          </cell>
          <cell r="AF802">
            <v>0</v>
          </cell>
          <cell r="AG802">
            <v>0</v>
          </cell>
          <cell r="AH802">
            <v>0</v>
          </cell>
          <cell r="AI802">
            <v>0</v>
          </cell>
          <cell r="AJ802" t="e">
            <v>#NAME?</v>
          </cell>
          <cell r="AK802" t="e">
            <v>#NAME?</v>
          </cell>
          <cell r="AL802" t="e">
            <v>#NAME?</v>
          </cell>
          <cell r="AM802" t="e">
            <v>#NAME?</v>
          </cell>
          <cell r="AN802" t="e">
            <v>#NAME?</v>
          </cell>
          <cell r="AO802" t="e">
            <v>#NAME?</v>
          </cell>
          <cell r="AP802" t="e">
            <v>#NAME?</v>
          </cell>
          <cell r="AQ802">
            <v>0</v>
          </cell>
          <cell r="AR802">
            <v>0</v>
          </cell>
          <cell r="AS802">
            <v>0</v>
          </cell>
          <cell r="AT802">
            <v>0</v>
          </cell>
        </row>
        <row r="803">
          <cell r="A803" t="str">
            <v>Lilo of 132KV DC ARA-Jagdishpur at Dumraon Line-2</v>
          </cell>
          <cell r="B803">
            <v>0</v>
          </cell>
          <cell r="C803" t="str">
            <v>9/3</v>
          </cell>
          <cell r="D803" t="str">
            <v>DP+0</v>
          </cell>
          <cell r="E803">
            <v>0</v>
          </cell>
          <cell r="F803">
            <v>0</v>
          </cell>
          <cell r="G803">
            <v>0</v>
          </cell>
          <cell r="H803">
            <v>28</v>
          </cell>
          <cell r="I803">
            <v>0</v>
          </cell>
          <cell r="J803">
            <v>0</v>
          </cell>
          <cell r="K803">
            <v>0</v>
          </cell>
          <cell r="L803">
            <v>0</v>
          </cell>
          <cell r="M803">
            <v>0</v>
          </cell>
          <cell r="N803">
            <v>0</v>
          </cell>
          <cell r="O803">
            <v>0</v>
          </cell>
          <cell r="P803">
            <v>0</v>
          </cell>
          <cell r="Q803">
            <v>0</v>
          </cell>
          <cell r="R803" t="e">
            <v>#NAME?</v>
          </cell>
          <cell r="S803" t="e">
            <v>#NAME?</v>
          </cell>
          <cell r="T803">
            <v>0</v>
          </cell>
          <cell r="U803">
            <v>0</v>
          </cell>
          <cell r="V803" t="e">
            <v>#NAME?</v>
          </cell>
          <cell r="W803" t="e">
            <v>#NAME?</v>
          </cell>
          <cell r="X803" t="e">
            <v>#NAME?</v>
          </cell>
          <cell r="Y803" t="e">
            <v>#NAME?</v>
          </cell>
          <cell r="Z803" t="e">
            <v>#NAME?</v>
          </cell>
          <cell r="AA803" t="e">
            <v>#NAME?</v>
          </cell>
          <cell r="AB803" t="e">
            <v>#NAME?</v>
          </cell>
          <cell r="AC803" t="e">
            <v>#NAME?</v>
          </cell>
          <cell r="AD803" t="e">
            <v>#NAME?</v>
          </cell>
          <cell r="AE803" t="e">
            <v>#NAME?</v>
          </cell>
          <cell r="AF803">
            <v>0</v>
          </cell>
          <cell r="AG803">
            <v>0</v>
          </cell>
          <cell r="AH803">
            <v>0</v>
          </cell>
          <cell r="AI803">
            <v>0</v>
          </cell>
          <cell r="AJ803" t="e">
            <v>#NAME?</v>
          </cell>
          <cell r="AK803" t="e">
            <v>#NAME?</v>
          </cell>
          <cell r="AL803" t="e">
            <v>#NAME?</v>
          </cell>
          <cell r="AM803" t="e">
            <v>#NAME?</v>
          </cell>
          <cell r="AN803" t="e">
            <v>#NAME?</v>
          </cell>
          <cell r="AO803" t="e">
            <v>#NAME?</v>
          </cell>
          <cell r="AP803" t="e">
            <v>#NAME?</v>
          </cell>
          <cell r="AQ803">
            <v>0</v>
          </cell>
          <cell r="AR803">
            <v>0</v>
          </cell>
          <cell r="AS803">
            <v>0</v>
          </cell>
          <cell r="AT803">
            <v>0</v>
          </cell>
        </row>
        <row r="804">
          <cell r="A804" t="str">
            <v>Lilo of 132KV DC ARA-Jagdishpur at Dumraon Line-2</v>
          </cell>
          <cell r="B804">
            <v>0</v>
          </cell>
          <cell r="C804" t="str">
            <v>9/4</v>
          </cell>
          <cell r="D804" t="str">
            <v>DP+3</v>
          </cell>
          <cell r="E804">
            <v>0</v>
          </cell>
          <cell r="F804">
            <v>0</v>
          </cell>
          <cell r="G804">
            <v>0</v>
          </cell>
          <cell r="H804">
            <v>28</v>
          </cell>
          <cell r="I804">
            <v>0</v>
          </cell>
          <cell r="J804">
            <v>0</v>
          </cell>
          <cell r="K804">
            <v>0</v>
          </cell>
          <cell r="L804">
            <v>0</v>
          </cell>
          <cell r="M804">
            <v>0</v>
          </cell>
          <cell r="N804">
            <v>0</v>
          </cell>
          <cell r="O804">
            <v>0</v>
          </cell>
          <cell r="P804">
            <v>0</v>
          </cell>
          <cell r="Q804">
            <v>0</v>
          </cell>
          <cell r="R804" t="e">
            <v>#NAME?</v>
          </cell>
          <cell r="S804" t="e">
            <v>#NAME?</v>
          </cell>
          <cell r="T804">
            <v>0</v>
          </cell>
          <cell r="U804">
            <v>0</v>
          </cell>
          <cell r="V804" t="e">
            <v>#NAME?</v>
          </cell>
          <cell r="W804" t="e">
            <v>#NAME?</v>
          </cell>
          <cell r="X804" t="e">
            <v>#NAME?</v>
          </cell>
          <cell r="Y804" t="e">
            <v>#NAME?</v>
          </cell>
          <cell r="Z804" t="e">
            <v>#NAME?</v>
          </cell>
          <cell r="AA804" t="e">
            <v>#NAME?</v>
          </cell>
          <cell r="AB804" t="e">
            <v>#NAME?</v>
          </cell>
          <cell r="AC804" t="e">
            <v>#NAME?</v>
          </cell>
          <cell r="AD804" t="e">
            <v>#NAME?</v>
          </cell>
          <cell r="AE804" t="e">
            <v>#NAME?</v>
          </cell>
          <cell r="AF804">
            <v>0</v>
          </cell>
          <cell r="AG804">
            <v>0</v>
          </cell>
          <cell r="AH804">
            <v>0</v>
          </cell>
          <cell r="AI804">
            <v>0</v>
          </cell>
          <cell r="AJ804" t="e">
            <v>#NAME?</v>
          </cell>
          <cell r="AK804" t="e">
            <v>#NAME?</v>
          </cell>
          <cell r="AL804" t="e">
            <v>#NAME?</v>
          </cell>
          <cell r="AM804" t="e">
            <v>#NAME?</v>
          </cell>
          <cell r="AN804" t="e">
            <v>#NAME?</v>
          </cell>
          <cell r="AO804" t="e">
            <v>#NAME?</v>
          </cell>
          <cell r="AP804" t="e">
            <v>#NAME?</v>
          </cell>
          <cell r="AQ804">
            <v>0</v>
          </cell>
          <cell r="AR804">
            <v>0</v>
          </cell>
          <cell r="AS804">
            <v>0</v>
          </cell>
          <cell r="AT804">
            <v>0</v>
          </cell>
        </row>
        <row r="805">
          <cell r="A805" t="str">
            <v>Lilo of 132KV DC ARA-Jagdishpur at Dumraon Line-2</v>
          </cell>
          <cell r="B805">
            <v>0</v>
          </cell>
          <cell r="C805" t="str">
            <v>9/5</v>
          </cell>
          <cell r="D805" t="str">
            <v>DP+6</v>
          </cell>
          <cell r="E805">
            <v>0</v>
          </cell>
          <cell r="F805">
            <v>0</v>
          </cell>
          <cell r="G805">
            <v>0</v>
          </cell>
          <cell r="H805">
            <v>28</v>
          </cell>
          <cell r="I805">
            <v>0</v>
          </cell>
          <cell r="J805">
            <v>0</v>
          </cell>
          <cell r="K805">
            <v>0</v>
          </cell>
          <cell r="L805">
            <v>0</v>
          </cell>
          <cell r="M805">
            <v>0</v>
          </cell>
          <cell r="N805">
            <v>0</v>
          </cell>
          <cell r="O805">
            <v>0</v>
          </cell>
          <cell r="P805">
            <v>0</v>
          </cell>
          <cell r="Q805">
            <v>0</v>
          </cell>
          <cell r="R805" t="e">
            <v>#NAME?</v>
          </cell>
          <cell r="S805" t="e">
            <v>#NAME?</v>
          </cell>
          <cell r="T805">
            <v>0</v>
          </cell>
          <cell r="U805">
            <v>0</v>
          </cell>
          <cell r="V805" t="e">
            <v>#NAME?</v>
          </cell>
          <cell r="W805" t="e">
            <v>#NAME?</v>
          </cell>
          <cell r="X805" t="e">
            <v>#NAME?</v>
          </cell>
          <cell r="Y805" t="e">
            <v>#NAME?</v>
          </cell>
          <cell r="Z805" t="e">
            <v>#NAME?</v>
          </cell>
          <cell r="AA805" t="e">
            <v>#NAME?</v>
          </cell>
          <cell r="AB805" t="e">
            <v>#NAME?</v>
          </cell>
          <cell r="AC805" t="e">
            <v>#NAME?</v>
          </cell>
          <cell r="AD805" t="e">
            <v>#NAME?</v>
          </cell>
          <cell r="AE805" t="e">
            <v>#NAME?</v>
          </cell>
          <cell r="AF805">
            <v>0</v>
          </cell>
          <cell r="AG805">
            <v>0</v>
          </cell>
          <cell r="AH805">
            <v>0</v>
          </cell>
          <cell r="AI805">
            <v>0</v>
          </cell>
          <cell r="AJ805" t="e">
            <v>#NAME?</v>
          </cell>
          <cell r="AK805" t="e">
            <v>#NAME?</v>
          </cell>
          <cell r="AL805" t="e">
            <v>#NAME?</v>
          </cell>
          <cell r="AM805" t="e">
            <v>#NAME?</v>
          </cell>
          <cell r="AN805" t="e">
            <v>#NAME?</v>
          </cell>
          <cell r="AO805" t="e">
            <v>#NAME?</v>
          </cell>
          <cell r="AP805" t="e">
            <v>#NAME?</v>
          </cell>
          <cell r="AQ805">
            <v>0</v>
          </cell>
          <cell r="AR805">
            <v>0</v>
          </cell>
          <cell r="AS805">
            <v>0</v>
          </cell>
          <cell r="AT805">
            <v>0</v>
          </cell>
        </row>
        <row r="806">
          <cell r="A806" t="str">
            <v>Lilo of 132KV DC ARA-Jagdishpur at Dumraon Line-2</v>
          </cell>
          <cell r="B806">
            <v>0</v>
          </cell>
          <cell r="C806" t="str">
            <v>9/6</v>
          </cell>
          <cell r="D806" t="str">
            <v>DP+3</v>
          </cell>
          <cell r="E806">
            <v>0</v>
          </cell>
          <cell r="F806">
            <v>0</v>
          </cell>
          <cell r="G806">
            <v>0</v>
          </cell>
          <cell r="H806">
            <v>28</v>
          </cell>
          <cell r="I806">
            <v>0</v>
          </cell>
          <cell r="J806">
            <v>0</v>
          </cell>
          <cell r="K806">
            <v>0</v>
          </cell>
          <cell r="L806">
            <v>0</v>
          </cell>
          <cell r="M806">
            <v>0</v>
          </cell>
          <cell r="N806">
            <v>0</v>
          </cell>
          <cell r="O806">
            <v>0</v>
          </cell>
          <cell r="P806">
            <v>0</v>
          </cell>
          <cell r="Q806">
            <v>0</v>
          </cell>
          <cell r="R806" t="e">
            <v>#NAME?</v>
          </cell>
          <cell r="S806" t="e">
            <v>#NAME?</v>
          </cell>
          <cell r="T806">
            <v>0</v>
          </cell>
          <cell r="U806">
            <v>0</v>
          </cell>
          <cell r="V806" t="e">
            <v>#NAME?</v>
          </cell>
          <cell r="W806" t="e">
            <v>#NAME?</v>
          </cell>
          <cell r="X806" t="e">
            <v>#NAME?</v>
          </cell>
          <cell r="Y806" t="e">
            <v>#NAME?</v>
          </cell>
          <cell r="Z806" t="e">
            <v>#NAME?</v>
          </cell>
          <cell r="AA806" t="e">
            <v>#NAME?</v>
          </cell>
          <cell r="AB806" t="e">
            <v>#NAME?</v>
          </cell>
          <cell r="AC806" t="e">
            <v>#NAME?</v>
          </cell>
          <cell r="AD806" t="e">
            <v>#NAME?</v>
          </cell>
          <cell r="AE806" t="e">
            <v>#NAME?</v>
          </cell>
          <cell r="AF806">
            <v>0</v>
          </cell>
          <cell r="AG806">
            <v>0</v>
          </cell>
          <cell r="AH806">
            <v>0</v>
          </cell>
          <cell r="AI806">
            <v>0</v>
          </cell>
          <cell r="AJ806" t="e">
            <v>#NAME?</v>
          </cell>
          <cell r="AK806" t="e">
            <v>#NAME?</v>
          </cell>
          <cell r="AL806" t="e">
            <v>#NAME?</v>
          </cell>
          <cell r="AM806" t="e">
            <v>#NAME?</v>
          </cell>
          <cell r="AN806" t="e">
            <v>#NAME?</v>
          </cell>
          <cell r="AO806" t="e">
            <v>#NAME?</v>
          </cell>
          <cell r="AP806" t="e">
            <v>#NAME?</v>
          </cell>
          <cell r="AQ806">
            <v>0</v>
          </cell>
          <cell r="AR806">
            <v>0</v>
          </cell>
          <cell r="AS806">
            <v>0</v>
          </cell>
          <cell r="AT806">
            <v>0</v>
          </cell>
        </row>
        <row r="807">
          <cell r="A807" t="str">
            <v>Lilo of 132KV DC ARA-Jagdishpur at Dumraon Line-2</v>
          </cell>
          <cell r="B807">
            <v>0</v>
          </cell>
          <cell r="C807" t="str">
            <v>9/7</v>
          </cell>
          <cell r="D807" t="str">
            <v>DP+0</v>
          </cell>
          <cell r="E807">
            <v>0</v>
          </cell>
          <cell r="F807">
            <v>0</v>
          </cell>
          <cell r="G807">
            <v>0</v>
          </cell>
          <cell r="H807">
            <v>28</v>
          </cell>
          <cell r="I807">
            <v>0</v>
          </cell>
          <cell r="J807">
            <v>0</v>
          </cell>
          <cell r="K807">
            <v>0</v>
          </cell>
          <cell r="L807">
            <v>0</v>
          </cell>
          <cell r="M807">
            <v>0</v>
          </cell>
          <cell r="N807">
            <v>0</v>
          </cell>
          <cell r="O807">
            <v>0</v>
          </cell>
          <cell r="P807">
            <v>0</v>
          </cell>
          <cell r="Q807">
            <v>0</v>
          </cell>
          <cell r="R807" t="e">
            <v>#NAME?</v>
          </cell>
          <cell r="S807" t="e">
            <v>#NAME?</v>
          </cell>
          <cell r="T807">
            <v>0</v>
          </cell>
          <cell r="U807">
            <v>0</v>
          </cell>
          <cell r="V807" t="e">
            <v>#NAME?</v>
          </cell>
          <cell r="W807" t="e">
            <v>#NAME?</v>
          </cell>
          <cell r="X807" t="e">
            <v>#NAME?</v>
          </cell>
          <cell r="Y807" t="e">
            <v>#NAME?</v>
          </cell>
          <cell r="Z807" t="e">
            <v>#NAME?</v>
          </cell>
          <cell r="AA807" t="e">
            <v>#NAME?</v>
          </cell>
          <cell r="AB807" t="e">
            <v>#NAME?</v>
          </cell>
          <cell r="AC807" t="e">
            <v>#NAME?</v>
          </cell>
          <cell r="AD807" t="e">
            <v>#NAME?</v>
          </cell>
          <cell r="AE807" t="e">
            <v>#NAME?</v>
          </cell>
          <cell r="AF807">
            <v>0</v>
          </cell>
          <cell r="AG807">
            <v>0</v>
          </cell>
          <cell r="AH807">
            <v>0</v>
          </cell>
          <cell r="AI807">
            <v>0</v>
          </cell>
          <cell r="AJ807" t="e">
            <v>#NAME?</v>
          </cell>
          <cell r="AK807" t="e">
            <v>#NAME?</v>
          </cell>
          <cell r="AL807" t="e">
            <v>#NAME?</v>
          </cell>
          <cell r="AM807" t="e">
            <v>#NAME?</v>
          </cell>
          <cell r="AN807" t="e">
            <v>#NAME?</v>
          </cell>
          <cell r="AO807" t="e">
            <v>#NAME?</v>
          </cell>
          <cell r="AP807" t="e">
            <v>#NAME?</v>
          </cell>
          <cell r="AQ807">
            <v>0</v>
          </cell>
          <cell r="AR807">
            <v>0</v>
          </cell>
          <cell r="AS807">
            <v>0</v>
          </cell>
          <cell r="AT807">
            <v>0</v>
          </cell>
        </row>
        <row r="808">
          <cell r="A808" t="str">
            <v>Lilo of 132KV DC ARA-Jagdishpur at Dumraon Line-2</v>
          </cell>
          <cell r="B808">
            <v>0</v>
          </cell>
          <cell r="C808" t="str">
            <v>9/8</v>
          </cell>
          <cell r="D808" t="str">
            <v>DP+0</v>
          </cell>
          <cell r="E808">
            <v>0</v>
          </cell>
          <cell r="F808">
            <v>0</v>
          </cell>
          <cell r="G808">
            <v>0</v>
          </cell>
          <cell r="H808">
            <v>28</v>
          </cell>
          <cell r="I808">
            <v>0</v>
          </cell>
          <cell r="J808">
            <v>0</v>
          </cell>
          <cell r="K808">
            <v>0</v>
          </cell>
          <cell r="L808">
            <v>0</v>
          </cell>
          <cell r="M808">
            <v>0</v>
          </cell>
          <cell r="N808">
            <v>0</v>
          </cell>
          <cell r="O808">
            <v>0</v>
          </cell>
          <cell r="P808">
            <v>0</v>
          </cell>
          <cell r="Q808">
            <v>0</v>
          </cell>
          <cell r="R808" t="e">
            <v>#NAME?</v>
          </cell>
          <cell r="S808" t="e">
            <v>#NAME?</v>
          </cell>
          <cell r="T808">
            <v>0</v>
          </cell>
          <cell r="U808">
            <v>0</v>
          </cell>
          <cell r="V808" t="e">
            <v>#NAME?</v>
          </cell>
          <cell r="W808" t="e">
            <v>#NAME?</v>
          </cell>
          <cell r="X808" t="e">
            <v>#NAME?</v>
          </cell>
          <cell r="Y808" t="e">
            <v>#NAME?</v>
          </cell>
          <cell r="Z808" t="e">
            <v>#NAME?</v>
          </cell>
          <cell r="AA808" t="e">
            <v>#NAME?</v>
          </cell>
          <cell r="AB808" t="e">
            <v>#NAME?</v>
          </cell>
          <cell r="AC808" t="e">
            <v>#NAME?</v>
          </cell>
          <cell r="AD808" t="e">
            <v>#NAME?</v>
          </cell>
          <cell r="AE808" t="e">
            <v>#NAME?</v>
          </cell>
          <cell r="AF808">
            <v>0</v>
          </cell>
          <cell r="AG808">
            <v>0</v>
          </cell>
          <cell r="AH808">
            <v>0</v>
          </cell>
          <cell r="AI808">
            <v>0</v>
          </cell>
          <cell r="AJ808" t="e">
            <v>#NAME?</v>
          </cell>
          <cell r="AK808" t="e">
            <v>#NAME?</v>
          </cell>
          <cell r="AL808" t="e">
            <v>#NAME?</v>
          </cell>
          <cell r="AM808" t="e">
            <v>#NAME?</v>
          </cell>
          <cell r="AN808" t="e">
            <v>#NAME?</v>
          </cell>
          <cell r="AO808" t="e">
            <v>#NAME?</v>
          </cell>
          <cell r="AP808" t="e">
            <v>#NAME?</v>
          </cell>
          <cell r="AQ808">
            <v>0</v>
          </cell>
          <cell r="AR808">
            <v>0</v>
          </cell>
          <cell r="AS808">
            <v>0</v>
          </cell>
          <cell r="AT808">
            <v>0</v>
          </cell>
        </row>
        <row r="809">
          <cell r="A809" t="str">
            <v>Lilo of 132KV DC ARA-Jagdishpur at Dumraon Line-2</v>
          </cell>
          <cell r="B809">
            <v>0</v>
          </cell>
          <cell r="C809" t="str">
            <v>9/9</v>
          </cell>
          <cell r="D809" t="str">
            <v>DP+0</v>
          </cell>
          <cell r="E809">
            <v>0</v>
          </cell>
          <cell r="F809">
            <v>0</v>
          </cell>
          <cell r="G809">
            <v>0</v>
          </cell>
          <cell r="H809">
            <v>28</v>
          </cell>
          <cell r="I809">
            <v>0</v>
          </cell>
          <cell r="J809">
            <v>0</v>
          </cell>
          <cell r="K809">
            <v>0</v>
          </cell>
          <cell r="L809">
            <v>0</v>
          </cell>
          <cell r="M809">
            <v>0</v>
          </cell>
          <cell r="N809">
            <v>0</v>
          </cell>
          <cell r="O809">
            <v>0</v>
          </cell>
          <cell r="P809">
            <v>0</v>
          </cell>
          <cell r="Q809">
            <v>0</v>
          </cell>
          <cell r="R809" t="e">
            <v>#NAME?</v>
          </cell>
          <cell r="S809" t="e">
            <v>#NAME?</v>
          </cell>
          <cell r="T809">
            <v>0</v>
          </cell>
          <cell r="U809">
            <v>0</v>
          </cell>
          <cell r="V809" t="e">
            <v>#NAME?</v>
          </cell>
          <cell r="W809" t="e">
            <v>#NAME?</v>
          </cell>
          <cell r="X809" t="e">
            <v>#NAME?</v>
          </cell>
          <cell r="Y809" t="e">
            <v>#NAME?</v>
          </cell>
          <cell r="Z809" t="e">
            <v>#NAME?</v>
          </cell>
          <cell r="AA809" t="e">
            <v>#NAME?</v>
          </cell>
          <cell r="AB809" t="e">
            <v>#NAME?</v>
          </cell>
          <cell r="AC809" t="e">
            <v>#NAME?</v>
          </cell>
          <cell r="AD809" t="e">
            <v>#NAME?</v>
          </cell>
          <cell r="AE809" t="e">
            <v>#NAME?</v>
          </cell>
          <cell r="AF809">
            <v>0</v>
          </cell>
          <cell r="AG809">
            <v>0</v>
          </cell>
          <cell r="AH809">
            <v>0</v>
          </cell>
          <cell r="AI809">
            <v>0</v>
          </cell>
          <cell r="AJ809" t="e">
            <v>#NAME?</v>
          </cell>
          <cell r="AK809" t="e">
            <v>#NAME?</v>
          </cell>
          <cell r="AL809" t="e">
            <v>#NAME?</v>
          </cell>
          <cell r="AM809" t="e">
            <v>#NAME?</v>
          </cell>
          <cell r="AN809" t="e">
            <v>#NAME?</v>
          </cell>
          <cell r="AO809" t="e">
            <v>#NAME?</v>
          </cell>
          <cell r="AP809" t="e">
            <v>#NAME?</v>
          </cell>
          <cell r="AQ809">
            <v>0</v>
          </cell>
          <cell r="AR809">
            <v>0</v>
          </cell>
          <cell r="AS809">
            <v>0</v>
          </cell>
          <cell r="AT809">
            <v>0</v>
          </cell>
        </row>
        <row r="810">
          <cell r="A810" t="str">
            <v>Lilo of 132KV DC ARA-Jagdishpur at Dumraon Line-2</v>
          </cell>
          <cell r="B810">
            <v>0</v>
          </cell>
          <cell r="C810" t="str">
            <v>10/0</v>
          </cell>
          <cell r="D810" t="str">
            <v>DQ+0</v>
          </cell>
          <cell r="E810">
            <v>0</v>
          </cell>
          <cell r="F810">
            <v>0</v>
          </cell>
          <cell r="G810">
            <v>0</v>
          </cell>
          <cell r="H810">
            <v>28</v>
          </cell>
          <cell r="I810">
            <v>0</v>
          </cell>
          <cell r="J810">
            <v>0</v>
          </cell>
          <cell r="K810">
            <v>0</v>
          </cell>
          <cell r="L810">
            <v>0</v>
          </cell>
          <cell r="M810">
            <v>0</v>
          </cell>
          <cell r="N810">
            <v>0</v>
          </cell>
          <cell r="O810">
            <v>0</v>
          </cell>
          <cell r="P810">
            <v>0</v>
          </cell>
          <cell r="Q810">
            <v>0</v>
          </cell>
          <cell r="R810" t="e">
            <v>#NAME?</v>
          </cell>
          <cell r="S810" t="e">
            <v>#NAME?</v>
          </cell>
          <cell r="T810">
            <v>0</v>
          </cell>
          <cell r="U810">
            <v>0</v>
          </cell>
          <cell r="V810" t="e">
            <v>#NAME?</v>
          </cell>
          <cell r="W810" t="e">
            <v>#NAME?</v>
          </cell>
          <cell r="X810" t="e">
            <v>#NAME?</v>
          </cell>
          <cell r="Y810" t="e">
            <v>#NAME?</v>
          </cell>
          <cell r="Z810" t="e">
            <v>#NAME?</v>
          </cell>
          <cell r="AA810" t="e">
            <v>#NAME?</v>
          </cell>
          <cell r="AB810" t="e">
            <v>#NAME?</v>
          </cell>
          <cell r="AC810" t="e">
            <v>#NAME?</v>
          </cell>
          <cell r="AD810" t="e">
            <v>#NAME?</v>
          </cell>
          <cell r="AE810" t="e">
            <v>#NAME?</v>
          </cell>
          <cell r="AF810">
            <v>0</v>
          </cell>
          <cell r="AG810">
            <v>0</v>
          </cell>
          <cell r="AH810">
            <v>0</v>
          </cell>
          <cell r="AI810">
            <v>0</v>
          </cell>
          <cell r="AJ810" t="e">
            <v>#NAME?</v>
          </cell>
          <cell r="AK810" t="e">
            <v>#NAME?</v>
          </cell>
          <cell r="AL810" t="e">
            <v>#NAME?</v>
          </cell>
          <cell r="AM810" t="e">
            <v>#NAME?</v>
          </cell>
          <cell r="AN810" t="e">
            <v>#NAME?</v>
          </cell>
          <cell r="AO810" t="e">
            <v>#NAME?</v>
          </cell>
          <cell r="AP810" t="e">
            <v>#NAME?</v>
          </cell>
          <cell r="AQ810">
            <v>0</v>
          </cell>
          <cell r="AR810">
            <v>0</v>
          </cell>
          <cell r="AS810">
            <v>0</v>
          </cell>
          <cell r="AT810">
            <v>0</v>
          </cell>
        </row>
        <row r="811">
          <cell r="A811" t="str">
            <v>Lilo of 132KV DC ARA-Jagdishpur at Dumraon Line-2</v>
          </cell>
          <cell r="B811">
            <v>0</v>
          </cell>
          <cell r="C811" t="str">
            <v>10/1</v>
          </cell>
          <cell r="D811" t="str">
            <v>DP+0</v>
          </cell>
          <cell r="E811">
            <v>0</v>
          </cell>
          <cell r="F811">
            <v>0</v>
          </cell>
          <cell r="G811">
            <v>0</v>
          </cell>
          <cell r="H811">
            <v>28</v>
          </cell>
          <cell r="I811">
            <v>0</v>
          </cell>
          <cell r="J811">
            <v>0</v>
          </cell>
          <cell r="K811">
            <v>0</v>
          </cell>
          <cell r="L811">
            <v>0</v>
          </cell>
          <cell r="M811">
            <v>0</v>
          </cell>
          <cell r="N811">
            <v>0</v>
          </cell>
          <cell r="O811">
            <v>0</v>
          </cell>
          <cell r="P811">
            <v>0</v>
          </cell>
          <cell r="Q811">
            <v>0</v>
          </cell>
          <cell r="R811" t="e">
            <v>#NAME?</v>
          </cell>
          <cell r="S811" t="e">
            <v>#NAME?</v>
          </cell>
          <cell r="T811">
            <v>0</v>
          </cell>
          <cell r="U811">
            <v>0</v>
          </cell>
          <cell r="V811" t="e">
            <v>#NAME?</v>
          </cell>
          <cell r="W811" t="e">
            <v>#NAME?</v>
          </cell>
          <cell r="X811" t="e">
            <v>#NAME?</v>
          </cell>
          <cell r="Y811" t="e">
            <v>#NAME?</v>
          </cell>
          <cell r="Z811" t="e">
            <v>#NAME?</v>
          </cell>
          <cell r="AA811" t="e">
            <v>#NAME?</v>
          </cell>
          <cell r="AB811" t="e">
            <v>#NAME?</v>
          </cell>
          <cell r="AC811" t="e">
            <v>#NAME?</v>
          </cell>
          <cell r="AD811" t="e">
            <v>#NAME?</v>
          </cell>
          <cell r="AE811" t="e">
            <v>#NAME?</v>
          </cell>
          <cell r="AF811">
            <v>0</v>
          </cell>
          <cell r="AG811">
            <v>0</v>
          </cell>
          <cell r="AH811">
            <v>0</v>
          </cell>
          <cell r="AI811">
            <v>0</v>
          </cell>
          <cell r="AJ811" t="e">
            <v>#NAME?</v>
          </cell>
          <cell r="AK811" t="e">
            <v>#NAME?</v>
          </cell>
          <cell r="AL811" t="e">
            <v>#NAME?</v>
          </cell>
          <cell r="AM811" t="e">
            <v>#NAME?</v>
          </cell>
          <cell r="AN811" t="e">
            <v>#NAME?</v>
          </cell>
          <cell r="AO811" t="e">
            <v>#NAME?</v>
          </cell>
          <cell r="AP811" t="e">
            <v>#NAME?</v>
          </cell>
          <cell r="AQ811">
            <v>0</v>
          </cell>
          <cell r="AR811">
            <v>0</v>
          </cell>
          <cell r="AS811">
            <v>0</v>
          </cell>
          <cell r="AT811">
            <v>0</v>
          </cell>
        </row>
        <row r="812">
          <cell r="A812" t="str">
            <v>Lilo of 132KV DC ARA-Jagdishpur at Dumraon Line-2</v>
          </cell>
          <cell r="B812">
            <v>0</v>
          </cell>
          <cell r="C812" t="str">
            <v>10/2</v>
          </cell>
          <cell r="D812" t="str">
            <v>DP+0</v>
          </cell>
          <cell r="E812">
            <v>0</v>
          </cell>
          <cell r="F812">
            <v>0</v>
          </cell>
          <cell r="G812">
            <v>0</v>
          </cell>
          <cell r="H812">
            <v>28</v>
          </cell>
          <cell r="I812">
            <v>0</v>
          </cell>
          <cell r="J812">
            <v>0</v>
          </cell>
          <cell r="K812">
            <v>0</v>
          </cell>
          <cell r="L812">
            <v>0</v>
          </cell>
          <cell r="M812">
            <v>0</v>
          </cell>
          <cell r="N812">
            <v>0</v>
          </cell>
          <cell r="O812">
            <v>0</v>
          </cell>
          <cell r="P812">
            <v>0</v>
          </cell>
          <cell r="Q812">
            <v>0</v>
          </cell>
          <cell r="R812" t="e">
            <v>#NAME?</v>
          </cell>
          <cell r="S812" t="e">
            <v>#NAME?</v>
          </cell>
          <cell r="T812">
            <v>0</v>
          </cell>
          <cell r="U812">
            <v>0</v>
          </cell>
          <cell r="V812" t="e">
            <v>#NAME?</v>
          </cell>
          <cell r="W812" t="e">
            <v>#NAME?</v>
          </cell>
          <cell r="X812" t="e">
            <v>#NAME?</v>
          </cell>
          <cell r="Y812" t="e">
            <v>#NAME?</v>
          </cell>
          <cell r="Z812" t="e">
            <v>#NAME?</v>
          </cell>
          <cell r="AA812" t="e">
            <v>#NAME?</v>
          </cell>
          <cell r="AB812" t="e">
            <v>#NAME?</v>
          </cell>
          <cell r="AC812" t="e">
            <v>#NAME?</v>
          </cell>
          <cell r="AD812" t="e">
            <v>#NAME?</v>
          </cell>
          <cell r="AE812" t="e">
            <v>#NAME?</v>
          </cell>
          <cell r="AF812">
            <v>0</v>
          </cell>
          <cell r="AG812">
            <v>0</v>
          </cell>
          <cell r="AH812">
            <v>0</v>
          </cell>
          <cell r="AI812">
            <v>0</v>
          </cell>
          <cell r="AJ812" t="e">
            <v>#NAME?</v>
          </cell>
          <cell r="AK812" t="e">
            <v>#NAME?</v>
          </cell>
          <cell r="AL812" t="e">
            <v>#NAME?</v>
          </cell>
          <cell r="AM812" t="e">
            <v>#NAME?</v>
          </cell>
          <cell r="AN812" t="e">
            <v>#NAME?</v>
          </cell>
          <cell r="AO812" t="e">
            <v>#NAME?</v>
          </cell>
          <cell r="AP812" t="e">
            <v>#NAME?</v>
          </cell>
          <cell r="AQ812">
            <v>0</v>
          </cell>
          <cell r="AR812">
            <v>0</v>
          </cell>
          <cell r="AS812">
            <v>0</v>
          </cell>
          <cell r="AT812">
            <v>0</v>
          </cell>
        </row>
        <row r="813">
          <cell r="A813" t="str">
            <v>Lilo of 132KV DC ARA-Jagdishpur at Dumraon Line-2</v>
          </cell>
          <cell r="B813">
            <v>0</v>
          </cell>
          <cell r="C813" t="str">
            <v>11/0</v>
          </cell>
          <cell r="D813" t="str">
            <v>DR+0</v>
          </cell>
          <cell r="E813">
            <v>0</v>
          </cell>
          <cell r="F813">
            <v>0</v>
          </cell>
          <cell r="G813">
            <v>0</v>
          </cell>
          <cell r="H813">
            <v>28</v>
          </cell>
          <cell r="I813">
            <v>0</v>
          </cell>
          <cell r="J813">
            <v>0</v>
          </cell>
          <cell r="K813">
            <v>0</v>
          </cell>
          <cell r="L813">
            <v>0</v>
          </cell>
          <cell r="M813">
            <v>0</v>
          </cell>
          <cell r="N813">
            <v>0</v>
          </cell>
          <cell r="O813">
            <v>0</v>
          </cell>
          <cell r="P813">
            <v>0</v>
          </cell>
          <cell r="Q813">
            <v>0</v>
          </cell>
          <cell r="R813" t="e">
            <v>#NAME?</v>
          </cell>
          <cell r="S813" t="e">
            <v>#NAME?</v>
          </cell>
          <cell r="T813">
            <v>0</v>
          </cell>
          <cell r="U813">
            <v>0</v>
          </cell>
          <cell r="V813" t="e">
            <v>#NAME?</v>
          </cell>
          <cell r="W813" t="e">
            <v>#NAME?</v>
          </cell>
          <cell r="X813" t="e">
            <v>#NAME?</v>
          </cell>
          <cell r="Y813" t="e">
            <v>#NAME?</v>
          </cell>
          <cell r="Z813" t="e">
            <v>#NAME?</v>
          </cell>
          <cell r="AA813" t="e">
            <v>#NAME?</v>
          </cell>
          <cell r="AB813" t="e">
            <v>#NAME?</v>
          </cell>
          <cell r="AC813" t="e">
            <v>#NAME?</v>
          </cell>
          <cell r="AD813" t="e">
            <v>#NAME?</v>
          </cell>
          <cell r="AE813" t="e">
            <v>#NAME?</v>
          </cell>
          <cell r="AF813">
            <v>0</v>
          </cell>
          <cell r="AG813">
            <v>0</v>
          </cell>
          <cell r="AH813">
            <v>0</v>
          </cell>
          <cell r="AI813">
            <v>0</v>
          </cell>
          <cell r="AJ813" t="e">
            <v>#NAME?</v>
          </cell>
          <cell r="AK813" t="e">
            <v>#NAME?</v>
          </cell>
          <cell r="AL813" t="e">
            <v>#NAME?</v>
          </cell>
          <cell r="AM813" t="e">
            <v>#NAME?</v>
          </cell>
          <cell r="AN813" t="e">
            <v>#NAME?</v>
          </cell>
          <cell r="AO813" t="e">
            <v>#NAME?</v>
          </cell>
          <cell r="AP813" t="e">
            <v>#NAME?</v>
          </cell>
          <cell r="AQ813">
            <v>0</v>
          </cell>
          <cell r="AR813">
            <v>0</v>
          </cell>
          <cell r="AS813">
            <v>0</v>
          </cell>
          <cell r="AT813">
            <v>0</v>
          </cell>
        </row>
        <row r="814">
          <cell r="A814" t="str">
            <v>Lilo of 132KV DC ARA-Jagdishpur at Dumraon Line-2</v>
          </cell>
          <cell r="B814">
            <v>0</v>
          </cell>
          <cell r="C814" t="str">
            <v>11/1</v>
          </cell>
          <cell r="D814" t="str">
            <v>DP+6</v>
          </cell>
          <cell r="E814">
            <v>0</v>
          </cell>
          <cell r="F814">
            <v>0</v>
          </cell>
          <cell r="G814">
            <v>0</v>
          </cell>
          <cell r="H814">
            <v>28</v>
          </cell>
          <cell r="I814">
            <v>0</v>
          </cell>
          <cell r="J814">
            <v>0</v>
          </cell>
          <cell r="K814">
            <v>0</v>
          </cell>
          <cell r="L814">
            <v>0</v>
          </cell>
          <cell r="M814">
            <v>0</v>
          </cell>
          <cell r="N814">
            <v>0</v>
          </cell>
          <cell r="O814">
            <v>0</v>
          </cell>
          <cell r="P814">
            <v>0</v>
          </cell>
          <cell r="Q814">
            <v>0</v>
          </cell>
          <cell r="R814" t="e">
            <v>#NAME?</v>
          </cell>
          <cell r="S814" t="e">
            <v>#NAME?</v>
          </cell>
          <cell r="T814">
            <v>0</v>
          </cell>
          <cell r="U814">
            <v>0</v>
          </cell>
          <cell r="V814" t="e">
            <v>#NAME?</v>
          </cell>
          <cell r="W814" t="e">
            <v>#NAME?</v>
          </cell>
          <cell r="X814" t="e">
            <v>#NAME?</v>
          </cell>
          <cell r="Y814" t="e">
            <v>#NAME?</v>
          </cell>
          <cell r="Z814" t="e">
            <v>#NAME?</v>
          </cell>
          <cell r="AA814" t="e">
            <v>#NAME?</v>
          </cell>
          <cell r="AB814" t="e">
            <v>#NAME?</v>
          </cell>
          <cell r="AC814" t="e">
            <v>#NAME?</v>
          </cell>
          <cell r="AD814" t="e">
            <v>#NAME?</v>
          </cell>
          <cell r="AE814" t="e">
            <v>#NAME?</v>
          </cell>
          <cell r="AF814">
            <v>0</v>
          </cell>
          <cell r="AG814">
            <v>0</v>
          </cell>
          <cell r="AH814">
            <v>0</v>
          </cell>
          <cell r="AI814">
            <v>0</v>
          </cell>
          <cell r="AJ814" t="e">
            <v>#NAME?</v>
          </cell>
          <cell r="AK814" t="e">
            <v>#NAME?</v>
          </cell>
          <cell r="AL814" t="e">
            <v>#NAME?</v>
          </cell>
          <cell r="AM814" t="e">
            <v>#NAME?</v>
          </cell>
          <cell r="AN814" t="e">
            <v>#NAME?</v>
          </cell>
          <cell r="AO814" t="e">
            <v>#NAME?</v>
          </cell>
          <cell r="AP814" t="e">
            <v>#NAME?</v>
          </cell>
          <cell r="AQ814">
            <v>0</v>
          </cell>
          <cell r="AR814">
            <v>0</v>
          </cell>
          <cell r="AS814">
            <v>0</v>
          </cell>
          <cell r="AT814">
            <v>0</v>
          </cell>
        </row>
        <row r="815">
          <cell r="A815" t="str">
            <v>Lilo of 132KV DC ARA-Jagdishpur at Dumraon Line-2</v>
          </cell>
          <cell r="B815">
            <v>0</v>
          </cell>
          <cell r="C815" t="str">
            <v>11/2</v>
          </cell>
          <cell r="D815" t="str">
            <v>DP+3</v>
          </cell>
          <cell r="E815">
            <v>0</v>
          </cell>
          <cell r="F815">
            <v>0</v>
          </cell>
          <cell r="G815">
            <v>0</v>
          </cell>
          <cell r="H815">
            <v>28</v>
          </cell>
          <cell r="I815">
            <v>0</v>
          </cell>
          <cell r="J815">
            <v>0</v>
          </cell>
          <cell r="K815">
            <v>0</v>
          </cell>
          <cell r="L815">
            <v>0</v>
          </cell>
          <cell r="M815">
            <v>0</v>
          </cell>
          <cell r="N815">
            <v>0</v>
          </cell>
          <cell r="O815">
            <v>0</v>
          </cell>
          <cell r="P815">
            <v>0</v>
          </cell>
          <cell r="Q815">
            <v>0</v>
          </cell>
          <cell r="R815" t="e">
            <v>#NAME?</v>
          </cell>
          <cell r="S815" t="e">
            <v>#NAME?</v>
          </cell>
          <cell r="T815">
            <v>0</v>
          </cell>
          <cell r="U815">
            <v>0</v>
          </cell>
          <cell r="V815" t="e">
            <v>#NAME?</v>
          </cell>
          <cell r="W815" t="e">
            <v>#NAME?</v>
          </cell>
          <cell r="X815" t="e">
            <v>#NAME?</v>
          </cell>
          <cell r="Y815" t="e">
            <v>#NAME?</v>
          </cell>
          <cell r="Z815" t="e">
            <v>#NAME?</v>
          </cell>
          <cell r="AA815" t="e">
            <v>#NAME?</v>
          </cell>
          <cell r="AB815" t="e">
            <v>#NAME?</v>
          </cell>
          <cell r="AC815" t="e">
            <v>#NAME?</v>
          </cell>
          <cell r="AD815" t="e">
            <v>#NAME?</v>
          </cell>
          <cell r="AE815" t="e">
            <v>#NAME?</v>
          </cell>
          <cell r="AF815">
            <v>0</v>
          </cell>
          <cell r="AG815">
            <v>0</v>
          </cell>
          <cell r="AH815">
            <v>0</v>
          </cell>
          <cell r="AI815">
            <v>0</v>
          </cell>
          <cell r="AJ815" t="e">
            <v>#NAME?</v>
          </cell>
          <cell r="AK815" t="e">
            <v>#NAME?</v>
          </cell>
          <cell r="AL815" t="e">
            <v>#NAME?</v>
          </cell>
          <cell r="AM815" t="e">
            <v>#NAME?</v>
          </cell>
          <cell r="AN815" t="e">
            <v>#NAME?</v>
          </cell>
          <cell r="AO815" t="e">
            <v>#NAME?</v>
          </cell>
          <cell r="AP815" t="e">
            <v>#NAME?</v>
          </cell>
          <cell r="AQ815">
            <v>0</v>
          </cell>
          <cell r="AR815">
            <v>0</v>
          </cell>
          <cell r="AS815">
            <v>0</v>
          </cell>
          <cell r="AT815">
            <v>0</v>
          </cell>
        </row>
        <row r="816">
          <cell r="A816" t="str">
            <v>Lilo of 132KV DC ARA-Jagdishpur at Dumraon Line-2</v>
          </cell>
          <cell r="B816">
            <v>0</v>
          </cell>
          <cell r="C816" t="str">
            <v>11/3</v>
          </cell>
          <cell r="D816" t="str">
            <v>DP+3</v>
          </cell>
          <cell r="E816">
            <v>0</v>
          </cell>
          <cell r="F816">
            <v>0</v>
          </cell>
          <cell r="G816">
            <v>0</v>
          </cell>
          <cell r="H816">
            <v>28</v>
          </cell>
          <cell r="I816">
            <v>0</v>
          </cell>
          <cell r="J816">
            <v>0</v>
          </cell>
          <cell r="K816">
            <v>0</v>
          </cell>
          <cell r="L816">
            <v>0</v>
          </cell>
          <cell r="M816">
            <v>0</v>
          </cell>
          <cell r="N816">
            <v>0</v>
          </cell>
          <cell r="O816">
            <v>0</v>
          </cell>
          <cell r="P816">
            <v>0</v>
          </cell>
          <cell r="Q816">
            <v>0</v>
          </cell>
          <cell r="R816" t="e">
            <v>#NAME?</v>
          </cell>
          <cell r="S816" t="e">
            <v>#NAME?</v>
          </cell>
          <cell r="T816">
            <v>0</v>
          </cell>
          <cell r="U816">
            <v>0</v>
          </cell>
          <cell r="V816" t="e">
            <v>#NAME?</v>
          </cell>
          <cell r="W816" t="e">
            <v>#NAME?</v>
          </cell>
          <cell r="X816" t="e">
            <v>#NAME?</v>
          </cell>
          <cell r="Y816" t="e">
            <v>#NAME?</v>
          </cell>
          <cell r="Z816" t="e">
            <v>#NAME?</v>
          </cell>
          <cell r="AA816" t="e">
            <v>#NAME?</v>
          </cell>
          <cell r="AB816" t="e">
            <v>#NAME?</v>
          </cell>
          <cell r="AC816" t="e">
            <v>#NAME?</v>
          </cell>
          <cell r="AD816" t="e">
            <v>#NAME?</v>
          </cell>
          <cell r="AE816" t="e">
            <v>#NAME?</v>
          </cell>
          <cell r="AF816">
            <v>0</v>
          </cell>
          <cell r="AG816">
            <v>0</v>
          </cell>
          <cell r="AH816">
            <v>0</v>
          </cell>
          <cell r="AI816">
            <v>0</v>
          </cell>
          <cell r="AJ816" t="e">
            <v>#NAME?</v>
          </cell>
          <cell r="AK816" t="e">
            <v>#NAME?</v>
          </cell>
          <cell r="AL816" t="e">
            <v>#NAME?</v>
          </cell>
          <cell r="AM816" t="e">
            <v>#NAME?</v>
          </cell>
          <cell r="AN816" t="e">
            <v>#NAME?</v>
          </cell>
          <cell r="AO816" t="e">
            <v>#NAME?</v>
          </cell>
          <cell r="AP816" t="e">
            <v>#NAME?</v>
          </cell>
          <cell r="AQ816">
            <v>0</v>
          </cell>
          <cell r="AR816">
            <v>0</v>
          </cell>
          <cell r="AS816">
            <v>0</v>
          </cell>
          <cell r="AT816">
            <v>0</v>
          </cell>
        </row>
        <row r="817">
          <cell r="A817" t="str">
            <v>Lilo of 132KV DC ARA-Jagdishpur at Dumraon Line-2</v>
          </cell>
          <cell r="B817">
            <v>0</v>
          </cell>
          <cell r="C817" t="str">
            <v>11/4</v>
          </cell>
          <cell r="D817" t="str">
            <v>DP+3</v>
          </cell>
          <cell r="E817">
            <v>0</v>
          </cell>
          <cell r="F817">
            <v>0</v>
          </cell>
          <cell r="G817">
            <v>0</v>
          </cell>
          <cell r="H817">
            <v>28</v>
          </cell>
          <cell r="I817">
            <v>0</v>
          </cell>
          <cell r="J817">
            <v>0</v>
          </cell>
          <cell r="K817">
            <v>0</v>
          </cell>
          <cell r="L817">
            <v>0</v>
          </cell>
          <cell r="M817">
            <v>0</v>
          </cell>
          <cell r="N817">
            <v>0</v>
          </cell>
          <cell r="O817">
            <v>0</v>
          </cell>
          <cell r="P817">
            <v>0</v>
          </cell>
          <cell r="Q817">
            <v>0</v>
          </cell>
          <cell r="R817" t="e">
            <v>#NAME?</v>
          </cell>
          <cell r="S817" t="e">
            <v>#NAME?</v>
          </cell>
          <cell r="T817">
            <v>0</v>
          </cell>
          <cell r="U817">
            <v>0</v>
          </cell>
          <cell r="V817" t="e">
            <v>#NAME?</v>
          </cell>
          <cell r="W817" t="e">
            <v>#NAME?</v>
          </cell>
          <cell r="X817" t="e">
            <v>#NAME?</v>
          </cell>
          <cell r="Y817" t="e">
            <v>#NAME?</v>
          </cell>
          <cell r="Z817" t="e">
            <v>#NAME?</v>
          </cell>
          <cell r="AA817" t="e">
            <v>#NAME?</v>
          </cell>
          <cell r="AB817" t="e">
            <v>#NAME?</v>
          </cell>
          <cell r="AC817" t="e">
            <v>#NAME?</v>
          </cell>
          <cell r="AD817" t="e">
            <v>#NAME?</v>
          </cell>
          <cell r="AE817" t="e">
            <v>#NAME?</v>
          </cell>
          <cell r="AF817">
            <v>0</v>
          </cell>
          <cell r="AG817">
            <v>0</v>
          </cell>
          <cell r="AH817">
            <v>0</v>
          </cell>
          <cell r="AI817">
            <v>0</v>
          </cell>
          <cell r="AJ817" t="e">
            <v>#NAME?</v>
          </cell>
          <cell r="AK817" t="e">
            <v>#NAME?</v>
          </cell>
          <cell r="AL817" t="e">
            <v>#NAME?</v>
          </cell>
          <cell r="AM817" t="e">
            <v>#NAME?</v>
          </cell>
          <cell r="AN817" t="e">
            <v>#NAME?</v>
          </cell>
          <cell r="AO817" t="e">
            <v>#NAME?</v>
          </cell>
          <cell r="AP817" t="e">
            <v>#NAME?</v>
          </cell>
          <cell r="AQ817">
            <v>0</v>
          </cell>
          <cell r="AR817">
            <v>0</v>
          </cell>
          <cell r="AS817">
            <v>0</v>
          </cell>
          <cell r="AT817">
            <v>0</v>
          </cell>
        </row>
        <row r="818">
          <cell r="A818" t="str">
            <v>Lilo of 132KV DC ARA-Jagdishpur at Dumraon Line-2</v>
          </cell>
          <cell r="B818">
            <v>0</v>
          </cell>
          <cell r="C818" t="str">
            <v>11/5</v>
          </cell>
          <cell r="D818" t="str">
            <v>DP+0</v>
          </cell>
          <cell r="E818">
            <v>0</v>
          </cell>
          <cell r="F818">
            <v>0</v>
          </cell>
          <cell r="G818">
            <v>0</v>
          </cell>
          <cell r="H818">
            <v>28</v>
          </cell>
          <cell r="I818">
            <v>0</v>
          </cell>
          <cell r="J818">
            <v>0</v>
          </cell>
          <cell r="K818">
            <v>0</v>
          </cell>
          <cell r="L818">
            <v>0</v>
          </cell>
          <cell r="M818">
            <v>0</v>
          </cell>
          <cell r="N818">
            <v>0</v>
          </cell>
          <cell r="O818">
            <v>0</v>
          </cell>
          <cell r="P818">
            <v>0</v>
          </cell>
          <cell r="Q818">
            <v>0</v>
          </cell>
          <cell r="R818" t="e">
            <v>#NAME?</v>
          </cell>
          <cell r="S818" t="e">
            <v>#NAME?</v>
          </cell>
          <cell r="T818">
            <v>0</v>
          </cell>
          <cell r="U818">
            <v>0</v>
          </cell>
          <cell r="V818" t="e">
            <v>#NAME?</v>
          </cell>
          <cell r="W818" t="e">
            <v>#NAME?</v>
          </cell>
          <cell r="X818" t="e">
            <v>#NAME?</v>
          </cell>
          <cell r="Y818" t="e">
            <v>#NAME?</v>
          </cell>
          <cell r="Z818" t="e">
            <v>#NAME?</v>
          </cell>
          <cell r="AA818" t="e">
            <v>#NAME?</v>
          </cell>
          <cell r="AB818" t="e">
            <v>#NAME?</v>
          </cell>
          <cell r="AC818" t="e">
            <v>#NAME?</v>
          </cell>
          <cell r="AD818" t="e">
            <v>#NAME?</v>
          </cell>
          <cell r="AE818" t="e">
            <v>#NAME?</v>
          </cell>
          <cell r="AF818">
            <v>0</v>
          </cell>
          <cell r="AG818">
            <v>0</v>
          </cell>
          <cell r="AH818">
            <v>0</v>
          </cell>
          <cell r="AI818">
            <v>0</v>
          </cell>
          <cell r="AJ818" t="e">
            <v>#NAME?</v>
          </cell>
          <cell r="AK818" t="e">
            <v>#NAME?</v>
          </cell>
          <cell r="AL818" t="e">
            <v>#NAME?</v>
          </cell>
          <cell r="AM818" t="e">
            <v>#NAME?</v>
          </cell>
          <cell r="AN818" t="e">
            <v>#NAME?</v>
          </cell>
          <cell r="AO818" t="e">
            <v>#NAME?</v>
          </cell>
          <cell r="AP818" t="e">
            <v>#NAME?</v>
          </cell>
          <cell r="AQ818">
            <v>0</v>
          </cell>
          <cell r="AR818">
            <v>0</v>
          </cell>
          <cell r="AS818">
            <v>0</v>
          </cell>
          <cell r="AT818">
            <v>0</v>
          </cell>
        </row>
        <row r="819">
          <cell r="A819" t="str">
            <v>Lilo of 132KV DC ARA-Jagdishpur at Dumraon Line-2</v>
          </cell>
          <cell r="B819">
            <v>0</v>
          </cell>
          <cell r="C819" t="str">
            <v>12/0</v>
          </cell>
          <cell r="D819" t="str">
            <v>DQ+0</v>
          </cell>
          <cell r="E819">
            <v>0</v>
          </cell>
          <cell r="F819">
            <v>0</v>
          </cell>
          <cell r="G819">
            <v>0</v>
          </cell>
          <cell r="H819">
            <v>28</v>
          </cell>
          <cell r="I819">
            <v>0</v>
          </cell>
          <cell r="J819">
            <v>0</v>
          </cell>
          <cell r="K819">
            <v>0</v>
          </cell>
          <cell r="L819">
            <v>0</v>
          </cell>
          <cell r="M819">
            <v>0</v>
          </cell>
          <cell r="N819">
            <v>0</v>
          </cell>
          <cell r="O819">
            <v>0</v>
          </cell>
          <cell r="P819">
            <v>0</v>
          </cell>
          <cell r="Q819">
            <v>0</v>
          </cell>
          <cell r="R819" t="e">
            <v>#NAME?</v>
          </cell>
          <cell r="S819" t="e">
            <v>#NAME?</v>
          </cell>
          <cell r="T819">
            <v>0</v>
          </cell>
          <cell r="U819">
            <v>0</v>
          </cell>
          <cell r="V819" t="e">
            <v>#NAME?</v>
          </cell>
          <cell r="W819" t="e">
            <v>#NAME?</v>
          </cell>
          <cell r="X819" t="e">
            <v>#NAME?</v>
          </cell>
          <cell r="Y819" t="e">
            <v>#NAME?</v>
          </cell>
          <cell r="Z819" t="e">
            <v>#NAME?</v>
          </cell>
          <cell r="AA819" t="e">
            <v>#NAME?</v>
          </cell>
          <cell r="AB819" t="e">
            <v>#NAME?</v>
          </cell>
          <cell r="AC819" t="e">
            <v>#NAME?</v>
          </cell>
          <cell r="AD819" t="e">
            <v>#NAME?</v>
          </cell>
          <cell r="AE819" t="e">
            <v>#NAME?</v>
          </cell>
          <cell r="AF819">
            <v>0</v>
          </cell>
          <cell r="AG819">
            <v>0</v>
          </cell>
          <cell r="AH819">
            <v>0</v>
          </cell>
          <cell r="AI819">
            <v>0</v>
          </cell>
          <cell r="AJ819" t="e">
            <v>#NAME?</v>
          </cell>
          <cell r="AK819" t="e">
            <v>#NAME?</v>
          </cell>
          <cell r="AL819" t="e">
            <v>#NAME?</v>
          </cell>
          <cell r="AM819" t="e">
            <v>#NAME?</v>
          </cell>
          <cell r="AN819" t="e">
            <v>#NAME?</v>
          </cell>
          <cell r="AO819" t="e">
            <v>#NAME?</v>
          </cell>
          <cell r="AP819" t="e">
            <v>#NAME?</v>
          </cell>
          <cell r="AQ819">
            <v>0</v>
          </cell>
          <cell r="AR819">
            <v>0</v>
          </cell>
          <cell r="AS819">
            <v>0</v>
          </cell>
          <cell r="AT819">
            <v>0</v>
          </cell>
        </row>
        <row r="820">
          <cell r="A820" t="str">
            <v>Lilo of 132KV DC ARA-Jagdishpur at Dumraon Line-2</v>
          </cell>
          <cell r="B820">
            <v>0</v>
          </cell>
          <cell r="C820" t="str">
            <v>12/1</v>
          </cell>
          <cell r="D820" t="str">
            <v>DP+3</v>
          </cell>
          <cell r="E820">
            <v>0</v>
          </cell>
          <cell r="F820">
            <v>0</v>
          </cell>
          <cell r="G820">
            <v>0</v>
          </cell>
          <cell r="H820">
            <v>28</v>
          </cell>
          <cell r="I820">
            <v>0</v>
          </cell>
          <cell r="J820">
            <v>0</v>
          </cell>
          <cell r="K820">
            <v>0</v>
          </cell>
          <cell r="L820">
            <v>0</v>
          </cell>
          <cell r="M820">
            <v>0</v>
          </cell>
          <cell r="N820">
            <v>0</v>
          </cell>
          <cell r="O820">
            <v>0</v>
          </cell>
          <cell r="P820">
            <v>0</v>
          </cell>
          <cell r="Q820">
            <v>0</v>
          </cell>
          <cell r="R820" t="e">
            <v>#NAME?</v>
          </cell>
          <cell r="S820" t="e">
            <v>#NAME?</v>
          </cell>
          <cell r="T820">
            <v>0</v>
          </cell>
          <cell r="U820">
            <v>0</v>
          </cell>
          <cell r="V820" t="e">
            <v>#NAME?</v>
          </cell>
          <cell r="W820" t="e">
            <v>#NAME?</v>
          </cell>
          <cell r="X820" t="e">
            <v>#NAME?</v>
          </cell>
          <cell r="Y820" t="e">
            <v>#NAME?</v>
          </cell>
          <cell r="Z820" t="e">
            <v>#NAME?</v>
          </cell>
          <cell r="AA820" t="e">
            <v>#NAME?</v>
          </cell>
          <cell r="AB820" t="e">
            <v>#NAME?</v>
          </cell>
          <cell r="AC820" t="e">
            <v>#NAME?</v>
          </cell>
          <cell r="AD820" t="e">
            <v>#NAME?</v>
          </cell>
          <cell r="AE820" t="e">
            <v>#NAME?</v>
          </cell>
          <cell r="AF820">
            <v>0</v>
          </cell>
          <cell r="AG820">
            <v>0</v>
          </cell>
          <cell r="AH820">
            <v>0</v>
          </cell>
          <cell r="AI820">
            <v>0</v>
          </cell>
          <cell r="AJ820" t="e">
            <v>#NAME?</v>
          </cell>
          <cell r="AK820" t="e">
            <v>#NAME?</v>
          </cell>
          <cell r="AL820" t="e">
            <v>#NAME?</v>
          </cell>
          <cell r="AM820" t="e">
            <v>#NAME?</v>
          </cell>
          <cell r="AN820" t="e">
            <v>#NAME?</v>
          </cell>
          <cell r="AO820" t="e">
            <v>#NAME?</v>
          </cell>
          <cell r="AP820" t="e">
            <v>#NAME?</v>
          </cell>
          <cell r="AQ820">
            <v>0</v>
          </cell>
          <cell r="AR820">
            <v>0</v>
          </cell>
          <cell r="AS820">
            <v>0</v>
          </cell>
          <cell r="AT820">
            <v>0</v>
          </cell>
        </row>
        <row r="821">
          <cell r="A821" t="str">
            <v>Lilo of 132KV DC ARA-Jagdishpur at Dumraon Line-2</v>
          </cell>
          <cell r="B821">
            <v>0</v>
          </cell>
          <cell r="C821" t="str">
            <v>12/2</v>
          </cell>
          <cell r="D821" t="str">
            <v>DP+0</v>
          </cell>
          <cell r="E821">
            <v>0</v>
          </cell>
          <cell r="F821">
            <v>0</v>
          </cell>
          <cell r="G821">
            <v>0</v>
          </cell>
          <cell r="H821">
            <v>28</v>
          </cell>
          <cell r="I821">
            <v>0</v>
          </cell>
          <cell r="J821">
            <v>0</v>
          </cell>
          <cell r="K821">
            <v>0</v>
          </cell>
          <cell r="L821">
            <v>0</v>
          </cell>
          <cell r="M821">
            <v>0</v>
          </cell>
          <cell r="N821">
            <v>0</v>
          </cell>
          <cell r="O821">
            <v>0</v>
          </cell>
          <cell r="P821">
            <v>0</v>
          </cell>
          <cell r="Q821">
            <v>0</v>
          </cell>
          <cell r="R821" t="e">
            <v>#NAME?</v>
          </cell>
          <cell r="S821" t="e">
            <v>#NAME?</v>
          </cell>
          <cell r="T821">
            <v>0</v>
          </cell>
          <cell r="U821">
            <v>0</v>
          </cell>
          <cell r="V821" t="e">
            <v>#NAME?</v>
          </cell>
          <cell r="W821" t="e">
            <v>#NAME?</v>
          </cell>
          <cell r="X821" t="e">
            <v>#NAME?</v>
          </cell>
          <cell r="Y821" t="e">
            <v>#NAME?</v>
          </cell>
          <cell r="Z821" t="e">
            <v>#NAME?</v>
          </cell>
          <cell r="AA821" t="e">
            <v>#NAME?</v>
          </cell>
          <cell r="AB821" t="e">
            <v>#NAME?</v>
          </cell>
          <cell r="AC821" t="e">
            <v>#NAME?</v>
          </cell>
          <cell r="AD821" t="e">
            <v>#NAME?</v>
          </cell>
          <cell r="AE821" t="e">
            <v>#NAME?</v>
          </cell>
          <cell r="AF821">
            <v>0</v>
          </cell>
          <cell r="AG821">
            <v>0</v>
          </cell>
          <cell r="AH821">
            <v>0</v>
          </cell>
          <cell r="AI821">
            <v>0</v>
          </cell>
          <cell r="AJ821" t="e">
            <v>#NAME?</v>
          </cell>
          <cell r="AK821" t="e">
            <v>#NAME?</v>
          </cell>
          <cell r="AL821" t="e">
            <v>#NAME?</v>
          </cell>
          <cell r="AM821" t="e">
            <v>#NAME?</v>
          </cell>
          <cell r="AN821" t="e">
            <v>#NAME?</v>
          </cell>
          <cell r="AO821" t="e">
            <v>#NAME?</v>
          </cell>
          <cell r="AP821" t="e">
            <v>#NAME?</v>
          </cell>
          <cell r="AQ821">
            <v>0</v>
          </cell>
          <cell r="AR821">
            <v>0</v>
          </cell>
          <cell r="AS821">
            <v>0</v>
          </cell>
          <cell r="AT821">
            <v>0</v>
          </cell>
        </row>
        <row r="822">
          <cell r="A822" t="str">
            <v>Lilo of 132KV DC ARA-Jagdishpur at Dumraon Line-2</v>
          </cell>
          <cell r="B822">
            <v>0</v>
          </cell>
          <cell r="C822" t="str">
            <v>12/3</v>
          </cell>
          <cell r="D822" t="str">
            <v>DP+3</v>
          </cell>
          <cell r="E822">
            <v>0</v>
          </cell>
          <cell r="F822">
            <v>0</v>
          </cell>
          <cell r="G822">
            <v>0</v>
          </cell>
          <cell r="H822">
            <v>28</v>
          </cell>
          <cell r="I822">
            <v>0</v>
          </cell>
          <cell r="J822">
            <v>0</v>
          </cell>
          <cell r="K822">
            <v>0</v>
          </cell>
          <cell r="L822">
            <v>0</v>
          </cell>
          <cell r="M822">
            <v>0</v>
          </cell>
          <cell r="N822">
            <v>0</v>
          </cell>
          <cell r="O822">
            <v>0</v>
          </cell>
          <cell r="P822">
            <v>0</v>
          </cell>
          <cell r="Q822">
            <v>0</v>
          </cell>
          <cell r="R822" t="e">
            <v>#NAME?</v>
          </cell>
          <cell r="S822" t="e">
            <v>#NAME?</v>
          </cell>
          <cell r="T822">
            <v>0</v>
          </cell>
          <cell r="U822">
            <v>0</v>
          </cell>
          <cell r="V822" t="e">
            <v>#NAME?</v>
          </cell>
          <cell r="W822" t="e">
            <v>#NAME?</v>
          </cell>
          <cell r="X822" t="e">
            <v>#NAME?</v>
          </cell>
          <cell r="Y822" t="e">
            <v>#NAME?</v>
          </cell>
          <cell r="Z822" t="e">
            <v>#NAME?</v>
          </cell>
          <cell r="AA822" t="e">
            <v>#NAME?</v>
          </cell>
          <cell r="AB822" t="e">
            <v>#NAME?</v>
          </cell>
          <cell r="AC822" t="e">
            <v>#NAME?</v>
          </cell>
          <cell r="AD822" t="e">
            <v>#NAME?</v>
          </cell>
          <cell r="AE822" t="e">
            <v>#NAME?</v>
          </cell>
          <cell r="AF822">
            <v>0</v>
          </cell>
          <cell r="AG822">
            <v>0</v>
          </cell>
          <cell r="AH822">
            <v>0</v>
          </cell>
          <cell r="AI822">
            <v>0</v>
          </cell>
          <cell r="AJ822" t="e">
            <v>#NAME?</v>
          </cell>
          <cell r="AK822" t="e">
            <v>#NAME?</v>
          </cell>
          <cell r="AL822" t="e">
            <v>#NAME?</v>
          </cell>
          <cell r="AM822" t="e">
            <v>#NAME?</v>
          </cell>
          <cell r="AN822" t="e">
            <v>#NAME?</v>
          </cell>
          <cell r="AO822" t="e">
            <v>#NAME?</v>
          </cell>
          <cell r="AP822" t="e">
            <v>#NAME?</v>
          </cell>
          <cell r="AQ822">
            <v>0</v>
          </cell>
          <cell r="AR822">
            <v>0</v>
          </cell>
          <cell r="AS822">
            <v>0</v>
          </cell>
          <cell r="AT822">
            <v>0</v>
          </cell>
        </row>
        <row r="823">
          <cell r="A823" t="str">
            <v>Lilo of 132KV DC ARA-Jagdishpur at Dumraon Line-2</v>
          </cell>
          <cell r="B823">
            <v>0</v>
          </cell>
          <cell r="C823" t="str">
            <v>13/0</v>
          </cell>
          <cell r="D823" t="str">
            <v>DR+0</v>
          </cell>
          <cell r="E823">
            <v>0</v>
          </cell>
          <cell r="F823">
            <v>0</v>
          </cell>
          <cell r="G823">
            <v>0</v>
          </cell>
          <cell r="H823">
            <v>28</v>
          </cell>
          <cell r="I823">
            <v>0</v>
          </cell>
          <cell r="J823">
            <v>0</v>
          </cell>
          <cell r="K823">
            <v>0</v>
          </cell>
          <cell r="L823">
            <v>0</v>
          </cell>
          <cell r="M823">
            <v>0</v>
          </cell>
          <cell r="N823">
            <v>0</v>
          </cell>
          <cell r="O823">
            <v>0</v>
          </cell>
          <cell r="P823">
            <v>0</v>
          </cell>
          <cell r="Q823">
            <v>0</v>
          </cell>
          <cell r="R823" t="e">
            <v>#NAME?</v>
          </cell>
          <cell r="S823" t="e">
            <v>#NAME?</v>
          </cell>
          <cell r="T823">
            <v>0</v>
          </cell>
          <cell r="U823">
            <v>0</v>
          </cell>
          <cell r="V823" t="e">
            <v>#NAME?</v>
          </cell>
          <cell r="W823" t="e">
            <v>#NAME?</v>
          </cell>
          <cell r="X823" t="e">
            <v>#NAME?</v>
          </cell>
          <cell r="Y823" t="e">
            <v>#NAME?</v>
          </cell>
          <cell r="Z823" t="e">
            <v>#NAME?</v>
          </cell>
          <cell r="AA823" t="e">
            <v>#NAME?</v>
          </cell>
          <cell r="AB823" t="e">
            <v>#NAME?</v>
          </cell>
          <cell r="AC823" t="e">
            <v>#NAME?</v>
          </cell>
          <cell r="AD823" t="e">
            <v>#NAME?</v>
          </cell>
          <cell r="AE823" t="e">
            <v>#NAME?</v>
          </cell>
          <cell r="AF823">
            <v>0</v>
          </cell>
          <cell r="AG823">
            <v>0</v>
          </cell>
          <cell r="AH823">
            <v>0</v>
          </cell>
          <cell r="AI823">
            <v>0</v>
          </cell>
          <cell r="AJ823" t="e">
            <v>#NAME?</v>
          </cell>
          <cell r="AK823" t="e">
            <v>#NAME?</v>
          </cell>
          <cell r="AL823" t="e">
            <v>#NAME?</v>
          </cell>
          <cell r="AM823" t="e">
            <v>#NAME?</v>
          </cell>
          <cell r="AN823" t="e">
            <v>#NAME?</v>
          </cell>
          <cell r="AO823" t="e">
            <v>#NAME?</v>
          </cell>
          <cell r="AP823" t="e">
            <v>#NAME?</v>
          </cell>
          <cell r="AQ823">
            <v>0</v>
          </cell>
          <cell r="AR823">
            <v>0</v>
          </cell>
          <cell r="AS823">
            <v>0</v>
          </cell>
          <cell r="AT823">
            <v>0</v>
          </cell>
        </row>
        <row r="824">
          <cell r="A824" t="str">
            <v>Lilo of 132KV DC ARA-Jagdishpur at Dumraon Line-2</v>
          </cell>
          <cell r="B824">
            <v>0</v>
          </cell>
          <cell r="C824" t="str">
            <v>13/1</v>
          </cell>
          <cell r="D824" t="str">
            <v>DP+3</v>
          </cell>
          <cell r="E824">
            <v>0</v>
          </cell>
          <cell r="F824">
            <v>0</v>
          </cell>
          <cell r="G824">
            <v>0</v>
          </cell>
          <cell r="H824">
            <v>28</v>
          </cell>
          <cell r="I824">
            <v>0</v>
          </cell>
          <cell r="J824">
            <v>0</v>
          </cell>
          <cell r="K824">
            <v>0</v>
          </cell>
          <cell r="L824">
            <v>0</v>
          </cell>
          <cell r="M824">
            <v>0</v>
          </cell>
          <cell r="N824">
            <v>0</v>
          </cell>
          <cell r="O824">
            <v>0</v>
          </cell>
          <cell r="P824">
            <v>0</v>
          </cell>
          <cell r="Q824">
            <v>0</v>
          </cell>
          <cell r="R824" t="e">
            <v>#NAME?</v>
          </cell>
          <cell r="S824" t="e">
            <v>#NAME?</v>
          </cell>
          <cell r="T824">
            <v>0</v>
          </cell>
          <cell r="U824">
            <v>0</v>
          </cell>
          <cell r="V824" t="e">
            <v>#NAME?</v>
          </cell>
          <cell r="W824" t="e">
            <v>#NAME?</v>
          </cell>
          <cell r="X824" t="e">
            <v>#NAME?</v>
          </cell>
          <cell r="Y824" t="e">
            <v>#NAME?</v>
          </cell>
          <cell r="Z824" t="e">
            <v>#NAME?</v>
          </cell>
          <cell r="AA824" t="e">
            <v>#NAME?</v>
          </cell>
          <cell r="AB824" t="e">
            <v>#NAME?</v>
          </cell>
          <cell r="AC824" t="e">
            <v>#NAME?</v>
          </cell>
          <cell r="AD824" t="e">
            <v>#NAME?</v>
          </cell>
          <cell r="AE824" t="e">
            <v>#NAME?</v>
          </cell>
          <cell r="AF824">
            <v>0</v>
          </cell>
          <cell r="AG824">
            <v>0</v>
          </cell>
          <cell r="AH824">
            <v>0</v>
          </cell>
          <cell r="AI824">
            <v>0</v>
          </cell>
          <cell r="AJ824" t="e">
            <v>#NAME?</v>
          </cell>
          <cell r="AK824" t="e">
            <v>#NAME?</v>
          </cell>
          <cell r="AL824" t="e">
            <v>#NAME?</v>
          </cell>
          <cell r="AM824" t="e">
            <v>#NAME?</v>
          </cell>
          <cell r="AN824" t="e">
            <v>#NAME?</v>
          </cell>
          <cell r="AO824" t="e">
            <v>#NAME?</v>
          </cell>
          <cell r="AP824" t="e">
            <v>#NAME?</v>
          </cell>
          <cell r="AQ824">
            <v>0</v>
          </cell>
          <cell r="AR824">
            <v>0</v>
          </cell>
          <cell r="AS824">
            <v>0</v>
          </cell>
          <cell r="AT824">
            <v>0</v>
          </cell>
        </row>
        <row r="825">
          <cell r="A825" t="str">
            <v>Lilo of 132KV DC ARA-Jagdishpur at Dumraon Line-2</v>
          </cell>
          <cell r="B825">
            <v>0</v>
          </cell>
          <cell r="C825" t="str">
            <v>13/2</v>
          </cell>
          <cell r="D825" t="str">
            <v>DP+0</v>
          </cell>
          <cell r="E825">
            <v>0</v>
          </cell>
          <cell r="F825">
            <v>0</v>
          </cell>
          <cell r="G825">
            <v>0</v>
          </cell>
          <cell r="H825">
            <v>28</v>
          </cell>
          <cell r="I825">
            <v>0</v>
          </cell>
          <cell r="J825">
            <v>0</v>
          </cell>
          <cell r="K825">
            <v>0</v>
          </cell>
          <cell r="L825">
            <v>0</v>
          </cell>
          <cell r="M825">
            <v>0</v>
          </cell>
          <cell r="N825">
            <v>0</v>
          </cell>
          <cell r="O825">
            <v>0</v>
          </cell>
          <cell r="P825">
            <v>0</v>
          </cell>
          <cell r="Q825">
            <v>0</v>
          </cell>
          <cell r="R825" t="e">
            <v>#NAME?</v>
          </cell>
          <cell r="S825" t="e">
            <v>#NAME?</v>
          </cell>
          <cell r="T825">
            <v>0</v>
          </cell>
          <cell r="U825">
            <v>0</v>
          </cell>
          <cell r="V825" t="e">
            <v>#NAME?</v>
          </cell>
          <cell r="W825" t="e">
            <v>#NAME?</v>
          </cell>
          <cell r="X825" t="e">
            <v>#NAME?</v>
          </cell>
          <cell r="Y825" t="e">
            <v>#NAME?</v>
          </cell>
          <cell r="Z825" t="e">
            <v>#NAME?</v>
          </cell>
          <cell r="AA825" t="e">
            <v>#NAME?</v>
          </cell>
          <cell r="AB825" t="e">
            <v>#NAME?</v>
          </cell>
          <cell r="AC825" t="e">
            <v>#NAME?</v>
          </cell>
          <cell r="AD825" t="e">
            <v>#NAME?</v>
          </cell>
          <cell r="AE825" t="e">
            <v>#NAME?</v>
          </cell>
          <cell r="AF825">
            <v>0</v>
          </cell>
          <cell r="AG825">
            <v>0</v>
          </cell>
          <cell r="AH825">
            <v>0</v>
          </cell>
          <cell r="AI825">
            <v>0</v>
          </cell>
          <cell r="AJ825" t="e">
            <v>#NAME?</v>
          </cell>
          <cell r="AK825" t="e">
            <v>#NAME?</v>
          </cell>
          <cell r="AL825" t="e">
            <v>#NAME?</v>
          </cell>
          <cell r="AM825" t="e">
            <v>#NAME?</v>
          </cell>
          <cell r="AN825" t="e">
            <v>#NAME?</v>
          </cell>
          <cell r="AO825" t="e">
            <v>#NAME?</v>
          </cell>
          <cell r="AP825" t="e">
            <v>#NAME?</v>
          </cell>
          <cell r="AQ825">
            <v>0</v>
          </cell>
          <cell r="AR825">
            <v>0</v>
          </cell>
          <cell r="AS825">
            <v>0</v>
          </cell>
          <cell r="AT825">
            <v>0</v>
          </cell>
        </row>
        <row r="826">
          <cell r="A826" t="str">
            <v>Lilo of 132KV DC ARA-Jagdishpur at Dumraon Line-2</v>
          </cell>
          <cell r="B826">
            <v>0</v>
          </cell>
          <cell r="C826" t="str">
            <v>13/3</v>
          </cell>
          <cell r="D826" t="str">
            <v>DP+0</v>
          </cell>
          <cell r="E826">
            <v>0</v>
          </cell>
          <cell r="F826">
            <v>0</v>
          </cell>
          <cell r="G826">
            <v>0</v>
          </cell>
          <cell r="H826">
            <v>28</v>
          </cell>
          <cell r="I826">
            <v>0</v>
          </cell>
          <cell r="J826">
            <v>0</v>
          </cell>
          <cell r="K826">
            <v>0</v>
          </cell>
          <cell r="L826">
            <v>0</v>
          </cell>
          <cell r="M826">
            <v>0</v>
          </cell>
          <cell r="N826">
            <v>0</v>
          </cell>
          <cell r="O826">
            <v>0</v>
          </cell>
          <cell r="P826">
            <v>0</v>
          </cell>
          <cell r="Q826">
            <v>0</v>
          </cell>
          <cell r="R826" t="e">
            <v>#NAME?</v>
          </cell>
          <cell r="S826" t="e">
            <v>#NAME?</v>
          </cell>
          <cell r="T826">
            <v>0</v>
          </cell>
          <cell r="U826">
            <v>0</v>
          </cell>
          <cell r="V826" t="e">
            <v>#NAME?</v>
          </cell>
          <cell r="W826" t="e">
            <v>#NAME?</v>
          </cell>
          <cell r="X826" t="e">
            <v>#NAME?</v>
          </cell>
          <cell r="Y826" t="e">
            <v>#NAME?</v>
          </cell>
          <cell r="Z826" t="e">
            <v>#NAME?</v>
          </cell>
          <cell r="AA826" t="e">
            <v>#NAME?</v>
          </cell>
          <cell r="AB826" t="e">
            <v>#NAME?</v>
          </cell>
          <cell r="AC826" t="e">
            <v>#NAME?</v>
          </cell>
          <cell r="AD826" t="e">
            <v>#NAME?</v>
          </cell>
          <cell r="AE826" t="e">
            <v>#NAME?</v>
          </cell>
          <cell r="AF826">
            <v>0</v>
          </cell>
          <cell r="AG826">
            <v>0</v>
          </cell>
          <cell r="AH826">
            <v>0</v>
          </cell>
          <cell r="AI826">
            <v>0</v>
          </cell>
          <cell r="AJ826" t="e">
            <v>#NAME?</v>
          </cell>
          <cell r="AK826" t="e">
            <v>#NAME?</v>
          </cell>
          <cell r="AL826" t="e">
            <v>#NAME?</v>
          </cell>
          <cell r="AM826" t="e">
            <v>#NAME?</v>
          </cell>
          <cell r="AN826" t="e">
            <v>#NAME?</v>
          </cell>
          <cell r="AO826" t="e">
            <v>#NAME?</v>
          </cell>
          <cell r="AP826" t="e">
            <v>#NAME?</v>
          </cell>
          <cell r="AQ826">
            <v>0</v>
          </cell>
          <cell r="AR826">
            <v>0</v>
          </cell>
          <cell r="AS826">
            <v>0</v>
          </cell>
          <cell r="AT826">
            <v>0</v>
          </cell>
        </row>
        <row r="827">
          <cell r="A827" t="str">
            <v>Lilo of 132KV DC ARA-Jagdishpur at Dumraon Line-2</v>
          </cell>
          <cell r="B827">
            <v>0</v>
          </cell>
          <cell r="C827" t="str">
            <v>13/4</v>
          </cell>
          <cell r="D827" t="str">
            <v>DP+3</v>
          </cell>
          <cell r="E827">
            <v>0</v>
          </cell>
          <cell r="F827">
            <v>0</v>
          </cell>
          <cell r="G827">
            <v>0</v>
          </cell>
          <cell r="H827">
            <v>28</v>
          </cell>
          <cell r="I827">
            <v>0</v>
          </cell>
          <cell r="J827">
            <v>0</v>
          </cell>
          <cell r="K827">
            <v>0</v>
          </cell>
          <cell r="L827">
            <v>0</v>
          </cell>
          <cell r="M827">
            <v>0</v>
          </cell>
          <cell r="N827">
            <v>0</v>
          </cell>
          <cell r="O827">
            <v>0</v>
          </cell>
          <cell r="P827">
            <v>0</v>
          </cell>
          <cell r="Q827">
            <v>0</v>
          </cell>
          <cell r="R827" t="e">
            <v>#NAME?</v>
          </cell>
          <cell r="S827" t="e">
            <v>#NAME?</v>
          </cell>
          <cell r="T827">
            <v>0</v>
          </cell>
          <cell r="U827">
            <v>0</v>
          </cell>
          <cell r="V827" t="e">
            <v>#NAME?</v>
          </cell>
          <cell r="W827" t="e">
            <v>#NAME?</v>
          </cell>
          <cell r="X827" t="e">
            <v>#NAME?</v>
          </cell>
          <cell r="Y827" t="e">
            <v>#NAME?</v>
          </cell>
          <cell r="Z827" t="e">
            <v>#NAME?</v>
          </cell>
          <cell r="AA827" t="e">
            <v>#NAME?</v>
          </cell>
          <cell r="AB827" t="e">
            <v>#NAME?</v>
          </cell>
          <cell r="AC827" t="e">
            <v>#NAME?</v>
          </cell>
          <cell r="AD827" t="e">
            <v>#NAME?</v>
          </cell>
          <cell r="AE827" t="e">
            <v>#NAME?</v>
          </cell>
          <cell r="AF827">
            <v>0</v>
          </cell>
          <cell r="AG827">
            <v>0</v>
          </cell>
          <cell r="AH827">
            <v>0</v>
          </cell>
          <cell r="AI827">
            <v>0</v>
          </cell>
          <cell r="AJ827" t="e">
            <v>#NAME?</v>
          </cell>
          <cell r="AK827" t="e">
            <v>#NAME?</v>
          </cell>
          <cell r="AL827" t="e">
            <v>#NAME?</v>
          </cell>
          <cell r="AM827" t="e">
            <v>#NAME?</v>
          </cell>
          <cell r="AN827" t="e">
            <v>#NAME?</v>
          </cell>
          <cell r="AO827" t="e">
            <v>#NAME?</v>
          </cell>
          <cell r="AP827" t="e">
            <v>#NAME?</v>
          </cell>
          <cell r="AQ827">
            <v>0</v>
          </cell>
          <cell r="AR827">
            <v>0</v>
          </cell>
          <cell r="AS827">
            <v>0</v>
          </cell>
          <cell r="AT827">
            <v>0</v>
          </cell>
        </row>
        <row r="828">
          <cell r="A828" t="str">
            <v>Lilo of 132KV DC ARA-Jagdishpur at Dumraon Line-2</v>
          </cell>
          <cell r="B828">
            <v>0</v>
          </cell>
          <cell r="C828" t="str">
            <v>13/5</v>
          </cell>
          <cell r="D828" t="str">
            <v>DP+3</v>
          </cell>
          <cell r="E828">
            <v>0</v>
          </cell>
          <cell r="F828">
            <v>0</v>
          </cell>
          <cell r="G828">
            <v>0</v>
          </cell>
          <cell r="H828">
            <v>28</v>
          </cell>
          <cell r="I828">
            <v>0</v>
          </cell>
          <cell r="J828">
            <v>0</v>
          </cell>
          <cell r="K828">
            <v>0</v>
          </cell>
          <cell r="L828">
            <v>0</v>
          </cell>
          <cell r="M828">
            <v>0</v>
          </cell>
          <cell r="N828">
            <v>0</v>
          </cell>
          <cell r="O828">
            <v>0</v>
          </cell>
          <cell r="P828">
            <v>0</v>
          </cell>
          <cell r="Q828">
            <v>0</v>
          </cell>
          <cell r="R828" t="e">
            <v>#NAME?</v>
          </cell>
          <cell r="S828" t="e">
            <v>#NAME?</v>
          </cell>
          <cell r="T828">
            <v>0</v>
          </cell>
          <cell r="U828">
            <v>0</v>
          </cell>
          <cell r="V828" t="e">
            <v>#NAME?</v>
          </cell>
          <cell r="W828" t="e">
            <v>#NAME?</v>
          </cell>
          <cell r="X828" t="e">
            <v>#NAME?</v>
          </cell>
          <cell r="Y828" t="e">
            <v>#NAME?</v>
          </cell>
          <cell r="Z828" t="e">
            <v>#NAME?</v>
          </cell>
          <cell r="AA828" t="e">
            <v>#NAME?</v>
          </cell>
          <cell r="AB828" t="e">
            <v>#NAME?</v>
          </cell>
          <cell r="AC828" t="e">
            <v>#NAME?</v>
          </cell>
          <cell r="AD828" t="e">
            <v>#NAME?</v>
          </cell>
          <cell r="AE828" t="e">
            <v>#NAME?</v>
          </cell>
          <cell r="AF828">
            <v>0</v>
          </cell>
          <cell r="AG828">
            <v>0</v>
          </cell>
          <cell r="AH828">
            <v>0</v>
          </cell>
          <cell r="AI828">
            <v>0</v>
          </cell>
          <cell r="AJ828" t="e">
            <v>#NAME?</v>
          </cell>
          <cell r="AK828" t="e">
            <v>#NAME?</v>
          </cell>
          <cell r="AL828" t="e">
            <v>#NAME?</v>
          </cell>
          <cell r="AM828" t="e">
            <v>#NAME?</v>
          </cell>
          <cell r="AN828" t="e">
            <v>#NAME?</v>
          </cell>
          <cell r="AO828" t="e">
            <v>#NAME?</v>
          </cell>
          <cell r="AP828" t="e">
            <v>#NAME?</v>
          </cell>
          <cell r="AQ828">
            <v>0</v>
          </cell>
          <cell r="AR828">
            <v>0</v>
          </cell>
          <cell r="AS828">
            <v>0</v>
          </cell>
          <cell r="AT828">
            <v>0</v>
          </cell>
        </row>
        <row r="829">
          <cell r="A829" t="str">
            <v>Lilo of 132KV DC ARA-Jagdishpur at Dumraon Line-2</v>
          </cell>
          <cell r="B829">
            <v>0</v>
          </cell>
          <cell r="C829" t="str">
            <v>13/6</v>
          </cell>
          <cell r="D829" t="str">
            <v>DP+0</v>
          </cell>
          <cell r="E829">
            <v>0</v>
          </cell>
          <cell r="F829">
            <v>0</v>
          </cell>
          <cell r="G829">
            <v>0</v>
          </cell>
          <cell r="H829">
            <v>28</v>
          </cell>
          <cell r="I829">
            <v>0</v>
          </cell>
          <cell r="J829">
            <v>0</v>
          </cell>
          <cell r="K829">
            <v>0</v>
          </cell>
          <cell r="L829">
            <v>0</v>
          </cell>
          <cell r="M829">
            <v>0</v>
          </cell>
          <cell r="N829">
            <v>0</v>
          </cell>
          <cell r="O829">
            <v>0</v>
          </cell>
          <cell r="P829">
            <v>0</v>
          </cell>
          <cell r="Q829">
            <v>0</v>
          </cell>
          <cell r="R829" t="e">
            <v>#NAME?</v>
          </cell>
          <cell r="S829" t="e">
            <v>#NAME?</v>
          </cell>
          <cell r="T829">
            <v>0</v>
          </cell>
          <cell r="U829">
            <v>0</v>
          </cell>
          <cell r="V829" t="e">
            <v>#NAME?</v>
          </cell>
          <cell r="W829" t="e">
            <v>#NAME?</v>
          </cell>
          <cell r="X829" t="e">
            <v>#NAME?</v>
          </cell>
          <cell r="Y829" t="e">
            <v>#NAME?</v>
          </cell>
          <cell r="Z829" t="e">
            <v>#NAME?</v>
          </cell>
          <cell r="AA829" t="e">
            <v>#NAME?</v>
          </cell>
          <cell r="AB829" t="e">
            <v>#NAME?</v>
          </cell>
          <cell r="AC829" t="e">
            <v>#NAME?</v>
          </cell>
          <cell r="AD829" t="e">
            <v>#NAME?</v>
          </cell>
          <cell r="AE829" t="e">
            <v>#NAME?</v>
          </cell>
          <cell r="AF829">
            <v>0</v>
          </cell>
          <cell r="AG829">
            <v>0</v>
          </cell>
          <cell r="AH829">
            <v>0</v>
          </cell>
          <cell r="AI829">
            <v>0</v>
          </cell>
          <cell r="AJ829" t="e">
            <v>#NAME?</v>
          </cell>
          <cell r="AK829" t="e">
            <v>#NAME?</v>
          </cell>
          <cell r="AL829" t="e">
            <v>#NAME?</v>
          </cell>
          <cell r="AM829" t="e">
            <v>#NAME?</v>
          </cell>
          <cell r="AN829" t="e">
            <v>#NAME?</v>
          </cell>
          <cell r="AO829" t="e">
            <v>#NAME?</v>
          </cell>
          <cell r="AP829" t="e">
            <v>#NAME?</v>
          </cell>
          <cell r="AQ829">
            <v>0</v>
          </cell>
          <cell r="AR829">
            <v>0</v>
          </cell>
          <cell r="AS829">
            <v>0</v>
          </cell>
          <cell r="AT829">
            <v>0</v>
          </cell>
        </row>
        <row r="830">
          <cell r="A830" t="str">
            <v>Lilo of 132KV DC ARA-Jagdishpur at Dumraon Line-2</v>
          </cell>
          <cell r="B830">
            <v>0</v>
          </cell>
          <cell r="C830" t="str">
            <v>14/0</v>
          </cell>
          <cell r="D830" t="str">
            <v>DS+0</v>
          </cell>
          <cell r="E830">
            <v>0</v>
          </cell>
          <cell r="F830">
            <v>0</v>
          </cell>
          <cell r="G830">
            <v>0</v>
          </cell>
          <cell r="H830">
            <v>28</v>
          </cell>
          <cell r="I830">
            <v>0</v>
          </cell>
          <cell r="J830">
            <v>0</v>
          </cell>
          <cell r="K830">
            <v>0</v>
          </cell>
          <cell r="L830">
            <v>0</v>
          </cell>
          <cell r="M830">
            <v>0</v>
          </cell>
          <cell r="N830">
            <v>0</v>
          </cell>
          <cell r="O830">
            <v>0</v>
          </cell>
          <cell r="P830">
            <v>0</v>
          </cell>
          <cell r="Q830">
            <v>0</v>
          </cell>
          <cell r="R830" t="e">
            <v>#NAME?</v>
          </cell>
          <cell r="S830" t="e">
            <v>#NAME?</v>
          </cell>
          <cell r="T830">
            <v>0</v>
          </cell>
          <cell r="U830">
            <v>0</v>
          </cell>
          <cell r="V830" t="e">
            <v>#NAME?</v>
          </cell>
          <cell r="W830" t="e">
            <v>#NAME?</v>
          </cell>
          <cell r="X830" t="e">
            <v>#NAME?</v>
          </cell>
          <cell r="Y830" t="e">
            <v>#NAME?</v>
          </cell>
          <cell r="Z830" t="e">
            <v>#NAME?</v>
          </cell>
          <cell r="AA830" t="e">
            <v>#NAME?</v>
          </cell>
          <cell r="AB830" t="e">
            <v>#NAME?</v>
          </cell>
          <cell r="AC830" t="e">
            <v>#NAME?</v>
          </cell>
          <cell r="AD830" t="e">
            <v>#NAME?</v>
          </cell>
          <cell r="AE830" t="e">
            <v>#NAME?</v>
          </cell>
          <cell r="AF830">
            <v>0</v>
          </cell>
          <cell r="AG830">
            <v>0</v>
          </cell>
          <cell r="AH830">
            <v>0</v>
          </cell>
          <cell r="AI830">
            <v>0</v>
          </cell>
          <cell r="AJ830" t="e">
            <v>#NAME?</v>
          </cell>
          <cell r="AK830" t="e">
            <v>#NAME?</v>
          </cell>
          <cell r="AL830" t="e">
            <v>#NAME?</v>
          </cell>
          <cell r="AM830" t="e">
            <v>#NAME?</v>
          </cell>
          <cell r="AN830" t="e">
            <v>#NAME?</v>
          </cell>
          <cell r="AO830" t="e">
            <v>#NAME?</v>
          </cell>
          <cell r="AP830" t="e">
            <v>#NAME?</v>
          </cell>
          <cell r="AQ830">
            <v>0</v>
          </cell>
          <cell r="AR830">
            <v>0</v>
          </cell>
          <cell r="AS830">
            <v>0</v>
          </cell>
          <cell r="AT830">
            <v>0</v>
          </cell>
        </row>
        <row r="831">
          <cell r="A831" t="str">
            <v>Lilo of 132KV DC ARA-Jagdishpur at Dumraon Line-2</v>
          </cell>
          <cell r="B831">
            <v>0</v>
          </cell>
          <cell r="C831" t="str">
            <v>15/0</v>
          </cell>
          <cell r="D831" t="str">
            <v>DS+9</v>
          </cell>
          <cell r="E831">
            <v>0</v>
          </cell>
          <cell r="F831">
            <v>0</v>
          </cell>
          <cell r="G831">
            <v>0</v>
          </cell>
          <cell r="H831">
            <v>28</v>
          </cell>
          <cell r="I831">
            <v>0</v>
          </cell>
          <cell r="J831">
            <v>0</v>
          </cell>
          <cell r="K831">
            <v>0</v>
          </cell>
          <cell r="L831">
            <v>0</v>
          </cell>
          <cell r="M831">
            <v>0</v>
          </cell>
          <cell r="N831">
            <v>0</v>
          </cell>
          <cell r="O831">
            <v>0</v>
          </cell>
          <cell r="P831">
            <v>0</v>
          </cell>
          <cell r="Q831">
            <v>0</v>
          </cell>
          <cell r="R831" t="e">
            <v>#NAME?</v>
          </cell>
          <cell r="S831" t="e">
            <v>#NAME?</v>
          </cell>
          <cell r="T831">
            <v>0</v>
          </cell>
          <cell r="U831">
            <v>0</v>
          </cell>
          <cell r="V831" t="e">
            <v>#NAME?</v>
          </cell>
          <cell r="W831" t="e">
            <v>#NAME?</v>
          </cell>
          <cell r="X831" t="e">
            <v>#NAME?</v>
          </cell>
          <cell r="Y831" t="e">
            <v>#NAME?</v>
          </cell>
          <cell r="Z831" t="e">
            <v>#NAME?</v>
          </cell>
          <cell r="AA831" t="e">
            <v>#NAME?</v>
          </cell>
          <cell r="AB831" t="e">
            <v>#NAME?</v>
          </cell>
          <cell r="AC831" t="e">
            <v>#NAME?</v>
          </cell>
          <cell r="AD831" t="e">
            <v>#NAME?</v>
          </cell>
          <cell r="AE831" t="e">
            <v>#NAME?</v>
          </cell>
          <cell r="AF831">
            <v>0</v>
          </cell>
          <cell r="AG831">
            <v>0</v>
          </cell>
          <cell r="AH831">
            <v>0</v>
          </cell>
          <cell r="AI831">
            <v>0</v>
          </cell>
          <cell r="AJ831" t="e">
            <v>#NAME?</v>
          </cell>
          <cell r="AK831" t="e">
            <v>#NAME?</v>
          </cell>
          <cell r="AL831" t="e">
            <v>#NAME?</v>
          </cell>
          <cell r="AM831" t="e">
            <v>#NAME?</v>
          </cell>
          <cell r="AN831" t="e">
            <v>#NAME?</v>
          </cell>
          <cell r="AO831" t="e">
            <v>#NAME?</v>
          </cell>
          <cell r="AP831" t="e">
            <v>#NAME?</v>
          </cell>
          <cell r="AQ831">
            <v>0</v>
          </cell>
          <cell r="AR831">
            <v>0</v>
          </cell>
          <cell r="AS831">
            <v>0</v>
          </cell>
          <cell r="AT831">
            <v>0</v>
          </cell>
        </row>
        <row r="832">
          <cell r="A832" t="str">
            <v>Lilo of 132KV DC ARA-Jagdishpur at Dumraon Line-2</v>
          </cell>
          <cell r="B832">
            <v>0</v>
          </cell>
          <cell r="C832" t="str">
            <v>16/0</v>
          </cell>
          <cell r="D832" t="str">
            <v>DS+9</v>
          </cell>
          <cell r="E832">
            <v>0</v>
          </cell>
          <cell r="F832">
            <v>0</v>
          </cell>
          <cell r="G832">
            <v>0</v>
          </cell>
          <cell r="H832">
            <v>28</v>
          </cell>
          <cell r="I832">
            <v>0</v>
          </cell>
          <cell r="J832">
            <v>0</v>
          </cell>
          <cell r="K832">
            <v>0</v>
          </cell>
          <cell r="L832">
            <v>0</v>
          </cell>
          <cell r="M832">
            <v>0</v>
          </cell>
          <cell r="N832">
            <v>0</v>
          </cell>
          <cell r="O832">
            <v>0</v>
          </cell>
          <cell r="P832">
            <v>0</v>
          </cell>
          <cell r="Q832">
            <v>0</v>
          </cell>
          <cell r="R832" t="e">
            <v>#NAME?</v>
          </cell>
          <cell r="S832" t="e">
            <v>#NAME?</v>
          </cell>
          <cell r="T832">
            <v>0</v>
          </cell>
          <cell r="U832">
            <v>0</v>
          </cell>
          <cell r="V832" t="e">
            <v>#NAME?</v>
          </cell>
          <cell r="W832" t="e">
            <v>#NAME?</v>
          </cell>
          <cell r="X832" t="e">
            <v>#NAME?</v>
          </cell>
          <cell r="Y832" t="e">
            <v>#NAME?</v>
          </cell>
          <cell r="Z832" t="e">
            <v>#NAME?</v>
          </cell>
          <cell r="AA832" t="e">
            <v>#NAME?</v>
          </cell>
          <cell r="AB832" t="e">
            <v>#NAME?</v>
          </cell>
          <cell r="AC832" t="e">
            <v>#NAME?</v>
          </cell>
          <cell r="AD832" t="e">
            <v>#NAME?</v>
          </cell>
          <cell r="AE832" t="e">
            <v>#NAME?</v>
          </cell>
          <cell r="AF832">
            <v>0</v>
          </cell>
          <cell r="AG832">
            <v>0</v>
          </cell>
          <cell r="AH832">
            <v>0</v>
          </cell>
          <cell r="AI832">
            <v>0</v>
          </cell>
          <cell r="AJ832" t="e">
            <v>#NAME?</v>
          </cell>
          <cell r="AK832" t="e">
            <v>#NAME?</v>
          </cell>
          <cell r="AL832" t="e">
            <v>#NAME?</v>
          </cell>
          <cell r="AM832" t="e">
            <v>#NAME?</v>
          </cell>
          <cell r="AN832" t="e">
            <v>#NAME?</v>
          </cell>
          <cell r="AO832" t="e">
            <v>#NAME?</v>
          </cell>
          <cell r="AP832" t="e">
            <v>#NAME?</v>
          </cell>
          <cell r="AQ832">
            <v>0</v>
          </cell>
          <cell r="AR832">
            <v>0</v>
          </cell>
          <cell r="AS832">
            <v>0</v>
          </cell>
          <cell r="AT832">
            <v>0</v>
          </cell>
        </row>
        <row r="833">
          <cell r="A833" t="str">
            <v>Lilo of 132KV DC ARA-Jagdishpur at Dumraon Line-2</v>
          </cell>
          <cell r="B833">
            <v>0</v>
          </cell>
          <cell r="C833" t="str">
            <v>16/1</v>
          </cell>
          <cell r="D833" t="str">
            <v>DQ+0</v>
          </cell>
          <cell r="E833">
            <v>0</v>
          </cell>
          <cell r="F833">
            <v>0</v>
          </cell>
          <cell r="G833">
            <v>0</v>
          </cell>
          <cell r="H833">
            <v>28</v>
          </cell>
          <cell r="I833">
            <v>0</v>
          </cell>
          <cell r="J833">
            <v>0</v>
          </cell>
          <cell r="K833">
            <v>0</v>
          </cell>
          <cell r="L833">
            <v>0</v>
          </cell>
          <cell r="M833">
            <v>0</v>
          </cell>
          <cell r="N833">
            <v>0</v>
          </cell>
          <cell r="O833">
            <v>0</v>
          </cell>
          <cell r="P833">
            <v>0</v>
          </cell>
          <cell r="Q833">
            <v>0</v>
          </cell>
          <cell r="R833" t="e">
            <v>#NAME?</v>
          </cell>
          <cell r="S833" t="e">
            <v>#NAME?</v>
          </cell>
          <cell r="T833">
            <v>0</v>
          </cell>
          <cell r="U833">
            <v>0</v>
          </cell>
          <cell r="V833" t="e">
            <v>#NAME?</v>
          </cell>
          <cell r="W833" t="e">
            <v>#NAME?</v>
          </cell>
          <cell r="X833" t="e">
            <v>#NAME?</v>
          </cell>
          <cell r="Y833" t="e">
            <v>#NAME?</v>
          </cell>
          <cell r="Z833" t="e">
            <v>#NAME?</v>
          </cell>
          <cell r="AA833" t="e">
            <v>#NAME?</v>
          </cell>
          <cell r="AB833" t="e">
            <v>#NAME?</v>
          </cell>
          <cell r="AC833" t="e">
            <v>#NAME?</v>
          </cell>
          <cell r="AD833" t="e">
            <v>#NAME?</v>
          </cell>
          <cell r="AE833" t="e">
            <v>#NAME?</v>
          </cell>
          <cell r="AF833">
            <v>0</v>
          </cell>
          <cell r="AG833">
            <v>0</v>
          </cell>
          <cell r="AH833">
            <v>0</v>
          </cell>
          <cell r="AI833">
            <v>0</v>
          </cell>
          <cell r="AJ833" t="e">
            <v>#NAME?</v>
          </cell>
          <cell r="AK833" t="e">
            <v>#NAME?</v>
          </cell>
          <cell r="AL833" t="e">
            <v>#NAME?</v>
          </cell>
          <cell r="AM833" t="e">
            <v>#NAME?</v>
          </cell>
          <cell r="AN833" t="e">
            <v>#NAME?</v>
          </cell>
          <cell r="AO833" t="e">
            <v>#NAME?</v>
          </cell>
          <cell r="AP833" t="e">
            <v>#NAME?</v>
          </cell>
          <cell r="AQ833">
            <v>0</v>
          </cell>
          <cell r="AR833">
            <v>0</v>
          </cell>
          <cell r="AS833">
            <v>0</v>
          </cell>
          <cell r="AT833">
            <v>0</v>
          </cell>
        </row>
        <row r="834">
          <cell r="A834" t="str">
            <v>Lilo of 132KV DC ARA-Jagdishpur at Dumraon Line-2</v>
          </cell>
          <cell r="B834">
            <v>0</v>
          </cell>
          <cell r="C834" t="str">
            <v>17/0</v>
          </cell>
          <cell r="D834" t="str">
            <v>DS+18</v>
          </cell>
          <cell r="E834">
            <v>0</v>
          </cell>
          <cell r="F834">
            <v>0</v>
          </cell>
          <cell r="G834">
            <v>0</v>
          </cell>
          <cell r="H834">
            <v>28</v>
          </cell>
          <cell r="I834">
            <v>0</v>
          </cell>
          <cell r="J834">
            <v>0</v>
          </cell>
          <cell r="K834">
            <v>0</v>
          </cell>
          <cell r="L834">
            <v>0</v>
          </cell>
          <cell r="M834">
            <v>0</v>
          </cell>
          <cell r="N834">
            <v>0</v>
          </cell>
          <cell r="O834">
            <v>0</v>
          </cell>
          <cell r="P834">
            <v>0</v>
          </cell>
          <cell r="Q834">
            <v>0</v>
          </cell>
          <cell r="R834" t="e">
            <v>#NAME?</v>
          </cell>
          <cell r="S834" t="e">
            <v>#NAME?</v>
          </cell>
          <cell r="T834">
            <v>0</v>
          </cell>
          <cell r="U834">
            <v>0</v>
          </cell>
          <cell r="V834" t="e">
            <v>#NAME?</v>
          </cell>
          <cell r="W834" t="e">
            <v>#NAME?</v>
          </cell>
          <cell r="X834" t="e">
            <v>#NAME?</v>
          </cell>
          <cell r="Y834" t="e">
            <v>#NAME?</v>
          </cell>
          <cell r="Z834" t="e">
            <v>#NAME?</v>
          </cell>
          <cell r="AA834" t="e">
            <v>#NAME?</v>
          </cell>
          <cell r="AB834" t="e">
            <v>#NAME?</v>
          </cell>
          <cell r="AC834" t="e">
            <v>#NAME?</v>
          </cell>
          <cell r="AD834" t="e">
            <v>#NAME?</v>
          </cell>
          <cell r="AE834" t="e">
            <v>#NAME?</v>
          </cell>
          <cell r="AF834">
            <v>0</v>
          </cell>
          <cell r="AG834">
            <v>0</v>
          </cell>
          <cell r="AH834">
            <v>0</v>
          </cell>
          <cell r="AI834">
            <v>0</v>
          </cell>
          <cell r="AJ834" t="e">
            <v>#NAME?</v>
          </cell>
          <cell r="AK834" t="e">
            <v>#NAME?</v>
          </cell>
          <cell r="AL834" t="e">
            <v>#NAME?</v>
          </cell>
          <cell r="AM834" t="e">
            <v>#NAME?</v>
          </cell>
          <cell r="AN834" t="e">
            <v>#NAME?</v>
          </cell>
          <cell r="AO834" t="e">
            <v>#NAME?</v>
          </cell>
          <cell r="AP834" t="e">
            <v>#NAME?</v>
          </cell>
          <cell r="AQ834">
            <v>0</v>
          </cell>
          <cell r="AR834">
            <v>0</v>
          </cell>
          <cell r="AS834">
            <v>0</v>
          </cell>
          <cell r="AT834">
            <v>0</v>
          </cell>
        </row>
        <row r="835">
          <cell r="A835" t="str">
            <v>Lilo of 132KV DC ARA-Jagdishpur at Dumraon Line-2</v>
          </cell>
          <cell r="B835">
            <v>0</v>
          </cell>
          <cell r="C835" t="str">
            <v>18/0</v>
          </cell>
          <cell r="D835" t="str">
            <v>DS+18</v>
          </cell>
          <cell r="E835">
            <v>0</v>
          </cell>
          <cell r="F835">
            <v>0</v>
          </cell>
          <cell r="G835">
            <v>0</v>
          </cell>
          <cell r="H835">
            <v>28</v>
          </cell>
          <cell r="I835">
            <v>0</v>
          </cell>
          <cell r="J835">
            <v>0</v>
          </cell>
          <cell r="K835">
            <v>0</v>
          </cell>
          <cell r="L835">
            <v>0</v>
          </cell>
          <cell r="M835">
            <v>0</v>
          </cell>
          <cell r="N835">
            <v>0</v>
          </cell>
          <cell r="O835">
            <v>0</v>
          </cell>
          <cell r="P835">
            <v>0</v>
          </cell>
          <cell r="Q835">
            <v>0</v>
          </cell>
          <cell r="R835" t="e">
            <v>#NAME?</v>
          </cell>
          <cell r="S835" t="e">
            <v>#NAME?</v>
          </cell>
          <cell r="T835">
            <v>0</v>
          </cell>
          <cell r="U835">
            <v>0</v>
          </cell>
          <cell r="V835" t="e">
            <v>#NAME?</v>
          </cell>
          <cell r="W835" t="e">
            <v>#NAME?</v>
          </cell>
          <cell r="X835" t="e">
            <v>#NAME?</v>
          </cell>
          <cell r="Y835" t="e">
            <v>#NAME?</v>
          </cell>
          <cell r="Z835" t="e">
            <v>#NAME?</v>
          </cell>
          <cell r="AA835" t="e">
            <v>#NAME?</v>
          </cell>
          <cell r="AB835" t="e">
            <v>#NAME?</v>
          </cell>
          <cell r="AC835" t="e">
            <v>#NAME?</v>
          </cell>
          <cell r="AD835" t="e">
            <v>#NAME?</v>
          </cell>
          <cell r="AE835" t="e">
            <v>#NAME?</v>
          </cell>
          <cell r="AF835">
            <v>0</v>
          </cell>
          <cell r="AG835">
            <v>0</v>
          </cell>
          <cell r="AH835">
            <v>0</v>
          </cell>
          <cell r="AI835">
            <v>0</v>
          </cell>
          <cell r="AJ835" t="e">
            <v>#NAME?</v>
          </cell>
          <cell r="AK835" t="e">
            <v>#NAME?</v>
          </cell>
          <cell r="AL835" t="e">
            <v>#NAME?</v>
          </cell>
          <cell r="AM835" t="e">
            <v>#NAME?</v>
          </cell>
          <cell r="AN835" t="e">
            <v>#NAME?</v>
          </cell>
          <cell r="AO835" t="e">
            <v>#NAME?</v>
          </cell>
          <cell r="AP835" t="e">
            <v>#NAME?</v>
          </cell>
          <cell r="AQ835">
            <v>0</v>
          </cell>
          <cell r="AR835">
            <v>0</v>
          </cell>
          <cell r="AS835">
            <v>0</v>
          </cell>
          <cell r="AT835">
            <v>0</v>
          </cell>
        </row>
        <row r="836">
          <cell r="A836" t="str">
            <v>Lilo of 132KV DC ARA-Jagdishpur at Dumraon Line-2</v>
          </cell>
          <cell r="B836">
            <v>0</v>
          </cell>
          <cell r="C836" t="str">
            <v>18/1</v>
          </cell>
          <cell r="D836" t="str">
            <v>DQ+3</v>
          </cell>
          <cell r="E836">
            <v>0</v>
          </cell>
          <cell r="F836">
            <v>0</v>
          </cell>
          <cell r="G836">
            <v>0</v>
          </cell>
          <cell r="H836">
            <v>28</v>
          </cell>
          <cell r="I836">
            <v>0</v>
          </cell>
          <cell r="J836">
            <v>0</v>
          </cell>
          <cell r="K836">
            <v>0</v>
          </cell>
          <cell r="L836">
            <v>0</v>
          </cell>
          <cell r="M836">
            <v>0</v>
          </cell>
          <cell r="N836">
            <v>0</v>
          </cell>
          <cell r="O836">
            <v>0</v>
          </cell>
          <cell r="P836">
            <v>0</v>
          </cell>
          <cell r="Q836">
            <v>0</v>
          </cell>
          <cell r="R836" t="e">
            <v>#NAME?</v>
          </cell>
          <cell r="S836" t="e">
            <v>#NAME?</v>
          </cell>
          <cell r="T836">
            <v>0</v>
          </cell>
          <cell r="U836">
            <v>0</v>
          </cell>
          <cell r="V836" t="e">
            <v>#NAME?</v>
          </cell>
          <cell r="W836" t="e">
            <v>#NAME?</v>
          </cell>
          <cell r="X836" t="e">
            <v>#NAME?</v>
          </cell>
          <cell r="Y836" t="e">
            <v>#NAME?</v>
          </cell>
          <cell r="Z836" t="e">
            <v>#NAME?</v>
          </cell>
          <cell r="AA836" t="e">
            <v>#NAME?</v>
          </cell>
          <cell r="AB836" t="e">
            <v>#NAME?</v>
          </cell>
          <cell r="AC836" t="e">
            <v>#NAME?</v>
          </cell>
          <cell r="AD836" t="e">
            <v>#NAME?</v>
          </cell>
          <cell r="AE836" t="e">
            <v>#NAME?</v>
          </cell>
          <cell r="AF836">
            <v>0</v>
          </cell>
          <cell r="AG836">
            <v>0</v>
          </cell>
          <cell r="AH836">
            <v>0</v>
          </cell>
          <cell r="AI836">
            <v>0</v>
          </cell>
          <cell r="AJ836" t="e">
            <v>#NAME?</v>
          </cell>
          <cell r="AK836" t="e">
            <v>#NAME?</v>
          </cell>
          <cell r="AL836" t="e">
            <v>#NAME?</v>
          </cell>
          <cell r="AM836" t="e">
            <v>#NAME?</v>
          </cell>
          <cell r="AN836" t="e">
            <v>#NAME?</v>
          </cell>
          <cell r="AO836" t="e">
            <v>#NAME?</v>
          </cell>
          <cell r="AP836" t="e">
            <v>#NAME?</v>
          </cell>
          <cell r="AQ836">
            <v>0</v>
          </cell>
          <cell r="AR836">
            <v>0</v>
          </cell>
          <cell r="AS836">
            <v>0</v>
          </cell>
          <cell r="AT836">
            <v>0</v>
          </cell>
        </row>
        <row r="837">
          <cell r="A837" t="str">
            <v>Lilo of 132KV DC ARA-Jagdishpur at Dumraon Line-2</v>
          </cell>
          <cell r="B837">
            <v>0</v>
          </cell>
          <cell r="C837" t="str">
            <v>18/2</v>
          </cell>
          <cell r="D837" t="str">
            <v>DP+0</v>
          </cell>
          <cell r="E837">
            <v>0</v>
          </cell>
          <cell r="F837">
            <v>0</v>
          </cell>
          <cell r="G837">
            <v>0</v>
          </cell>
          <cell r="H837">
            <v>28</v>
          </cell>
          <cell r="I837">
            <v>0</v>
          </cell>
          <cell r="J837">
            <v>0</v>
          </cell>
          <cell r="K837">
            <v>0</v>
          </cell>
          <cell r="L837">
            <v>0</v>
          </cell>
          <cell r="M837">
            <v>0</v>
          </cell>
          <cell r="N837">
            <v>0</v>
          </cell>
          <cell r="O837">
            <v>0</v>
          </cell>
          <cell r="P837">
            <v>0</v>
          </cell>
          <cell r="Q837">
            <v>0</v>
          </cell>
          <cell r="R837" t="e">
            <v>#NAME?</v>
          </cell>
          <cell r="S837" t="e">
            <v>#NAME?</v>
          </cell>
          <cell r="T837">
            <v>0</v>
          </cell>
          <cell r="U837">
            <v>0</v>
          </cell>
          <cell r="V837" t="e">
            <v>#NAME?</v>
          </cell>
          <cell r="W837" t="e">
            <v>#NAME?</v>
          </cell>
          <cell r="X837" t="e">
            <v>#NAME?</v>
          </cell>
          <cell r="Y837" t="e">
            <v>#NAME?</v>
          </cell>
          <cell r="Z837" t="e">
            <v>#NAME?</v>
          </cell>
          <cell r="AA837" t="e">
            <v>#NAME?</v>
          </cell>
          <cell r="AB837" t="e">
            <v>#NAME?</v>
          </cell>
          <cell r="AC837" t="e">
            <v>#NAME?</v>
          </cell>
          <cell r="AD837" t="e">
            <v>#NAME?</v>
          </cell>
          <cell r="AE837" t="e">
            <v>#NAME?</v>
          </cell>
          <cell r="AF837">
            <v>0</v>
          </cell>
          <cell r="AG837">
            <v>0</v>
          </cell>
          <cell r="AH837">
            <v>0</v>
          </cell>
          <cell r="AI837">
            <v>0</v>
          </cell>
          <cell r="AJ837" t="e">
            <v>#NAME?</v>
          </cell>
          <cell r="AK837" t="e">
            <v>#NAME?</v>
          </cell>
          <cell r="AL837" t="e">
            <v>#NAME?</v>
          </cell>
          <cell r="AM837" t="e">
            <v>#NAME?</v>
          </cell>
          <cell r="AN837" t="e">
            <v>#NAME?</v>
          </cell>
          <cell r="AO837" t="e">
            <v>#NAME?</v>
          </cell>
          <cell r="AP837" t="e">
            <v>#NAME?</v>
          </cell>
          <cell r="AQ837">
            <v>0</v>
          </cell>
          <cell r="AR837">
            <v>0</v>
          </cell>
          <cell r="AS837">
            <v>0</v>
          </cell>
          <cell r="AT837">
            <v>0</v>
          </cell>
        </row>
        <row r="838">
          <cell r="A838" t="str">
            <v>Lilo of 132KV DC ARA-Jagdishpur at Dumraon Line-2</v>
          </cell>
          <cell r="B838">
            <v>0</v>
          </cell>
          <cell r="C838" t="str">
            <v>18/3</v>
          </cell>
          <cell r="D838" t="str">
            <v>DP+3</v>
          </cell>
          <cell r="E838">
            <v>0</v>
          </cell>
          <cell r="F838">
            <v>0</v>
          </cell>
          <cell r="G838">
            <v>0</v>
          </cell>
          <cell r="H838">
            <v>28</v>
          </cell>
          <cell r="I838">
            <v>0</v>
          </cell>
          <cell r="J838">
            <v>0</v>
          </cell>
          <cell r="K838">
            <v>0</v>
          </cell>
          <cell r="L838">
            <v>0</v>
          </cell>
          <cell r="M838">
            <v>0</v>
          </cell>
          <cell r="N838">
            <v>0</v>
          </cell>
          <cell r="O838">
            <v>0</v>
          </cell>
          <cell r="P838">
            <v>0</v>
          </cell>
          <cell r="Q838">
            <v>0</v>
          </cell>
          <cell r="R838" t="e">
            <v>#NAME?</v>
          </cell>
          <cell r="S838" t="e">
            <v>#NAME?</v>
          </cell>
          <cell r="T838">
            <v>0</v>
          </cell>
          <cell r="U838">
            <v>0</v>
          </cell>
          <cell r="V838" t="e">
            <v>#NAME?</v>
          </cell>
          <cell r="W838" t="e">
            <v>#NAME?</v>
          </cell>
          <cell r="X838" t="e">
            <v>#NAME?</v>
          </cell>
          <cell r="Y838" t="e">
            <v>#NAME?</v>
          </cell>
          <cell r="Z838" t="e">
            <v>#NAME?</v>
          </cell>
          <cell r="AA838" t="e">
            <v>#NAME?</v>
          </cell>
          <cell r="AB838" t="e">
            <v>#NAME?</v>
          </cell>
          <cell r="AC838" t="e">
            <v>#NAME?</v>
          </cell>
          <cell r="AD838" t="e">
            <v>#NAME?</v>
          </cell>
          <cell r="AE838" t="e">
            <v>#NAME?</v>
          </cell>
          <cell r="AF838">
            <v>0</v>
          </cell>
          <cell r="AG838">
            <v>0</v>
          </cell>
          <cell r="AH838">
            <v>0</v>
          </cell>
          <cell r="AI838">
            <v>0</v>
          </cell>
          <cell r="AJ838" t="e">
            <v>#NAME?</v>
          </cell>
          <cell r="AK838" t="e">
            <v>#NAME?</v>
          </cell>
          <cell r="AL838" t="e">
            <v>#NAME?</v>
          </cell>
          <cell r="AM838" t="e">
            <v>#NAME?</v>
          </cell>
          <cell r="AN838" t="e">
            <v>#NAME?</v>
          </cell>
          <cell r="AO838" t="e">
            <v>#NAME?</v>
          </cell>
          <cell r="AP838" t="e">
            <v>#NAME?</v>
          </cell>
          <cell r="AQ838">
            <v>0</v>
          </cell>
          <cell r="AR838">
            <v>0</v>
          </cell>
          <cell r="AS838">
            <v>0</v>
          </cell>
          <cell r="AT838">
            <v>0</v>
          </cell>
        </row>
        <row r="839">
          <cell r="A839" t="str">
            <v>Lilo of 132KV DC ARA-Jagdishpur at Dumraon Line-2</v>
          </cell>
          <cell r="B839">
            <v>0</v>
          </cell>
          <cell r="C839" t="str">
            <v>18/4</v>
          </cell>
          <cell r="D839" t="str">
            <v>DP+0</v>
          </cell>
          <cell r="E839">
            <v>0</v>
          </cell>
          <cell r="F839">
            <v>0</v>
          </cell>
          <cell r="G839">
            <v>0</v>
          </cell>
          <cell r="H839">
            <v>28</v>
          </cell>
          <cell r="I839">
            <v>0</v>
          </cell>
          <cell r="J839">
            <v>0</v>
          </cell>
          <cell r="K839">
            <v>0</v>
          </cell>
          <cell r="L839">
            <v>0</v>
          </cell>
          <cell r="M839">
            <v>0</v>
          </cell>
          <cell r="N839">
            <v>0</v>
          </cell>
          <cell r="O839">
            <v>0</v>
          </cell>
          <cell r="P839">
            <v>0</v>
          </cell>
          <cell r="Q839">
            <v>0</v>
          </cell>
          <cell r="R839" t="e">
            <v>#NAME?</v>
          </cell>
          <cell r="S839" t="e">
            <v>#NAME?</v>
          </cell>
          <cell r="T839">
            <v>0</v>
          </cell>
          <cell r="U839">
            <v>0</v>
          </cell>
          <cell r="V839" t="e">
            <v>#NAME?</v>
          </cell>
          <cell r="W839" t="e">
            <v>#NAME?</v>
          </cell>
          <cell r="X839" t="e">
            <v>#NAME?</v>
          </cell>
          <cell r="Y839" t="e">
            <v>#NAME?</v>
          </cell>
          <cell r="Z839" t="e">
            <v>#NAME?</v>
          </cell>
          <cell r="AA839" t="e">
            <v>#NAME?</v>
          </cell>
          <cell r="AB839" t="e">
            <v>#NAME?</v>
          </cell>
          <cell r="AC839" t="e">
            <v>#NAME?</v>
          </cell>
          <cell r="AD839" t="e">
            <v>#NAME?</v>
          </cell>
          <cell r="AE839" t="e">
            <v>#NAME?</v>
          </cell>
          <cell r="AF839">
            <v>0</v>
          </cell>
          <cell r="AG839">
            <v>0</v>
          </cell>
          <cell r="AH839">
            <v>0</v>
          </cell>
          <cell r="AI839">
            <v>0</v>
          </cell>
          <cell r="AJ839" t="e">
            <v>#NAME?</v>
          </cell>
          <cell r="AK839" t="e">
            <v>#NAME?</v>
          </cell>
          <cell r="AL839" t="e">
            <v>#NAME?</v>
          </cell>
          <cell r="AM839" t="e">
            <v>#NAME?</v>
          </cell>
          <cell r="AN839" t="e">
            <v>#NAME?</v>
          </cell>
          <cell r="AO839" t="e">
            <v>#NAME?</v>
          </cell>
          <cell r="AP839" t="e">
            <v>#NAME?</v>
          </cell>
          <cell r="AQ839">
            <v>0</v>
          </cell>
          <cell r="AR839">
            <v>0</v>
          </cell>
          <cell r="AS839">
            <v>0</v>
          </cell>
          <cell r="AT839">
            <v>0</v>
          </cell>
        </row>
        <row r="840">
          <cell r="A840" t="str">
            <v>Lilo of 132KV DC ARA-Jagdishpur at Dumraon Line-2</v>
          </cell>
          <cell r="B840">
            <v>0</v>
          </cell>
          <cell r="C840" t="str">
            <v>18/5</v>
          </cell>
          <cell r="D840" t="str">
            <v>DP+0</v>
          </cell>
          <cell r="E840">
            <v>0</v>
          </cell>
          <cell r="F840">
            <v>0</v>
          </cell>
          <cell r="G840">
            <v>0</v>
          </cell>
          <cell r="H840">
            <v>28</v>
          </cell>
          <cell r="I840">
            <v>0</v>
          </cell>
          <cell r="J840">
            <v>0</v>
          </cell>
          <cell r="K840">
            <v>0</v>
          </cell>
          <cell r="L840">
            <v>0</v>
          </cell>
          <cell r="M840">
            <v>0</v>
          </cell>
          <cell r="N840">
            <v>0</v>
          </cell>
          <cell r="O840">
            <v>0</v>
          </cell>
          <cell r="P840">
            <v>0</v>
          </cell>
          <cell r="Q840">
            <v>0</v>
          </cell>
          <cell r="R840" t="e">
            <v>#NAME?</v>
          </cell>
          <cell r="S840" t="e">
            <v>#NAME?</v>
          </cell>
          <cell r="T840">
            <v>0</v>
          </cell>
          <cell r="U840">
            <v>0</v>
          </cell>
          <cell r="V840" t="e">
            <v>#NAME?</v>
          </cell>
          <cell r="W840" t="e">
            <v>#NAME?</v>
          </cell>
          <cell r="X840" t="e">
            <v>#NAME?</v>
          </cell>
          <cell r="Y840" t="e">
            <v>#NAME?</v>
          </cell>
          <cell r="Z840" t="e">
            <v>#NAME?</v>
          </cell>
          <cell r="AA840" t="e">
            <v>#NAME?</v>
          </cell>
          <cell r="AB840" t="e">
            <v>#NAME?</v>
          </cell>
          <cell r="AC840" t="e">
            <v>#NAME?</v>
          </cell>
          <cell r="AD840" t="e">
            <v>#NAME?</v>
          </cell>
          <cell r="AE840" t="e">
            <v>#NAME?</v>
          </cell>
          <cell r="AF840">
            <v>0</v>
          </cell>
          <cell r="AG840">
            <v>0</v>
          </cell>
          <cell r="AH840">
            <v>0</v>
          </cell>
          <cell r="AI840">
            <v>0</v>
          </cell>
          <cell r="AJ840" t="e">
            <v>#NAME?</v>
          </cell>
          <cell r="AK840" t="e">
            <v>#NAME?</v>
          </cell>
          <cell r="AL840" t="e">
            <v>#NAME?</v>
          </cell>
          <cell r="AM840" t="e">
            <v>#NAME?</v>
          </cell>
          <cell r="AN840" t="e">
            <v>#NAME?</v>
          </cell>
          <cell r="AO840" t="e">
            <v>#NAME?</v>
          </cell>
          <cell r="AP840" t="e">
            <v>#NAME?</v>
          </cell>
          <cell r="AQ840">
            <v>0</v>
          </cell>
          <cell r="AR840">
            <v>0</v>
          </cell>
          <cell r="AS840">
            <v>0</v>
          </cell>
          <cell r="AT840">
            <v>0</v>
          </cell>
        </row>
        <row r="841">
          <cell r="A841" t="str">
            <v>Lilo of 132KV DC ARA-Jagdishpur at Dumraon Line-2</v>
          </cell>
          <cell r="B841">
            <v>0</v>
          </cell>
          <cell r="C841" t="str">
            <v>19/0</v>
          </cell>
          <cell r="D841" t="str">
            <v>DS+0</v>
          </cell>
          <cell r="E841">
            <v>0</v>
          </cell>
          <cell r="F841">
            <v>0</v>
          </cell>
          <cell r="G841">
            <v>0</v>
          </cell>
          <cell r="H841">
            <v>28</v>
          </cell>
          <cell r="I841">
            <v>0</v>
          </cell>
          <cell r="J841">
            <v>0</v>
          </cell>
          <cell r="K841">
            <v>0</v>
          </cell>
          <cell r="L841">
            <v>0</v>
          </cell>
          <cell r="M841">
            <v>0</v>
          </cell>
          <cell r="N841">
            <v>0</v>
          </cell>
          <cell r="O841">
            <v>0</v>
          </cell>
          <cell r="P841">
            <v>0</v>
          </cell>
          <cell r="Q841">
            <v>0</v>
          </cell>
          <cell r="R841" t="e">
            <v>#NAME?</v>
          </cell>
          <cell r="S841" t="e">
            <v>#NAME?</v>
          </cell>
          <cell r="T841">
            <v>0</v>
          </cell>
          <cell r="U841">
            <v>0</v>
          </cell>
          <cell r="V841" t="e">
            <v>#NAME?</v>
          </cell>
          <cell r="W841" t="e">
            <v>#NAME?</v>
          </cell>
          <cell r="X841" t="e">
            <v>#NAME?</v>
          </cell>
          <cell r="Y841" t="e">
            <v>#NAME?</v>
          </cell>
          <cell r="Z841" t="e">
            <v>#NAME?</v>
          </cell>
          <cell r="AA841" t="e">
            <v>#NAME?</v>
          </cell>
          <cell r="AB841" t="e">
            <v>#NAME?</v>
          </cell>
          <cell r="AC841" t="e">
            <v>#NAME?</v>
          </cell>
          <cell r="AD841" t="e">
            <v>#NAME?</v>
          </cell>
          <cell r="AE841" t="e">
            <v>#NAME?</v>
          </cell>
          <cell r="AF841">
            <v>0</v>
          </cell>
          <cell r="AG841">
            <v>0</v>
          </cell>
          <cell r="AH841">
            <v>0</v>
          </cell>
          <cell r="AI841">
            <v>0</v>
          </cell>
          <cell r="AJ841" t="e">
            <v>#NAME?</v>
          </cell>
          <cell r="AK841" t="e">
            <v>#NAME?</v>
          </cell>
          <cell r="AL841" t="e">
            <v>#NAME?</v>
          </cell>
          <cell r="AM841" t="e">
            <v>#NAME?</v>
          </cell>
          <cell r="AN841" t="e">
            <v>#NAME?</v>
          </cell>
          <cell r="AO841" t="e">
            <v>#NAME?</v>
          </cell>
          <cell r="AP841" t="e">
            <v>#NAME?</v>
          </cell>
          <cell r="AQ841">
            <v>0</v>
          </cell>
          <cell r="AR841">
            <v>0</v>
          </cell>
          <cell r="AS841">
            <v>0</v>
          </cell>
          <cell r="AT841">
            <v>0</v>
          </cell>
        </row>
        <row r="842">
          <cell r="A842" t="str">
            <v>Lilo of 132KV DC ARA-Jagdishpur at Dumraon Line-2</v>
          </cell>
          <cell r="B842">
            <v>0</v>
          </cell>
          <cell r="C842" t="str">
            <v>19/1</v>
          </cell>
          <cell r="D842" t="str">
            <v>DP+0</v>
          </cell>
          <cell r="E842">
            <v>0</v>
          </cell>
          <cell r="F842">
            <v>0</v>
          </cell>
          <cell r="G842">
            <v>0</v>
          </cell>
          <cell r="H842">
            <v>28</v>
          </cell>
          <cell r="I842">
            <v>0</v>
          </cell>
          <cell r="J842">
            <v>0</v>
          </cell>
          <cell r="K842">
            <v>0</v>
          </cell>
          <cell r="L842">
            <v>0</v>
          </cell>
          <cell r="M842">
            <v>0</v>
          </cell>
          <cell r="N842">
            <v>0</v>
          </cell>
          <cell r="O842">
            <v>0</v>
          </cell>
          <cell r="P842">
            <v>0</v>
          </cell>
          <cell r="Q842">
            <v>0</v>
          </cell>
          <cell r="R842" t="e">
            <v>#NAME?</v>
          </cell>
          <cell r="S842" t="e">
            <v>#NAME?</v>
          </cell>
          <cell r="T842">
            <v>0</v>
          </cell>
          <cell r="U842">
            <v>0</v>
          </cell>
          <cell r="V842" t="e">
            <v>#NAME?</v>
          </cell>
          <cell r="W842" t="e">
            <v>#NAME?</v>
          </cell>
          <cell r="X842" t="e">
            <v>#NAME?</v>
          </cell>
          <cell r="Y842" t="e">
            <v>#NAME?</v>
          </cell>
          <cell r="Z842" t="e">
            <v>#NAME?</v>
          </cell>
          <cell r="AA842" t="e">
            <v>#NAME?</v>
          </cell>
          <cell r="AB842" t="e">
            <v>#NAME?</v>
          </cell>
          <cell r="AC842" t="e">
            <v>#NAME?</v>
          </cell>
          <cell r="AD842" t="e">
            <v>#NAME?</v>
          </cell>
          <cell r="AE842" t="e">
            <v>#NAME?</v>
          </cell>
          <cell r="AF842">
            <v>0</v>
          </cell>
          <cell r="AG842">
            <v>0</v>
          </cell>
          <cell r="AH842">
            <v>0</v>
          </cell>
          <cell r="AI842">
            <v>0</v>
          </cell>
          <cell r="AJ842" t="e">
            <v>#NAME?</v>
          </cell>
          <cell r="AK842" t="e">
            <v>#NAME?</v>
          </cell>
          <cell r="AL842" t="e">
            <v>#NAME?</v>
          </cell>
          <cell r="AM842" t="e">
            <v>#NAME?</v>
          </cell>
          <cell r="AN842" t="e">
            <v>#NAME?</v>
          </cell>
          <cell r="AO842" t="e">
            <v>#NAME?</v>
          </cell>
          <cell r="AP842" t="e">
            <v>#NAME?</v>
          </cell>
          <cell r="AQ842">
            <v>0</v>
          </cell>
          <cell r="AR842">
            <v>0</v>
          </cell>
          <cell r="AS842">
            <v>0</v>
          </cell>
          <cell r="AT842">
            <v>0</v>
          </cell>
        </row>
        <row r="843">
          <cell r="A843" t="str">
            <v>Lilo of 132KV DC ARA-Jagdishpur at Dumraon Line-2</v>
          </cell>
          <cell r="B843">
            <v>0</v>
          </cell>
          <cell r="C843" t="str">
            <v>19/2</v>
          </cell>
          <cell r="D843" t="str">
            <v>DP+0</v>
          </cell>
          <cell r="E843">
            <v>0</v>
          </cell>
          <cell r="F843">
            <v>0</v>
          </cell>
          <cell r="G843">
            <v>0</v>
          </cell>
          <cell r="H843">
            <v>28</v>
          </cell>
          <cell r="I843">
            <v>0</v>
          </cell>
          <cell r="J843">
            <v>0</v>
          </cell>
          <cell r="K843">
            <v>0</v>
          </cell>
          <cell r="L843">
            <v>0</v>
          </cell>
          <cell r="M843">
            <v>0</v>
          </cell>
          <cell r="N843">
            <v>0</v>
          </cell>
          <cell r="O843">
            <v>0</v>
          </cell>
          <cell r="P843">
            <v>0</v>
          </cell>
          <cell r="Q843">
            <v>0</v>
          </cell>
          <cell r="R843" t="e">
            <v>#NAME?</v>
          </cell>
          <cell r="S843" t="e">
            <v>#NAME?</v>
          </cell>
          <cell r="T843">
            <v>0</v>
          </cell>
          <cell r="U843">
            <v>0</v>
          </cell>
          <cell r="V843" t="e">
            <v>#NAME?</v>
          </cell>
          <cell r="W843" t="e">
            <v>#NAME?</v>
          </cell>
          <cell r="X843" t="e">
            <v>#NAME?</v>
          </cell>
          <cell r="Y843" t="e">
            <v>#NAME?</v>
          </cell>
          <cell r="Z843" t="e">
            <v>#NAME?</v>
          </cell>
          <cell r="AA843" t="e">
            <v>#NAME?</v>
          </cell>
          <cell r="AB843" t="e">
            <v>#NAME?</v>
          </cell>
          <cell r="AC843" t="e">
            <v>#NAME?</v>
          </cell>
          <cell r="AD843" t="e">
            <v>#NAME?</v>
          </cell>
          <cell r="AE843" t="e">
            <v>#NAME?</v>
          </cell>
          <cell r="AF843">
            <v>0</v>
          </cell>
          <cell r="AG843">
            <v>0</v>
          </cell>
          <cell r="AH843">
            <v>0</v>
          </cell>
          <cell r="AI843">
            <v>0</v>
          </cell>
          <cell r="AJ843" t="e">
            <v>#NAME?</v>
          </cell>
          <cell r="AK843" t="e">
            <v>#NAME?</v>
          </cell>
          <cell r="AL843" t="e">
            <v>#NAME?</v>
          </cell>
          <cell r="AM843" t="e">
            <v>#NAME?</v>
          </cell>
          <cell r="AN843" t="e">
            <v>#NAME?</v>
          </cell>
          <cell r="AO843" t="e">
            <v>#NAME?</v>
          </cell>
          <cell r="AP843" t="e">
            <v>#NAME?</v>
          </cell>
          <cell r="AQ843">
            <v>0</v>
          </cell>
          <cell r="AR843">
            <v>0</v>
          </cell>
          <cell r="AS843">
            <v>0</v>
          </cell>
          <cell r="AT843">
            <v>0</v>
          </cell>
        </row>
        <row r="844">
          <cell r="A844" t="str">
            <v>Lilo of 132KV DC ARA-Jagdishpur at Dumraon Line-2</v>
          </cell>
          <cell r="B844">
            <v>0</v>
          </cell>
          <cell r="C844" t="str">
            <v>19/3</v>
          </cell>
          <cell r="D844" t="str">
            <v>DP+0</v>
          </cell>
          <cell r="E844">
            <v>0</v>
          </cell>
          <cell r="F844">
            <v>0</v>
          </cell>
          <cell r="G844">
            <v>0</v>
          </cell>
          <cell r="H844">
            <v>28</v>
          </cell>
          <cell r="I844">
            <v>0</v>
          </cell>
          <cell r="J844">
            <v>0</v>
          </cell>
          <cell r="K844">
            <v>0</v>
          </cell>
          <cell r="L844">
            <v>0</v>
          </cell>
          <cell r="M844">
            <v>0</v>
          </cell>
          <cell r="N844">
            <v>0</v>
          </cell>
          <cell r="O844">
            <v>0</v>
          </cell>
          <cell r="P844">
            <v>0</v>
          </cell>
          <cell r="Q844">
            <v>0</v>
          </cell>
          <cell r="R844" t="e">
            <v>#NAME?</v>
          </cell>
          <cell r="S844" t="e">
            <v>#NAME?</v>
          </cell>
          <cell r="T844">
            <v>0</v>
          </cell>
          <cell r="U844">
            <v>0</v>
          </cell>
          <cell r="V844" t="e">
            <v>#NAME?</v>
          </cell>
          <cell r="W844" t="e">
            <v>#NAME?</v>
          </cell>
          <cell r="X844" t="e">
            <v>#NAME?</v>
          </cell>
          <cell r="Y844" t="e">
            <v>#NAME?</v>
          </cell>
          <cell r="Z844" t="e">
            <v>#NAME?</v>
          </cell>
          <cell r="AA844" t="e">
            <v>#NAME?</v>
          </cell>
          <cell r="AB844" t="e">
            <v>#NAME?</v>
          </cell>
          <cell r="AC844" t="e">
            <v>#NAME?</v>
          </cell>
          <cell r="AD844" t="e">
            <v>#NAME?</v>
          </cell>
          <cell r="AE844" t="e">
            <v>#NAME?</v>
          </cell>
          <cell r="AF844">
            <v>0</v>
          </cell>
          <cell r="AG844">
            <v>0</v>
          </cell>
          <cell r="AH844">
            <v>0</v>
          </cell>
          <cell r="AI844">
            <v>0</v>
          </cell>
          <cell r="AJ844" t="e">
            <v>#NAME?</v>
          </cell>
          <cell r="AK844" t="e">
            <v>#NAME?</v>
          </cell>
          <cell r="AL844" t="e">
            <v>#NAME?</v>
          </cell>
          <cell r="AM844" t="e">
            <v>#NAME?</v>
          </cell>
          <cell r="AN844" t="e">
            <v>#NAME?</v>
          </cell>
          <cell r="AO844" t="e">
            <v>#NAME?</v>
          </cell>
          <cell r="AP844" t="e">
            <v>#NAME?</v>
          </cell>
          <cell r="AQ844">
            <v>0</v>
          </cell>
          <cell r="AR844">
            <v>0</v>
          </cell>
          <cell r="AS844">
            <v>0</v>
          </cell>
          <cell r="AT844">
            <v>0</v>
          </cell>
        </row>
        <row r="845">
          <cell r="A845" t="str">
            <v>Lilo of 132KV DC ARA-Jagdishpur at Dumraon Line-2</v>
          </cell>
          <cell r="B845">
            <v>0</v>
          </cell>
          <cell r="C845" t="str">
            <v>19/4</v>
          </cell>
          <cell r="D845" t="str">
            <v>DP+0</v>
          </cell>
          <cell r="E845">
            <v>0</v>
          </cell>
          <cell r="F845">
            <v>0</v>
          </cell>
          <cell r="G845">
            <v>0</v>
          </cell>
          <cell r="H845">
            <v>28</v>
          </cell>
          <cell r="I845">
            <v>0</v>
          </cell>
          <cell r="J845">
            <v>0</v>
          </cell>
          <cell r="K845">
            <v>0</v>
          </cell>
          <cell r="L845">
            <v>0</v>
          </cell>
          <cell r="M845">
            <v>0</v>
          </cell>
          <cell r="N845">
            <v>0</v>
          </cell>
          <cell r="O845">
            <v>0</v>
          </cell>
          <cell r="P845">
            <v>0</v>
          </cell>
          <cell r="Q845">
            <v>0</v>
          </cell>
          <cell r="R845" t="e">
            <v>#NAME?</v>
          </cell>
          <cell r="S845" t="e">
            <v>#NAME?</v>
          </cell>
          <cell r="T845">
            <v>0</v>
          </cell>
          <cell r="U845">
            <v>0</v>
          </cell>
          <cell r="V845" t="e">
            <v>#NAME?</v>
          </cell>
          <cell r="W845" t="e">
            <v>#NAME?</v>
          </cell>
          <cell r="X845" t="e">
            <v>#NAME?</v>
          </cell>
          <cell r="Y845" t="e">
            <v>#NAME?</v>
          </cell>
          <cell r="Z845" t="e">
            <v>#NAME?</v>
          </cell>
          <cell r="AA845" t="e">
            <v>#NAME?</v>
          </cell>
          <cell r="AB845" t="e">
            <v>#NAME?</v>
          </cell>
          <cell r="AC845" t="e">
            <v>#NAME?</v>
          </cell>
          <cell r="AD845" t="e">
            <v>#NAME?</v>
          </cell>
          <cell r="AE845" t="e">
            <v>#NAME?</v>
          </cell>
          <cell r="AF845">
            <v>0</v>
          </cell>
          <cell r="AG845">
            <v>0</v>
          </cell>
          <cell r="AH845">
            <v>0</v>
          </cell>
          <cell r="AI845">
            <v>0</v>
          </cell>
          <cell r="AJ845" t="e">
            <v>#NAME?</v>
          </cell>
          <cell r="AK845" t="e">
            <v>#NAME?</v>
          </cell>
          <cell r="AL845" t="e">
            <v>#NAME?</v>
          </cell>
          <cell r="AM845" t="e">
            <v>#NAME?</v>
          </cell>
          <cell r="AN845" t="e">
            <v>#NAME?</v>
          </cell>
          <cell r="AO845" t="e">
            <v>#NAME?</v>
          </cell>
          <cell r="AP845" t="e">
            <v>#NAME?</v>
          </cell>
          <cell r="AQ845">
            <v>0</v>
          </cell>
          <cell r="AR845">
            <v>0</v>
          </cell>
          <cell r="AS845">
            <v>0</v>
          </cell>
          <cell r="AT845">
            <v>0</v>
          </cell>
        </row>
        <row r="846">
          <cell r="A846" t="str">
            <v>Lilo of 132KV DC ARA-Jagdishpur at Dumraon Line-2</v>
          </cell>
          <cell r="B846">
            <v>0</v>
          </cell>
          <cell r="C846" t="str">
            <v>20/0</v>
          </cell>
          <cell r="D846" t="str">
            <v>DR+0</v>
          </cell>
          <cell r="E846">
            <v>0</v>
          </cell>
          <cell r="F846">
            <v>0</v>
          </cell>
          <cell r="G846">
            <v>0</v>
          </cell>
          <cell r="H846">
            <v>28</v>
          </cell>
          <cell r="I846">
            <v>0</v>
          </cell>
          <cell r="J846">
            <v>0</v>
          </cell>
          <cell r="K846">
            <v>0</v>
          </cell>
          <cell r="L846">
            <v>0</v>
          </cell>
          <cell r="M846">
            <v>0</v>
          </cell>
          <cell r="N846">
            <v>0</v>
          </cell>
          <cell r="O846">
            <v>0</v>
          </cell>
          <cell r="P846">
            <v>0</v>
          </cell>
          <cell r="Q846">
            <v>0</v>
          </cell>
          <cell r="R846" t="e">
            <v>#NAME?</v>
          </cell>
          <cell r="S846" t="e">
            <v>#NAME?</v>
          </cell>
          <cell r="T846">
            <v>0</v>
          </cell>
          <cell r="U846">
            <v>0</v>
          </cell>
          <cell r="V846" t="e">
            <v>#NAME?</v>
          </cell>
          <cell r="W846" t="e">
            <v>#NAME?</v>
          </cell>
          <cell r="X846" t="e">
            <v>#NAME?</v>
          </cell>
          <cell r="Y846" t="e">
            <v>#NAME?</v>
          </cell>
          <cell r="Z846" t="e">
            <v>#NAME?</v>
          </cell>
          <cell r="AA846" t="e">
            <v>#NAME?</v>
          </cell>
          <cell r="AB846" t="e">
            <v>#NAME?</v>
          </cell>
          <cell r="AC846" t="e">
            <v>#NAME?</v>
          </cell>
          <cell r="AD846" t="e">
            <v>#NAME?</v>
          </cell>
          <cell r="AE846" t="e">
            <v>#NAME?</v>
          </cell>
          <cell r="AF846">
            <v>0</v>
          </cell>
          <cell r="AG846">
            <v>0</v>
          </cell>
          <cell r="AH846">
            <v>0</v>
          </cell>
          <cell r="AI846">
            <v>0</v>
          </cell>
          <cell r="AJ846" t="e">
            <v>#NAME?</v>
          </cell>
          <cell r="AK846" t="e">
            <v>#NAME?</v>
          </cell>
          <cell r="AL846" t="e">
            <v>#NAME?</v>
          </cell>
          <cell r="AM846" t="e">
            <v>#NAME?</v>
          </cell>
          <cell r="AN846" t="e">
            <v>#NAME?</v>
          </cell>
          <cell r="AO846" t="e">
            <v>#NAME?</v>
          </cell>
          <cell r="AP846" t="e">
            <v>#NAME?</v>
          </cell>
          <cell r="AQ846">
            <v>0</v>
          </cell>
          <cell r="AR846">
            <v>0</v>
          </cell>
          <cell r="AS846">
            <v>0</v>
          </cell>
          <cell r="AT846">
            <v>0</v>
          </cell>
        </row>
        <row r="847">
          <cell r="A847" t="str">
            <v>Lilo of 132KV DC ARA-Jagdishpur at Dumraon Line-2</v>
          </cell>
          <cell r="B847">
            <v>0</v>
          </cell>
          <cell r="C847" t="str">
            <v>20/1</v>
          </cell>
          <cell r="D847" t="str">
            <v>DP+0</v>
          </cell>
          <cell r="E847">
            <v>0</v>
          </cell>
          <cell r="F847">
            <v>0</v>
          </cell>
          <cell r="G847">
            <v>0</v>
          </cell>
          <cell r="H847">
            <v>28</v>
          </cell>
          <cell r="I847">
            <v>0</v>
          </cell>
          <cell r="J847">
            <v>0</v>
          </cell>
          <cell r="K847">
            <v>0</v>
          </cell>
          <cell r="L847">
            <v>0</v>
          </cell>
          <cell r="M847">
            <v>0</v>
          </cell>
          <cell r="N847">
            <v>0</v>
          </cell>
          <cell r="O847">
            <v>0</v>
          </cell>
          <cell r="P847">
            <v>0</v>
          </cell>
          <cell r="Q847">
            <v>0</v>
          </cell>
          <cell r="R847" t="e">
            <v>#NAME?</v>
          </cell>
          <cell r="S847" t="e">
            <v>#NAME?</v>
          </cell>
          <cell r="T847">
            <v>0</v>
          </cell>
          <cell r="U847">
            <v>0</v>
          </cell>
          <cell r="V847" t="e">
            <v>#NAME?</v>
          </cell>
          <cell r="W847" t="e">
            <v>#NAME?</v>
          </cell>
          <cell r="X847" t="e">
            <v>#NAME?</v>
          </cell>
          <cell r="Y847" t="e">
            <v>#NAME?</v>
          </cell>
          <cell r="Z847" t="e">
            <v>#NAME?</v>
          </cell>
          <cell r="AA847" t="e">
            <v>#NAME?</v>
          </cell>
          <cell r="AB847" t="e">
            <v>#NAME?</v>
          </cell>
          <cell r="AC847" t="e">
            <v>#NAME?</v>
          </cell>
          <cell r="AD847" t="e">
            <v>#NAME?</v>
          </cell>
          <cell r="AE847" t="e">
            <v>#NAME?</v>
          </cell>
          <cell r="AF847">
            <v>0</v>
          </cell>
          <cell r="AG847">
            <v>0</v>
          </cell>
          <cell r="AH847">
            <v>0</v>
          </cell>
          <cell r="AI847">
            <v>0</v>
          </cell>
          <cell r="AJ847" t="e">
            <v>#NAME?</v>
          </cell>
          <cell r="AK847" t="e">
            <v>#NAME?</v>
          </cell>
          <cell r="AL847" t="e">
            <v>#NAME?</v>
          </cell>
          <cell r="AM847" t="e">
            <v>#NAME?</v>
          </cell>
          <cell r="AN847" t="e">
            <v>#NAME?</v>
          </cell>
          <cell r="AO847" t="e">
            <v>#NAME?</v>
          </cell>
          <cell r="AP847" t="e">
            <v>#NAME?</v>
          </cell>
          <cell r="AQ847">
            <v>0</v>
          </cell>
          <cell r="AR847">
            <v>0</v>
          </cell>
          <cell r="AS847">
            <v>0</v>
          </cell>
          <cell r="AT847">
            <v>0</v>
          </cell>
        </row>
        <row r="848">
          <cell r="A848" t="str">
            <v>Lilo of 132KV DC ARA-Jagdishpur at Dumraon Line-2</v>
          </cell>
          <cell r="B848">
            <v>0</v>
          </cell>
          <cell r="C848" t="str">
            <v>20/2</v>
          </cell>
          <cell r="D848" t="str">
            <v>DP+0</v>
          </cell>
          <cell r="E848">
            <v>0</v>
          </cell>
          <cell r="F848">
            <v>0</v>
          </cell>
          <cell r="G848">
            <v>0</v>
          </cell>
          <cell r="H848">
            <v>28</v>
          </cell>
          <cell r="I848">
            <v>0</v>
          </cell>
          <cell r="J848">
            <v>0</v>
          </cell>
          <cell r="K848">
            <v>0</v>
          </cell>
          <cell r="L848">
            <v>0</v>
          </cell>
          <cell r="M848">
            <v>0</v>
          </cell>
          <cell r="N848">
            <v>0</v>
          </cell>
          <cell r="O848">
            <v>0</v>
          </cell>
          <cell r="P848">
            <v>0</v>
          </cell>
          <cell r="Q848">
            <v>0</v>
          </cell>
          <cell r="R848" t="e">
            <v>#NAME?</v>
          </cell>
          <cell r="S848" t="e">
            <v>#NAME?</v>
          </cell>
          <cell r="T848">
            <v>0</v>
          </cell>
          <cell r="U848">
            <v>0</v>
          </cell>
          <cell r="V848" t="e">
            <v>#NAME?</v>
          </cell>
          <cell r="W848" t="e">
            <v>#NAME?</v>
          </cell>
          <cell r="X848" t="e">
            <v>#NAME?</v>
          </cell>
          <cell r="Y848" t="e">
            <v>#NAME?</v>
          </cell>
          <cell r="Z848" t="e">
            <v>#NAME?</v>
          </cell>
          <cell r="AA848" t="e">
            <v>#NAME?</v>
          </cell>
          <cell r="AB848" t="e">
            <v>#NAME?</v>
          </cell>
          <cell r="AC848" t="e">
            <v>#NAME?</v>
          </cell>
          <cell r="AD848" t="e">
            <v>#NAME?</v>
          </cell>
          <cell r="AE848" t="e">
            <v>#NAME?</v>
          </cell>
          <cell r="AF848">
            <v>0</v>
          </cell>
          <cell r="AG848">
            <v>0</v>
          </cell>
          <cell r="AH848">
            <v>0</v>
          </cell>
          <cell r="AI848">
            <v>0</v>
          </cell>
          <cell r="AJ848" t="e">
            <v>#NAME?</v>
          </cell>
          <cell r="AK848" t="e">
            <v>#NAME?</v>
          </cell>
          <cell r="AL848" t="e">
            <v>#NAME?</v>
          </cell>
          <cell r="AM848" t="e">
            <v>#NAME?</v>
          </cell>
          <cell r="AN848" t="e">
            <v>#NAME?</v>
          </cell>
          <cell r="AO848" t="e">
            <v>#NAME?</v>
          </cell>
          <cell r="AP848" t="e">
            <v>#NAME?</v>
          </cell>
          <cell r="AQ848">
            <v>0</v>
          </cell>
          <cell r="AR848">
            <v>0</v>
          </cell>
          <cell r="AS848">
            <v>0</v>
          </cell>
          <cell r="AT848">
            <v>0</v>
          </cell>
        </row>
        <row r="849">
          <cell r="A849" t="str">
            <v>Lilo of 132KV DC ARA-Jagdishpur at Dumraon Line-2</v>
          </cell>
          <cell r="B849">
            <v>0</v>
          </cell>
          <cell r="C849" t="str">
            <v>20/3</v>
          </cell>
          <cell r="D849" t="str">
            <v>DP+0</v>
          </cell>
          <cell r="E849">
            <v>0</v>
          </cell>
          <cell r="F849">
            <v>0</v>
          </cell>
          <cell r="G849">
            <v>0</v>
          </cell>
          <cell r="H849">
            <v>28</v>
          </cell>
          <cell r="I849">
            <v>0</v>
          </cell>
          <cell r="J849">
            <v>0</v>
          </cell>
          <cell r="K849">
            <v>0</v>
          </cell>
          <cell r="L849">
            <v>0</v>
          </cell>
          <cell r="M849">
            <v>0</v>
          </cell>
          <cell r="N849">
            <v>0</v>
          </cell>
          <cell r="O849">
            <v>0</v>
          </cell>
          <cell r="P849">
            <v>0</v>
          </cell>
          <cell r="Q849">
            <v>0</v>
          </cell>
          <cell r="R849" t="e">
            <v>#NAME?</v>
          </cell>
          <cell r="S849" t="e">
            <v>#NAME?</v>
          </cell>
          <cell r="T849">
            <v>0</v>
          </cell>
          <cell r="U849">
            <v>0</v>
          </cell>
          <cell r="V849" t="e">
            <v>#NAME?</v>
          </cell>
          <cell r="W849" t="e">
            <v>#NAME?</v>
          </cell>
          <cell r="X849" t="e">
            <v>#NAME?</v>
          </cell>
          <cell r="Y849" t="e">
            <v>#NAME?</v>
          </cell>
          <cell r="Z849" t="e">
            <v>#NAME?</v>
          </cell>
          <cell r="AA849" t="e">
            <v>#NAME?</v>
          </cell>
          <cell r="AB849" t="e">
            <v>#NAME?</v>
          </cell>
          <cell r="AC849" t="e">
            <v>#NAME?</v>
          </cell>
          <cell r="AD849" t="e">
            <v>#NAME?</v>
          </cell>
          <cell r="AE849" t="e">
            <v>#NAME?</v>
          </cell>
          <cell r="AF849">
            <v>0</v>
          </cell>
          <cell r="AG849">
            <v>0</v>
          </cell>
          <cell r="AH849">
            <v>0</v>
          </cell>
          <cell r="AI849">
            <v>0</v>
          </cell>
          <cell r="AJ849" t="e">
            <v>#NAME?</v>
          </cell>
          <cell r="AK849" t="e">
            <v>#NAME?</v>
          </cell>
          <cell r="AL849" t="e">
            <v>#NAME?</v>
          </cell>
          <cell r="AM849" t="e">
            <v>#NAME?</v>
          </cell>
          <cell r="AN849" t="e">
            <v>#NAME?</v>
          </cell>
          <cell r="AO849" t="e">
            <v>#NAME?</v>
          </cell>
          <cell r="AP849" t="e">
            <v>#NAME?</v>
          </cell>
          <cell r="AQ849">
            <v>0</v>
          </cell>
          <cell r="AR849">
            <v>0</v>
          </cell>
          <cell r="AS849">
            <v>0</v>
          </cell>
          <cell r="AT849">
            <v>0</v>
          </cell>
        </row>
        <row r="850">
          <cell r="A850" t="str">
            <v>Lilo of 132KV DC ARA-Jagdishpur at Dumraon Line-2</v>
          </cell>
          <cell r="B850">
            <v>0</v>
          </cell>
          <cell r="C850" t="str">
            <v>21/0</v>
          </cell>
          <cell r="D850" t="str">
            <v>DS+0</v>
          </cell>
          <cell r="E850">
            <v>0</v>
          </cell>
          <cell r="F850">
            <v>0</v>
          </cell>
          <cell r="G850">
            <v>0</v>
          </cell>
          <cell r="H850">
            <v>28</v>
          </cell>
          <cell r="I850">
            <v>0</v>
          </cell>
          <cell r="J850">
            <v>0</v>
          </cell>
          <cell r="K850">
            <v>0</v>
          </cell>
          <cell r="L850">
            <v>0</v>
          </cell>
          <cell r="M850">
            <v>0</v>
          </cell>
          <cell r="N850">
            <v>0</v>
          </cell>
          <cell r="O850">
            <v>0</v>
          </cell>
          <cell r="P850">
            <v>0</v>
          </cell>
          <cell r="Q850">
            <v>0</v>
          </cell>
          <cell r="R850" t="e">
            <v>#NAME?</v>
          </cell>
          <cell r="S850" t="e">
            <v>#NAME?</v>
          </cell>
          <cell r="T850">
            <v>0</v>
          </cell>
          <cell r="U850">
            <v>0</v>
          </cell>
          <cell r="V850" t="e">
            <v>#NAME?</v>
          </cell>
          <cell r="W850" t="e">
            <v>#NAME?</v>
          </cell>
          <cell r="X850" t="e">
            <v>#NAME?</v>
          </cell>
          <cell r="Y850" t="e">
            <v>#NAME?</v>
          </cell>
          <cell r="Z850" t="e">
            <v>#NAME?</v>
          </cell>
          <cell r="AA850" t="e">
            <v>#NAME?</v>
          </cell>
          <cell r="AB850" t="e">
            <v>#NAME?</v>
          </cell>
          <cell r="AC850" t="e">
            <v>#NAME?</v>
          </cell>
          <cell r="AD850" t="e">
            <v>#NAME?</v>
          </cell>
          <cell r="AE850" t="e">
            <v>#NAME?</v>
          </cell>
          <cell r="AF850">
            <v>0</v>
          </cell>
          <cell r="AG850">
            <v>0</v>
          </cell>
          <cell r="AH850">
            <v>0</v>
          </cell>
          <cell r="AI850">
            <v>0</v>
          </cell>
          <cell r="AJ850" t="e">
            <v>#NAME?</v>
          </cell>
          <cell r="AK850" t="e">
            <v>#NAME?</v>
          </cell>
          <cell r="AL850" t="e">
            <v>#NAME?</v>
          </cell>
          <cell r="AM850" t="e">
            <v>#NAME?</v>
          </cell>
          <cell r="AN850" t="e">
            <v>#NAME?</v>
          </cell>
          <cell r="AO850" t="e">
            <v>#NAME?</v>
          </cell>
          <cell r="AP850" t="e">
            <v>#NAME?</v>
          </cell>
          <cell r="AQ850">
            <v>0</v>
          </cell>
          <cell r="AR850">
            <v>0</v>
          </cell>
          <cell r="AS850">
            <v>0</v>
          </cell>
          <cell r="AT850">
            <v>0</v>
          </cell>
        </row>
        <row r="851">
          <cell r="A851" t="str">
            <v>Lilo of 132KV DC ARA-Jagdishpur at Dumraon Line-2</v>
          </cell>
          <cell r="B851">
            <v>0</v>
          </cell>
          <cell r="C851" t="str">
            <v>21/1</v>
          </cell>
          <cell r="D851" t="str">
            <v>GANTRY</v>
          </cell>
          <cell r="E851">
            <v>0</v>
          </cell>
          <cell r="F851">
            <v>0</v>
          </cell>
          <cell r="G851">
            <v>0</v>
          </cell>
          <cell r="H851">
            <v>28</v>
          </cell>
          <cell r="I851">
            <v>0</v>
          </cell>
          <cell r="J851">
            <v>0</v>
          </cell>
          <cell r="K851">
            <v>0</v>
          </cell>
          <cell r="L851">
            <v>0</v>
          </cell>
          <cell r="M851">
            <v>0</v>
          </cell>
          <cell r="N851">
            <v>0</v>
          </cell>
          <cell r="O851">
            <v>0</v>
          </cell>
          <cell r="P851">
            <v>0</v>
          </cell>
          <cell r="Q851">
            <v>0</v>
          </cell>
          <cell r="R851" t="e">
            <v>#NAME?</v>
          </cell>
          <cell r="S851" t="e">
            <v>#NAME?</v>
          </cell>
          <cell r="T851">
            <v>0</v>
          </cell>
          <cell r="U851">
            <v>0</v>
          </cell>
          <cell r="V851" t="e">
            <v>#NAME?</v>
          </cell>
          <cell r="W851" t="e">
            <v>#NAME?</v>
          </cell>
          <cell r="X851" t="e">
            <v>#NAME?</v>
          </cell>
          <cell r="Y851" t="e">
            <v>#NAME?</v>
          </cell>
          <cell r="Z851" t="e">
            <v>#NAME?</v>
          </cell>
          <cell r="AA851" t="e">
            <v>#NAME?</v>
          </cell>
          <cell r="AB851" t="e">
            <v>#NAME?</v>
          </cell>
          <cell r="AC851" t="e">
            <v>#NAME?</v>
          </cell>
          <cell r="AD851" t="e">
            <v>#NAME?</v>
          </cell>
          <cell r="AE851" t="e">
            <v>#NAME?</v>
          </cell>
          <cell r="AF851">
            <v>0</v>
          </cell>
          <cell r="AG851">
            <v>0</v>
          </cell>
          <cell r="AH851">
            <v>0</v>
          </cell>
          <cell r="AI851">
            <v>0</v>
          </cell>
          <cell r="AJ851" t="e">
            <v>#NAME?</v>
          </cell>
          <cell r="AK851" t="e">
            <v>#NAME?</v>
          </cell>
          <cell r="AL851" t="e">
            <v>#NAME?</v>
          </cell>
          <cell r="AM851" t="e">
            <v>#NAME?</v>
          </cell>
          <cell r="AN851" t="e">
            <v>#NAME?</v>
          </cell>
          <cell r="AO851" t="e">
            <v>#NAME?</v>
          </cell>
          <cell r="AP851" t="e">
            <v>#NAME?</v>
          </cell>
          <cell r="AQ851">
            <v>0</v>
          </cell>
          <cell r="AR851">
            <v>0</v>
          </cell>
          <cell r="AS851">
            <v>0</v>
          </cell>
          <cell r="AT851">
            <v>0</v>
          </cell>
        </row>
        <row r="852">
          <cell r="A852" t="str">
            <v>Lilo of 132KV DC ARA-Jagdishpur at Dumraon Line-2</v>
          </cell>
          <cell r="B852">
            <v>0</v>
          </cell>
          <cell r="C852" t="str">
            <v>21/2</v>
          </cell>
          <cell r="D852" t="str">
            <v>GANTRY</v>
          </cell>
          <cell r="E852">
            <v>0</v>
          </cell>
          <cell r="F852">
            <v>0</v>
          </cell>
          <cell r="G852">
            <v>0</v>
          </cell>
          <cell r="H852">
            <v>28</v>
          </cell>
          <cell r="I852">
            <v>0</v>
          </cell>
          <cell r="J852">
            <v>0</v>
          </cell>
          <cell r="K852">
            <v>0</v>
          </cell>
          <cell r="L852">
            <v>0</v>
          </cell>
          <cell r="M852">
            <v>0</v>
          </cell>
          <cell r="N852">
            <v>0</v>
          </cell>
          <cell r="O852">
            <v>0</v>
          </cell>
          <cell r="P852">
            <v>0</v>
          </cell>
          <cell r="Q852">
            <v>0</v>
          </cell>
          <cell r="R852" t="e">
            <v>#NAME?</v>
          </cell>
          <cell r="S852" t="e">
            <v>#NAME?</v>
          </cell>
          <cell r="T852">
            <v>0</v>
          </cell>
          <cell r="U852">
            <v>0</v>
          </cell>
          <cell r="V852" t="e">
            <v>#NAME?</v>
          </cell>
          <cell r="W852" t="e">
            <v>#NAME?</v>
          </cell>
          <cell r="X852" t="e">
            <v>#NAME?</v>
          </cell>
          <cell r="Y852" t="e">
            <v>#NAME?</v>
          </cell>
          <cell r="Z852" t="e">
            <v>#NAME?</v>
          </cell>
          <cell r="AA852" t="e">
            <v>#NAME?</v>
          </cell>
          <cell r="AB852" t="e">
            <v>#NAME?</v>
          </cell>
          <cell r="AC852" t="e">
            <v>#NAME?</v>
          </cell>
          <cell r="AD852" t="e">
            <v>#NAME?</v>
          </cell>
          <cell r="AE852" t="e">
            <v>#NAME?</v>
          </cell>
          <cell r="AF852">
            <v>0</v>
          </cell>
          <cell r="AG852">
            <v>0</v>
          </cell>
          <cell r="AH852">
            <v>0</v>
          </cell>
          <cell r="AI852">
            <v>0</v>
          </cell>
          <cell r="AJ852" t="e">
            <v>#NAME?</v>
          </cell>
          <cell r="AK852" t="e">
            <v>#NAME?</v>
          </cell>
          <cell r="AL852" t="e">
            <v>#NAME?</v>
          </cell>
          <cell r="AM852" t="e">
            <v>#NAME?</v>
          </cell>
          <cell r="AN852" t="e">
            <v>#NAME?</v>
          </cell>
          <cell r="AO852" t="e">
            <v>#NAME?</v>
          </cell>
          <cell r="AP852" t="e">
            <v>#NAME?</v>
          </cell>
          <cell r="AQ852">
            <v>0</v>
          </cell>
          <cell r="AR852">
            <v>0</v>
          </cell>
          <cell r="AS852">
            <v>0</v>
          </cell>
          <cell r="AT852">
            <v>0</v>
          </cell>
        </row>
        <row r="853">
          <cell r="A853" t="str">
            <v>Lilo of 132KV DC ARA-Jagdishpur at Dumraon Line-2</v>
          </cell>
          <cell r="B853">
            <v>0</v>
          </cell>
          <cell r="C853" t="str">
            <v>22/0</v>
          </cell>
          <cell r="D853" t="str">
            <v>DS+0</v>
          </cell>
          <cell r="E853">
            <v>0</v>
          </cell>
          <cell r="F853">
            <v>0</v>
          </cell>
          <cell r="G853">
            <v>0</v>
          </cell>
          <cell r="H853">
            <v>28</v>
          </cell>
          <cell r="I853">
            <v>0</v>
          </cell>
          <cell r="J853">
            <v>0</v>
          </cell>
          <cell r="K853">
            <v>0</v>
          </cell>
          <cell r="L853">
            <v>0</v>
          </cell>
          <cell r="M853">
            <v>0</v>
          </cell>
          <cell r="N853">
            <v>0</v>
          </cell>
          <cell r="O853">
            <v>0</v>
          </cell>
          <cell r="P853">
            <v>0</v>
          </cell>
          <cell r="Q853">
            <v>0</v>
          </cell>
          <cell r="R853" t="e">
            <v>#NAME?</v>
          </cell>
          <cell r="S853" t="e">
            <v>#NAME?</v>
          </cell>
          <cell r="T853">
            <v>0</v>
          </cell>
          <cell r="U853">
            <v>0</v>
          </cell>
          <cell r="V853" t="e">
            <v>#NAME?</v>
          </cell>
          <cell r="W853" t="e">
            <v>#NAME?</v>
          </cell>
          <cell r="X853" t="e">
            <v>#NAME?</v>
          </cell>
          <cell r="Y853" t="e">
            <v>#NAME?</v>
          </cell>
          <cell r="Z853" t="e">
            <v>#NAME?</v>
          </cell>
          <cell r="AA853" t="e">
            <v>#NAME?</v>
          </cell>
          <cell r="AB853" t="e">
            <v>#NAME?</v>
          </cell>
          <cell r="AC853" t="e">
            <v>#NAME?</v>
          </cell>
          <cell r="AD853" t="e">
            <v>#NAME?</v>
          </cell>
          <cell r="AE853" t="e">
            <v>#NAME?</v>
          </cell>
          <cell r="AF853">
            <v>0</v>
          </cell>
          <cell r="AG853">
            <v>0</v>
          </cell>
          <cell r="AH853">
            <v>0</v>
          </cell>
          <cell r="AI853">
            <v>0</v>
          </cell>
          <cell r="AJ853" t="e">
            <v>#NAME?</v>
          </cell>
          <cell r="AK853" t="e">
            <v>#NAME?</v>
          </cell>
          <cell r="AL853" t="e">
            <v>#NAME?</v>
          </cell>
          <cell r="AM853" t="e">
            <v>#NAME?</v>
          </cell>
          <cell r="AN853" t="e">
            <v>#NAME?</v>
          </cell>
          <cell r="AO853" t="e">
            <v>#NAME?</v>
          </cell>
          <cell r="AP853" t="e">
            <v>#NAME?</v>
          </cell>
          <cell r="AQ853">
            <v>0</v>
          </cell>
          <cell r="AR853">
            <v>0</v>
          </cell>
          <cell r="AS853">
            <v>0</v>
          </cell>
          <cell r="AT853">
            <v>0</v>
          </cell>
        </row>
        <row r="854">
          <cell r="A854" t="str">
            <v>Lilo of 132KV DC ARA-Jagdishpur at Dumraon Line-2</v>
          </cell>
          <cell r="B854">
            <v>0</v>
          </cell>
          <cell r="C854" t="str">
            <v>23/0</v>
          </cell>
          <cell r="D854" t="str">
            <v>DS+0</v>
          </cell>
          <cell r="E854">
            <v>0</v>
          </cell>
          <cell r="F854">
            <v>0</v>
          </cell>
          <cell r="G854">
            <v>0</v>
          </cell>
          <cell r="H854">
            <v>28</v>
          </cell>
          <cell r="I854">
            <v>0</v>
          </cell>
          <cell r="J854">
            <v>0</v>
          </cell>
          <cell r="K854">
            <v>0</v>
          </cell>
          <cell r="L854">
            <v>0</v>
          </cell>
          <cell r="M854">
            <v>0</v>
          </cell>
          <cell r="N854">
            <v>0</v>
          </cell>
          <cell r="O854">
            <v>0</v>
          </cell>
          <cell r="P854">
            <v>0</v>
          </cell>
          <cell r="Q854">
            <v>0</v>
          </cell>
          <cell r="R854" t="e">
            <v>#NAME?</v>
          </cell>
          <cell r="S854" t="e">
            <v>#NAME?</v>
          </cell>
          <cell r="T854">
            <v>0</v>
          </cell>
          <cell r="U854">
            <v>0</v>
          </cell>
          <cell r="V854" t="e">
            <v>#NAME?</v>
          </cell>
          <cell r="W854" t="e">
            <v>#NAME?</v>
          </cell>
          <cell r="X854" t="e">
            <v>#NAME?</v>
          </cell>
          <cell r="Y854" t="e">
            <v>#NAME?</v>
          </cell>
          <cell r="Z854" t="e">
            <v>#NAME?</v>
          </cell>
          <cell r="AA854" t="e">
            <v>#NAME?</v>
          </cell>
          <cell r="AB854" t="e">
            <v>#NAME?</v>
          </cell>
          <cell r="AC854" t="e">
            <v>#NAME?</v>
          </cell>
          <cell r="AD854" t="e">
            <v>#NAME?</v>
          </cell>
          <cell r="AE854" t="e">
            <v>#NAME?</v>
          </cell>
          <cell r="AF854">
            <v>0</v>
          </cell>
          <cell r="AG854">
            <v>0</v>
          </cell>
          <cell r="AH854">
            <v>0</v>
          </cell>
          <cell r="AI854">
            <v>0</v>
          </cell>
          <cell r="AJ854" t="e">
            <v>#NAME?</v>
          </cell>
          <cell r="AK854" t="e">
            <v>#NAME?</v>
          </cell>
          <cell r="AL854" t="e">
            <v>#NAME?</v>
          </cell>
          <cell r="AM854" t="e">
            <v>#NAME?</v>
          </cell>
          <cell r="AN854" t="e">
            <v>#NAME?</v>
          </cell>
          <cell r="AO854" t="e">
            <v>#NAME?</v>
          </cell>
          <cell r="AP854" t="e">
            <v>#NAME?</v>
          </cell>
          <cell r="AQ854">
            <v>0</v>
          </cell>
          <cell r="AR854">
            <v>0</v>
          </cell>
          <cell r="AS854">
            <v>0</v>
          </cell>
          <cell r="AT854">
            <v>0</v>
          </cell>
        </row>
        <row r="855">
          <cell r="A855" t="str">
            <v>Lilo of 132KV DC ARA-Jagdishpur at Dumraon Line-2</v>
          </cell>
          <cell r="B855">
            <v>0</v>
          </cell>
          <cell r="C855" t="str">
            <v>24/0</v>
          </cell>
          <cell r="D855" t="str">
            <v>DS+0</v>
          </cell>
          <cell r="E855">
            <v>0</v>
          </cell>
          <cell r="F855">
            <v>0</v>
          </cell>
          <cell r="G855">
            <v>0</v>
          </cell>
          <cell r="H855">
            <v>28</v>
          </cell>
          <cell r="I855">
            <v>0</v>
          </cell>
          <cell r="J855">
            <v>0</v>
          </cell>
          <cell r="K855">
            <v>0</v>
          </cell>
          <cell r="L855">
            <v>0</v>
          </cell>
          <cell r="M855">
            <v>0</v>
          </cell>
          <cell r="N855">
            <v>0</v>
          </cell>
          <cell r="O855">
            <v>0</v>
          </cell>
          <cell r="P855">
            <v>0</v>
          </cell>
          <cell r="Q855">
            <v>0</v>
          </cell>
          <cell r="R855" t="e">
            <v>#NAME?</v>
          </cell>
          <cell r="S855" t="e">
            <v>#NAME?</v>
          </cell>
          <cell r="T855">
            <v>0</v>
          </cell>
          <cell r="U855">
            <v>0</v>
          </cell>
          <cell r="V855" t="e">
            <v>#NAME?</v>
          </cell>
          <cell r="W855" t="e">
            <v>#NAME?</v>
          </cell>
          <cell r="X855" t="e">
            <v>#NAME?</v>
          </cell>
          <cell r="Y855" t="e">
            <v>#NAME?</v>
          </cell>
          <cell r="Z855" t="e">
            <v>#NAME?</v>
          </cell>
          <cell r="AA855" t="e">
            <v>#NAME?</v>
          </cell>
          <cell r="AB855" t="e">
            <v>#NAME?</v>
          </cell>
          <cell r="AC855" t="e">
            <v>#NAME?</v>
          </cell>
          <cell r="AD855" t="e">
            <v>#NAME?</v>
          </cell>
          <cell r="AE855" t="e">
            <v>#NAME?</v>
          </cell>
          <cell r="AF855">
            <v>0</v>
          </cell>
          <cell r="AG855">
            <v>0</v>
          </cell>
          <cell r="AH855">
            <v>0</v>
          </cell>
          <cell r="AI855">
            <v>0</v>
          </cell>
          <cell r="AJ855" t="e">
            <v>#NAME?</v>
          </cell>
          <cell r="AK855" t="e">
            <v>#NAME?</v>
          </cell>
          <cell r="AL855" t="e">
            <v>#NAME?</v>
          </cell>
          <cell r="AM855" t="e">
            <v>#NAME?</v>
          </cell>
          <cell r="AN855" t="e">
            <v>#NAME?</v>
          </cell>
          <cell r="AO855" t="e">
            <v>#NAME?</v>
          </cell>
          <cell r="AP855" t="e">
            <v>#NAME?</v>
          </cell>
          <cell r="AQ855">
            <v>0</v>
          </cell>
          <cell r="AR855">
            <v>0</v>
          </cell>
          <cell r="AS855">
            <v>0</v>
          </cell>
          <cell r="AT855">
            <v>0</v>
          </cell>
        </row>
        <row r="856">
          <cell r="A856" t="str">
            <v>Lilo of 132KV DC ARA-Jagdishpur at Dumraon Line-2</v>
          </cell>
          <cell r="B856">
            <v>0</v>
          </cell>
          <cell r="C856" t="str">
            <v>25/0</v>
          </cell>
          <cell r="D856" t="str">
            <v>DS+0</v>
          </cell>
          <cell r="E856">
            <v>0</v>
          </cell>
          <cell r="F856">
            <v>0</v>
          </cell>
          <cell r="G856">
            <v>0</v>
          </cell>
          <cell r="H856">
            <v>28</v>
          </cell>
          <cell r="I856">
            <v>0</v>
          </cell>
          <cell r="J856">
            <v>0</v>
          </cell>
          <cell r="K856">
            <v>0</v>
          </cell>
          <cell r="L856">
            <v>0</v>
          </cell>
          <cell r="M856">
            <v>0</v>
          </cell>
          <cell r="N856">
            <v>0</v>
          </cell>
          <cell r="O856">
            <v>0</v>
          </cell>
          <cell r="P856">
            <v>0</v>
          </cell>
          <cell r="Q856">
            <v>0</v>
          </cell>
          <cell r="R856" t="e">
            <v>#NAME?</v>
          </cell>
          <cell r="S856" t="e">
            <v>#NAME?</v>
          </cell>
          <cell r="T856">
            <v>0</v>
          </cell>
          <cell r="U856">
            <v>0</v>
          </cell>
          <cell r="V856" t="e">
            <v>#NAME?</v>
          </cell>
          <cell r="W856" t="e">
            <v>#NAME?</v>
          </cell>
          <cell r="X856" t="e">
            <v>#NAME?</v>
          </cell>
          <cell r="Y856" t="e">
            <v>#NAME?</v>
          </cell>
          <cell r="Z856" t="e">
            <v>#NAME?</v>
          </cell>
          <cell r="AA856" t="e">
            <v>#NAME?</v>
          </cell>
          <cell r="AB856" t="e">
            <v>#NAME?</v>
          </cell>
          <cell r="AC856" t="e">
            <v>#NAME?</v>
          </cell>
          <cell r="AD856" t="e">
            <v>#NAME?</v>
          </cell>
          <cell r="AE856" t="e">
            <v>#NAME?</v>
          </cell>
          <cell r="AF856">
            <v>0</v>
          </cell>
          <cell r="AG856">
            <v>0</v>
          </cell>
          <cell r="AH856">
            <v>0</v>
          </cell>
          <cell r="AI856">
            <v>0</v>
          </cell>
          <cell r="AJ856" t="e">
            <v>#NAME?</v>
          </cell>
          <cell r="AK856" t="e">
            <v>#NAME?</v>
          </cell>
          <cell r="AL856" t="e">
            <v>#NAME?</v>
          </cell>
          <cell r="AM856" t="e">
            <v>#NAME?</v>
          </cell>
          <cell r="AN856" t="e">
            <v>#NAME?</v>
          </cell>
          <cell r="AO856" t="e">
            <v>#NAME?</v>
          </cell>
          <cell r="AP856" t="e">
            <v>#NAME?</v>
          </cell>
          <cell r="AQ856">
            <v>0</v>
          </cell>
          <cell r="AR856">
            <v>0</v>
          </cell>
          <cell r="AS856">
            <v>0</v>
          </cell>
          <cell r="AT856">
            <v>0</v>
          </cell>
        </row>
      </sheetData>
      <sheetData sheetId="6"/>
      <sheetData sheetId="7">
        <row r="3">
          <cell r="A3" t="str">
            <v>132KV DC Gaya-Jehanabad TL Line</v>
          </cell>
        </row>
      </sheetData>
      <sheetData sheetId="8">
        <row r="3">
          <cell r="A3" t="str">
            <v>Lilo of 220kv DC Ara-Pusauli at Dumraon TL Line-2</v>
          </cell>
          <cell r="B3">
            <v>9</v>
          </cell>
          <cell r="C3" t="str">
            <v>2/1</v>
          </cell>
          <cell r="D3" t="str">
            <v>DA+0</v>
          </cell>
          <cell r="E3">
            <v>43571</v>
          </cell>
          <cell r="F3" t="e">
            <v>#NAME?</v>
          </cell>
          <cell r="G3">
            <v>0</v>
          </cell>
          <cell r="H3">
            <v>0</v>
          </cell>
          <cell r="I3">
            <v>0</v>
          </cell>
        </row>
        <row r="4">
          <cell r="A4" t="str">
            <v>Lilo of 220kv DC Ara-Pusauli at Dumraon TL Line-2</v>
          </cell>
          <cell r="B4">
            <v>5</v>
          </cell>
          <cell r="C4" t="str">
            <v>3/1</v>
          </cell>
          <cell r="D4" t="str">
            <v>DA+0</v>
          </cell>
          <cell r="E4">
            <v>43570</v>
          </cell>
          <cell r="F4" t="e">
            <v>#NAME?</v>
          </cell>
          <cell r="G4">
            <v>0</v>
          </cell>
          <cell r="H4">
            <v>0</v>
          </cell>
          <cell r="I4">
            <v>0</v>
          </cell>
        </row>
        <row r="5">
          <cell r="A5" t="str">
            <v>220KV DC Naubatpur-BhusaulaTL Line</v>
          </cell>
          <cell r="B5">
            <v>40</v>
          </cell>
          <cell r="C5" t="str">
            <v>16/2</v>
          </cell>
          <cell r="D5" t="str">
            <v>DA+3</v>
          </cell>
          <cell r="E5">
            <v>43568</v>
          </cell>
          <cell r="F5" t="str">
            <v>Veena Construction</v>
          </cell>
          <cell r="G5">
            <v>0</v>
          </cell>
          <cell r="H5">
            <v>0</v>
          </cell>
          <cell r="I5">
            <v>0</v>
          </cell>
        </row>
        <row r="6">
          <cell r="A6" t="str">
            <v>Lilo of 220kv DC Ara-Pusauli at Dumraon TL Line-1</v>
          </cell>
          <cell r="B6">
            <v>14</v>
          </cell>
          <cell r="C6" t="str">
            <v>5/2</v>
          </cell>
          <cell r="D6" t="str">
            <v>DA+3</v>
          </cell>
          <cell r="E6">
            <v>43605</v>
          </cell>
          <cell r="F6" t="e">
            <v>#NAME?</v>
          </cell>
          <cell r="G6">
            <v>0</v>
          </cell>
          <cell r="H6">
            <v>0</v>
          </cell>
          <cell r="I6">
            <v>0</v>
          </cell>
        </row>
        <row r="7">
          <cell r="A7" t="str">
            <v>132KV DC Dumraon-Dumraon TL Line</v>
          </cell>
          <cell r="B7">
            <v>70</v>
          </cell>
          <cell r="C7" t="str">
            <v>3/0</v>
          </cell>
          <cell r="D7" t="str">
            <v>DB+6</v>
          </cell>
          <cell r="E7">
            <v>43603</v>
          </cell>
          <cell r="F7" t="e">
            <v>#NAME?</v>
          </cell>
          <cell r="G7">
            <v>0</v>
          </cell>
          <cell r="H7">
            <v>0</v>
          </cell>
          <cell r="I7">
            <v>0</v>
          </cell>
        </row>
        <row r="8">
          <cell r="A8" t="str">
            <v>132KV DC Dumraon-Buxar TL Line</v>
          </cell>
          <cell r="B8">
            <v>102</v>
          </cell>
          <cell r="C8" t="str">
            <v>28/0</v>
          </cell>
          <cell r="D8" t="str">
            <v>DR+0</v>
          </cell>
          <cell r="E8">
            <v>43584</v>
          </cell>
          <cell r="F8" t="str">
            <v>Pralhad Construction</v>
          </cell>
          <cell r="G8">
            <v>0</v>
          </cell>
          <cell r="H8">
            <v>0</v>
          </cell>
          <cell r="I8">
            <v>0</v>
          </cell>
        </row>
        <row r="9">
          <cell r="A9" t="str">
            <v>220KV DC Naubatpur-BhusaulaTL Line</v>
          </cell>
          <cell r="B9">
            <v>39</v>
          </cell>
          <cell r="C9" t="str">
            <v>11/1</v>
          </cell>
          <cell r="D9" t="str">
            <v>DA+3</v>
          </cell>
          <cell r="E9">
            <v>43562</v>
          </cell>
          <cell r="F9" t="str">
            <v>Veena Construction</v>
          </cell>
          <cell r="G9">
            <v>0</v>
          </cell>
          <cell r="H9">
            <v>0</v>
          </cell>
          <cell r="I9">
            <v>0</v>
          </cell>
        </row>
        <row r="10">
          <cell r="A10" t="str">
            <v>132KV DC Dumraon-Dumraon TL Line</v>
          </cell>
          <cell r="B10">
            <v>21</v>
          </cell>
          <cell r="C10" t="str">
            <v>12/5</v>
          </cell>
          <cell r="D10" t="str">
            <v>DA+3</v>
          </cell>
          <cell r="E10">
            <v>43570</v>
          </cell>
          <cell r="F10" t="e">
            <v>#NAME?</v>
          </cell>
          <cell r="G10">
            <v>0</v>
          </cell>
          <cell r="H10">
            <v>0</v>
          </cell>
          <cell r="I10">
            <v>0</v>
          </cell>
        </row>
        <row r="11">
          <cell r="A11" t="str">
            <v>220 KV DC Naubatpur-Bihta TL Line</v>
          </cell>
          <cell r="B11">
            <v>18</v>
          </cell>
          <cell r="C11" t="str">
            <v>3/0</v>
          </cell>
          <cell r="D11" t="str">
            <v>DB+0</v>
          </cell>
          <cell r="E11">
            <v>43566</v>
          </cell>
          <cell r="F11" t="str">
            <v>Lalan Mehta</v>
          </cell>
          <cell r="G11">
            <v>0</v>
          </cell>
          <cell r="H11">
            <v>0</v>
          </cell>
          <cell r="I11">
            <v>0</v>
          </cell>
        </row>
        <row r="12">
          <cell r="A12" t="str">
            <v>Lilo of 220kv DC Ara-Pusauli at Dumraon TL Line-1</v>
          </cell>
          <cell r="B12">
            <v>30</v>
          </cell>
          <cell r="C12" t="str">
            <v>3/1</v>
          </cell>
          <cell r="D12" t="str">
            <v>DA+0</v>
          </cell>
          <cell r="E12">
            <v>43606</v>
          </cell>
          <cell r="F12" t="e">
            <v>#NAME?</v>
          </cell>
          <cell r="G12">
            <v>0</v>
          </cell>
          <cell r="H12">
            <v>0</v>
          </cell>
          <cell r="I12">
            <v>0</v>
          </cell>
        </row>
        <row r="13">
          <cell r="A13" t="str">
            <v>Lilo of 220kv DC Ara-Pusauli at Dumraon TL Line-1</v>
          </cell>
          <cell r="B13">
            <v>15</v>
          </cell>
          <cell r="C13" t="str">
            <v>5/3</v>
          </cell>
          <cell r="D13" t="str">
            <v>DA+0</v>
          </cell>
          <cell r="E13">
            <v>43605</v>
          </cell>
          <cell r="F13" t="e">
            <v>#NAME?</v>
          </cell>
          <cell r="G13">
            <v>0</v>
          </cell>
          <cell r="H13">
            <v>0</v>
          </cell>
          <cell r="I13">
            <v>0</v>
          </cell>
        </row>
        <row r="14">
          <cell r="A14" t="str">
            <v>132KV DC Dumraon-Dumraon TL Line</v>
          </cell>
          <cell r="B14">
            <v>20</v>
          </cell>
          <cell r="C14" t="str">
            <v>12/6</v>
          </cell>
          <cell r="D14" t="str">
            <v>DA+3</v>
          </cell>
          <cell r="E14">
            <v>43566</v>
          </cell>
          <cell r="F14" t="e">
            <v>#NAME?</v>
          </cell>
          <cell r="G14">
            <v>0</v>
          </cell>
          <cell r="H14">
            <v>0</v>
          </cell>
          <cell r="I14">
            <v>0</v>
          </cell>
        </row>
        <row r="15">
          <cell r="A15" t="str">
            <v>220 KV DC Naubatpur-Bihta TL Line</v>
          </cell>
          <cell r="B15">
            <v>17</v>
          </cell>
          <cell r="C15" t="str">
            <v>11/1</v>
          </cell>
          <cell r="D15" t="str">
            <v>DA+0</v>
          </cell>
          <cell r="E15">
            <v>43563</v>
          </cell>
          <cell r="F15" t="str">
            <v>Lalan Mehta</v>
          </cell>
          <cell r="G15">
            <v>0</v>
          </cell>
          <cell r="H15">
            <v>0</v>
          </cell>
          <cell r="I15">
            <v>0</v>
          </cell>
        </row>
        <row r="16">
          <cell r="A16" t="str">
            <v>Lilo of 220kv DC Ara-Pusauli at Dumraon TL Line-1</v>
          </cell>
          <cell r="B16">
            <v>5</v>
          </cell>
          <cell r="C16" t="str">
            <v>6/1</v>
          </cell>
          <cell r="D16" t="str">
            <v>DA+0</v>
          </cell>
          <cell r="E16">
            <v>43603</v>
          </cell>
          <cell r="F16" t="e">
            <v>#NAME?</v>
          </cell>
          <cell r="G16">
            <v>0</v>
          </cell>
          <cell r="H16">
            <v>0</v>
          </cell>
          <cell r="I16">
            <v>0</v>
          </cell>
        </row>
        <row r="17">
          <cell r="A17" t="str">
            <v>Lilo of 220kv DC Ara-Pusauli at Dumraon TL Line-1</v>
          </cell>
          <cell r="B17">
            <v>16</v>
          </cell>
          <cell r="C17" t="str">
            <v>5/1</v>
          </cell>
          <cell r="D17" t="str">
            <v>DA+0</v>
          </cell>
          <cell r="E17">
            <v>43605</v>
          </cell>
          <cell r="F17" t="e">
            <v>#NAME?</v>
          </cell>
          <cell r="G17">
            <v>0</v>
          </cell>
          <cell r="H17">
            <v>0</v>
          </cell>
          <cell r="I17">
            <v>0</v>
          </cell>
        </row>
        <row r="18">
          <cell r="A18" t="str">
            <v>Lilo of 220kv DC Ara-Pusauli at Dumraon TL Line-1</v>
          </cell>
          <cell r="B18">
            <v>6</v>
          </cell>
          <cell r="C18" t="str">
            <v>6/2</v>
          </cell>
          <cell r="D18" t="str">
            <v>DA+0</v>
          </cell>
          <cell r="E18">
            <v>43603</v>
          </cell>
          <cell r="F18" t="e">
            <v>#NAME?</v>
          </cell>
          <cell r="G18">
            <v>0</v>
          </cell>
          <cell r="H18">
            <v>0</v>
          </cell>
          <cell r="I18">
            <v>0</v>
          </cell>
        </row>
        <row r="19">
          <cell r="A19" t="str">
            <v>132KV DC Dumraon-Dumraon TL Line</v>
          </cell>
          <cell r="B19">
            <v>17</v>
          </cell>
          <cell r="C19" t="str">
            <v>14/0</v>
          </cell>
          <cell r="D19" t="str">
            <v>DB+6</v>
          </cell>
          <cell r="E19">
            <v>43564</v>
          </cell>
          <cell r="F19" t="e">
            <v>#NAME?</v>
          </cell>
          <cell r="G19">
            <v>0</v>
          </cell>
          <cell r="H19">
            <v>0</v>
          </cell>
          <cell r="I19">
            <v>0</v>
          </cell>
        </row>
        <row r="20">
          <cell r="A20" t="str">
            <v>132KV DC Dumraon-Dumraon TL Line</v>
          </cell>
          <cell r="B20">
            <v>51</v>
          </cell>
          <cell r="C20" t="str">
            <v>12/3</v>
          </cell>
          <cell r="D20" t="str">
            <v>DA+3</v>
          </cell>
          <cell r="E20">
            <v>43595</v>
          </cell>
          <cell r="F20" t="e">
            <v>#NAME?</v>
          </cell>
          <cell r="G20">
            <v>0</v>
          </cell>
          <cell r="H20">
            <v>0</v>
          </cell>
          <cell r="I20">
            <v>0</v>
          </cell>
        </row>
        <row r="21">
          <cell r="A21" t="str">
            <v>220 KV DC Naubatpur-Bihta TL Line</v>
          </cell>
          <cell r="B21">
            <v>16</v>
          </cell>
          <cell r="C21" t="str">
            <v>13/1</v>
          </cell>
          <cell r="D21" t="str">
            <v>DA+6</v>
          </cell>
          <cell r="E21">
            <v>43560</v>
          </cell>
          <cell r="F21" t="str">
            <v>Lalan Mehta</v>
          </cell>
          <cell r="G21">
            <v>0</v>
          </cell>
          <cell r="H21">
            <v>0</v>
          </cell>
          <cell r="I21">
            <v>0</v>
          </cell>
        </row>
        <row r="22">
          <cell r="A22" t="str">
            <v>Lilo of 220kv DC Ara-Pusauli at Dumraon TL Line-2</v>
          </cell>
          <cell r="B22">
            <v>12</v>
          </cell>
          <cell r="C22" t="str">
            <v>6/3</v>
          </cell>
          <cell r="D22" t="str">
            <v>DA+3</v>
          </cell>
          <cell r="E22">
            <v>43572</v>
          </cell>
          <cell r="F22" t="e">
            <v>#NAME?</v>
          </cell>
          <cell r="G22">
            <v>0</v>
          </cell>
          <cell r="H22">
            <v>0</v>
          </cell>
          <cell r="I22">
            <v>0</v>
          </cell>
        </row>
        <row r="23">
          <cell r="A23" t="str">
            <v>Lilo of 220kv DC Ara-Pusauli at Dumraon TL Line-1</v>
          </cell>
          <cell r="B23">
            <v>55</v>
          </cell>
          <cell r="C23" t="str">
            <v>8/1</v>
          </cell>
          <cell r="D23" t="str">
            <v>DA+0</v>
          </cell>
          <cell r="E23">
            <v>43609</v>
          </cell>
          <cell r="F23" t="e">
            <v>#NAME?</v>
          </cell>
          <cell r="G23">
            <v>0</v>
          </cell>
          <cell r="H23">
            <v>0</v>
          </cell>
          <cell r="I23">
            <v>0</v>
          </cell>
        </row>
        <row r="24">
          <cell r="A24" t="str">
            <v>Lilo of 220kv DC Ara-Pusauli at Dumraon TL Line-1</v>
          </cell>
          <cell r="B24">
            <v>31</v>
          </cell>
          <cell r="C24" t="str">
            <v>5/4</v>
          </cell>
          <cell r="D24" t="str">
            <v>DA+0</v>
          </cell>
          <cell r="E24">
            <v>43606</v>
          </cell>
          <cell r="F24" t="e">
            <v>#NAME?</v>
          </cell>
          <cell r="G24">
            <v>0</v>
          </cell>
          <cell r="H24">
            <v>0</v>
          </cell>
          <cell r="I24">
            <v>0</v>
          </cell>
        </row>
        <row r="25">
          <cell r="A25" t="str">
            <v>Lilo of 220kv DC Ara-Pusauli at Dumraon TL Line-1</v>
          </cell>
          <cell r="B25">
            <v>32</v>
          </cell>
          <cell r="C25" t="str">
            <v>5/5</v>
          </cell>
          <cell r="D25" t="str">
            <v>DA+0</v>
          </cell>
          <cell r="E25">
            <v>43606</v>
          </cell>
          <cell r="F25" t="e">
            <v>#NAME?</v>
          </cell>
          <cell r="G25">
            <v>0</v>
          </cell>
          <cell r="H25">
            <v>0</v>
          </cell>
          <cell r="I25">
            <v>0</v>
          </cell>
        </row>
        <row r="26">
          <cell r="A26" t="str">
            <v>220 KV DC Naubatpur-Bihta TL Line</v>
          </cell>
          <cell r="B26">
            <v>15</v>
          </cell>
          <cell r="C26" t="str">
            <v>15/0</v>
          </cell>
          <cell r="D26" t="str">
            <v>DD+18</v>
          </cell>
          <cell r="E26">
            <v>43558</v>
          </cell>
          <cell r="F26" t="str">
            <v>Lalan Mehta</v>
          </cell>
          <cell r="G26">
            <v>0</v>
          </cell>
          <cell r="H26">
            <v>0</v>
          </cell>
          <cell r="I26">
            <v>0</v>
          </cell>
        </row>
        <row r="27">
          <cell r="A27" t="str">
            <v>132KV DC Dumraon-Buxar TL Line</v>
          </cell>
          <cell r="B27">
            <v>110</v>
          </cell>
          <cell r="C27" t="str">
            <v>1/1</v>
          </cell>
          <cell r="D27" t="str">
            <v>DP+0</v>
          </cell>
          <cell r="E27">
            <v>43594</v>
          </cell>
          <cell r="F27" t="e">
            <v>#NAME?</v>
          </cell>
          <cell r="G27">
            <v>0</v>
          </cell>
          <cell r="H27">
            <v>0</v>
          </cell>
          <cell r="I27">
            <v>0</v>
          </cell>
        </row>
        <row r="28">
          <cell r="A28" t="str">
            <v>132KV DC Dumraon-Dumraon TL Line</v>
          </cell>
          <cell r="B28">
            <v>14</v>
          </cell>
          <cell r="C28" t="str">
            <v>13/4</v>
          </cell>
          <cell r="D28" t="str">
            <v>DA+3</v>
          </cell>
          <cell r="E28">
            <v>43560</v>
          </cell>
          <cell r="F28" t="e">
            <v>#NAME?</v>
          </cell>
          <cell r="G28">
            <v>0</v>
          </cell>
          <cell r="H28">
            <v>0</v>
          </cell>
          <cell r="I28">
            <v>0</v>
          </cell>
        </row>
        <row r="29">
          <cell r="A29" t="str">
            <v>132KV DC Dumraon-Dumraon TL Line</v>
          </cell>
          <cell r="B29">
            <v>18</v>
          </cell>
          <cell r="C29" t="str">
            <v>17/1</v>
          </cell>
          <cell r="D29" t="str">
            <v>DA+6</v>
          </cell>
          <cell r="E29">
            <v>43564</v>
          </cell>
          <cell r="F29" t="e">
            <v>#NAME?</v>
          </cell>
          <cell r="G29">
            <v>0</v>
          </cell>
          <cell r="H29">
            <v>0</v>
          </cell>
          <cell r="I29">
            <v>0</v>
          </cell>
        </row>
        <row r="30">
          <cell r="A30" t="str">
            <v>220 KV DC Naubatpur-Bihta TL Line</v>
          </cell>
          <cell r="B30">
            <v>14</v>
          </cell>
          <cell r="C30" t="str">
            <v>14/0</v>
          </cell>
          <cell r="D30" t="str">
            <v>DD+18</v>
          </cell>
          <cell r="E30">
            <v>43556</v>
          </cell>
          <cell r="F30" t="str">
            <v>Lalan Mehta</v>
          </cell>
          <cell r="G30">
            <v>0</v>
          </cell>
          <cell r="H30">
            <v>0</v>
          </cell>
          <cell r="I30">
            <v>0</v>
          </cell>
        </row>
        <row r="31">
          <cell r="A31" t="str">
            <v>132KV DC Dumraon-Buxar TL Line</v>
          </cell>
          <cell r="B31">
            <v>111</v>
          </cell>
          <cell r="C31" t="str">
            <v>1/0</v>
          </cell>
          <cell r="D31" t="str">
            <v>DS+0</v>
          </cell>
          <cell r="E31">
            <v>43594</v>
          </cell>
          <cell r="F31" t="e">
            <v>#NAME?</v>
          </cell>
          <cell r="G31">
            <v>0</v>
          </cell>
          <cell r="H31">
            <v>0</v>
          </cell>
          <cell r="I31">
            <v>0</v>
          </cell>
        </row>
        <row r="32">
          <cell r="A32" t="str">
            <v>Lilo of 220kv DC Ara-Pusauli at Dumraon TL Line-2</v>
          </cell>
          <cell r="B32">
            <v>15</v>
          </cell>
          <cell r="C32" t="str">
            <v>6/2</v>
          </cell>
          <cell r="D32" t="str">
            <v>DA+0</v>
          </cell>
          <cell r="E32">
            <v>43574</v>
          </cell>
          <cell r="F32" t="e">
            <v>#NAME?</v>
          </cell>
          <cell r="G32">
            <v>0</v>
          </cell>
          <cell r="H32">
            <v>0</v>
          </cell>
          <cell r="I32">
            <v>0</v>
          </cell>
        </row>
        <row r="33">
          <cell r="A33" t="str">
            <v>Lilo of 220kv DC Ara-Pusauli at Dumraon TL Line-1</v>
          </cell>
          <cell r="B33">
            <v>17</v>
          </cell>
          <cell r="C33" t="str">
            <v>8/4</v>
          </cell>
          <cell r="D33" t="str">
            <v>DA+3</v>
          </cell>
          <cell r="E33">
            <v>43605</v>
          </cell>
          <cell r="F33" t="e">
            <v>#NAME?</v>
          </cell>
          <cell r="G33">
            <v>0</v>
          </cell>
          <cell r="H33">
            <v>0</v>
          </cell>
          <cell r="I33">
            <v>0</v>
          </cell>
        </row>
        <row r="34">
          <cell r="A34" t="str">
            <v>132KV DC Naubatpur-Masaurhi TL Line</v>
          </cell>
          <cell r="B34">
            <v>45</v>
          </cell>
          <cell r="C34" t="str">
            <v>1/0</v>
          </cell>
          <cell r="D34" t="str">
            <v>MD+0</v>
          </cell>
          <cell r="E34">
            <v>43597</v>
          </cell>
          <cell r="F34" t="e">
            <v>#NAME?</v>
          </cell>
          <cell r="G34">
            <v>0</v>
          </cell>
          <cell r="H34">
            <v>0</v>
          </cell>
          <cell r="I34">
            <v>0</v>
          </cell>
        </row>
        <row r="35">
          <cell r="A35" t="str">
            <v>132KV DC Dumraon-Dumraon TL Line</v>
          </cell>
          <cell r="B35">
            <v>22</v>
          </cell>
          <cell r="C35" t="str">
            <v>18/0</v>
          </cell>
          <cell r="D35" t="str">
            <v>DD+6</v>
          </cell>
          <cell r="E35">
            <v>43570</v>
          </cell>
          <cell r="F35" t="e">
            <v>#NAME?</v>
          </cell>
          <cell r="G35">
            <v>0</v>
          </cell>
          <cell r="H35">
            <v>0</v>
          </cell>
          <cell r="I35">
            <v>0</v>
          </cell>
        </row>
        <row r="36">
          <cell r="A36" t="str">
            <v>Lilo of 220kv DC Ara-Pusauli at Dumraon TL Line-1</v>
          </cell>
          <cell r="B36">
            <v>18</v>
          </cell>
          <cell r="C36" t="str">
            <v>8/3</v>
          </cell>
          <cell r="D36" t="str">
            <v>DA+0</v>
          </cell>
          <cell r="E36">
            <v>43605</v>
          </cell>
          <cell r="F36" t="e">
            <v>#NAME?</v>
          </cell>
          <cell r="G36">
            <v>0</v>
          </cell>
          <cell r="H36">
            <v>0</v>
          </cell>
          <cell r="I36">
            <v>0</v>
          </cell>
        </row>
        <row r="37">
          <cell r="A37" t="str">
            <v>220KV DC Naubatpur-BhusaulaTL Line</v>
          </cell>
          <cell r="B37">
            <v>38</v>
          </cell>
          <cell r="C37" t="str">
            <v>17/1</v>
          </cell>
          <cell r="D37" t="str">
            <v>DA+0</v>
          </cell>
          <cell r="E37">
            <v>43537</v>
          </cell>
          <cell r="F37" t="str">
            <v>Veena Construction</v>
          </cell>
          <cell r="G37">
            <v>0</v>
          </cell>
          <cell r="H37">
            <v>0</v>
          </cell>
          <cell r="I37">
            <v>0</v>
          </cell>
        </row>
        <row r="38">
          <cell r="A38" t="str">
            <v>132KV DC Naubatpur-Masaurhi TL Line</v>
          </cell>
          <cell r="B38">
            <v>44</v>
          </cell>
          <cell r="C38" t="str">
            <v>1A/0</v>
          </cell>
          <cell r="D38" t="str">
            <v>MD+0</v>
          </cell>
          <cell r="E38">
            <v>43596</v>
          </cell>
          <cell r="F38" t="e">
            <v>#NAME?</v>
          </cell>
          <cell r="G38">
            <v>0</v>
          </cell>
          <cell r="H38">
            <v>0</v>
          </cell>
          <cell r="I38">
            <v>0</v>
          </cell>
        </row>
        <row r="39">
          <cell r="A39" t="str">
            <v>132KV DC Dumraon-Dumraon TL Line</v>
          </cell>
          <cell r="B39">
            <v>40</v>
          </cell>
          <cell r="C39" t="str">
            <v>12/0</v>
          </cell>
          <cell r="D39" t="str">
            <v>DD+0</v>
          </cell>
          <cell r="E39">
            <v>43582</v>
          </cell>
          <cell r="F39" t="str">
            <v>Chandan Yadav</v>
          </cell>
          <cell r="G39">
            <v>0</v>
          </cell>
          <cell r="H39">
            <v>0</v>
          </cell>
          <cell r="I39">
            <v>0</v>
          </cell>
        </row>
        <row r="40">
          <cell r="A40" t="str">
            <v>Lilo of 220kv DC Ara-Pusauli at Dumraon TL Line-1</v>
          </cell>
          <cell r="B40">
            <v>33</v>
          </cell>
          <cell r="C40" t="str">
            <v>6/0</v>
          </cell>
          <cell r="D40" t="str">
            <v>DD+0</v>
          </cell>
          <cell r="E40">
            <v>43606</v>
          </cell>
          <cell r="F40" t="e">
            <v>#NAME?</v>
          </cell>
          <cell r="G40">
            <v>0</v>
          </cell>
          <cell r="H40">
            <v>0</v>
          </cell>
          <cell r="I40">
            <v>0</v>
          </cell>
        </row>
        <row r="41">
          <cell r="A41" t="str">
            <v>Lilo of 220kv DC Ara-Pusauli at Dumraon TL Line-1</v>
          </cell>
          <cell r="B41">
            <v>7</v>
          </cell>
          <cell r="C41" t="str">
            <v>9/1</v>
          </cell>
          <cell r="D41" t="str">
            <v>DA+0</v>
          </cell>
          <cell r="E41">
            <v>43603</v>
          </cell>
          <cell r="F41" t="e">
            <v>#NAME?</v>
          </cell>
          <cell r="G41">
            <v>0</v>
          </cell>
          <cell r="H41">
            <v>0</v>
          </cell>
          <cell r="I41">
            <v>0</v>
          </cell>
        </row>
        <row r="42">
          <cell r="A42" t="str">
            <v>132KV DC Dumraon-Buxar TL Line</v>
          </cell>
          <cell r="B42">
            <v>97</v>
          </cell>
          <cell r="C42" t="str">
            <v>2/3</v>
          </cell>
          <cell r="D42" t="str">
            <v>DQ+0</v>
          </cell>
          <cell r="E42">
            <v>43535</v>
          </cell>
          <cell r="F42" t="str">
            <v>Shree Gange</v>
          </cell>
          <cell r="G42">
            <v>0</v>
          </cell>
          <cell r="H42">
            <v>0</v>
          </cell>
          <cell r="I42">
            <v>0</v>
          </cell>
        </row>
        <row r="43">
          <cell r="A43" t="str">
            <v>132KV DC Dumraon-Buxar TL Line</v>
          </cell>
          <cell r="B43">
            <v>98</v>
          </cell>
          <cell r="C43" t="str">
            <v>20/1</v>
          </cell>
          <cell r="D43" t="str">
            <v>DP+0</v>
          </cell>
          <cell r="E43">
            <v>43535</v>
          </cell>
          <cell r="F43" t="str">
            <v>Maa Durga</v>
          </cell>
          <cell r="G43">
            <v>0</v>
          </cell>
          <cell r="H43">
            <v>0</v>
          </cell>
          <cell r="I43">
            <v>0</v>
          </cell>
        </row>
        <row r="44">
          <cell r="A44" t="str">
            <v>220KV DC Naubatpur-BhusaulaTL Line</v>
          </cell>
          <cell r="B44">
            <v>37</v>
          </cell>
          <cell r="C44" t="str">
            <v>17/0</v>
          </cell>
          <cell r="D44" t="str">
            <v>DC+0</v>
          </cell>
          <cell r="E44">
            <v>43534</v>
          </cell>
          <cell r="F44" t="str">
            <v>Veena Construction</v>
          </cell>
          <cell r="G44">
            <v>0</v>
          </cell>
          <cell r="H44">
            <v>0</v>
          </cell>
          <cell r="I44">
            <v>0</v>
          </cell>
        </row>
        <row r="45">
          <cell r="A45" t="str">
            <v>132KV DC Dumraon-Dumraon TL Line</v>
          </cell>
          <cell r="B45">
            <v>15</v>
          </cell>
          <cell r="C45" t="str">
            <v>13/3</v>
          </cell>
          <cell r="D45" t="str">
            <v>DA+0</v>
          </cell>
          <cell r="E45">
            <v>43560</v>
          </cell>
          <cell r="F45" t="e">
            <v>#NAME?</v>
          </cell>
          <cell r="G45">
            <v>0</v>
          </cell>
          <cell r="H45">
            <v>0</v>
          </cell>
          <cell r="I45">
            <v>0</v>
          </cell>
        </row>
        <row r="46">
          <cell r="A46" t="str">
            <v>Lilo of 220kv DC Ara-Pusauli at Dumraon TL Line-1</v>
          </cell>
          <cell r="B46">
            <v>56</v>
          </cell>
          <cell r="C46" t="str">
            <v>10/2</v>
          </cell>
          <cell r="D46" t="str">
            <v>DA+0</v>
          </cell>
          <cell r="E46">
            <v>43609</v>
          </cell>
          <cell r="F46" t="e">
            <v>#NAME?</v>
          </cell>
          <cell r="G46">
            <v>0</v>
          </cell>
          <cell r="H46">
            <v>0</v>
          </cell>
          <cell r="I46">
            <v>0</v>
          </cell>
        </row>
        <row r="47">
          <cell r="A47" t="str">
            <v>Lilo of 220kv DC Ara-Pusauli at Dumraon TL Line-1</v>
          </cell>
          <cell r="B47">
            <v>19</v>
          </cell>
          <cell r="C47" t="str">
            <v>8/2</v>
          </cell>
          <cell r="D47" t="str">
            <v>DA+0</v>
          </cell>
          <cell r="E47">
            <v>43605</v>
          </cell>
          <cell r="F47" t="e">
            <v>#NAME?</v>
          </cell>
          <cell r="G47">
            <v>0</v>
          </cell>
          <cell r="H47">
            <v>0</v>
          </cell>
          <cell r="I47">
            <v>0</v>
          </cell>
        </row>
        <row r="48">
          <cell r="A48" t="str">
            <v>132KV DC Dumraon-Buxar TL Line</v>
          </cell>
          <cell r="B48">
            <v>90</v>
          </cell>
          <cell r="C48" t="str">
            <v>22/3</v>
          </cell>
          <cell r="D48" t="str">
            <v>DP+3</v>
          </cell>
          <cell r="E48">
            <v>43531</v>
          </cell>
          <cell r="F48" t="str">
            <v>Pralhad Construction</v>
          </cell>
          <cell r="G48">
            <v>0</v>
          </cell>
          <cell r="H48">
            <v>0</v>
          </cell>
          <cell r="I48">
            <v>0</v>
          </cell>
        </row>
        <row r="49">
          <cell r="A49" t="str">
            <v>132KV DC Naubatpur-Paliganj TL Line</v>
          </cell>
          <cell r="B49">
            <v>36</v>
          </cell>
          <cell r="C49" t="str">
            <v>1B/0</v>
          </cell>
          <cell r="D49" t="str">
            <v>DD+6</v>
          </cell>
          <cell r="E49">
            <v>43533</v>
          </cell>
          <cell r="F49" t="str">
            <v>Lalan Mehta</v>
          </cell>
          <cell r="G49">
            <v>0</v>
          </cell>
          <cell r="H49">
            <v>0</v>
          </cell>
          <cell r="I49">
            <v>0</v>
          </cell>
        </row>
        <row r="50">
          <cell r="A50" t="str">
            <v>132KV DC Dumraon-Dumraon TL Line</v>
          </cell>
          <cell r="B50">
            <v>10</v>
          </cell>
          <cell r="C50" t="str">
            <v>17/0</v>
          </cell>
          <cell r="D50" t="str">
            <v>DD+0</v>
          </cell>
          <cell r="E50">
            <v>43557</v>
          </cell>
          <cell r="F50" t="e">
            <v>#NAME?</v>
          </cell>
          <cell r="G50">
            <v>0</v>
          </cell>
          <cell r="H50">
            <v>0</v>
          </cell>
          <cell r="I50">
            <v>0</v>
          </cell>
        </row>
        <row r="51">
          <cell r="A51" t="str">
            <v>132KV DC Dumraon-Dumraon TL Line</v>
          </cell>
          <cell r="B51">
            <v>41</v>
          </cell>
          <cell r="C51" t="str">
            <v>11/1</v>
          </cell>
          <cell r="D51" t="str">
            <v>DA+0</v>
          </cell>
          <cell r="E51">
            <v>43582</v>
          </cell>
          <cell r="F51" t="str">
            <v>Kanchan Singh</v>
          </cell>
          <cell r="G51">
            <v>0</v>
          </cell>
          <cell r="H51">
            <v>0</v>
          </cell>
          <cell r="I51">
            <v>0</v>
          </cell>
        </row>
        <row r="52">
          <cell r="A52" t="str">
            <v>132KV DC Dumraon-Buxar TL Line</v>
          </cell>
          <cell r="B52">
            <v>99</v>
          </cell>
          <cell r="C52" t="str">
            <v>13/0</v>
          </cell>
          <cell r="D52" t="str">
            <v>DS+0</v>
          </cell>
          <cell r="E52">
            <v>43535</v>
          </cell>
          <cell r="F52" t="str">
            <v>Maa Durga</v>
          </cell>
          <cell r="G52">
            <v>0</v>
          </cell>
          <cell r="H52">
            <v>0</v>
          </cell>
          <cell r="I52">
            <v>0</v>
          </cell>
        </row>
        <row r="53">
          <cell r="A53" t="str">
            <v>132KV DC Dumraon-Dumraon TL Line</v>
          </cell>
          <cell r="B53">
            <v>23</v>
          </cell>
          <cell r="C53" t="str">
            <v>9/0</v>
          </cell>
          <cell r="D53" t="str">
            <v>DD+0</v>
          </cell>
          <cell r="E53">
            <v>43571</v>
          </cell>
          <cell r="F53" t="e">
            <v>#NAME?</v>
          </cell>
          <cell r="G53">
            <v>0</v>
          </cell>
          <cell r="H53">
            <v>0</v>
          </cell>
          <cell r="I53">
            <v>0</v>
          </cell>
        </row>
        <row r="54">
          <cell r="A54" t="str">
            <v>132KV DC Dumraon-Buxar TL Line</v>
          </cell>
          <cell r="B54">
            <v>91</v>
          </cell>
          <cell r="C54" t="str">
            <v>22/2</v>
          </cell>
          <cell r="D54" t="str">
            <v>DP+3</v>
          </cell>
          <cell r="E54">
            <v>43531</v>
          </cell>
          <cell r="F54" t="str">
            <v>Pralhad Construction</v>
          </cell>
          <cell r="G54">
            <v>0</v>
          </cell>
          <cell r="H54">
            <v>0</v>
          </cell>
          <cell r="I54">
            <v>0</v>
          </cell>
        </row>
        <row r="55">
          <cell r="A55" t="str">
            <v>Lilo of 220kv DC Ara-Pusauli at Dumraon TL Line-1</v>
          </cell>
          <cell r="B55">
            <v>8</v>
          </cell>
          <cell r="C55" t="str">
            <v>9/2</v>
          </cell>
          <cell r="D55" t="str">
            <v>DA+0</v>
          </cell>
          <cell r="E55">
            <v>43603</v>
          </cell>
          <cell r="F55" t="e">
            <v>#NAME?</v>
          </cell>
          <cell r="G55">
            <v>0</v>
          </cell>
          <cell r="H55">
            <v>0</v>
          </cell>
          <cell r="I55">
            <v>0</v>
          </cell>
        </row>
        <row r="56">
          <cell r="A56" t="str">
            <v>220 KV DC Naubatpur-Bihta TL Line</v>
          </cell>
          <cell r="B56">
            <v>13</v>
          </cell>
          <cell r="C56" t="str">
            <v>11/2</v>
          </cell>
          <cell r="D56" t="str">
            <v>DA+0</v>
          </cell>
          <cell r="E56">
            <v>43551</v>
          </cell>
          <cell r="F56" t="str">
            <v>Lalan Mehta</v>
          </cell>
          <cell r="G56">
            <v>0</v>
          </cell>
          <cell r="H56">
            <v>0</v>
          </cell>
          <cell r="I56">
            <v>0</v>
          </cell>
        </row>
        <row r="57">
          <cell r="A57" t="str">
            <v>Lilo of 220kv DC Ara-Pusauli at Dumraon TL Line-1</v>
          </cell>
          <cell r="B57">
            <v>20</v>
          </cell>
          <cell r="C57" t="str">
            <v>9/0</v>
          </cell>
          <cell r="D57" t="str">
            <v>DC+0</v>
          </cell>
          <cell r="E57">
            <v>43605</v>
          </cell>
          <cell r="F57" t="e">
            <v>#NAME?</v>
          </cell>
          <cell r="G57">
            <v>0</v>
          </cell>
          <cell r="H57">
            <v>0</v>
          </cell>
          <cell r="I57">
            <v>0</v>
          </cell>
        </row>
        <row r="58">
          <cell r="A58" t="str">
            <v>132KV DC Dumraon-Buxar TL Line</v>
          </cell>
          <cell r="B58">
            <v>80</v>
          </cell>
          <cell r="C58" t="str">
            <v>30/0</v>
          </cell>
          <cell r="D58" t="str">
            <v>DR+3</v>
          </cell>
          <cell r="E58">
            <v>43529</v>
          </cell>
          <cell r="F58" t="str">
            <v>Md Rajik</v>
          </cell>
          <cell r="G58">
            <v>0</v>
          </cell>
          <cell r="H58">
            <v>0</v>
          </cell>
          <cell r="I58">
            <v>0</v>
          </cell>
        </row>
        <row r="59">
          <cell r="A59" t="str">
            <v>132KV DC Dumraon-Dumraon TL Line</v>
          </cell>
          <cell r="B59">
            <v>11</v>
          </cell>
          <cell r="C59" t="str">
            <v>16/0</v>
          </cell>
          <cell r="D59" t="str">
            <v>DD+0</v>
          </cell>
          <cell r="E59">
            <v>43557</v>
          </cell>
          <cell r="F59" t="e">
            <v>#NAME?</v>
          </cell>
          <cell r="G59">
            <v>0</v>
          </cell>
          <cell r="H59">
            <v>0</v>
          </cell>
          <cell r="I59">
            <v>0</v>
          </cell>
        </row>
        <row r="60">
          <cell r="A60" t="str">
            <v>132KV DC Dumraon-Dumraon TL Line</v>
          </cell>
          <cell r="B60">
            <v>42</v>
          </cell>
          <cell r="C60" t="str">
            <v>11/0</v>
          </cell>
          <cell r="D60" t="str">
            <v>DC+0</v>
          </cell>
          <cell r="E60">
            <v>43582</v>
          </cell>
          <cell r="F60" t="str">
            <v>Chandan Yadav</v>
          </cell>
          <cell r="G60">
            <v>0</v>
          </cell>
          <cell r="H60">
            <v>0</v>
          </cell>
          <cell r="I60">
            <v>0</v>
          </cell>
        </row>
        <row r="61">
          <cell r="A61" t="str">
            <v>132KV DC Dumraon-Buxar TL Line</v>
          </cell>
          <cell r="B61">
            <v>92</v>
          </cell>
          <cell r="C61" t="str">
            <v>23/1</v>
          </cell>
          <cell r="D61" t="str">
            <v>DP+3</v>
          </cell>
          <cell r="E61">
            <v>43531</v>
          </cell>
          <cell r="F61" t="str">
            <v>Pralhad Construction</v>
          </cell>
          <cell r="G61">
            <v>0</v>
          </cell>
          <cell r="H61">
            <v>0</v>
          </cell>
          <cell r="I61">
            <v>0</v>
          </cell>
        </row>
        <row r="62">
          <cell r="A62" t="str">
            <v>132KV DC Dumraon-Buxar TL Line</v>
          </cell>
          <cell r="B62">
            <v>93</v>
          </cell>
          <cell r="C62" t="str">
            <v>7/0</v>
          </cell>
          <cell r="D62" t="str">
            <v>DQ+0</v>
          </cell>
          <cell r="E62">
            <v>43531</v>
          </cell>
          <cell r="F62" t="str">
            <v>Shree Gange</v>
          </cell>
          <cell r="G62">
            <v>0</v>
          </cell>
          <cell r="H62">
            <v>0</v>
          </cell>
          <cell r="I62">
            <v>0</v>
          </cell>
        </row>
        <row r="63">
          <cell r="A63" t="str">
            <v>220KV DC Naubatpur-BhusaulaTL Line</v>
          </cell>
          <cell r="B63">
            <v>36</v>
          </cell>
          <cell r="C63" t="str">
            <v>5/0</v>
          </cell>
          <cell r="D63" t="str">
            <v>DD+18</v>
          </cell>
          <cell r="E63">
            <v>43528</v>
          </cell>
          <cell r="F63" t="str">
            <v>Lalan Mehta</v>
          </cell>
          <cell r="G63">
            <v>0</v>
          </cell>
          <cell r="H63">
            <v>0</v>
          </cell>
          <cell r="I63">
            <v>0</v>
          </cell>
        </row>
        <row r="64">
          <cell r="A64" t="str">
            <v>132KV DC Dumraon-Dumraon TL Line</v>
          </cell>
          <cell r="B64">
            <v>24</v>
          </cell>
          <cell r="C64" t="str">
            <v>8/0</v>
          </cell>
          <cell r="D64" t="str">
            <v>DD+3</v>
          </cell>
          <cell r="E64">
            <v>43571</v>
          </cell>
          <cell r="F64" t="e">
            <v>#NAME?</v>
          </cell>
          <cell r="G64">
            <v>0</v>
          </cell>
          <cell r="H64">
            <v>0</v>
          </cell>
          <cell r="I64">
            <v>0</v>
          </cell>
        </row>
        <row r="65">
          <cell r="A65" t="str">
            <v>132KV DC Dumraon-Buxar TL Line</v>
          </cell>
          <cell r="B65">
            <v>94</v>
          </cell>
          <cell r="C65" t="str">
            <v>20/0</v>
          </cell>
          <cell r="D65" t="str">
            <v>DR+3</v>
          </cell>
          <cell r="E65">
            <v>43531</v>
          </cell>
          <cell r="F65" t="str">
            <v>Maa Durga</v>
          </cell>
          <cell r="G65">
            <v>0</v>
          </cell>
          <cell r="H65">
            <v>0</v>
          </cell>
          <cell r="I65">
            <v>0</v>
          </cell>
        </row>
        <row r="66">
          <cell r="A66" t="str">
            <v>132KV DC Gaya-Jehanabad TL Line</v>
          </cell>
          <cell r="B66">
            <v>87</v>
          </cell>
          <cell r="C66" t="str">
            <v>2/0</v>
          </cell>
          <cell r="D66" t="str">
            <v>DD+0</v>
          </cell>
          <cell r="E66">
            <v>43527</v>
          </cell>
          <cell r="F66" t="e">
            <v>#NAME?</v>
          </cell>
          <cell r="G66">
            <v>0</v>
          </cell>
          <cell r="H66">
            <v>0</v>
          </cell>
          <cell r="I66">
            <v>0</v>
          </cell>
        </row>
        <row r="67">
          <cell r="A67" t="str">
            <v>220KV DC Naubatpur-BhusaulaTL Line</v>
          </cell>
          <cell r="B67">
            <v>5</v>
          </cell>
          <cell r="C67" t="str">
            <v>12/0</v>
          </cell>
          <cell r="D67" t="str">
            <v>DD+9</v>
          </cell>
          <cell r="E67">
            <v>43472</v>
          </cell>
          <cell r="F67" t="str">
            <v>Veena Construction</v>
          </cell>
          <cell r="G67">
            <v>0</v>
          </cell>
          <cell r="H67">
            <v>0</v>
          </cell>
          <cell r="I67">
            <v>0</v>
          </cell>
        </row>
        <row r="68">
          <cell r="A68" t="str">
            <v>132KV DC Dumraon-Dumraon TL Line</v>
          </cell>
          <cell r="B68">
            <v>19</v>
          </cell>
          <cell r="C68" t="str">
            <v>15/0</v>
          </cell>
          <cell r="D68" t="str">
            <v>DD+0</v>
          </cell>
          <cell r="E68">
            <v>43564</v>
          </cell>
          <cell r="F68" t="e">
            <v>#NAME?</v>
          </cell>
          <cell r="G68">
            <v>0</v>
          </cell>
          <cell r="H68">
            <v>0</v>
          </cell>
          <cell r="I68">
            <v>0</v>
          </cell>
        </row>
        <row r="69">
          <cell r="A69" t="str">
            <v>132KV DC Dumraon-Buxar TL Line</v>
          </cell>
          <cell r="B69">
            <v>95</v>
          </cell>
          <cell r="C69" t="str">
            <v>23/0</v>
          </cell>
          <cell r="D69" t="str">
            <v>DR+0</v>
          </cell>
          <cell r="E69">
            <v>43531</v>
          </cell>
          <cell r="F69" t="str">
            <v>Pralhad Construction</v>
          </cell>
          <cell r="G69">
            <v>0</v>
          </cell>
          <cell r="H69">
            <v>0</v>
          </cell>
          <cell r="I69">
            <v>0</v>
          </cell>
        </row>
        <row r="70">
          <cell r="A70" t="str">
            <v>132KV DC Dumraon-Buxar TL Line</v>
          </cell>
          <cell r="B70">
            <v>78</v>
          </cell>
          <cell r="C70" t="str">
            <v>29/0</v>
          </cell>
          <cell r="D70" t="str">
            <v>DR+0</v>
          </cell>
          <cell r="E70">
            <v>43528</v>
          </cell>
          <cell r="F70" t="str">
            <v>Iftekhar</v>
          </cell>
          <cell r="G70">
            <v>0</v>
          </cell>
          <cell r="H70">
            <v>0</v>
          </cell>
          <cell r="I70">
            <v>0</v>
          </cell>
        </row>
        <row r="71">
          <cell r="A71" t="str">
            <v>132KV DC Dumraon-Dumraon TL Line</v>
          </cell>
          <cell r="B71">
            <v>43</v>
          </cell>
          <cell r="C71" t="str">
            <v>10/0</v>
          </cell>
          <cell r="D71" t="str">
            <v>DD+0</v>
          </cell>
          <cell r="E71">
            <v>43582</v>
          </cell>
          <cell r="F71" t="str">
            <v>Chandan Yadav</v>
          </cell>
          <cell r="G71">
            <v>0</v>
          </cell>
          <cell r="H71">
            <v>0</v>
          </cell>
          <cell r="I71">
            <v>0</v>
          </cell>
        </row>
        <row r="72">
          <cell r="A72" t="str">
            <v>132KV DC Dumraon-Dumraon TL Line</v>
          </cell>
          <cell r="B72">
            <v>16</v>
          </cell>
          <cell r="C72" t="str">
            <v>7/0</v>
          </cell>
          <cell r="D72" t="str">
            <v>DC+3</v>
          </cell>
          <cell r="E72">
            <v>43561</v>
          </cell>
          <cell r="F72" t="e">
            <v>#NAME?</v>
          </cell>
          <cell r="G72">
            <v>0</v>
          </cell>
          <cell r="H72">
            <v>0</v>
          </cell>
          <cell r="I72">
            <v>0</v>
          </cell>
        </row>
        <row r="73">
          <cell r="A73" t="str">
            <v>220 KV DC Naubatpur-Bihta TL Line</v>
          </cell>
          <cell r="B73">
            <v>11</v>
          </cell>
          <cell r="C73" t="str">
            <v>5/2</v>
          </cell>
          <cell r="D73" t="str">
            <v>DA+3</v>
          </cell>
          <cell r="E73">
            <v>43545</v>
          </cell>
          <cell r="F73" t="str">
            <v>Lalan Mehta</v>
          </cell>
          <cell r="G73">
            <v>0</v>
          </cell>
          <cell r="H73">
            <v>0</v>
          </cell>
          <cell r="I73">
            <v>0</v>
          </cell>
        </row>
        <row r="74">
          <cell r="A74" t="str">
            <v>Lilo of 220kv DC Ara-Pusauli at Dumraon TL Line-1</v>
          </cell>
          <cell r="B74">
            <v>21</v>
          </cell>
          <cell r="C74" t="str">
            <v>10/1</v>
          </cell>
          <cell r="D74" t="str">
            <v>DA+0</v>
          </cell>
          <cell r="E74">
            <v>43605</v>
          </cell>
          <cell r="F74" t="e">
            <v>#NAME?</v>
          </cell>
          <cell r="G74">
            <v>0</v>
          </cell>
          <cell r="H74">
            <v>0</v>
          </cell>
          <cell r="I74">
            <v>0</v>
          </cell>
        </row>
        <row r="75">
          <cell r="A75" t="str">
            <v>132KV DC Dumraon-Buxar TL Line</v>
          </cell>
          <cell r="B75">
            <v>100</v>
          </cell>
          <cell r="C75" t="str">
            <v>19/0</v>
          </cell>
          <cell r="D75" t="str">
            <v>DS+0</v>
          </cell>
          <cell r="E75">
            <v>43535</v>
          </cell>
          <cell r="F75" t="str">
            <v>Maa Durga</v>
          </cell>
          <cell r="G75">
            <v>0</v>
          </cell>
          <cell r="H75">
            <v>0</v>
          </cell>
          <cell r="I75">
            <v>0</v>
          </cell>
        </row>
        <row r="76">
          <cell r="A76" t="str">
            <v>132KV DC Dumraon-Buxar TL Line</v>
          </cell>
          <cell r="B76">
            <v>86</v>
          </cell>
          <cell r="C76" t="str">
            <v>30/1</v>
          </cell>
          <cell r="D76" t="str">
            <v>DP+0</v>
          </cell>
          <cell r="E76">
            <v>43530</v>
          </cell>
          <cell r="F76" t="str">
            <v>Md Rajik</v>
          </cell>
          <cell r="G76">
            <v>0</v>
          </cell>
          <cell r="H76">
            <v>0</v>
          </cell>
          <cell r="I76">
            <v>0</v>
          </cell>
        </row>
        <row r="77">
          <cell r="A77" t="str">
            <v>132KV DC Naubatpur-Masaurhi TL Line</v>
          </cell>
          <cell r="B77">
            <v>36</v>
          </cell>
          <cell r="C77" t="str">
            <v>1B/0</v>
          </cell>
          <cell r="D77" t="str">
            <v>DD+0</v>
          </cell>
          <cell r="E77">
            <v>43525</v>
          </cell>
          <cell r="F77" t="str">
            <v>Lalan Mehta</v>
          </cell>
          <cell r="G77">
            <v>0</v>
          </cell>
          <cell r="H77">
            <v>0</v>
          </cell>
          <cell r="I77">
            <v>0</v>
          </cell>
        </row>
        <row r="78">
          <cell r="A78" t="str">
            <v>132KV DC Naubatpur-Masaurhi TL Line</v>
          </cell>
          <cell r="B78">
            <v>41</v>
          </cell>
          <cell r="C78" t="str">
            <v>5/1</v>
          </cell>
          <cell r="D78" t="str">
            <v>Gantry</v>
          </cell>
          <cell r="E78">
            <v>43587</v>
          </cell>
          <cell r="F78" t="str">
            <v>Lalan Mehta</v>
          </cell>
          <cell r="G78">
            <v>0</v>
          </cell>
          <cell r="H78">
            <v>0</v>
          </cell>
          <cell r="I78">
            <v>0</v>
          </cell>
        </row>
        <row r="79">
          <cell r="A79" t="str">
            <v>132KV DC Naubatpur-Masaurhi TL Line</v>
          </cell>
          <cell r="B79">
            <v>43</v>
          </cell>
          <cell r="C79" t="str">
            <v>5/2</v>
          </cell>
          <cell r="D79" t="str">
            <v>Gantry</v>
          </cell>
          <cell r="E79">
            <v>43591</v>
          </cell>
          <cell r="F79" t="e">
            <v>#NAME?</v>
          </cell>
          <cell r="G79">
            <v>0</v>
          </cell>
          <cell r="H79">
            <v>0</v>
          </cell>
          <cell r="I79">
            <v>0</v>
          </cell>
        </row>
        <row r="80">
          <cell r="A80" t="str">
            <v>220KV DC Naubatpur-BhusaulaTL Line</v>
          </cell>
          <cell r="B80">
            <v>35</v>
          </cell>
          <cell r="C80" t="str">
            <v>6/3</v>
          </cell>
          <cell r="D80" t="str">
            <v>DA+0</v>
          </cell>
          <cell r="E80">
            <v>43524</v>
          </cell>
          <cell r="F80" t="str">
            <v>Sunil Kumar</v>
          </cell>
          <cell r="G80">
            <v>0</v>
          </cell>
          <cell r="H80">
            <v>0</v>
          </cell>
          <cell r="I80">
            <v>0</v>
          </cell>
        </row>
        <row r="81">
          <cell r="A81" t="str">
            <v>132KV DC Dumraon-Dumraon TL Line</v>
          </cell>
          <cell r="B81">
            <v>12</v>
          </cell>
          <cell r="C81" t="str">
            <v>14/1</v>
          </cell>
          <cell r="D81" t="str">
            <v>DA+0</v>
          </cell>
          <cell r="E81">
            <v>43557</v>
          </cell>
          <cell r="F81" t="e">
            <v>#NAME?</v>
          </cell>
          <cell r="G81">
            <v>0</v>
          </cell>
          <cell r="H81">
            <v>0</v>
          </cell>
          <cell r="I81">
            <v>0</v>
          </cell>
        </row>
        <row r="82">
          <cell r="A82" t="str">
            <v>132KV DC Dumraon-Buxar TL Line</v>
          </cell>
          <cell r="B82">
            <v>70</v>
          </cell>
          <cell r="C82" t="str">
            <v>29/1</v>
          </cell>
          <cell r="D82" t="str">
            <v>DP+6</v>
          </cell>
          <cell r="E82">
            <v>43527</v>
          </cell>
          <cell r="F82" t="str">
            <v>Iftekhar</v>
          </cell>
          <cell r="G82">
            <v>0</v>
          </cell>
          <cell r="H82">
            <v>0</v>
          </cell>
          <cell r="I82">
            <v>0</v>
          </cell>
        </row>
        <row r="83">
          <cell r="A83" t="str">
            <v>132KV DC Dumraon-Buxar TL Line</v>
          </cell>
          <cell r="B83">
            <v>96</v>
          </cell>
          <cell r="C83" t="str">
            <v>7/1</v>
          </cell>
          <cell r="D83" t="str">
            <v>DP+0</v>
          </cell>
          <cell r="E83">
            <v>43531</v>
          </cell>
          <cell r="F83" t="str">
            <v>Shree Gange</v>
          </cell>
          <cell r="G83">
            <v>0</v>
          </cell>
          <cell r="H83">
            <v>0</v>
          </cell>
          <cell r="I83">
            <v>0</v>
          </cell>
        </row>
        <row r="84">
          <cell r="A84" t="str">
            <v>132KV DC Dumraon-Buxar TL Line</v>
          </cell>
          <cell r="B84">
            <v>71</v>
          </cell>
          <cell r="C84" t="str">
            <v>25/0</v>
          </cell>
          <cell r="D84" t="str">
            <v>DS+0</v>
          </cell>
          <cell r="E84">
            <v>43527</v>
          </cell>
          <cell r="F84" t="str">
            <v>Pralhad Construction</v>
          </cell>
          <cell r="G84">
            <v>0</v>
          </cell>
          <cell r="H84">
            <v>0</v>
          </cell>
          <cell r="I84">
            <v>0</v>
          </cell>
        </row>
        <row r="85">
          <cell r="A85" t="str">
            <v>Lilo of 220kv DC Ara-Pusauli at Dumraon TL Line-1</v>
          </cell>
          <cell r="B85">
            <v>9</v>
          </cell>
          <cell r="C85" t="str">
            <v>9/4</v>
          </cell>
          <cell r="D85" t="str">
            <v>DA+0</v>
          </cell>
          <cell r="E85">
            <v>43603</v>
          </cell>
          <cell r="F85" t="e">
            <v>#NAME?</v>
          </cell>
          <cell r="G85">
            <v>0</v>
          </cell>
          <cell r="H85">
            <v>0</v>
          </cell>
          <cell r="I85">
            <v>0</v>
          </cell>
        </row>
        <row r="86">
          <cell r="A86" t="str">
            <v>132KV DC Dumraon-Dumraon TL Line</v>
          </cell>
          <cell r="B86">
            <v>44</v>
          </cell>
          <cell r="C86" t="str">
            <v>10/1</v>
          </cell>
          <cell r="D86" t="str">
            <v>DA+6</v>
          </cell>
          <cell r="E86">
            <v>43582</v>
          </cell>
          <cell r="F86" t="str">
            <v>Chandan Yadav</v>
          </cell>
          <cell r="G86">
            <v>0</v>
          </cell>
          <cell r="H86">
            <v>0</v>
          </cell>
          <cell r="I86">
            <v>0</v>
          </cell>
        </row>
        <row r="87">
          <cell r="A87" t="str">
            <v>132KV DC Dumraon-Dumraon TL Line</v>
          </cell>
          <cell r="B87">
            <v>13</v>
          </cell>
          <cell r="C87" t="str">
            <v>14/2</v>
          </cell>
          <cell r="D87" t="str">
            <v>DA+0</v>
          </cell>
          <cell r="E87">
            <v>43557</v>
          </cell>
          <cell r="F87" t="e">
            <v>#NAME?</v>
          </cell>
          <cell r="G87">
            <v>0</v>
          </cell>
          <cell r="H87">
            <v>0</v>
          </cell>
          <cell r="I87">
            <v>0</v>
          </cell>
        </row>
        <row r="88">
          <cell r="A88" t="str">
            <v>132KV DC Dumraon-Buxar TL Line</v>
          </cell>
          <cell r="B88">
            <v>101</v>
          </cell>
          <cell r="C88" t="str">
            <v>18/0</v>
          </cell>
          <cell r="D88" t="str">
            <v>DR+6</v>
          </cell>
          <cell r="E88">
            <v>43535</v>
          </cell>
          <cell r="F88" t="str">
            <v>Maa Durga</v>
          </cell>
          <cell r="G88">
            <v>0</v>
          </cell>
          <cell r="H88">
            <v>0</v>
          </cell>
          <cell r="I88">
            <v>0</v>
          </cell>
        </row>
        <row r="89">
          <cell r="A89" t="str">
            <v>132KV DC Dumraon-Buxar TL Line</v>
          </cell>
          <cell r="B89">
            <v>68</v>
          </cell>
          <cell r="C89" t="str">
            <v>35/0</v>
          </cell>
          <cell r="D89" t="str">
            <v>DS+0</v>
          </cell>
          <cell r="E89">
            <v>43526</v>
          </cell>
          <cell r="F89" t="str">
            <v>Md Rajik</v>
          </cell>
          <cell r="G89">
            <v>0</v>
          </cell>
          <cell r="H89">
            <v>0</v>
          </cell>
          <cell r="I89">
            <v>0</v>
          </cell>
        </row>
        <row r="90">
          <cell r="A90" t="str">
            <v>220KV DC Naubatpur-BhusaulaTL Line</v>
          </cell>
          <cell r="B90">
            <v>33</v>
          </cell>
          <cell r="C90" t="str">
            <v>6/2</v>
          </cell>
          <cell r="D90" t="str">
            <v>DA+0</v>
          </cell>
          <cell r="E90">
            <v>43522</v>
          </cell>
          <cell r="F90" t="str">
            <v>Sunil Kumar</v>
          </cell>
          <cell r="G90">
            <v>0</v>
          </cell>
          <cell r="H90">
            <v>0</v>
          </cell>
          <cell r="I90">
            <v>0</v>
          </cell>
        </row>
        <row r="91">
          <cell r="A91" t="str">
            <v>220KV DC Naubatpur-BhusaulaTL Line</v>
          </cell>
          <cell r="B91">
            <v>34</v>
          </cell>
          <cell r="C91" t="str">
            <v>16/1</v>
          </cell>
          <cell r="D91" t="str">
            <v>DA+6</v>
          </cell>
          <cell r="E91">
            <v>43522</v>
          </cell>
          <cell r="F91" t="str">
            <v>Veena Construction</v>
          </cell>
          <cell r="G91">
            <v>0</v>
          </cell>
          <cell r="H91">
            <v>0</v>
          </cell>
          <cell r="I91">
            <v>0</v>
          </cell>
        </row>
        <row r="92">
          <cell r="A92" t="str">
            <v>220KV DC Naubatpur-BhusaulaTL Line</v>
          </cell>
          <cell r="B92">
            <v>30</v>
          </cell>
          <cell r="C92" t="str">
            <v>6/0</v>
          </cell>
          <cell r="D92" t="str">
            <v>DD+6</v>
          </cell>
          <cell r="E92">
            <v>43519</v>
          </cell>
          <cell r="F92" t="str">
            <v>Lalan Mehta</v>
          </cell>
          <cell r="G92">
            <v>0</v>
          </cell>
          <cell r="H92">
            <v>0</v>
          </cell>
          <cell r="I92">
            <v>0</v>
          </cell>
        </row>
        <row r="93">
          <cell r="A93" t="str">
            <v>132KV DC Dumraon-Dumraon TL Line</v>
          </cell>
          <cell r="B93">
            <v>25</v>
          </cell>
          <cell r="C93" t="str">
            <v>7/1</v>
          </cell>
          <cell r="D93" t="str">
            <v>DA+0</v>
          </cell>
          <cell r="E93">
            <v>43571</v>
          </cell>
          <cell r="F93" t="e">
            <v>#NAME?</v>
          </cell>
          <cell r="G93">
            <v>0</v>
          </cell>
          <cell r="H93">
            <v>0</v>
          </cell>
          <cell r="I93">
            <v>0</v>
          </cell>
        </row>
        <row r="94">
          <cell r="A94" t="str">
            <v>220 KV DC Naubatpur-Bihta TL Line</v>
          </cell>
          <cell r="B94">
            <v>10</v>
          </cell>
          <cell r="C94" t="str">
            <v>13/0</v>
          </cell>
          <cell r="D94" t="str">
            <v>DD+0</v>
          </cell>
          <cell r="E94">
            <v>43544</v>
          </cell>
          <cell r="F94" t="str">
            <v>Lalan Mehta</v>
          </cell>
          <cell r="G94">
            <v>0</v>
          </cell>
          <cell r="H94">
            <v>0</v>
          </cell>
          <cell r="I94">
            <v>0</v>
          </cell>
        </row>
        <row r="95">
          <cell r="A95" t="str">
            <v>Lilo of 220kv DC Ara-Pusauli at Dumraon TL Line-1</v>
          </cell>
          <cell r="B95">
            <v>52</v>
          </cell>
          <cell r="C95" t="str">
            <v>9/6</v>
          </cell>
          <cell r="D95" t="str">
            <v>DA+0</v>
          </cell>
          <cell r="E95">
            <v>43608</v>
          </cell>
          <cell r="F95" t="e">
            <v>#NAME?</v>
          </cell>
          <cell r="G95">
            <v>0</v>
          </cell>
          <cell r="H95">
            <v>0</v>
          </cell>
          <cell r="I95">
            <v>0</v>
          </cell>
        </row>
        <row r="96">
          <cell r="A96" t="str">
            <v>220KV DC Naubatpur-BhusaulaTL Line</v>
          </cell>
          <cell r="B96">
            <v>31</v>
          </cell>
          <cell r="C96" t="str">
            <v>6/1</v>
          </cell>
          <cell r="D96" t="str">
            <v>DA+0</v>
          </cell>
          <cell r="E96">
            <v>43519</v>
          </cell>
          <cell r="F96" t="str">
            <v>Sunil Kumar</v>
          </cell>
          <cell r="G96">
            <v>0</v>
          </cell>
          <cell r="H96">
            <v>0</v>
          </cell>
          <cell r="I96">
            <v>0</v>
          </cell>
        </row>
        <row r="97">
          <cell r="A97" t="str">
            <v>132KV DC Dumraon-Dumraon TL Line</v>
          </cell>
          <cell r="B97">
            <v>48</v>
          </cell>
          <cell r="C97" t="str">
            <v>1/0</v>
          </cell>
          <cell r="D97" t="str">
            <v>DD+0</v>
          </cell>
          <cell r="E97">
            <v>43594</v>
          </cell>
          <cell r="F97" t="e">
            <v>#NAME?</v>
          </cell>
          <cell r="G97">
            <v>0</v>
          </cell>
          <cell r="H97">
            <v>0</v>
          </cell>
          <cell r="I97">
            <v>0</v>
          </cell>
        </row>
        <row r="98">
          <cell r="A98" t="str">
            <v>132KV DC Dumraon-Dumraon TL Line</v>
          </cell>
          <cell r="B98">
            <v>49</v>
          </cell>
          <cell r="C98" t="str">
            <v>1/1</v>
          </cell>
          <cell r="D98" t="str">
            <v>DA+0</v>
          </cell>
          <cell r="E98">
            <v>43594</v>
          </cell>
          <cell r="F98" t="e">
            <v>#NAME?</v>
          </cell>
          <cell r="G98">
            <v>0</v>
          </cell>
          <cell r="H98">
            <v>0</v>
          </cell>
          <cell r="I98">
            <v>0</v>
          </cell>
        </row>
        <row r="99">
          <cell r="A99" t="str">
            <v>132KV DC Dumraon-Dumraon TL Line</v>
          </cell>
          <cell r="B99">
            <v>35</v>
          </cell>
          <cell r="C99" t="str">
            <v>5/0</v>
          </cell>
          <cell r="D99" t="str">
            <v>DD+6</v>
          </cell>
          <cell r="E99">
            <v>43581</v>
          </cell>
          <cell r="F99" t="str">
            <v>Chandan Yadav</v>
          </cell>
          <cell r="G99">
            <v>0</v>
          </cell>
          <cell r="H99">
            <v>0</v>
          </cell>
          <cell r="I99">
            <v>0</v>
          </cell>
        </row>
        <row r="100">
          <cell r="A100" t="str">
            <v>132KV DC Dumraon-Buxar TL Line</v>
          </cell>
          <cell r="B100">
            <v>65</v>
          </cell>
          <cell r="C100" t="str">
            <v>26/0</v>
          </cell>
          <cell r="D100" t="str">
            <v>DS+0</v>
          </cell>
          <cell r="E100">
            <v>43521</v>
          </cell>
          <cell r="F100" t="str">
            <v>Pralhad Construction</v>
          </cell>
          <cell r="G100">
            <v>0</v>
          </cell>
          <cell r="H100">
            <v>0</v>
          </cell>
          <cell r="I100">
            <v>0</v>
          </cell>
        </row>
        <row r="101">
          <cell r="A101" t="str">
            <v>220 KV DC Naubatpur-Bihta TL Line</v>
          </cell>
          <cell r="B101">
            <v>9</v>
          </cell>
          <cell r="C101" t="str">
            <v>12/0</v>
          </cell>
          <cell r="D101" t="str">
            <v>DD+0</v>
          </cell>
          <cell r="E101">
            <v>43541</v>
          </cell>
          <cell r="F101" t="str">
            <v>Lalan Mehta</v>
          </cell>
          <cell r="G101">
            <v>0</v>
          </cell>
          <cell r="H101">
            <v>0</v>
          </cell>
          <cell r="I101">
            <v>0</v>
          </cell>
        </row>
        <row r="102">
          <cell r="A102" t="str">
            <v>220KV DC Naubatpur-BhusaulaTL Line</v>
          </cell>
          <cell r="B102">
            <v>32</v>
          </cell>
          <cell r="C102" t="str">
            <v>12A/0</v>
          </cell>
          <cell r="D102" t="str">
            <v>DC+6</v>
          </cell>
          <cell r="E102">
            <v>43519</v>
          </cell>
          <cell r="F102" t="str">
            <v>Veena Construction</v>
          </cell>
          <cell r="G102">
            <v>0</v>
          </cell>
          <cell r="H102">
            <v>0</v>
          </cell>
          <cell r="I102">
            <v>0</v>
          </cell>
        </row>
        <row r="103">
          <cell r="A103" t="str">
            <v>220KV DC Naubatpur-BhusaulaTL Line</v>
          </cell>
          <cell r="B103">
            <v>28</v>
          </cell>
          <cell r="C103" t="str">
            <v>10/0</v>
          </cell>
          <cell r="D103" t="str">
            <v>DD+0</v>
          </cell>
          <cell r="E103">
            <v>43516</v>
          </cell>
          <cell r="F103" t="str">
            <v>Sunil Kumar</v>
          </cell>
          <cell r="G103">
            <v>0</v>
          </cell>
          <cell r="H103">
            <v>0</v>
          </cell>
          <cell r="I103">
            <v>0</v>
          </cell>
        </row>
        <row r="104">
          <cell r="A104" t="str">
            <v>220KV DC Naubatpur-BhusaulaTL Line</v>
          </cell>
          <cell r="B104">
            <v>29</v>
          </cell>
          <cell r="C104" t="str">
            <v>14/0</v>
          </cell>
          <cell r="D104" t="str">
            <v>DD+18</v>
          </cell>
          <cell r="E104">
            <v>43517</v>
          </cell>
          <cell r="F104" t="str">
            <v>Veena Construction</v>
          </cell>
          <cell r="G104">
            <v>0</v>
          </cell>
          <cell r="H104">
            <v>0</v>
          </cell>
          <cell r="I104">
            <v>0</v>
          </cell>
        </row>
        <row r="105">
          <cell r="A105" t="str">
            <v>132KV DC Dumraon-Buxar TL Line</v>
          </cell>
          <cell r="B105">
            <v>72</v>
          </cell>
          <cell r="C105" t="str">
            <v>28/10</v>
          </cell>
          <cell r="D105" t="str">
            <v>DP+0</v>
          </cell>
          <cell r="E105">
            <v>43527</v>
          </cell>
          <cell r="F105" t="str">
            <v>Iftekhar</v>
          </cell>
          <cell r="G105">
            <v>0</v>
          </cell>
          <cell r="H105">
            <v>0</v>
          </cell>
          <cell r="I105">
            <v>0</v>
          </cell>
        </row>
        <row r="106">
          <cell r="A106" t="str">
            <v>132KV DC Dumraon-Dumraon TL Line</v>
          </cell>
          <cell r="B106">
            <v>28</v>
          </cell>
          <cell r="C106" t="str">
            <v>6/8</v>
          </cell>
          <cell r="D106" t="str">
            <v>DA+0</v>
          </cell>
          <cell r="E106">
            <v>43572</v>
          </cell>
          <cell r="F106" t="e">
            <v>#NAME?</v>
          </cell>
          <cell r="G106">
            <v>0</v>
          </cell>
          <cell r="H106">
            <v>0</v>
          </cell>
          <cell r="I106">
            <v>0</v>
          </cell>
        </row>
        <row r="107">
          <cell r="A107" t="str">
            <v>132KV DC Dumraon-Buxar TL Line</v>
          </cell>
          <cell r="B107">
            <v>73</v>
          </cell>
          <cell r="C107" t="str">
            <v>16/0</v>
          </cell>
          <cell r="D107" t="str">
            <v>DS+6</v>
          </cell>
          <cell r="E107">
            <v>43527</v>
          </cell>
          <cell r="F107" t="str">
            <v>Maa Durga</v>
          </cell>
          <cell r="G107">
            <v>0</v>
          </cell>
          <cell r="H107">
            <v>0</v>
          </cell>
          <cell r="I107">
            <v>0</v>
          </cell>
        </row>
        <row r="108">
          <cell r="A108" t="str">
            <v>220KV DC Naubatpur-BhusaulaTL Line</v>
          </cell>
          <cell r="B108">
            <v>27</v>
          </cell>
          <cell r="C108" t="str">
            <v>4/0</v>
          </cell>
          <cell r="D108" t="str">
            <v>DD+25</v>
          </cell>
          <cell r="E108">
            <v>43515</v>
          </cell>
          <cell r="F108" t="str">
            <v>Lalan Mehta</v>
          </cell>
          <cell r="G108">
            <v>0</v>
          </cell>
          <cell r="H108">
            <v>0</v>
          </cell>
          <cell r="I108">
            <v>0</v>
          </cell>
        </row>
        <row r="109">
          <cell r="A109" t="str">
            <v>132KV DC Dumraon-Dumraon TL Line</v>
          </cell>
          <cell r="B109">
            <v>54</v>
          </cell>
          <cell r="C109" t="str">
            <v>1/3</v>
          </cell>
          <cell r="D109" t="str">
            <v>DA+0</v>
          </cell>
          <cell r="E109">
            <v>43596</v>
          </cell>
          <cell r="F109" t="e">
            <v>#NAME?</v>
          </cell>
          <cell r="G109">
            <v>0</v>
          </cell>
          <cell r="H109">
            <v>0</v>
          </cell>
          <cell r="I109">
            <v>0</v>
          </cell>
        </row>
        <row r="110">
          <cell r="A110" t="str">
            <v>132KV DC Dumraon-Dumraon TL Line</v>
          </cell>
          <cell r="B110">
            <v>50</v>
          </cell>
          <cell r="C110" t="str">
            <v>1/2</v>
          </cell>
          <cell r="D110" t="str">
            <v>DA+0</v>
          </cell>
          <cell r="E110">
            <v>43594</v>
          </cell>
          <cell r="F110" t="e">
            <v>#NAME?</v>
          </cell>
          <cell r="G110">
            <v>0</v>
          </cell>
          <cell r="H110">
            <v>0</v>
          </cell>
          <cell r="I110">
            <v>0</v>
          </cell>
        </row>
        <row r="111">
          <cell r="A111" t="str">
            <v>220 KV DC Naubatpur-Bihta TL Line</v>
          </cell>
          <cell r="B111">
            <v>8</v>
          </cell>
          <cell r="C111" t="str">
            <v>5/0</v>
          </cell>
          <cell r="D111" t="str">
            <v>DC+6</v>
          </cell>
          <cell r="E111">
            <v>43531</v>
          </cell>
          <cell r="F111" t="str">
            <v>Lalan Mehta</v>
          </cell>
          <cell r="G111">
            <v>0</v>
          </cell>
          <cell r="H111">
            <v>0</v>
          </cell>
          <cell r="I111">
            <v>0</v>
          </cell>
        </row>
        <row r="112">
          <cell r="A112" t="str">
            <v>220KV DC Naubatpur-BhusaulaTL Line</v>
          </cell>
          <cell r="B112">
            <v>26</v>
          </cell>
          <cell r="C112" t="str">
            <v>9/0</v>
          </cell>
          <cell r="D112" t="str">
            <v>DD+0</v>
          </cell>
          <cell r="E112">
            <v>43514</v>
          </cell>
          <cell r="F112" t="str">
            <v>Sunil Kumar</v>
          </cell>
          <cell r="G112">
            <v>0</v>
          </cell>
          <cell r="H112">
            <v>0</v>
          </cell>
          <cell r="I112">
            <v>0</v>
          </cell>
        </row>
        <row r="113">
          <cell r="A113" t="str">
            <v>132KV DC Dumraon-Buxar TL Line</v>
          </cell>
          <cell r="B113">
            <v>69</v>
          </cell>
          <cell r="C113" t="str">
            <v>34/0</v>
          </cell>
          <cell r="D113" t="str">
            <v>DR+3</v>
          </cell>
          <cell r="E113">
            <v>43526</v>
          </cell>
          <cell r="F113" t="str">
            <v>Md Rajik</v>
          </cell>
          <cell r="G113">
            <v>0</v>
          </cell>
          <cell r="H113">
            <v>0</v>
          </cell>
          <cell r="I113">
            <v>0</v>
          </cell>
        </row>
        <row r="114">
          <cell r="A114" t="str">
            <v>132KV DC Dumraon-Buxar TL Line</v>
          </cell>
          <cell r="B114">
            <v>62</v>
          </cell>
          <cell r="C114" t="str">
            <v>10/3</v>
          </cell>
          <cell r="D114" t="str">
            <v>DP+3</v>
          </cell>
          <cell r="E114">
            <v>43517</v>
          </cell>
          <cell r="F114" t="str">
            <v>Shree Gange</v>
          </cell>
          <cell r="G114">
            <v>0</v>
          </cell>
          <cell r="H114">
            <v>0</v>
          </cell>
          <cell r="I114">
            <v>0</v>
          </cell>
        </row>
        <row r="115">
          <cell r="A115" t="str">
            <v>132KV DC Dumraon-Buxar TL Line</v>
          </cell>
          <cell r="B115">
            <v>66</v>
          </cell>
          <cell r="C115" t="str">
            <v>27/0</v>
          </cell>
          <cell r="D115" t="str">
            <v>DS+3</v>
          </cell>
          <cell r="E115">
            <v>43521</v>
          </cell>
          <cell r="F115" t="str">
            <v>Pralhad Construction</v>
          </cell>
          <cell r="G115">
            <v>0</v>
          </cell>
          <cell r="H115">
            <v>0</v>
          </cell>
          <cell r="I115">
            <v>0</v>
          </cell>
        </row>
        <row r="116">
          <cell r="A116" t="str">
            <v>132KV DC Dumraon-Buxar TL Line</v>
          </cell>
          <cell r="B116">
            <v>63</v>
          </cell>
          <cell r="C116" t="str">
            <v>10/2</v>
          </cell>
          <cell r="D116" t="str">
            <v>DP+3</v>
          </cell>
          <cell r="E116">
            <v>43517</v>
          </cell>
          <cell r="F116" t="str">
            <v>Vaibahv Enterprizes</v>
          </cell>
          <cell r="G116">
            <v>0</v>
          </cell>
          <cell r="H116">
            <v>0</v>
          </cell>
          <cell r="I116">
            <v>0</v>
          </cell>
        </row>
        <row r="117">
          <cell r="A117" t="str">
            <v>132KV DC Dumraon-Buxar TL Line</v>
          </cell>
          <cell r="B117">
            <v>74</v>
          </cell>
          <cell r="C117" t="str">
            <v>17/0</v>
          </cell>
          <cell r="D117" t="str">
            <v>DS+6</v>
          </cell>
          <cell r="E117">
            <v>43527</v>
          </cell>
          <cell r="F117" t="str">
            <v>Maa Durga</v>
          </cell>
          <cell r="G117">
            <v>0</v>
          </cell>
          <cell r="H117">
            <v>0</v>
          </cell>
          <cell r="I117">
            <v>0</v>
          </cell>
        </row>
        <row r="118">
          <cell r="A118" t="str">
            <v>220KV DC Naubatpur-BhusaulaTL Line</v>
          </cell>
          <cell r="B118">
            <v>25</v>
          </cell>
          <cell r="C118" t="str">
            <v>3/0</v>
          </cell>
          <cell r="D118" t="str">
            <v>DD+18</v>
          </cell>
          <cell r="E118">
            <v>43513</v>
          </cell>
          <cell r="F118" t="str">
            <v>Lalan Mehta</v>
          </cell>
          <cell r="G118">
            <v>0</v>
          </cell>
          <cell r="H118">
            <v>0</v>
          </cell>
          <cell r="I118">
            <v>0</v>
          </cell>
        </row>
        <row r="119">
          <cell r="A119" t="str">
            <v>132KV DC Dumraon-Dumraon TL Line</v>
          </cell>
          <cell r="B119">
            <v>26</v>
          </cell>
          <cell r="C119" t="str">
            <v>7/2</v>
          </cell>
          <cell r="D119" t="str">
            <v>DA+0</v>
          </cell>
          <cell r="E119">
            <v>43571</v>
          </cell>
          <cell r="F119" t="e">
            <v>#NAME?</v>
          </cell>
          <cell r="G119">
            <v>0</v>
          </cell>
          <cell r="H119">
            <v>0</v>
          </cell>
          <cell r="I119">
            <v>0</v>
          </cell>
        </row>
        <row r="120">
          <cell r="A120" t="str">
            <v>132KV DC Dumraon-Buxar TL Line</v>
          </cell>
          <cell r="B120">
            <v>1</v>
          </cell>
          <cell r="C120" t="str">
            <v>33/0</v>
          </cell>
          <cell r="D120" t="str">
            <v>DS+0</v>
          </cell>
          <cell r="E120">
            <v>39878</v>
          </cell>
          <cell r="F120" t="str">
            <v>Md Rajik</v>
          </cell>
          <cell r="G120">
            <v>0</v>
          </cell>
          <cell r="H120">
            <v>0</v>
          </cell>
          <cell r="I120">
            <v>0</v>
          </cell>
        </row>
        <row r="121">
          <cell r="A121" t="str">
            <v>220KV DC Naubatpur-BhusaulaTL Line</v>
          </cell>
          <cell r="B121">
            <v>24</v>
          </cell>
          <cell r="C121" t="str">
            <v>15/0</v>
          </cell>
          <cell r="D121" t="str">
            <v>DD+25</v>
          </cell>
          <cell r="E121">
            <v>43512</v>
          </cell>
          <cell r="F121" t="str">
            <v>Veena Construction</v>
          </cell>
          <cell r="G121">
            <v>0</v>
          </cell>
          <cell r="H121">
            <v>0</v>
          </cell>
          <cell r="I121">
            <v>0</v>
          </cell>
        </row>
        <row r="122">
          <cell r="A122" t="str">
            <v>132KV DC Dumraon-Dumraon TL Line</v>
          </cell>
          <cell r="B122">
            <v>36</v>
          </cell>
          <cell r="C122" t="str">
            <v>6/0</v>
          </cell>
          <cell r="D122" t="str">
            <v>DC+3</v>
          </cell>
          <cell r="E122">
            <v>43581</v>
          </cell>
          <cell r="F122" t="str">
            <v>Chandan Yadav</v>
          </cell>
          <cell r="G122">
            <v>0</v>
          </cell>
          <cell r="H122">
            <v>0</v>
          </cell>
          <cell r="I122">
            <v>0</v>
          </cell>
        </row>
        <row r="123">
          <cell r="A123" t="str">
            <v>132KV DC Dumraon-Dumraon TL Line</v>
          </cell>
          <cell r="B123">
            <v>55</v>
          </cell>
          <cell r="C123" t="str">
            <v>1/7</v>
          </cell>
          <cell r="D123" t="str">
            <v>DA+6</v>
          </cell>
          <cell r="E123">
            <v>43596</v>
          </cell>
          <cell r="F123" t="e">
            <v>#NAME?</v>
          </cell>
          <cell r="G123">
            <v>0</v>
          </cell>
          <cell r="H123">
            <v>0</v>
          </cell>
          <cell r="I123">
            <v>0</v>
          </cell>
        </row>
        <row r="124">
          <cell r="A124" t="str">
            <v>132KV DC Gaya-Jehanabad TL Line</v>
          </cell>
          <cell r="B124">
            <v>85</v>
          </cell>
          <cell r="C124" t="str">
            <v>1/0</v>
          </cell>
          <cell r="D124" t="str">
            <v>DD+0</v>
          </cell>
          <cell r="E124">
            <v>43513</v>
          </cell>
          <cell r="F124" t="e">
            <v>#NAME?</v>
          </cell>
          <cell r="G124">
            <v>0</v>
          </cell>
          <cell r="H124">
            <v>0</v>
          </cell>
          <cell r="I124">
            <v>0</v>
          </cell>
        </row>
        <row r="125">
          <cell r="A125" t="str">
            <v>220KV DC Naubatpur-BhusaulaTL Line</v>
          </cell>
          <cell r="B125">
            <v>22</v>
          </cell>
          <cell r="C125" t="str">
            <v>2/0</v>
          </cell>
          <cell r="D125" t="str">
            <v>DD+25</v>
          </cell>
          <cell r="E125">
            <v>43511</v>
          </cell>
          <cell r="F125" t="str">
            <v>Lalan Mehta</v>
          </cell>
          <cell r="G125">
            <v>0</v>
          </cell>
          <cell r="H125">
            <v>0</v>
          </cell>
          <cell r="I125">
            <v>0</v>
          </cell>
        </row>
        <row r="126">
          <cell r="A126" t="str">
            <v>220KV DC Naubatpur-BhusaulaTL Line</v>
          </cell>
          <cell r="B126">
            <v>23</v>
          </cell>
          <cell r="C126" t="str">
            <v>8/0</v>
          </cell>
          <cell r="D126" t="str">
            <v>DD+0</v>
          </cell>
          <cell r="E126">
            <v>43511</v>
          </cell>
          <cell r="F126" t="str">
            <v>Sunil Kumar</v>
          </cell>
          <cell r="G126">
            <v>0</v>
          </cell>
          <cell r="H126">
            <v>0</v>
          </cell>
          <cell r="I126">
            <v>0</v>
          </cell>
        </row>
        <row r="127">
          <cell r="A127" t="str">
            <v>132KV DC Dumraon-Buxar TL Line</v>
          </cell>
          <cell r="B127">
            <v>79</v>
          </cell>
          <cell r="C127" t="str">
            <v>28/11</v>
          </cell>
          <cell r="D127" t="str">
            <v>DP+0</v>
          </cell>
          <cell r="E127">
            <v>43528</v>
          </cell>
          <cell r="F127" t="str">
            <v>Iftekhar</v>
          </cell>
          <cell r="G127">
            <v>0</v>
          </cell>
          <cell r="H127">
            <v>0</v>
          </cell>
          <cell r="I127">
            <v>0</v>
          </cell>
        </row>
        <row r="128">
          <cell r="A128" t="str">
            <v>220KV DC Naubatpur-BhusaulaTL Line</v>
          </cell>
          <cell r="B128">
            <v>20</v>
          </cell>
          <cell r="C128" t="str">
            <v>7/0</v>
          </cell>
          <cell r="D128" t="str">
            <v>DD+0</v>
          </cell>
          <cell r="E128">
            <v>43508</v>
          </cell>
          <cell r="F128" t="str">
            <v>Sunil Kumar</v>
          </cell>
          <cell r="G128">
            <v>0</v>
          </cell>
          <cell r="H128">
            <v>0</v>
          </cell>
          <cell r="I128">
            <v>0</v>
          </cell>
        </row>
        <row r="129">
          <cell r="A129" t="str">
            <v>132KV DC Dumraon-Dumraon TL Line</v>
          </cell>
          <cell r="B129">
            <v>56</v>
          </cell>
          <cell r="C129" t="str">
            <v>1/6</v>
          </cell>
          <cell r="D129" t="str">
            <v>DA+3</v>
          </cell>
          <cell r="E129">
            <v>43596</v>
          </cell>
          <cell r="F129" t="e">
            <v>#NAME?</v>
          </cell>
          <cell r="G129">
            <v>0</v>
          </cell>
          <cell r="H129">
            <v>0</v>
          </cell>
          <cell r="I129">
            <v>0</v>
          </cell>
        </row>
        <row r="130">
          <cell r="A130" t="str">
            <v>132KV DC Dumraon-Dumraon TL Line</v>
          </cell>
          <cell r="B130">
            <v>27</v>
          </cell>
          <cell r="C130" t="str">
            <v>7/3</v>
          </cell>
          <cell r="D130" t="str">
            <v>DA+3</v>
          </cell>
          <cell r="E130">
            <v>43571</v>
          </cell>
          <cell r="F130" t="e">
            <v>#NAME?</v>
          </cell>
          <cell r="G130">
            <v>0</v>
          </cell>
          <cell r="H130">
            <v>0</v>
          </cell>
          <cell r="I130">
            <v>0</v>
          </cell>
        </row>
        <row r="131">
          <cell r="A131" t="str">
            <v>132KV DC Dumraon-Buxar TL Line</v>
          </cell>
          <cell r="B131">
            <v>58</v>
          </cell>
          <cell r="C131" t="str">
            <v>33/1</v>
          </cell>
          <cell r="D131" t="str">
            <v>DP+3</v>
          </cell>
          <cell r="E131">
            <v>43514</v>
          </cell>
          <cell r="F131" t="str">
            <v>Md Rajik</v>
          </cell>
          <cell r="G131">
            <v>0</v>
          </cell>
          <cell r="H131">
            <v>0</v>
          </cell>
          <cell r="I131">
            <v>0</v>
          </cell>
        </row>
        <row r="132">
          <cell r="A132" t="str">
            <v>220KV DC Naubatpur-BhusaulaTL Line</v>
          </cell>
          <cell r="B132">
            <v>21</v>
          </cell>
          <cell r="C132" t="str">
            <v>16/0</v>
          </cell>
          <cell r="D132" t="str">
            <v>DB+3</v>
          </cell>
          <cell r="E132">
            <v>43508</v>
          </cell>
          <cell r="F132" t="str">
            <v>Veena Construction</v>
          </cell>
          <cell r="G132">
            <v>0</v>
          </cell>
          <cell r="H132">
            <v>0</v>
          </cell>
          <cell r="I132">
            <v>0</v>
          </cell>
        </row>
        <row r="133">
          <cell r="A133" t="str">
            <v>220KV DC Naubatpur-BhusaulaTL Line</v>
          </cell>
          <cell r="B133">
            <v>18</v>
          </cell>
          <cell r="C133" t="str">
            <v>6/5</v>
          </cell>
          <cell r="D133" t="str">
            <v>DA+0</v>
          </cell>
          <cell r="E133">
            <v>43505</v>
          </cell>
          <cell r="F133" t="str">
            <v>Ans Construction</v>
          </cell>
          <cell r="G133">
            <v>0</v>
          </cell>
          <cell r="H133">
            <v>0</v>
          </cell>
          <cell r="I133">
            <v>0</v>
          </cell>
        </row>
        <row r="134">
          <cell r="A134" t="str">
            <v>132KV DC Dumraon-Dumraon TL Line</v>
          </cell>
          <cell r="B134">
            <v>57</v>
          </cell>
          <cell r="C134" t="str">
            <v>1/8</v>
          </cell>
          <cell r="D134" t="str">
            <v>DA+3</v>
          </cell>
          <cell r="E134">
            <v>43596</v>
          </cell>
          <cell r="F134" t="e">
            <v>#NAME?</v>
          </cell>
          <cell r="G134">
            <v>0</v>
          </cell>
          <cell r="H134">
            <v>0</v>
          </cell>
          <cell r="I134">
            <v>0</v>
          </cell>
        </row>
        <row r="135">
          <cell r="A135" t="str">
            <v>220KV DC Naubatpur-BhusaulaTL Line</v>
          </cell>
          <cell r="B135">
            <v>19</v>
          </cell>
          <cell r="C135" t="str">
            <v>13/1</v>
          </cell>
          <cell r="D135" t="str">
            <v>DB+6</v>
          </cell>
          <cell r="E135">
            <v>43505</v>
          </cell>
          <cell r="F135" t="str">
            <v>Veena Construction</v>
          </cell>
          <cell r="G135">
            <v>0</v>
          </cell>
          <cell r="H135">
            <v>0</v>
          </cell>
          <cell r="I135">
            <v>0</v>
          </cell>
        </row>
        <row r="136">
          <cell r="A136" t="str">
            <v>132KV DC Dumraon-Dumraon TL Line</v>
          </cell>
          <cell r="B136">
            <v>37</v>
          </cell>
          <cell r="C136" t="str">
            <v>6/1</v>
          </cell>
          <cell r="D136" t="str">
            <v>DA+6</v>
          </cell>
          <cell r="E136">
            <v>43581</v>
          </cell>
          <cell r="F136" t="str">
            <v>Chandan Yadav</v>
          </cell>
          <cell r="G136">
            <v>0</v>
          </cell>
          <cell r="H136">
            <v>0</v>
          </cell>
          <cell r="I136">
            <v>0</v>
          </cell>
        </row>
        <row r="137">
          <cell r="A137" t="str">
            <v>132KV DC Dumraon-Buxar TL Line</v>
          </cell>
          <cell r="B137">
            <v>75</v>
          </cell>
          <cell r="C137" t="str">
            <v>28/8</v>
          </cell>
          <cell r="D137" t="str">
            <v>DP+0</v>
          </cell>
          <cell r="E137">
            <v>43527</v>
          </cell>
          <cell r="F137" t="str">
            <v>Iftekhar</v>
          </cell>
          <cell r="G137">
            <v>0</v>
          </cell>
          <cell r="H137">
            <v>0</v>
          </cell>
          <cell r="I137">
            <v>0</v>
          </cell>
        </row>
        <row r="138">
          <cell r="A138" t="str">
            <v>132KV DC Dumraon-Dumraon TL Line</v>
          </cell>
          <cell r="B138">
            <v>29</v>
          </cell>
          <cell r="C138" t="str">
            <v>6/7</v>
          </cell>
          <cell r="D138" t="str">
            <v>DA+3</v>
          </cell>
          <cell r="E138">
            <v>43572</v>
          </cell>
          <cell r="F138" t="e">
            <v>#NAME?</v>
          </cell>
          <cell r="G138">
            <v>0</v>
          </cell>
          <cell r="H138">
            <v>0</v>
          </cell>
          <cell r="I138">
            <v>0</v>
          </cell>
        </row>
        <row r="139">
          <cell r="A139" t="str">
            <v>220 KV DC Naubatpur-Bihta TL Line</v>
          </cell>
          <cell r="B139">
            <v>6</v>
          </cell>
          <cell r="C139" t="str">
            <v>3/1</v>
          </cell>
          <cell r="D139" t="str">
            <v>DA+0</v>
          </cell>
          <cell r="E139">
            <v>43525</v>
          </cell>
          <cell r="F139" t="str">
            <v>Lalan Mehta</v>
          </cell>
          <cell r="G139">
            <v>0</v>
          </cell>
          <cell r="H139">
            <v>0</v>
          </cell>
          <cell r="I139">
            <v>0</v>
          </cell>
        </row>
        <row r="140">
          <cell r="A140" t="str">
            <v>132KV DC Dumraon-Dumraon TL Line</v>
          </cell>
          <cell r="B140">
            <v>58</v>
          </cell>
          <cell r="C140" t="str">
            <v>1/4</v>
          </cell>
          <cell r="D140" t="str">
            <v>DA+3</v>
          </cell>
          <cell r="E140">
            <v>43596</v>
          </cell>
          <cell r="F140" t="e">
            <v>#NAME?</v>
          </cell>
          <cell r="G140">
            <v>0</v>
          </cell>
          <cell r="H140">
            <v>0</v>
          </cell>
          <cell r="I140">
            <v>0</v>
          </cell>
        </row>
        <row r="141">
          <cell r="A141" t="str">
            <v>220KV DC Naubatpur-BhusaulaTL Line</v>
          </cell>
          <cell r="B141">
            <v>17</v>
          </cell>
          <cell r="C141" t="str">
            <v>13/0</v>
          </cell>
          <cell r="D141" t="str">
            <v>DC+6</v>
          </cell>
          <cell r="E141">
            <v>43500</v>
          </cell>
          <cell r="F141" t="str">
            <v>Veena Construction</v>
          </cell>
          <cell r="G141">
            <v>0</v>
          </cell>
          <cell r="H141">
            <v>0</v>
          </cell>
          <cell r="I141">
            <v>0</v>
          </cell>
        </row>
        <row r="142">
          <cell r="A142" t="str">
            <v>132KV DC Dumraon-Buxar TL Line</v>
          </cell>
          <cell r="B142">
            <v>87</v>
          </cell>
          <cell r="C142" t="str">
            <v>32/0</v>
          </cell>
          <cell r="D142" t="str">
            <v>DS+3</v>
          </cell>
          <cell r="E142">
            <v>43530</v>
          </cell>
          <cell r="F142" t="str">
            <v>Md Rajik</v>
          </cell>
          <cell r="G142">
            <v>0</v>
          </cell>
          <cell r="H142">
            <v>0</v>
          </cell>
          <cell r="I142">
            <v>0</v>
          </cell>
        </row>
        <row r="143">
          <cell r="A143" t="str">
            <v>220KV DC Naubatpur-BhusaulaTL Line</v>
          </cell>
          <cell r="B143">
            <v>15</v>
          </cell>
          <cell r="C143" t="str">
            <v>6/4</v>
          </cell>
          <cell r="D143" t="str">
            <v>DA+0</v>
          </cell>
          <cell r="E143">
            <v>43498</v>
          </cell>
          <cell r="F143" t="str">
            <v>Ans Construction</v>
          </cell>
          <cell r="G143">
            <v>0</v>
          </cell>
          <cell r="H143">
            <v>0</v>
          </cell>
          <cell r="I143">
            <v>0</v>
          </cell>
        </row>
        <row r="144">
          <cell r="A144" t="str">
            <v>220 KV DC Naubatpur-Bihta TL Line</v>
          </cell>
          <cell r="B144">
            <v>5</v>
          </cell>
          <cell r="C144" t="str">
            <v>4/0</v>
          </cell>
          <cell r="D144" t="str">
            <v>DC+0</v>
          </cell>
          <cell r="E144">
            <v>43522</v>
          </cell>
          <cell r="F144" t="str">
            <v>Lalan Mehta</v>
          </cell>
          <cell r="G144">
            <v>0</v>
          </cell>
          <cell r="H144">
            <v>0</v>
          </cell>
          <cell r="I144">
            <v>0</v>
          </cell>
        </row>
        <row r="145">
          <cell r="A145" t="str">
            <v>132KV DC Dumraon-Buxar TL Line</v>
          </cell>
          <cell r="B145">
            <v>76</v>
          </cell>
          <cell r="C145" t="str">
            <v>28/7</v>
          </cell>
          <cell r="D145" t="str">
            <v>DP+3</v>
          </cell>
          <cell r="E145">
            <v>43527</v>
          </cell>
          <cell r="F145" t="str">
            <v>Iftekhar</v>
          </cell>
          <cell r="G145">
            <v>0</v>
          </cell>
          <cell r="H145">
            <v>0</v>
          </cell>
          <cell r="I145">
            <v>0</v>
          </cell>
        </row>
        <row r="146">
          <cell r="A146" t="str">
            <v>132KV DC Dumraon-Dumraon TL Line</v>
          </cell>
          <cell r="B146">
            <v>59</v>
          </cell>
          <cell r="C146" t="str">
            <v>1/5</v>
          </cell>
          <cell r="D146" t="str">
            <v>DA+0</v>
          </cell>
          <cell r="E146">
            <v>43596</v>
          </cell>
          <cell r="F146" t="e">
            <v>#NAME?</v>
          </cell>
          <cell r="G146">
            <v>0</v>
          </cell>
          <cell r="H146">
            <v>0</v>
          </cell>
          <cell r="I146">
            <v>0</v>
          </cell>
        </row>
        <row r="147">
          <cell r="A147" t="str">
            <v>132KV DC Dumraon-Dumraon TL Line</v>
          </cell>
          <cell r="B147">
            <v>38</v>
          </cell>
          <cell r="C147" t="str">
            <v>6/4</v>
          </cell>
          <cell r="D147" t="str">
            <v>DA+0</v>
          </cell>
          <cell r="E147">
            <v>43581</v>
          </cell>
          <cell r="F147" t="str">
            <v>Chandan Yadav</v>
          </cell>
          <cell r="G147">
            <v>0</v>
          </cell>
          <cell r="H147">
            <v>0</v>
          </cell>
          <cell r="I147">
            <v>0</v>
          </cell>
        </row>
        <row r="148">
          <cell r="A148" t="str">
            <v>220 KV DC Naubatpur-Bihta TL Line</v>
          </cell>
          <cell r="B148">
            <v>12</v>
          </cell>
          <cell r="C148" t="str">
            <v>5/1</v>
          </cell>
          <cell r="D148" t="str">
            <v>DA+3</v>
          </cell>
          <cell r="E148">
            <v>43548</v>
          </cell>
          <cell r="F148" t="str">
            <v>Lalan Mehta</v>
          </cell>
          <cell r="G148">
            <v>0</v>
          </cell>
          <cell r="H148">
            <v>0</v>
          </cell>
          <cell r="I148">
            <v>0</v>
          </cell>
        </row>
        <row r="149">
          <cell r="A149" t="str">
            <v>220KV DC Naubatpur-BhusaulaTL Line</v>
          </cell>
          <cell r="B149">
            <v>16</v>
          </cell>
          <cell r="C149" t="str">
            <v>15/4</v>
          </cell>
          <cell r="D149" t="str">
            <v>DA+6</v>
          </cell>
          <cell r="E149">
            <v>43498</v>
          </cell>
          <cell r="F149" t="str">
            <v>Veena Construction</v>
          </cell>
          <cell r="G149">
            <v>0</v>
          </cell>
          <cell r="H149">
            <v>0</v>
          </cell>
          <cell r="I149">
            <v>0</v>
          </cell>
        </row>
        <row r="150">
          <cell r="A150" t="str">
            <v>132KV DC Naubatpur-Masaurhi TL Line</v>
          </cell>
          <cell r="B150">
            <v>35</v>
          </cell>
          <cell r="C150" t="str">
            <v>1B/1</v>
          </cell>
          <cell r="D150" t="str">
            <v>DA+6</v>
          </cell>
          <cell r="E150">
            <v>43505</v>
          </cell>
          <cell r="F150" t="str">
            <v>Sunil Kumar</v>
          </cell>
          <cell r="G150">
            <v>0</v>
          </cell>
          <cell r="H150">
            <v>0</v>
          </cell>
          <cell r="I150">
            <v>0</v>
          </cell>
        </row>
        <row r="151">
          <cell r="A151" t="str">
            <v>132KV DC Dumraon-Buxar TL Line</v>
          </cell>
          <cell r="B151">
            <v>81</v>
          </cell>
          <cell r="C151" t="str">
            <v>31/3</v>
          </cell>
          <cell r="D151" t="str">
            <v>DP+0</v>
          </cell>
          <cell r="E151">
            <v>43529</v>
          </cell>
          <cell r="F151" t="str">
            <v>Md Rajik</v>
          </cell>
          <cell r="G151">
            <v>0</v>
          </cell>
          <cell r="H151">
            <v>0</v>
          </cell>
          <cell r="I151">
            <v>0</v>
          </cell>
        </row>
        <row r="152">
          <cell r="A152" t="str">
            <v>220KV DC Naubatpur-BhusaulaTL Line</v>
          </cell>
          <cell r="B152">
            <v>14</v>
          </cell>
          <cell r="C152" t="str">
            <v>15/1</v>
          </cell>
          <cell r="D152" t="str">
            <v>DB+6</v>
          </cell>
          <cell r="E152">
            <v>43494</v>
          </cell>
          <cell r="F152" t="str">
            <v>Veena Construction</v>
          </cell>
          <cell r="G152">
            <v>0</v>
          </cell>
          <cell r="H152">
            <v>0</v>
          </cell>
          <cell r="I152">
            <v>0</v>
          </cell>
        </row>
        <row r="153">
          <cell r="A153" t="str">
            <v>220KV DC Naubatpur-BhusaulaTL Line</v>
          </cell>
          <cell r="B153">
            <v>13</v>
          </cell>
          <cell r="C153" t="str">
            <v>15/2</v>
          </cell>
          <cell r="D153" t="str">
            <v>DA+6</v>
          </cell>
          <cell r="E153">
            <v>43490</v>
          </cell>
          <cell r="F153" t="str">
            <v>Veena Construction</v>
          </cell>
          <cell r="G153">
            <v>0</v>
          </cell>
          <cell r="H153">
            <v>0</v>
          </cell>
          <cell r="I153">
            <v>0</v>
          </cell>
        </row>
        <row r="154">
          <cell r="A154" t="str">
            <v>132KV DC Naubatpur-Masaurhi TL Line</v>
          </cell>
          <cell r="B154">
            <v>34</v>
          </cell>
          <cell r="C154" t="str">
            <v>2/0</v>
          </cell>
          <cell r="D154" t="str">
            <v>DC+0</v>
          </cell>
          <cell r="E154">
            <v>43504</v>
          </cell>
          <cell r="F154" t="str">
            <v>Sunil Kumar</v>
          </cell>
          <cell r="G154">
            <v>0</v>
          </cell>
          <cell r="H154">
            <v>0</v>
          </cell>
          <cell r="I154">
            <v>0</v>
          </cell>
        </row>
        <row r="155">
          <cell r="A155" t="str">
            <v>132KV DC Naubatpur-Masaurhi TL Line</v>
          </cell>
          <cell r="B155">
            <v>31</v>
          </cell>
          <cell r="C155" t="str">
            <v>3/5</v>
          </cell>
          <cell r="D155" t="str">
            <v>DA+0</v>
          </cell>
          <cell r="E155">
            <v>43502</v>
          </cell>
          <cell r="F155" t="str">
            <v>Lalan Mehta</v>
          </cell>
          <cell r="G155">
            <v>0</v>
          </cell>
          <cell r="H155">
            <v>0</v>
          </cell>
          <cell r="I155">
            <v>0</v>
          </cell>
        </row>
        <row r="156">
          <cell r="A156" t="str">
            <v>132KV DC Dumraon-Buxar TL Line</v>
          </cell>
          <cell r="B156">
            <v>77</v>
          </cell>
          <cell r="C156" t="str">
            <v>28/9</v>
          </cell>
          <cell r="D156" t="str">
            <v>DP+3</v>
          </cell>
          <cell r="E156">
            <v>43527</v>
          </cell>
          <cell r="F156" t="str">
            <v>Iftekhar</v>
          </cell>
          <cell r="G156">
            <v>0</v>
          </cell>
          <cell r="H156">
            <v>0</v>
          </cell>
          <cell r="I156">
            <v>0</v>
          </cell>
        </row>
        <row r="157">
          <cell r="A157" t="str">
            <v>132KV DC Gaya-Jehanabad TL Line</v>
          </cell>
          <cell r="B157">
            <v>84</v>
          </cell>
          <cell r="C157" t="str">
            <v>14/0</v>
          </cell>
          <cell r="D157" t="str">
            <v>DD+18</v>
          </cell>
          <cell r="E157">
            <v>43502</v>
          </cell>
          <cell r="F157" t="e">
            <v>#NAME?</v>
          </cell>
          <cell r="G157">
            <v>0</v>
          </cell>
          <cell r="H157">
            <v>0</v>
          </cell>
          <cell r="I157">
            <v>0</v>
          </cell>
        </row>
        <row r="158">
          <cell r="A158" t="str">
            <v>220KV DC Naubatpur-BhusaulaTL Line</v>
          </cell>
          <cell r="B158">
            <v>12</v>
          </cell>
          <cell r="C158" t="str">
            <v>15/3</v>
          </cell>
          <cell r="D158" t="str">
            <v>DA+0</v>
          </cell>
          <cell r="E158">
            <v>43487</v>
          </cell>
          <cell r="F158" t="str">
            <v>Veena Construction</v>
          </cell>
          <cell r="G158">
            <v>0</v>
          </cell>
          <cell r="H158">
            <v>0</v>
          </cell>
          <cell r="I158">
            <v>0</v>
          </cell>
        </row>
        <row r="159">
          <cell r="A159" t="str">
            <v>132KV DC Dumraon-Dumraon TL Line</v>
          </cell>
          <cell r="B159">
            <v>30</v>
          </cell>
          <cell r="C159" t="str">
            <v>6/5</v>
          </cell>
          <cell r="D159" t="str">
            <v>DA+0</v>
          </cell>
          <cell r="E159">
            <v>43572</v>
          </cell>
          <cell r="F159" t="e">
            <v>#NAME?</v>
          </cell>
          <cell r="G159">
            <v>0</v>
          </cell>
          <cell r="H159">
            <v>0</v>
          </cell>
          <cell r="I159">
            <v>0</v>
          </cell>
        </row>
        <row r="160">
          <cell r="A160" t="str">
            <v>132KV DC Naubatpur-Masaurhi TL Line</v>
          </cell>
          <cell r="B160">
            <v>32</v>
          </cell>
          <cell r="C160" t="str">
            <v>4/0</v>
          </cell>
          <cell r="D160" t="str">
            <v>DC+6</v>
          </cell>
          <cell r="E160">
            <v>43502</v>
          </cell>
          <cell r="F160" t="str">
            <v>Lalan Mehta</v>
          </cell>
          <cell r="G160">
            <v>0</v>
          </cell>
          <cell r="H160">
            <v>0</v>
          </cell>
          <cell r="I160">
            <v>0</v>
          </cell>
        </row>
        <row r="161">
          <cell r="A161" t="str">
            <v>132KV DC Dumraon-Buxar TL Line</v>
          </cell>
          <cell r="B161">
            <v>88</v>
          </cell>
          <cell r="C161" t="str">
            <v>32/1</v>
          </cell>
          <cell r="D161" t="str">
            <v>DP+3</v>
          </cell>
          <cell r="E161">
            <v>43530</v>
          </cell>
          <cell r="F161" t="str">
            <v>Md Rajik</v>
          </cell>
          <cell r="G161">
            <v>0</v>
          </cell>
          <cell r="H161">
            <v>0</v>
          </cell>
          <cell r="I161">
            <v>0</v>
          </cell>
        </row>
        <row r="162">
          <cell r="A162" t="str">
            <v>220KV DC Naubatpur-BhusaulaTL Line</v>
          </cell>
          <cell r="B162">
            <v>11</v>
          </cell>
          <cell r="C162" t="str">
            <v>11/2</v>
          </cell>
          <cell r="D162" t="str">
            <v>DA+0</v>
          </cell>
          <cell r="E162">
            <v>43485</v>
          </cell>
          <cell r="F162" t="str">
            <v>Veena Construction</v>
          </cell>
          <cell r="G162">
            <v>0</v>
          </cell>
          <cell r="H162">
            <v>0</v>
          </cell>
          <cell r="I162">
            <v>0</v>
          </cell>
        </row>
        <row r="163">
          <cell r="A163" t="str">
            <v>132KV DC Naubatpur-Masaurhi TL Line</v>
          </cell>
          <cell r="B163">
            <v>33</v>
          </cell>
          <cell r="C163" t="str">
            <v>3/0</v>
          </cell>
          <cell r="D163" t="str">
            <v>DD+0</v>
          </cell>
          <cell r="E163">
            <v>43502</v>
          </cell>
          <cell r="F163" t="str">
            <v>Sunil Kumar</v>
          </cell>
          <cell r="G163">
            <v>0</v>
          </cell>
          <cell r="H163">
            <v>0</v>
          </cell>
          <cell r="I163">
            <v>0</v>
          </cell>
        </row>
        <row r="164">
          <cell r="A164" t="str">
            <v>132KV DC Dumraon-Dumraon TL Line</v>
          </cell>
          <cell r="B164">
            <v>61</v>
          </cell>
          <cell r="C164" t="str">
            <v>2/1</v>
          </cell>
          <cell r="D164" t="str">
            <v>DA+0</v>
          </cell>
          <cell r="E164">
            <v>43600</v>
          </cell>
          <cell r="F164" t="e">
            <v>#NAME?</v>
          </cell>
          <cell r="G164">
            <v>0</v>
          </cell>
          <cell r="H164">
            <v>0</v>
          </cell>
          <cell r="I164">
            <v>0</v>
          </cell>
        </row>
        <row r="165">
          <cell r="A165" t="str">
            <v>132KV DC Naubatpur-Masaurhi TL Line</v>
          </cell>
          <cell r="B165">
            <v>30</v>
          </cell>
          <cell r="C165" t="str">
            <v>6/0</v>
          </cell>
          <cell r="D165" t="str">
            <v>DD+0</v>
          </cell>
          <cell r="E165">
            <v>43499</v>
          </cell>
          <cell r="F165" t="str">
            <v>Lalan Mehta</v>
          </cell>
          <cell r="G165">
            <v>0</v>
          </cell>
          <cell r="H165">
            <v>0</v>
          </cell>
          <cell r="I165">
            <v>0</v>
          </cell>
        </row>
        <row r="166">
          <cell r="A166" t="str">
            <v>220KV DC Naubatpur-BhusaulaTL Line</v>
          </cell>
          <cell r="B166">
            <v>9</v>
          </cell>
          <cell r="C166" t="str">
            <v>11/3</v>
          </cell>
          <cell r="D166" t="str">
            <v>DA+3</v>
          </cell>
          <cell r="E166">
            <v>43481</v>
          </cell>
          <cell r="F166" t="str">
            <v>Veena Construction</v>
          </cell>
          <cell r="G166">
            <v>0</v>
          </cell>
          <cell r="H166">
            <v>0</v>
          </cell>
          <cell r="I166">
            <v>0</v>
          </cell>
        </row>
        <row r="167">
          <cell r="A167" t="str">
            <v>220KV DC Naubatpur-BhusaulaTL Line</v>
          </cell>
          <cell r="B167">
            <v>10</v>
          </cell>
          <cell r="C167" t="str">
            <v>12A/3</v>
          </cell>
          <cell r="D167" t="str">
            <v>DA+6</v>
          </cell>
          <cell r="E167">
            <v>43481</v>
          </cell>
          <cell r="F167" t="str">
            <v>Veena Construction</v>
          </cell>
          <cell r="G167">
            <v>0</v>
          </cell>
          <cell r="H167">
            <v>0</v>
          </cell>
          <cell r="I167">
            <v>0</v>
          </cell>
        </row>
        <row r="168">
          <cell r="A168" t="str">
            <v>132KV DC Dumraon-Buxar TL Line</v>
          </cell>
          <cell r="B168">
            <v>89</v>
          </cell>
          <cell r="C168" t="str">
            <v>32/2</v>
          </cell>
          <cell r="D168" t="str">
            <v>DP+6</v>
          </cell>
          <cell r="E168">
            <v>43530</v>
          </cell>
          <cell r="F168" t="str">
            <v>Md Rajik</v>
          </cell>
          <cell r="G168">
            <v>0</v>
          </cell>
          <cell r="H168">
            <v>0</v>
          </cell>
          <cell r="I168">
            <v>0</v>
          </cell>
        </row>
        <row r="169">
          <cell r="A169" t="str">
            <v>132KV DC Dumraon-Buxar TL Line</v>
          </cell>
          <cell r="B169">
            <v>82</v>
          </cell>
          <cell r="C169" t="str">
            <v>30/9</v>
          </cell>
          <cell r="D169" t="str">
            <v>DP+0</v>
          </cell>
          <cell r="E169">
            <v>43529</v>
          </cell>
          <cell r="F169" t="str">
            <v>Md Rajik</v>
          </cell>
          <cell r="G169">
            <v>0</v>
          </cell>
          <cell r="H169">
            <v>0</v>
          </cell>
          <cell r="I169">
            <v>0</v>
          </cell>
        </row>
        <row r="170">
          <cell r="A170" t="str">
            <v>132KV DC Dumraon-Dumraon TL Line</v>
          </cell>
          <cell r="B170">
            <v>60</v>
          </cell>
          <cell r="C170" t="str">
            <v>1/9</v>
          </cell>
          <cell r="D170" t="str">
            <v>DA+3</v>
          </cell>
          <cell r="E170">
            <v>43596</v>
          </cell>
          <cell r="F170" t="e">
            <v>#NAME?</v>
          </cell>
          <cell r="G170">
            <v>0</v>
          </cell>
          <cell r="H170">
            <v>0</v>
          </cell>
          <cell r="I170">
            <v>0</v>
          </cell>
        </row>
        <row r="171">
          <cell r="A171" t="str">
            <v>132KV DC Gaya-Jehanabad TL Line</v>
          </cell>
          <cell r="B171">
            <v>82</v>
          </cell>
          <cell r="C171" t="str">
            <v>8/0</v>
          </cell>
          <cell r="D171" t="str">
            <v>DC+0</v>
          </cell>
          <cell r="E171">
            <v>43497</v>
          </cell>
          <cell r="F171" t="e">
            <v>#NAME?</v>
          </cell>
          <cell r="G171">
            <v>0</v>
          </cell>
          <cell r="H171">
            <v>0</v>
          </cell>
          <cell r="I171">
            <v>0</v>
          </cell>
        </row>
        <row r="172">
          <cell r="A172" t="str">
            <v>132KV DC Gaya-Jehanabad TL Line</v>
          </cell>
          <cell r="B172">
            <v>83</v>
          </cell>
          <cell r="C172" t="str">
            <v>13/0</v>
          </cell>
          <cell r="D172" t="str">
            <v>DD+18</v>
          </cell>
          <cell r="E172">
            <v>43497</v>
          </cell>
          <cell r="F172" t="e">
            <v>#NAME?</v>
          </cell>
          <cell r="G172">
            <v>0</v>
          </cell>
          <cell r="H172">
            <v>0</v>
          </cell>
          <cell r="I172">
            <v>0</v>
          </cell>
        </row>
        <row r="173">
          <cell r="A173" t="str">
            <v>132KV DC Dumraon-Buxar TL Line</v>
          </cell>
          <cell r="B173">
            <v>54</v>
          </cell>
          <cell r="C173" t="str">
            <v>12/0</v>
          </cell>
          <cell r="D173" t="str">
            <v>DR+9</v>
          </cell>
          <cell r="E173">
            <v>43500</v>
          </cell>
          <cell r="F173" t="str">
            <v>Meera Engineering</v>
          </cell>
          <cell r="G173">
            <v>0</v>
          </cell>
          <cell r="H173">
            <v>0</v>
          </cell>
          <cell r="I173">
            <v>0</v>
          </cell>
        </row>
        <row r="174">
          <cell r="A174" t="str">
            <v>132KV DC Dumraon-Buxar TL Line</v>
          </cell>
          <cell r="B174">
            <v>64</v>
          </cell>
          <cell r="C174" t="str">
            <v>10/4</v>
          </cell>
          <cell r="D174" t="str">
            <v>DP+0</v>
          </cell>
          <cell r="E174">
            <v>43517</v>
          </cell>
          <cell r="F174" t="str">
            <v>Vaibahv Enterprizes</v>
          </cell>
          <cell r="G174">
            <v>0</v>
          </cell>
          <cell r="H174">
            <v>0</v>
          </cell>
          <cell r="I174">
            <v>0</v>
          </cell>
        </row>
        <row r="175">
          <cell r="A175" t="str">
            <v>132KV DC Naubatpur-Masaurhi TL Line</v>
          </cell>
          <cell r="B175">
            <v>29</v>
          </cell>
          <cell r="C175" t="str">
            <v>3/4</v>
          </cell>
          <cell r="D175" t="str">
            <v>DA+3</v>
          </cell>
          <cell r="E175">
            <v>43495</v>
          </cell>
          <cell r="F175" t="str">
            <v>Sunil Kumar</v>
          </cell>
          <cell r="G175">
            <v>0</v>
          </cell>
          <cell r="H175">
            <v>0</v>
          </cell>
          <cell r="I175">
            <v>0</v>
          </cell>
        </row>
        <row r="176">
          <cell r="A176" t="str">
            <v>132KV DC Naubatpur-Paliganj TL Line</v>
          </cell>
          <cell r="B176">
            <v>35</v>
          </cell>
          <cell r="C176" t="str">
            <v>2/0</v>
          </cell>
          <cell r="D176" t="str">
            <v>DC+0</v>
          </cell>
          <cell r="E176">
            <v>43495</v>
          </cell>
          <cell r="F176" t="str">
            <v>Lalan Mehta</v>
          </cell>
          <cell r="G176">
            <v>0</v>
          </cell>
          <cell r="H176">
            <v>0</v>
          </cell>
          <cell r="I176">
            <v>0</v>
          </cell>
        </row>
        <row r="177">
          <cell r="A177" t="str">
            <v>220KV DC Naubatpur-BhusaulaTL Line</v>
          </cell>
          <cell r="B177">
            <v>8</v>
          </cell>
          <cell r="C177" t="str">
            <v>12A/1</v>
          </cell>
          <cell r="D177" t="str">
            <v>DA+0</v>
          </cell>
          <cell r="E177">
            <v>43477</v>
          </cell>
          <cell r="F177" t="str">
            <v>Veena Construction</v>
          </cell>
          <cell r="G177">
            <v>0</v>
          </cell>
          <cell r="H177">
            <v>0</v>
          </cell>
          <cell r="I177">
            <v>0</v>
          </cell>
        </row>
        <row r="178">
          <cell r="A178" t="str">
            <v>220KV DC Naubatpur-BhusaulaTL Line</v>
          </cell>
          <cell r="B178">
            <v>6</v>
          </cell>
          <cell r="C178" t="str">
            <v>11/4</v>
          </cell>
          <cell r="D178" t="str">
            <v>DA+3</v>
          </cell>
          <cell r="E178">
            <v>43472</v>
          </cell>
          <cell r="F178" t="str">
            <v>Veena Construction</v>
          </cell>
          <cell r="G178">
            <v>0</v>
          </cell>
          <cell r="H178">
            <v>0</v>
          </cell>
          <cell r="I178">
            <v>0</v>
          </cell>
        </row>
        <row r="179">
          <cell r="A179" t="str">
            <v>132KV DC Naubatpur-Masaurhi TL Line</v>
          </cell>
          <cell r="B179">
            <v>27</v>
          </cell>
          <cell r="C179" t="str">
            <v>3/3</v>
          </cell>
          <cell r="D179" t="str">
            <v>DA+0</v>
          </cell>
          <cell r="E179">
            <v>43494</v>
          </cell>
          <cell r="F179" t="str">
            <v>Sunil Kumar</v>
          </cell>
          <cell r="G179">
            <v>0</v>
          </cell>
          <cell r="H179">
            <v>0</v>
          </cell>
          <cell r="I179">
            <v>0</v>
          </cell>
        </row>
        <row r="180">
          <cell r="A180" t="str">
            <v>132KV DC Dumraon-Buxar TL Line</v>
          </cell>
          <cell r="B180">
            <v>83</v>
          </cell>
          <cell r="C180" t="str">
            <v>30/8</v>
          </cell>
          <cell r="D180" t="str">
            <v>DP+0</v>
          </cell>
          <cell r="E180">
            <v>43529</v>
          </cell>
          <cell r="F180" t="str">
            <v>Md Rajik</v>
          </cell>
          <cell r="G180">
            <v>0</v>
          </cell>
          <cell r="H180">
            <v>0</v>
          </cell>
          <cell r="I180">
            <v>0</v>
          </cell>
        </row>
        <row r="181">
          <cell r="A181" t="str">
            <v>132KV DC Dumraon-Buxar TL Line</v>
          </cell>
          <cell r="B181">
            <v>51</v>
          </cell>
          <cell r="C181" t="str">
            <v>28/6</v>
          </cell>
          <cell r="D181" t="str">
            <v>DP+0</v>
          </cell>
          <cell r="E181">
            <v>43492</v>
          </cell>
          <cell r="F181" t="str">
            <v>Meera Engineering</v>
          </cell>
          <cell r="G181">
            <v>0</v>
          </cell>
          <cell r="H181">
            <v>0</v>
          </cell>
          <cell r="I181">
            <v>0</v>
          </cell>
        </row>
        <row r="182">
          <cell r="A182" t="str">
            <v>132KV DC Naubatpur-Paliganj TL Line</v>
          </cell>
          <cell r="B182">
            <v>34</v>
          </cell>
          <cell r="C182" t="str">
            <v>2/1</v>
          </cell>
          <cell r="D182" t="str">
            <v>DA+0</v>
          </cell>
          <cell r="E182">
            <v>43494</v>
          </cell>
          <cell r="F182" t="str">
            <v>Lalan Mehta</v>
          </cell>
          <cell r="G182">
            <v>0</v>
          </cell>
          <cell r="H182">
            <v>0</v>
          </cell>
          <cell r="I182">
            <v>0</v>
          </cell>
        </row>
        <row r="183">
          <cell r="A183" t="str">
            <v>132KV DC Naubatpur-Masaurhi TL Line</v>
          </cell>
          <cell r="B183">
            <v>28</v>
          </cell>
          <cell r="C183" t="str">
            <v>3/1</v>
          </cell>
          <cell r="D183" t="str">
            <v>DA+0</v>
          </cell>
          <cell r="E183">
            <v>43494</v>
          </cell>
          <cell r="F183" t="str">
            <v>Sunil Kumar</v>
          </cell>
          <cell r="G183">
            <v>0</v>
          </cell>
          <cell r="H183">
            <v>0</v>
          </cell>
          <cell r="I183">
            <v>0</v>
          </cell>
        </row>
        <row r="184">
          <cell r="A184" t="str">
            <v>132KV DC Naubatpur-Paliganj TL Line</v>
          </cell>
          <cell r="B184">
            <v>33</v>
          </cell>
          <cell r="C184" t="str">
            <v>2/2</v>
          </cell>
          <cell r="D184" t="str">
            <v>DA+0</v>
          </cell>
          <cell r="E184">
            <v>43492</v>
          </cell>
          <cell r="F184" t="str">
            <v>Lalan Mehta</v>
          </cell>
          <cell r="G184">
            <v>0</v>
          </cell>
          <cell r="H184">
            <v>0</v>
          </cell>
          <cell r="I184">
            <v>0</v>
          </cell>
        </row>
        <row r="185">
          <cell r="A185" t="str">
            <v>132KV DC Naubatpur-Paliganj TL Line</v>
          </cell>
          <cell r="B185">
            <v>32</v>
          </cell>
          <cell r="C185" t="str">
            <v>8/0</v>
          </cell>
          <cell r="D185" t="str">
            <v>DC+3</v>
          </cell>
          <cell r="E185">
            <v>43490</v>
          </cell>
          <cell r="F185" t="str">
            <v>Mahesh Prasad Singh</v>
          </cell>
          <cell r="G185">
            <v>0</v>
          </cell>
          <cell r="H185">
            <v>0</v>
          </cell>
          <cell r="I185">
            <v>0</v>
          </cell>
        </row>
        <row r="186">
          <cell r="A186" t="str">
            <v>132KV DC Dumraon-Buxar TL Line</v>
          </cell>
          <cell r="B186">
            <v>84</v>
          </cell>
          <cell r="C186" t="str">
            <v>30/10</v>
          </cell>
          <cell r="D186" t="str">
            <v>DP+3</v>
          </cell>
          <cell r="E186">
            <v>43529</v>
          </cell>
          <cell r="F186" t="str">
            <v>Md Rajik</v>
          </cell>
          <cell r="G186">
            <v>0</v>
          </cell>
          <cell r="H186">
            <v>0</v>
          </cell>
          <cell r="I186">
            <v>0</v>
          </cell>
        </row>
        <row r="187">
          <cell r="A187" t="str">
            <v>132KV DC Dumraon-Buxar TL Line</v>
          </cell>
          <cell r="B187">
            <v>55</v>
          </cell>
          <cell r="C187" t="str">
            <v>30/6</v>
          </cell>
          <cell r="D187" t="str">
            <v>DP+0</v>
          </cell>
          <cell r="E187">
            <v>43500</v>
          </cell>
          <cell r="F187" t="str">
            <v>Vaibahv Enterprizes</v>
          </cell>
          <cell r="G187">
            <v>0</v>
          </cell>
          <cell r="H187">
            <v>0</v>
          </cell>
          <cell r="I187">
            <v>0</v>
          </cell>
        </row>
        <row r="188">
          <cell r="A188" t="str">
            <v>220KV DC Naubatpur-BhusaulaTL Line</v>
          </cell>
          <cell r="B188">
            <v>4</v>
          </cell>
          <cell r="C188" t="str">
            <v>11/5</v>
          </cell>
          <cell r="D188" t="str">
            <v>DA+0</v>
          </cell>
          <cell r="E188">
            <v>43469</v>
          </cell>
          <cell r="F188" t="str">
            <v>Veena Construction</v>
          </cell>
          <cell r="G188">
            <v>0</v>
          </cell>
          <cell r="H188">
            <v>0</v>
          </cell>
          <cell r="I188">
            <v>0</v>
          </cell>
        </row>
        <row r="189">
          <cell r="A189" t="str">
            <v>132KV DC Naubatpur-Masaurhi TL Line</v>
          </cell>
          <cell r="B189">
            <v>26</v>
          </cell>
          <cell r="C189" t="str">
            <v>3/2</v>
          </cell>
          <cell r="D189" t="str">
            <v>DA+6</v>
          </cell>
          <cell r="E189">
            <v>43490</v>
          </cell>
          <cell r="F189" t="str">
            <v>Sunil Kumar</v>
          </cell>
          <cell r="G189">
            <v>0</v>
          </cell>
          <cell r="H189">
            <v>0</v>
          </cell>
          <cell r="I189">
            <v>0</v>
          </cell>
        </row>
        <row r="190">
          <cell r="A190" t="str">
            <v>132KV DC Naubatpur-Paliganj TL Line</v>
          </cell>
          <cell r="B190">
            <v>29</v>
          </cell>
          <cell r="C190" t="str">
            <v>8/1</v>
          </cell>
          <cell r="D190" t="str">
            <v>DA+0</v>
          </cell>
          <cell r="E190">
            <v>43489</v>
          </cell>
          <cell r="F190" t="str">
            <v>Mahesh Prasad Singh</v>
          </cell>
          <cell r="G190">
            <v>0</v>
          </cell>
          <cell r="H190">
            <v>0</v>
          </cell>
          <cell r="I190">
            <v>0</v>
          </cell>
        </row>
        <row r="191">
          <cell r="A191" t="str">
            <v>132KV DC Dumraon-Buxar TL Line</v>
          </cell>
          <cell r="B191">
            <v>85</v>
          </cell>
          <cell r="C191" t="str">
            <v>31/2</v>
          </cell>
          <cell r="D191" t="str">
            <v>DP+3</v>
          </cell>
          <cell r="E191">
            <v>43529</v>
          </cell>
          <cell r="F191" t="str">
            <v>Md Rajik</v>
          </cell>
          <cell r="G191">
            <v>0</v>
          </cell>
          <cell r="H191">
            <v>0</v>
          </cell>
          <cell r="I191">
            <v>0</v>
          </cell>
        </row>
        <row r="192">
          <cell r="A192" t="str">
            <v>132KV DC Naubatpur-Paliganj TL Line</v>
          </cell>
          <cell r="B192">
            <v>30</v>
          </cell>
          <cell r="C192" t="str">
            <v>2/3</v>
          </cell>
          <cell r="D192" t="str">
            <v>DA+0</v>
          </cell>
          <cell r="E192">
            <v>43489</v>
          </cell>
          <cell r="F192" t="str">
            <v>Lalan Mehta</v>
          </cell>
          <cell r="G192">
            <v>0</v>
          </cell>
          <cell r="H192">
            <v>0</v>
          </cell>
          <cell r="I192">
            <v>0</v>
          </cell>
        </row>
        <row r="193">
          <cell r="A193" t="str">
            <v>132KV DC Dumraon-Buxar TL Line</v>
          </cell>
          <cell r="B193">
            <v>50</v>
          </cell>
          <cell r="C193" t="str">
            <v>4/0</v>
          </cell>
          <cell r="D193" t="str">
            <v>DS+0</v>
          </cell>
          <cell r="E193">
            <v>43489</v>
          </cell>
          <cell r="F193" t="str">
            <v>Bhagwati Construction</v>
          </cell>
          <cell r="G193">
            <v>0</v>
          </cell>
          <cell r="H193">
            <v>0</v>
          </cell>
          <cell r="I193">
            <v>0</v>
          </cell>
        </row>
        <row r="194">
          <cell r="A194" t="str">
            <v>132KV DC Naubatpur-Masaurhi TL Line</v>
          </cell>
          <cell r="B194">
            <v>40</v>
          </cell>
          <cell r="C194" t="str">
            <v>7/1</v>
          </cell>
          <cell r="D194" t="str">
            <v>gantry</v>
          </cell>
          <cell r="E194">
            <v>43585</v>
          </cell>
          <cell r="F194" t="str">
            <v>Lalan Mehta</v>
          </cell>
          <cell r="G194">
            <v>0</v>
          </cell>
          <cell r="H194">
            <v>0</v>
          </cell>
          <cell r="I194">
            <v>0</v>
          </cell>
        </row>
        <row r="195">
          <cell r="A195" t="str">
            <v>132KV DC Gaya-Jehanabad TL Line</v>
          </cell>
          <cell r="B195">
            <v>78</v>
          </cell>
          <cell r="C195" t="str">
            <v>22/4</v>
          </cell>
          <cell r="D195" t="str">
            <v>DA+0</v>
          </cell>
          <cell r="E195">
            <v>43488</v>
          </cell>
          <cell r="F195" t="e">
            <v>#NAME?</v>
          </cell>
          <cell r="G195">
            <v>0</v>
          </cell>
          <cell r="H195">
            <v>0</v>
          </cell>
          <cell r="I195">
            <v>0</v>
          </cell>
        </row>
        <row r="196">
          <cell r="A196" t="str">
            <v>132KV DC Dumraon-Buxar TL Line</v>
          </cell>
          <cell r="B196">
            <v>52</v>
          </cell>
          <cell r="C196" t="str">
            <v>28/4</v>
          </cell>
          <cell r="D196" t="str">
            <v>DP+0</v>
          </cell>
          <cell r="E196">
            <v>43492</v>
          </cell>
          <cell r="F196" t="str">
            <v>Meera Engineering</v>
          </cell>
          <cell r="G196">
            <v>0</v>
          </cell>
          <cell r="H196">
            <v>0</v>
          </cell>
          <cell r="I196">
            <v>0</v>
          </cell>
        </row>
        <row r="197">
          <cell r="A197" t="str">
            <v>132KV DC Naubatpur-Masaurhi TL Line</v>
          </cell>
          <cell r="B197">
            <v>38</v>
          </cell>
          <cell r="C197" t="str">
            <v>7/2</v>
          </cell>
          <cell r="D197" t="str">
            <v>Gantry</v>
          </cell>
          <cell r="E197">
            <v>43582</v>
          </cell>
          <cell r="F197" t="str">
            <v>Lalan Mehta</v>
          </cell>
          <cell r="G197">
            <v>0</v>
          </cell>
          <cell r="H197">
            <v>0</v>
          </cell>
          <cell r="I197">
            <v>0</v>
          </cell>
        </row>
        <row r="198">
          <cell r="A198" t="str">
            <v>220KV DC Naubatpur-BhusaulaTL Line</v>
          </cell>
          <cell r="B198">
            <v>7</v>
          </cell>
          <cell r="C198" t="str">
            <v>11/7</v>
          </cell>
          <cell r="D198" t="str">
            <v>DA+6</v>
          </cell>
          <cell r="E198">
            <v>43472</v>
          </cell>
          <cell r="F198" t="str">
            <v>Veena Construction</v>
          </cell>
          <cell r="G198">
            <v>0</v>
          </cell>
          <cell r="H198">
            <v>0</v>
          </cell>
          <cell r="I198">
            <v>0</v>
          </cell>
        </row>
        <row r="199">
          <cell r="A199" t="str">
            <v>132KV DC Naubatpur-Paliganj TL Line</v>
          </cell>
          <cell r="B199">
            <v>31</v>
          </cell>
          <cell r="C199" t="str">
            <v>2/4</v>
          </cell>
          <cell r="D199" t="str">
            <v>DA+3</v>
          </cell>
          <cell r="E199">
            <v>43489</v>
          </cell>
          <cell r="F199" t="str">
            <v>Lalan Mehta</v>
          </cell>
          <cell r="G199">
            <v>0</v>
          </cell>
          <cell r="H199">
            <v>0</v>
          </cell>
          <cell r="I199">
            <v>0</v>
          </cell>
        </row>
        <row r="200">
          <cell r="A200" t="str">
            <v>132KV DC Naubatpur-Paliganj TL Line</v>
          </cell>
          <cell r="B200">
            <v>28</v>
          </cell>
          <cell r="C200" t="str">
            <v>8/3</v>
          </cell>
          <cell r="D200" t="str">
            <v>DA+0</v>
          </cell>
          <cell r="E200">
            <v>43486</v>
          </cell>
          <cell r="F200" t="str">
            <v>Mahesh Prasad Singh</v>
          </cell>
          <cell r="G200">
            <v>0</v>
          </cell>
          <cell r="H200">
            <v>0</v>
          </cell>
          <cell r="I200">
            <v>0</v>
          </cell>
        </row>
        <row r="201">
          <cell r="A201" t="str">
            <v>132KV DC Dumraon-Buxar TL Line</v>
          </cell>
          <cell r="B201">
            <v>53</v>
          </cell>
          <cell r="C201" t="str">
            <v>28/5</v>
          </cell>
          <cell r="D201" t="str">
            <v>DP+3</v>
          </cell>
          <cell r="E201">
            <v>43492</v>
          </cell>
          <cell r="F201" t="str">
            <v>Meera Engineering</v>
          </cell>
          <cell r="G201">
            <v>0</v>
          </cell>
          <cell r="H201">
            <v>0</v>
          </cell>
          <cell r="I201">
            <v>0</v>
          </cell>
        </row>
        <row r="202">
          <cell r="A202" t="str">
            <v>220KV DC Naubatpur-BhusaulaTL Line</v>
          </cell>
          <cell r="B202">
            <v>3</v>
          </cell>
          <cell r="C202" t="str">
            <v>11/9</v>
          </cell>
          <cell r="D202" t="str">
            <v>DA+3</v>
          </cell>
          <cell r="E202">
            <v>43465</v>
          </cell>
          <cell r="F202" t="str">
            <v>Veena Construction</v>
          </cell>
          <cell r="G202">
            <v>0</v>
          </cell>
          <cell r="H202">
            <v>0</v>
          </cell>
          <cell r="I202">
            <v>0</v>
          </cell>
        </row>
        <row r="203">
          <cell r="A203" t="str">
            <v>132KV DC Gaya-Jehanabad TL Line</v>
          </cell>
          <cell r="B203">
            <v>86</v>
          </cell>
          <cell r="C203" t="str">
            <v>3/0</v>
          </cell>
          <cell r="D203" t="str">
            <v>DC+0</v>
          </cell>
          <cell r="E203">
            <v>43513</v>
          </cell>
          <cell r="F203" t="e">
            <v>#NAME?</v>
          </cell>
          <cell r="G203">
            <v>0</v>
          </cell>
          <cell r="H203">
            <v>0</v>
          </cell>
          <cell r="I203">
            <v>0</v>
          </cell>
        </row>
        <row r="204">
          <cell r="A204" t="str">
            <v>132KV DC Gaya-Jehanabad TL Line</v>
          </cell>
          <cell r="B204">
            <v>76</v>
          </cell>
          <cell r="C204" t="str">
            <v>15/7</v>
          </cell>
          <cell r="D204" t="str">
            <v>DA+3</v>
          </cell>
          <cell r="E204">
            <v>43484</v>
          </cell>
          <cell r="F204" t="str">
            <v>Rajiv Kumar</v>
          </cell>
          <cell r="G204">
            <v>0</v>
          </cell>
          <cell r="H204">
            <v>0</v>
          </cell>
          <cell r="I204">
            <v>0</v>
          </cell>
        </row>
        <row r="205">
          <cell r="A205" t="str">
            <v>132KV DC Naubatpur-Paliganj TL Line</v>
          </cell>
          <cell r="B205">
            <v>25</v>
          </cell>
          <cell r="C205" t="str">
            <v>4/3</v>
          </cell>
          <cell r="D205" t="str">
            <v>DA+3</v>
          </cell>
          <cell r="E205">
            <v>43485</v>
          </cell>
          <cell r="F205" t="str">
            <v>Lalan Mehta</v>
          </cell>
          <cell r="G205">
            <v>0</v>
          </cell>
          <cell r="H205">
            <v>0</v>
          </cell>
          <cell r="I205">
            <v>0</v>
          </cell>
        </row>
        <row r="206">
          <cell r="A206" t="str">
            <v>132KV DC Dumraon-Buxar TL Line</v>
          </cell>
          <cell r="B206">
            <v>56</v>
          </cell>
          <cell r="C206" t="str">
            <v>30/7</v>
          </cell>
          <cell r="D206" t="str">
            <v>DP+0</v>
          </cell>
          <cell r="E206">
            <v>43500</v>
          </cell>
          <cell r="F206" t="str">
            <v>Vaibahv Enterprizes</v>
          </cell>
          <cell r="G206">
            <v>0</v>
          </cell>
          <cell r="H206">
            <v>0</v>
          </cell>
          <cell r="I206">
            <v>0</v>
          </cell>
        </row>
        <row r="207">
          <cell r="A207" t="str">
            <v>132KV DC Naubatpur-Paliganj TL Line</v>
          </cell>
          <cell r="B207">
            <v>26</v>
          </cell>
          <cell r="C207" t="str">
            <v>2/5</v>
          </cell>
          <cell r="D207" t="str">
            <v>DA+3</v>
          </cell>
          <cell r="E207">
            <v>43485</v>
          </cell>
          <cell r="F207" t="str">
            <v>Lalan Mehta</v>
          </cell>
          <cell r="G207">
            <v>0</v>
          </cell>
          <cell r="H207">
            <v>0</v>
          </cell>
          <cell r="I207">
            <v>0</v>
          </cell>
        </row>
        <row r="208">
          <cell r="A208" t="str">
            <v>132KV DC Gaya-Jehanabad TL Line</v>
          </cell>
          <cell r="B208">
            <v>77</v>
          </cell>
          <cell r="C208" t="str">
            <v>7/0</v>
          </cell>
          <cell r="D208" t="str">
            <v>DC+0</v>
          </cell>
          <cell r="E208">
            <v>43484</v>
          </cell>
          <cell r="F208" t="e">
            <v>#NAME?</v>
          </cell>
          <cell r="G208">
            <v>0</v>
          </cell>
          <cell r="H208">
            <v>0</v>
          </cell>
          <cell r="I208">
            <v>0</v>
          </cell>
        </row>
        <row r="209">
          <cell r="A209" t="str">
            <v>132KV DC Naubatpur-Paliganj TL Line</v>
          </cell>
          <cell r="B209">
            <v>27</v>
          </cell>
          <cell r="C209" t="str">
            <v>8/2</v>
          </cell>
          <cell r="D209" t="str">
            <v>DA+3</v>
          </cell>
          <cell r="E209">
            <v>43485</v>
          </cell>
          <cell r="F209" t="str">
            <v>Mahesh Prasad Singh</v>
          </cell>
          <cell r="G209">
            <v>0</v>
          </cell>
          <cell r="H209">
            <v>0</v>
          </cell>
          <cell r="I209">
            <v>0</v>
          </cell>
        </row>
        <row r="210">
          <cell r="A210" t="str">
            <v>132KV DC Gaya-Jehanabad TL Line</v>
          </cell>
          <cell r="B210">
            <v>79</v>
          </cell>
          <cell r="C210" t="str">
            <v>22/3</v>
          </cell>
          <cell r="D210" t="str">
            <v>DA+6</v>
          </cell>
          <cell r="E210">
            <v>43488</v>
          </cell>
          <cell r="F210" t="e">
            <v>#NAME?</v>
          </cell>
          <cell r="G210">
            <v>0</v>
          </cell>
          <cell r="H210">
            <v>0</v>
          </cell>
          <cell r="I210">
            <v>0</v>
          </cell>
        </row>
        <row r="211">
          <cell r="A211" t="str">
            <v>132KV DC Dumraon-Buxar TL Line</v>
          </cell>
          <cell r="B211">
            <v>40</v>
          </cell>
          <cell r="C211" t="str">
            <v>30/2</v>
          </cell>
          <cell r="D211" t="str">
            <v>DP+0</v>
          </cell>
          <cell r="E211">
            <v>43486</v>
          </cell>
          <cell r="F211" t="str">
            <v>Roshan Kumar</v>
          </cell>
          <cell r="G211">
            <v>0</v>
          </cell>
          <cell r="H211">
            <v>0</v>
          </cell>
          <cell r="I211">
            <v>0</v>
          </cell>
        </row>
        <row r="212">
          <cell r="A212" t="str">
            <v>132KV DC Naubatpur-Paliganj TL Line</v>
          </cell>
          <cell r="B212">
            <v>23</v>
          </cell>
          <cell r="C212" t="str">
            <v>4/1</v>
          </cell>
          <cell r="D212" t="str">
            <v>DA+0</v>
          </cell>
          <cell r="E212">
            <v>43481</v>
          </cell>
          <cell r="F212" t="str">
            <v>Lalan Mehta</v>
          </cell>
          <cell r="G212">
            <v>0</v>
          </cell>
          <cell r="H212">
            <v>0</v>
          </cell>
          <cell r="I212">
            <v>0</v>
          </cell>
        </row>
        <row r="213">
          <cell r="A213" t="str">
            <v>132KV DC Dumraon-Buxar TL Line</v>
          </cell>
          <cell r="B213">
            <v>41</v>
          </cell>
          <cell r="C213" t="str">
            <v>3/1</v>
          </cell>
          <cell r="D213" t="str">
            <v>DP+0</v>
          </cell>
          <cell r="E213">
            <v>43486</v>
          </cell>
          <cell r="F213" t="str">
            <v>Bhagwati Construction</v>
          </cell>
          <cell r="G213">
            <v>0</v>
          </cell>
          <cell r="H213">
            <v>0</v>
          </cell>
          <cell r="I213">
            <v>0</v>
          </cell>
        </row>
        <row r="214">
          <cell r="A214" t="str">
            <v>220KV DC Naubatpur-BhusaulaTL Line</v>
          </cell>
          <cell r="B214">
            <v>2</v>
          </cell>
          <cell r="C214" t="str">
            <v>11/8</v>
          </cell>
          <cell r="D214" t="str">
            <v>DA+0</v>
          </cell>
          <cell r="E214">
            <v>43460</v>
          </cell>
          <cell r="F214" t="str">
            <v>Veena Construction</v>
          </cell>
          <cell r="G214">
            <v>0</v>
          </cell>
          <cell r="H214">
            <v>0</v>
          </cell>
          <cell r="I214">
            <v>0</v>
          </cell>
        </row>
        <row r="215">
          <cell r="A215" t="str">
            <v>132KV DC Naubatpur-Paliganj TL Line</v>
          </cell>
          <cell r="B215">
            <v>24</v>
          </cell>
          <cell r="C215" t="str">
            <v>4/2</v>
          </cell>
          <cell r="D215" t="str">
            <v>DA+0</v>
          </cell>
          <cell r="E215">
            <v>43481</v>
          </cell>
          <cell r="F215" t="str">
            <v>Lalan Mehta</v>
          </cell>
          <cell r="G215">
            <v>0</v>
          </cell>
          <cell r="H215">
            <v>0</v>
          </cell>
          <cell r="I215">
            <v>0</v>
          </cell>
        </row>
        <row r="216">
          <cell r="A216" t="str">
            <v>132KV DC Gaya-Jehanabad TL Line</v>
          </cell>
          <cell r="B216">
            <v>80</v>
          </cell>
          <cell r="C216" t="str">
            <v>21/0</v>
          </cell>
          <cell r="D216" t="str">
            <v>DC+3</v>
          </cell>
          <cell r="E216">
            <v>43488</v>
          </cell>
          <cell r="F216" t="e">
            <v>#NAME?</v>
          </cell>
          <cell r="G216">
            <v>0</v>
          </cell>
          <cell r="H216">
            <v>0</v>
          </cell>
          <cell r="I216">
            <v>0</v>
          </cell>
        </row>
        <row r="217">
          <cell r="A217" t="str">
            <v>132KV DC Naubatpur-Paliganj TL Line</v>
          </cell>
          <cell r="B217">
            <v>21</v>
          </cell>
          <cell r="C217" t="str">
            <v>4/4</v>
          </cell>
          <cell r="D217" t="str">
            <v>DA+6</v>
          </cell>
          <cell r="E217">
            <v>43478</v>
          </cell>
          <cell r="F217" t="str">
            <v>Lalan Mehta</v>
          </cell>
          <cell r="G217">
            <v>0</v>
          </cell>
          <cell r="H217">
            <v>0</v>
          </cell>
          <cell r="I217">
            <v>0</v>
          </cell>
        </row>
        <row r="218">
          <cell r="A218" t="str">
            <v>132KV DC Gaya-Jehanabad TL Line</v>
          </cell>
          <cell r="B218">
            <v>75</v>
          </cell>
          <cell r="C218" t="str">
            <v>16/0</v>
          </cell>
          <cell r="D218" t="str">
            <v>DD+0</v>
          </cell>
          <cell r="E218">
            <v>43483</v>
          </cell>
          <cell r="F218" t="str">
            <v>Rajiv Kumar</v>
          </cell>
          <cell r="G218">
            <v>0</v>
          </cell>
          <cell r="H218">
            <v>0</v>
          </cell>
          <cell r="I218">
            <v>0</v>
          </cell>
        </row>
        <row r="219">
          <cell r="A219" t="str">
            <v>132KV DC Dumraon-Buxar TL Line</v>
          </cell>
          <cell r="B219">
            <v>42</v>
          </cell>
          <cell r="C219" t="str">
            <v>30/4</v>
          </cell>
          <cell r="D219" t="str">
            <v>DP+0</v>
          </cell>
          <cell r="E219">
            <v>43486</v>
          </cell>
          <cell r="F219" t="str">
            <v>Roshan Kumar</v>
          </cell>
          <cell r="G219">
            <v>0</v>
          </cell>
          <cell r="H219">
            <v>0</v>
          </cell>
          <cell r="I219">
            <v>0</v>
          </cell>
        </row>
        <row r="220">
          <cell r="A220" t="str">
            <v>132KV DC Dumraon-Buxar TL Line</v>
          </cell>
          <cell r="B220">
            <v>43</v>
          </cell>
          <cell r="C220" t="str">
            <v>2/2</v>
          </cell>
          <cell r="D220" t="str">
            <v>DP+0</v>
          </cell>
          <cell r="E220">
            <v>43486</v>
          </cell>
          <cell r="F220" t="str">
            <v>Bhagwati Construction</v>
          </cell>
          <cell r="G220">
            <v>0</v>
          </cell>
          <cell r="H220">
            <v>0</v>
          </cell>
          <cell r="I220">
            <v>0</v>
          </cell>
        </row>
        <row r="221">
          <cell r="A221" t="str">
            <v>220KV DC Naubatpur-BhusaulaTL Line</v>
          </cell>
          <cell r="B221">
            <v>1</v>
          </cell>
          <cell r="C221" t="str">
            <v>11/6</v>
          </cell>
          <cell r="D221" t="str">
            <v>DA+3</v>
          </cell>
          <cell r="E221">
            <v>43457</v>
          </cell>
          <cell r="F221" t="str">
            <v>Veena Construction</v>
          </cell>
          <cell r="G221">
            <v>0</v>
          </cell>
          <cell r="H221">
            <v>0</v>
          </cell>
          <cell r="I221">
            <v>0</v>
          </cell>
        </row>
        <row r="222">
          <cell r="A222" t="str">
            <v>132KV DC Naubatpur-Paliganj TL Line</v>
          </cell>
          <cell r="B222">
            <v>22</v>
          </cell>
          <cell r="C222" t="str">
            <v>7/12</v>
          </cell>
          <cell r="D222" t="str">
            <v>DA+0</v>
          </cell>
          <cell r="E222">
            <v>43478</v>
          </cell>
          <cell r="F222" t="str">
            <v>Mahesh Prasad Singh</v>
          </cell>
          <cell r="G222">
            <v>0</v>
          </cell>
          <cell r="H222">
            <v>0</v>
          </cell>
          <cell r="I222">
            <v>0</v>
          </cell>
        </row>
        <row r="223">
          <cell r="A223" t="str">
            <v>132KV DC Gaya-Jehanabad TL Line</v>
          </cell>
          <cell r="B223">
            <v>74</v>
          </cell>
          <cell r="C223" t="str">
            <v>17/0</v>
          </cell>
          <cell r="D223" t="str">
            <v>DD+0</v>
          </cell>
          <cell r="E223">
            <v>43477</v>
          </cell>
          <cell r="F223" t="str">
            <v>Sunil Kumar</v>
          </cell>
          <cell r="G223">
            <v>0</v>
          </cell>
          <cell r="H223">
            <v>0</v>
          </cell>
          <cell r="I223">
            <v>0</v>
          </cell>
        </row>
        <row r="224">
          <cell r="A224" t="str">
            <v>132KV DC Dumraon-Buxar TL Line</v>
          </cell>
          <cell r="B224">
            <v>67</v>
          </cell>
          <cell r="C224" t="str">
            <v>30/3</v>
          </cell>
          <cell r="D224" t="str">
            <v>DP+0</v>
          </cell>
          <cell r="E224">
            <v>43521</v>
          </cell>
          <cell r="F224" t="str">
            <v>Roshan Kumar</v>
          </cell>
          <cell r="G224">
            <v>0</v>
          </cell>
          <cell r="H224">
            <v>0</v>
          </cell>
          <cell r="I224">
            <v>0</v>
          </cell>
        </row>
        <row r="225">
          <cell r="A225" t="str">
            <v>132KV DC Gaya-Jehanabad TL Line</v>
          </cell>
          <cell r="B225">
            <v>71</v>
          </cell>
          <cell r="C225" t="str">
            <v>4/0</v>
          </cell>
          <cell r="D225" t="str">
            <v>DD+0</v>
          </cell>
          <cell r="E225">
            <v>43476</v>
          </cell>
          <cell r="F225" t="e">
            <v>#NAME?</v>
          </cell>
          <cell r="G225">
            <v>0</v>
          </cell>
          <cell r="H225">
            <v>0</v>
          </cell>
          <cell r="I225">
            <v>0</v>
          </cell>
        </row>
        <row r="226">
          <cell r="A226" t="str">
            <v>132KV DC Naubatpur-Paliganj TL Line</v>
          </cell>
          <cell r="B226">
            <v>20</v>
          </cell>
          <cell r="C226" t="str">
            <v>6/2</v>
          </cell>
          <cell r="D226" t="str">
            <v>DA+0</v>
          </cell>
          <cell r="E226">
            <v>43477</v>
          </cell>
          <cell r="F226" t="str">
            <v>Lalan Mehta</v>
          </cell>
          <cell r="G226">
            <v>0</v>
          </cell>
          <cell r="H226">
            <v>0</v>
          </cell>
          <cell r="I226">
            <v>0</v>
          </cell>
        </row>
        <row r="227">
          <cell r="A227" t="str">
            <v>132KV DC Dumraon-Buxar TL Line</v>
          </cell>
          <cell r="B227">
            <v>59</v>
          </cell>
          <cell r="C227" t="str">
            <v>28/3</v>
          </cell>
          <cell r="D227" t="str">
            <v>DP+3</v>
          </cell>
          <cell r="E227">
            <v>43516</v>
          </cell>
          <cell r="F227" t="str">
            <v>Meera Engineering</v>
          </cell>
          <cell r="G227">
            <v>0</v>
          </cell>
          <cell r="H227">
            <v>0</v>
          </cell>
          <cell r="I227">
            <v>0</v>
          </cell>
        </row>
        <row r="228">
          <cell r="A228" t="str">
            <v>132KV DC Gaya-Jehanabad TL Line</v>
          </cell>
          <cell r="B228">
            <v>72</v>
          </cell>
          <cell r="C228" t="str">
            <v>18/6</v>
          </cell>
          <cell r="D228" t="str">
            <v>DA+6</v>
          </cell>
          <cell r="E228">
            <v>43476</v>
          </cell>
          <cell r="F228" t="str">
            <v>Sumaiyya Enterprizes</v>
          </cell>
          <cell r="G228">
            <v>0</v>
          </cell>
          <cell r="H228">
            <v>0</v>
          </cell>
          <cell r="I228">
            <v>0</v>
          </cell>
        </row>
        <row r="229">
          <cell r="A229" t="str">
            <v>132KV DC Gaya-Jehanabad TL Line</v>
          </cell>
          <cell r="B229">
            <v>73</v>
          </cell>
          <cell r="C229" t="str">
            <v>22/0</v>
          </cell>
          <cell r="D229" t="str">
            <v>DD+0</v>
          </cell>
          <cell r="E229">
            <v>43476</v>
          </cell>
          <cell r="F229" t="str">
            <v>M S Builder</v>
          </cell>
          <cell r="G229">
            <v>0</v>
          </cell>
          <cell r="H229">
            <v>0</v>
          </cell>
          <cell r="I229">
            <v>0</v>
          </cell>
        </row>
        <row r="230">
          <cell r="A230" t="str">
            <v>132KV DC Dumraon-Buxar TL Line</v>
          </cell>
          <cell r="B230">
            <v>36</v>
          </cell>
          <cell r="C230" t="str">
            <v>30/5</v>
          </cell>
          <cell r="D230" t="str">
            <v>DP+0</v>
          </cell>
          <cell r="E230">
            <v>43476</v>
          </cell>
          <cell r="F230" t="str">
            <v>Roshan Kumar</v>
          </cell>
          <cell r="G230">
            <v>0</v>
          </cell>
          <cell r="H230">
            <v>0</v>
          </cell>
          <cell r="I230">
            <v>0</v>
          </cell>
        </row>
        <row r="231">
          <cell r="A231" t="str">
            <v>220KV DC Naubatpur-BhusaulaTL Line</v>
          </cell>
          <cell r="B231">
            <v>0</v>
          </cell>
          <cell r="C231" t="str">
            <v>1/0</v>
          </cell>
          <cell r="D231" t="str">
            <v>MD+0</v>
          </cell>
          <cell r="E231">
            <v>0</v>
          </cell>
          <cell r="F231" t="e">
            <v>#NAME?</v>
          </cell>
          <cell r="G231">
            <v>0</v>
          </cell>
          <cell r="H231">
            <v>0</v>
          </cell>
          <cell r="I231">
            <v>0</v>
          </cell>
        </row>
        <row r="232">
          <cell r="A232" t="str">
            <v>132KV DC Naubatpur-Paliganj TL Line</v>
          </cell>
          <cell r="B232">
            <v>18</v>
          </cell>
          <cell r="C232" t="str">
            <v>6/1</v>
          </cell>
          <cell r="D232" t="str">
            <v>DA+0</v>
          </cell>
          <cell r="E232">
            <v>43475</v>
          </cell>
          <cell r="F232" t="str">
            <v>Lalan Mehta</v>
          </cell>
          <cell r="G232">
            <v>0</v>
          </cell>
          <cell r="H232">
            <v>0</v>
          </cell>
          <cell r="I232">
            <v>0</v>
          </cell>
        </row>
        <row r="233">
          <cell r="A233" t="str">
            <v>132KV DC Naubatpur-Paliganj TL Line</v>
          </cell>
          <cell r="B233">
            <v>19</v>
          </cell>
          <cell r="C233" t="str">
            <v>7/11</v>
          </cell>
          <cell r="D233" t="str">
            <v>DA+3</v>
          </cell>
          <cell r="E233">
            <v>43475</v>
          </cell>
          <cell r="F233" t="str">
            <v>Mahesh Prasad Singh</v>
          </cell>
          <cell r="G233">
            <v>0</v>
          </cell>
          <cell r="H233">
            <v>0</v>
          </cell>
          <cell r="I233">
            <v>0</v>
          </cell>
        </row>
        <row r="234">
          <cell r="A234" t="str">
            <v>132KV DC Dumraon-Buxar TL Line</v>
          </cell>
          <cell r="B234">
            <v>44</v>
          </cell>
          <cell r="C234" t="str">
            <v>2/1</v>
          </cell>
          <cell r="D234" t="str">
            <v>DP+0</v>
          </cell>
          <cell r="E234">
            <v>43486</v>
          </cell>
          <cell r="F234" t="str">
            <v>Bhagwati Construction</v>
          </cell>
          <cell r="G234">
            <v>0</v>
          </cell>
          <cell r="H234">
            <v>0</v>
          </cell>
          <cell r="I234">
            <v>0</v>
          </cell>
        </row>
        <row r="235">
          <cell r="A235" t="str">
            <v>132KV DC Naubatpur-Masaurhi TL Line</v>
          </cell>
          <cell r="B235">
            <v>25</v>
          </cell>
          <cell r="C235" t="str">
            <v>5/0</v>
          </cell>
          <cell r="D235" t="str">
            <v>DD+0</v>
          </cell>
          <cell r="E235">
            <v>43470</v>
          </cell>
          <cell r="F235" t="str">
            <v>Lalan Mehta</v>
          </cell>
          <cell r="G235">
            <v>0</v>
          </cell>
          <cell r="H235">
            <v>0</v>
          </cell>
          <cell r="I235">
            <v>0</v>
          </cell>
        </row>
        <row r="236">
          <cell r="A236" t="str">
            <v>132KV DC Gaya-Jehanabad TL Line</v>
          </cell>
          <cell r="B236">
            <v>70</v>
          </cell>
          <cell r="C236" t="str">
            <v>18/2</v>
          </cell>
          <cell r="D236" t="str">
            <v>DA+6</v>
          </cell>
          <cell r="E236">
            <v>43474</v>
          </cell>
          <cell r="F236" t="str">
            <v>Sunil Kumar</v>
          </cell>
          <cell r="G236">
            <v>0</v>
          </cell>
          <cell r="H236">
            <v>0</v>
          </cell>
          <cell r="I236">
            <v>0</v>
          </cell>
        </row>
        <row r="237">
          <cell r="A237" t="str">
            <v>132KV DC Gaya-Jehanabad TL Line</v>
          </cell>
          <cell r="B237">
            <v>69</v>
          </cell>
          <cell r="C237" t="str">
            <v>10/0</v>
          </cell>
          <cell r="D237" t="str">
            <v>DD+3</v>
          </cell>
          <cell r="E237">
            <v>43473</v>
          </cell>
          <cell r="F237" t="str">
            <v>Rajiv Kumar</v>
          </cell>
          <cell r="G237">
            <v>0</v>
          </cell>
          <cell r="H237">
            <v>0</v>
          </cell>
          <cell r="I237">
            <v>0</v>
          </cell>
        </row>
        <row r="238">
          <cell r="A238" t="str">
            <v>132KV DC Dumraon-Buxar TL Line</v>
          </cell>
          <cell r="B238">
            <v>60</v>
          </cell>
          <cell r="C238" t="str">
            <v>28/2</v>
          </cell>
          <cell r="D238" t="str">
            <v>DP+0</v>
          </cell>
          <cell r="E238">
            <v>43516</v>
          </cell>
          <cell r="F238" t="str">
            <v>Meera Engineering</v>
          </cell>
          <cell r="G238">
            <v>0</v>
          </cell>
          <cell r="H238">
            <v>0</v>
          </cell>
          <cell r="I238">
            <v>0</v>
          </cell>
        </row>
        <row r="239">
          <cell r="A239" t="str">
            <v>132KV DC Gaya-Jehanabad TL Line</v>
          </cell>
          <cell r="B239">
            <v>67</v>
          </cell>
          <cell r="C239" t="str">
            <v>18/5</v>
          </cell>
          <cell r="D239" t="str">
            <v>DA+6</v>
          </cell>
          <cell r="E239">
            <v>43472</v>
          </cell>
          <cell r="F239" t="str">
            <v>Sumaiyya Enterprizes</v>
          </cell>
          <cell r="G239">
            <v>0</v>
          </cell>
          <cell r="H239">
            <v>0</v>
          </cell>
          <cell r="I239">
            <v>0</v>
          </cell>
        </row>
        <row r="240">
          <cell r="A240" t="str">
            <v>132KV DC Dumraon-Buxar TL Line</v>
          </cell>
          <cell r="B240">
            <v>38</v>
          </cell>
          <cell r="C240" t="str">
            <v>11/1</v>
          </cell>
          <cell r="D240" t="str">
            <v>DP+3</v>
          </cell>
          <cell r="E240">
            <v>43478</v>
          </cell>
          <cell r="F240" t="str">
            <v>Rajesh Electric Works</v>
          </cell>
          <cell r="G240">
            <v>0</v>
          </cell>
          <cell r="H240">
            <v>0</v>
          </cell>
          <cell r="I240">
            <v>0</v>
          </cell>
        </row>
        <row r="241">
          <cell r="A241" t="str">
            <v>132KV DC Dumraon-Buxar TL Line</v>
          </cell>
          <cell r="B241">
            <v>37</v>
          </cell>
          <cell r="C241" t="str">
            <v>6/2</v>
          </cell>
          <cell r="D241" t="str">
            <v>DP+6</v>
          </cell>
          <cell r="E241">
            <v>43476</v>
          </cell>
          <cell r="F241" t="str">
            <v>Roshan Kumar</v>
          </cell>
          <cell r="G241">
            <v>0</v>
          </cell>
          <cell r="H241">
            <v>0</v>
          </cell>
          <cell r="I241">
            <v>0</v>
          </cell>
        </row>
        <row r="242">
          <cell r="A242" t="str">
            <v>220KV DC Naubatpur-BhusaulaTL Line</v>
          </cell>
          <cell r="B242">
            <v>0</v>
          </cell>
          <cell r="C242" t="str">
            <v>1A/0</v>
          </cell>
          <cell r="D242" t="str">
            <v>MD+0</v>
          </cell>
          <cell r="E242">
            <v>0</v>
          </cell>
          <cell r="F242" t="e">
            <v>#NAME?</v>
          </cell>
          <cell r="G242">
            <v>0</v>
          </cell>
          <cell r="H242">
            <v>0</v>
          </cell>
          <cell r="I242">
            <v>0</v>
          </cell>
        </row>
        <row r="243">
          <cell r="A243" t="str">
            <v>132KV DC Naubatpur-Paliganj TL Line</v>
          </cell>
          <cell r="B243">
            <v>17</v>
          </cell>
          <cell r="C243" t="str">
            <v>9/4</v>
          </cell>
          <cell r="D243" t="str">
            <v>DA+3</v>
          </cell>
          <cell r="E243">
            <v>43472</v>
          </cell>
          <cell r="F243" t="str">
            <v>Mahesh Prasad Singh</v>
          </cell>
          <cell r="G243">
            <v>0</v>
          </cell>
          <cell r="H243">
            <v>0</v>
          </cell>
          <cell r="I243">
            <v>0</v>
          </cell>
        </row>
        <row r="244">
          <cell r="A244" t="str">
            <v>132KV DC Gaya-Jehanabad TL Line</v>
          </cell>
          <cell r="B244">
            <v>68</v>
          </cell>
          <cell r="C244" t="str">
            <v>18/4</v>
          </cell>
          <cell r="D244" t="str">
            <v>DA+0</v>
          </cell>
          <cell r="E244">
            <v>43472</v>
          </cell>
          <cell r="F244" t="str">
            <v>Sunil Kumar</v>
          </cell>
          <cell r="G244">
            <v>0</v>
          </cell>
          <cell r="H244">
            <v>0</v>
          </cell>
          <cell r="I244">
            <v>0</v>
          </cell>
        </row>
        <row r="245">
          <cell r="A245" t="str">
            <v>132KV DC Dumraon-Buxar TL Line</v>
          </cell>
          <cell r="B245">
            <v>45</v>
          </cell>
          <cell r="C245" t="str">
            <v>6/4</v>
          </cell>
          <cell r="D245" t="str">
            <v>DP+3</v>
          </cell>
          <cell r="E245">
            <v>43487</v>
          </cell>
          <cell r="F245" t="str">
            <v>Bhagwati Construction</v>
          </cell>
          <cell r="G245">
            <v>0</v>
          </cell>
          <cell r="H245">
            <v>0</v>
          </cell>
          <cell r="I245">
            <v>0</v>
          </cell>
        </row>
        <row r="246">
          <cell r="A246" t="str">
            <v>132KV DC Gaya-Jehanabad TL Line</v>
          </cell>
          <cell r="B246">
            <v>66</v>
          </cell>
          <cell r="C246" t="str">
            <v>20/4</v>
          </cell>
          <cell r="D246" t="str">
            <v>DA+0</v>
          </cell>
          <cell r="E246">
            <v>43470</v>
          </cell>
          <cell r="F246" t="str">
            <v>M S Builder</v>
          </cell>
          <cell r="G246">
            <v>0</v>
          </cell>
          <cell r="H246">
            <v>0</v>
          </cell>
          <cell r="I246">
            <v>0</v>
          </cell>
        </row>
        <row r="247">
          <cell r="A247" t="str">
            <v>132KV DC Naubatpur-Masaurhi TL Line</v>
          </cell>
          <cell r="B247">
            <v>24</v>
          </cell>
          <cell r="C247" t="str">
            <v>8/0</v>
          </cell>
          <cell r="D247" t="str">
            <v>DD+0</v>
          </cell>
          <cell r="E247">
            <v>43469</v>
          </cell>
          <cell r="F247" t="str">
            <v>Lalan Mehta</v>
          </cell>
          <cell r="G247">
            <v>0</v>
          </cell>
          <cell r="H247">
            <v>0</v>
          </cell>
          <cell r="I247">
            <v>0</v>
          </cell>
        </row>
        <row r="248">
          <cell r="A248" t="str">
            <v>132KV DC Dumraon-Buxar TL Line</v>
          </cell>
          <cell r="B248">
            <v>61</v>
          </cell>
          <cell r="C248" t="str">
            <v>28/1</v>
          </cell>
          <cell r="D248" t="str">
            <v>DP+3</v>
          </cell>
          <cell r="E248">
            <v>43516</v>
          </cell>
          <cell r="F248" t="str">
            <v>Meera Engineering</v>
          </cell>
          <cell r="G248">
            <v>0</v>
          </cell>
          <cell r="H248">
            <v>0</v>
          </cell>
          <cell r="I248">
            <v>0</v>
          </cell>
        </row>
        <row r="249">
          <cell r="A249" t="str">
            <v>220KV DC Naubatpur-BhusaulaTL Line</v>
          </cell>
          <cell r="B249">
            <v>42</v>
          </cell>
          <cell r="C249" t="str">
            <v>9/1</v>
          </cell>
          <cell r="D249" t="str">
            <v>GNT</v>
          </cell>
          <cell r="E249">
            <v>43596</v>
          </cell>
          <cell r="F249" t="e">
            <v>#NAME?</v>
          </cell>
          <cell r="G249">
            <v>0</v>
          </cell>
          <cell r="H249">
            <v>0</v>
          </cell>
          <cell r="I249">
            <v>0</v>
          </cell>
        </row>
        <row r="250">
          <cell r="A250" t="str">
            <v>132KV DC Gaya-Jehanabad TL Line</v>
          </cell>
          <cell r="B250">
            <v>60</v>
          </cell>
          <cell r="C250" t="str">
            <v>12/0</v>
          </cell>
          <cell r="D250" t="str">
            <v>DD+0</v>
          </cell>
          <cell r="E250">
            <v>43467</v>
          </cell>
          <cell r="F250" t="str">
            <v>Rajiv Kumar</v>
          </cell>
          <cell r="G250">
            <v>0</v>
          </cell>
          <cell r="H250">
            <v>0</v>
          </cell>
          <cell r="I250">
            <v>0</v>
          </cell>
        </row>
        <row r="251">
          <cell r="A251" t="str">
            <v>132KV DC Gaya-Jehanabad TL Line</v>
          </cell>
          <cell r="B251">
            <v>61</v>
          </cell>
          <cell r="C251" t="str">
            <v>18/3</v>
          </cell>
          <cell r="D251" t="str">
            <v>DA+0</v>
          </cell>
          <cell r="E251">
            <v>43467</v>
          </cell>
          <cell r="F251" t="str">
            <v>Sunil Kumar</v>
          </cell>
          <cell r="G251">
            <v>0</v>
          </cell>
          <cell r="H251">
            <v>0</v>
          </cell>
          <cell r="I251">
            <v>0</v>
          </cell>
        </row>
        <row r="252">
          <cell r="A252" t="str">
            <v>132KV DC Gaya-Jehanabad TL Line</v>
          </cell>
          <cell r="B252">
            <v>62</v>
          </cell>
          <cell r="C252" t="str">
            <v>20/3</v>
          </cell>
          <cell r="D252" t="str">
            <v>DA+3</v>
          </cell>
          <cell r="E252">
            <v>43467</v>
          </cell>
          <cell r="F252" t="str">
            <v>M S Builder</v>
          </cell>
          <cell r="G252">
            <v>0</v>
          </cell>
          <cell r="H252">
            <v>0</v>
          </cell>
          <cell r="I252">
            <v>0</v>
          </cell>
        </row>
        <row r="253">
          <cell r="A253" t="str">
            <v>132KV DC Dumraon-Buxar TL Line</v>
          </cell>
          <cell r="B253">
            <v>46</v>
          </cell>
          <cell r="C253" t="str">
            <v>6/5</v>
          </cell>
          <cell r="D253" t="str">
            <v>DP+0</v>
          </cell>
          <cell r="E253">
            <v>43487</v>
          </cell>
          <cell r="F253" t="str">
            <v>Bhagwati Construction</v>
          </cell>
          <cell r="G253">
            <v>0</v>
          </cell>
          <cell r="H253">
            <v>0</v>
          </cell>
          <cell r="I253">
            <v>0</v>
          </cell>
        </row>
        <row r="254">
          <cell r="A254" t="str">
            <v>132KV DC Dumraon-Buxar TL Line</v>
          </cell>
          <cell r="B254">
            <v>35</v>
          </cell>
          <cell r="C254" t="str">
            <v>27/4</v>
          </cell>
          <cell r="D254" t="str">
            <v>DP+0</v>
          </cell>
          <cell r="E254">
            <v>43473</v>
          </cell>
          <cell r="F254" t="str">
            <v>Meera Engineering</v>
          </cell>
          <cell r="G254">
            <v>0</v>
          </cell>
          <cell r="H254">
            <v>0</v>
          </cell>
          <cell r="I254">
            <v>0</v>
          </cell>
        </row>
        <row r="255">
          <cell r="A255" t="str">
            <v>132KV DC Naubatpur-Masaurhi TL Line</v>
          </cell>
          <cell r="B255">
            <v>23</v>
          </cell>
          <cell r="C255" t="str">
            <v>7/0</v>
          </cell>
          <cell r="D255" t="str">
            <v>DD+0</v>
          </cell>
          <cell r="E255">
            <v>43468</v>
          </cell>
          <cell r="F255" t="str">
            <v>Lalan Mehta</v>
          </cell>
          <cell r="G255">
            <v>0</v>
          </cell>
          <cell r="H255">
            <v>0</v>
          </cell>
          <cell r="I255">
            <v>0</v>
          </cell>
        </row>
        <row r="256">
          <cell r="A256" t="str">
            <v>132KV DC Dumraon-Buxar TL Line</v>
          </cell>
          <cell r="B256">
            <v>57</v>
          </cell>
          <cell r="C256" t="str">
            <v>6/1</v>
          </cell>
          <cell r="D256" t="str">
            <v>DP+6</v>
          </cell>
          <cell r="E256">
            <v>43507</v>
          </cell>
          <cell r="F256" t="str">
            <v>Roshan Kumar</v>
          </cell>
          <cell r="G256">
            <v>0</v>
          </cell>
          <cell r="H256">
            <v>0</v>
          </cell>
          <cell r="I256">
            <v>0</v>
          </cell>
        </row>
        <row r="257">
          <cell r="A257" t="str">
            <v>132KV DC Naubatpur-Paliganj TL Line</v>
          </cell>
          <cell r="B257">
            <v>0</v>
          </cell>
          <cell r="C257" t="str">
            <v>3/0</v>
          </cell>
          <cell r="D257" t="str">
            <v>DB+0</v>
          </cell>
          <cell r="E257">
            <v>0</v>
          </cell>
          <cell r="F257" t="e">
            <v>#NAME?</v>
          </cell>
          <cell r="G257">
            <v>0</v>
          </cell>
          <cell r="H257">
            <v>0</v>
          </cell>
          <cell r="I257">
            <v>0</v>
          </cell>
        </row>
        <row r="258">
          <cell r="A258" t="str">
            <v>132KV DC Naubatpur-Paliganj TL Line</v>
          </cell>
          <cell r="B258">
            <v>0</v>
          </cell>
          <cell r="C258" t="str">
            <v>3/1</v>
          </cell>
          <cell r="D258" t="str">
            <v>DA+6</v>
          </cell>
          <cell r="E258">
            <v>0</v>
          </cell>
          <cell r="F258" t="e">
            <v>#NAME?</v>
          </cell>
          <cell r="G258">
            <v>0</v>
          </cell>
          <cell r="H258">
            <v>0</v>
          </cell>
          <cell r="I258">
            <v>0</v>
          </cell>
        </row>
        <row r="259">
          <cell r="A259" t="str">
            <v>132KV DC Naubatpur-Paliganj TL Line</v>
          </cell>
          <cell r="B259">
            <v>0</v>
          </cell>
          <cell r="C259" t="str">
            <v>4/0</v>
          </cell>
          <cell r="D259" t="str">
            <v>DD+3</v>
          </cell>
          <cell r="E259">
            <v>0</v>
          </cell>
          <cell r="F259" t="e">
            <v>#NAME?</v>
          </cell>
          <cell r="G259">
            <v>0</v>
          </cell>
          <cell r="H259">
            <v>0</v>
          </cell>
          <cell r="I259">
            <v>0</v>
          </cell>
        </row>
        <row r="260">
          <cell r="A260" t="str">
            <v>132KV DC Naubatpur-Paliganj TL Line</v>
          </cell>
          <cell r="B260">
            <v>0</v>
          </cell>
          <cell r="C260" t="str">
            <v>5/0</v>
          </cell>
          <cell r="D260" t="str">
            <v>DD+0</v>
          </cell>
          <cell r="E260">
            <v>0</v>
          </cell>
          <cell r="F260" t="e">
            <v>#NAME?</v>
          </cell>
          <cell r="G260">
            <v>0</v>
          </cell>
          <cell r="H260">
            <v>0</v>
          </cell>
          <cell r="I260">
            <v>0</v>
          </cell>
        </row>
        <row r="261">
          <cell r="A261" t="str">
            <v>132KV DC Naubatpur-Paliganj TL Line</v>
          </cell>
          <cell r="B261">
            <v>0</v>
          </cell>
          <cell r="C261" t="str">
            <v>5/1</v>
          </cell>
          <cell r="D261" t="str">
            <v>Gantry</v>
          </cell>
          <cell r="E261">
            <v>0</v>
          </cell>
          <cell r="F261" t="e">
            <v>#NAME?</v>
          </cell>
          <cell r="G261">
            <v>0</v>
          </cell>
          <cell r="H261">
            <v>0</v>
          </cell>
          <cell r="I261">
            <v>0</v>
          </cell>
        </row>
        <row r="262">
          <cell r="A262" t="str">
            <v>132KV DC Naubatpur-Paliganj TL Line</v>
          </cell>
          <cell r="B262">
            <v>0</v>
          </cell>
          <cell r="C262" t="str">
            <v>5/2</v>
          </cell>
          <cell r="D262" t="str">
            <v>Gantry</v>
          </cell>
          <cell r="E262">
            <v>0</v>
          </cell>
          <cell r="F262" t="e">
            <v>#NAME?</v>
          </cell>
          <cell r="G262">
            <v>0</v>
          </cell>
          <cell r="H262">
            <v>0</v>
          </cell>
          <cell r="I262">
            <v>0</v>
          </cell>
        </row>
        <row r="263">
          <cell r="A263" t="str">
            <v>132KV DC Naubatpur-Paliganj TL Line</v>
          </cell>
          <cell r="B263">
            <v>0</v>
          </cell>
          <cell r="C263" t="str">
            <v>6/0</v>
          </cell>
          <cell r="D263" t="str">
            <v>DD+0</v>
          </cell>
          <cell r="E263">
            <v>0</v>
          </cell>
          <cell r="F263" t="e">
            <v>#NAME?</v>
          </cell>
          <cell r="G263">
            <v>0</v>
          </cell>
          <cell r="H263">
            <v>0</v>
          </cell>
          <cell r="I263">
            <v>0</v>
          </cell>
        </row>
        <row r="264">
          <cell r="A264" t="str">
            <v>132KV DC Naubatpur-Paliganj TL Line</v>
          </cell>
          <cell r="B264">
            <v>0</v>
          </cell>
          <cell r="C264" t="str">
            <v>7/0</v>
          </cell>
          <cell r="D264" t="str">
            <v>DD+0</v>
          </cell>
          <cell r="E264">
            <v>0</v>
          </cell>
          <cell r="F264" t="e">
            <v>#NAME?</v>
          </cell>
          <cell r="G264">
            <v>0</v>
          </cell>
          <cell r="H264">
            <v>0</v>
          </cell>
          <cell r="I264">
            <v>0</v>
          </cell>
        </row>
        <row r="265">
          <cell r="A265" t="str">
            <v>132KV DC Naubatpur-Paliganj TL Line</v>
          </cell>
          <cell r="B265">
            <v>0</v>
          </cell>
          <cell r="C265" t="str">
            <v>9/0</v>
          </cell>
          <cell r="D265" t="str">
            <v>DD+0</v>
          </cell>
          <cell r="E265">
            <v>0</v>
          </cell>
          <cell r="F265" t="e">
            <v>#NAME?</v>
          </cell>
          <cell r="G265">
            <v>0</v>
          </cell>
          <cell r="H265">
            <v>0</v>
          </cell>
          <cell r="I265">
            <v>0</v>
          </cell>
        </row>
        <row r="266">
          <cell r="A266" t="str">
            <v>132KV DC Naubatpur-Paliganj TL Line</v>
          </cell>
          <cell r="B266">
            <v>0</v>
          </cell>
          <cell r="C266" t="str">
            <v>9/8</v>
          </cell>
          <cell r="D266" t="str">
            <v>DA+3</v>
          </cell>
          <cell r="E266">
            <v>0</v>
          </cell>
          <cell r="F266" t="e">
            <v>#NAME?</v>
          </cell>
          <cell r="G266">
            <v>0</v>
          </cell>
          <cell r="H266">
            <v>0</v>
          </cell>
          <cell r="I266">
            <v>0</v>
          </cell>
        </row>
        <row r="267">
          <cell r="A267" t="str">
            <v>132KV DC Naubatpur-Paliganj TL Line</v>
          </cell>
          <cell r="B267">
            <v>0</v>
          </cell>
          <cell r="C267" t="str">
            <v>9/9</v>
          </cell>
          <cell r="D267" t="str">
            <v>DA+0</v>
          </cell>
          <cell r="E267">
            <v>0</v>
          </cell>
          <cell r="F267" t="e">
            <v>#NAME?</v>
          </cell>
          <cell r="G267">
            <v>0</v>
          </cell>
          <cell r="H267">
            <v>0</v>
          </cell>
          <cell r="I267">
            <v>0</v>
          </cell>
        </row>
        <row r="268">
          <cell r="A268" t="str">
            <v>132KV DC Naubatpur-Paliganj TL Line</v>
          </cell>
          <cell r="B268">
            <v>0</v>
          </cell>
          <cell r="C268" t="str">
            <v>9/10</v>
          </cell>
          <cell r="D268" t="str">
            <v>DA+3</v>
          </cell>
          <cell r="E268">
            <v>0</v>
          </cell>
          <cell r="F268" t="e">
            <v>#NAME?</v>
          </cell>
          <cell r="G268">
            <v>0</v>
          </cell>
          <cell r="H268">
            <v>0</v>
          </cell>
          <cell r="I268">
            <v>0</v>
          </cell>
        </row>
        <row r="269">
          <cell r="A269" t="str">
            <v>132KV DC Naubatpur-Paliganj TL Line</v>
          </cell>
          <cell r="B269">
            <v>0</v>
          </cell>
          <cell r="C269" t="str">
            <v>9/11</v>
          </cell>
          <cell r="D269" t="str">
            <v>DA+0</v>
          </cell>
          <cell r="E269">
            <v>0</v>
          </cell>
          <cell r="F269" t="e">
            <v>#NAME?</v>
          </cell>
          <cell r="G269">
            <v>0</v>
          </cell>
          <cell r="H269">
            <v>0</v>
          </cell>
          <cell r="I269">
            <v>0</v>
          </cell>
        </row>
        <row r="270">
          <cell r="A270" t="str">
            <v>132KV DC Naubatpur-Paliganj TL Line</v>
          </cell>
          <cell r="B270">
            <v>0</v>
          </cell>
          <cell r="C270" t="str">
            <v>10/0</v>
          </cell>
          <cell r="D270" t="str">
            <v>DC+0</v>
          </cell>
          <cell r="E270">
            <v>0</v>
          </cell>
          <cell r="F270" t="e">
            <v>#NAME?</v>
          </cell>
          <cell r="G270">
            <v>0</v>
          </cell>
          <cell r="H270">
            <v>0</v>
          </cell>
          <cell r="I270">
            <v>0</v>
          </cell>
        </row>
        <row r="271">
          <cell r="A271" t="str">
            <v>132KV DC Naubatpur-Paliganj TL Line</v>
          </cell>
          <cell r="B271">
            <v>0</v>
          </cell>
          <cell r="C271" t="str">
            <v>10/1</v>
          </cell>
          <cell r="D271" t="str">
            <v>DA+0</v>
          </cell>
          <cell r="E271">
            <v>0</v>
          </cell>
          <cell r="F271" t="e">
            <v>#NAME?</v>
          </cell>
          <cell r="G271">
            <v>0</v>
          </cell>
          <cell r="H271">
            <v>0</v>
          </cell>
          <cell r="I271">
            <v>0</v>
          </cell>
        </row>
        <row r="272">
          <cell r="A272" t="str">
            <v>132KV DC Naubatpur-Paliganj TL Line</v>
          </cell>
          <cell r="B272">
            <v>0</v>
          </cell>
          <cell r="C272" t="str">
            <v>10/2</v>
          </cell>
          <cell r="D272" t="str">
            <v>DA+3</v>
          </cell>
          <cell r="E272">
            <v>0</v>
          </cell>
          <cell r="F272" t="e">
            <v>#NAME?</v>
          </cell>
          <cell r="G272">
            <v>0</v>
          </cell>
          <cell r="H272">
            <v>0</v>
          </cell>
          <cell r="I272">
            <v>0</v>
          </cell>
        </row>
        <row r="273">
          <cell r="A273" t="str">
            <v>132KV DC Naubatpur-Paliganj TL Line</v>
          </cell>
          <cell r="B273">
            <v>0</v>
          </cell>
          <cell r="C273" t="str">
            <v>10/3</v>
          </cell>
          <cell r="D273" t="str">
            <v>DA+0</v>
          </cell>
          <cell r="E273">
            <v>0</v>
          </cell>
          <cell r="F273" t="e">
            <v>#NAME?</v>
          </cell>
          <cell r="G273">
            <v>0</v>
          </cell>
          <cell r="H273">
            <v>0</v>
          </cell>
          <cell r="I273">
            <v>0</v>
          </cell>
        </row>
        <row r="274">
          <cell r="A274" t="str">
            <v>132KV DC Naubatpur-Paliganj TL Line</v>
          </cell>
          <cell r="B274">
            <v>0</v>
          </cell>
          <cell r="C274" t="str">
            <v>10/4</v>
          </cell>
          <cell r="D274" t="str">
            <v>DA+3</v>
          </cell>
          <cell r="E274">
            <v>0</v>
          </cell>
          <cell r="F274" t="e">
            <v>#NAME?</v>
          </cell>
          <cell r="G274">
            <v>0</v>
          </cell>
          <cell r="H274">
            <v>0</v>
          </cell>
          <cell r="I274">
            <v>0</v>
          </cell>
        </row>
        <row r="275">
          <cell r="A275" t="str">
            <v>132KV DC Naubatpur-Paliganj TL Line</v>
          </cell>
          <cell r="B275">
            <v>0</v>
          </cell>
          <cell r="C275" t="str">
            <v>10/5</v>
          </cell>
          <cell r="D275" t="str">
            <v>DA+0</v>
          </cell>
          <cell r="E275">
            <v>0</v>
          </cell>
          <cell r="F275" t="e">
            <v>#NAME?</v>
          </cell>
          <cell r="G275">
            <v>0</v>
          </cell>
          <cell r="H275">
            <v>0</v>
          </cell>
          <cell r="I275">
            <v>0</v>
          </cell>
        </row>
        <row r="276">
          <cell r="A276" t="str">
            <v>132KV DC Naubatpur-Paliganj TL Line</v>
          </cell>
          <cell r="B276">
            <v>0</v>
          </cell>
          <cell r="C276" t="str">
            <v>10/6</v>
          </cell>
          <cell r="D276" t="str">
            <v>DA+6</v>
          </cell>
          <cell r="E276">
            <v>0</v>
          </cell>
          <cell r="F276" t="e">
            <v>#NAME?</v>
          </cell>
          <cell r="G276">
            <v>0</v>
          </cell>
          <cell r="H276">
            <v>0</v>
          </cell>
          <cell r="I276">
            <v>0</v>
          </cell>
        </row>
        <row r="277">
          <cell r="A277" t="str">
            <v>132KV DC Naubatpur-Paliganj TL Line</v>
          </cell>
          <cell r="B277">
            <v>0</v>
          </cell>
          <cell r="C277" t="str">
            <v>10/7</v>
          </cell>
          <cell r="D277" t="str">
            <v>DA+3</v>
          </cell>
          <cell r="E277">
            <v>0</v>
          </cell>
          <cell r="F277" t="e">
            <v>#NAME?</v>
          </cell>
          <cell r="G277">
            <v>0</v>
          </cell>
          <cell r="H277">
            <v>0</v>
          </cell>
          <cell r="I277">
            <v>0</v>
          </cell>
        </row>
        <row r="278">
          <cell r="A278" t="str">
            <v>132KV DC Naubatpur-Paliganj TL Line</v>
          </cell>
          <cell r="B278">
            <v>0</v>
          </cell>
          <cell r="C278" t="str">
            <v>11/0</v>
          </cell>
          <cell r="D278" t="str">
            <v>DB+3</v>
          </cell>
          <cell r="E278">
            <v>0</v>
          </cell>
          <cell r="F278" t="e">
            <v>#NAME?</v>
          </cell>
          <cell r="G278">
            <v>0</v>
          </cell>
          <cell r="H278">
            <v>0</v>
          </cell>
          <cell r="I278">
            <v>0</v>
          </cell>
        </row>
        <row r="279">
          <cell r="A279" t="str">
            <v>132KV DC Naubatpur-Paliganj TL Line</v>
          </cell>
          <cell r="B279">
            <v>0</v>
          </cell>
          <cell r="C279" t="str">
            <v>12/0</v>
          </cell>
          <cell r="D279" t="str">
            <v>DD+3</v>
          </cell>
          <cell r="E279">
            <v>0</v>
          </cell>
          <cell r="F279" t="e">
            <v>#NAME?</v>
          </cell>
          <cell r="G279">
            <v>0</v>
          </cell>
          <cell r="H279">
            <v>0</v>
          </cell>
          <cell r="I279">
            <v>0</v>
          </cell>
        </row>
        <row r="280">
          <cell r="A280" t="str">
            <v>132KV DC Naubatpur-Paliganj TL Line</v>
          </cell>
          <cell r="B280">
            <v>0</v>
          </cell>
          <cell r="C280" t="str">
            <v>13/0</v>
          </cell>
          <cell r="D280" t="str">
            <v>DD+0</v>
          </cell>
          <cell r="E280">
            <v>0</v>
          </cell>
          <cell r="F280" t="e">
            <v>#NAME?</v>
          </cell>
          <cell r="G280">
            <v>0</v>
          </cell>
          <cell r="H280">
            <v>0</v>
          </cell>
          <cell r="I280">
            <v>0</v>
          </cell>
        </row>
        <row r="281">
          <cell r="A281" t="str">
            <v>220KV DC Naubatpur-BhusaulaTL Line</v>
          </cell>
          <cell r="B281">
            <v>43</v>
          </cell>
          <cell r="C281" t="str">
            <v>9/2</v>
          </cell>
          <cell r="D281" t="str">
            <v>GNT</v>
          </cell>
          <cell r="E281">
            <v>43596</v>
          </cell>
          <cell r="F281" t="e">
            <v>#NAME?</v>
          </cell>
          <cell r="G281">
            <v>0</v>
          </cell>
          <cell r="H281">
            <v>0</v>
          </cell>
          <cell r="I281">
            <v>0</v>
          </cell>
        </row>
        <row r="282">
          <cell r="A282" t="str">
            <v>132KV DC Naubatpur-Paliganj TL Line</v>
          </cell>
          <cell r="B282">
            <v>16</v>
          </cell>
          <cell r="C282" t="str">
            <v>9/1</v>
          </cell>
          <cell r="D282" t="str">
            <v>DA+3</v>
          </cell>
          <cell r="E282">
            <v>43467</v>
          </cell>
          <cell r="F282" t="str">
            <v>Mahesh Prasad Singh</v>
          </cell>
          <cell r="G282">
            <v>0</v>
          </cell>
          <cell r="H282">
            <v>0</v>
          </cell>
          <cell r="I282">
            <v>0</v>
          </cell>
        </row>
        <row r="283">
          <cell r="A283" t="str">
            <v>132KV DC Gaya-Jehanabad TL Line</v>
          </cell>
          <cell r="B283">
            <v>63</v>
          </cell>
          <cell r="C283" t="str">
            <v>8/2</v>
          </cell>
          <cell r="D283" t="str">
            <v>DA+3</v>
          </cell>
          <cell r="E283">
            <v>43467</v>
          </cell>
          <cell r="F283" t="str">
            <v>Deepak Kumar</v>
          </cell>
          <cell r="G283">
            <v>0</v>
          </cell>
          <cell r="H283">
            <v>0</v>
          </cell>
          <cell r="I283">
            <v>0</v>
          </cell>
        </row>
        <row r="284">
          <cell r="A284" t="str">
            <v>132KV DC Gaya-Jehanabad TL Line</v>
          </cell>
          <cell r="B284">
            <v>64</v>
          </cell>
          <cell r="C284" t="str">
            <v>19/0</v>
          </cell>
          <cell r="D284" t="str">
            <v>DC+0</v>
          </cell>
          <cell r="E284">
            <v>43467</v>
          </cell>
          <cell r="F284" t="str">
            <v>Sumaiyya Enterprizes</v>
          </cell>
          <cell r="G284">
            <v>0</v>
          </cell>
          <cell r="H284">
            <v>0</v>
          </cell>
          <cell r="I284">
            <v>0</v>
          </cell>
        </row>
        <row r="285">
          <cell r="A285" t="str">
            <v>132KV DC Dumraon-Buxar TL Line</v>
          </cell>
          <cell r="B285">
            <v>34</v>
          </cell>
          <cell r="C285" t="str">
            <v>11/0</v>
          </cell>
          <cell r="D285" t="str">
            <v>DR+6</v>
          </cell>
          <cell r="E285">
            <v>43471</v>
          </cell>
          <cell r="F285" t="str">
            <v>Rajesh Electric Works</v>
          </cell>
          <cell r="G285">
            <v>0</v>
          </cell>
          <cell r="H285">
            <v>0</v>
          </cell>
          <cell r="I285">
            <v>0</v>
          </cell>
        </row>
        <row r="286">
          <cell r="A286" t="str">
            <v>132KV DC Naubatpur-Masaurhi TL Line</v>
          </cell>
          <cell r="B286">
            <v>39</v>
          </cell>
          <cell r="C286" t="str">
            <v>11/0</v>
          </cell>
          <cell r="D286" t="str">
            <v>DD+18</v>
          </cell>
          <cell r="E286">
            <v>43582</v>
          </cell>
          <cell r="F286" t="str">
            <v>Upendra Kumar</v>
          </cell>
          <cell r="G286">
            <v>0</v>
          </cell>
          <cell r="H286">
            <v>0</v>
          </cell>
          <cell r="I286">
            <v>0</v>
          </cell>
        </row>
        <row r="287">
          <cell r="A287" t="str">
            <v>132KV DC Naubatpur-Masaurhi TL Line</v>
          </cell>
          <cell r="B287">
            <v>37</v>
          </cell>
          <cell r="C287" t="str">
            <v>12/0</v>
          </cell>
          <cell r="D287" t="str">
            <v>DD+9</v>
          </cell>
          <cell r="E287">
            <v>43572</v>
          </cell>
          <cell r="F287" t="str">
            <v>Upendra Kumar</v>
          </cell>
          <cell r="G287">
            <v>0</v>
          </cell>
          <cell r="H287">
            <v>0</v>
          </cell>
          <cell r="I287">
            <v>0</v>
          </cell>
        </row>
        <row r="288">
          <cell r="A288" t="str">
            <v>132KV DC Gaya-Jehanabad TL Line</v>
          </cell>
          <cell r="B288">
            <v>65</v>
          </cell>
          <cell r="C288" t="str">
            <v>18/0</v>
          </cell>
          <cell r="D288" t="str">
            <v>DC+6</v>
          </cell>
          <cell r="E288">
            <v>43467</v>
          </cell>
          <cell r="F288" t="str">
            <v>Sunil Kumar</v>
          </cell>
          <cell r="G288">
            <v>0</v>
          </cell>
          <cell r="H288">
            <v>0</v>
          </cell>
          <cell r="I288">
            <v>0</v>
          </cell>
        </row>
        <row r="289">
          <cell r="A289" t="str">
            <v>132KV DC Dumraon-Buxar TL Line</v>
          </cell>
          <cell r="B289">
            <v>47</v>
          </cell>
          <cell r="C289" t="str">
            <v>6/6</v>
          </cell>
          <cell r="D289" t="str">
            <v>DP+0</v>
          </cell>
          <cell r="E289">
            <v>43487</v>
          </cell>
          <cell r="F289" t="str">
            <v>Bhagwati Construction</v>
          </cell>
          <cell r="G289">
            <v>0</v>
          </cell>
          <cell r="H289">
            <v>0</v>
          </cell>
          <cell r="I289">
            <v>0</v>
          </cell>
        </row>
        <row r="290">
          <cell r="A290" t="str">
            <v>132KV DC Naubatpur-Masaurhi TL Line</v>
          </cell>
          <cell r="B290">
            <v>42</v>
          </cell>
          <cell r="C290" t="str">
            <v>13/0</v>
          </cell>
          <cell r="D290" t="str">
            <v>DC+3</v>
          </cell>
          <cell r="E290">
            <v>43587</v>
          </cell>
          <cell r="F290" t="str">
            <v>Upendra Kumar</v>
          </cell>
          <cell r="G290">
            <v>0</v>
          </cell>
          <cell r="H290">
            <v>0</v>
          </cell>
          <cell r="I290">
            <v>0</v>
          </cell>
        </row>
        <row r="291">
          <cell r="A291" t="str">
            <v>220KV DC Naubatpur-BhusaulaTL Line</v>
          </cell>
          <cell r="B291">
            <v>44</v>
          </cell>
          <cell r="C291" t="str">
            <v>Gantry-1</v>
          </cell>
          <cell r="D291" t="str">
            <v>GNT</v>
          </cell>
          <cell r="E291">
            <v>43621</v>
          </cell>
          <cell r="F291" t="str">
            <v>Veena Construction</v>
          </cell>
          <cell r="G291">
            <v>0</v>
          </cell>
          <cell r="H291">
            <v>0</v>
          </cell>
          <cell r="I291">
            <v>0</v>
          </cell>
        </row>
        <row r="292">
          <cell r="A292" t="str">
            <v>132KV DC Naubatpur-Masaurhi TL Line</v>
          </cell>
          <cell r="B292">
            <v>0</v>
          </cell>
          <cell r="C292" t="str">
            <v>14/0</v>
          </cell>
          <cell r="D292" t="str">
            <v>DD+0</v>
          </cell>
          <cell r="E292">
            <v>0</v>
          </cell>
          <cell r="F292" t="e">
            <v>#NAME?</v>
          </cell>
          <cell r="G292">
            <v>0</v>
          </cell>
          <cell r="H292">
            <v>0</v>
          </cell>
          <cell r="I292">
            <v>0</v>
          </cell>
        </row>
        <row r="293">
          <cell r="A293" t="str">
            <v>132KV DC Gaya-Jehanabad TL Line</v>
          </cell>
          <cell r="B293">
            <v>59</v>
          </cell>
          <cell r="C293" t="str">
            <v>20/2</v>
          </cell>
          <cell r="D293" t="str">
            <v>DA+0</v>
          </cell>
          <cell r="E293">
            <v>43464</v>
          </cell>
          <cell r="F293" t="str">
            <v>M S Builder</v>
          </cell>
          <cell r="G293">
            <v>0</v>
          </cell>
          <cell r="H293">
            <v>0</v>
          </cell>
          <cell r="I293">
            <v>0</v>
          </cell>
        </row>
        <row r="294">
          <cell r="A294" t="str">
            <v>Lilo of 220kv DC Ara-Pusauli at Dumraon TL Line-2</v>
          </cell>
          <cell r="B294">
            <v>6</v>
          </cell>
          <cell r="C294" t="str">
            <v>6/1</v>
          </cell>
          <cell r="D294" t="str">
            <v>DA+3</v>
          </cell>
          <cell r="E294">
            <v>43570</v>
          </cell>
          <cell r="F294" t="e">
            <v>#NAME?</v>
          </cell>
          <cell r="G294">
            <v>0</v>
          </cell>
          <cell r="H294">
            <v>0</v>
          </cell>
          <cell r="I294">
            <v>0</v>
          </cell>
        </row>
        <row r="295">
          <cell r="A295" t="str">
            <v>Lilo of 220kv DC Ara-Pusauli at Dumraon TL Line-2</v>
          </cell>
          <cell r="B295">
            <v>36</v>
          </cell>
          <cell r="C295" t="str">
            <v>6/4</v>
          </cell>
          <cell r="D295" t="str">
            <v>DA+0</v>
          </cell>
          <cell r="E295">
            <v>43606</v>
          </cell>
          <cell r="F295" t="e">
            <v>#NAME?</v>
          </cell>
          <cell r="G295">
            <v>0</v>
          </cell>
          <cell r="H295">
            <v>0</v>
          </cell>
          <cell r="I295">
            <v>0</v>
          </cell>
        </row>
        <row r="296">
          <cell r="A296" t="str">
            <v>Lilo of 220kv DC Ara-Pusauli at Dumraon TL Line-2</v>
          </cell>
          <cell r="B296">
            <v>13</v>
          </cell>
          <cell r="C296" t="str">
            <v>3/2</v>
          </cell>
          <cell r="D296" t="str">
            <v>DA+0</v>
          </cell>
          <cell r="E296">
            <v>43572</v>
          </cell>
          <cell r="F296" t="e">
            <v>#NAME?</v>
          </cell>
          <cell r="G296">
            <v>0</v>
          </cell>
          <cell r="H296">
            <v>0</v>
          </cell>
          <cell r="I296">
            <v>0</v>
          </cell>
        </row>
        <row r="297">
          <cell r="A297" t="str">
            <v>Lilo of 220kv DC Ara-Pusauli at Dumraon TL Line-2</v>
          </cell>
          <cell r="B297">
            <v>7</v>
          </cell>
          <cell r="C297" t="str">
            <v>6/0</v>
          </cell>
          <cell r="D297" t="str">
            <v>DD+0</v>
          </cell>
          <cell r="E297">
            <v>43570</v>
          </cell>
          <cell r="F297" t="e">
            <v>#NAME?</v>
          </cell>
          <cell r="G297">
            <v>0</v>
          </cell>
          <cell r="H297">
            <v>0</v>
          </cell>
          <cell r="I297">
            <v>0</v>
          </cell>
        </row>
        <row r="298">
          <cell r="A298" t="str">
            <v>Lilo of 220kv DC Ara-Pusauli at Dumraon TL Line-2</v>
          </cell>
          <cell r="B298">
            <v>37</v>
          </cell>
          <cell r="C298" t="str">
            <v>6/5</v>
          </cell>
          <cell r="D298" t="str">
            <v>DA+3</v>
          </cell>
          <cell r="E298">
            <v>43606</v>
          </cell>
          <cell r="F298" t="e">
            <v>#NAME?</v>
          </cell>
          <cell r="G298">
            <v>0</v>
          </cell>
          <cell r="H298">
            <v>0</v>
          </cell>
          <cell r="I298">
            <v>0</v>
          </cell>
        </row>
        <row r="299">
          <cell r="A299" t="str">
            <v>Lilo of 220kv DC Ara-Pusauli at Dumraon TL Line-2</v>
          </cell>
          <cell r="B299">
            <v>51</v>
          </cell>
          <cell r="C299" t="str">
            <v>6/9</v>
          </cell>
          <cell r="D299" t="str">
            <v>DA+3</v>
          </cell>
          <cell r="E299">
            <v>43609</v>
          </cell>
          <cell r="F299" t="e">
            <v>#NAME?</v>
          </cell>
          <cell r="G299">
            <v>0</v>
          </cell>
          <cell r="H299">
            <v>0</v>
          </cell>
          <cell r="I299">
            <v>0</v>
          </cell>
        </row>
        <row r="300">
          <cell r="A300" t="str">
            <v>Lilo of 220kv DC Ara-Pusauli at Dumraon TL Line-2</v>
          </cell>
          <cell r="B300">
            <v>1</v>
          </cell>
          <cell r="C300" t="str">
            <v>8/2</v>
          </cell>
          <cell r="D300" t="str">
            <v>DA+0</v>
          </cell>
          <cell r="E300">
            <v>43562</v>
          </cell>
          <cell r="F300" t="e">
            <v>#NAME?</v>
          </cell>
          <cell r="G300">
            <v>0</v>
          </cell>
          <cell r="H300">
            <v>0</v>
          </cell>
          <cell r="I300">
            <v>0</v>
          </cell>
        </row>
        <row r="301">
          <cell r="A301" t="str">
            <v>Lilo of 220kv DC Ara-Pusauli at Dumraon TL Line-2</v>
          </cell>
          <cell r="B301">
            <v>8</v>
          </cell>
          <cell r="C301" t="str">
            <v>2/0</v>
          </cell>
          <cell r="D301" t="str">
            <v>DC+0</v>
          </cell>
          <cell r="E301">
            <v>43570</v>
          </cell>
          <cell r="F301" t="e">
            <v>#NAME?</v>
          </cell>
          <cell r="G301">
            <v>0</v>
          </cell>
          <cell r="H301">
            <v>0</v>
          </cell>
          <cell r="I301">
            <v>0</v>
          </cell>
        </row>
        <row r="302">
          <cell r="A302" t="str">
            <v>Lilo of 220kv DC Ara-Pusauli at Dumraon TL Line-2</v>
          </cell>
          <cell r="B302">
            <v>32</v>
          </cell>
          <cell r="C302" t="str">
            <v>8/13</v>
          </cell>
          <cell r="D302" t="str">
            <v>DA+0</v>
          </cell>
          <cell r="E302">
            <v>43603</v>
          </cell>
          <cell r="F302" t="e">
            <v>#NAME?</v>
          </cell>
          <cell r="G302">
            <v>0</v>
          </cell>
          <cell r="H302">
            <v>0</v>
          </cell>
          <cell r="I302">
            <v>0</v>
          </cell>
        </row>
        <row r="303">
          <cell r="A303" t="str">
            <v>132KV DC Dumraon-Buxar TL Line</v>
          </cell>
          <cell r="B303">
            <v>32</v>
          </cell>
          <cell r="C303" t="str">
            <v>27/3</v>
          </cell>
          <cell r="D303" t="str">
            <v>DP+0</v>
          </cell>
          <cell r="E303">
            <v>43470</v>
          </cell>
          <cell r="F303" t="str">
            <v>Meera Engineering</v>
          </cell>
          <cell r="G303">
            <v>0</v>
          </cell>
          <cell r="H303">
            <v>0</v>
          </cell>
          <cell r="I303">
            <v>0</v>
          </cell>
        </row>
        <row r="304">
          <cell r="A304" t="str">
            <v>Lilo of 220kv DC Ara-Pusauli at Dumraon TL Line-2</v>
          </cell>
          <cell r="B304">
            <v>2</v>
          </cell>
          <cell r="C304" t="str">
            <v>6/6</v>
          </cell>
          <cell r="D304" t="str">
            <v>DA+0</v>
          </cell>
          <cell r="E304">
            <v>43564</v>
          </cell>
          <cell r="F304" t="e">
            <v>#NAME?</v>
          </cell>
          <cell r="G304">
            <v>0</v>
          </cell>
          <cell r="H304">
            <v>0</v>
          </cell>
          <cell r="I304">
            <v>0</v>
          </cell>
        </row>
        <row r="305">
          <cell r="A305" t="str">
            <v>132KV DC Gaya-Jehanabad TL Line</v>
          </cell>
          <cell r="B305">
            <v>58</v>
          </cell>
          <cell r="C305" t="str">
            <v>18/1</v>
          </cell>
          <cell r="D305" t="str">
            <v>DA+6</v>
          </cell>
          <cell r="E305">
            <v>43463</v>
          </cell>
          <cell r="F305" t="str">
            <v>Sunil Kumar</v>
          </cell>
          <cell r="G305">
            <v>0</v>
          </cell>
          <cell r="H305">
            <v>0</v>
          </cell>
          <cell r="I305">
            <v>0</v>
          </cell>
        </row>
        <row r="306">
          <cell r="A306" t="str">
            <v>132KV DC Naubatpur-Masaurhi TL Line</v>
          </cell>
          <cell r="B306">
            <v>22</v>
          </cell>
          <cell r="C306" t="str">
            <v>10/0</v>
          </cell>
          <cell r="D306" t="str">
            <v>DD+3</v>
          </cell>
          <cell r="E306">
            <v>43464</v>
          </cell>
          <cell r="F306" t="str">
            <v>Lalan Mehta</v>
          </cell>
          <cell r="G306">
            <v>0</v>
          </cell>
          <cell r="H306">
            <v>0</v>
          </cell>
          <cell r="I306">
            <v>0</v>
          </cell>
        </row>
        <row r="307">
          <cell r="A307" t="str">
            <v>Lilo of 220kv DC Ara-Pusauli at Dumraon TL Line-2</v>
          </cell>
          <cell r="B307">
            <v>52</v>
          </cell>
          <cell r="C307" t="str">
            <v>6/8</v>
          </cell>
          <cell r="D307" t="str">
            <v>DA+0</v>
          </cell>
          <cell r="E307">
            <v>43609</v>
          </cell>
          <cell r="F307" t="e">
            <v>#NAME?</v>
          </cell>
          <cell r="G307">
            <v>0</v>
          </cell>
          <cell r="H307">
            <v>0</v>
          </cell>
          <cell r="I307">
            <v>0</v>
          </cell>
        </row>
        <row r="308">
          <cell r="A308" t="str">
            <v>Lilo of 220kv DC Ara-Pusauli at Dumraon TL Line-2</v>
          </cell>
          <cell r="B308">
            <v>3</v>
          </cell>
          <cell r="C308" t="str">
            <v>8/3</v>
          </cell>
          <cell r="D308" t="str">
            <v>DA+3</v>
          </cell>
          <cell r="E308">
            <v>43564</v>
          </cell>
          <cell r="F308" t="e">
            <v>#NAME?</v>
          </cell>
          <cell r="G308">
            <v>0</v>
          </cell>
          <cell r="H308">
            <v>0</v>
          </cell>
          <cell r="I308">
            <v>0</v>
          </cell>
        </row>
        <row r="309">
          <cell r="A309" t="str">
            <v>Lilo of 220kv DC Ara-Pusauli at Dumraon TL Line-2</v>
          </cell>
          <cell r="B309">
            <v>23</v>
          </cell>
          <cell r="C309" t="str">
            <v>8/11</v>
          </cell>
          <cell r="D309" t="str">
            <v>DA+0</v>
          </cell>
          <cell r="E309">
            <v>43600</v>
          </cell>
          <cell r="F309" t="e">
            <v>#NAME?</v>
          </cell>
          <cell r="G309">
            <v>0</v>
          </cell>
          <cell r="H309">
            <v>0</v>
          </cell>
          <cell r="I309">
            <v>0</v>
          </cell>
        </row>
        <row r="310">
          <cell r="A310" t="str">
            <v>Lilo of 220kv DC Ara-Pusauli at Dumraon TL Line-2</v>
          </cell>
          <cell r="B310">
            <v>33</v>
          </cell>
          <cell r="C310" t="str">
            <v>9/0</v>
          </cell>
          <cell r="D310" t="str">
            <v>DD+0</v>
          </cell>
          <cell r="E310">
            <v>43603</v>
          </cell>
          <cell r="F310" t="e">
            <v>#NAME?</v>
          </cell>
          <cell r="G310">
            <v>0</v>
          </cell>
          <cell r="H310">
            <v>0</v>
          </cell>
          <cell r="I310">
            <v>0</v>
          </cell>
        </row>
        <row r="311">
          <cell r="A311" t="str">
            <v>132KV DC Naubatpur-Paliganj TL Line</v>
          </cell>
          <cell r="B311">
            <v>15</v>
          </cell>
          <cell r="C311" t="str">
            <v>9/2</v>
          </cell>
          <cell r="D311" t="str">
            <v>DA+6</v>
          </cell>
          <cell r="E311">
            <v>43461</v>
          </cell>
          <cell r="F311" t="str">
            <v>Mahesh Prasad Singh</v>
          </cell>
          <cell r="G311">
            <v>0</v>
          </cell>
          <cell r="H311">
            <v>0</v>
          </cell>
          <cell r="I311">
            <v>0</v>
          </cell>
        </row>
        <row r="312">
          <cell r="A312" t="str">
            <v>132KV DC Gaya-Jehanabad TL Line</v>
          </cell>
          <cell r="B312">
            <v>56</v>
          </cell>
          <cell r="C312" t="str">
            <v>20/1</v>
          </cell>
          <cell r="D312" t="str">
            <v>DA+3</v>
          </cell>
          <cell r="E312">
            <v>43461</v>
          </cell>
          <cell r="F312" t="str">
            <v>M S Builder</v>
          </cell>
          <cell r="G312">
            <v>0</v>
          </cell>
          <cell r="H312">
            <v>0</v>
          </cell>
          <cell r="I312">
            <v>0</v>
          </cell>
        </row>
        <row r="313">
          <cell r="A313" t="str">
            <v>Lilo of 220kv DC Ara-Pusauli at Dumraon TL Line-2</v>
          </cell>
          <cell r="B313">
            <v>4</v>
          </cell>
          <cell r="C313" t="str">
            <v>8/5</v>
          </cell>
          <cell r="D313" t="str">
            <v>DA+0</v>
          </cell>
          <cell r="E313">
            <v>43569</v>
          </cell>
          <cell r="F313" t="e">
            <v>#NAME?</v>
          </cell>
          <cell r="G313">
            <v>0</v>
          </cell>
          <cell r="H313">
            <v>0</v>
          </cell>
          <cell r="I313">
            <v>0</v>
          </cell>
        </row>
        <row r="314">
          <cell r="A314" t="str">
            <v>Lilo of 220kv DC Ara-Pusauli at Dumraon TL Line-2</v>
          </cell>
          <cell r="B314">
            <v>42</v>
          </cell>
          <cell r="C314" t="str">
            <v>8/7</v>
          </cell>
          <cell r="D314" t="str">
            <v>DA+0</v>
          </cell>
          <cell r="E314">
            <v>43607</v>
          </cell>
          <cell r="F314" t="e">
            <v>#NAME?</v>
          </cell>
          <cell r="G314">
            <v>0</v>
          </cell>
          <cell r="H314">
            <v>0</v>
          </cell>
          <cell r="I314">
            <v>0</v>
          </cell>
        </row>
        <row r="315">
          <cell r="A315" t="str">
            <v>Lilo of 220kv DC Ara-Pusauli at Dumraon TL Line-2</v>
          </cell>
          <cell r="B315">
            <v>10</v>
          </cell>
          <cell r="C315" t="str">
            <v>3/0</v>
          </cell>
          <cell r="D315" t="str">
            <v>DC+0</v>
          </cell>
          <cell r="E315">
            <v>43571</v>
          </cell>
          <cell r="F315" t="e">
            <v>#NAME?</v>
          </cell>
          <cell r="G315">
            <v>0</v>
          </cell>
          <cell r="H315">
            <v>0</v>
          </cell>
          <cell r="I315">
            <v>0</v>
          </cell>
        </row>
        <row r="316">
          <cell r="A316" t="str">
            <v>Lilo of 220kv DC Ara-Pusauli at Dumraon TL Line-2</v>
          </cell>
          <cell r="B316">
            <v>26</v>
          </cell>
          <cell r="C316" t="str">
            <v>10/3</v>
          </cell>
          <cell r="D316" t="str">
            <v>DA+0</v>
          </cell>
          <cell r="E316">
            <v>43601</v>
          </cell>
          <cell r="F316" t="e">
            <v>#NAME?</v>
          </cell>
          <cell r="G316">
            <v>0</v>
          </cell>
          <cell r="H316">
            <v>0</v>
          </cell>
          <cell r="I316">
            <v>0</v>
          </cell>
        </row>
        <row r="317">
          <cell r="A317" t="str">
            <v>Lilo of 220kv DC Ara-Pusauli at Dumraon TL Line-2</v>
          </cell>
          <cell r="B317">
            <v>53</v>
          </cell>
          <cell r="C317" t="str">
            <v>6/7</v>
          </cell>
          <cell r="D317" t="str">
            <v>DA+3</v>
          </cell>
          <cell r="E317">
            <v>43609</v>
          </cell>
          <cell r="F317" t="e">
            <v>#NAME?</v>
          </cell>
          <cell r="G317">
            <v>0</v>
          </cell>
          <cell r="H317">
            <v>0</v>
          </cell>
          <cell r="I317">
            <v>0</v>
          </cell>
        </row>
        <row r="318">
          <cell r="A318" t="str">
            <v>Lilo of 220kv DC Ara-Pusauli at Dumraon TL Line-2</v>
          </cell>
          <cell r="B318">
            <v>43</v>
          </cell>
          <cell r="C318" t="str">
            <v>8/10</v>
          </cell>
          <cell r="D318" t="str">
            <v>DA+0</v>
          </cell>
          <cell r="E318">
            <v>43607</v>
          </cell>
          <cell r="F318" t="e">
            <v>#NAME?</v>
          </cell>
          <cell r="G318">
            <v>0</v>
          </cell>
          <cell r="H318">
            <v>0</v>
          </cell>
          <cell r="I318">
            <v>0</v>
          </cell>
        </row>
        <row r="319">
          <cell r="A319" t="str">
            <v>Lilo of 220kv DC Ara-Pusauli at Dumraon TL Line-2</v>
          </cell>
          <cell r="B319">
            <v>24</v>
          </cell>
          <cell r="C319" t="str">
            <v>8/12</v>
          </cell>
          <cell r="D319" t="str">
            <v>DA+0</v>
          </cell>
          <cell r="E319">
            <v>43600</v>
          </cell>
          <cell r="F319" t="e">
            <v>#NAME?</v>
          </cell>
          <cell r="G319">
            <v>0</v>
          </cell>
          <cell r="H319">
            <v>0</v>
          </cell>
          <cell r="I319">
            <v>0</v>
          </cell>
        </row>
        <row r="320">
          <cell r="A320" t="str">
            <v>Lilo of 220kv DC Ara-Pusauli at Dumraon TL Line-2</v>
          </cell>
          <cell r="B320">
            <v>11</v>
          </cell>
          <cell r="C320" t="str">
            <v>8/6</v>
          </cell>
          <cell r="D320" t="str">
            <v>DA+0</v>
          </cell>
          <cell r="E320">
            <v>43571</v>
          </cell>
          <cell r="F320" t="e">
            <v>#NAME?</v>
          </cell>
          <cell r="G320">
            <v>0</v>
          </cell>
          <cell r="H320">
            <v>0</v>
          </cell>
          <cell r="I320">
            <v>0</v>
          </cell>
        </row>
        <row r="321">
          <cell r="A321" t="str">
            <v>Lilo of 220kv DC Ara-Pusauli at Dumraon TL Line-2</v>
          </cell>
          <cell r="B321">
            <v>14</v>
          </cell>
          <cell r="C321" t="str">
            <v>8/4</v>
          </cell>
          <cell r="D321" t="str">
            <v>DA+0</v>
          </cell>
          <cell r="E321">
            <v>43573</v>
          </cell>
          <cell r="F321" t="e">
            <v>#NAME?</v>
          </cell>
          <cell r="G321">
            <v>0</v>
          </cell>
          <cell r="H321">
            <v>0</v>
          </cell>
          <cell r="I321">
            <v>0</v>
          </cell>
        </row>
        <row r="322">
          <cell r="A322" t="str">
            <v>Lilo of 220kv DC Ara-Pusauli at Dumraon TL Line-2</v>
          </cell>
          <cell r="B322">
            <v>54</v>
          </cell>
          <cell r="C322" t="str">
            <v>7/1</v>
          </cell>
          <cell r="D322" t="str">
            <v>DA+0</v>
          </cell>
          <cell r="E322">
            <v>43609</v>
          </cell>
          <cell r="F322" t="e">
            <v>#NAME?</v>
          </cell>
          <cell r="G322">
            <v>0</v>
          </cell>
          <cell r="H322">
            <v>0</v>
          </cell>
          <cell r="I322">
            <v>0</v>
          </cell>
        </row>
        <row r="323">
          <cell r="A323" t="str">
            <v>Lilo of 220kv DC Ara-Pusauli at Dumraon TL Line-2</v>
          </cell>
          <cell r="B323">
            <v>16</v>
          </cell>
          <cell r="C323" t="str">
            <v>8/1</v>
          </cell>
          <cell r="D323" t="str">
            <v>DA+0</v>
          </cell>
          <cell r="E323">
            <v>43575</v>
          </cell>
          <cell r="F323" t="e">
            <v>#NAME?</v>
          </cell>
          <cell r="G323">
            <v>0</v>
          </cell>
          <cell r="H323">
            <v>0</v>
          </cell>
          <cell r="I323">
            <v>0</v>
          </cell>
        </row>
        <row r="324">
          <cell r="A324" t="str">
            <v>Lilo of 220kv DC Ara-Pusauli at Dumraon TL Line-2</v>
          </cell>
          <cell r="B324">
            <v>27</v>
          </cell>
          <cell r="C324" t="str">
            <v>10/4</v>
          </cell>
          <cell r="D324" t="str">
            <v>DA+3</v>
          </cell>
          <cell r="E324">
            <v>43601</v>
          </cell>
          <cell r="F324" t="e">
            <v>#NAME?</v>
          </cell>
          <cell r="G324">
            <v>0</v>
          </cell>
          <cell r="H324">
            <v>0</v>
          </cell>
          <cell r="I324">
            <v>0</v>
          </cell>
        </row>
        <row r="325">
          <cell r="A325" t="str">
            <v>Lilo of 220kv DC Ara-Pusauli at Dumraon TL Line-2</v>
          </cell>
          <cell r="B325">
            <v>17</v>
          </cell>
          <cell r="C325" t="str">
            <v>8/0</v>
          </cell>
          <cell r="D325" t="str">
            <v>DB+0</v>
          </cell>
          <cell r="E325">
            <v>43577</v>
          </cell>
          <cell r="F325" t="e">
            <v>#NAME?</v>
          </cell>
          <cell r="G325">
            <v>0</v>
          </cell>
          <cell r="H325">
            <v>0</v>
          </cell>
          <cell r="I325">
            <v>0</v>
          </cell>
        </row>
        <row r="326">
          <cell r="A326" t="str">
            <v>Lilo of 220kv DC Ara-Pusauli at Dumraon TL Line-2</v>
          </cell>
          <cell r="B326">
            <v>34</v>
          </cell>
          <cell r="C326" t="str">
            <v>10/1</v>
          </cell>
          <cell r="D326" t="str">
            <v>DA+0</v>
          </cell>
          <cell r="E326">
            <v>43603</v>
          </cell>
          <cell r="F326" t="e">
            <v>#NAME?</v>
          </cell>
          <cell r="G326">
            <v>0</v>
          </cell>
          <cell r="H326">
            <v>0</v>
          </cell>
          <cell r="I326">
            <v>0</v>
          </cell>
        </row>
        <row r="327">
          <cell r="A327" t="str">
            <v>Lilo of 220kv DC Ara-Pusauli at Dumraon TL Line-2</v>
          </cell>
          <cell r="B327">
            <v>21</v>
          </cell>
          <cell r="C327" t="str">
            <v>15/3</v>
          </cell>
          <cell r="D327" t="str">
            <v>DA+3</v>
          </cell>
          <cell r="E327">
            <v>43596</v>
          </cell>
          <cell r="F327" t="e">
            <v>#NAME?</v>
          </cell>
          <cell r="G327">
            <v>0</v>
          </cell>
          <cell r="H327">
            <v>0</v>
          </cell>
          <cell r="I327">
            <v>0</v>
          </cell>
        </row>
        <row r="328">
          <cell r="A328" t="str">
            <v>Lilo of 220kv DC Ara-Pusauli at Dumraon TL Line-2</v>
          </cell>
          <cell r="B328">
            <v>19</v>
          </cell>
          <cell r="C328" t="str">
            <v>16/0</v>
          </cell>
          <cell r="D328" t="str">
            <v>DD+3</v>
          </cell>
          <cell r="E328">
            <v>43585</v>
          </cell>
          <cell r="F328" t="e">
            <v>#NAME?</v>
          </cell>
          <cell r="G328">
            <v>0</v>
          </cell>
          <cell r="H328">
            <v>0</v>
          </cell>
          <cell r="I328">
            <v>0</v>
          </cell>
        </row>
        <row r="329">
          <cell r="A329" t="str">
            <v>Lilo of 220kv DC Ara-Pusauli at Dumraon TL Line-2</v>
          </cell>
          <cell r="B329">
            <v>22</v>
          </cell>
          <cell r="C329" t="str">
            <v>17/0</v>
          </cell>
          <cell r="D329" t="str">
            <v>DD+0</v>
          </cell>
          <cell r="E329">
            <v>43596</v>
          </cell>
          <cell r="F329" t="e">
            <v>#NAME?</v>
          </cell>
          <cell r="G329">
            <v>0</v>
          </cell>
          <cell r="H329">
            <v>0</v>
          </cell>
          <cell r="I329">
            <v>0</v>
          </cell>
        </row>
        <row r="330">
          <cell r="A330" t="str">
            <v>Lilo of 220kv DC Ara-Pusauli at Dumraon TL Line-2</v>
          </cell>
          <cell r="B330">
            <v>38</v>
          </cell>
          <cell r="C330" t="str">
            <v>17/1</v>
          </cell>
          <cell r="D330" t="str">
            <v>DA+0</v>
          </cell>
          <cell r="E330">
            <v>43606</v>
          </cell>
          <cell r="F330" t="e">
            <v>#NAME?</v>
          </cell>
          <cell r="G330">
            <v>0</v>
          </cell>
          <cell r="H330">
            <v>0</v>
          </cell>
          <cell r="I330">
            <v>0</v>
          </cell>
        </row>
        <row r="331">
          <cell r="A331" t="str">
            <v>Lilo of 220kv DC Ara-Pusauli at Dumraon TL Line-2</v>
          </cell>
          <cell r="B331">
            <v>39</v>
          </cell>
          <cell r="C331" t="str">
            <v>17/2</v>
          </cell>
          <cell r="D331" t="str">
            <v>DA+0</v>
          </cell>
          <cell r="E331">
            <v>43606</v>
          </cell>
          <cell r="F331" t="e">
            <v>#NAME?</v>
          </cell>
          <cell r="G331">
            <v>0</v>
          </cell>
          <cell r="H331">
            <v>0</v>
          </cell>
          <cell r="I331">
            <v>0</v>
          </cell>
        </row>
        <row r="332">
          <cell r="A332" t="str">
            <v>Lilo of 220kv DC Ara-Pusauli at Dumraon TL Line-2</v>
          </cell>
          <cell r="B332">
            <v>40</v>
          </cell>
          <cell r="C332" t="str">
            <v>18/0</v>
          </cell>
          <cell r="D332" t="str">
            <v>DC+0</v>
          </cell>
          <cell r="E332">
            <v>43606</v>
          </cell>
          <cell r="F332" t="e">
            <v>#NAME?</v>
          </cell>
          <cell r="G332">
            <v>0</v>
          </cell>
          <cell r="H332">
            <v>0</v>
          </cell>
          <cell r="I332">
            <v>0</v>
          </cell>
        </row>
        <row r="333">
          <cell r="A333" t="str">
            <v>Lilo of 220kv DC Ara-Pusauli at Dumraon TL Line-2</v>
          </cell>
          <cell r="B333">
            <v>41</v>
          </cell>
          <cell r="C333" t="str">
            <v>19/0</v>
          </cell>
          <cell r="D333" t="str">
            <v>DD+0</v>
          </cell>
          <cell r="E333">
            <v>43606</v>
          </cell>
          <cell r="F333" t="e">
            <v>#NAME?</v>
          </cell>
          <cell r="G333">
            <v>0</v>
          </cell>
          <cell r="H333">
            <v>0</v>
          </cell>
          <cell r="I333">
            <v>0</v>
          </cell>
        </row>
        <row r="334">
          <cell r="A334" t="str">
            <v>Lilo of 220kv DC Ara-Pusauli at Dumraon TL Line-2</v>
          </cell>
          <cell r="B334">
            <v>18</v>
          </cell>
          <cell r="C334" t="str">
            <v>1/0</v>
          </cell>
          <cell r="D334" t="str">
            <v>DD+0</v>
          </cell>
          <cell r="E334">
            <v>43579</v>
          </cell>
          <cell r="F334" t="e">
            <v>#NAME?</v>
          </cell>
          <cell r="G334">
            <v>0</v>
          </cell>
          <cell r="H334">
            <v>0</v>
          </cell>
          <cell r="I334">
            <v>0</v>
          </cell>
        </row>
        <row r="335">
          <cell r="A335" t="str">
            <v>Lilo of 220kv DC Ara-Pusauli at Dumraon TL Line-2</v>
          </cell>
          <cell r="B335">
            <v>0</v>
          </cell>
          <cell r="C335" t="str">
            <v>4/0</v>
          </cell>
          <cell r="D335" t="str">
            <v>DD+6</v>
          </cell>
          <cell r="E335">
            <v>0</v>
          </cell>
          <cell r="F335" t="e">
            <v>#NAME?</v>
          </cell>
          <cell r="G335">
            <v>0</v>
          </cell>
          <cell r="H335">
            <v>0</v>
          </cell>
          <cell r="I335">
            <v>0</v>
          </cell>
        </row>
        <row r="336">
          <cell r="A336" t="str">
            <v>Lilo of 220kv DC Ara-Pusauli at Dumraon TL Line-2</v>
          </cell>
          <cell r="B336">
            <v>0</v>
          </cell>
          <cell r="C336" t="str">
            <v>5/0</v>
          </cell>
          <cell r="D336" t="str">
            <v>DD+6</v>
          </cell>
          <cell r="E336">
            <v>0</v>
          </cell>
          <cell r="F336" t="e">
            <v>#NAME?</v>
          </cell>
          <cell r="G336">
            <v>0</v>
          </cell>
          <cell r="H336">
            <v>0</v>
          </cell>
          <cell r="I336">
            <v>0</v>
          </cell>
        </row>
        <row r="337">
          <cell r="A337" t="str">
            <v>Lilo of 220kv DC Ara-Pusauli at Dumraon TL Line-2</v>
          </cell>
          <cell r="B337">
            <v>55</v>
          </cell>
          <cell r="C337" t="str">
            <v>7/0</v>
          </cell>
          <cell r="D337" t="str">
            <v>DC+0</v>
          </cell>
          <cell r="E337">
            <v>43609</v>
          </cell>
          <cell r="F337" t="e">
            <v>#NAME?</v>
          </cell>
          <cell r="G337">
            <v>0</v>
          </cell>
          <cell r="H337">
            <v>0</v>
          </cell>
          <cell r="I337">
            <v>0</v>
          </cell>
        </row>
        <row r="338">
          <cell r="A338" t="str">
            <v>Lilo of 220kv DC Ara-Pusauli at Dumraon TL Line-2</v>
          </cell>
          <cell r="B338">
            <v>44</v>
          </cell>
          <cell r="C338" t="str">
            <v>8/8</v>
          </cell>
          <cell r="D338" t="str">
            <v>DA+0</v>
          </cell>
          <cell r="E338">
            <v>43607</v>
          </cell>
          <cell r="F338" t="e">
            <v>#NAME?</v>
          </cell>
          <cell r="G338">
            <v>0</v>
          </cell>
          <cell r="H338">
            <v>0</v>
          </cell>
          <cell r="I338">
            <v>0</v>
          </cell>
        </row>
        <row r="339">
          <cell r="A339" t="str">
            <v>Lilo of 220kv DC Ara-Pusauli at Dumraon TL Line-2</v>
          </cell>
          <cell r="B339">
            <v>45</v>
          </cell>
          <cell r="C339" t="str">
            <v>8/9</v>
          </cell>
          <cell r="D339" t="str">
            <v>DA+0</v>
          </cell>
          <cell r="E339">
            <v>43607</v>
          </cell>
          <cell r="F339" t="e">
            <v>#NAME?</v>
          </cell>
          <cell r="G339">
            <v>0</v>
          </cell>
          <cell r="H339">
            <v>0</v>
          </cell>
          <cell r="I339">
            <v>0</v>
          </cell>
        </row>
        <row r="340">
          <cell r="A340" t="str">
            <v>Lilo of 220kv DC Ara-Pusauli at Dumraon TL Line-2</v>
          </cell>
          <cell r="B340">
            <v>0</v>
          </cell>
          <cell r="C340" t="str">
            <v>9/1</v>
          </cell>
          <cell r="D340" t="str">
            <v>GANTRY</v>
          </cell>
          <cell r="E340">
            <v>0</v>
          </cell>
          <cell r="F340" t="e">
            <v>#NAME?</v>
          </cell>
          <cell r="G340">
            <v>0</v>
          </cell>
          <cell r="H340">
            <v>0</v>
          </cell>
          <cell r="I340">
            <v>0</v>
          </cell>
        </row>
        <row r="341">
          <cell r="A341" t="str">
            <v>Lilo of 220kv DC Ara-Pusauli at Dumraon TL Line-2</v>
          </cell>
          <cell r="B341">
            <v>0</v>
          </cell>
          <cell r="C341" t="str">
            <v>9/2</v>
          </cell>
          <cell r="D341" t="str">
            <v>GANTRY</v>
          </cell>
          <cell r="E341">
            <v>0</v>
          </cell>
          <cell r="F341" t="e">
            <v>#NAME?</v>
          </cell>
          <cell r="G341">
            <v>0</v>
          </cell>
          <cell r="H341">
            <v>0</v>
          </cell>
          <cell r="I341">
            <v>0</v>
          </cell>
        </row>
        <row r="342">
          <cell r="A342" t="str">
            <v>Lilo of 220kv DC Ara-Pusauli at Dumraon TL Line-2</v>
          </cell>
          <cell r="B342">
            <v>46</v>
          </cell>
          <cell r="C342" t="str">
            <v>10/0</v>
          </cell>
          <cell r="D342" t="str">
            <v>DD+0</v>
          </cell>
          <cell r="E342">
            <v>43607</v>
          </cell>
          <cell r="F342" t="e">
            <v>#NAME?</v>
          </cell>
          <cell r="G342">
            <v>0</v>
          </cell>
          <cell r="H342">
            <v>0</v>
          </cell>
          <cell r="I342">
            <v>0</v>
          </cell>
        </row>
        <row r="343">
          <cell r="A343" t="str">
            <v>Lilo of 220kv DC Ara-Pusauli at Dumraon TL Line-2</v>
          </cell>
          <cell r="B343">
            <v>35</v>
          </cell>
          <cell r="C343" t="str">
            <v>10/2</v>
          </cell>
          <cell r="D343" t="str">
            <v>DA+0</v>
          </cell>
          <cell r="E343">
            <v>43603</v>
          </cell>
          <cell r="F343" t="e">
            <v>#NAME?</v>
          </cell>
          <cell r="G343">
            <v>0</v>
          </cell>
          <cell r="H343">
            <v>0</v>
          </cell>
          <cell r="I343">
            <v>0</v>
          </cell>
        </row>
        <row r="344">
          <cell r="A344" t="str">
            <v>Lilo of 220kv DC Ara-Pusauli at Dumraon TL Line-2</v>
          </cell>
          <cell r="B344">
            <v>47</v>
          </cell>
          <cell r="C344" t="str">
            <v>10/5</v>
          </cell>
          <cell r="D344" t="str">
            <v>DA+0</v>
          </cell>
          <cell r="E344">
            <v>43607</v>
          </cell>
          <cell r="F344" t="e">
            <v>#NAME?</v>
          </cell>
          <cell r="G344">
            <v>0</v>
          </cell>
          <cell r="H344">
            <v>0</v>
          </cell>
          <cell r="I344">
            <v>0</v>
          </cell>
        </row>
        <row r="345">
          <cell r="A345" t="str">
            <v>Lilo of 220kv DC Ara-Pusauli at Dumraon TL Line-2</v>
          </cell>
          <cell r="B345">
            <v>48</v>
          </cell>
          <cell r="C345" t="str">
            <v>10/6</v>
          </cell>
          <cell r="D345" t="str">
            <v>DA+6</v>
          </cell>
          <cell r="E345">
            <v>43607</v>
          </cell>
          <cell r="F345" t="e">
            <v>#NAME?</v>
          </cell>
          <cell r="G345">
            <v>0</v>
          </cell>
          <cell r="H345">
            <v>0</v>
          </cell>
          <cell r="I345">
            <v>0</v>
          </cell>
        </row>
        <row r="346">
          <cell r="A346" t="str">
            <v>Lilo of 220kv DC Ara-Pusauli at Dumraon TL Line-2</v>
          </cell>
          <cell r="B346">
            <v>49</v>
          </cell>
          <cell r="C346" t="str">
            <v>10/7</v>
          </cell>
          <cell r="D346" t="str">
            <v>DA+0</v>
          </cell>
          <cell r="E346">
            <v>43607</v>
          </cell>
          <cell r="F346" t="e">
            <v>#NAME?</v>
          </cell>
          <cell r="G346">
            <v>0</v>
          </cell>
          <cell r="H346">
            <v>0</v>
          </cell>
          <cell r="I346">
            <v>0</v>
          </cell>
        </row>
        <row r="347">
          <cell r="A347" t="str">
            <v>Lilo of 220kv DC Ara-Pusauli at Dumraon TL Line-2</v>
          </cell>
          <cell r="B347">
            <v>50</v>
          </cell>
          <cell r="C347" t="str">
            <v>10/8</v>
          </cell>
          <cell r="D347" t="str">
            <v>DA+0</v>
          </cell>
          <cell r="E347">
            <v>43607</v>
          </cell>
          <cell r="F347" t="e">
            <v>#NAME?</v>
          </cell>
          <cell r="G347">
            <v>0</v>
          </cell>
          <cell r="H347">
            <v>0</v>
          </cell>
          <cell r="I347">
            <v>0</v>
          </cell>
        </row>
        <row r="348">
          <cell r="A348" t="str">
            <v>Lilo of 220kv DC Ara-Pusauli at Dumraon TL Line-2</v>
          </cell>
          <cell r="B348">
            <v>28</v>
          </cell>
          <cell r="C348" t="str">
            <v>10/9</v>
          </cell>
          <cell r="D348" t="str">
            <v>DA+3</v>
          </cell>
          <cell r="E348">
            <v>43601</v>
          </cell>
          <cell r="F348" t="e">
            <v>#NAME?</v>
          </cell>
          <cell r="G348">
            <v>0</v>
          </cell>
          <cell r="H348">
            <v>0</v>
          </cell>
          <cell r="I348">
            <v>0</v>
          </cell>
        </row>
        <row r="349">
          <cell r="A349" t="str">
            <v>Lilo of 220kv DC Ara-Pusauli at Dumraon TL Line-2</v>
          </cell>
          <cell r="B349">
            <v>29</v>
          </cell>
          <cell r="C349" t="str">
            <v>10/10</v>
          </cell>
          <cell r="D349" t="str">
            <v>DA+0</v>
          </cell>
          <cell r="E349">
            <v>43601</v>
          </cell>
          <cell r="F349" t="e">
            <v>#NAME?</v>
          </cell>
          <cell r="G349">
            <v>0</v>
          </cell>
          <cell r="H349">
            <v>0</v>
          </cell>
          <cell r="I349">
            <v>0</v>
          </cell>
        </row>
        <row r="350">
          <cell r="A350" t="str">
            <v>Lilo of 220kv DC Ara-Pusauli at Dumraon TL Line-2</v>
          </cell>
          <cell r="B350">
            <v>30</v>
          </cell>
          <cell r="C350" t="str">
            <v>10/11</v>
          </cell>
          <cell r="D350" t="str">
            <v>DA+3</v>
          </cell>
          <cell r="E350">
            <v>43601</v>
          </cell>
          <cell r="F350" t="e">
            <v>#NAME?</v>
          </cell>
          <cell r="G350">
            <v>0</v>
          </cell>
          <cell r="H350">
            <v>0</v>
          </cell>
          <cell r="I350">
            <v>0</v>
          </cell>
        </row>
        <row r="351">
          <cell r="A351" t="str">
            <v>Lilo of 220kv DC Ara-Pusauli at Dumraon TL Line-2</v>
          </cell>
          <cell r="B351">
            <v>31</v>
          </cell>
          <cell r="C351" t="str">
            <v>11/0</v>
          </cell>
          <cell r="D351" t="str">
            <v>DD+6</v>
          </cell>
          <cell r="E351">
            <v>43601</v>
          </cell>
          <cell r="F351" t="e">
            <v>#NAME?</v>
          </cell>
          <cell r="G351">
            <v>0</v>
          </cell>
          <cell r="H351">
            <v>0</v>
          </cell>
          <cell r="I351">
            <v>0</v>
          </cell>
        </row>
        <row r="352">
          <cell r="A352" t="str">
            <v>Lilo of 220kv DC Ara-Pusauli at Dumraon TL Line-2</v>
          </cell>
          <cell r="B352">
            <v>61</v>
          </cell>
          <cell r="C352" t="str">
            <v>12/0</v>
          </cell>
          <cell r="D352" t="str">
            <v>DD+18</v>
          </cell>
          <cell r="E352">
            <v>43627</v>
          </cell>
          <cell r="F352" t="e">
            <v>#NAME?</v>
          </cell>
          <cell r="G352">
            <v>0</v>
          </cell>
          <cell r="H352">
            <v>0</v>
          </cell>
          <cell r="I352">
            <v>0</v>
          </cell>
        </row>
        <row r="353">
          <cell r="A353" t="str">
            <v>Lilo of 220kv DC Ara-Pusauli at Dumraon TL Line-2</v>
          </cell>
          <cell r="B353">
            <v>62</v>
          </cell>
          <cell r="C353" t="str">
            <v>13/0</v>
          </cell>
          <cell r="D353" t="str">
            <v>DD+18</v>
          </cell>
          <cell r="E353">
            <v>43632</v>
          </cell>
          <cell r="F353" t="e">
            <v>#NAME?</v>
          </cell>
          <cell r="G353">
            <v>0</v>
          </cell>
          <cell r="H353">
            <v>0</v>
          </cell>
          <cell r="I353">
            <v>0</v>
          </cell>
        </row>
        <row r="354">
          <cell r="A354" t="str">
            <v>Lilo of 220kv DC Ara-Pusauli at Dumraon TL Line-2</v>
          </cell>
          <cell r="B354">
            <v>56</v>
          </cell>
          <cell r="C354" t="str">
            <v>13/1</v>
          </cell>
          <cell r="D354" t="str">
            <v>DB+0</v>
          </cell>
          <cell r="E354">
            <v>43622</v>
          </cell>
          <cell r="F354" t="e">
            <v>#NAME?</v>
          </cell>
          <cell r="G354">
            <v>0</v>
          </cell>
          <cell r="H354">
            <v>0</v>
          </cell>
          <cell r="I354">
            <v>0</v>
          </cell>
        </row>
        <row r="355">
          <cell r="A355" t="str">
            <v>Lilo of 220kv DC Ara-Pusauli at Dumraon TL Line-2</v>
          </cell>
          <cell r="B355">
            <v>57</v>
          </cell>
          <cell r="C355" t="str">
            <v>13/2</v>
          </cell>
          <cell r="D355" t="str">
            <v>DA+0</v>
          </cell>
          <cell r="E355">
            <v>43622</v>
          </cell>
          <cell r="F355" t="e">
            <v>#NAME?</v>
          </cell>
          <cell r="G355">
            <v>0</v>
          </cell>
          <cell r="H355">
            <v>0</v>
          </cell>
          <cell r="I355">
            <v>0</v>
          </cell>
        </row>
        <row r="356">
          <cell r="A356" t="str">
            <v>Lilo of 220kv DC Ara-Pusauli at Dumraon TL Line-2</v>
          </cell>
          <cell r="B356">
            <v>58</v>
          </cell>
          <cell r="C356" t="str">
            <v>13/3</v>
          </cell>
          <cell r="D356" t="str">
            <v>DA+0</v>
          </cell>
          <cell r="E356">
            <v>43622</v>
          </cell>
          <cell r="F356" t="e">
            <v>#NAME?</v>
          </cell>
          <cell r="G356">
            <v>0</v>
          </cell>
          <cell r="H356">
            <v>0</v>
          </cell>
          <cell r="I356">
            <v>0</v>
          </cell>
        </row>
        <row r="357">
          <cell r="A357" t="str">
            <v>Lilo of 220kv DC Ara-Pusauli at Dumraon TL Line-2</v>
          </cell>
          <cell r="B357">
            <v>59</v>
          </cell>
          <cell r="C357" t="str">
            <v>14/0</v>
          </cell>
          <cell r="D357" t="str">
            <v>DD+9</v>
          </cell>
          <cell r="E357">
            <v>43622</v>
          </cell>
          <cell r="F357" t="e">
            <v>#NAME?</v>
          </cell>
          <cell r="G357">
            <v>0</v>
          </cell>
          <cell r="H357">
            <v>0</v>
          </cell>
          <cell r="I357">
            <v>0</v>
          </cell>
        </row>
        <row r="358">
          <cell r="A358" t="str">
            <v>Lilo of 220kv DC Ara-Pusauli at Dumraon TL Line-2</v>
          </cell>
          <cell r="B358">
            <v>60</v>
          </cell>
          <cell r="C358" t="str">
            <v>15/0</v>
          </cell>
          <cell r="D358" t="str">
            <v>DD+9</v>
          </cell>
          <cell r="E358">
            <v>43622</v>
          </cell>
          <cell r="F358" t="e">
            <v>#NAME?</v>
          </cell>
          <cell r="G358">
            <v>0</v>
          </cell>
          <cell r="H358">
            <v>0</v>
          </cell>
          <cell r="I358">
            <v>0</v>
          </cell>
        </row>
        <row r="359">
          <cell r="A359" t="str">
            <v>Lilo of 220kv DC Ara-Pusauli at Dumraon TL Line-2</v>
          </cell>
          <cell r="B359">
            <v>25</v>
          </cell>
          <cell r="C359" t="str">
            <v>15/1</v>
          </cell>
          <cell r="D359" t="str">
            <v>DA+0</v>
          </cell>
          <cell r="E359">
            <v>43600</v>
          </cell>
          <cell r="F359" t="e">
            <v>#NAME?</v>
          </cell>
          <cell r="G359">
            <v>0</v>
          </cell>
          <cell r="H359">
            <v>0</v>
          </cell>
          <cell r="I359">
            <v>0</v>
          </cell>
        </row>
        <row r="360">
          <cell r="A360" t="str">
            <v>132KV DC Dumraon-Buxar TL Line</v>
          </cell>
          <cell r="B360">
            <v>48</v>
          </cell>
          <cell r="C360" t="str">
            <v>6/8</v>
          </cell>
          <cell r="D360" t="str">
            <v>DP+6</v>
          </cell>
          <cell r="E360">
            <v>43487</v>
          </cell>
          <cell r="F360" t="str">
            <v>Bhagwati Construction</v>
          </cell>
          <cell r="G360">
            <v>0</v>
          </cell>
          <cell r="H360">
            <v>0</v>
          </cell>
          <cell r="I360">
            <v>0</v>
          </cell>
        </row>
        <row r="361">
          <cell r="A361" t="str">
            <v>132KV DC Gaya-Jehanabad TL Line</v>
          </cell>
          <cell r="B361">
            <v>57</v>
          </cell>
          <cell r="C361" t="str">
            <v>11/0</v>
          </cell>
          <cell r="D361" t="str">
            <v>DD+0</v>
          </cell>
          <cell r="E361">
            <v>43461</v>
          </cell>
          <cell r="F361" t="str">
            <v>Rajiv Kumar</v>
          </cell>
          <cell r="G361">
            <v>0</v>
          </cell>
          <cell r="H361">
            <v>0</v>
          </cell>
          <cell r="I361">
            <v>0</v>
          </cell>
        </row>
        <row r="362">
          <cell r="A362" t="str">
            <v>132KV DC Gaya-Jehanabad TL Line</v>
          </cell>
          <cell r="B362">
            <v>55</v>
          </cell>
          <cell r="C362" t="str">
            <v>17/1</v>
          </cell>
          <cell r="D362" t="str">
            <v>DA+0</v>
          </cell>
          <cell r="E362">
            <v>43460</v>
          </cell>
          <cell r="F362" t="str">
            <v>Sunil Kumar</v>
          </cell>
          <cell r="G362">
            <v>0</v>
          </cell>
          <cell r="H362">
            <v>0</v>
          </cell>
          <cell r="I362">
            <v>0</v>
          </cell>
        </row>
        <row r="363">
          <cell r="A363" t="str">
            <v>132KV DC Dumraon-Buxar TL Line</v>
          </cell>
          <cell r="B363">
            <v>33</v>
          </cell>
          <cell r="C363" t="str">
            <v>27/2</v>
          </cell>
          <cell r="D363" t="str">
            <v>DP+0</v>
          </cell>
          <cell r="E363">
            <v>43470</v>
          </cell>
          <cell r="F363" t="str">
            <v>Meera Engineering</v>
          </cell>
          <cell r="G363">
            <v>0</v>
          </cell>
          <cell r="H363">
            <v>0</v>
          </cell>
          <cell r="I363">
            <v>0</v>
          </cell>
        </row>
        <row r="364">
          <cell r="A364" t="str">
            <v>132KV DC Dumraon-Buxar TL Line</v>
          </cell>
          <cell r="B364">
            <v>49</v>
          </cell>
          <cell r="C364" t="str">
            <v>6/7</v>
          </cell>
          <cell r="D364" t="str">
            <v>DP+3</v>
          </cell>
          <cell r="E364">
            <v>43487</v>
          </cell>
          <cell r="F364" t="str">
            <v>Bhagwati Construction</v>
          </cell>
          <cell r="G364">
            <v>0</v>
          </cell>
          <cell r="H364">
            <v>0</v>
          </cell>
          <cell r="I364">
            <v>0</v>
          </cell>
        </row>
        <row r="365">
          <cell r="A365" t="str">
            <v>132KV DC Dumraon-Buxar TL Line</v>
          </cell>
          <cell r="B365">
            <v>39</v>
          </cell>
          <cell r="C365" t="str">
            <v>10/7</v>
          </cell>
          <cell r="D365" t="str">
            <v>DP+6</v>
          </cell>
          <cell r="E365">
            <v>43478</v>
          </cell>
          <cell r="F365" t="str">
            <v>Rajesh Electric Works</v>
          </cell>
          <cell r="G365">
            <v>0</v>
          </cell>
          <cell r="H365">
            <v>0</v>
          </cell>
          <cell r="I365">
            <v>0</v>
          </cell>
        </row>
        <row r="366">
          <cell r="A366" t="str">
            <v>132KV DC Naubatpur-Masaurhi TL Line</v>
          </cell>
          <cell r="B366">
            <v>21</v>
          </cell>
          <cell r="C366" t="str">
            <v>9/0</v>
          </cell>
          <cell r="D366" t="str">
            <v>DD+0</v>
          </cell>
          <cell r="E366">
            <v>43461</v>
          </cell>
          <cell r="F366" t="str">
            <v>Lalan Mehta</v>
          </cell>
          <cell r="G366">
            <v>0</v>
          </cell>
          <cell r="H366">
            <v>0</v>
          </cell>
          <cell r="I366">
            <v>0</v>
          </cell>
        </row>
        <row r="367">
          <cell r="A367" t="str">
            <v>220KV DC Naubatpur-BhusaulaTL Line</v>
          </cell>
          <cell r="B367">
            <v>45</v>
          </cell>
          <cell r="C367" t="str">
            <v>Gantry-2</v>
          </cell>
          <cell r="D367" t="str">
            <v>GNT</v>
          </cell>
          <cell r="E367">
            <v>43621</v>
          </cell>
          <cell r="F367" t="str">
            <v>Veena Construction</v>
          </cell>
          <cell r="G367">
            <v>0</v>
          </cell>
          <cell r="H367">
            <v>0</v>
          </cell>
          <cell r="I367">
            <v>0</v>
          </cell>
        </row>
        <row r="368">
          <cell r="A368" t="str">
            <v>132KV DC Gaya-Jehanabad TL Line</v>
          </cell>
          <cell r="B368">
            <v>53</v>
          </cell>
          <cell r="C368" t="str">
            <v>17/2</v>
          </cell>
          <cell r="D368" t="str">
            <v>DA+0</v>
          </cell>
          <cell r="E368">
            <v>43459</v>
          </cell>
          <cell r="F368" t="str">
            <v>Sunil Kumar</v>
          </cell>
          <cell r="G368">
            <v>0</v>
          </cell>
          <cell r="H368">
            <v>0</v>
          </cell>
          <cell r="I368">
            <v>0</v>
          </cell>
        </row>
        <row r="369">
          <cell r="A369" t="str">
            <v>Lilo of 220kv DC Ara-Pusauli at Dumraon TL Line-1</v>
          </cell>
          <cell r="B369">
            <v>0</v>
          </cell>
          <cell r="C369" t="str">
            <v>2/0</v>
          </cell>
          <cell r="D369" t="str">
            <v>DD+0</v>
          </cell>
          <cell r="E369">
            <v>0</v>
          </cell>
          <cell r="F369" t="e">
            <v>#NAME?</v>
          </cell>
          <cell r="G369">
            <v>0</v>
          </cell>
          <cell r="H369">
            <v>0</v>
          </cell>
          <cell r="I369">
            <v>0</v>
          </cell>
        </row>
        <row r="370">
          <cell r="A370" t="str">
            <v>Lilo of 220kv DC Ara-Pusauli at Dumraon TL Line-1</v>
          </cell>
          <cell r="B370">
            <v>34</v>
          </cell>
          <cell r="C370" t="str">
            <v>10/3</v>
          </cell>
          <cell r="D370" t="str">
            <v>DA+0</v>
          </cell>
          <cell r="E370">
            <v>43606</v>
          </cell>
          <cell r="F370" t="e">
            <v>#NAME?</v>
          </cell>
          <cell r="G370">
            <v>0</v>
          </cell>
          <cell r="H370">
            <v>0</v>
          </cell>
          <cell r="I370">
            <v>0</v>
          </cell>
        </row>
        <row r="371">
          <cell r="A371" t="str">
            <v>Lilo of 220kv DC Ara-Pusauli at Dumraon TL Line-1</v>
          </cell>
          <cell r="B371">
            <v>10</v>
          </cell>
          <cell r="C371" t="str">
            <v>8/0</v>
          </cell>
          <cell r="D371" t="str">
            <v>DC+3</v>
          </cell>
          <cell r="E371">
            <v>43603</v>
          </cell>
          <cell r="F371" t="e">
            <v>#NAME?</v>
          </cell>
          <cell r="G371">
            <v>0</v>
          </cell>
          <cell r="H371">
            <v>0</v>
          </cell>
          <cell r="I371">
            <v>0</v>
          </cell>
        </row>
        <row r="372">
          <cell r="A372" t="str">
            <v>Lilo of 220kv DC Ara-Pusauli at Dumraon TL Line-1</v>
          </cell>
          <cell r="B372">
            <v>22</v>
          </cell>
          <cell r="C372" t="str">
            <v>9/11</v>
          </cell>
          <cell r="D372" t="str">
            <v>DA+0</v>
          </cell>
          <cell r="E372">
            <v>43605</v>
          </cell>
          <cell r="F372" t="e">
            <v>#NAME?</v>
          </cell>
          <cell r="G372">
            <v>0</v>
          </cell>
          <cell r="H372">
            <v>0</v>
          </cell>
          <cell r="I372">
            <v>0</v>
          </cell>
        </row>
        <row r="373">
          <cell r="A373" t="str">
            <v>Lilo of 220kv DC Ara-Pusauli at Dumraon TL Line-1</v>
          </cell>
          <cell r="B373">
            <v>45</v>
          </cell>
          <cell r="C373" t="str">
            <v>12/6</v>
          </cell>
          <cell r="D373" t="str">
            <v>DA+3</v>
          </cell>
          <cell r="E373">
            <v>43607</v>
          </cell>
          <cell r="F373" t="e">
            <v>#NAME?</v>
          </cell>
          <cell r="G373">
            <v>0</v>
          </cell>
          <cell r="H373">
            <v>0</v>
          </cell>
          <cell r="I373">
            <v>0</v>
          </cell>
        </row>
        <row r="374">
          <cell r="A374" t="str">
            <v>Lilo of 220kv DC Ara-Pusauli at Dumraon TL Line-1</v>
          </cell>
          <cell r="B374">
            <v>23</v>
          </cell>
          <cell r="C374" t="str">
            <v>9/10</v>
          </cell>
          <cell r="D374" t="str">
            <v>DA+0</v>
          </cell>
          <cell r="E374">
            <v>43605</v>
          </cell>
          <cell r="F374" t="e">
            <v>#NAME?</v>
          </cell>
          <cell r="G374">
            <v>0</v>
          </cell>
          <cell r="H374">
            <v>0</v>
          </cell>
          <cell r="I374">
            <v>0</v>
          </cell>
        </row>
        <row r="375">
          <cell r="A375" t="str">
            <v>Lilo of 220kv DC Ara-Pusauli at Dumraon TL Line-1</v>
          </cell>
          <cell r="B375">
            <v>24</v>
          </cell>
          <cell r="C375" t="str">
            <v>9/9</v>
          </cell>
          <cell r="D375" t="str">
            <v>DA+0</v>
          </cell>
          <cell r="E375">
            <v>43605</v>
          </cell>
          <cell r="F375" t="e">
            <v>#NAME?</v>
          </cell>
          <cell r="G375">
            <v>0</v>
          </cell>
          <cell r="H375">
            <v>0</v>
          </cell>
          <cell r="I375">
            <v>0</v>
          </cell>
        </row>
        <row r="376">
          <cell r="A376" t="str">
            <v>Lilo of 220kv DC Ara-Pusauli at Dumraon TL Line-1</v>
          </cell>
          <cell r="B376">
            <v>11</v>
          </cell>
          <cell r="C376" t="str">
            <v>3/0</v>
          </cell>
          <cell r="D376" t="str">
            <v>DD+0</v>
          </cell>
          <cell r="E376">
            <v>43603</v>
          </cell>
          <cell r="F376" t="e">
            <v>#NAME?</v>
          </cell>
          <cell r="G376">
            <v>0</v>
          </cell>
          <cell r="H376">
            <v>0</v>
          </cell>
          <cell r="I376">
            <v>0</v>
          </cell>
        </row>
        <row r="377">
          <cell r="A377" t="str">
            <v>Lilo of 220kv DC Ara-Pusauli at Dumraon TL Line-1</v>
          </cell>
          <cell r="B377">
            <v>12</v>
          </cell>
          <cell r="C377" t="str">
            <v>9/5</v>
          </cell>
          <cell r="D377" t="str">
            <v>DA+0</v>
          </cell>
          <cell r="E377">
            <v>43603</v>
          </cell>
          <cell r="F377" t="e">
            <v>#NAME?</v>
          </cell>
          <cell r="G377">
            <v>0</v>
          </cell>
          <cell r="H377">
            <v>0</v>
          </cell>
          <cell r="I377">
            <v>0</v>
          </cell>
        </row>
        <row r="378">
          <cell r="A378" t="str">
            <v>Lilo of 220kv DC Ara-Pusauli at Dumraon TL Line-1</v>
          </cell>
          <cell r="B378">
            <v>46</v>
          </cell>
          <cell r="C378" t="str">
            <v>12/7</v>
          </cell>
          <cell r="D378" t="str">
            <v>DA+0</v>
          </cell>
          <cell r="E378">
            <v>43607</v>
          </cell>
          <cell r="F378" t="e">
            <v>#NAME?</v>
          </cell>
          <cell r="G378">
            <v>0</v>
          </cell>
          <cell r="H378">
            <v>0</v>
          </cell>
          <cell r="I378">
            <v>0</v>
          </cell>
        </row>
        <row r="379">
          <cell r="A379" t="str">
            <v>Lilo of 220kv DC Ara-Pusauli at Dumraon TL Line-1</v>
          </cell>
          <cell r="B379">
            <v>25</v>
          </cell>
          <cell r="C379" t="str">
            <v>9/8</v>
          </cell>
          <cell r="D379" t="str">
            <v>DA+0</v>
          </cell>
          <cell r="E379">
            <v>43605</v>
          </cell>
          <cell r="F379" t="e">
            <v>#NAME?</v>
          </cell>
          <cell r="G379">
            <v>0</v>
          </cell>
          <cell r="H379">
            <v>0</v>
          </cell>
          <cell r="I379">
            <v>0</v>
          </cell>
        </row>
        <row r="380">
          <cell r="A380" t="str">
            <v>Lilo of 220kv DC Ara-Pusauli at Dumraon TL Line-1</v>
          </cell>
          <cell r="B380">
            <v>26</v>
          </cell>
          <cell r="C380" t="str">
            <v>9/7</v>
          </cell>
          <cell r="D380" t="str">
            <v>DA+0</v>
          </cell>
          <cell r="E380">
            <v>43605</v>
          </cell>
          <cell r="F380" t="e">
            <v>#NAME?</v>
          </cell>
          <cell r="G380">
            <v>0</v>
          </cell>
          <cell r="H380">
            <v>0</v>
          </cell>
          <cell r="I380">
            <v>0</v>
          </cell>
        </row>
        <row r="381">
          <cell r="A381" t="str">
            <v>Lilo of 220kv DC Ara-Pusauli at Dumraon TL Line-1</v>
          </cell>
          <cell r="B381">
            <v>47</v>
          </cell>
          <cell r="C381" t="str">
            <v>12/8</v>
          </cell>
          <cell r="D381" t="str">
            <v>DA+0</v>
          </cell>
          <cell r="E381">
            <v>43607</v>
          </cell>
          <cell r="F381" t="e">
            <v>#NAME?</v>
          </cell>
          <cell r="G381">
            <v>0</v>
          </cell>
          <cell r="H381">
            <v>0</v>
          </cell>
          <cell r="I381">
            <v>0</v>
          </cell>
        </row>
        <row r="382">
          <cell r="A382" t="str">
            <v>Lilo of 220kv DC Ara-Pusauli at Dumraon TL Line-1</v>
          </cell>
          <cell r="B382">
            <v>27</v>
          </cell>
          <cell r="C382" t="str">
            <v>10/0</v>
          </cell>
          <cell r="D382" t="str">
            <v>DC+0</v>
          </cell>
          <cell r="E382">
            <v>43605</v>
          </cell>
          <cell r="F382" t="e">
            <v>#NAME?</v>
          </cell>
          <cell r="G382">
            <v>0</v>
          </cell>
          <cell r="H382">
            <v>0</v>
          </cell>
          <cell r="I382">
            <v>0</v>
          </cell>
        </row>
        <row r="383">
          <cell r="A383" t="str">
            <v>Lilo of 220kv DC Ara-Pusauli at Dumraon TL Line-1</v>
          </cell>
          <cell r="B383">
            <v>48</v>
          </cell>
          <cell r="C383" t="str">
            <v>12/5</v>
          </cell>
          <cell r="D383" t="str">
            <v>DA+0</v>
          </cell>
          <cell r="E383">
            <v>43607</v>
          </cell>
          <cell r="F383" t="e">
            <v>#NAME?</v>
          </cell>
          <cell r="G383">
            <v>0</v>
          </cell>
          <cell r="H383">
            <v>0</v>
          </cell>
          <cell r="I383">
            <v>0</v>
          </cell>
        </row>
        <row r="384">
          <cell r="A384" t="str">
            <v>Lilo of 220kv DC Ara-Pusauli at Dumraon TL Line-1</v>
          </cell>
          <cell r="B384">
            <v>53</v>
          </cell>
          <cell r="C384" t="str">
            <v>12/1</v>
          </cell>
          <cell r="D384" t="str">
            <v>DA+0</v>
          </cell>
          <cell r="E384">
            <v>43608</v>
          </cell>
          <cell r="F384" t="e">
            <v>#NAME?</v>
          </cell>
          <cell r="G384">
            <v>0</v>
          </cell>
          <cell r="H384">
            <v>0</v>
          </cell>
          <cell r="I384">
            <v>0</v>
          </cell>
        </row>
        <row r="385">
          <cell r="A385" t="str">
            <v>Lilo of 220kv DC Ara-Pusauli at Dumraon TL Line-1</v>
          </cell>
          <cell r="B385">
            <v>49</v>
          </cell>
          <cell r="C385" t="str">
            <v>12/4</v>
          </cell>
          <cell r="D385" t="str">
            <v>DA+0</v>
          </cell>
          <cell r="E385">
            <v>43607</v>
          </cell>
          <cell r="F385" t="e">
            <v>#NAME?</v>
          </cell>
          <cell r="G385">
            <v>0</v>
          </cell>
          <cell r="H385">
            <v>0</v>
          </cell>
          <cell r="I385">
            <v>0</v>
          </cell>
        </row>
        <row r="386">
          <cell r="A386" t="str">
            <v>Lilo of 220kv DC Ara-Pusauli at Dumraon TL Line-1</v>
          </cell>
          <cell r="B386">
            <v>1</v>
          </cell>
          <cell r="C386" t="str">
            <v>12/10</v>
          </cell>
          <cell r="D386" t="str">
            <v>DA+0</v>
          </cell>
          <cell r="E386">
            <v>43600</v>
          </cell>
          <cell r="F386" t="e">
            <v>#NAME?</v>
          </cell>
          <cell r="G386">
            <v>0</v>
          </cell>
          <cell r="H386">
            <v>0</v>
          </cell>
          <cell r="I386">
            <v>0</v>
          </cell>
        </row>
        <row r="387">
          <cell r="A387" t="str">
            <v>Lilo of 220kv DC Ara-Pusauli at Dumraon TL Line-1</v>
          </cell>
          <cell r="B387">
            <v>2</v>
          </cell>
          <cell r="C387" t="str">
            <v>12/11</v>
          </cell>
          <cell r="D387" t="str">
            <v>DA+0</v>
          </cell>
          <cell r="E387">
            <v>43600</v>
          </cell>
          <cell r="F387" t="e">
            <v>#NAME?</v>
          </cell>
          <cell r="G387">
            <v>0</v>
          </cell>
          <cell r="H387">
            <v>0</v>
          </cell>
          <cell r="I387">
            <v>0</v>
          </cell>
        </row>
        <row r="388">
          <cell r="A388" t="str">
            <v>Lilo of 220kv DC Ara-Pusauli at Dumraon TL Line-1</v>
          </cell>
          <cell r="B388">
            <v>3</v>
          </cell>
          <cell r="C388" t="str">
            <v>12/12</v>
          </cell>
          <cell r="D388" t="str">
            <v>DB+0</v>
          </cell>
          <cell r="E388">
            <v>43601</v>
          </cell>
          <cell r="F388" t="e">
            <v>#NAME?</v>
          </cell>
          <cell r="G388">
            <v>0</v>
          </cell>
          <cell r="H388">
            <v>0</v>
          </cell>
          <cell r="I388">
            <v>0</v>
          </cell>
        </row>
        <row r="389">
          <cell r="A389" t="str">
            <v>Lilo of 220kv DC Ara-Pusauli at Dumraon TL Line-1</v>
          </cell>
          <cell r="B389">
            <v>50</v>
          </cell>
          <cell r="C389" t="str">
            <v>12/2</v>
          </cell>
          <cell r="D389" t="str">
            <v>DA+3</v>
          </cell>
          <cell r="E389">
            <v>43607</v>
          </cell>
          <cell r="F389" t="e">
            <v>#NAME?</v>
          </cell>
          <cell r="G389">
            <v>0</v>
          </cell>
          <cell r="H389">
            <v>0</v>
          </cell>
          <cell r="I389">
            <v>0</v>
          </cell>
        </row>
        <row r="390">
          <cell r="A390" t="str">
            <v>132KV DC Gaya-Jehanabad TL Line</v>
          </cell>
          <cell r="B390">
            <v>52</v>
          </cell>
          <cell r="C390" t="str">
            <v>18/10</v>
          </cell>
          <cell r="D390" t="str">
            <v>DA+0</v>
          </cell>
          <cell r="E390">
            <v>43458</v>
          </cell>
          <cell r="F390" t="str">
            <v>Sumaiyya Enterprizes</v>
          </cell>
          <cell r="G390">
            <v>0</v>
          </cell>
          <cell r="H390">
            <v>0</v>
          </cell>
          <cell r="I390">
            <v>0</v>
          </cell>
        </row>
        <row r="391">
          <cell r="A391" t="str">
            <v>132KV DC Gaya-Jehanabad TL Line</v>
          </cell>
          <cell r="B391">
            <v>54</v>
          </cell>
          <cell r="C391" t="str">
            <v>20/0</v>
          </cell>
          <cell r="D391" t="str">
            <v>DB+0</v>
          </cell>
          <cell r="E391">
            <v>43459</v>
          </cell>
          <cell r="F391" t="str">
            <v>M S Builder</v>
          </cell>
          <cell r="G391">
            <v>0</v>
          </cell>
          <cell r="H391">
            <v>0</v>
          </cell>
          <cell r="I391">
            <v>0</v>
          </cell>
        </row>
        <row r="392">
          <cell r="A392" t="str">
            <v>132KV DC Gaya-Jehanabad TL Line</v>
          </cell>
          <cell r="B392">
            <v>51</v>
          </cell>
          <cell r="C392" t="str">
            <v>17/4</v>
          </cell>
          <cell r="D392" t="str">
            <v>DA+3</v>
          </cell>
          <cell r="E392">
            <v>43456</v>
          </cell>
          <cell r="F392" t="str">
            <v>Sunil Kumar</v>
          </cell>
          <cell r="G392">
            <v>0</v>
          </cell>
          <cell r="H392">
            <v>0</v>
          </cell>
          <cell r="I392">
            <v>0</v>
          </cell>
        </row>
        <row r="393">
          <cell r="A393" t="str">
            <v>132KV DC Naubatpur-Masaurhi TL Line</v>
          </cell>
          <cell r="B393">
            <v>20</v>
          </cell>
          <cell r="C393" t="str">
            <v>6/5</v>
          </cell>
          <cell r="D393" t="str">
            <v>DA+0</v>
          </cell>
          <cell r="E393">
            <v>43456</v>
          </cell>
          <cell r="F393" t="str">
            <v>Lalan Mehta</v>
          </cell>
          <cell r="G393">
            <v>0</v>
          </cell>
          <cell r="H393">
            <v>0</v>
          </cell>
          <cell r="I393">
            <v>0</v>
          </cell>
        </row>
        <row r="394">
          <cell r="A394" t="str">
            <v>132KV DC Naubatpur-Paliganj TL Line</v>
          </cell>
          <cell r="B394">
            <v>14</v>
          </cell>
          <cell r="C394" t="str">
            <v>9/3</v>
          </cell>
          <cell r="D394" t="str">
            <v>DA+0</v>
          </cell>
          <cell r="E394">
            <v>43457</v>
          </cell>
          <cell r="F394" t="str">
            <v>Mahesh Prasad Singh</v>
          </cell>
          <cell r="G394">
            <v>0</v>
          </cell>
          <cell r="H394">
            <v>0</v>
          </cell>
          <cell r="I394">
            <v>0</v>
          </cell>
        </row>
        <row r="395">
          <cell r="A395" t="str">
            <v>132KV DC Gaya-Jehanabad TL Line</v>
          </cell>
          <cell r="B395">
            <v>50</v>
          </cell>
          <cell r="C395" t="str">
            <v>12/2</v>
          </cell>
          <cell r="D395" t="str">
            <v>DA+0</v>
          </cell>
          <cell r="E395">
            <v>43455</v>
          </cell>
          <cell r="F395" t="str">
            <v>Rajiv Kumar</v>
          </cell>
          <cell r="G395">
            <v>0</v>
          </cell>
          <cell r="H395">
            <v>0</v>
          </cell>
          <cell r="I395">
            <v>0</v>
          </cell>
        </row>
        <row r="396">
          <cell r="A396" t="str">
            <v>Lilo of 220kv DC Ara-Pusauli at Dumraon TL Line-1</v>
          </cell>
          <cell r="B396">
            <v>51</v>
          </cell>
          <cell r="C396" t="str">
            <v>12/3</v>
          </cell>
          <cell r="D396" t="str">
            <v>DA+0</v>
          </cell>
          <cell r="E396">
            <v>43607</v>
          </cell>
          <cell r="F396" t="e">
            <v>#NAME?</v>
          </cell>
          <cell r="G396">
            <v>0</v>
          </cell>
          <cell r="H396">
            <v>0</v>
          </cell>
          <cell r="I396">
            <v>0</v>
          </cell>
        </row>
        <row r="397">
          <cell r="A397" t="str">
            <v>132KV DC Dumraon-Buxar TL Line</v>
          </cell>
          <cell r="B397">
            <v>29</v>
          </cell>
          <cell r="C397" t="str">
            <v>27/1</v>
          </cell>
          <cell r="D397" t="str">
            <v>DP+3</v>
          </cell>
          <cell r="E397">
            <v>43460</v>
          </cell>
          <cell r="F397" t="str">
            <v>Meera Engineering</v>
          </cell>
          <cell r="G397">
            <v>0</v>
          </cell>
          <cell r="H397">
            <v>0</v>
          </cell>
          <cell r="I397">
            <v>0</v>
          </cell>
        </row>
        <row r="398">
          <cell r="A398" t="str">
            <v>220KV DC Naubatpur-BhusaulaTL Line</v>
          </cell>
          <cell r="B398">
            <v>46</v>
          </cell>
          <cell r="C398" t="str">
            <v>11/0</v>
          </cell>
          <cell r="D398" t="str">
            <v>DC+3</v>
          </cell>
          <cell r="E398">
            <v>43621</v>
          </cell>
          <cell r="F398" t="str">
            <v>Veena Construction</v>
          </cell>
          <cell r="G398">
            <v>0</v>
          </cell>
          <cell r="H398">
            <v>0</v>
          </cell>
          <cell r="I398">
            <v>0</v>
          </cell>
        </row>
        <row r="399">
          <cell r="A399" t="str">
            <v>132KV DC Naubatpur-Masaurhi TL Line</v>
          </cell>
          <cell r="B399">
            <v>19</v>
          </cell>
          <cell r="C399" t="str">
            <v>4/2</v>
          </cell>
          <cell r="D399" t="str">
            <v>DA+6</v>
          </cell>
          <cell r="E399">
            <v>43454</v>
          </cell>
          <cell r="F399" t="str">
            <v>Lalan Mehta</v>
          </cell>
          <cell r="G399">
            <v>0</v>
          </cell>
          <cell r="H399">
            <v>0</v>
          </cell>
          <cell r="I399">
            <v>0</v>
          </cell>
        </row>
        <row r="400">
          <cell r="A400" t="str">
            <v>132KV DC Gaya-Jehanabad TL Line</v>
          </cell>
          <cell r="B400">
            <v>45</v>
          </cell>
          <cell r="C400" t="str">
            <v>9/0</v>
          </cell>
          <cell r="D400" t="str">
            <v>DB+0</v>
          </cell>
          <cell r="E400">
            <v>43452</v>
          </cell>
          <cell r="F400" t="str">
            <v>Deepak Kumar</v>
          </cell>
          <cell r="G400">
            <v>0</v>
          </cell>
          <cell r="H400">
            <v>0</v>
          </cell>
          <cell r="I400">
            <v>0</v>
          </cell>
        </row>
        <row r="401">
          <cell r="A401" t="str">
            <v>Lilo of 220kv DC Ara-Pusauli at Dumraon TL Line-1</v>
          </cell>
          <cell r="B401">
            <v>13</v>
          </cell>
          <cell r="C401" t="str">
            <v>9/3</v>
          </cell>
          <cell r="D401" t="str">
            <v>DA+0</v>
          </cell>
          <cell r="E401">
            <v>43603</v>
          </cell>
          <cell r="F401" t="e">
            <v>#NAME?</v>
          </cell>
          <cell r="G401">
            <v>0</v>
          </cell>
          <cell r="H401">
            <v>0</v>
          </cell>
          <cell r="I401">
            <v>0</v>
          </cell>
        </row>
        <row r="402">
          <cell r="A402" t="str">
            <v>132KV DC Gaya-Jehanabad TL Line</v>
          </cell>
          <cell r="B402">
            <v>47</v>
          </cell>
          <cell r="C402" t="str">
            <v>17/3</v>
          </cell>
          <cell r="D402" t="str">
            <v>DA+0</v>
          </cell>
          <cell r="E402">
            <v>43454</v>
          </cell>
          <cell r="F402" t="str">
            <v>Sunil Kumar</v>
          </cell>
          <cell r="G402">
            <v>0</v>
          </cell>
          <cell r="H402">
            <v>0</v>
          </cell>
          <cell r="I402">
            <v>0</v>
          </cell>
        </row>
        <row r="403">
          <cell r="A403" t="str">
            <v>Lilo of 220kv DC Ara-Pusauli at Dumraon TL Line-1</v>
          </cell>
          <cell r="B403">
            <v>4</v>
          </cell>
          <cell r="C403" t="str">
            <v>12/9</v>
          </cell>
          <cell r="D403" t="str">
            <v>DA+0</v>
          </cell>
          <cell r="E403">
            <v>43601</v>
          </cell>
          <cell r="F403" t="e">
            <v>#NAME?</v>
          </cell>
          <cell r="G403">
            <v>0</v>
          </cell>
          <cell r="H403">
            <v>0</v>
          </cell>
          <cell r="I403">
            <v>0</v>
          </cell>
        </row>
        <row r="404">
          <cell r="A404" t="str">
            <v>Lilo of 220kv DC Ara-Pusauli at Dumraon TL Line-1</v>
          </cell>
          <cell r="B404">
            <v>0</v>
          </cell>
          <cell r="C404" t="str">
            <v>14/1</v>
          </cell>
          <cell r="D404" t="str">
            <v>DB+0</v>
          </cell>
          <cell r="E404">
            <v>0</v>
          </cell>
          <cell r="F404" t="e">
            <v>#NAME?</v>
          </cell>
          <cell r="G404">
            <v>0</v>
          </cell>
          <cell r="H404">
            <v>0</v>
          </cell>
          <cell r="I404">
            <v>0</v>
          </cell>
        </row>
        <row r="405">
          <cell r="A405" t="str">
            <v>Lilo of 220kv DC Ara-Pusauli at Dumraon TL Line-1</v>
          </cell>
          <cell r="B405">
            <v>35</v>
          </cell>
          <cell r="C405" t="str">
            <v>14/3</v>
          </cell>
          <cell r="D405" t="str">
            <v>DA+0</v>
          </cell>
          <cell r="E405">
            <v>43606</v>
          </cell>
          <cell r="F405" t="e">
            <v>#NAME?</v>
          </cell>
          <cell r="G405">
            <v>0</v>
          </cell>
          <cell r="H405">
            <v>0</v>
          </cell>
          <cell r="I405">
            <v>0</v>
          </cell>
        </row>
        <row r="406">
          <cell r="A406" t="str">
            <v>Lilo of 220kv DC Ara-Pusauli at Dumraon TL Line-1</v>
          </cell>
          <cell r="B406">
            <v>36</v>
          </cell>
          <cell r="C406" t="str">
            <v>14/4</v>
          </cell>
          <cell r="D406" t="str">
            <v>DB+0</v>
          </cell>
          <cell r="E406">
            <v>43606</v>
          </cell>
          <cell r="F406" t="e">
            <v>#NAME?</v>
          </cell>
          <cell r="G406">
            <v>0</v>
          </cell>
          <cell r="H406">
            <v>0</v>
          </cell>
          <cell r="I406">
            <v>0</v>
          </cell>
        </row>
        <row r="407">
          <cell r="A407" t="str">
            <v>Lilo of 220kv DC Ara-Pusauli at Dumraon TL Line-1</v>
          </cell>
          <cell r="B407">
            <v>37</v>
          </cell>
          <cell r="C407" t="str">
            <v>16/1</v>
          </cell>
          <cell r="D407" t="str">
            <v>DA+0</v>
          </cell>
          <cell r="E407">
            <v>43606</v>
          </cell>
          <cell r="F407" t="e">
            <v>#NAME?</v>
          </cell>
          <cell r="G407">
            <v>0</v>
          </cell>
          <cell r="H407">
            <v>0</v>
          </cell>
          <cell r="I407">
            <v>0</v>
          </cell>
        </row>
        <row r="408">
          <cell r="A408" t="str">
            <v>Lilo of 220kv DC Ara-Pusauli at Dumraon TL Line-1</v>
          </cell>
          <cell r="B408">
            <v>38</v>
          </cell>
          <cell r="C408" t="str">
            <v>16/2</v>
          </cell>
          <cell r="D408" t="str">
            <v>DA+0</v>
          </cell>
          <cell r="E408">
            <v>43606</v>
          </cell>
          <cell r="F408" t="e">
            <v>#NAME?</v>
          </cell>
          <cell r="G408">
            <v>0</v>
          </cell>
          <cell r="H408">
            <v>0</v>
          </cell>
          <cell r="I408">
            <v>0</v>
          </cell>
        </row>
        <row r="409">
          <cell r="A409" t="str">
            <v>Lilo of 220kv DC Ara-Pusauli at Dumraon TL Line-1</v>
          </cell>
          <cell r="B409">
            <v>0</v>
          </cell>
          <cell r="C409" t="str">
            <v>16/3</v>
          </cell>
          <cell r="D409" t="str">
            <v>DA+0</v>
          </cell>
          <cell r="E409">
            <v>0</v>
          </cell>
          <cell r="F409" t="e">
            <v>#NAME?</v>
          </cell>
          <cell r="G409">
            <v>0</v>
          </cell>
          <cell r="H409">
            <v>0</v>
          </cell>
          <cell r="I409">
            <v>0</v>
          </cell>
        </row>
        <row r="410">
          <cell r="A410" t="str">
            <v>Lilo of 220kv DC Ara-Pusauli at Dumraon TL Line-1</v>
          </cell>
          <cell r="B410">
            <v>39</v>
          </cell>
          <cell r="C410" t="str">
            <v>17/1</v>
          </cell>
          <cell r="D410" t="str">
            <v>DA+0</v>
          </cell>
          <cell r="E410">
            <v>43606</v>
          </cell>
          <cell r="F410" t="e">
            <v>#NAME?</v>
          </cell>
          <cell r="G410">
            <v>0</v>
          </cell>
          <cell r="H410">
            <v>0</v>
          </cell>
          <cell r="I410">
            <v>0</v>
          </cell>
        </row>
        <row r="411">
          <cell r="A411" t="str">
            <v>Lilo of 220kv DC Ara-Pusauli at Dumraon TL Line-1</v>
          </cell>
          <cell r="B411">
            <v>0</v>
          </cell>
          <cell r="C411" t="str">
            <v>1/0</v>
          </cell>
          <cell r="D411" t="str">
            <v>DD+0</v>
          </cell>
          <cell r="E411">
            <v>0</v>
          </cell>
          <cell r="F411" t="e">
            <v>#NAME?</v>
          </cell>
          <cell r="G411">
            <v>0</v>
          </cell>
          <cell r="H411">
            <v>0</v>
          </cell>
          <cell r="I411">
            <v>0</v>
          </cell>
        </row>
        <row r="412">
          <cell r="A412" t="str">
            <v>Lilo of 220kv DC Ara-Pusauli at Dumraon TL Line-1</v>
          </cell>
          <cell r="B412">
            <v>40</v>
          </cell>
          <cell r="C412" t="str">
            <v>11/0</v>
          </cell>
          <cell r="D412" t="str">
            <v>DD+0</v>
          </cell>
          <cell r="E412">
            <v>43606</v>
          </cell>
          <cell r="F412" t="e">
            <v>#NAME?</v>
          </cell>
          <cell r="G412">
            <v>0</v>
          </cell>
          <cell r="H412">
            <v>0</v>
          </cell>
          <cell r="I412">
            <v>0</v>
          </cell>
        </row>
        <row r="413">
          <cell r="A413" t="str">
            <v>Lilo of 220kv DC Ara-Pusauli at Dumraon TL Line-1</v>
          </cell>
          <cell r="B413">
            <v>54</v>
          </cell>
          <cell r="C413" t="str">
            <v>12/0</v>
          </cell>
          <cell r="D413" t="str">
            <v>DD+0</v>
          </cell>
          <cell r="E413">
            <v>43608</v>
          </cell>
          <cell r="F413" t="e">
            <v>#NAME?</v>
          </cell>
          <cell r="G413">
            <v>0</v>
          </cell>
          <cell r="H413">
            <v>0</v>
          </cell>
          <cell r="I413">
            <v>0</v>
          </cell>
        </row>
        <row r="414">
          <cell r="A414" t="str">
            <v>Lilo of 220kv DC Ara-Pusauli at Dumraon TL Line-1</v>
          </cell>
          <cell r="B414">
            <v>0</v>
          </cell>
          <cell r="C414" t="str">
            <v>13/0</v>
          </cell>
          <cell r="D414" t="str">
            <v>DD+18</v>
          </cell>
          <cell r="E414">
            <v>0</v>
          </cell>
          <cell r="F414" t="e">
            <v>#NAME?</v>
          </cell>
          <cell r="G414">
            <v>0</v>
          </cell>
          <cell r="H414">
            <v>0</v>
          </cell>
          <cell r="I414">
            <v>0</v>
          </cell>
        </row>
        <row r="415">
          <cell r="A415" t="str">
            <v>Lilo of 220kv DC Ara-Pusauli at Dumraon TL Line-1</v>
          </cell>
          <cell r="B415">
            <v>0</v>
          </cell>
          <cell r="C415" t="str">
            <v>14/0</v>
          </cell>
          <cell r="D415" t="str">
            <v>DD+18</v>
          </cell>
          <cell r="E415">
            <v>0</v>
          </cell>
          <cell r="F415" t="e">
            <v>#NAME?</v>
          </cell>
          <cell r="G415">
            <v>0</v>
          </cell>
          <cell r="H415">
            <v>0</v>
          </cell>
          <cell r="I415">
            <v>0</v>
          </cell>
        </row>
        <row r="416">
          <cell r="A416" t="str">
            <v>Lilo of 220kv DC Ara-Pusauli at Dumraon TL Line-1</v>
          </cell>
          <cell r="B416">
            <v>58</v>
          </cell>
          <cell r="C416" t="str">
            <v>15/0</v>
          </cell>
          <cell r="D416" t="str">
            <v>DD+9</v>
          </cell>
          <cell r="E416">
            <v>43620</v>
          </cell>
          <cell r="F416" t="e">
            <v>#NAME?</v>
          </cell>
          <cell r="G416">
            <v>0</v>
          </cell>
          <cell r="H416">
            <v>0</v>
          </cell>
          <cell r="I416">
            <v>0</v>
          </cell>
        </row>
        <row r="417">
          <cell r="A417" t="str">
            <v>Lilo of 220kv DC Ara-Pusauli at Dumraon TL Line-1</v>
          </cell>
          <cell r="B417">
            <v>41</v>
          </cell>
          <cell r="C417" t="str">
            <v>16/0</v>
          </cell>
          <cell r="D417" t="str">
            <v>DD+9</v>
          </cell>
          <cell r="E417">
            <v>43606</v>
          </cell>
          <cell r="F417" t="e">
            <v>#NAME?</v>
          </cell>
          <cell r="G417">
            <v>0</v>
          </cell>
          <cell r="H417">
            <v>0</v>
          </cell>
          <cell r="I417">
            <v>0</v>
          </cell>
        </row>
        <row r="418">
          <cell r="A418" t="str">
            <v>Lilo of 220kv DC Ara-Pusauli at Dumraon TL Line-1</v>
          </cell>
          <cell r="B418">
            <v>0</v>
          </cell>
          <cell r="C418" t="str">
            <v>17/0</v>
          </cell>
          <cell r="D418" t="str">
            <v>DB+0</v>
          </cell>
          <cell r="E418">
            <v>0</v>
          </cell>
          <cell r="F418" t="e">
            <v>#NAME?</v>
          </cell>
          <cell r="G418">
            <v>0</v>
          </cell>
          <cell r="H418">
            <v>0</v>
          </cell>
          <cell r="I418">
            <v>0</v>
          </cell>
        </row>
        <row r="419">
          <cell r="A419" t="str">
            <v>Lilo of 220kv DC Ara-Pusauli at Dumraon TL Line-1</v>
          </cell>
          <cell r="B419">
            <v>42</v>
          </cell>
          <cell r="C419" t="str">
            <v>18/0</v>
          </cell>
          <cell r="D419" t="str">
            <v>DD+0</v>
          </cell>
          <cell r="E419">
            <v>43606</v>
          </cell>
          <cell r="F419" t="e">
            <v>#NAME?</v>
          </cell>
          <cell r="G419">
            <v>0</v>
          </cell>
          <cell r="H419">
            <v>0</v>
          </cell>
          <cell r="I419">
            <v>0</v>
          </cell>
        </row>
        <row r="420">
          <cell r="A420" t="str">
            <v>Lilo of 220kv DC Ara-Pusauli at Dumraon TL Line-1</v>
          </cell>
          <cell r="B420">
            <v>43</v>
          </cell>
          <cell r="C420" t="str">
            <v>19/0</v>
          </cell>
          <cell r="D420" t="str">
            <v>DD+0</v>
          </cell>
          <cell r="E420">
            <v>43606</v>
          </cell>
          <cell r="F420" t="e">
            <v>#NAME?</v>
          </cell>
          <cell r="G420">
            <v>0</v>
          </cell>
          <cell r="H420">
            <v>0</v>
          </cell>
          <cell r="I420">
            <v>0</v>
          </cell>
        </row>
        <row r="421">
          <cell r="A421" t="str">
            <v>132KV DC Gaya-Jehanabad TL Line</v>
          </cell>
          <cell r="B421">
            <v>48</v>
          </cell>
          <cell r="C421" t="str">
            <v>18/8</v>
          </cell>
          <cell r="D421" t="str">
            <v>DA+0</v>
          </cell>
          <cell r="E421">
            <v>43454</v>
          </cell>
          <cell r="F421" t="str">
            <v>Sumaiyya Enterprizes</v>
          </cell>
          <cell r="G421">
            <v>0</v>
          </cell>
          <cell r="H421">
            <v>0</v>
          </cell>
          <cell r="I421">
            <v>0</v>
          </cell>
        </row>
        <row r="422">
          <cell r="A422" t="str">
            <v>Lilo of 220kv DC Ara-Pusauli at Dumraon TL Line-1</v>
          </cell>
          <cell r="B422">
            <v>0</v>
          </cell>
          <cell r="C422" t="str">
            <v>4/0</v>
          </cell>
          <cell r="D422" t="str">
            <v>DD+6</v>
          </cell>
          <cell r="E422">
            <v>0</v>
          </cell>
          <cell r="F422" t="e">
            <v>#NAME?</v>
          </cell>
          <cell r="G422">
            <v>0</v>
          </cell>
          <cell r="H422">
            <v>0</v>
          </cell>
          <cell r="I422">
            <v>0</v>
          </cell>
        </row>
        <row r="423">
          <cell r="A423" t="str">
            <v>Lilo of 220kv DC Ara-Pusauli at Dumraon TL Line-1</v>
          </cell>
          <cell r="B423">
            <v>0</v>
          </cell>
          <cell r="C423" t="str">
            <v>5/0</v>
          </cell>
          <cell r="D423" t="str">
            <v>DD+6</v>
          </cell>
          <cell r="E423">
            <v>0</v>
          </cell>
          <cell r="F423" t="e">
            <v>#NAME?</v>
          </cell>
          <cell r="G423">
            <v>0</v>
          </cell>
          <cell r="H423">
            <v>0</v>
          </cell>
          <cell r="I423">
            <v>0</v>
          </cell>
        </row>
        <row r="424">
          <cell r="A424" t="str">
            <v>132KV DC Dumraon-Buxar TL Line</v>
          </cell>
          <cell r="B424">
            <v>30</v>
          </cell>
          <cell r="C424" t="str">
            <v>11/6</v>
          </cell>
          <cell r="D424" t="str">
            <v>DQ+0</v>
          </cell>
          <cell r="E424">
            <v>43461</v>
          </cell>
          <cell r="F424" t="str">
            <v>Rajesh Electric Works</v>
          </cell>
          <cell r="G424">
            <v>0</v>
          </cell>
          <cell r="H424">
            <v>0</v>
          </cell>
          <cell r="I424">
            <v>0</v>
          </cell>
        </row>
        <row r="425">
          <cell r="A425" t="str">
            <v>Lilo of 220kv DC Ara-Pusauli at Dumraon TL Line-1</v>
          </cell>
          <cell r="B425">
            <v>44</v>
          </cell>
          <cell r="C425" t="str">
            <v>7/0</v>
          </cell>
          <cell r="D425" t="str">
            <v>DC+3</v>
          </cell>
          <cell r="E425">
            <v>43606</v>
          </cell>
          <cell r="F425" t="e">
            <v>#NAME?</v>
          </cell>
          <cell r="G425">
            <v>0</v>
          </cell>
          <cell r="H425">
            <v>0</v>
          </cell>
          <cell r="I425">
            <v>0</v>
          </cell>
        </row>
        <row r="426">
          <cell r="A426" t="str">
            <v>Lilo of 220kv DC Ara-Pusauli at Dumraon TL Line-1</v>
          </cell>
          <cell r="B426">
            <v>0</v>
          </cell>
          <cell r="C426" t="str">
            <v>GANTRY</v>
          </cell>
          <cell r="D426" t="str">
            <v>GANTRY</v>
          </cell>
          <cell r="E426">
            <v>0</v>
          </cell>
          <cell r="F426" t="e">
            <v>#NAME?</v>
          </cell>
          <cell r="G426">
            <v>0</v>
          </cell>
          <cell r="H426">
            <v>0</v>
          </cell>
          <cell r="I426">
            <v>0</v>
          </cell>
        </row>
        <row r="427">
          <cell r="A427" t="str">
            <v>Lilo of 220kv DC Ara-Pusauli at Dumraon TL Line-1</v>
          </cell>
          <cell r="B427">
            <v>0</v>
          </cell>
          <cell r="C427" t="str">
            <v>GANTRY</v>
          </cell>
          <cell r="D427" t="str">
            <v>GANTRY</v>
          </cell>
          <cell r="E427">
            <v>0</v>
          </cell>
          <cell r="F427" t="e">
            <v>#NAME?</v>
          </cell>
          <cell r="G427">
            <v>0</v>
          </cell>
          <cell r="H427">
            <v>0</v>
          </cell>
          <cell r="I427">
            <v>0</v>
          </cell>
        </row>
        <row r="428">
          <cell r="A428" t="str">
            <v>Lilo of 220kv DC Ara-Pusauli at Dumraon TL Line-1</v>
          </cell>
          <cell r="B428">
            <v>28</v>
          </cell>
          <cell r="C428" t="str">
            <v>1/0</v>
          </cell>
          <cell r="D428" t="str">
            <v>DD+0</v>
          </cell>
          <cell r="E428">
            <v>43605</v>
          </cell>
          <cell r="F428" t="e">
            <v>#NAME?</v>
          </cell>
          <cell r="G428">
            <v>0</v>
          </cell>
          <cell r="H428">
            <v>0</v>
          </cell>
          <cell r="I428">
            <v>0</v>
          </cell>
        </row>
        <row r="429">
          <cell r="A429" t="str">
            <v>Lilo of 220kv DC Ara-Pusauli at Dumraon TL Line-1</v>
          </cell>
          <cell r="B429">
            <v>29</v>
          </cell>
          <cell r="C429" t="str">
            <v>2/0</v>
          </cell>
          <cell r="D429" t="str">
            <v>DD+0</v>
          </cell>
          <cell r="E429">
            <v>43605</v>
          </cell>
          <cell r="F429" t="e">
            <v>#NAME?</v>
          </cell>
          <cell r="G429">
            <v>0</v>
          </cell>
          <cell r="H429">
            <v>0</v>
          </cell>
          <cell r="I429">
            <v>0</v>
          </cell>
        </row>
        <row r="430">
          <cell r="A430" t="str">
            <v>132KV DC Gaya-Jehanabad TL Line</v>
          </cell>
          <cell r="B430">
            <v>49</v>
          </cell>
          <cell r="C430" t="str">
            <v>19/8</v>
          </cell>
          <cell r="D430" t="str">
            <v>DA+6</v>
          </cell>
          <cell r="E430">
            <v>43454</v>
          </cell>
          <cell r="F430" t="str">
            <v>M S Builder</v>
          </cell>
          <cell r="G430">
            <v>0</v>
          </cell>
          <cell r="H430">
            <v>0</v>
          </cell>
          <cell r="I430">
            <v>0</v>
          </cell>
        </row>
        <row r="431">
          <cell r="A431" t="str">
            <v>132KV DC Naubatpur-Masaurhi TL Line</v>
          </cell>
          <cell r="B431">
            <v>18</v>
          </cell>
          <cell r="C431" t="str">
            <v>6/1</v>
          </cell>
          <cell r="D431" t="str">
            <v>DA+6</v>
          </cell>
          <cell r="E431">
            <v>43452</v>
          </cell>
          <cell r="F431" t="str">
            <v>Lalan Mehta</v>
          </cell>
          <cell r="G431">
            <v>0</v>
          </cell>
          <cell r="H431">
            <v>0</v>
          </cell>
          <cell r="I431">
            <v>0</v>
          </cell>
        </row>
        <row r="432">
          <cell r="A432" t="str">
            <v>132KV DC Gaya-Jehanabad TL Line</v>
          </cell>
          <cell r="B432">
            <v>46</v>
          </cell>
          <cell r="C432" t="str">
            <v>12/1</v>
          </cell>
          <cell r="D432" t="str">
            <v>DA+0</v>
          </cell>
          <cell r="E432">
            <v>43452</v>
          </cell>
          <cell r="F432" t="str">
            <v>Rajiv Kumar</v>
          </cell>
          <cell r="G432">
            <v>0</v>
          </cell>
          <cell r="H432">
            <v>0</v>
          </cell>
          <cell r="I432">
            <v>0</v>
          </cell>
        </row>
        <row r="433">
          <cell r="A433" t="str">
            <v>132KV DC Gaya-Jehanabad TL Line</v>
          </cell>
          <cell r="B433">
            <v>37</v>
          </cell>
          <cell r="C433" t="str">
            <v>19/9</v>
          </cell>
          <cell r="D433" t="str">
            <v>DA+3</v>
          </cell>
          <cell r="E433">
            <v>43451</v>
          </cell>
          <cell r="F433" t="str">
            <v>M S Builder</v>
          </cell>
          <cell r="G433">
            <v>0</v>
          </cell>
          <cell r="H433">
            <v>0</v>
          </cell>
          <cell r="I433">
            <v>0</v>
          </cell>
        </row>
        <row r="434">
          <cell r="A434" t="str">
            <v>132KV DC Naubatpur-Masaurhi TL Line</v>
          </cell>
          <cell r="B434">
            <v>17</v>
          </cell>
          <cell r="C434" t="str">
            <v>4/1</v>
          </cell>
          <cell r="D434" t="str">
            <v>DA+0</v>
          </cell>
          <cell r="E434">
            <v>43450</v>
          </cell>
          <cell r="F434" t="str">
            <v>Lalan Mehta</v>
          </cell>
          <cell r="G434">
            <v>0</v>
          </cell>
          <cell r="H434">
            <v>0</v>
          </cell>
          <cell r="I434">
            <v>0</v>
          </cell>
        </row>
        <row r="435">
          <cell r="A435" t="str">
            <v>132KV DC Gaya-Jehanabad TL Line</v>
          </cell>
          <cell r="B435">
            <v>38</v>
          </cell>
          <cell r="C435" t="str">
            <v>12/3</v>
          </cell>
          <cell r="D435" t="str">
            <v>DA+0</v>
          </cell>
          <cell r="E435">
            <v>43451</v>
          </cell>
          <cell r="F435" t="str">
            <v>Rajiv Kumar</v>
          </cell>
          <cell r="G435">
            <v>0</v>
          </cell>
          <cell r="H435">
            <v>0</v>
          </cell>
          <cell r="I435">
            <v>0</v>
          </cell>
        </row>
        <row r="436">
          <cell r="A436" t="str">
            <v>132KV DC Gaya-Jehanabad TL Line</v>
          </cell>
          <cell r="B436">
            <v>39</v>
          </cell>
          <cell r="C436" t="str">
            <v>18/9</v>
          </cell>
          <cell r="D436" t="str">
            <v>DA+3</v>
          </cell>
          <cell r="E436">
            <v>43451</v>
          </cell>
          <cell r="F436" t="str">
            <v>Sumaiyya Enterprizes</v>
          </cell>
          <cell r="G436">
            <v>0</v>
          </cell>
          <cell r="H436">
            <v>0</v>
          </cell>
          <cell r="I436">
            <v>0</v>
          </cell>
        </row>
        <row r="437">
          <cell r="A437" t="str">
            <v>132KV DC Dumraon-Buxar TL Line</v>
          </cell>
          <cell r="B437">
            <v>21</v>
          </cell>
          <cell r="C437" t="str">
            <v>11/15</v>
          </cell>
          <cell r="D437" t="str">
            <v>DQ+0</v>
          </cell>
          <cell r="E437">
            <v>43454</v>
          </cell>
          <cell r="F437" t="str">
            <v>Meera Engineering</v>
          </cell>
          <cell r="G437">
            <v>0</v>
          </cell>
          <cell r="H437">
            <v>0</v>
          </cell>
          <cell r="I437">
            <v>0</v>
          </cell>
        </row>
        <row r="438">
          <cell r="A438" t="str">
            <v>132KV DC Gaya-Jehanabad TL Line</v>
          </cell>
          <cell r="B438">
            <v>40</v>
          </cell>
          <cell r="C438" t="str">
            <v>6/0</v>
          </cell>
          <cell r="D438" t="str">
            <v>DC+0</v>
          </cell>
          <cell r="E438">
            <v>43451</v>
          </cell>
          <cell r="F438" t="str">
            <v>Sunil Kumar</v>
          </cell>
          <cell r="G438">
            <v>0</v>
          </cell>
          <cell r="H438">
            <v>0</v>
          </cell>
          <cell r="I438">
            <v>0</v>
          </cell>
        </row>
        <row r="439">
          <cell r="A439" t="str">
            <v>132KV DC Dumraon-Buxar TL Line</v>
          </cell>
          <cell r="B439">
            <v>22</v>
          </cell>
          <cell r="C439" t="str">
            <v>11/11</v>
          </cell>
          <cell r="D439" t="str">
            <v>DP+0</v>
          </cell>
          <cell r="E439">
            <v>43454</v>
          </cell>
          <cell r="F439" t="str">
            <v>Meera Engineering</v>
          </cell>
          <cell r="G439">
            <v>0</v>
          </cell>
          <cell r="H439">
            <v>0</v>
          </cell>
          <cell r="I439">
            <v>0</v>
          </cell>
        </row>
        <row r="440">
          <cell r="A440" t="str">
            <v>132KV DC Naubatpur-Masaurhi TL Line</v>
          </cell>
          <cell r="B440">
            <v>0</v>
          </cell>
          <cell r="C440" t="str">
            <v>15/0</v>
          </cell>
          <cell r="D440" t="str">
            <v>DD+0</v>
          </cell>
          <cell r="E440">
            <v>0</v>
          </cell>
          <cell r="F440" t="e">
            <v>#NAME?</v>
          </cell>
          <cell r="G440">
            <v>0</v>
          </cell>
          <cell r="H440">
            <v>0</v>
          </cell>
          <cell r="I440">
            <v>0</v>
          </cell>
        </row>
        <row r="441">
          <cell r="A441" t="str">
            <v>132KV DC Naubatpur-Masaurhi TL Line</v>
          </cell>
          <cell r="B441">
            <v>0</v>
          </cell>
          <cell r="C441" t="str">
            <v>16/0 Monopole</v>
          </cell>
          <cell r="D441" t="str">
            <v>MPDD+0</v>
          </cell>
          <cell r="E441">
            <v>0</v>
          </cell>
          <cell r="F441" t="e">
            <v>#NAME?</v>
          </cell>
          <cell r="G441">
            <v>0</v>
          </cell>
          <cell r="H441">
            <v>0</v>
          </cell>
          <cell r="I441">
            <v>0</v>
          </cell>
        </row>
        <row r="442">
          <cell r="A442" t="str">
            <v>132KV DC Naubatpur-Masaurhi TL Line</v>
          </cell>
          <cell r="B442">
            <v>16</v>
          </cell>
          <cell r="C442" t="str">
            <v>4/3</v>
          </cell>
          <cell r="D442" t="str">
            <v>DA+6</v>
          </cell>
          <cell r="E442">
            <v>43449</v>
          </cell>
          <cell r="F442" t="str">
            <v>Lalan Mehta</v>
          </cell>
          <cell r="G442">
            <v>0</v>
          </cell>
          <cell r="H442">
            <v>0</v>
          </cell>
          <cell r="I442">
            <v>0</v>
          </cell>
        </row>
        <row r="443">
          <cell r="A443" t="str">
            <v>132KV DC Naubatpur-Masaurhi TL Line</v>
          </cell>
          <cell r="B443">
            <v>15</v>
          </cell>
          <cell r="C443" t="str">
            <v>6/4</v>
          </cell>
          <cell r="D443" t="str">
            <v>DA+3</v>
          </cell>
          <cell r="E443">
            <v>43447</v>
          </cell>
          <cell r="F443" t="str">
            <v>Lalan Mehta</v>
          </cell>
          <cell r="G443">
            <v>0</v>
          </cell>
          <cell r="H443">
            <v>0</v>
          </cell>
          <cell r="I443">
            <v>0</v>
          </cell>
        </row>
        <row r="444">
          <cell r="A444" t="str">
            <v>132KV DC Gaya-Jehanabad TL Line</v>
          </cell>
          <cell r="B444">
            <v>41</v>
          </cell>
          <cell r="C444" t="str">
            <v>12/5</v>
          </cell>
          <cell r="D444" t="str">
            <v>DA+6</v>
          </cell>
          <cell r="E444">
            <v>43451</v>
          </cell>
          <cell r="F444" t="str">
            <v>Rajiv Kumar</v>
          </cell>
          <cell r="G444">
            <v>0</v>
          </cell>
          <cell r="H444">
            <v>0</v>
          </cell>
          <cell r="I444">
            <v>0</v>
          </cell>
        </row>
        <row r="445">
          <cell r="A445" t="str">
            <v>132KV DC Gaya-Jehanabad TL Line</v>
          </cell>
          <cell r="B445">
            <v>36</v>
          </cell>
          <cell r="C445" t="str">
            <v>5/0</v>
          </cell>
          <cell r="D445" t="str">
            <v>DC+0</v>
          </cell>
          <cell r="E445">
            <v>43449</v>
          </cell>
          <cell r="F445" t="str">
            <v>Sunil Kumar</v>
          </cell>
          <cell r="G445">
            <v>0</v>
          </cell>
          <cell r="H445">
            <v>0</v>
          </cell>
          <cell r="I445">
            <v>0</v>
          </cell>
        </row>
        <row r="446">
          <cell r="A446" t="str">
            <v>132KV DC Gaya-Jehanabad TL Line</v>
          </cell>
          <cell r="B446">
            <v>35</v>
          </cell>
          <cell r="C446" t="str">
            <v>18/7</v>
          </cell>
          <cell r="D446" t="str">
            <v>DA+3</v>
          </cell>
          <cell r="E446">
            <v>43447</v>
          </cell>
          <cell r="F446" t="str">
            <v>Sumaiyya Enterprizes</v>
          </cell>
          <cell r="G446">
            <v>0</v>
          </cell>
          <cell r="H446">
            <v>0</v>
          </cell>
          <cell r="I446">
            <v>0</v>
          </cell>
        </row>
        <row r="447">
          <cell r="A447" t="str">
            <v>132KV DC Dumraon-Buxar TL Line</v>
          </cell>
          <cell r="B447">
            <v>26</v>
          </cell>
          <cell r="C447" t="str">
            <v>11/5</v>
          </cell>
          <cell r="D447" t="str">
            <v>DP+3</v>
          </cell>
          <cell r="E447">
            <v>43455</v>
          </cell>
          <cell r="F447" t="str">
            <v>Rajesh Electric Works</v>
          </cell>
          <cell r="G447">
            <v>0</v>
          </cell>
          <cell r="H447">
            <v>0</v>
          </cell>
          <cell r="I447">
            <v>0</v>
          </cell>
        </row>
        <row r="448">
          <cell r="A448" t="str">
            <v>132KV DC Naubatpur-Masaurhi TL Line</v>
          </cell>
          <cell r="B448">
            <v>14</v>
          </cell>
          <cell r="C448" t="str">
            <v>6/2</v>
          </cell>
          <cell r="D448" t="str">
            <v>DA+6</v>
          </cell>
          <cell r="E448">
            <v>43445</v>
          </cell>
          <cell r="F448" t="str">
            <v>Lalan Mehta</v>
          </cell>
          <cell r="G448">
            <v>0</v>
          </cell>
          <cell r="H448">
            <v>0</v>
          </cell>
          <cell r="I448">
            <v>0</v>
          </cell>
        </row>
        <row r="449">
          <cell r="A449" t="str">
            <v>132KV DC Naubatpur-Paliganj TL Line</v>
          </cell>
          <cell r="B449">
            <v>13</v>
          </cell>
          <cell r="C449" t="str">
            <v>9/7</v>
          </cell>
          <cell r="D449" t="str">
            <v>DA+0</v>
          </cell>
          <cell r="E449">
            <v>43449</v>
          </cell>
          <cell r="F449" t="str">
            <v>Mahesh Prasad Singh</v>
          </cell>
          <cell r="G449">
            <v>0</v>
          </cell>
          <cell r="H449">
            <v>0</v>
          </cell>
          <cell r="I449">
            <v>0</v>
          </cell>
        </row>
        <row r="450">
          <cell r="A450" t="str">
            <v>132KV DC Gaya-Jehanabad TL Line</v>
          </cell>
          <cell r="B450">
            <v>34</v>
          </cell>
          <cell r="C450" t="str">
            <v>19/7</v>
          </cell>
          <cell r="D450" t="str">
            <v>DA+6</v>
          </cell>
          <cell r="E450">
            <v>43446</v>
          </cell>
          <cell r="F450" t="str">
            <v>M S Builder</v>
          </cell>
          <cell r="G450">
            <v>0</v>
          </cell>
          <cell r="H450">
            <v>0</v>
          </cell>
          <cell r="I450">
            <v>0</v>
          </cell>
        </row>
        <row r="451">
          <cell r="A451" t="str">
            <v>132KV DC Dumraon-Buxar TL Line</v>
          </cell>
          <cell r="B451">
            <v>27</v>
          </cell>
          <cell r="C451" t="str">
            <v>11/4</v>
          </cell>
          <cell r="D451" t="str">
            <v>DP+0</v>
          </cell>
          <cell r="E451">
            <v>43455</v>
          </cell>
          <cell r="F451" t="str">
            <v>Rajesh Electric Works</v>
          </cell>
          <cell r="G451">
            <v>0</v>
          </cell>
          <cell r="H451">
            <v>0</v>
          </cell>
          <cell r="I451">
            <v>0</v>
          </cell>
        </row>
        <row r="452">
          <cell r="A452" t="str">
            <v>132KV DC Gaya-Jehanabad TL Line</v>
          </cell>
          <cell r="B452">
            <v>33</v>
          </cell>
          <cell r="C452" t="str">
            <v>15/9</v>
          </cell>
          <cell r="D452" t="str">
            <v>DA+0</v>
          </cell>
          <cell r="E452">
            <v>43445</v>
          </cell>
          <cell r="F452" t="str">
            <v>Rajiv Kumar</v>
          </cell>
          <cell r="G452">
            <v>0</v>
          </cell>
          <cell r="H452">
            <v>0</v>
          </cell>
          <cell r="I452">
            <v>0</v>
          </cell>
        </row>
        <row r="453">
          <cell r="A453" t="str">
            <v>132KV DC Naubatpur-Masaurhi TL Line</v>
          </cell>
          <cell r="B453">
            <v>13</v>
          </cell>
          <cell r="C453" t="str">
            <v>6/3</v>
          </cell>
          <cell r="D453" t="str">
            <v>DA+0</v>
          </cell>
          <cell r="E453">
            <v>43444</v>
          </cell>
          <cell r="F453" t="str">
            <v>Lalan Mehta</v>
          </cell>
          <cell r="G453">
            <v>0</v>
          </cell>
          <cell r="H453">
            <v>0</v>
          </cell>
          <cell r="I453">
            <v>0</v>
          </cell>
        </row>
        <row r="454">
          <cell r="A454" t="str">
            <v>132KV DC Gaya-Jehanabad TL Line</v>
          </cell>
          <cell r="B454">
            <v>31</v>
          </cell>
          <cell r="C454" t="str">
            <v>5/1</v>
          </cell>
          <cell r="D454" t="str">
            <v>DA+0</v>
          </cell>
          <cell r="E454">
            <v>43444</v>
          </cell>
          <cell r="F454" t="str">
            <v>Sunil Kumar</v>
          </cell>
          <cell r="G454">
            <v>0</v>
          </cell>
          <cell r="H454">
            <v>0</v>
          </cell>
          <cell r="I454">
            <v>0</v>
          </cell>
        </row>
        <row r="455">
          <cell r="A455" t="str">
            <v>132KV DC Gaya-Jehanabad TL Line</v>
          </cell>
          <cell r="B455">
            <v>32</v>
          </cell>
          <cell r="C455" t="str">
            <v>5/2</v>
          </cell>
          <cell r="D455" t="str">
            <v>DA+6</v>
          </cell>
          <cell r="E455">
            <v>43444</v>
          </cell>
          <cell r="F455" t="str">
            <v>Sunil Kumar</v>
          </cell>
          <cell r="G455">
            <v>0</v>
          </cell>
          <cell r="H455">
            <v>0</v>
          </cell>
          <cell r="I455">
            <v>0</v>
          </cell>
        </row>
        <row r="456">
          <cell r="A456" t="str">
            <v>132KV DC Gaya-Jehanabad TL Line</v>
          </cell>
          <cell r="B456">
            <v>29</v>
          </cell>
          <cell r="C456" t="str">
            <v>15/0</v>
          </cell>
          <cell r="D456" t="str">
            <v>DD+3</v>
          </cell>
          <cell r="E456">
            <v>43442</v>
          </cell>
          <cell r="F456" t="str">
            <v>Rajiv Kumar</v>
          </cell>
          <cell r="G456">
            <v>0</v>
          </cell>
          <cell r="H456">
            <v>0</v>
          </cell>
          <cell r="I456">
            <v>0</v>
          </cell>
        </row>
        <row r="457">
          <cell r="A457" t="str">
            <v>132KV DC Dumraon-Buxar TL Line</v>
          </cell>
          <cell r="B457">
            <v>28</v>
          </cell>
          <cell r="C457" t="str">
            <v>13/4</v>
          </cell>
          <cell r="D457" t="str">
            <v>DP+3</v>
          </cell>
          <cell r="E457">
            <v>43455</v>
          </cell>
          <cell r="F457" t="str">
            <v>Meera Engineering</v>
          </cell>
          <cell r="G457">
            <v>0</v>
          </cell>
          <cell r="H457">
            <v>0</v>
          </cell>
          <cell r="I457">
            <v>0</v>
          </cell>
        </row>
        <row r="458">
          <cell r="A458" t="str">
            <v>132KV DC Naubatpur-Masaurhi TL Line</v>
          </cell>
          <cell r="B458">
            <v>12</v>
          </cell>
          <cell r="C458" t="str">
            <v>10/5</v>
          </cell>
          <cell r="D458" t="str">
            <v>DB+3</v>
          </cell>
          <cell r="E458">
            <v>43441</v>
          </cell>
          <cell r="F458" t="str">
            <v>Lalan Mehta</v>
          </cell>
          <cell r="G458">
            <v>0</v>
          </cell>
          <cell r="H458">
            <v>0</v>
          </cell>
          <cell r="I458">
            <v>0</v>
          </cell>
        </row>
        <row r="459">
          <cell r="A459" t="str">
            <v>132KV DC Gaya-Jehanabad TL Line</v>
          </cell>
          <cell r="B459">
            <v>30</v>
          </cell>
          <cell r="C459" t="str">
            <v>18/11</v>
          </cell>
          <cell r="D459" t="str">
            <v>DA+3</v>
          </cell>
          <cell r="E459">
            <v>43442</v>
          </cell>
          <cell r="F459" t="str">
            <v>Sumaiyya Enterprizes</v>
          </cell>
          <cell r="G459">
            <v>0</v>
          </cell>
          <cell r="H459">
            <v>0</v>
          </cell>
          <cell r="I459">
            <v>0</v>
          </cell>
        </row>
        <row r="460">
          <cell r="A460" t="str">
            <v>132KV DC Gaya-Jehanabad TL Line</v>
          </cell>
          <cell r="B460">
            <v>28</v>
          </cell>
          <cell r="C460" t="str">
            <v>19/2</v>
          </cell>
          <cell r="D460" t="str">
            <v>DA+0</v>
          </cell>
          <cell r="E460">
            <v>43441</v>
          </cell>
          <cell r="F460" t="str">
            <v>M S Builder</v>
          </cell>
          <cell r="G460">
            <v>0</v>
          </cell>
          <cell r="H460">
            <v>0</v>
          </cell>
          <cell r="I460">
            <v>0</v>
          </cell>
        </row>
        <row r="461">
          <cell r="A461" t="str">
            <v>132KV DC Dumraon-Dumraon TL Line</v>
          </cell>
          <cell r="B461">
            <v>45</v>
          </cell>
          <cell r="C461" t="str">
            <v>6/6</v>
          </cell>
          <cell r="D461" t="str">
            <v>DA+0</v>
          </cell>
          <cell r="E461">
            <v>43582</v>
          </cell>
          <cell r="F461" t="str">
            <v>Chandan Yadav</v>
          </cell>
          <cell r="G461">
            <v>0</v>
          </cell>
          <cell r="H461">
            <v>0</v>
          </cell>
          <cell r="I461">
            <v>0</v>
          </cell>
        </row>
        <row r="462">
          <cell r="A462" t="str">
            <v>132KV DC Dumraon-Dumraon TL Line</v>
          </cell>
          <cell r="B462">
            <v>71</v>
          </cell>
          <cell r="C462" t="str">
            <v>2/4</v>
          </cell>
          <cell r="D462" t="str">
            <v>DA+0</v>
          </cell>
          <cell r="E462">
            <v>43605</v>
          </cell>
          <cell r="F462" t="e">
            <v>#NAME?</v>
          </cell>
          <cell r="G462">
            <v>0</v>
          </cell>
          <cell r="H462">
            <v>0</v>
          </cell>
          <cell r="I462">
            <v>0</v>
          </cell>
        </row>
        <row r="463">
          <cell r="A463" t="str">
            <v>132KV DC Dumraon-Dumraon TL Line</v>
          </cell>
          <cell r="B463">
            <v>72</v>
          </cell>
          <cell r="C463" t="str">
            <v>2/5</v>
          </cell>
          <cell r="D463" t="str">
            <v>DA+3</v>
          </cell>
          <cell r="E463">
            <v>43605</v>
          </cell>
          <cell r="F463" t="e">
            <v>#NAME?</v>
          </cell>
          <cell r="G463">
            <v>0</v>
          </cell>
          <cell r="H463">
            <v>0</v>
          </cell>
          <cell r="I463">
            <v>0</v>
          </cell>
        </row>
        <row r="464">
          <cell r="A464" t="str">
            <v>132KV DC Dumraon-Dumraon TL Line</v>
          </cell>
          <cell r="B464">
            <v>31</v>
          </cell>
          <cell r="C464" t="str">
            <v>4/0</v>
          </cell>
          <cell r="D464" t="str">
            <v>DD+6</v>
          </cell>
          <cell r="E464">
            <v>43573</v>
          </cell>
          <cell r="F464" t="e">
            <v>#NAME?</v>
          </cell>
          <cell r="G464">
            <v>0</v>
          </cell>
          <cell r="H464">
            <v>0</v>
          </cell>
          <cell r="I464">
            <v>0</v>
          </cell>
        </row>
        <row r="465">
          <cell r="A465" t="str">
            <v>132KV DC Dumraon-Dumraon TL Line</v>
          </cell>
          <cell r="B465">
            <v>64</v>
          </cell>
          <cell r="C465" t="str">
            <v>3/1</v>
          </cell>
          <cell r="D465" t="str">
            <v>DA+0</v>
          </cell>
          <cell r="E465">
            <v>43602</v>
          </cell>
          <cell r="F465" t="e">
            <v>#NAME?</v>
          </cell>
          <cell r="G465">
            <v>0</v>
          </cell>
          <cell r="H465">
            <v>0</v>
          </cell>
          <cell r="I465">
            <v>0</v>
          </cell>
        </row>
        <row r="466">
          <cell r="A466" t="str">
            <v>132KV DC Dumraon-Dumraon TL Line</v>
          </cell>
          <cell r="B466">
            <v>39</v>
          </cell>
          <cell r="C466" t="str">
            <v>5/1</v>
          </cell>
          <cell r="D466" t="str">
            <v>DA+3</v>
          </cell>
          <cell r="E466">
            <v>43581</v>
          </cell>
          <cell r="F466" t="str">
            <v>Chandan Yadav</v>
          </cell>
          <cell r="G466">
            <v>0</v>
          </cell>
          <cell r="H466">
            <v>0</v>
          </cell>
          <cell r="I466">
            <v>0</v>
          </cell>
        </row>
        <row r="467">
          <cell r="A467" t="str">
            <v>132KV DC Dumraon-Dumraon TL Line</v>
          </cell>
          <cell r="B467">
            <v>9</v>
          </cell>
          <cell r="C467" t="str">
            <v>3/7</v>
          </cell>
          <cell r="D467" t="str">
            <v>DA+3</v>
          </cell>
          <cell r="E467">
            <v>43515</v>
          </cell>
          <cell r="F467" t="e">
            <v>#NAME?</v>
          </cell>
          <cell r="G467">
            <v>0</v>
          </cell>
          <cell r="H467">
            <v>0</v>
          </cell>
          <cell r="I467">
            <v>0</v>
          </cell>
        </row>
        <row r="468">
          <cell r="A468" t="str">
            <v>132KV DC Dumraon-Dumraon TL Line</v>
          </cell>
          <cell r="B468">
            <v>32</v>
          </cell>
          <cell r="C468" t="str">
            <v>5/2</v>
          </cell>
          <cell r="D468" t="str">
            <v>DA+6</v>
          </cell>
          <cell r="E468">
            <v>43573</v>
          </cell>
          <cell r="F468" t="e">
            <v>#NAME?</v>
          </cell>
          <cell r="G468">
            <v>0</v>
          </cell>
          <cell r="H468">
            <v>0</v>
          </cell>
          <cell r="I468">
            <v>0</v>
          </cell>
        </row>
        <row r="469">
          <cell r="A469" t="str">
            <v>132KV DC Gaya-Jehanabad TL Line</v>
          </cell>
          <cell r="B469">
            <v>27</v>
          </cell>
          <cell r="C469" t="str">
            <v>3/3</v>
          </cell>
          <cell r="D469" t="str">
            <v>DA+3</v>
          </cell>
          <cell r="E469">
            <v>43440</v>
          </cell>
          <cell r="F469" t="str">
            <v>Deepak Kumar</v>
          </cell>
          <cell r="G469">
            <v>0</v>
          </cell>
          <cell r="H469">
            <v>0</v>
          </cell>
          <cell r="I469">
            <v>0</v>
          </cell>
        </row>
        <row r="470">
          <cell r="A470" t="str">
            <v>132KV DC Gaya-Jehanabad TL Line</v>
          </cell>
          <cell r="B470">
            <v>42</v>
          </cell>
          <cell r="C470" t="str">
            <v>5/5</v>
          </cell>
          <cell r="D470" t="str">
            <v>DA+0</v>
          </cell>
          <cell r="E470">
            <v>43451</v>
          </cell>
          <cell r="F470" t="str">
            <v>Sunil Kumar</v>
          </cell>
          <cell r="G470">
            <v>0</v>
          </cell>
          <cell r="H470">
            <v>0</v>
          </cell>
          <cell r="I470">
            <v>0</v>
          </cell>
        </row>
        <row r="471">
          <cell r="A471" t="str">
            <v>132KV DC Dumraon-Dumraon TL Line</v>
          </cell>
          <cell r="B471">
            <v>65</v>
          </cell>
          <cell r="C471" t="str">
            <v>3/2</v>
          </cell>
          <cell r="D471" t="str">
            <v>DA+3</v>
          </cell>
          <cell r="E471">
            <v>43602</v>
          </cell>
          <cell r="F471" t="e">
            <v>#NAME?</v>
          </cell>
          <cell r="G471">
            <v>0</v>
          </cell>
          <cell r="H471">
            <v>0</v>
          </cell>
          <cell r="I471">
            <v>0</v>
          </cell>
        </row>
        <row r="472">
          <cell r="A472" t="str">
            <v>132KV DC Gaya-Jehanabad TL Line</v>
          </cell>
          <cell r="B472">
            <v>43</v>
          </cell>
          <cell r="C472" t="str">
            <v>5/4</v>
          </cell>
          <cell r="D472" t="str">
            <v>DA+0</v>
          </cell>
          <cell r="E472">
            <v>43451</v>
          </cell>
          <cell r="F472" t="str">
            <v>Sunil Kumar</v>
          </cell>
          <cell r="G472">
            <v>0</v>
          </cell>
          <cell r="H472">
            <v>0</v>
          </cell>
          <cell r="I472">
            <v>0</v>
          </cell>
        </row>
        <row r="473">
          <cell r="A473" t="str">
            <v>132KV DC Gaya-Jehanabad TL Line</v>
          </cell>
          <cell r="B473">
            <v>26</v>
          </cell>
          <cell r="C473" t="str">
            <v>15/2</v>
          </cell>
          <cell r="D473" t="str">
            <v>DA+3</v>
          </cell>
          <cell r="E473">
            <v>43439</v>
          </cell>
          <cell r="F473" t="str">
            <v>Rajiv Kumar</v>
          </cell>
          <cell r="G473">
            <v>0</v>
          </cell>
          <cell r="H473">
            <v>0</v>
          </cell>
          <cell r="I473">
            <v>0</v>
          </cell>
        </row>
        <row r="474">
          <cell r="A474" t="str">
            <v>132KV DC Naubatpur-Masaurhi TL Line</v>
          </cell>
          <cell r="B474">
            <v>11</v>
          </cell>
          <cell r="C474" t="str">
            <v>10/4</v>
          </cell>
          <cell r="D474" t="str">
            <v>DA+0</v>
          </cell>
          <cell r="E474">
            <v>43439</v>
          </cell>
          <cell r="F474" t="str">
            <v>Lalan Mehta</v>
          </cell>
          <cell r="G474">
            <v>0</v>
          </cell>
          <cell r="H474">
            <v>0</v>
          </cell>
          <cell r="I474">
            <v>0</v>
          </cell>
        </row>
        <row r="475">
          <cell r="A475" t="str">
            <v>132KV DC Dumraon-Dumraon TL Line</v>
          </cell>
          <cell r="B475">
            <v>33</v>
          </cell>
          <cell r="C475" t="str">
            <v>3/8</v>
          </cell>
          <cell r="D475" t="str">
            <v>DA+0</v>
          </cell>
          <cell r="E475">
            <v>43574</v>
          </cell>
          <cell r="F475" t="e">
            <v>#NAME?</v>
          </cell>
          <cell r="G475">
            <v>0</v>
          </cell>
          <cell r="H475">
            <v>0</v>
          </cell>
          <cell r="I475">
            <v>0</v>
          </cell>
        </row>
        <row r="476">
          <cell r="A476" t="str">
            <v>132KV DC Dumraon-Buxar TL Line</v>
          </cell>
          <cell r="B476">
            <v>23</v>
          </cell>
          <cell r="C476" t="str">
            <v>12/4</v>
          </cell>
          <cell r="D476" t="str">
            <v>DP+0</v>
          </cell>
          <cell r="E476">
            <v>43454</v>
          </cell>
          <cell r="F476" t="str">
            <v>Meera Engineering</v>
          </cell>
          <cell r="G476">
            <v>0</v>
          </cell>
          <cell r="H476">
            <v>0</v>
          </cell>
          <cell r="I476">
            <v>0</v>
          </cell>
        </row>
        <row r="477">
          <cell r="A477" t="str">
            <v>132KV DC Dumraon-Buxar TL Line</v>
          </cell>
          <cell r="B477">
            <v>12</v>
          </cell>
          <cell r="C477" t="str">
            <v>12/3</v>
          </cell>
          <cell r="D477" t="str">
            <v>DP+3</v>
          </cell>
          <cell r="E477">
            <v>43438</v>
          </cell>
          <cell r="F477" t="str">
            <v>Meera Engineering</v>
          </cell>
          <cell r="G477">
            <v>0</v>
          </cell>
          <cell r="H477">
            <v>0</v>
          </cell>
          <cell r="I477">
            <v>0</v>
          </cell>
        </row>
        <row r="478">
          <cell r="A478" t="str">
            <v>132KV DC Gaya-Jehanabad TL Line</v>
          </cell>
          <cell r="B478">
            <v>25</v>
          </cell>
          <cell r="C478" t="str">
            <v>19/1</v>
          </cell>
          <cell r="D478" t="str">
            <v>DA+3</v>
          </cell>
          <cell r="E478">
            <v>43438</v>
          </cell>
          <cell r="F478" t="str">
            <v>Ms Builder</v>
          </cell>
          <cell r="G478">
            <v>0</v>
          </cell>
          <cell r="H478">
            <v>0</v>
          </cell>
          <cell r="I478">
            <v>0</v>
          </cell>
        </row>
        <row r="479">
          <cell r="A479" t="str">
            <v>132KV DC Naubatpur-Masaurhi TL Line</v>
          </cell>
          <cell r="B479">
            <v>10</v>
          </cell>
          <cell r="C479" t="str">
            <v>10/3</v>
          </cell>
          <cell r="D479" t="str">
            <v>DA+0</v>
          </cell>
          <cell r="E479">
            <v>43437</v>
          </cell>
          <cell r="F479" t="str">
            <v>Lalan Mehta</v>
          </cell>
          <cell r="G479">
            <v>0</v>
          </cell>
          <cell r="H479">
            <v>0</v>
          </cell>
          <cell r="I479">
            <v>0</v>
          </cell>
        </row>
        <row r="480">
          <cell r="A480" t="str">
            <v>132KV DC Gaya-Jehanabad TL Line</v>
          </cell>
          <cell r="B480">
            <v>23</v>
          </cell>
          <cell r="C480" t="str">
            <v>15/1</v>
          </cell>
          <cell r="D480" t="str">
            <v>DA+3</v>
          </cell>
          <cell r="E480">
            <v>43437</v>
          </cell>
          <cell r="F480" t="str">
            <v>Rajiv Kumar</v>
          </cell>
          <cell r="G480">
            <v>0</v>
          </cell>
          <cell r="H480">
            <v>0</v>
          </cell>
          <cell r="I480">
            <v>0</v>
          </cell>
        </row>
        <row r="481">
          <cell r="A481" t="str">
            <v>132KV DC Gaya-Jehanabad TL Line</v>
          </cell>
          <cell r="B481">
            <v>24</v>
          </cell>
          <cell r="C481" t="str">
            <v>18/13</v>
          </cell>
          <cell r="D481" t="str">
            <v>DA+0</v>
          </cell>
          <cell r="E481">
            <v>43437</v>
          </cell>
          <cell r="F481" t="str">
            <v>Sumaiyya Enterprizes</v>
          </cell>
          <cell r="G481">
            <v>0</v>
          </cell>
          <cell r="H481">
            <v>0</v>
          </cell>
          <cell r="I481">
            <v>0</v>
          </cell>
        </row>
        <row r="482">
          <cell r="A482" t="str">
            <v>132KV DC Dumraon-Buxar TL Line</v>
          </cell>
          <cell r="B482">
            <v>31</v>
          </cell>
          <cell r="C482" t="str">
            <v>11/2</v>
          </cell>
          <cell r="D482" t="str">
            <v>DP+0</v>
          </cell>
          <cell r="E482">
            <v>43461</v>
          </cell>
          <cell r="F482" t="str">
            <v>Rajesh Electric Works</v>
          </cell>
          <cell r="G482">
            <v>0</v>
          </cell>
          <cell r="H482">
            <v>0</v>
          </cell>
          <cell r="I482">
            <v>0</v>
          </cell>
        </row>
        <row r="483">
          <cell r="A483" t="str">
            <v>132KV DC Dumraon-Dumraon TL Line</v>
          </cell>
          <cell r="B483">
            <v>66</v>
          </cell>
          <cell r="C483" t="str">
            <v>3/6</v>
          </cell>
          <cell r="D483" t="str">
            <v>DA+0</v>
          </cell>
          <cell r="E483">
            <v>43602</v>
          </cell>
          <cell r="F483" t="e">
            <v>#NAME?</v>
          </cell>
          <cell r="G483">
            <v>0</v>
          </cell>
          <cell r="H483">
            <v>0</v>
          </cell>
          <cell r="I483">
            <v>0</v>
          </cell>
        </row>
        <row r="484">
          <cell r="A484" t="str">
            <v>132KV DC Dumraon-Dumraon TL Line</v>
          </cell>
          <cell r="B484">
            <v>34</v>
          </cell>
          <cell r="C484" t="str">
            <v>3/9</v>
          </cell>
          <cell r="D484" t="str">
            <v>DA+0</v>
          </cell>
          <cell r="E484">
            <v>43574</v>
          </cell>
          <cell r="F484" t="e">
            <v>#NAME?</v>
          </cell>
          <cell r="G484">
            <v>0</v>
          </cell>
          <cell r="H484">
            <v>0</v>
          </cell>
          <cell r="I484">
            <v>0</v>
          </cell>
        </row>
        <row r="485">
          <cell r="A485" t="str">
            <v>132KV DC Dumraon-Dumraon TL Line</v>
          </cell>
          <cell r="B485">
            <v>67</v>
          </cell>
          <cell r="C485" t="str">
            <v>3/3</v>
          </cell>
          <cell r="D485" t="str">
            <v>DA+3</v>
          </cell>
          <cell r="E485">
            <v>43602</v>
          </cell>
          <cell r="F485" t="e">
            <v>#NAME?</v>
          </cell>
          <cell r="G485">
            <v>0</v>
          </cell>
          <cell r="H485">
            <v>0</v>
          </cell>
          <cell r="I485">
            <v>0</v>
          </cell>
        </row>
        <row r="486">
          <cell r="A486" t="str">
            <v>132KV DC Dumraon-Dumraon TL Line</v>
          </cell>
          <cell r="B486">
            <v>68</v>
          </cell>
          <cell r="C486" t="str">
            <v>3/5</v>
          </cell>
          <cell r="D486" t="str">
            <v>DA+6</v>
          </cell>
          <cell r="E486">
            <v>43602</v>
          </cell>
          <cell r="F486" t="e">
            <v>#NAME?</v>
          </cell>
          <cell r="G486">
            <v>0</v>
          </cell>
          <cell r="H486">
            <v>0</v>
          </cell>
          <cell r="I486">
            <v>0</v>
          </cell>
        </row>
        <row r="487">
          <cell r="A487" t="str">
            <v>132KV DC Dumraon-Dumraon TL Line</v>
          </cell>
          <cell r="B487">
            <v>69</v>
          </cell>
          <cell r="C487" t="str">
            <v>3/4</v>
          </cell>
          <cell r="D487" t="str">
            <v>DA+3</v>
          </cell>
          <cell r="E487">
            <v>43602</v>
          </cell>
          <cell r="F487" t="e">
            <v>#NAME?</v>
          </cell>
          <cell r="G487">
            <v>0</v>
          </cell>
          <cell r="H487">
            <v>0</v>
          </cell>
          <cell r="I487">
            <v>0</v>
          </cell>
        </row>
        <row r="488">
          <cell r="A488" t="str">
            <v>132KV DC Dumraon-Dumraon TL Line</v>
          </cell>
          <cell r="B488">
            <v>8</v>
          </cell>
          <cell r="C488" t="str">
            <v>6/2</v>
          </cell>
          <cell r="D488" t="str">
            <v>DA+0</v>
          </cell>
          <cell r="E488">
            <v>43441</v>
          </cell>
          <cell r="F488" t="str">
            <v>Meera Engineering</v>
          </cell>
          <cell r="G488">
            <v>0</v>
          </cell>
          <cell r="H488">
            <v>0</v>
          </cell>
          <cell r="I488">
            <v>0</v>
          </cell>
        </row>
        <row r="489">
          <cell r="A489" t="str">
            <v>132KV DC Dumraon-Dumraon TL Line</v>
          </cell>
          <cell r="B489">
            <v>6</v>
          </cell>
          <cell r="C489" t="str">
            <v>6/3</v>
          </cell>
          <cell r="D489" t="str">
            <v>DA+3</v>
          </cell>
          <cell r="E489">
            <v>43434</v>
          </cell>
          <cell r="F489" t="str">
            <v>Meera Engineering</v>
          </cell>
          <cell r="G489">
            <v>0</v>
          </cell>
          <cell r="H489">
            <v>0</v>
          </cell>
          <cell r="I489">
            <v>0</v>
          </cell>
        </row>
        <row r="490">
          <cell r="A490" t="str">
            <v>132KV DC Dumraon-Dumraon TL Line</v>
          </cell>
          <cell r="B490">
            <v>7</v>
          </cell>
          <cell r="C490" t="str">
            <v>14/3</v>
          </cell>
          <cell r="D490" t="str">
            <v>DA+3</v>
          </cell>
          <cell r="E490">
            <v>43434</v>
          </cell>
          <cell r="F490" t="str">
            <v>Meera Engineering</v>
          </cell>
          <cell r="G490">
            <v>0</v>
          </cell>
          <cell r="H490">
            <v>0</v>
          </cell>
          <cell r="I490">
            <v>0</v>
          </cell>
        </row>
        <row r="491">
          <cell r="A491" t="str">
            <v>132KV DC Dumraon-Dumraon TL Line</v>
          </cell>
          <cell r="B491">
            <v>3</v>
          </cell>
          <cell r="C491" t="str">
            <v>13/2</v>
          </cell>
          <cell r="D491" t="str">
            <v>DA+3</v>
          </cell>
          <cell r="E491">
            <v>43425</v>
          </cell>
          <cell r="F491" t="str">
            <v>Meera Engineering</v>
          </cell>
          <cell r="G491">
            <v>0</v>
          </cell>
          <cell r="H491">
            <v>0</v>
          </cell>
          <cell r="I491">
            <v>0</v>
          </cell>
        </row>
        <row r="492">
          <cell r="A492" t="str">
            <v>132KV DC Dumraon-Dumraon TL Line</v>
          </cell>
          <cell r="B492">
            <v>4</v>
          </cell>
          <cell r="C492" t="str">
            <v>12/2</v>
          </cell>
          <cell r="D492" t="str">
            <v>DA+0</v>
          </cell>
          <cell r="E492">
            <v>43425</v>
          </cell>
          <cell r="F492" t="str">
            <v>Meera Engineering</v>
          </cell>
          <cell r="G492">
            <v>0</v>
          </cell>
          <cell r="H492">
            <v>0</v>
          </cell>
          <cell r="I492">
            <v>0</v>
          </cell>
        </row>
        <row r="493">
          <cell r="A493" t="str">
            <v>132KV DC Gaya-Jehanabad TL Line</v>
          </cell>
          <cell r="B493">
            <v>22</v>
          </cell>
          <cell r="C493" t="str">
            <v>3/2</v>
          </cell>
          <cell r="D493" t="str">
            <v>DA+0</v>
          </cell>
          <cell r="E493">
            <v>43436</v>
          </cell>
          <cell r="F493" t="str">
            <v>Deepak Kumar</v>
          </cell>
          <cell r="G493">
            <v>0</v>
          </cell>
          <cell r="H493">
            <v>0</v>
          </cell>
          <cell r="I493">
            <v>0</v>
          </cell>
        </row>
        <row r="494">
          <cell r="A494" t="str">
            <v>132KV DC Gaya-Jehanabad TL Line</v>
          </cell>
          <cell r="B494">
            <v>44</v>
          </cell>
          <cell r="C494" t="str">
            <v>5/3</v>
          </cell>
          <cell r="D494" t="str">
            <v>DA+0</v>
          </cell>
          <cell r="E494">
            <v>43451</v>
          </cell>
          <cell r="F494" t="str">
            <v>Sunil Kumar</v>
          </cell>
          <cell r="G494">
            <v>0</v>
          </cell>
          <cell r="H494">
            <v>0</v>
          </cell>
          <cell r="I494">
            <v>0</v>
          </cell>
        </row>
        <row r="495">
          <cell r="A495" t="str">
            <v>132KV DC Dumraon-Dumraon TL Line</v>
          </cell>
          <cell r="B495">
            <v>1</v>
          </cell>
          <cell r="C495" t="str">
            <v>12/1</v>
          </cell>
          <cell r="D495" t="str">
            <v>DA+3</v>
          </cell>
          <cell r="E495">
            <v>43408</v>
          </cell>
          <cell r="F495" t="str">
            <v>Rajesh Electric Works</v>
          </cell>
          <cell r="G495">
            <v>0</v>
          </cell>
          <cell r="H495">
            <v>0</v>
          </cell>
          <cell r="I495">
            <v>0</v>
          </cell>
        </row>
        <row r="496">
          <cell r="A496" t="str">
            <v>132KV DC Dumraon-Dumraon TL Line</v>
          </cell>
          <cell r="B496">
            <v>5</v>
          </cell>
          <cell r="C496" t="str">
            <v>14/4</v>
          </cell>
          <cell r="D496" t="str">
            <v>DA+3</v>
          </cell>
          <cell r="E496">
            <v>43425</v>
          </cell>
          <cell r="F496" t="str">
            <v>Meera Engineering</v>
          </cell>
          <cell r="G496">
            <v>0</v>
          </cell>
          <cell r="H496">
            <v>0</v>
          </cell>
          <cell r="I496">
            <v>0</v>
          </cell>
        </row>
        <row r="497">
          <cell r="A497" t="str">
            <v>132KV DC Naubatpur-Masaurhi TL Line</v>
          </cell>
          <cell r="B497">
            <v>8</v>
          </cell>
          <cell r="C497" t="str">
            <v>10/2</v>
          </cell>
          <cell r="D497" t="str">
            <v>DA+0</v>
          </cell>
          <cell r="E497">
            <v>43434</v>
          </cell>
          <cell r="F497" t="str">
            <v>Lalan Mehta</v>
          </cell>
          <cell r="G497">
            <v>0</v>
          </cell>
          <cell r="H497">
            <v>0</v>
          </cell>
          <cell r="I497">
            <v>0</v>
          </cell>
        </row>
        <row r="498">
          <cell r="A498" t="str">
            <v>132KV DC Gaya-Jehanabad TL Line</v>
          </cell>
          <cell r="B498">
            <v>21</v>
          </cell>
          <cell r="C498" t="str">
            <v>15/6</v>
          </cell>
          <cell r="D498" t="str">
            <v>DA+0</v>
          </cell>
          <cell r="E498">
            <v>43434</v>
          </cell>
          <cell r="F498" t="str">
            <v>Rajiv Kumar</v>
          </cell>
          <cell r="G498">
            <v>0</v>
          </cell>
          <cell r="H498">
            <v>0</v>
          </cell>
          <cell r="I498">
            <v>0</v>
          </cell>
        </row>
        <row r="499">
          <cell r="A499" t="str">
            <v>132KV DC Dumraon-Dumraon TL Line</v>
          </cell>
          <cell r="B499">
            <v>2</v>
          </cell>
          <cell r="C499" t="str">
            <v>13/1</v>
          </cell>
          <cell r="D499" t="str">
            <v>DA+0</v>
          </cell>
          <cell r="E499">
            <v>43408</v>
          </cell>
          <cell r="F499" t="str">
            <v>Rajesh Electric Works</v>
          </cell>
          <cell r="G499">
            <v>0</v>
          </cell>
          <cell r="H499">
            <v>0</v>
          </cell>
          <cell r="I499">
            <v>0</v>
          </cell>
        </row>
        <row r="500">
          <cell r="A500" t="str">
            <v>132KV DC Dumraon-Dumraon TL Line</v>
          </cell>
          <cell r="B500">
            <v>0</v>
          </cell>
          <cell r="C500" t="str">
            <v>Dead End</v>
          </cell>
          <cell r="D500" t="str">
            <v>MD+0</v>
          </cell>
          <cell r="E500">
            <v>0</v>
          </cell>
          <cell r="F500" t="e">
            <v>#NAME?</v>
          </cell>
          <cell r="G500">
            <v>0</v>
          </cell>
          <cell r="H500">
            <v>0</v>
          </cell>
          <cell r="I500">
            <v>0</v>
          </cell>
        </row>
        <row r="501">
          <cell r="A501" t="str">
            <v>132KV DC Dumraon-Dumraon TL Line</v>
          </cell>
          <cell r="B501">
            <v>73</v>
          </cell>
          <cell r="C501" t="str">
            <v>2/0</v>
          </cell>
          <cell r="D501" t="str">
            <v>DD+0</v>
          </cell>
          <cell r="E501">
            <v>43605</v>
          </cell>
          <cell r="F501" t="e">
            <v>#NAME?</v>
          </cell>
          <cell r="G501">
            <v>0</v>
          </cell>
          <cell r="H501">
            <v>0</v>
          </cell>
          <cell r="I501">
            <v>0</v>
          </cell>
        </row>
        <row r="502">
          <cell r="A502" t="str">
            <v>132KV DC Dumraon-Dumraon TL Line</v>
          </cell>
          <cell r="B502">
            <v>62</v>
          </cell>
          <cell r="C502" t="str">
            <v>2/2</v>
          </cell>
          <cell r="D502" t="str">
            <v>DA+3</v>
          </cell>
          <cell r="E502">
            <v>43600</v>
          </cell>
          <cell r="F502" t="e">
            <v>#NAME?</v>
          </cell>
          <cell r="G502">
            <v>0</v>
          </cell>
          <cell r="H502">
            <v>0</v>
          </cell>
          <cell r="I502">
            <v>0</v>
          </cell>
        </row>
        <row r="503">
          <cell r="A503" t="str">
            <v>132KV DC Naubatpur-Masaurhi TL Line</v>
          </cell>
          <cell r="B503">
            <v>9</v>
          </cell>
          <cell r="C503" t="str">
            <v>10/1</v>
          </cell>
          <cell r="D503" t="str">
            <v>DA+0</v>
          </cell>
          <cell r="E503">
            <v>43434</v>
          </cell>
          <cell r="F503" t="str">
            <v>Lalan Mehta</v>
          </cell>
          <cell r="G503">
            <v>0</v>
          </cell>
          <cell r="H503">
            <v>0</v>
          </cell>
          <cell r="I503">
            <v>0</v>
          </cell>
        </row>
        <row r="504">
          <cell r="A504" t="str">
            <v>132KV DC Dumraon-Dumraon TL Line</v>
          </cell>
          <cell r="B504">
            <v>63</v>
          </cell>
          <cell r="C504" t="str">
            <v>2/3</v>
          </cell>
          <cell r="D504" t="str">
            <v>DA+6</v>
          </cell>
          <cell r="E504">
            <v>43600</v>
          </cell>
          <cell r="F504" t="e">
            <v>#NAME?</v>
          </cell>
          <cell r="G504">
            <v>0</v>
          </cell>
          <cell r="H504">
            <v>0</v>
          </cell>
          <cell r="I504">
            <v>0</v>
          </cell>
        </row>
        <row r="505">
          <cell r="A505" t="str">
            <v>132KV DC Dumraon-Dumraon TL Line</v>
          </cell>
          <cell r="B505">
            <v>0</v>
          </cell>
          <cell r="C505" t="str">
            <v>9/1</v>
          </cell>
          <cell r="D505" t="str">
            <v>GANTRY</v>
          </cell>
          <cell r="E505">
            <v>0</v>
          </cell>
          <cell r="F505" t="e">
            <v>#NAME?</v>
          </cell>
          <cell r="G505">
            <v>0</v>
          </cell>
          <cell r="H505">
            <v>0</v>
          </cell>
          <cell r="I505">
            <v>0</v>
          </cell>
        </row>
        <row r="506">
          <cell r="A506" t="str">
            <v>132KV DC Dumraon-Dumraon TL Line</v>
          </cell>
          <cell r="B506">
            <v>52</v>
          </cell>
          <cell r="C506" t="str">
            <v>9/2</v>
          </cell>
          <cell r="D506" t="str">
            <v>GANTRY</v>
          </cell>
          <cell r="E506">
            <v>43595</v>
          </cell>
          <cell r="F506" t="e">
            <v>#NAME?</v>
          </cell>
          <cell r="G506">
            <v>0</v>
          </cell>
          <cell r="H506">
            <v>0</v>
          </cell>
          <cell r="I506">
            <v>0</v>
          </cell>
        </row>
        <row r="507">
          <cell r="A507" t="str">
            <v>132KV DC Dumraon-Dumraon TL Line</v>
          </cell>
          <cell r="B507">
            <v>53</v>
          </cell>
          <cell r="C507" t="str">
            <v>12/4</v>
          </cell>
          <cell r="D507" t="str">
            <v>DA+0</v>
          </cell>
          <cell r="E507">
            <v>43595</v>
          </cell>
          <cell r="F507" t="e">
            <v>#NAME?</v>
          </cell>
          <cell r="G507">
            <v>0</v>
          </cell>
          <cell r="H507">
            <v>0</v>
          </cell>
          <cell r="I507">
            <v>0</v>
          </cell>
        </row>
        <row r="508">
          <cell r="A508" t="str">
            <v>132KV DC Dumraon-Dumraon TL Line</v>
          </cell>
          <cell r="B508">
            <v>46</v>
          </cell>
          <cell r="C508" t="str">
            <v>12/7</v>
          </cell>
          <cell r="D508" t="str">
            <v>DA+3</v>
          </cell>
          <cell r="E508">
            <v>43583</v>
          </cell>
          <cell r="F508" t="str">
            <v>Shree Gange</v>
          </cell>
          <cell r="G508">
            <v>0</v>
          </cell>
          <cell r="H508">
            <v>0</v>
          </cell>
          <cell r="I508">
            <v>0</v>
          </cell>
        </row>
        <row r="509">
          <cell r="A509" t="str">
            <v>132KV DC Dumraon-Dumraon TL Line</v>
          </cell>
          <cell r="B509">
            <v>0</v>
          </cell>
          <cell r="C509" t="str">
            <v>12/8</v>
          </cell>
          <cell r="D509" t="str">
            <v>DA+3</v>
          </cell>
          <cell r="E509">
            <v>0</v>
          </cell>
          <cell r="F509" t="e">
            <v>#NAME?</v>
          </cell>
          <cell r="G509">
            <v>0</v>
          </cell>
          <cell r="H509">
            <v>0</v>
          </cell>
          <cell r="I509">
            <v>0</v>
          </cell>
        </row>
        <row r="510">
          <cell r="A510" t="str">
            <v>132KV DC Dumraon-Dumraon TL Line</v>
          </cell>
          <cell r="B510">
            <v>47</v>
          </cell>
          <cell r="C510" t="str">
            <v>13/0</v>
          </cell>
          <cell r="D510" t="str">
            <v>DB+6</v>
          </cell>
          <cell r="E510">
            <v>43583</v>
          </cell>
          <cell r="F510" t="str">
            <v>Chandan Yadav</v>
          </cell>
          <cell r="G510">
            <v>0</v>
          </cell>
          <cell r="H510">
            <v>0</v>
          </cell>
          <cell r="I510">
            <v>0</v>
          </cell>
        </row>
        <row r="511">
          <cell r="A511" t="str">
            <v>132KV DC Dumraon-Dumraon TL Line</v>
          </cell>
          <cell r="B511">
            <v>74</v>
          </cell>
          <cell r="C511" t="str">
            <v>16/1</v>
          </cell>
          <cell r="D511" t="str">
            <v>GANTRY</v>
          </cell>
          <cell r="E511">
            <v>43606</v>
          </cell>
          <cell r="F511" t="e">
            <v>#NAME?</v>
          </cell>
          <cell r="G511">
            <v>0</v>
          </cell>
          <cell r="H511">
            <v>0</v>
          </cell>
          <cell r="I511">
            <v>0</v>
          </cell>
        </row>
        <row r="512">
          <cell r="A512" t="str">
            <v>132KV DC Dumraon-Dumraon TL Line</v>
          </cell>
          <cell r="B512">
            <v>0</v>
          </cell>
          <cell r="C512" t="str">
            <v>16/2</v>
          </cell>
          <cell r="D512" t="str">
            <v>GANTRY</v>
          </cell>
          <cell r="E512">
            <v>0</v>
          </cell>
          <cell r="F512" t="e">
            <v>#NAME?</v>
          </cell>
          <cell r="G512">
            <v>0</v>
          </cell>
          <cell r="H512">
            <v>0</v>
          </cell>
          <cell r="I512">
            <v>0</v>
          </cell>
        </row>
        <row r="513">
          <cell r="A513" t="str">
            <v>132KV DC Dumraon-Dumraon TL Line</v>
          </cell>
          <cell r="B513">
            <v>0</v>
          </cell>
          <cell r="C513" t="str">
            <v>19/0</v>
          </cell>
          <cell r="D513" t="str">
            <v>DD+6</v>
          </cell>
          <cell r="E513">
            <v>0</v>
          </cell>
          <cell r="F513" t="e">
            <v>#NAME?</v>
          </cell>
          <cell r="G513">
            <v>0</v>
          </cell>
          <cell r="H513">
            <v>0</v>
          </cell>
          <cell r="I513">
            <v>0</v>
          </cell>
        </row>
        <row r="514">
          <cell r="A514" t="str">
            <v>132KV DC Dumraon-Dumraon TL Line</v>
          </cell>
          <cell r="B514">
            <v>0</v>
          </cell>
          <cell r="C514" t="str">
            <v>19A/0</v>
          </cell>
          <cell r="D514" t="str">
            <v>DD+9</v>
          </cell>
          <cell r="E514">
            <v>0</v>
          </cell>
          <cell r="F514" t="e">
            <v>#NAME?</v>
          </cell>
          <cell r="G514">
            <v>0</v>
          </cell>
          <cell r="H514">
            <v>0</v>
          </cell>
          <cell r="I514">
            <v>0</v>
          </cell>
        </row>
        <row r="515">
          <cell r="A515" t="str">
            <v>132KV DC Dumraon-Dumraon TL Line</v>
          </cell>
          <cell r="B515">
            <v>0</v>
          </cell>
          <cell r="C515" t="str">
            <v>19A/1</v>
          </cell>
          <cell r="D515" t="str">
            <v>DA+0</v>
          </cell>
          <cell r="E515">
            <v>0</v>
          </cell>
          <cell r="F515" t="e">
            <v>#NAME?</v>
          </cell>
          <cell r="G515">
            <v>0</v>
          </cell>
          <cell r="H515">
            <v>0</v>
          </cell>
          <cell r="I515">
            <v>0</v>
          </cell>
        </row>
        <row r="516">
          <cell r="A516" t="str">
            <v>132KV DC Dumraon-Dumraon TL Line</v>
          </cell>
          <cell r="B516">
            <v>0</v>
          </cell>
          <cell r="C516" t="str">
            <v>20/0</v>
          </cell>
          <cell r="D516" t="str">
            <v>DD+3</v>
          </cell>
          <cell r="E516">
            <v>0</v>
          </cell>
          <cell r="F516" t="e">
            <v>#NAME?</v>
          </cell>
          <cell r="G516">
            <v>0</v>
          </cell>
          <cell r="H516">
            <v>0</v>
          </cell>
          <cell r="I516">
            <v>0</v>
          </cell>
        </row>
        <row r="517">
          <cell r="A517" t="str">
            <v>132KV DC Dumraon-Dumraon TL Line</v>
          </cell>
          <cell r="B517">
            <v>0</v>
          </cell>
          <cell r="C517" t="str">
            <v>21/0</v>
          </cell>
          <cell r="D517">
            <v>0</v>
          </cell>
          <cell r="E517">
            <v>0</v>
          </cell>
          <cell r="F517" t="e">
            <v>#NAME?</v>
          </cell>
          <cell r="G517">
            <v>0</v>
          </cell>
          <cell r="H517">
            <v>0</v>
          </cell>
          <cell r="I517">
            <v>0</v>
          </cell>
        </row>
        <row r="518">
          <cell r="A518" t="str">
            <v>132KV DC Dumraon-Dumraon TL Line</v>
          </cell>
          <cell r="B518">
            <v>0</v>
          </cell>
          <cell r="C518" t="str">
            <v>22/0</v>
          </cell>
          <cell r="D518" t="str">
            <v>DC+6</v>
          </cell>
          <cell r="E518">
            <v>0</v>
          </cell>
          <cell r="F518" t="e">
            <v>#NAME?</v>
          </cell>
          <cell r="G518">
            <v>0</v>
          </cell>
          <cell r="H518">
            <v>0</v>
          </cell>
          <cell r="I518">
            <v>0</v>
          </cell>
        </row>
        <row r="519">
          <cell r="A519" t="str">
            <v>132KV DC Dumraon-Dumraon TL Line</v>
          </cell>
          <cell r="B519">
            <v>0</v>
          </cell>
          <cell r="C519" t="str">
            <v>23/0</v>
          </cell>
          <cell r="D519" t="str">
            <v>DD+25</v>
          </cell>
          <cell r="E519">
            <v>0</v>
          </cell>
          <cell r="F519" t="e">
            <v>#NAME?</v>
          </cell>
          <cell r="G519">
            <v>0</v>
          </cell>
          <cell r="H519">
            <v>0</v>
          </cell>
          <cell r="I519">
            <v>0</v>
          </cell>
        </row>
        <row r="520">
          <cell r="A520" t="str">
            <v>132KV DC Dumraon-Buxar TL Line</v>
          </cell>
          <cell r="B520">
            <v>24</v>
          </cell>
          <cell r="C520" t="str">
            <v>12/2</v>
          </cell>
          <cell r="D520" t="str">
            <v>DP+6</v>
          </cell>
          <cell r="E520">
            <v>43454</v>
          </cell>
          <cell r="F520" t="str">
            <v>Meera Engineering</v>
          </cell>
          <cell r="G520">
            <v>0</v>
          </cell>
          <cell r="H520">
            <v>0</v>
          </cell>
          <cell r="I520">
            <v>0</v>
          </cell>
        </row>
        <row r="521">
          <cell r="A521" t="str">
            <v>132KV DC Naubatpur-Masaurhi TL Line</v>
          </cell>
          <cell r="B521">
            <v>6</v>
          </cell>
          <cell r="C521" t="str">
            <v>9/1</v>
          </cell>
          <cell r="D521" t="str">
            <v>DA+0</v>
          </cell>
          <cell r="E521">
            <v>43430</v>
          </cell>
          <cell r="F521" t="str">
            <v>Lalan Mehta</v>
          </cell>
          <cell r="G521">
            <v>0</v>
          </cell>
          <cell r="H521">
            <v>0</v>
          </cell>
          <cell r="I521">
            <v>0</v>
          </cell>
        </row>
        <row r="522">
          <cell r="A522" t="str">
            <v>132KV DC Gaya-Jehanabad TL Line</v>
          </cell>
          <cell r="B522">
            <v>20</v>
          </cell>
          <cell r="C522" t="str">
            <v>18/12</v>
          </cell>
          <cell r="D522" t="str">
            <v>DA+0</v>
          </cell>
          <cell r="E522">
            <v>43430</v>
          </cell>
          <cell r="F522" t="str">
            <v>Sumaiyya Enterprizes</v>
          </cell>
          <cell r="G522">
            <v>0</v>
          </cell>
          <cell r="H522">
            <v>0</v>
          </cell>
          <cell r="I522">
            <v>0</v>
          </cell>
        </row>
        <row r="523">
          <cell r="A523" t="str">
            <v>132KV DC Dumraon-Dumraon TL Line</v>
          </cell>
          <cell r="B523">
            <v>0</v>
          </cell>
          <cell r="C523" t="str">
            <v>24/0</v>
          </cell>
          <cell r="D523" t="str">
            <v>DD+25</v>
          </cell>
          <cell r="E523">
            <v>0</v>
          </cell>
          <cell r="F523" t="e">
            <v>#NAME?</v>
          </cell>
          <cell r="G523">
            <v>0</v>
          </cell>
          <cell r="H523">
            <v>0</v>
          </cell>
          <cell r="I523">
            <v>0</v>
          </cell>
        </row>
        <row r="524">
          <cell r="A524" t="str">
            <v>132KV DC Dumraon-Buxar TL Line</v>
          </cell>
          <cell r="B524">
            <v>8</v>
          </cell>
          <cell r="C524" t="str">
            <v>11/3</v>
          </cell>
          <cell r="D524" t="str">
            <v>DP+3</v>
          </cell>
          <cell r="E524">
            <v>43435</v>
          </cell>
          <cell r="F524" t="str">
            <v>Rajesh Electric Works</v>
          </cell>
          <cell r="G524">
            <v>0</v>
          </cell>
          <cell r="H524">
            <v>0</v>
          </cell>
          <cell r="I524">
            <v>0</v>
          </cell>
        </row>
        <row r="525">
          <cell r="A525" t="str">
            <v>132KV DC Dumraon-Dumraon TL Line</v>
          </cell>
          <cell r="B525">
            <v>0</v>
          </cell>
          <cell r="C525" t="str">
            <v>25/0</v>
          </cell>
          <cell r="D525" t="str">
            <v>DD+18</v>
          </cell>
          <cell r="E525">
            <v>0</v>
          </cell>
          <cell r="F525" t="e">
            <v>#NAME?</v>
          </cell>
          <cell r="G525">
            <v>0</v>
          </cell>
          <cell r="H525">
            <v>0</v>
          </cell>
          <cell r="I525">
            <v>0</v>
          </cell>
        </row>
        <row r="526">
          <cell r="A526" t="str">
            <v>132KV DC Naubatpur-Masaurhi TL Line</v>
          </cell>
          <cell r="B526">
            <v>7</v>
          </cell>
          <cell r="C526" t="str">
            <v>8/6</v>
          </cell>
          <cell r="D526" t="str">
            <v>DA+3</v>
          </cell>
          <cell r="E526">
            <v>43430</v>
          </cell>
          <cell r="F526" t="str">
            <v>Lalan Mehta</v>
          </cell>
          <cell r="G526">
            <v>0</v>
          </cell>
          <cell r="H526">
            <v>0</v>
          </cell>
          <cell r="I526">
            <v>0</v>
          </cell>
        </row>
        <row r="527">
          <cell r="A527" t="str">
            <v>132KV DC Gaya-Jehanabad TL Line</v>
          </cell>
          <cell r="B527">
            <v>18</v>
          </cell>
          <cell r="C527" t="str">
            <v>4/1</v>
          </cell>
          <cell r="D527" t="str">
            <v>DA+0</v>
          </cell>
          <cell r="E527">
            <v>43429</v>
          </cell>
          <cell r="F527" t="str">
            <v>Deepak Kumar</v>
          </cell>
          <cell r="G527">
            <v>0</v>
          </cell>
          <cell r="H527">
            <v>0</v>
          </cell>
          <cell r="I527">
            <v>0</v>
          </cell>
        </row>
        <row r="528">
          <cell r="A528" t="str">
            <v>132KV DC Gaya-Jehanabad TL Line</v>
          </cell>
          <cell r="B528">
            <v>19</v>
          </cell>
          <cell r="C528" t="str">
            <v>14/2</v>
          </cell>
          <cell r="D528" t="str">
            <v>DA+0</v>
          </cell>
          <cell r="E528">
            <v>43429</v>
          </cell>
          <cell r="F528" t="str">
            <v>Rajiv Kumar</v>
          </cell>
          <cell r="G528">
            <v>0</v>
          </cell>
          <cell r="H528">
            <v>0</v>
          </cell>
          <cell r="I528">
            <v>0</v>
          </cell>
        </row>
        <row r="529">
          <cell r="A529" t="str">
            <v>132KV DC Naubatpur-Masaurhi TL Line</v>
          </cell>
          <cell r="B529">
            <v>5</v>
          </cell>
          <cell r="C529" t="str">
            <v>8/3</v>
          </cell>
          <cell r="D529" t="str">
            <v>DA+0</v>
          </cell>
          <cell r="E529">
            <v>43427</v>
          </cell>
          <cell r="F529" t="str">
            <v>Lalan Mehta</v>
          </cell>
          <cell r="G529">
            <v>0</v>
          </cell>
          <cell r="H529">
            <v>0</v>
          </cell>
          <cell r="I529">
            <v>0</v>
          </cell>
        </row>
        <row r="530">
          <cell r="A530" t="str">
            <v>132KV DC Dumraon-Buxar TL Line</v>
          </cell>
          <cell r="B530">
            <v>25</v>
          </cell>
          <cell r="C530" t="str">
            <v>11/16</v>
          </cell>
          <cell r="D530" t="str">
            <v>DP+0</v>
          </cell>
          <cell r="E530">
            <v>43454</v>
          </cell>
          <cell r="F530" t="str">
            <v>Meera Engineering</v>
          </cell>
          <cell r="G530">
            <v>0</v>
          </cell>
          <cell r="H530">
            <v>0</v>
          </cell>
          <cell r="I530">
            <v>0</v>
          </cell>
        </row>
        <row r="531">
          <cell r="A531" t="str">
            <v>132KV DC Dumraon-Buxar TL Line</v>
          </cell>
          <cell r="B531">
            <v>13</v>
          </cell>
          <cell r="C531" t="str">
            <v>11/14</v>
          </cell>
          <cell r="D531" t="str">
            <v>DP+3</v>
          </cell>
          <cell r="E531">
            <v>43450</v>
          </cell>
          <cell r="F531" t="str">
            <v>Meera Engineering</v>
          </cell>
          <cell r="G531">
            <v>0</v>
          </cell>
          <cell r="H531">
            <v>0</v>
          </cell>
          <cell r="I531">
            <v>0</v>
          </cell>
        </row>
        <row r="532">
          <cell r="A532" t="str">
            <v>132KV DC Dumraon-Dumraon TL Line</v>
          </cell>
          <cell r="B532">
            <v>0</v>
          </cell>
          <cell r="C532" t="str">
            <v>26/0</v>
          </cell>
          <cell r="D532" t="str">
            <v>DD+18</v>
          </cell>
          <cell r="E532">
            <v>0</v>
          </cell>
          <cell r="F532" t="e">
            <v>#NAME?</v>
          </cell>
          <cell r="G532">
            <v>0</v>
          </cell>
          <cell r="H532">
            <v>0</v>
          </cell>
          <cell r="I532">
            <v>0</v>
          </cell>
        </row>
        <row r="533">
          <cell r="A533" t="str">
            <v>132KV DC Naubatpur-Masaurhi TL Line</v>
          </cell>
          <cell r="B533">
            <v>4</v>
          </cell>
          <cell r="C533" t="str">
            <v>8/5</v>
          </cell>
          <cell r="D533" t="str">
            <v>DA+0</v>
          </cell>
          <cell r="E533">
            <v>43426</v>
          </cell>
          <cell r="F533" t="str">
            <v>Lalan Mehta</v>
          </cell>
          <cell r="G533">
            <v>0</v>
          </cell>
          <cell r="H533">
            <v>0</v>
          </cell>
          <cell r="I533">
            <v>0</v>
          </cell>
        </row>
        <row r="534">
          <cell r="A534" t="str">
            <v>132KV DC Naubatpur-Masaurhi TL Line</v>
          </cell>
          <cell r="B534">
            <v>3</v>
          </cell>
          <cell r="C534" t="str">
            <v>8/4</v>
          </cell>
          <cell r="D534" t="str">
            <v>DA+6</v>
          </cell>
          <cell r="E534">
            <v>43424</v>
          </cell>
          <cell r="F534" t="str">
            <v>Lalan Mehta</v>
          </cell>
          <cell r="G534">
            <v>0</v>
          </cell>
          <cell r="H534">
            <v>0</v>
          </cell>
          <cell r="I534">
            <v>0</v>
          </cell>
        </row>
        <row r="535">
          <cell r="A535" t="str">
            <v>132KV DC Dumraon-Buxar TL Line</v>
          </cell>
          <cell r="B535">
            <v>9</v>
          </cell>
          <cell r="C535" t="str">
            <v>11/7</v>
          </cell>
          <cell r="D535" t="str">
            <v>DP+6</v>
          </cell>
          <cell r="E535">
            <v>43435</v>
          </cell>
          <cell r="F535" t="str">
            <v>Rajesh Electric Works</v>
          </cell>
          <cell r="G535">
            <v>0</v>
          </cell>
          <cell r="H535">
            <v>0</v>
          </cell>
          <cell r="I535">
            <v>0</v>
          </cell>
        </row>
        <row r="536">
          <cell r="A536" t="str">
            <v>132KV DC Dumraon-Dumraon TL Line</v>
          </cell>
          <cell r="B536">
            <v>0</v>
          </cell>
          <cell r="C536" t="str">
            <v>27/0</v>
          </cell>
          <cell r="D536" t="str">
            <v>DC+6</v>
          </cell>
          <cell r="E536">
            <v>0</v>
          </cell>
          <cell r="F536" t="e">
            <v>#NAME?</v>
          </cell>
          <cell r="G536">
            <v>0</v>
          </cell>
          <cell r="H536">
            <v>0</v>
          </cell>
          <cell r="I536">
            <v>0</v>
          </cell>
        </row>
        <row r="537">
          <cell r="A537" t="str">
            <v>132KV DC Naubatpur-Masaurhi TL Line</v>
          </cell>
          <cell r="B537">
            <v>2</v>
          </cell>
          <cell r="C537" t="str">
            <v>8/1</v>
          </cell>
          <cell r="D537" t="str">
            <v>DA+0</v>
          </cell>
          <cell r="E537">
            <v>43422</v>
          </cell>
          <cell r="F537" t="str">
            <v>Lalan Mehta</v>
          </cell>
          <cell r="G537">
            <v>0</v>
          </cell>
          <cell r="H537">
            <v>0</v>
          </cell>
          <cell r="I537">
            <v>0</v>
          </cell>
        </row>
        <row r="538">
          <cell r="A538" t="str">
            <v>132KV DC Dumraon-Buxar TL Line</v>
          </cell>
          <cell r="B538">
            <v>14</v>
          </cell>
          <cell r="C538" t="str">
            <v>11/13</v>
          </cell>
          <cell r="D538" t="str">
            <v>DP+3</v>
          </cell>
          <cell r="E538">
            <v>43450</v>
          </cell>
          <cell r="F538" t="str">
            <v>Meera Engineering</v>
          </cell>
          <cell r="G538">
            <v>0</v>
          </cell>
          <cell r="H538">
            <v>0</v>
          </cell>
          <cell r="I538">
            <v>0</v>
          </cell>
        </row>
        <row r="539">
          <cell r="A539" t="str">
            <v>132KV DC Naubatpur-Masaurhi TL Line</v>
          </cell>
          <cell r="B539">
            <v>1</v>
          </cell>
          <cell r="C539" t="str">
            <v>8/2</v>
          </cell>
          <cell r="D539" t="str">
            <v>DA+0</v>
          </cell>
          <cell r="E539">
            <v>43421</v>
          </cell>
          <cell r="F539" t="str">
            <v>Lalan Mehta</v>
          </cell>
          <cell r="G539">
            <v>0</v>
          </cell>
          <cell r="H539">
            <v>0</v>
          </cell>
          <cell r="I539">
            <v>0</v>
          </cell>
        </row>
        <row r="540">
          <cell r="A540" t="str">
            <v>132KV DC Dumraon-Buxar TL Line</v>
          </cell>
          <cell r="B540">
            <v>15</v>
          </cell>
          <cell r="C540" t="str">
            <v>11/18</v>
          </cell>
          <cell r="D540" t="str">
            <v>DP+3</v>
          </cell>
          <cell r="E540">
            <v>43450</v>
          </cell>
          <cell r="F540" t="str">
            <v>Meera Engineering</v>
          </cell>
          <cell r="G540">
            <v>0</v>
          </cell>
          <cell r="H540">
            <v>0</v>
          </cell>
          <cell r="I540">
            <v>0</v>
          </cell>
        </row>
        <row r="541">
          <cell r="A541" t="str">
            <v>132KV DC Dumraon-Buxar TL Line</v>
          </cell>
          <cell r="B541">
            <v>10</v>
          </cell>
          <cell r="C541" t="str">
            <v>11/9</v>
          </cell>
          <cell r="D541" t="str">
            <v>DP+0</v>
          </cell>
          <cell r="E541">
            <v>43435</v>
          </cell>
          <cell r="F541" t="str">
            <v>Rajesh Electric Works</v>
          </cell>
          <cell r="G541">
            <v>0</v>
          </cell>
          <cell r="H541">
            <v>0</v>
          </cell>
          <cell r="I541">
            <v>0</v>
          </cell>
        </row>
        <row r="542">
          <cell r="A542" t="str">
            <v>132KV DC Dumraon-Buxar TL Line</v>
          </cell>
          <cell r="B542">
            <v>16</v>
          </cell>
          <cell r="C542" t="str">
            <v>11/17</v>
          </cell>
          <cell r="D542" t="str">
            <v>DP+3</v>
          </cell>
          <cell r="E542">
            <v>43450</v>
          </cell>
          <cell r="F542" t="str">
            <v>Meera Engineering</v>
          </cell>
          <cell r="G542">
            <v>0</v>
          </cell>
          <cell r="H542">
            <v>0</v>
          </cell>
          <cell r="I542">
            <v>0</v>
          </cell>
        </row>
        <row r="543">
          <cell r="A543" t="str">
            <v>132KV DC Gaya-Jehanabad TL Line</v>
          </cell>
          <cell r="B543">
            <v>17</v>
          </cell>
          <cell r="C543" t="str">
            <v>8/4</v>
          </cell>
          <cell r="D543" t="str">
            <v>DA+6</v>
          </cell>
          <cell r="E543">
            <v>43414</v>
          </cell>
          <cell r="F543" t="str">
            <v>Deepak Kumar</v>
          </cell>
          <cell r="G543">
            <v>0</v>
          </cell>
          <cell r="H543">
            <v>0</v>
          </cell>
          <cell r="I543">
            <v>0</v>
          </cell>
        </row>
        <row r="544">
          <cell r="A544" t="str">
            <v>132KV DC Dumraon-Buxar TL Line</v>
          </cell>
          <cell r="B544">
            <v>11</v>
          </cell>
          <cell r="C544" t="str">
            <v>11/8</v>
          </cell>
          <cell r="D544" t="str">
            <v>DP+3</v>
          </cell>
          <cell r="E544">
            <v>43435</v>
          </cell>
          <cell r="F544" t="str">
            <v>Rajesh Electric Works</v>
          </cell>
          <cell r="G544">
            <v>0</v>
          </cell>
          <cell r="H544">
            <v>0</v>
          </cell>
          <cell r="I544">
            <v>0</v>
          </cell>
        </row>
        <row r="545">
          <cell r="A545" t="str">
            <v>132KV DC Naubatpur-Paliganj TL Line</v>
          </cell>
          <cell r="B545">
            <v>12</v>
          </cell>
          <cell r="C545" t="str">
            <v>9/5</v>
          </cell>
          <cell r="D545" t="str">
            <v>DA+0</v>
          </cell>
          <cell r="E545">
            <v>43413</v>
          </cell>
          <cell r="F545" t="str">
            <v>Lalan Mehta</v>
          </cell>
          <cell r="G545">
            <v>0</v>
          </cell>
          <cell r="H545">
            <v>0</v>
          </cell>
          <cell r="I545">
            <v>0</v>
          </cell>
        </row>
        <row r="546">
          <cell r="A546" t="str">
            <v>132KV DC Gaya-Jehanabad TL Line</v>
          </cell>
          <cell r="B546">
            <v>16</v>
          </cell>
          <cell r="C546" t="str">
            <v>15/8</v>
          </cell>
          <cell r="D546" t="str">
            <v>DA+0</v>
          </cell>
          <cell r="E546">
            <v>43412</v>
          </cell>
          <cell r="F546" t="str">
            <v>Rajiv Kumar</v>
          </cell>
          <cell r="G546">
            <v>0</v>
          </cell>
          <cell r="H546">
            <v>0</v>
          </cell>
          <cell r="I546">
            <v>0</v>
          </cell>
        </row>
        <row r="547">
          <cell r="A547" t="str">
            <v>132KV DC Dumraon-Dumraon TL Line</v>
          </cell>
          <cell r="B547">
            <v>0</v>
          </cell>
          <cell r="C547" t="str">
            <v>20A/0</v>
          </cell>
          <cell r="D547">
            <v>0</v>
          </cell>
          <cell r="E547">
            <v>0</v>
          </cell>
          <cell r="F547" t="e">
            <v>#NAME?</v>
          </cell>
          <cell r="G547">
            <v>0</v>
          </cell>
          <cell r="H547">
            <v>0</v>
          </cell>
          <cell r="I547">
            <v>0</v>
          </cell>
        </row>
        <row r="548">
          <cell r="A548" t="str">
            <v>132KV DC Naubatpur-Paliganj TL Line</v>
          </cell>
          <cell r="B548">
            <v>11</v>
          </cell>
          <cell r="C548" t="str">
            <v>9/6</v>
          </cell>
          <cell r="D548" t="str">
            <v>DA+3</v>
          </cell>
          <cell r="E548">
            <v>43412</v>
          </cell>
          <cell r="F548" t="str">
            <v>Lalan Mehta</v>
          </cell>
          <cell r="G548">
            <v>0</v>
          </cell>
          <cell r="H548">
            <v>0</v>
          </cell>
          <cell r="I548">
            <v>0</v>
          </cell>
        </row>
        <row r="549">
          <cell r="A549" t="str">
            <v>132KV DC Dumraon-Buxar TL Line</v>
          </cell>
          <cell r="B549">
            <v>18</v>
          </cell>
          <cell r="C549" t="str">
            <v>13/5</v>
          </cell>
          <cell r="D549" t="str">
            <v>DP+3</v>
          </cell>
          <cell r="E549">
            <v>43451</v>
          </cell>
          <cell r="F549" t="str">
            <v>Meera Engineering</v>
          </cell>
          <cell r="G549">
            <v>0</v>
          </cell>
          <cell r="H549">
            <v>0</v>
          </cell>
          <cell r="I549">
            <v>0</v>
          </cell>
        </row>
        <row r="550">
          <cell r="A550" t="str">
            <v>132KV DC Dumraon-Buxar TL Line</v>
          </cell>
          <cell r="B550">
            <v>17</v>
          </cell>
          <cell r="C550" t="str">
            <v>13/2</v>
          </cell>
          <cell r="D550" t="str">
            <v>DP+3</v>
          </cell>
          <cell r="E550">
            <v>43450</v>
          </cell>
          <cell r="F550" t="str">
            <v>Meera Engineering</v>
          </cell>
          <cell r="G550">
            <v>0</v>
          </cell>
          <cell r="H550">
            <v>0</v>
          </cell>
          <cell r="I550">
            <v>0</v>
          </cell>
        </row>
        <row r="551">
          <cell r="A551" t="str">
            <v>132KV DC Dumraon-Buxar TL Line</v>
          </cell>
          <cell r="B551">
            <v>19</v>
          </cell>
          <cell r="C551" t="str">
            <v>13/3</v>
          </cell>
          <cell r="D551" t="str">
            <v>DP+0</v>
          </cell>
          <cell r="E551">
            <v>43451</v>
          </cell>
          <cell r="F551" t="str">
            <v>Meera Engineering</v>
          </cell>
          <cell r="G551">
            <v>0</v>
          </cell>
          <cell r="H551">
            <v>0</v>
          </cell>
          <cell r="I551">
            <v>0</v>
          </cell>
        </row>
        <row r="552">
          <cell r="A552" t="str">
            <v>132KV DC Dumraon-Buxar TL Line</v>
          </cell>
          <cell r="B552">
            <v>6</v>
          </cell>
          <cell r="C552" t="str">
            <v>11/12</v>
          </cell>
          <cell r="D552" t="str">
            <v>DP+0</v>
          </cell>
          <cell r="E552">
            <v>43402</v>
          </cell>
          <cell r="F552" t="str">
            <v>Meera Engineering</v>
          </cell>
          <cell r="G552">
            <v>0</v>
          </cell>
          <cell r="H552">
            <v>0</v>
          </cell>
          <cell r="I552">
            <v>0</v>
          </cell>
        </row>
        <row r="553">
          <cell r="A553" t="str">
            <v>132KV DC Gaya-Jehanabad TL Line</v>
          </cell>
          <cell r="B553">
            <v>15</v>
          </cell>
          <cell r="C553" t="str">
            <v>15/3</v>
          </cell>
          <cell r="D553" t="str">
            <v>DA+6</v>
          </cell>
          <cell r="E553">
            <v>43410</v>
          </cell>
          <cell r="F553" t="str">
            <v>Rajiv Kumar</v>
          </cell>
          <cell r="G553">
            <v>0</v>
          </cell>
          <cell r="H553">
            <v>0</v>
          </cell>
          <cell r="I553">
            <v>0</v>
          </cell>
        </row>
        <row r="554">
          <cell r="A554" t="str">
            <v>132KV DC Dumraon-Dumraon TL Line</v>
          </cell>
          <cell r="B554">
            <v>0</v>
          </cell>
          <cell r="C554" t="str">
            <v>20A/1</v>
          </cell>
          <cell r="D554" t="str">
            <v>DA+3</v>
          </cell>
          <cell r="E554">
            <v>0</v>
          </cell>
          <cell r="F554" t="e">
            <v>#NAME?</v>
          </cell>
          <cell r="G554">
            <v>0</v>
          </cell>
          <cell r="H554">
            <v>0</v>
          </cell>
          <cell r="I554">
            <v>0</v>
          </cell>
        </row>
        <row r="555">
          <cell r="A555" t="str">
            <v>132KV DC Dumraon-Buxar TL Line</v>
          </cell>
          <cell r="B555">
            <v>5</v>
          </cell>
          <cell r="C555" t="str">
            <v>15/1</v>
          </cell>
          <cell r="D555" t="str">
            <v>DP+9</v>
          </cell>
          <cell r="E555">
            <v>43400</v>
          </cell>
          <cell r="F555" t="str">
            <v>Meera Engineering</v>
          </cell>
          <cell r="G555">
            <v>0</v>
          </cell>
          <cell r="H555">
            <v>0</v>
          </cell>
          <cell r="I555">
            <v>0</v>
          </cell>
        </row>
        <row r="556">
          <cell r="A556" t="str">
            <v>132KV DC Dumraon-Buxar TL Line</v>
          </cell>
          <cell r="B556">
            <v>7</v>
          </cell>
          <cell r="C556" t="str">
            <v>13/1</v>
          </cell>
          <cell r="D556" t="str">
            <v>DP+3</v>
          </cell>
          <cell r="E556">
            <v>43403</v>
          </cell>
          <cell r="F556" t="str">
            <v>Meera Engineering</v>
          </cell>
          <cell r="G556">
            <v>0</v>
          </cell>
          <cell r="H556">
            <v>0</v>
          </cell>
          <cell r="I556">
            <v>0</v>
          </cell>
        </row>
        <row r="557">
          <cell r="A557" t="str">
            <v>132KV DC Gaya-Jehanabad TL Line</v>
          </cell>
          <cell r="B557">
            <v>13</v>
          </cell>
          <cell r="C557" t="str">
            <v>15/4</v>
          </cell>
          <cell r="D557" t="str">
            <v>DA+0</v>
          </cell>
          <cell r="E557">
            <v>43407</v>
          </cell>
          <cell r="F557" t="str">
            <v>Rajiv Kumar</v>
          </cell>
          <cell r="G557">
            <v>0</v>
          </cell>
          <cell r="H557">
            <v>0</v>
          </cell>
          <cell r="I557">
            <v>0</v>
          </cell>
        </row>
        <row r="558">
          <cell r="A558" t="str">
            <v>132KV DC Gaya-Jehanabad TL Line</v>
          </cell>
          <cell r="B558">
            <v>14</v>
          </cell>
          <cell r="C558" t="str">
            <v>3/1</v>
          </cell>
          <cell r="D558" t="str">
            <v>DA+3</v>
          </cell>
          <cell r="E558">
            <v>43407</v>
          </cell>
          <cell r="F558" t="str">
            <v>Fr Enterprizes</v>
          </cell>
          <cell r="G558">
            <v>0</v>
          </cell>
          <cell r="H558">
            <v>0</v>
          </cell>
          <cell r="I558">
            <v>0</v>
          </cell>
        </row>
        <row r="559">
          <cell r="A559" t="str">
            <v>132KV DC Dumraon-Buxar TL Line</v>
          </cell>
          <cell r="B559">
            <v>20</v>
          </cell>
          <cell r="C559" t="str">
            <v>11/10</v>
          </cell>
          <cell r="D559" t="str">
            <v>DP+0</v>
          </cell>
          <cell r="E559">
            <v>43451</v>
          </cell>
          <cell r="F559" t="str">
            <v>Meera Engineering</v>
          </cell>
          <cell r="G559">
            <v>0</v>
          </cell>
          <cell r="H559">
            <v>0</v>
          </cell>
          <cell r="I559">
            <v>0</v>
          </cell>
        </row>
        <row r="560">
          <cell r="A560" t="str">
            <v>132KV DC Dumraon-Buxar TL Line</v>
          </cell>
          <cell r="B560">
            <v>3</v>
          </cell>
          <cell r="C560" t="str">
            <v>11/19</v>
          </cell>
          <cell r="D560" t="str">
            <v>DP+3</v>
          </cell>
          <cell r="E560">
            <v>43396</v>
          </cell>
          <cell r="F560" t="str">
            <v>Meera Engineering</v>
          </cell>
          <cell r="G560">
            <v>0</v>
          </cell>
          <cell r="H560">
            <v>0</v>
          </cell>
          <cell r="I560">
            <v>0</v>
          </cell>
        </row>
        <row r="561">
          <cell r="A561" t="str">
            <v>132KV DC Dumraon-Buxar TL Line</v>
          </cell>
          <cell r="B561">
            <v>4</v>
          </cell>
          <cell r="C561" t="str">
            <v>12/1</v>
          </cell>
          <cell r="D561" t="str">
            <v>DP+6</v>
          </cell>
          <cell r="E561">
            <v>43396</v>
          </cell>
          <cell r="F561" t="str">
            <v>Meera Engineering</v>
          </cell>
          <cell r="G561">
            <v>0</v>
          </cell>
          <cell r="H561">
            <v>0</v>
          </cell>
          <cell r="I561">
            <v>0</v>
          </cell>
        </row>
        <row r="562">
          <cell r="A562" t="str">
            <v>132KV DC Naubatpur-Paliganj TL Line</v>
          </cell>
          <cell r="B562">
            <v>10</v>
          </cell>
          <cell r="C562" t="str">
            <v>7/1</v>
          </cell>
          <cell r="D562" t="str">
            <v>DA+6</v>
          </cell>
          <cell r="E562">
            <v>43407</v>
          </cell>
          <cell r="F562" t="str">
            <v>Lalan Mehta</v>
          </cell>
          <cell r="G562">
            <v>0</v>
          </cell>
          <cell r="H562">
            <v>0</v>
          </cell>
          <cell r="I562">
            <v>0</v>
          </cell>
        </row>
        <row r="563">
          <cell r="A563" t="str">
            <v>132KV DC Dumraon-Buxar TL Line</v>
          </cell>
          <cell r="B563">
            <v>2</v>
          </cell>
          <cell r="C563" t="str">
            <v>11/20</v>
          </cell>
          <cell r="D563" t="str">
            <v>DP+6</v>
          </cell>
          <cell r="E563">
            <v>43373</v>
          </cell>
          <cell r="F563" t="str">
            <v>Meera Engineering</v>
          </cell>
          <cell r="G563">
            <v>0</v>
          </cell>
          <cell r="H563">
            <v>0</v>
          </cell>
          <cell r="I563">
            <v>0</v>
          </cell>
        </row>
        <row r="564">
          <cell r="A564" t="str">
            <v>132KV DC Dumraon-Dumraon TL Line</v>
          </cell>
          <cell r="B564">
            <v>0</v>
          </cell>
          <cell r="C564" t="str">
            <v>20A/2</v>
          </cell>
          <cell r="D564" t="str">
            <v>DA+3</v>
          </cell>
          <cell r="E564">
            <v>0</v>
          </cell>
          <cell r="F564" t="e">
            <v>#NAME?</v>
          </cell>
          <cell r="G564">
            <v>0</v>
          </cell>
          <cell r="H564">
            <v>0</v>
          </cell>
          <cell r="I564">
            <v>0</v>
          </cell>
        </row>
        <row r="565">
          <cell r="A565" t="str">
            <v>132KV DC Dumraon-Buxar TL Line</v>
          </cell>
          <cell r="B565">
            <v>117</v>
          </cell>
          <cell r="C565" t="str">
            <v>10/1</v>
          </cell>
          <cell r="D565" t="str">
            <v>DP+6</v>
          </cell>
          <cell r="E565">
            <v>43637</v>
          </cell>
          <cell r="F565" t="e">
            <v>#NAME?</v>
          </cell>
          <cell r="G565">
            <v>0</v>
          </cell>
          <cell r="H565">
            <v>0</v>
          </cell>
          <cell r="I565">
            <v>0</v>
          </cell>
        </row>
        <row r="566">
          <cell r="A566" t="str">
            <v>132KV DC Dumraon-Buxar TL Line</v>
          </cell>
          <cell r="B566">
            <v>0</v>
          </cell>
          <cell r="C566" t="str">
            <v>10/5</v>
          </cell>
          <cell r="D566" t="str">
            <v>DP+0</v>
          </cell>
          <cell r="E566">
            <v>0</v>
          </cell>
          <cell r="F566" t="e">
            <v>#NAME?</v>
          </cell>
          <cell r="G566">
            <v>0</v>
          </cell>
          <cell r="H566">
            <v>0</v>
          </cell>
          <cell r="I566">
            <v>0</v>
          </cell>
        </row>
        <row r="567">
          <cell r="A567" t="str">
            <v>132KV DC Dumraon-Buxar TL Line</v>
          </cell>
          <cell r="B567">
            <v>0</v>
          </cell>
          <cell r="C567" t="str">
            <v>10/6</v>
          </cell>
          <cell r="D567" t="str">
            <v>DP+3</v>
          </cell>
          <cell r="E567">
            <v>0</v>
          </cell>
          <cell r="F567" t="e">
            <v>#NAME?</v>
          </cell>
          <cell r="G567">
            <v>0</v>
          </cell>
          <cell r="H567">
            <v>0</v>
          </cell>
          <cell r="I567">
            <v>0</v>
          </cell>
        </row>
        <row r="568">
          <cell r="A568" t="str">
            <v>132KV DC Dumraon-Buxar TL Line</v>
          </cell>
          <cell r="B568">
            <v>104</v>
          </cell>
          <cell r="C568" t="str">
            <v>20/2</v>
          </cell>
          <cell r="D568" t="str">
            <v>DQ+3</v>
          </cell>
          <cell r="E568">
            <v>43585</v>
          </cell>
          <cell r="F568" t="str">
            <v>Pralhad Construction</v>
          </cell>
          <cell r="G568">
            <v>0</v>
          </cell>
          <cell r="H568">
            <v>0</v>
          </cell>
          <cell r="I568">
            <v>0</v>
          </cell>
        </row>
        <row r="569">
          <cell r="A569" t="str">
            <v>132KV DC Dumraon-Buxar TL Line</v>
          </cell>
          <cell r="B569">
            <v>105</v>
          </cell>
          <cell r="C569" t="str">
            <v>22/1</v>
          </cell>
          <cell r="D569" t="str">
            <v>DQ+0</v>
          </cell>
          <cell r="E569">
            <v>43585</v>
          </cell>
          <cell r="F569" t="str">
            <v>Pralhad Construction</v>
          </cell>
          <cell r="G569">
            <v>0</v>
          </cell>
          <cell r="H569">
            <v>0</v>
          </cell>
          <cell r="I569">
            <v>0</v>
          </cell>
        </row>
        <row r="570">
          <cell r="A570" t="str">
            <v>132KV DC Dumraon-Buxar TL Line</v>
          </cell>
          <cell r="B570">
            <v>0</v>
          </cell>
          <cell r="C570" t="str">
            <v>31/1</v>
          </cell>
          <cell r="D570" t="str">
            <v>DP+0</v>
          </cell>
          <cell r="E570">
            <v>0</v>
          </cell>
          <cell r="F570" t="e">
            <v>#NAME?</v>
          </cell>
          <cell r="G570">
            <v>0</v>
          </cell>
          <cell r="H570">
            <v>0</v>
          </cell>
          <cell r="I570">
            <v>0</v>
          </cell>
        </row>
        <row r="571">
          <cell r="A571" t="str">
            <v>132KV DC Dumraon-Buxar TL Line</v>
          </cell>
          <cell r="B571">
            <v>113</v>
          </cell>
          <cell r="C571" t="str">
            <v>4/1</v>
          </cell>
          <cell r="D571" t="str">
            <v>DQ+0</v>
          </cell>
          <cell r="E571">
            <v>43607</v>
          </cell>
          <cell r="F571" t="e">
            <v>#NAME?</v>
          </cell>
          <cell r="G571">
            <v>0</v>
          </cell>
          <cell r="H571">
            <v>0</v>
          </cell>
          <cell r="I571">
            <v>0</v>
          </cell>
        </row>
        <row r="572">
          <cell r="A572" t="str">
            <v>132KV DC Dumraon-Buxar TL Line</v>
          </cell>
          <cell r="B572">
            <v>0</v>
          </cell>
          <cell r="C572" t="str">
            <v>6/3</v>
          </cell>
          <cell r="D572" t="str">
            <v>DP+6</v>
          </cell>
          <cell r="E572">
            <v>0</v>
          </cell>
          <cell r="F572" t="e">
            <v>#NAME?</v>
          </cell>
          <cell r="G572">
            <v>0</v>
          </cell>
          <cell r="H572">
            <v>0</v>
          </cell>
          <cell r="I572">
            <v>0</v>
          </cell>
        </row>
        <row r="573">
          <cell r="A573" t="str">
            <v>132KV DC Dumraon-Buxar TL Line</v>
          </cell>
          <cell r="B573">
            <v>0</v>
          </cell>
          <cell r="C573" t="str">
            <v>10/0</v>
          </cell>
          <cell r="D573" t="str">
            <v>DS+18</v>
          </cell>
          <cell r="E573">
            <v>0</v>
          </cell>
          <cell r="F573" t="e">
            <v>#NAME?</v>
          </cell>
          <cell r="G573">
            <v>0</v>
          </cell>
          <cell r="H573">
            <v>0</v>
          </cell>
          <cell r="I573">
            <v>0</v>
          </cell>
        </row>
        <row r="574">
          <cell r="A574" t="str">
            <v>132KV DC Naubatpur-Paliganj TL Line</v>
          </cell>
          <cell r="B574">
            <v>9</v>
          </cell>
          <cell r="C574" t="str">
            <v>7/5</v>
          </cell>
          <cell r="D574" t="str">
            <v>DA+0</v>
          </cell>
          <cell r="E574">
            <v>43406</v>
          </cell>
          <cell r="F574" t="str">
            <v>Lalan Mehta</v>
          </cell>
          <cell r="G574">
            <v>0</v>
          </cell>
          <cell r="H574">
            <v>0</v>
          </cell>
          <cell r="I574">
            <v>0</v>
          </cell>
        </row>
        <row r="575">
          <cell r="A575" t="str">
            <v>132KV DC Dumraon-Buxar TL Line</v>
          </cell>
          <cell r="B575">
            <v>106</v>
          </cell>
          <cell r="C575" t="str">
            <v>14/0</v>
          </cell>
          <cell r="D575" t="str">
            <v>DS+3</v>
          </cell>
          <cell r="E575">
            <v>43587</v>
          </cell>
          <cell r="F575" t="e">
            <v>#NAME?</v>
          </cell>
          <cell r="G575">
            <v>0</v>
          </cell>
          <cell r="H575">
            <v>0</v>
          </cell>
          <cell r="I575">
            <v>0</v>
          </cell>
        </row>
        <row r="576">
          <cell r="A576" t="str">
            <v>132KV DC Dumraon-Buxar TL Line</v>
          </cell>
          <cell r="B576">
            <v>0</v>
          </cell>
          <cell r="C576" t="str">
            <v>15/0</v>
          </cell>
          <cell r="D576" t="str">
            <v>DR+9</v>
          </cell>
          <cell r="E576">
            <v>0</v>
          </cell>
          <cell r="F576" t="e">
            <v>#NAME?</v>
          </cell>
          <cell r="G576">
            <v>0</v>
          </cell>
          <cell r="H576">
            <v>0</v>
          </cell>
          <cell r="I576">
            <v>0</v>
          </cell>
        </row>
        <row r="577">
          <cell r="A577" t="str">
            <v>132KV DC Dumraon-Buxar TL Line</v>
          </cell>
          <cell r="B577">
            <v>112</v>
          </cell>
          <cell r="C577" t="str">
            <v>2/0</v>
          </cell>
          <cell r="D577" t="str">
            <v>DR+0</v>
          </cell>
          <cell r="E577">
            <v>43594</v>
          </cell>
          <cell r="F577" t="e">
            <v>#NAME?</v>
          </cell>
          <cell r="G577">
            <v>0</v>
          </cell>
          <cell r="H577">
            <v>0</v>
          </cell>
          <cell r="I577">
            <v>0</v>
          </cell>
        </row>
        <row r="578">
          <cell r="A578" t="str">
            <v>132KV DC Dumraon-Buxar TL Line</v>
          </cell>
          <cell r="B578">
            <v>108</v>
          </cell>
          <cell r="C578" t="str">
            <v>21/0</v>
          </cell>
          <cell r="D578" t="str">
            <v>DS+18</v>
          </cell>
          <cell r="E578">
            <v>43589</v>
          </cell>
          <cell r="F578" t="e">
            <v>#NAME?</v>
          </cell>
          <cell r="G578">
            <v>0</v>
          </cell>
          <cell r="H578">
            <v>0</v>
          </cell>
          <cell r="I578">
            <v>0</v>
          </cell>
        </row>
        <row r="579">
          <cell r="A579" t="str">
            <v>132KV DC Dumraon-Buxar TL Line</v>
          </cell>
          <cell r="B579">
            <v>109</v>
          </cell>
          <cell r="C579" t="str">
            <v>22/0</v>
          </cell>
          <cell r="D579" t="str">
            <v>DS+9</v>
          </cell>
          <cell r="E579">
            <v>43589</v>
          </cell>
          <cell r="F579" t="e">
            <v>#NAME?</v>
          </cell>
          <cell r="G579">
            <v>0</v>
          </cell>
          <cell r="H579">
            <v>0</v>
          </cell>
          <cell r="I579">
            <v>0</v>
          </cell>
        </row>
        <row r="580">
          <cell r="A580" t="str">
            <v>132KV DC Dumraon-Buxar TL Line</v>
          </cell>
          <cell r="B580">
            <v>103</v>
          </cell>
          <cell r="C580" t="str">
            <v>24/0</v>
          </cell>
          <cell r="D580" t="str">
            <v>DR+3</v>
          </cell>
          <cell r="E580">
            <v>43584</v>
          </cell>
          <cell r="F580" t="str">
            <v>Pralhad Construction</v>
          </cell>
          <cell r="G580">
            <v>0</v>
          </cell>
          <cell r="H580">
            <v>0</v>
          </cell>
          <cell r="I580">
            <v>0</v>
          </cell>
        </row>
        <row r="581">
          <cell r="A581" t="str">
            <v>132KV DC Dumraon-Buxar TL Line</v>
          </cell>
          <cell r="B581">
            <v>107</v>
          </cell>
          <cell r="C581" t="str">
            <v>3/0</v>
          </cell>
          <cell r="D581" t="str">
            <v>DR+0</v>
          </cell>
          <cell r="E581">
            <v>43587</v>
          </cell>
          <cell r="F581" t="str">
            <v>Navnit Kumar</v>
          </cell>
          <cell r="G581">
            <v>0</v>
          </cell>
          <cell r="H581">
            <v>0</v>
          </cell>
          <cell r="I581">
            <v>0</v>
          </cell>
        </row>
        <row r="582">
          <cell r="A582" t="str">
            <v>132KV DC Gaya-Jehanabad TL Line</v>
          </cell>
          <cell r="B582">
            <v>12</v>
          </cell>
          <cell r="C582" t="str">
            <v>15/5</v>
          </cell>
          <cell r="D582" t="str">
            <v>DA+3</v>
          </cell>
          <cell r="E582">
            <v>43406</v>
          </cell>
          <cell r="F582" t="str">
            <v>Rajiv Kumar</v>
          </cell>
          <cell r="G582">
            <v>0</v>
          </cell>
          <cell r="H582">
            <v>0</v>
          </cell>
          <cell r="I582">
            <v>0</v>
          </cell>
        </row>
        <row r="583">
          <cell r="A583" t="str">
            <v>132KV DC Gaya-Jehanabad TL Line</v>
          </cell>
          <cell r="B583">
            <v>0</v>
          </cell>
          <cell r="C583" t="str">
            <v>8/1</v>
          </cell>
          <cell r="D583" t="str">
            <v>DA+0</v>
          </cell>
          <cell r="E583">
            <v>0</v>
          </cell>
          <cell r="F583" t="e">
            <v>#NAME?</v>
          </cell>
          <cell r="G583">
            <v>0</v>
          </cell>
          <cell r="H583">
            <v>0</v>
          </cell>
          <cell r="I583">
            <v>0</v>
          </cell>
        </row>
        <row r="584">
          <cell r="A584" t="str">
            <v>132KV DC Dumraon-Buxar TL Line</v>
          </cell>
          <cell r="B584">
            <v>0</v>
          </cell>
          <cell r="C584" t="str">
            <v>31/0</v>
          </cell>
          <cell r="D584" t="str">
            <v>DS+3</v>
          </cell>
          <cell r="E584">
            <v>0</v>
          </cell>
          <cell r="F584" t="e">
            <v>#NAME?</v>
          </cell>
          <cell r="G584">
            <v>0</v>
          </cell>
          <cell r="H584">
            <v>0</v>
          </cell>
          <cell r="I584">
            <v>0</v>
          </cell>
        </row>
        <row r="585">
          <cell r="A585" t="str">
            <v>132KV DC Gaya-Jehanabad TL Line</v>
          </cell>
          <cell r="B585">
            <v>0</v>
          </cell>
          <cell r="C585" t="str">
            <v>8/3</v>
          </cell>
          <cell r="D585" t="str">
            <v>DA+6</v>
          </cell>
          <cell r="E585">
            <v>0</v>
          </cell>
          <cell r="F585" t="e">
            <v>#NAME?</v>
          </cell>
          <cell r="G585">
            <v>0</v>
          </cell>
          <cell r="H585">
            <v>0</v>
          </cell>
          <cell r="I585">
            <v>0</v>
          </cell>
        </row>
        <row r="586">
          <cell r="A586" t="str">
            <v>132KV DC Dumraon-Dumraon TL Line</v>
          </cell>
          <cell r="B586">
            <v>0</v>
          </cell>
          <cell r="C586" t="str">
            <v>20A/3</v>
          </cell>
          <cell r="D586" t="str">
            <v>DA+0</v>
          </cell>
          <cell r="E586">
            <v>0</v>
          </cell>
          <cell r="F586" t="e">
            <v>#NAME?</v>
          </cell>
          <cell r="G586">
            <v>0</v>
          </cell>
          <cell r="H586">
            <v>0</v>
          </cell>
          <cell r="I586">
            <v>0</v>
          </cell>
        </row>
        <row r="587">
          <cell r="A587" t="str">
            <v>132KV DC Naubatpur-Paliganj TL Line</v>
          </cell>
          <cell r="B587">
            <v>8</v>
          </cell>
          <cell r="C587" t="str">
            <v>7/10</v>
          </cell>
          <cell r="D587" t="str">
            <v>DA+0</v>
          </cell>
          <cell r="E587">
            <v>43405</v>
          </cell>
          <cell r="F587" t="str">
            <v>Lalan Mehta</v>
          </cell>
          <cell r="G587">
            <v>0</v>
          </cell>
          <cell r="H587">
            <v>0</v>
          </cell>
          <cell r="I587">
            <v>0</v>
          </cell>
        </row>
        <row r="588">
          <cell r="A588" t="str">
            <v>220 KV DC Naubatpur-Bihta TL Line</v>
          </cell>
          <cell r="B588">
            <v>4</v>
          </cell>
          <cell r="C588" t="str">
            <v>1B/0</v>
          </cell>
          <cell r="D588" t="str">
            <v>DD+0</v>
          </cell>
          <cell r="E588">
            <v>43518</v>
          </cell>
          <cell r="F588" t="str">
            <v>Lalan Mehta</v>
          </cell>
          <cell r="G588">
            <v>0</v>
          </cell>
          <cell r="H588">
            <v>0</v>
          </cell>
          <cell r="I588">
            <v>0</v>
          </cell>
        </row>
        <row r="589">
          <cell r="A589" t="str">
            <v>132KV DC Naubatpur-Paliganj TL Line</v>
          </cell>
          <cell r="B589">
            <v>6</v>
          </cell>
          <cell r="C589" t="str">
            <v>7/2</v>
          </cell>
          <cell r="D589" t="str">
            <v>DA+6</v>
          </cell>
          <cell r="E589">
            <v>43401</v>
          </cell>
          <cell r="F589" t="str">
            <v>Lalan Mehta</v>
          </cell>
          <cell r="G589">
            <v>0</v>
          </cell>
          <cell r="H589">
            <v>0</v>
          </cell>
          <cell r="I589">
            <v>0</v>
          </cell>
        </row>
        <row r="590">
          <cell r="A590" t="str">
            <v>132KV DC Dumraon-Buxar TL Line</v>
          </cell>
          <cell r="B590">
            <v>114</v>
          </cell>
          <cell r="C590" t="str">
            <v>5/0</v>
          </cell>
          <cell r="D590" t="str">
            <v>DS+18</v>
          </cell>
          <cell r="E590">
            <v>43607</v>
          </cell>
          <cell r="F590" t="e">
            <v>#NAME?</v>
          </cell>
          <cell r="G590">
            <v>0</v>
          </cell>
          <cell r="H590">
            <v>0</v>
          </cell>
          <cell r="I590">
            <v>0</v>
          </cell>
        </row>
        <row r="591">
          <cell r="A591" t="str">
            <v>132KV DC Gaya-Jehanabad TL Line</v>
          </cell>
          <cell r="B591">
            <v>11</v>
          </cell>
          <cell r="C591" t="str">
            <v>14/1</v>
          </cell>
          <cell r="D591" t="str">
            <v>DA+6</v>
          </cell>
          <cell r="E591">
            <v>43402</v>
          </cell>
          <cell r="F591" t="str">
            <v>Rajiv Kumar</v>
          </cell>
          <cell r="G591">
            <v>0</v>
          </cell>
          <cell r="H591">
            <v>0</v>
          </cell>
          <cell r="I591">
            <v>0</v>
          </cell>
        </row>
        <row r="592">
          <cell r="A592" t="str">
            <v>132KV DC Naubatpur-Paliganj TL Line</v>
          </cell>
          <cell r="B592">
            <v>7</v>
          </cell>
          <cell r="C592" t="str">
            <v>7/3</v>
          </cell>
          <cell r="D592" t="str">
            <v>DA+0</v>
          </cell>
          <cell r="E592">
            <v>43401</v>
          </cell>
          <cell r="F592" t="str">
            <v>Lalan Mehta</v>
          </cell>
          <cell r="G592">
            <v>0</v>
          </cell>
          <cell r="H592">
            <v>0</v>
          </cell>
          <cell r="I592">
            <v>0</v>
          </cell>
        </row>
        <row r="593">
          <cell r="A593" t="str">
            <v>220 KV DC Naubatpur-Bihta TL Line</v>
          </cell>
          <cell r="B593">
            <v>3</v>
          </cell>
          <cell r="C593" t="str">
            <v>2/1</v>
          </cell>
          <cell r="D593" t="str">
            <v>DA+3</v>
          </cell>
          <cell r="E593">
            <v>43510</v>
          </cell>
          <cell r="F593" t="str">
            <v>Lalan Mehta</v>
          </cell>
          <cell r="G593">
            <v>0</v>
          </cell>
          <cell r="H593">
            <v>0</v>
          </cell>
          <cell r="I593">
            <v>0</v>
          </cell>
        </row>
        <row r="594">
          <cell r="A594" t="str">
            <v>220 KV DC Naubatpur-Bihta TL Line</v>
          </cell>
          <cell r="B594">
            <v>2</v>
          </cell>
          <cell r="C594" t="str">
            <v>2/2</v>
          </cell>
          <cell r="D594" t="str">
            <v>DA+6</v>
          </cell>
          <cell r="E594">
            <v>43508</v>
          </cell>
          <cell r="F594" t="str">
            <v>Lalan Mehta</v>
          </cell>
          <cell r="G594">
            <v>0</v>
          </cell>
          <cell r="H594">
            <v>0</v>
          </cell>
          <cell r="I594">
            <v>0</v>
          </cell>
        </row>
        <row r="595">
          <cell r="A595" t="str">
            <v>220 KV DC Naubatpur-Bihta TL Line</v>
          </cell>
          <cell r="B595">
            <v>1</v>
          </cell>
          <cell r="C595" t="str">
            <v>2/0</v>
          </cell>
          <cell r="D595" t="str">
            <v>DC+0</v>
          </cell>
          <cell r="E595">
            <v>43506</v>
          </cell>
          <cell r="F595" t="str">
            <v>Lalan Mehta</v>
          </cell>
          <cell r="G595">
            <v>0</v>
          </cell>
          <cell r="H595">
            <v>0</v>
          </cell>
          <cell r="I595">
            <v>0</v>
          </cell>
        </row>
        <row r="596">
          <cell r="A596" t="str">
            <v>220 KV DC Naubatpur-Bihta TL Line</v>
          </cell>
          <cell r="B596">
            <v>0</v>
          </cell>
          <cell r="C596" t="str">
            <v>1/0</v>
          </cell>
          <cell r="D596" t="str">
            <v>MD+0</v>
          </cell>
          <cell r="E596">
            <v>0</v>
          </cell>
          <cell r="F596" t="e">
            <v>#NAME?</v>
          </cell>
          <cell r="G596">
            <v>0</v>
          </cell>
          <cell r="H596">
            <v>0</v>
          </cell>
          <cell r="I596">
            <v>0</v>
          </cell>
        </row>
        <row r="597">
          <cell r="A597" t="str">
            <v>220 KV DC Naubatpur-Bihta TL Line</v>
          </cell>
          <cell r="B597">
            <v>19</v>
          </cell>
          <cell r="C597" t="str">
            <v>1A/0</v>
          </cell>
          <cell r="D597" t="str">
            <v>MD+0</v>
          </cell>
          <cell r="E597">
            <v>43574</v>
          </cell>
          <cell r="F597" t="str">
            <v>Lalan Mehta</v>
          </cell>
          <cell r="G597">
            <v>0</v>
          </cell>
          <cell r="H597">
            <v>0</v>
          </cell>
          <cell r="I597">
            <v>0</v>
          </cell>
        </row>
        <row r="598">
          <cell r="A598" t="str">
            <v>220 KV DC Naubatpur-Bihta TL Line</v>
          </cell>
          <cell r="B598">
            <v>20</v>
          </cell>
          <cell r="C598" t="str">
            <v>5/3</v>
          </cell>
          <cell r="D598" t="str">
            <v>DA+0</v>
          </cell>
          <cell r="E598">
            <v>43577</v>
          </cell>
          <cell r="F598" t="str">
            <v>Lalan Mehta</v>
          </cell>
          <cell r="G598">
            <v>0</v>
          </cell>
          <cell r="H598">
            <v>0</v>
          </cell>
          <cell r="I598">
            <v>0</v>
          </cell>
        </row>
        <row r="599">
          <cell r="A599" t="str">
            <v>220 KV DC Naubatpur-Bihta TL Line</v>
          </cell>
          <cell r="B599">
            <v>21</v>
          </cell>
          <cell r="C599" t="str">
            <v>5/4</v>
          </cell>
          <cell r="D599" t="str">
            <v>DA+0</v>
          </cell>
          <cell r="E599">
            <v>43599</v>
          </cell>
          <cell r="F599" t="e">
            <v>#NAME?</v>
          </cell>
          <cell r="G599">
            <v>0</v>
          </cell>
          <cell r="H599">
            <v>0</v>
          </cell>
          <cell r="I599">
            <v>0</v>
          </cell>
        </row>
        <row r="600">
          <cell r="A600" t="str">
            <v>220 KV DC Naubatpur-Bihta TL Line</v>
          </cell>
          <cell r="B600">
            <v>26</v>
          </cell>
          <cell r="C600" t="str">
            <v>5/5</v>
          </cell>
          <cell r="D600" t="str">
            <v>DA+0</v>
          </cell>
          <cell r="E600">
            <v>43608</v>
          </cell>
          <cell r="F600" t="e">
            <v>#NAME?</v>
          </cell>
          <cell r="G600">
            <v>0</v>
          </cell>
          <cell r="H600">
            <v>0</v>
          </cell>
          <cell r="I600">
            <v>0</v>
          </cell>
        </row>
        <row r="601">
          <cell r="A601" t="str">
            <v>220 KV DC Naubatpur-Bihta TL Line</v>
          </cell>
          <cell r="B601">
            <v>22</v>
          </cell>
          <cell r="C601" t="str">
            <v>6/0</v>
          </cell>
          <cell r="D601" t="str">
            <v>DC+0</v>
          </cell>
          <cell r="E601">
            <v>43600</v>
          </cell>
          <cell r="F601" t="e">
            <v>#NAME?</v>
          </cell>
          <cell r="G601">
            <v>0</v>
          </cell>
          <cell r="H601">
            <v>0</v>
          </cell>
          <cell r="I601">
            <v>0</v>
          </cell>
        </row>
        <row r="602">
          <cell r="A602" t="str">
            <v>220 KV DC Naubatpur-Bihta TL Line</v>
          </cell>
          <cell r="B602">
            <v>23</v>
          </cell>
          <cell r="C602" t="str">
            <v>6/1</v>
          </cell>
          <cell r="D602" t="str">
            <v>DA+3</v>
          </cell>
          <cell r="E602">
            <v>43607</v>
          </cell>
          <cell r="F602" t="e">
            <v>#NAME?</v>
          </cell>
          <cell r="G602">
            <v>0</v>
          </cell>
          <cell r="H602">
            <v>0</v>
          </cell>
          <cell r="I602">
            <v>0</v>
          </cell>
        </row>
        <row r="603">
          <cell r="A603" t="str">
            <v>220 KV DC Naubatpur-Bihta TL Line</v>
          </cell>
          <cell r="B603">
            <v>0</v>
          </cell>
          <cell r="C603" t="str">
            <v>6/2</v>
          </cell>
          <cell r="D603" t="str">
            <v>DA+0</v>
          </cell>
          <cell r="E603">
            <v>0</v>
          </cell>
          <cell r="F603" t="e">
            <v>#NAME?</v>
          </cell>
          <cell r="G603">
            <v>0</v>
          </cell>
          <cell r="H603">
            <v>0</v>
          </cell>
          <cell r="I603">
            <v>0</v>
          </cell>
        </row>
        <row r="604">
          <cell r="A604" t="str">
            <v>220 KV DC Naubatpur-Bihta TL Line</v>
          </cell>
          <cell r="B604">
            <v>24</v>
          </cell>
          <cell r="C604" t="str">
            <v>7/0</v>
          </cell>
          <cell r="D604" t="str">
            <v>DD+3</v>
          </cell>
          <cell r="E604">
            <v>43607</v>
          </cell>
          <cell r="F604" t="e">
            <v>#NAME?</v>
          </cell>
          <cell r="G604">
            <v>0</v>
          </cell>
          <cell r="H604">
            <v>0</v>
          </cell>
          <cell r="I604">
            <v>0</v>
          </cell>
        </row>
        <row r="605">
          <cell r="A605" t="str">
            <v>220 KV DC Naubatpur-Bihta TL Line</v>
          </cell>
          <cell r="B605">
            <v>25</v>
          </cell>
          <cell r="C605" t="str">
            <v>7/1</v>
          </cell>
          <cell r="D605" t="str">
            <v>DA+6</v>
          </cell>
          <cell r="E605">
            <v>43607</v>
          </cell>
          <cell r="F605" t="e">
            <v>#NAME?</v>
          </cell>
          <cell r="G605">
            <v>0</v>
          </cell>
          <cell r="H605">
            <v>0</v>
          </cell>
          <cell r="I605">
            <v>0</v>
          </cell>
        </row>
        <row r="606">
          <cell r="A606" t="str">
            <v>220 KV DC Naubatpur-Bihta TL Line</v>
          </cell>
          <cell r="B606">
            <v>27</v>
          </cell>
          <cell r="C606" t="str">
            <v>7/2</v>
          </cell>
          <cell r="D606" t="str">
            <v>DA+0</v>
          </cell>
          <cell r="E606">
            <v>43609</v>
          </cell>
          <cell r="F606" t="e">
            <v>#NAME?</v>
          </cell>
          <cell r="G606">
            <v>0</v>
          </cell>
          <cell r="H606">
            <v>0</v>
          </cell>
          <cell r="I606">
            <v>0</v>
          </cell>
        </row>
        <row r="607">
          <cell r="A607" t="str">
            <v>220 KV DC Naubatpur-Bihta TL Line</v>
          </cell>
          <cell r="B607">
            <v>0</v>
          </cell>
          <cell r="C607" t="str">
            <v>8/0</v>
          </cell>
          <cell r="D607" t="str">
            <v>DB+3</v>
          </cell>
          <cell r="E607">
            <v>0</v>
          </cell>
          <cell r="F607" t="e">
            <v>#NAME?</v>
          </cell>
          <cell r="G607">
            <v>0</v>
          </cell>
          <cell r="H607">
            <v>0</v>
          </cell>
          <cell r="I607">
            <v>0</v>
          </cell>
        </row>
        <row r="608">
          <cell r="A608" t="str">
            <v>220 KV DC Naubatpur-Bihta TL Line</v>
          </cell>
          <cell r="B608">
            <v>0</v>
          </cell>
          <cell r="C608" t="str">
            <v>8/1</v>
          </cell>
          <cell r="D608" t="str">
            <v>DA+0</v>
          </cell>
          <cell r="E608">
            <v>0</v>
          </cell>
          <cell r="F608" t="e">
            <v>#NAME?</v>
          </cell>
          <cell r="G608">
            <v>0</v>
          </cell>
          <cell r="H608">
            <v>0</v>
          </cell>
          <cell r="I608">
            <v>0</v>
          </cell>
        </row>
        <row r="609">
          <cell r="A609" t="str">
            <v>220 KV DC Naubatpur-Bihta TL Line</v>
          </cell>
          <cell r="B609">
            <v>28</v>
          </cell>
          <cell r="C609" t="str">
            <v>9/0</v>
          </cell>
          <cell r="D609" t="str">
            <v>DD+0</v>
          </cell>
          <cell r="E609">
            <v>43611</v>
          </cell>
          <cell r="F609" t="e">
            <v>#NAME?</v>
          </cell>
          <cell r="G609">
            <v>0</v>
          </cell>
          <cell r="H609">
            <v>0</v>
          </cell>
          <cell r="I609">
            <v>0</v>
          </cell>
        </row>
        <row r="610">
          <cell r="A610" t="str">
            <v>132KV DC Naubatpur-Paliganj TL Line</v>
          </cell>
          <cell r="B610">
            <v>5</v>
          </cell>
          <cell r="C610" t="str">
            <v>7/4</v>
          </cell>
          <cell r="D610" t="str">
            <v>DA+3</v>
          </cell>
          <cell r="E610">
            <v>43398</v>
          </cell>
          <cell r="F610" t="str">
            <v>Lalan Mehta</v>
          </cell>
          <cell r="G610">
            <v>0</v>
          </cell>
          <cell r="H610">
            <v>0</v>
          </cell>
          <cell r="I610">
            <v>0</v>
          </cell>
        </row>
        <row r="611">
          <cell r="A611" t="str">
            <v>220 KV DC Naubatpur-Bihta TL Line</v>
          </cell>
          <cell r="B611">
            <v>0</v>
          </cell>
          <cell r="C611" t="str">
            <v>9/1</v>
          </cell>
          <cell r="D611" t="str">
            <v>DA+0</v>
          </cell>
          <cell r="E611">
            <v>0</v>
          </cell>
          <cell r="F611" t="e">
            <v>#NAME?</v>
          </cell>
          <cell r="G611">
            <v>0</v>
          </cell>
          <cell r="H611">
            <v>0</v>
          </cell>
          <cell r="I611">
            <v>0</v>
          </cell>
        </row>
        <row r="612">
          <cell r="A612" t="str">
            <v>220 KV DC Naubatpur-Bihta TL Line</v>
          </cell>
          <cell r="B612">
            <v>0</v>
          </cell>
          <cell r="C612" t="str">
            <v>10/0</v>
          </cell>
          <cell r="D612" t="str">
            <v>DD+6</v>
          </cell>
          <cell r="E612">
            <v>0</v>
          </cell>
          <cell r="F612" t="e">
            <v>#NAME?</v>
          </cell>
          <cell r="G612">
            <v>0</v>
          </cell>
          <cell r="H612">
            <v>0</v>
          </cell>
          <cell r="I612">
            <v>0</v>
          </cell>
        </row>
        <row r="613">
          <cell r="A613" t="str">
            <v>132KV DC Dumraon-Buxar TL Line</v>
          </cell>
          <cell r="B613">
            <v>0</v>
          </cell>
          <cell r="C613" t="str">
            <v>6/0</v>
          </cell>
          <cell r="D613" t="str">
            <v>DS+9</v>
          </cell>
          <cell r="E613">
            <v>0</v>
          </cell>
          <cell r="F613" t="e">
            <v>#NAME?</v>
          </cell>
          <cell r="G613">
            <v>0</v>
          </cell>
          <cell r="H613">
            <v>0</v>
          </cell>
          <cell r="I613">
            <v>0</v>
          </cell>
        </row>
        <row r="614">
          <cell r="A614" t="str">
            <v>220 KV DC Naubatpur-Bihta TL Line</v>
          </cell>
          <cell r="B614">
            <v>0</v>
          </cell>
          <cell r="C614" t="str">
            <v>11/0</v>
          </cell>
          <cell r="D614" t="str">
            <v>DD+6</v>
          </cell>
          <cell r="E614">
            <v>0</v>
          </cell>
          <cell r="F614" t="e">
            <v>#NAME?</v>
          </cell>
          <cell r="G614">
            <v>0</v>
          </cell>
          <cell r="H614">
            <v>0</v>
          </cell>
          <cell r="I614">
            <v>0</v>
          </cell>
        </row>
        <row r="615">
          <cell r="A615" t="str">
            <v>220 KV DC Naubatpur-Bihta TL Line</v>
          </cell>
          <cell r="B615">
            <v>0</v>
          </cell>
          <cell r="C615" t="str">
            <v>12/1</v>
          </cell>
          <cell r="D615" t="str">
            <v>Gantry</v>
          </cell>
          <cell r="E615">
            <v>0</v>
          </cell>
          <cell r="F615" t="e">
            <v>#NAME?</v>
          </cell>
          <cell r="G615">
            <v>0</v>
          </cell>
          <cell r="H615">
            <v>0</v>
          </cell>
          <cell r="I615">
            <v>0</v>
          </cell>
        </row>
        <row r="616">
          <cell r="A616" t="str">
            <v>220 KV DC Naubatpur-Bihta TL Line</v>
          </cell>
          <cell r="B616">
            <v>0</v>
          </cell>
          <cell r="C616" t="str">
            <v>12/2</v>
          </cell>
          <cell r="D616" t="str">
            <v>Gantry</v>
          </cell>
          <cell r="E616">
            <v>0</v>
          </cell>
          <cell r="F616" t="e">
            <v>#NAME?</v>
          </cell>
          <cell r="G616">
            <v>0</v>
          </cell>
          <cell r="H616">
            <v>0</v>
          </cell>
          <cell r="I616">
            <v>0</v>
          </cell>
        </row>
        <row r="617">
          <cell r="A617" t="str">
            <v>220 KV DC Naubatpur-Bihta TL Line</v>
          </cell>
          <cell r="B617">
            <v>0</v>
          </cell>
          <cell r="C617" t="str">
            <v>15/1</v>
          </cell>
          <cell r="D617" t="str">
            <v>DA+6</v>
          </cell>
          <cell r="E617">
            <v>0</v>
          </cell>
          <cell r="F617" t="e">
            <v>#NAME?</v>
          </cell>
          <cell r="G617">
            <v>0</v>
          </cell>
          <cell r="H617">
            <v>0</v>
          </cell>
          <cell r="I617">
            <v>0</v>
          </cell>
        </row>
        <row r="618">
          <cell r="A618" t="str">
            <v>220 KV DC Naubatpur-Bihta TL Line</v>
          </cell>
          <cell r="B618">
            <v>0</v>
          </cell>
          <cell r="C618" t="str">
            <v>15/2</v>
          </cell>
          <cell r="D618" t="str">
            <v>DA+0</v>
          </cell>
          <cell r="E618">
            <v>0</v>
          </cell>
          <cell r="F618" t="e">
            <v>#NAME?</v>
          </cell>
          <cell r="G618">
            <v>0</v>
          </cell>
          <cell r="H618">
            <v>0</v>
          </cell>
          <cell r="I618">
            <v>0</v>
          </cell>
        </row>
        <row r="619">
          <cell r="A619" t="str">
            <v>220 KV DC Naubatpur-Bihta TL Line</v>
          </cell>
          <cell r="B619">
            <v>0</v>
          </cell>
          <cell r="C619" t="str">
            <v>15/3</v>
          </cell>
          <cell r="D619" t="str">
            <v>DA+3</v>
          </cell>
          <cell r="E619">
            <v>0</v>
          </cell>
          <cell r="F619" t="e">
            <v>#NAME?</v>
          </cell>
          <cell r="G619">
            <v>0</v>
          </cell>
          <cell r="H619">
            <v>0</v>
          </cell>
          <cell r="I619">
            <v>0</v>
          </cell>
        </row>
        <row r="620">
          <cell r="A620" t="str">
            <v>220 KV DC Naubatpur-Bihta TL Line</v>
          </cell>
          <cell r="B620">
            <v>32</v>
          </cell>
          <cell r="C620" t="str">
            <v>15/4</v>
          </cell>
          <cell r="D620" t="str">
            <v>DA+0</v>
          </cell>
          <cell r="E620">
            <v>43625</v>
          </cell>
          <cell r="F620" t="e">
            <v>#NAME?</v>
          </cell>
          <cell r="G620">
            <v>0</v>
          </cell>
          <cell r="H620">
            <v>0</v>
          </cell>
          <cell r="I620">
            <v>0</v>
          </cell>
        </row>
        <row r="621">
          <cell r="A621" t="str">
            <v>220 KV DC Naubatpur-Bihta TL Line</v>
          </cell>
          <cell r="B621">
            <v>33</v>
          </cell>
          <cell r="C621" t="str">
            <v>15/5</v>
          </cell>
          <cell r="D621" t="str">
            <v>DA+0</v>
          </cell>
          <cell r="E621">
            <v>43625</v>
          </cell>
          <cell r="F621" t="e">
            <v>#NAME?</v>
          </cell>
          <cell r="G621">
            <v>0</v>
          </cell>
          <cell r="H621">
            <v>0</v>
          </cell>
          <cell r="I621">
            <v>0</v>
          </cell>
        </row>
        <row r="622">
          <cell r="A622" t="str">
            <v>220 KV DC Naubatpur-Bihta TL Line</v>
          </cell>
          <cell r="B622">
            <v>29</v>
          </cell>
          <cell r="C622" t="str">
            <v>16/0</v>
          </cell>
          <cell r="D622" t="str">
            <v>DD+3</v>
          </cell>
          <cell r="E622">
            <v>43615</v>
          </cell>
          <cell r="F622" t="e">
            <v>#NAME?</v>
          </cell>
          <cell r="G622">
            <v>0</v>
          </cell>
          <cell r="H622">
            <v>0</v>
          </cell>
          <cell r="I622">
            <v>0</v>
          </cell>
        </row>
        <row r="623">
          <cell r="A623" t="str">
            <v>220 KV DC Naubatpur-Bihta TL Line</v>
          </cell>
          <cell r="B623">
            <v>37</v>
          </cell>
          <cell r="C623" t="str">
            <v>16/1</v>
          </cell>
          <cell r="D623" t="str">
            <v>DA+6</v>
          </cell>
          <cell r="E623">
            <v>43635</v>
          </cell>
          <cell r="F623" t="e">
            <v>#NAME?</v>
          </cell>
          <cell r="G623">
            <v>0</v>
          </cell>
          <cell r="H623">
            <v>0</v>
          </cell>
          <cell r="I623">
            <v>0</v>
          </cell>
        </row>
        <row r="624">
          <cell r="A624" t="str">
            <v>220 KV DC Naubatpur-Bihta TL Line</v>
          </cell>
          <cell r="B624">
            <v>30</v>
          </cell>
          <cell r="C624" t="str">
            <v>17/0</v>
          </cell>
          <cell r="D624" t="str">
            <v>DD+0</v>
          </cell>
          <cell r="E624">
            <v>43617</v>
          </cell>
          <cell r="F624" t="e">
            <v>#NAME?</v>
          </cell>
          <cell r="G624">
            <v>0</v>
          </cell>
          <cell r="H624">
            <v>0</v>
          </cell>
          <cell r="I624">
            <v>0</v>
          </cell>
        </row>
        <row r="625">
          <cell r="A625" t="str">
            <v>220 KV DC Naubatpur-Bihta TL Line</v>
          </cell>
          <cell r="B625">
            <v>31</v>
          </cell>
          <cell r="C625" t="str">
            <v>18/0</v>
          </cell>
          <cell r="D625" t="str">
            <v>DD+6</v>
          </cell>
          <cell r="E625">
            <v>43622</v>
          </cell>
          <cell r="F625" t="e">
            <v>#NAME?</v>
          </cell>
          <cell r="G625">
            <v>0</v>
          </cell>
          <cell r="H625">
            <v>0</v>
          </cell>
          <cell r="I625">
            <v>0</v>
          </cell>
        </row>
        <row r="626">
          <cell r="A626" t="str">
            <v>220 KV DC Naubatpur-Bihta TL Line</v>
          </cell>
          <cell r="B626">
            <v>7</v>
          </cell>
          <cell r="C626" t="str">
            <v>18/1</v>
          </cell>
          <cell r="D626" t="str">
            <v>DA+3</v>
          </cell>
          <cell r="E626">
            <v>43530</v>
          </cell>
          <cell r="F626" t="e">
            <v>#NAME?</v>
          </cell>
          <cell r="G626">
            <v>0</v>
          </cell>
          <cell r="H626">
            <v>0</v>
          </cell>
          <cell r="I626">
            <v>0</v>
          </cell>
        </row>
        <row r="627">
          <cell r="A627" t="str">
            <v>220 KV DC Naubatpur-Bihta TL Line</v>
          </cell>
          <cell r="B627">
            <v>38</v>
          </cell>
          <cell r="C627" t="str">
            <v>19/0</v>
          </cell>
          <cell r="D627" t="str">
            <v>DD+6</v>
          </cell>
          <cell r="E627">
            <v>43635</v>
          </cell>
          <cell r="F627" t="e">
            <v>#NAME?</v>
          </cell>
          <cell r="G627">
            <v>0</v>
          </cell>
          <cell r="H627">
            <v>0</v>
          </cell>
          <cell r="I627">
            <v>0</v>
          </cell>
        </row>
        <row r="628">
          <cell r="A628" t="str">
            <v>220 KV DC Naubatpur-Bihta TL Line</v>
          </cell>
          <cell r="B628">
            <v>34</v>
          </cell>
          <cell r="C628" t="str">
            <v>20/0</v>
          </cell>
          <cell r="D628" t="str">
            <v>DD+0</v>
          </cell>
          <cell r="E628">
            <v>43626</v>
          </cell>
          <cell r="F628" t="e">
            <v>#NAME?</v>
          </cell>
          <cell r="G628">
            <v>0</v>
          </cell>
          <cell r="H628">
            <v>0</v>
          </cell>
          <cell r="I628">
            <v>0</v>
          </cell>
        </row>
        <row r="629">
          <cell r="A629" t="str">
            <v>220 KV DC Naubatpur-Bihta TL Line</v>
          </cell>
          <cell r="B629">
            <v>0</v>
          </cell>
          <cell r="C629" t="str">
            <v>Gantry-1</v>
          </cell>
          <cell r="D629" t="str">
            <v>Gantry</v>
          </cell>
          <cell r="E629">
            <v>0</v>
          </cell>
          <cell r="F629" t="e">
            <v>#NAME?</v>
          </cell>
          <cell r="G629">
            <v>0</v>
          </cell>
          <cell r="H629">
            <v>0</v>
          </cell>
          <cell r="I629">
            <v>0</v>
          </cell>
        </row>
        <row r="630">
          <cell r="A630" t="str">
            <v>220 KV DC Naubatpur-Bihta TL Line</v>
          </cell>
          <cell r="B630">
            <v>0</v>
          </cell>
          <cell r="C630" t="str">
            <v>Gantry-2</v>
          </cell>
          <cell r="D630" t="str">
            <v>Gantry</v>
          </cell>
          <cell r="E630">
            <v>0</v>
          </cell>
          <cell r="F630" t="e">
            <v>#NAME?</v>
          </cell>
          <cell r="G630">
            <v>0</v>
          </cell>
          <cell r="H630">
            <v>0</v>
          </cell>
          <cell r="I630">
            <v>0</v>
          </cell>
        </row>
        <row r="631">
          <cell r="A631" t="str">
            <v>220 KV DC Naubatpur-Bihta TL Line</v>
          </cell>
          <cell r="B631">
            <v>36</v>
          </cell>
          <cell r="C631" t="str">
            <v>21/0</v>
          </cell>
          <cell r="D631" t="str">
            <v>DD+0</v>
          </cell>
          <cell r="E631">
            <v>43632</v>
          </cell>
          <cell r="F631" t="e">
            <v>#NAME?</v>
          </cell>
          <cell r="G631">
            <v>0</v>
          </cell>
          <cell r="H631">
            <v>0</v>
          </cell>
          <cell r="I631">
            <v>0</v>
          </cell>
        </row>
        <row r="632">
          <cell r="A632" t="str">
            <v>220 KV DC Naubatpur-Bihta TL Line</v>
          </cell>
          <cell r="B632">
            <v>35</v>
          </cell>
          <cell r="C632" t="str">
            <v>22/0</v>
          </cell>
          <cell r="D632" t="str">
            <v>DD+0</v>
          </cell>
          <cell r="E632">
            <v>43630</v>
          </cell>
          <cell r="F632" t="e">
            <v>#NAME?</v>
          </cell>
          <cell r="G632">
            <v>0</v>
          </cell>
          <cell r="H632">
            <v>0</v>
          </cell>
          <cell r="I632">
            <v>0</v>
          </cell>
        </row>
        <row r="633">
          <cell r="A633" t="str">
            <v>132KV DC Naubatpur-Paliganj TL Line</v>
          </cell>
          <cell r="B633">
            <v>4</v>
          </cell>
          <cell r="C633" t="str">
            <v>7/9</v>
          </cell>
          <cell r="D633" t="str">
            <v>DA+3</v>
          </cell>
          <cell r="E633">
            <v>43397</v>
          </cell>
          <cell r="F633" t="str">
            <v>Lalan Mehta</v>
          </cell>
          <cell r="G633">
            <v>0</v>
          </cell>
          <cell r="H633">
            <v>0</v>
          </cell>
          <cell r="I633">
            <v>0</v>
          </cell>
        </row>
        <row r="634">
          <cell r="A634" t="str">
            <v>132KV DC Naubatpur-Paliganj TL Line</v>
          </cell>
          <cell r="B634">
            <v>2</v>
          </cell>
          <cell r="C634" t="str">
            <v>7/6</v>
          </cell>
          <cell r="D634" t="str">
            <v>DA+3</v>
          </cell>
          <cell r="E634">
            <v>43393</v>
          </cell>
          <cell r="F634" t="str">
            <v>Lalan Mehta</v>
          </cell>
          <cell r="G634">
            <v>0</v>
          </cell>
          <cell r="H634">
            <v>0</v>
          </cell>
          <cell r="I634">
            <v>0</v>
          </cell>
        </row>
        <row r="635">
          <cell r="A635" t="str">
            <v>132KV DC Gaya-Jehanabad TL Line</v>
          </cell>
          <cell r="B635">
            <v>88</v>
          </cell>
          <cell r="C635" t="str">
            <v>16/1</v>
          </cell>
          <cell r="D635" t="str">
            <v>Gantry</v>
          </cell>
          <cell r="E635">
            <v>43600</v>
          </cell>
          <cell r="F635" t="e">
            <v>#NAME?</v>
          </cell>
          <cell r="G635">
            <v>0</v>
          </cell>
          <cell r="H635">
            <v>0</v>
          </cell>
          <cell r="I635">
            <v>0</v>
          </cell>
        </row>
        <row r="636">
          <cell r="A636" t="str">
            <v>132KV DC Gaya-Jehanabad TL Line</v>
          </cell>
          <cell r="B636">
            <v>89</v>
          </cell>
          <cell r="C636" t="str">
            <v>16/2</v>
          </cell>
          <cell r="D636" t="str">
            <v>Gantry</v>
          </cell>
          <cell r="E636">
            <v>43600</v>
          </cell>
          <cell r="F636" t="e">
            <v>#NAME?</v>
          </cell>
          <cell r="G636">
            <v>0</v>
          </cell>
          <cell r="H636">
            <v>0</v>
          </cell>
          <cell r="I636">
            <v>0</v>
          </cell>
        </row>
        <row r="637">
          <cell r="A637" t="str">
            <v>132KV DC Gaya-Jehanabad TL Line</v>
          </cell>
          <cell r="B637">
            <v>9</v>
          </cell>
          <cell r="C637" t="str">
            <v>9/1</v>
          </cell>
          <cell r="D637" t="str">
            <v>DA+6</v>
          </cell>
          <cell r="E637">
            <v>43390</v>
          </cell>
          <cell r="F637" t="str">
            <v>Fr Enterprizes</v>
          </cell>
          <cell r="G637">
            <v>0</v>
          </cell>
          <cell r="H637">
            <v>0</v>
          </cell>
          <cell r="I637">
            <v>0</v>
          </cell>
        </row>
        <row r="638">
          <cell r="A638" t="str">
            <v>132KV DC Naubatpur-Paliganj TL Line</v>
          </cell>
          <cell r="B638">
            <v>1</v>
          </cell>
          <cell r="C638" t="str">
            <v>7/8</v>
          </cell>
          <cell r="D638" t="str">
            <v>DA+6</v>
          </cell>
          <cell r="E638">
            <v>43391</v>
          </cell>
          <cell r="F638" t="str">
            <v>Lalan Mehta</v>
          </cell>
          <cell r="G638">
            <v>0</v>
          </cell>
          <cell r="H638">
            <v>0</v>
          </cell>
          <cell r="I638">
            <v>0</v>
          </cell>
        </row>
        <row r="639">
          <cell r="A639" t="str">
            <v>132KV DC Naubatpur-Paliganj TL Line</v>
          </cell>
          <cell r="B639">
            <v>3</v>
          </cell>
          <cell r="C639" t="str">
            <v>7/7</v>
          </cell>
          <cell r="D639" t="str">
            <v>DA+0</v>
          </cell>
          <cell r="E639">
            <v>43393</v>
          </cell>
          <cell r="F639" t="str">
            <v>Lalan Mehta</v>
          </cell>
          <cell r="G639">
            <v>0</v>
          </cell>
          <cell r="H639">
            <v>0</v>
          </cell>
          <cell r="I639">
            <v>0</v>
          </cell>
        </row>
        <row r="640">
          <cell r="A640" t="str">
            <v>132KV DC Dumraon-Buxar TL Line</v>
          </cell>
          <cell r="B640">
            <v>0</v>
          </cell>
          <cell r="C640" t="str">
            <v>8/0</v>
          </cell>
          <cell r="D640" t="str">
            <v>DR+3</v>
          </cell>
          <cell r="E640">
            <v>0</v>
          </cell>
          <cell r="F640" t="e">
            <v>#NAME?</v>
          </cell>
          <cell r="G640">
            <v>0</v>
          </cell>
          <cell r="H640">
            <v>0</v>
          </cell>
          <cell r="I640">
            <v>0</v>
          </cell>
        </row>
        <row r="641">
          <cell r="A641" t="str">
            <v>132KV DC Dumraon-Buxar TL Line</v>
          </cell>
          <cell r="B641">
            <v>0</v>
          </cell>
          <cell r="C641" t="str">
            <v>9/0</v>
          </cell>
          <cell r="D641" t="str">
            <v>DS+18</v>
          </cell>
          <cell r="E641">
            <v>0</v>
          </cell>
          <cell r="F641" t="e">
            <v>#NAME?</v>
          </cell>
          <cell r="G641">
            <v>0</v>
          </cell>
          <cell r="H641">
            <v>0</v>
          </cell>
          <cell r="I641">
            <v>0</v>
          </cell>
        </row>
        <row r="642">
          <cell r="A642" t="str">
            <v>132KV DC Gaya-Jehanabad TL Line</v>
          </cell>
          <cell r="B642">
            <v>8</v>
          </cell>
          <cell r="C642" t="str">
            <v>12/4</v>
          </cell>
          <cell r="D642" t="str">
            <v>DA+3</v>
          </cell>
          <cell r="E642">
            <v>43385</v>
          </cell>
          <cell r="F642" t="str">
            <v>Fr Enterprizes</v>
          </cell>
          <cell r="G642">
            <v>0</v>
          </cell>
          <cell r="H642">
            <v>0</v>
          </cell>
          <cell r="I642">
            <v>0</v>
          </cell>
        </row>
        <row r="643">
          <cell r="A643" t="str">
            <v>132KV DC Gaya-Jehanabad TL Line</v>
          </cell>
          <cell r="B643">
            <v>90</v>
          </cell>
          <cell r="C643" t="str">
            <v>11/1</v>
          </cell>
          <cell r="D643" t="str">
            <v>Gantry</v>
          </cell>
          <cell r="E643">
            <v>43640</v>
          </cell>
          <cell r="F643" t="e">
            <v>#NAME?</v>
          </cell>
          <cell r="G643">
            <v>0</v>
          </cell>
          <cell r="H643">
            <v>0</v>
          </cell>
          <cell r="I643">
            <v>0</v>
          </cell>
        </row>
        <row r="644">
          <cell r="A644" t="str">
            <v>132KV DC Dumraon-Buxar TL Line</v>
          </cell>
          <cell r="B644">
            <v>0</v>
          </cell>
          <cell r="C644" t="str">
            <v>Dead End</v>
          </cell>
          <cell r="D644" t="str">
            <v>DS+0</v>
          </cell>
          <cell r="E644">
            <v>0</v>
          </cell>
          <cell r="F644" t="e">
            <v>#NAME?</v>
          </cell>
          <cell r="G644">
            <v>0</v>
          </cell>
          <cell r="H644">
            <v>0</v>
          </cell>
          <cell r="I644">
            <v>0</v>
          </cell>
        </row>
        <row r="645">
          <cell r="A645" t="str">
            <v>132KV DC Gaya-Jehanabad TL Line</v>
          </cell>
          <cell r="B645">
            <v>7</v>
          </cell>
          <cell r="C645" t="str">
            <v>6/1</v>
          </cell>
          <cell r="D645" t="str">
            <v>DA+0</v>
          </cell>
          <cell r="E645">
            <v>43380</v>
          </cell>
          <cell r="F645" t="str">
            <v>Fr Enterprizes</v>
          </cell>
          <cell r="G645">
            <v>0</v>
          </cell>
          <cell r="H645">
            <v>0</v>
          </cell>
          <cell r="I645">
            <v>0</v>
          </cell>
        </row>
        <row r="646">
          <cell r="A646" t="str">
            <v>132KV DC Gaya-Jehanabad TL Line</v>
          </cell>
          <cell r="B646">
            <v>91</v>
          </cell>
          <cell r="C646" t="str">
            <v>11/2</v>
          </cell>
          <cell r="D646" t="str">
            <v>Gantry</v>
          </cell>
          <cell r="E646">
            <v>43640</v>
          </cell>
          <cell r="F646" t="e">
            <v>#NAME?</v>
          </cell>
          <cell r="G646">
            <v>0</v>
          </cell>
          <cell r="H646">
            <v>0</v>
          </cell>
          <cell r="I646">
            <v>0</v>
          </cell>
        </row>
        <row r="647">
          <cell r="A647" t="str">
            <v>220KV DC Naubatpur-BhusaulaTL Line</v>
          </cell>
          <cell r="B647">
            <v>47</v>
          </cell>
          <cell r="C647" t="str">
            <v>11/1A</v>
          </cell>
          <cell r="D647" t="str">
            <v>DA+6</v>
          </cell>
          <cell r="E647">
            <v>43621</v>
          </cell>
          <cell r="F647" t="str">
            <v>Veena Construction</v>
          </cell>
          <cell r="G647">
            <v>0</v>
          </cell>
          <cell r="H647">
            <v>0</v>
          </cell>
          <cell r="I647">
            <v>0</v>
          </cell>
        </row>
        <row r="648">
          <cell r="A648" t="str">
            <v>132KV DC Dumraon-Buxar TL Line</v>
          </cell>
          <cell r="B648">
            <v>115</v>
          </cell>
          <cell r="C648" t="str">
            <v>25/1</v>
          </cell>
          <cell r="D648" t="str">
            <v>GANTRY</v>
          </cell>
          <cell r="E648">
            <v>43616</v>
          </cell>
          <cell r="F648" t="e">
            <v>#NAME?</v>
          </cell>
          <cell r="G648">
            <v>0</v>
          </cell>
          <cell r="H648">
            <v>0</v>
          </cell>
          <cell r="I648">
            <v>0</v>
          </cell>
        </row>
        <row r="649">
          <cell r="A649" t="str">
            <v>132KV DC Gaya-Jehanabad TL Line</v>
          </cell>
          <cell r="B649">
            <v>10</v>
          </cell>
          <cell r="C649" t="str">
            <v>2/1</v>
          </cell>
          <cell r="D649" t="str">
            <v>DA+6</v>
          </cell>
          <cell r="E649">
            <v>43390</v>
          </cell>
          <cell r="F649" t="str">
            <v>Fr Enterprizes</v>
          </cell>
          <cell r="G649">
            <v>0</v>
          </cell>
          <cell r="H649">
            <v>0</v>
          </cell>
          <cell r="I649">
            <v>0</v>
          </cell>
        </row>
        <row r="650">
          <cell r="A650" t="str">
            <v>132KV DC Dumraon-Buxar TL Line</v>
          </cell>
          <cell r="B650">
            <v>116</v>
          </cell>
          <cell r="C650" t="str">
            <v>25/2</v>
          </cell>
          <cell r="D650" t="str">
            <v>GANTRY</v>
          </cell>
          <cell r="E650">
            <v>43623</v>
          </cell>
          <cell r="F650" t="e">
            <v>#NAME?</v>
          </cell>
          <cell r="G650">
            <v>0</v>
          </cell>
          <cell r="H650">
            <v>0</v>
          </cell>
          <cell r="I650">
            <v>0</v>
          </cell>
        </row>
        <row r="651">
          <cell r="A651" t="str">
            <v>132KV DC Gaya-Jehanabad TL Line</v>
          </cell>
          <cell r="B651">
            <v>5</v>
          </cell>
          <cell r="C651" t="str">
            <v>22/1</v>
          </cell>
          <cell r="D651" t="str">
            <v>DA+0</v>
          </cell>
          <cell r="E651">
            <v>43369</v>
          </cell>
          <cell r="F651" t="str">
            <v>Parmatma Construction</v>
          </cell>
          <cell r="G651">
            <v>0</v>
          </cell>
          <cell r="H651">
            <v>0</v>
          </cell>
          <cell r="I651">
            <v>0</v>
          </cell>
        </row>
        <row r="652">
          <cell r="A652" t="str">
            <v>132KV DC Gaya-Jehanabad TL Line</v>
          </cell>
          <cell r="B652">
            <v>6</v>
          </cell>
          <cell r="C652" t="str">
            <v>2/2</v>
          </cell>
          <cell r="D652" t="str">
            <v>DA+0</v>
          </cell>
          <cell r="E652">
            <v>43370</v>
          </cell>
          <cell r="F652" t="str">
            <v>Fr Enterprizes</v>
          </cell>
          <cell r="G652">
            <v>0</v>
          </cell>
          <cell r="H652">
            <v>0</v>
          </cell>
          <cell r="I652">
            <v>0</v>
          </cell>
        </row>
        <row r="653">
          <cell r="A653" t="str">
            <v>132KV DC Gaya-Jehanabad TL Line</v>
          </cell>
          <cell r="B653">
            <v>4</v>
          </cell>
          <cell r="C653" t="str">
            <v>22/2</v>
          </cell>
          <cell r="D653" t="str">
            <v>DA+6</v>
          </cell>
          <cell r="E653">
            <v>43365</v>
          </cell>
          <cell r="F653" t="str">
            <v>Parmatma Construction</v>
          </cell>
          <cell r="G653">
            <v>0</v>
          </cell>
          <cell r="H653">
            <v>0</v>
          </cell>
          <cell r="I653">
            <v>0</v>
          </cell>
        </row>
        <row r="654">
          <cell r="A654" t="str">
            <v>132KV DC Gaya-Jehanabad TL Line</v>
          </cell>
          <cell r="B654">
            <v>3</v>
          </cell>
          <cell r="C654" t="str">
            <v>19/6</v>
          </cell>
          <cell r="D654" t="str">
            <v>DA+3</v>
          </cell>
          <cell r="E654">
            <v>43347</v>
          </cell>
          <cell r="F654" t="str">
            <v>M S Builder</v>
          </cell>
          <cell r="G654">
            <v>0</v>
          </cell>
          <cell r="H654">
            <v>0</v>
          </cell>
          <cell r="I654">
            <v>0</v>
          </cell>
        </row>
        <row r="655">
          <cell r="A655" t="str">
            <v>132KV DC Gaya-Jehanabad TL Line</v>
          </cell>
          <cell r="B655">
            <v>2</v>
          </cell>
          <cell r="C655" t="str">
            <v>19/4</v>
          </cell>
          <cell r="D655" t="str">
            <v>DA+6</v>
          </cell>
          <cell r="E655">
            <v>43344</v>
          </cell>
          <cell r="F655" t="str">
            <v>M S Builder</v>
          </cell>
          <cell r="G655">
            <v>0</v>
          </cell>
          <cell r="H655">
            <v>0</v>
          </cell>
          <cell r="I655">
            <v>0</v>
          </cell>
        </row>
        <row r="656">
          <cell r="A656" t="str">
            <v>132KV DC Gaya-Jehanabad TL Line</v>
          </cell>
          <cell r="B656">
            <v>1</v>
          </cell>
          <cell r="C656" t="str">
            <v>19/5</v>
          </cell>
          <cell r="D656" t="str">
            <v>DA+0</v>
          </cell>
          <cell r="E656">
            <v>43343</v>
          </cell>
          <cell r="F656" t="str">
            <v>M S Builder</v>
          </cell>
          <cell r="G656">
            <v>0</v>
          </cell>
          <cell r="H656">
            <v>0</v>
          </cell>
          <cell r="I656">
            <v>0</v>
          </cell>
        </row>
        <row r="657">
          <cell r="A657" t="str">
            <v>132KV DC Gaya-Jehanabad TL Line</v>
          </cell>
          <cell r="B657">
            <v>81</v>
          </cell>
          <cell r="C657" t="str">
            <v>19/3</v>
          </cell>
          <cell r="D657" t="str">
            <v>DA+6</v>
          </cell>
          <cell r="E657">
            <v>43490</v>
          </cell>
          <cell r="F657" t="e">
            <v>#NAME?</v>
          </cell>
          <cell r="G657">
            <v>0</v>
          </cell>
          <cell r="H657">
            <v>0</v>
          </cell>
          <cell r="I657">
            <v>0</v>
          </cell>
        </row>
        <row r="658">
          <cell r="A658" t="str">
            <v>132KV DC Gaya-Jehanabad TL Line</v>
          </cell>
          <cell r="B658">
            <v>0</v>
          </cell>
          <cell r="C658" t="str">
            <v>23/0</v>
          </cell>
          <cell r="D658" t="str">
            <v>DD+9</v>
          </cell>
          <cell r="E658">
            <v>0</v>
          </cell>
          <cell r="F658" t="e">
            <v>#NAME?</v>
          </cell>
          <cell r="G658">
            <v>0</v>
          </cell>
          <cell r="H658">
            <v>0</v>
          </cell>
          <cell r="I658">
            <v>0</v>
          </cell>
        </row>
        <row r="659">
          <cell r="A659" t="str">
            <v>132KV DC Gaya-Jehanabad TL Line</v>
          </cell>
          <cell r="B659">
            <v>0</v>
          </cell>
          <cell r="C659" t="str">
            <v>24/0</v>
          </cell>
          <cell r="D659" t="str">
            <v>DD+9</v>
          </cell>
          <cell r="E659">
            <v>0</v>
          </cell>
          <cell r="F659" t="e">
            <v>#NAME?</v>
          </cell>
          <cell r="G659">
            <v>0</v>
          </cell>
          <cell r="H659">
            <v>0</v>
          </cell>
          <cell r="I659">
            <v>0</v>
          </cell>
        </row>
        <row r="660">
          <cell r="A660" t="str">
            <v>Lilo of 220kv DC Ara-Pusauli at Dumraon TL Line-2</v>
          </cell>
          <cell r="B660">
            <v>20</v>
          </cell>
          <cell r="C660" t="str">
            <v>15/2</v>
          </cell>
          <cell r="D660" t="str">
            <v>DA+0</v>
          </cell>
          <cell r="E660">
            <v>43587</v>
          </cell>
          <cell r="F660" t="e">
            <v>#NAME?</v>
          </cell>
          <cell r="G660">
            <v>0</v>
          </cell>
          <cell r="H660">
            <v>0</v>
          </cell>
          <cell r="I660">
            <v>0</v>
          </cell>
        </row>
        <row r="661">
          <cell r="A661" t="str">
            <v>Lilo of 220kv DC Ara-Pusauli at Dumraon TL Line-1</v>
          </cell>
          <cell r="B661">
            <v>0</v>
          </cell>
          <cell r="C661" t="str">
            <v>3/0</v>
          </cell>
          <cell r="D661" t="str">
            <v>MD+0</v>
          </cell>
          <cell r="E661">
            <v>0</v>
          </cell>
          <cell r="F661" t="e">
            <v>#NAME?</v>
          </cell>
          <cell r="G661">
            <v>0</v>
          </cell>
          <cell r="H661">
            <v>0</v>
          </cell>
          <cell r="I661">
            <v>0</v>
          </cell>
        </row>
        <row r="662">
          <cell r="A662" t="str">
            <v>220KV DC Naubatpur-BhusaulaTL Line</v>
          </cell>
          <cell r="B662">
            <v>0</v>
          </cell>
          <cell r="C662" t="str">
            <v>12A/2</v>
          </cell>
          <cell r="D662" t="str">
            <v>DA+0</v>
          </cell>
          <cell r="E662">
            <v>0</v>
          </cell>
          <cell r="F662" t="e">
            <v>#NAME?</v>
          </cell>
          <cell r="G662">
            <v>0</v>
          </cell>
          <cell r="H662">
            <v>0</v>
          </cell>
          <cell r="I662">
            <v>0</v>
          </cell>
        </row>
        <row r="663">
          <cell r="A663" t="str">
            <v>Lilo of 220kv DC Ara-Pusauli at Dumraon TL Line-1</v>
          </cell>
          <cell r="B663">
            <v>57</v>
          </cell>
          <cell r="C663" t="str">
            <v>14/2</v>
          </cell>
          <cell r="D663" t="str">
            <v>DA+0</v>
          </cell>
          <cell r="E663">
            <v>43609</v>
          </cell>
          <cell r="F663" t="e">
            <v>#NAME?</v>
          </cell>
          <cell r="G663">
            <v>0</v>
          </cell>
          <cell r="H663">
            <v>0</v>
          </cell>
          <cell r="I663">
            <v>0</v>
          </cell>
        </row>
        <row r="664">
          <cell r="A664" t="str">
            <v>220KV DC Naubatpur-BhusaulaTL Line</v>
          </cell>
          <cell r="B664">
            <v>41</v>
          </cell>
          <cell r="C664" t="str">
            <v>17/2</v>
          </cell>
          <cell r="D664" t="str">
            <v>DA+0</v>
          </cell>
          <cell r="E664">
            <v>43571</v>
          </cell>
          <cell r="F664" t="e">
            <v>#NAME?</v>
          </cell>
          <cell r="G664">
            <v>0</v>
          </cell>
          <cell r="H664">
            <v>0</v>
          </cell>
          <cell r="I664">
            <v>0</v>
          </cell>
        </row>
        <row r="665">
          <cell r="A665" t="str">
            <v>220KV DC Naubatpur-BhusaulaTL Line</v>
          </cell>
          <cell r="B665">
            <v>0</v>
          </cell>
          <cell r="C665" t="str">
            <v>18/0</v>
          </cell>
          <cell r="D665" t="str">
            <v>DD+0</v>
          </cell>
          <cell r="E665">
            <v>0</v>
          </cell>
          <cell r="F665" t="e">
            <v>#NAME?</v>
          </cell>
          <cell r="G665">
            <v>0</v>
          </cell>
          <cell r="H665">
            <v>0</v>
          </cell>
          <cell r="I665">
            <v>0</v>
          </cell>
        </row>
        <row r="666">
          <cell r="A666" t="str">
            <v>220KV DC Naubatpur-BhusaulaTL Line</v>
          </cell>
          <cell r="B666">
            <v>0</v>
          </cell>
          <cell r="C666" t="str">
            <v>20/1</v>
          </cell>
          <cell r="D666" t="str">
            <v>M-C</v>
          </cell>
          <cell r="E666">
            <v>0</v>
          </cell>
          <cell r="F666" t="e">
            <v>#NAME?</v>
          </cell>
          <cell r="G666">
            <v>0</v>
          </cell>
          <cell r="H666">
            <v>0</v>
          </cell>
          <cell r="I666">
            <v>0</v>
          </cell>
        </row>
        <row r="667">
          <cell r="A667" t="str">
            <v>220KV DC Naubatpur-BhusaulaTL Line</v>
          </cell>
          <cell r="B667">
            <v>0</v>
          </cell>
          <cell r="C667" t="str">
            <v>20/2</v>
          </cell>
          <cell r="D667" t="str">
            <v>M-C</v>
          </cell>
          <cell r="E667">
            <v>0</v>
          </cell>
          <cell r="F667" t="e">
            <v>#NAME?</v>
          </cell>
          <cell r="G667">
            <v>0</v>
          </cell>
          <cell r="H667">
            <v>0</v>
          </cell>
          <cell r="I667">
            <v>0</v>
          </cell>
        </row>
        <row r="668">
          <cell r="A668" t="str">
            <v>220KV DC Naubatpur-BhusaulaTL Line</v>
          </cell>
          <cell r="B668">
            <v>0</v>
          </cell>
          <cell r="C668" t="str">
            <v>21/0</v>
          </cell>
          <cell r="D668" t="str">
            <v>M-C</v>
          </cell>
          <cell r="E668">
            <v>0</v>
          </cell>
          <cell r="F668" t="e">
            <v>#NAME?</v>
          </cell>
          <cell r="G668">
            <v>0</v>
          </cell>
          <cell r="H668">
            <v>0</v>
          </cell>
          <cell r="I668">
            <v>0</v>
          </cell>
        </row>
        <row r="669">
          <cell r="A669" t="str">
            <v>220KV DC Naubatpur-BhusaulaTL Line</v>
          </cell>
          <cell r="B669">
            <v>0</v>
          </cell>
          <cell r="C669" t="str">
            <v>22/0</v>
          </cell>
          <cell r="D669" t="str">
            <v>M-C</v>
          </cell>
          <cell r="E669">
            <v>0</v>
          </cell>
          <cell r="F669" t="e">
            <v>#NAME?</v>
          </cell>
          <cell r="G669">
            <v>0</v>
          </cell>
          <cell r="H669">
            <v>0</v>
          </cell>
          <cell r="I669">
            <v>0</v>
          </cell>
        </row>
        <row r="670">
          <cell r="A670" t="str">
            <v>220KV DC Naubatpur-BhusaulaTL Line</v>
          </cell>
          <cell r="B670">
            <v>0</v>
          </cell>
          <cell r="C670" t="str">
            <v>23/0</v>
          </cell>
          <cell r="D670" t="str">
            <v>M-C</v>
          </cell>
          <cell r="E670">
            <v>0</v>
          </cell>
          <cell r="F670" t="e">
            <v>#NAME?</v>
          </cell>
          <cell r="G670">
            <v>0</v>
          </cell>
          <cell r="H670">
            <v>0</v>
          </cell>
          <cell r="I670">
            <v>0</v>
          </cell>
        </row>
        <row r="671">
          <cell r="A671" t="str">
            <v>220KV DC Naubatpur-BhusaulaTL Line</v>
          </cell>
          <cell r="B671">
            <v>0</v>
          </cell>
          <cell r="C671" t="str">
            <v>23A/0</v>
          </cell>
          <cell r="D671" t="str">
            <v>M-C</v>
          </cell>
          <cell r="E671">
            <v>0</v>
          </cell>
          <cell r="F671" t="e">
            <v>#NAME?</v>
          </cell>
          <cell r="G671">
            <v>0</v>
          </cell>
          <cell r="H671">
            <v>0</v>
          </cell>
          <cell r="I671">
            <v>0</v>
          </cell>
        </row>
        <row r="672">
          <cell r="A672" t="str">
            <v>220KV DC Naubatpur-BhusaulaTL Line</v>
          </cell>
          <cell r="B672">
            <v>0</v>
          </cell>
          <cell r="C672" t="str">
            <v>23B/0</v>
          </cell>
          <cell r="D672" t="str">
            <v>M-C</v>
          </cell>
          <cell r="E672">
            <v>0</v>
          </cell>
          <cell r="F672" t="e">
            <v>#NAME?</v>
          </cell>
          <cell r="G672">
            <v>0</v>
          </cell>
          <cell r="H672">
            <v>0</v>
          </cell>
          <cell r="I672">
            <v>0</v>
          </cell>
        </row>
        <row r="673">
          <cell r="A673" t="str">
            <v>220KV DC Naubatpur-BhusaulaTL Line</v>
          </cell>
          <cell r="B673">
            <v>0</v>
          </cell>
          <cell r="C673" t="str">
            <v>23B/0</v>
          </cell>
          <cell r="D673" t="str">
            <v>M-C</v>
          </cell>
          <cell r="E673">
            <v>0</v>
          </cell>
          <cell r="F673" t="e">
            <v>#NAME?</v>
          </cell>
          <cell r="G673">
            <v>0</v>
          </cell>
          <cell r="H673">
            <v>0</v>
          </cell>
          <cell r="I673">
            <v>0</v>
          </cell>
        </row>
        <row r="674">
          <cell r="A674" t="str">
            <v>220KV DC Naubatpur-BhusaulaTL Line</v>
          </cell>
          <cell r="B674">
            <v>0</v>
          </cell>
          <cell r="C674" t="str">
            <v>23B/1</v>
          </cell>
          <cell r="D674" t="str">
            <v>M-C</v>
          </cell>
          <cell r="E674">
            <v>0</v>
          </cell>
          <cell r="F674" t="e">
            <v>#NAME?</v>
          </cell>
          <cell r="G674">
            <v>0</v>
          </cell>
          <cell r="H674">
            <v>0</v>
          </cell>
          <cell r="I674">
            <v>0</v>
          </cell>
        </row>
        <row r="675">
          <cell r="A675" t="str">
            <v>220KV DC Naubatpur-BhusaulaTL Line</v>
          </cell>
          <cell r="B675">
            <v>0</v>
          </cell>
          <cell r="C675" t="str">
            <v>24/0</v>
          </cell>
          <cell r="D675" t="str">
            <v>M-C</v>
          </cell>
          <cell r="E675">
            <v>0</v>
          </cell>
          <cell r="F675" t="e">
            <v>#NAME?</v>
          </cell>
          <cell r="G675">
            <v>0</v>
          </cell>
          <cell r="H675">
            <v>0</v>
          </cell>
          <cell r="I675">
            <v>0</v>
          </cell>
        </row>
        <row r="676">
          <cell r="A676" t="str">
            <v>220KV DC Naubatpur-BhusaulaTL Line</v>
          </cell>
          <cell r="B676">
            <v>0</v>
          </cell>
          <cell r="C676" t="str">
            <v>24A/0</v>
          </cell>
          <cell r="D676" t="str">
            <v>DD+0</v>
          </cell>
          <cell r="E676">
            <v>0</v>
          </cell>
          <cell r="F676" t="e">
            <v>#NAME?</v>
          </cell>
          <cell r="G676">
            <v>0</v>
          </cell>
          <cell r="H676">
            <v>0</v>
          </cell>
          <cell r="I676">
            <v>0</v>
          </cell>
        </row>
        <row r="677">
          <cell r="A677" t="str">
            <v>220KV DC Naubatpur-BhusaulaTL Line</v>
          </cell>
          <cell r="B677">
            <v>0</v>
          </cell>
          <cell r="C677" t="str">
            <v>25/0</v>
          </cell>
          <cell r="D677" t="str">
            <v>DD+18</v>
          </cell>
          <cell r="E677">
            <v>0</v>
          </cell>
          <cell r="F677" t="e">
            <v>#NAME?</v>
          </cell>
          <cell r="G677">
            <v>0</v>
          </cell>
          <cell r="H677">
            <v>0</v>
          </cell>
          <cell r="I677">
            <v>0</v>
          </cell>
        </row>
        <row r="678">
          <cell r="A678" t="str">
            <v>220KV DC Naubatpur-BhusaulaTL Line</v>
          </cell>
          <cell r="B678">
            <v>0</v>
          </cell>
          <cell r="C678" t="str">
            <v>26/0</v>
          </cell>
          <cell r="D678" t="str">
            <v>DD+18</v>
          </cell>
          <cell r="E678">
            <v>0</v>
          </cell>
          <cell r="F678" t="e">
            <v>#NAME?</v>
          </cell>
          <cell r="G678">
            <v>0</v>
          </cell>
          <cell r="H678">
            <v>0</v>
          </cell>
          <cell r="I678">
            <v>0</v>
          </cell>
        </row>
        <row r="679">
          <cell r="A679" t="str">
            <v>220KV DC Naubatpur-BhusaulaTL Line</v>
          </cell>
          <cell r="B679">
            <v>0</v>
          </cell>
          <cell r="C679" t="str">
            <v>27/0 Monopole</v>
          </cell>
          <cell r="D679" t="str">
            <v>MPDC+9</v>
          </cell>
          <cell r="E679">
            <v>0</v>
          </cell>
          <cell r="F679" t="e">
            <v>#NAME?</v>
          </cell>
          <cell r="G679">
            <v>0</v>
          </cell>
          <cell r="H679">
            <v>0</v>
          </cell>
          <cell r="I679">
            <v>0</v>
          </cell>
        </row>
        <row r="680">
          <cell r="A680" t="str">
            <v>220KV DC Naubatpur-BhusaulaTL Line</v>
          </cell>
          <cell r="B680">
            <v>0</v>
          </cell>
          <cell r="C680" t="str">
            <v>28/0 Monopole</v>
          </cell>
          <cell r="D680" t="str">
            <v>MPDD+6</v>
          </cell>
          <cell r="E680">
            <v>0</v>
          </cell>
          <cell r="F680" t="e">
            <v>#NAME?</v>
          </cell>
          <cell r="G680">
            <v>0</v>
          </cell>
          <cell r="H680">
            <v>0</v>
          </cell>
          <cell r="I680">
            <v>0</v>
          </cell>
        </row>
        <row r="681">
          <cell r="A681" t="str">
            <v>220KV DC Naubatpur-BhusaulaTL Line</v>
          </cell>
          <cell r="B681">
            <v>0</v>
          </cell>
          <cell r="C681" t="str">
            <v>29/0 Monopole</v>
          </cell>
          <cell r="D681" t="str">
            <v>MPDC+6</v>
          </cell>
          <cell r="E681">
            <v>0</v>
          </cell>
          <cell r="F681" t="e">
            <v>#NAME?</v>
          </cell>
          <cell r="G681">
            <v>0</v>
          </cell>
          <cell r="H681">
            <v>0</v>
          </cell>
          <cell r="I681">
            <v>0</v>
          </cell>
        </row>
        <row r="682">
          <cell r="A682" t="str">
            <v>220KV DC Naubatpur-BhusaulaTL Line</v>
          </cell>
          <cell r="B682">
            <v>0</v>
          </cell>
          <cell r="C682" t="str">
            <v>30/0 Monopole</v>
          </cell>
          <cell r="D682" t="str">
            <v>MPDC+6</v>
          </cell>
          <cell r="E682">
            <v>0</v>
          </cell>
          <cell r="F682" t="e">
            <v>#NAME?</v>
          </cell>
          <cell r="G682">
            <v>0</v>
          </cell>
          <cell r="H682">
            <v>0</v>
          </cell>
          <cell r="I682">
            <v>0</v>
          </cell>
        </row>
        <row r="683">
          <cell r="A683" t="str">
            <v>220KV DC Naubatpur-BhusaulaTL Line</v>
          </cell>
          <cell r="B683">
            <v>0</v>
          </cell>
          <cell r="C683" t="str">
            <v>31/0 Monopole</v>
          </cell>
          <cell r="D683" t="str">
            <v>MPDC+6</v>
          </cell>
          <cell r="E683">
            <v>0</v>
          </cell>
          <cell r="F683" t="e">
            <v>#NAME?</v>
          </cell>
          <cell r="G683">
            <v>0</v>
          </cell>
          <cell r="H683">
            <v>0</v>
          </cell>
          <cell r="I683">
            <v>0</v>
          </cell>
        </row>
        <row r="684">
          <cell r="A684" t="str">
            <v>220KV DC Naubatpur-BhusaulaTL Line</v>
          </cell>
          <cell r="B684">
            <v>0</v>
          </cell>
          <cell r="C684" t="str">
            <v>32/0 Monopole</v>
          </cell>
          <cell r="D684" t="str">
            <v>MPDC+6</v>
          </cell>
          <cell r="E684">
            <v>0</v>
          </cell>
          <cell r="F684" t="e">
            <v>#NAME?</v>
          </cell>
          <cell r="G684">
            <v>0</v>
          </cell>
          <cell r="H684">
            <v>0</v>
          </cell>
          <cell r="I684">
            <v>0</v>
          </cell>
        </row>
        <row r="685">
          <cell r="A685" t="str">
            <v>220KV DC Naubatpur-BhusaulaTL Line</v>
          </cell>
          <cell r="B685">
            <v>0</v>
          </cell>
          <cell r="C685" t="str">
            <v>33/0 Monopole</v>
          </cell>
          <cell r="D685" t="str">
            <v>MPDD+0</v>
          </cell>
          <cell r="E685">
            <v>0</v>
          </cell>
          <cell r="F685" t="e">
            <v>#NAME?</v>
          </cell>
          <cell r="G685">
            <v>0</v>
          </cell>
          <cell r="H685">
            <v>0</v>
          </cell>
          <cell r="I685">
            <v>0</v>
          </cell>
        </row>
        <row r="686">
          <cell r="A686" t="str">
            <v>Lilo of 132KV DC ARA-Jagdishpur at Dumraon Line-1</v>
          </cell>
          <cell r="B686">
            <v>0</v>
          </cell>
          <cell r="C686" t="str">
            <v>4/0</v>
          </cell>
          <cell r="D686" t="str">
            <v>DD+0</v>
          </cell>
          <cell r="E686">
            <v>0</v>
          </cell>
          <cell r="F686" t="e">
            <v>#NAME?</v>
          </cell>
          <cell r="G686">
            <v>0</v>
          </cell>
          <cell r="H686">
            <v>0</v>
          </cell>
          <cell r="I686">
            <v>0</v>
          </cell>
        </row>
        <row r="687">
          <cell r="A687" t="str">
            <v>Lilo of 132KV DC ARA-Jagdishpur at Dumraon Line-1</v>
          </cell>
          <cell r="B687">
            <v>1</v>
          </cell>
          <cell r="C687" t="str">
            <v>4/1</v>
          </cell>
          <cell r="D687" t="str">
            <v>DA+0</v>
          </cell>
          <cell r="E687">
            <v>43593</v>
          </cell>
          <cell r="F687" t="e">
            <v>#NAME?</v>
          </cell>
          <cell r="G687">
            <v>0</v>
          </cell>
          <cell r="H687">
            <v>0</v>
          </cell>
          <cell r="I687">
            <v>0</v>
          </cell>
        </row>
        <row r="688">
          <cell r="A688" t="str">
            <v>Lilo of 132KV DC ARA-Jagdishpur at Dumraon Line-1</v>
          </cell>
          <cell r="B688">
            <v>2</v>
          </cell>
          <cell r="C688" t="str">
            <v>4/2</v>
          </cell>
          <cell r="D688" t="str">
            <v>DA+0</v>
          </cell>
          <cell r="E688">
            <v>43593</v>
          </cell>
          <cell r="F688" t="e">
            <v>#NAME?</v>
          </cell>
          <cell r="G688">
            <v>0</v>
          </cell>
          <cell r="H688">
            <v>0</v>
          </cell>
          <cell r="I688">
            <v>0</v>
          </cell>
        </row>
        <row r="689">
          <cell r="A689" t="str">
            <v>Lilo of 132KV DC ARA-Jagdishpur at Dumraon Line-1</v>
          </cell>
          <cell r="B689">
            <v>3</v>
          </cell>
          <cell r="C689" t="str">
            <v>4/3</v>
          </cell>
          <cell r="D689" t="str">
            <v>DA+0</v>
          </cell>
          <cell r="E689">
            <v>43595</v>
          </cell>
          <cell r="F689" t="e">
            <v>#NAME?</v>
          </cell>
          <cell r="G689">
            <v>0</v>
          </cell>
          <cell r="H689">
            <v>0</v>
          </cell>
          <cell r="I689">
            <v>0</v>
          </cell>
        </row>
        <row r="690">
          <cell r="A690" t="str">
            <v>Lilo of 132KV DC ARA-Jagdishpur at Dumraon Line-1</v>
          </cell>
          <cell r="B690">
            <v>4</v>
          </cell>
          <cell r="C690" t="str">
            <v>4/4</v>
          </cell>
          <cell r="D690" t="str">
            <v>DA+0</v>
          </cell>
          <cell r="E690">
            <v>43599</v>
          </cell>
          <cell r="F690" t="e">
            <v>#NAME?</v>
          </cell>
          <cell r="G690">
            <v>0</v>
          </cell>
          <cell r="H690">
            <v>0</v>
          </cell>
          <cell r="I690">
            <v>0</v>
          </cell>
        </row>
        <row r="691">
          <cell r="A691" t="str">
            <v>Lilo of 132KV DC ARA-Jagdishpur at Dumraon Line-1</v>
          </cell>
          <cell r="B691">
            <v>5</v>
          </cell>
          <cell r="C691" t="str">
            <v>4/5</v>
          </cell>
          <cell r="D691" t="str">
            <v>DA+3</v>
          </cell>
          <cell r="E691">
            <v>43599</v>
          </cell>
          <cell r="F691" t="e">
            <v>#NAME?</v>
          </cell>
          <cell r="G691">
            <v>0</v>
          </cell>
          <cell r="H691">
            <v>0</v>
          </cell>
          <cell r="I691">
            <v>0</v>
          </cell>
        </row>
        <row r="692">
          <cell r="A692" t="str">
            <v>Lilo of 132KV DC ARA-Jagdishpur at Dumraon Line-1</v>
          </cell>
          <cell r="B692">
            <v>6</v>
          </cell>
          <cell r="C692" t="str">
            <v>4/6</v>
          </cell>
          <cell r="D692" t="str">
            <v>DA+3</v>
          </cell>
          <cell r="E692">
            <v>43601</v>
          </cell>
          <cell r="F692" t="e">
            <v>#NAME?</v>
          </cell>
          <cell r="G692">
            <v>0</v>
          </cell>
          <cell r="H692">
            <v>0</v>
          </cell>
          <cell r="I692">
            <v>0</v>
          </cell>
        </row>
        <row r="693">
          <cell r="A693" t="str">
            <v>Lilo of 132KV DC ARA-Jagdishpur at Dumraon Line-1</v>
          </cell>
          <cell r="B693">
            <v>0</v>
          </cell>
          <cell r="C693" t="str">
            <v xml:space="preserve"> 5/0</v>
          </cell>
          <cell r="D693" t="str">
            <v>DD+0</v>
          </cell>
          <cell r="E693">
            <v>0</v>
          </cell>
          <cell r="F693" t="e">
            <v>#NAME?</v>
          </cell>
          <cell r="G693">
            <v>0</v>
          </cell>
          <cell r="H693">
            <v>0</v>
          </cell>
          <cell r="I693">
            <v>0</v>
          </cell>
        </row>
        <row r="694">
          <cell r="A694" t="str">
            <v>Lilo of 132KV DC ARA-Jagdishpur at Dumraon Line-1</v>
          </cell>
          <cell r="B694">
            <v>0</v>
          </cell>
          <cell r="C694" t="str">
            <v xml:space="preserve"> 6/0</v>
          </cell>
          <cell r="D694" t="str">
            <v>DC+3</v>
          </cell>
          <cell r="E694">
            <v>0</v>
          </cell>
          <cell r="F694" t="e">
            <v>#NAME?</v>
          </cell>
          <cell r="G694">
            <v>0</v>
          </cell>
          <cell r="H694">
            <v>0</v>
          </cell>
          <cell r="I694">
            <v>0</v>
          </cell>
        </row>
        <row r="695">
          <cell r="A695" t="str">
            <v>Lilo of 132KV DC ARA-Jagdishpur at Dumraon Line-1</v>
          </cell>
          <cell r="B695">
            <v>8</v>
          </cell>
          <cell r="C695" t="str">
            <v>6/1</v>
          </cell>
          <cell r="D695" t="str">
            <v>DA+6</v>
          </cell>
          <cell r="E695">
            <v>43605</v>
          </cell>
          <cell r="F695" t="e">
            <v>#NAME?</v>
          </cell>
          <cell r="G695">
            <v>0</v>
          </cell>
          <cell r="H695">
            <v>0</v>
          </cell>
          <cell r="I695">
            <v>0</v>
          </cell>
        </row>
        <row r="696">
          <cell r="A696" t="str">
            <v>Lilo of 132KV DC ARA-Jagdishpur at Dumraon Line-1</v>
          </cell>
          <cell r="B696">
            <v>9</v>
          </cell>
          <cell r="C696" t="str">
            <v>6/2</v>
          </cell>
          <cell r="D696" t="str">
            <v>DA+0</v>
          </cell>
          <cell r="E696">
            <v>43605</v>
          </cell>
          <cell r="F696" t="e">
            <v>#NAME?</v>
          </cell>
          <cell r="G696">
            <v>0</v>
          </cell>
          <cell r="H696">
            <v>0</v>
          </cell>
          <cell r="I696">
            <v>0</v>
          </cell>
        </row>
        <row r="697">
          <cell r="A697" t="str">
            <v>Lilo of 132KV DC ARA-Jagdishpur at Dumraon Line-1</v>
          </cell>
          <cell r="B697">
            <v>0</v>
          </cell>
          <cell r="C697" t="str">
            <v xml:space="preserve"> 7/0</v>
          </cell>
          <cell r="D697" t="str">
            <v>DC+0</v>
          </cell>
          <cell r="E697">
            <v>0</v>
          </cell>
          <cell r="F697" t="e">
            <v>#NAME?</v>
          </cell>
          <cell r="G697">
            <v>0</v>
          </cell>
          <cell r="H697">
            <v>0</v>
          </cell>
          <cell r="I697">
            <v>0</v>
          </cell>
        </row>
        <row r="698">
          <cell r="A698" t="str">
            <v>Lilo of 132KV DC ARA-Jagdishpur at Dumraon Line-1</v>
          </cell>
          <cell r="B698">
            <v>15</v>
          </cell>
          <cell r="C698" t="str">
            <v>7/1</v>
          </cell>
          <cell r="D698" t="str">
            <v>DA+0</v>
          </cell>
          <cell r="E698">
            <v>43614</v>
          </cell>
          <cell r="F698" t="e">
            <v>#NAME?</v>
          </cell>
          <cell r="G698">
            <v>0</v>
          </cell>
          <cell r="H698">
            <v>0</v>
          </cell>
          <cell r="I698">
            <v>0</v>
          </cell>
        </row>
        <row r="699">
          <cell r="A699" t="str">
            <v>Lilo of 132KV DC ARA-Jagdishpur at Dumraon Line-1</v>
          </cell>
          <cell r="B699">
            <v>10</v>
          </cell>
          <cell r="C699" t="str">
            <v>7/2</v>
          </cell>
          <cell r="D699" t="str">
            <v>DA+0</v>
          </cell>
          <cell r="E699">
            <v>43605</v>
          </cell>
          <cell r="F699" t="e">
            <v>#NAME?</v>
          </cell>
          <cell r="G699">
            <v>0</v>
          </cell>
          <cell r="H699">
            <v>0</v>
          </cell>
          <cell r="I699">
            <v>0</v>
          </cell>
        </row>
        <row r="700">
          <cell r="A700" t="str">
            <v>Lilo of 132KV DC ARA-Jagdishpur at Dumraon Line-1</v>
          </cell>
          <cell r="B700">
            <v>12</v>
          </cell>
          <cell r="C700" t="str">
            <v>7/3</v>
          </cell>
          <cell r="D700" t="str">
            <v>DA+0</v>
          </cell>
          <cell r="E700">
            <v>43607</v>
          </cell>
          <cell r="F700" t="e">
            <v>#NAME?</v>
          </cell>
          <cell r="G700">
            <v>0</v>
          </cell>
          <cell r="H700">
            <v>0</v>
          </cell>
          <cell r="I700">
            <v>0</v>
          </cell>
        </row>
        <row r="701">
          <cell r="A701" t="str">
            <v>Lilo of 132KV DC ARA-Jagdishpur at Dumraon Line-1</v>
          </cell>
          <cell r="B701">
            <v>16</v>
          </cell>
          <cell r="C701" t="str">
            <v>7/4</v>
          </cell>
          <cell r="D701" t="str">
            <v>DA+0</v>
          </cell>
          <cell r="E701">
            <v>43614</v>
          </cell>
          <cell r="F701" t="e">
            <v>#NAME?</v>
          </cell>
          <cell r="G701">
            <v>0</v>
          </cell>
          <cell r="H701">
            <v>0</v>
          </cell>
          <cell r="I701">
            <v>0</v>
          </cell>
        </row>
        <row r="702">
          <cell r="A702" t="str">
            <v>Lilo of 132KV DC ARA-Jagdishpur at Dumraon Line-1</v>
          </cell>
          <cell r="B702">
            <v>0</v>
          </cell>
          <cell r="C702" t="str">
            <v xml:space="preserve"> 8/0</v>
          </cell>
          <cell r="D702" t="str">
            <v>DB+0</v>
          </cell>
          <cell r="E702">
            <v>0</v>
          </cell>
          <cell r="F702" t="e">
            <v>#NAME?</v>
          </cell>
          <cell r="G702">
            <v>0</v>
          </cell>
          <cell r="H702">
            <v>0</v>
          </cell>
          <cell r="I702">
            <v>0</v>
          </cell>
        </row>
        <row r="703">
          <cell r="A703" t="str">
            <v>Lilo of 132KV DC ARA-Jagdishpur at Dumraon Line-1</v>
          </cell>
          <cell r="B703">
            <v>7</v>
          </cell>
          <cell r="C703" t="str">
            <v>8/1</v>
          </cell>
          <cell r="D703" t="str">
            <v>DA+0</v>
          </cell>
          <cell r="E703">
            <v>43603</v>
          </cell>
          <cell r="F703" t="e">
            <v>#NAME?</v>
          </cell>
          <cell r="G703">
            <v>0</v>
          </cell>
          <cell r="H703">
            <v>0</v>
          </cell>
          <cell r="I703">
            <v>0</v>
          </cell>
        </row>
        <row r="704">
          <cell r="A704" t="str">
            <v>Lilo of 132KV DC ARA-Jagdishpur at Dumraon Line-1</v>
          </cell>
          <cell r="B704">
            <v>11</v>
          </cell>
          <cell r="C704" t="str">
            <v>8/2</v>
          </cell>
          <cell r="D704" t="str">
            <v>DA+0</v>
          </cell>
          <cell r="E704">
            <v>43606</v>
          </cell>
          <cell r="F704" t="e">
            <v>#NAME?</v>
          </cell>
          <cell r="G704">
            <v>0</v>
          </cell>
          <cell r="H704">
            <v>0</v>
          </cell>
          <cell r="I704">
            <v>0</v>
          </cell>
        </row>
        <row r="705">
          <cell r="A705" t="str">
            <v>Lilo of 132KV DC ARA-Jagdishpur at Dumraon Line-1</v>
          </cell>
          <cell r="B705">
            <v>13</v>
          </cell>
          <cell r="C705" t="str">
            <v>8/3</v>
          </cell>
          <cell r="D705" t="str">
            <v>DA+3</v>
          </cell>
          <cell r="E705">
            <v>43613</v>
          </cell>
          <cell r="F705" t="e">
            <v>#NAME?</v>
          </cell>
          <cell r="G705">
            <v>0</v>
          </cell>
          <cell r="H705">
            <v>0</v>
          </cell>
          <cell r="I705">
            <v>0</v>
          </cell>
        </row>
        <row r="706">
          <cell r="A706" t="str">
            <v>Lilo of 132KV DC ARA-Jagdishpur at Dumraon Line-1</v>
          </cell>
          <cell r="B706">
            <v>14</v>
          </cell>
          <cell r="C706" t="str">
            <v>8/4</v>
          </cell>
          <cell r="D706" t="str">
            <v>DA+0</v>
          </cell>
          <cell r="E706">
            <v>43613</v>
          </cell>
          <cell r="F706" t="e">
            <v>#NAME?</v>
          </cell>
          <cell r="G706">
            <v>0</v>
          </cell>
          <cell r="H706">
            <v>0</v>
          </cell>
          <cell r="I706">
            <v>0</v>
          </cell>
        </row>
        <row r="707">
          <cell r="A707" t="str">
            <v>Lilo of 132KV DC ARA-Jagdishpur at Dumraon Line-1</v>
          </cell>
          <cell r="B707">
            <v>0</v>
          </cell>
          <cell r="C707" t="str">
            <v xml:space="preserve"> 9/0</v>
          </cell>
          <cell r="D707" t="str">
            <v>DD+0</v>
          </cell>
          <cell r="E707">
            <v>0</v>
          </cell>
          <cell r="F707" t="e">
            <v>#NAME?</v>
          </cell>
          <cell r="G707">
            <v>0</v>
          </cell>
          <cell r="H707">
            <v>0</v>
          </cell>
          <cell r="I707">
            <v>0</v>
          </cell>
        </row>
        <row r="708">
          <cell r="A708" t="str">
            <v>Lilo of 132KV DC ARA-Jagdishpur at Dumraon Line-1</v>
          </cell>
          <cell r="B708">
            <v>0</v>
          </cell>
          <cell r="C708" t="str">
            <v>9/1</v>
          </cell>
          <cell r="D708" t="str">
            <v>DA+0</v>
          </cell>
          <cell r="E708">
            <v>0</v>
          </cell>
          <cell r="F708" t="e">
            <v>#NAME?</v>
          </cell>
          <cell r="G708">
            <v>0</v>
          </cell>
          <cell r="H708">
            <v>0</v>
          </cell>
          <cell r="I708">
            <v>0</v>
          </cell>
        </row>
        <row r="709">
          <cell r="A709" t="str">
            <v>Lilo of 132KV DC ARA-Jagdishpur at Dumraon Line-1</v>
          </cell>
          <cell r="B709">
            <v>0</v>
          </cell>
          <cell r="C709" t="str">
            <v>9/2</v>
          </cell>
          <cell r="D709" t="str">
            <v>DA+0</v>
          </cell>
          <cell r="E709">
            <v>0</v>
          </cell>
          <cell r="F709" t="e">
            <v>#NAME?</v>
          </cell>
          <cell r="G709">
            <v>0</v>
          </cell>
          <cell r="H709">
            <v>0</v>
          </cell>
          <cell r="I709">
            <v>0</v>
          </cell>
        </row>
        <row r="710">
          <cell r="A710" t="str">
            <v>Lilo of 132KV DC ARA-Jagdishpur at Dumraon Line-1</v>
          </cell>
          <cell r="B710">
            <v>0</v>
          </cell>
          <cell r="C710" t="str">
            <v>9/3</v>
          </cell>
          <cell r="D710" t="str">
            <v>DA+0</v>
          </cell>
          <cell r="E710">
            <v>0</v>
          </cell>
          <cell r="F710" t="e">
            <v>#NAME?</v>
          </cell>
          <cell r="G710">
            <v>0</v>
          </cell>
          <cell r="H710">
            <v>0</v>
          </cell>
          <cell r="I710">
            <v>0</v>
          </cell>
        </row>
        <row r="711">
          <cell r="A711" t="str">
            <v>Lilo of 132KV DC ARA-Jagdishpur at Dumraon Line-1</v>
          </cell>
          <cell r="B711">
            <v>0</v>
          </cell>
          <cell r="C711" t="str">
            <v xml:space="preserve"> 10/0</v>
          </cell>
          <cell r="D711" t="str">
            <v>DC+3</v>
          </cell>
          <cell r="E711">
            <v>0</v>
          </cell>
          <cell r="F711" t="e">
            <v>#NAME?</v>
          </cell>
          <cell r="G711">
            <v>0</v>
          </cell>
          <cell r="H711">
            <v>0</v>
          </cell>
          <cell r="I711">
            <v>0</v>
          </cell>
        </row>
        <row r="712">
          <cell r="A712" t="str">
            <v>Lilo of 132KV DC ARA-Jagdishpur at Dumraon Line-1</v>
          </cell>
          <cell r="B712">
            <v>0</v>
          </cell>
          <cell r="C712" t="str">
            <v xml:space="preserve"> 11/0</v>
          </cell>
          <cell r="D712" t="str">
            <v>DD+9</v>
          </cell>
          <cell r="E712">
            <v>0</v>
          </cell>
          <cell r="F712" t="e">
            <v>#NAME?</v>
          </cell>
          <cell r="G712">
            <v>0</v>
          </cell>
          <cell r="H712">
            <v>0</v>
          </cell>
          <cell r="I712">
            <v>0</v>
          </cell>
        </row>
        <row r="713">
          <cell r="A713" t="str">
            <v>Lilo of 132KV DC ARA-Jagdishpur at Dumraon Line-1</v>
          </cell>
          <cell r="B713">
            <v>0</v>
          </cell>
          <cell r="C713" t="str">
            <v xml:space="preserve"> 12/0</v>
          </cell>
          <cell r="D713" t="str">
            <v>DD+9</v>
          </cell>
          <cell r="E713">
            <v>0</v>
          </cell>
          <cell r="F713" t="e">
            <v>#NAME?</v>
          </cell>
          <cell r="G713">
            <v>0</v>
          </cell>
          <cell r="H713">
            <v>0</v>
          </cell>
          <cell r="I713">
            <v>0</v>
          </cell>
        </row>
        <row r="714">
          <cell r="A714" t="str">
            <v>Lilo of 132KV DC ARA-Jagdishpur at Dumraon Line-1</v>
          </cell>
          <cell r="B714">
            <v>0</v>
          </cell>
          <cell r="C714" t="str">
            <v>12/1</v>
          </cell>
          <cell r="D714" t="str">
            <v>DB+0</v>
          </cell>
          <cell r="E714">
            <v>0</v>
          </cell>
          <cell r="F714" t="e">
            <v>#NAME?</v>
          </cell>
          <cell r="G714">
            <v>0</v>
          </cell>
          <cell r="H714">
            <v>0</v>
          </cell>
          <cell r="I714">
            <v>0</v>
          </cell>
        </row>
        <row r="715">
          <cell r="A715" t="str">
            <v>Lilo of 132KV DC ARA-Jagdishpur at Dumraon Line-1</v>
          </cell>
          <cell r="B715">
            <v>0</v>
          </cell>
          <cell r="C715" t="str">
            <v>12/2</v>
          </cell>
          <cell r="D715" t="str">
            <v>DA+0</v>
          </cell>
          <cell r="E715">
            <v>0</v>
          </cell>
          <cell r="F715" t="e">
            <v>#NAME?</v>
          </cell>
          <cell r="G715">
            <v>0</v>
          </cell>
          <cell r="H715">
            <v>0</v>
          </cell>
          <cell r="I715">
            <v>0</v>
          </cell>
        </row>
        <row r="716">
          <cell r="A716" t="str">
            <v>Lilo of 132KV DC ARA-Jagdishpur at Dumraon Line-1</v>
          </cell>
          <cell r="B716">
            <v>0</v>
          </cell>
          <cell r="C716" t="str">
            <v>12/3</v>
          </cell>
          <cell r="D716" t="str">
            <v>DA+0</v>
          </cell>
          <cell r="E716">
            <v>0</v>
          </cell>
          <cell r="F716" t="e">
            <v>#NAME?</v>
          </cell>
          <cell r="G716">
            <v>0</v>
          </cell>
          <cell r="H716">
            <v>0</v>
          </cell>
          <cell r="I716">
            <v>0</v>
          </cell>
        </row>
        <row r="717">
          <cell r="A717" t="str">
            <v>Lilo of 132KV DC ARA-Jagdishpur at Dumraon Line-1</v>
          </cell>
          <cell r="B717">
            <v>17</v>
          </cell>
          <cell r="C717" t="str">
            <v>12/4</v>
          </cell>
          <cell r="D717" t="str">
            <v>DA+3</v>
          </cell>
          <cell r="E717">
            <v>43630</v>
          </cell>
          <cell r="F717" t="e">
            <v>#NAME?</v>
          </cell>
          <cell r="G717">
            <v>0</v>
          </cell>
          <cell r="H717">
            <v>0</v>
          </cell>
          <cell r="I717">
            <v>0</v>
          </cell>
        </row>
        <row r="718">
          <cell r="A718" t="str">
            <v>Lilo of 132KV DC ARA-Jagdishpur at Dumraon Line-1</v>
          </cell>
          <cell r="B718">
            <v>18</v>
          </cell>
          <cell r="C718" t="str">
            <v>12/5</v>
          </cell>
          <cell r="D718" t="str">
            <v>DA+0</v>
          </cell>
          <cell r="E718">
            <v>43630</v>
          </cell>
          <cell r="F718" t="e">
            <v>#NAME?</v>
          </cell>
          <cell r="G718">
            <v>0</v>
          </cell>
          <cell r="H718">
            <v>0</v>
          </cell>
          <cell r="I718">
            <v>0</v>
          </cell>
        </row>
        <row r="719">
          <cell r="A719" t="str">
            <v>Lilo of 132KV DC ARA-Jagdishpur at Dumraon Line-1</v>
          </cell>
          <cell r="B719">
            <v>24</v>
          </cell>
          <cell r="C719" t="str">
            <v>12/6</v>
          </cell>
          <cell r="D719" t="str">
            <v>DA+0</v>
          </cell>
          <cell r="E719">
            <v>43644</v>
          </cell>
          <cell r="F719" t="e">
            <v>#NAME?</v>
          </cell>
          <cell r="G719">
            <v>0</v>
          </cell>
          <cell r="H719">
            <v>0</v>
          </cell>
          <cell r="I719">
            <v>0</v>
          </cell>
        </row>
        <row r="720">
          <cell r="A720" t="str">
            <v>Lilo of 132KV DC ARA-Jagdishpur at Dumraon Line-1</v>
          </cell>
          <cell r="B720">
            <v>25</v>
          </cell>
          <cell r="C720" t="str">
            <v>12/7</v>
          </cell>
          <cell r="D720" t="str">
            <v>DA+0</v>
          </cell>
          <cell r="E720">
            <v>43644</v>
          </cell>
          <cell r="F720" t="e">
            <v>#NAME?</v>
          </cell>
          <cell r="G720">
            <v>0</v>
          </cell>
          <cell r="H720">
            <v>0</v>
          </cell>
          <cell r="I720">
            <v>0</v>
          </cell>
        </row>
        <row r="721">
          <cell r="A721" t="str">
            <v>Lilo of 132KV DC ARA-Jagdishpur at Dumraon Line-1</v>
          </cell>
          <cell r="B721">
            <v>0</v>
          </cell>
          <cell r="C721" t="str">
            <v>13/0</v>
          </cell>
          <cell r="D721" t="str">
            <v>DC+0</v>
          </cell>
          <cell r="E721">
            <v>0</v>
          </cell>
          <cell r="F721" t="e">
            <v>#NAME?</v>
          </cell>
          <cell r="G721">
            <v>0</v>
          </cell>
          <cell r="H721">
            <v>0</v>
          </cell>
          <cell r="I721">
            <v>0</v>
          </cell>
        </row>
        <row r="722">
          <cell r="A722" t="str">
            <v>Lilo of 132KV DC ARA-Jagdishpur at Dumraon Line-1</v>
          </cell>
          <cell r="B722">
            <v>19</v>
          </cell>
          <cell r="C722" t="str">
            <v>13/1</v>
          </cell>
          <cell r="D722" t="str">
            <v>DA+0</v>
          </cell>
          <cell r="E722">
            <v>43634</v>
          </cell>
          <cell r="F722" t="e">
            <v>#NAME?</v>
          </cell>
          <cell r="G722">
            <v>0</v>
          </cell>
          <cell r="H722">
            <v>0</v>
          </cell>
          <cell r="I722">
            <v>0</v>
          </cell>
        </row>
        <row r="723">
          <cell r="A723" t="str">
            <v>Lilo of 132KV DC ARA-Jagdishpur at Dumraon Line-1</v>
          </cell>
          <cell r="B723">
            <v>20</v>
          </cell>
          <cell r="C723" t="str">
            <v>13/2</v>
          </cell>
          <cell r="D723" t="str">
            <v>DA+3</v>
          </cell>
          <cell r="E723">
            <v>43634</v>
          </cell>
          <cell r="F723" t="e">
            <v>#NAME?</v>
          </cell>
          <cell r="G723">
            <v>0</v>
          </cell>
          <cell r="H723">
            <v>0</v>
          </cell>
          <cell r="I723">
            <v>0</v>
          </cell>
        </row>
        <row r="724">
          <cell r="A724" t="str">
            <v>Lilo of 132KV DC ARA-Jagdishpur at Dumraon Line-1</v>
          </cell>
          <cell r="B724">
            <v>21</v>
          </cell>
          <cell r="C724" t="str">
            <v>13/3</v>
          </cell>
          <cell r="D724" t="str">
            <v>DA+0</v>
          </cell>
          <cell r="E724">
            <v>43634</v>
          </cell>
          <cell r="F724" t="e">
            <v>#NAME?</v>
          </cell>
          <cell r="G724">
            <v>0</v>
          </cell>
          <cell r="H724">
            <v>0</v>
          </cell>
          <cell r="I724">
            <v>0</v>
          </cell>
        </row>
        <row r="725">
          <cell r="A725" t="str">
            <v>Lilo of 132KV DC ARA-Jagdishpur at Dumraon Line-1</v>
          </cell>
          <cell r="B725">
            <v>22</v>
          </cell>
          <cell r="C725" t="str">
            <v>13/4</v>
          </cell>
          <cell r="D725" t="str">
            <v>DA+3</v>
          </cell>
          <cell r="E725">
            <v>43634</v>
          </cell>
          <cell r="F725" t="e">
            <v>#NAME?</v>
          </cell>
          <cell r="G725">
            <v>0</v>
          </cell>
          <cell r="H725">
            <v>0</v>
          </cell>
          <cell r="I725">
            <v>0</v>
          </cell>
        </row>
        <row r="726">
          <cell r="A726" t="str">
            <v>Lilo of 132KV DC ARA-Jagdishpur at Dumraon Line-1</v>
          </cell>
          <cell r="B726">
            <v>23</v>
          </cell>
          <cell r="C726" t="str">
            <v>13/5</v>
          </cell>
          <cell r="D726" t="str">
            <v>DA+0</v>
          </cell>
          <cell r="E726">
            <v>43634</v>
          </cell>
          <cell r="F726" t="e">
            <v>#NAME?</v>
          </cell>
          <cell r="G726">
            <v>0</v>
          </cell>
          <cell r="H726">
            <v>0</v>
          </cell>
          <cell r="I726">
            <v>0</v>
          </cell>
        </row>
        <row r="727">
          <cell r="A727" t="str">
            <v>Lilo of 132KV DC ARA-Jagdishpur at Dumraon Line-1</v>
          </cell>
          <cell r="B727">
            <v>0</v>
          </cell>
          <cell r="C727" t="str">
            <v>13/6</v>
          </cell>
          <cell r="D727" t="str">
            <v>DA+0</v>
          </cell>
          <cell r="E727">
            <v>0</v>
          </cell>
          <cell r="F727" t="e">
            <v>#NAME?</v>
          </cell>
          <cell r="G727">
            <v>0</v>
          </cell>
          <cell r="H727">
            <v>0</v>
          </cell>
          <cell r="I727">
            <v>0</v>
          </cell>
        </row>
        <row r="728">
          <cell r="A728" t="str">
            <v>Lilo of 132KV DC ARA-Jagdishpur at Dumraon Line-1</v>
          </cell>
          <cell r="B728">
            <v>0</v>
          </cell>
          <cell r="C728" t="str">
            <v xml:space="preserve"> 14/0</v>
          </cell>
          <cell r="D728" t="str">
            <v>DC+0</v>
          </cell>
          <cell r="E728">
            <v>0</v>
          </cell>
          <cell r="F728" t="e">
            <v>#NAME?</v>
          </cell>
          <cell r="G728">
            <v>0</v>
          </cell>
          <cell r="H728">
            <v>0</v>
          </cell>
          <cell r="I728">
            <v>0</v>
          </cell>
        </row>
        <row r="729">
          <cell r="A729" t="str">
            <v>Lilo of 132KV DC ARA-Jagdishpur at Dumraon Line-1</v>
          </cell>
          <cell r="B729">
            <v>0</v>
          </cell>
          <cell r="C729" t="str">
            <v>14/1</v>
          </cell>
          <cell r="D729" t="str">
            <v>DA+3</v>
          </cell>
          <cell r="E729">
            <v>0</v>
          </cell>
          <cell r="F729" t="e">
            <v>#NAME?</v>
          </cell>
          <cell r="G729">
            <v>0</v>
          </cell>
          <cell r="H729">
            <v>0</v>
          </cell>
          <cell r="I729">
            <v>0</v>
          </cell>
        </row>
        <row r="730">
          <cell r="A730" t="str">
            <v>Lilo of 132KV DC ARA-Jagdishpur at Dumraon Line-1</v>
          </cell>
          <cell r="B730">
            <v>0</v>
          </cell>
          <cell r="C730" t="str">
            <v xml:space="preserve"> 15/0</v>
          </cell>
          <cell r="D730" t="str">
            <v>DD+3</v>
          </cell>
          <cell r="E730">
            <v>0</v>
          </cell>
          <cell r="F730" t="e">
            <v>#NAME?</v>
          </cell>
          <cell r="G730">
            <v>0</v>
          </cell>
          <cell r="H730">
            <v>0</v>
          </cell>
          <cell r="I730">
            <v>0</v>
          </cell>
        </row>
        <row r="731">
          <cell r="A731" t="str">
            <v>Lilo of 132KV DC ARA-Jagdishpur at Dumraon Line-1</v>
          </cell>
          <cell r="B731">
            <v>0</v>
          </cell>
          <cell r="C731" t="str">
            <v>15/1</v>
          </cell>
          <cell r="D731" t="str">
            <v>DA+0</v>
          </cell>
          <cell r="E731">
            <v>0</v>
          </cell>
          <cell r="F731" t="e">
            <v>#NAME?</v>
          </cell>
          <cell r="G731">
            <v>0</v>
          </cell>
          <cell r="H731">
            <v>0</v>
          </cell>
          <cell r="I731">
            <v>0</v>
          </cell>
        </row>
        <row r="732">
          <cell r="A732" t="str">
            <v>Lilo of 132KV DC ARA-Jagdishpur at Dumraon Line-1</v>
          </cell>
          <cell r="B732">
            <v>0</v>
          </cell>
          <cell r="C732" t="str">
            <v>15/2</v>
          </cell>
          <cell r="D732" t="str">
            <v>DA+0</v>
          </cell>
          <cell r="E732">
            <v>0</v>
          </cell>
          <cell r="F732" t="e">
            <v>#NAME?</v>
          </cell>
          <cell r="G732">
            <v>0</v>
          </cell>
          <cell r="H732">
            <v>0</v>
          </cell>
          <cell r="I732">
            <v>0</v>
          </cell>
        </row>
        <row r="733">
          <cell r="A733" t="str">
            <v>Lilo of 132KV DC ARA-Jagdishpur at Dumraon Line-1</v>
          </cell>
          <cell r="B733">
            <v>0</v>
          </cell>
          <cell r="C733" t="str">
            <v xml:space="preserve"> 16/0</v>
          </cell>
          <cell r="D733" t="str">
            <v>DC+3</v>
          </cell>
          <cell r="E733">
            <v>0</v>
          </cell>
          <cell r="F733" t="e">
            <v>#NAME?</v>
          </cell>
          <cell r="G733">
            <v>0</v>
          </cell>
          <cell r="H733">
            <v>0</v>
          </cell>
          <cell r="I733">
            <v>0</v>
          </cell>
        </row>
        <row r="734">
          <cell r="A734" t="str">
            <v>Lilo of 132KV DC ARA-Jagdishpur at Dumraon Line-1</v>
          </cell>
          <cell r="B734">
            <v>0</v>
          </cell>
          <cell r="C734" t="str">
            <v>16/1</v>
          </cell>
          <cell r="D734" t="str">
            <v>DA+6</v>
          </cell>
          <cell r="E734">
            <v>0</v>
          </cell>
          <cell r="F734" t="e">
            <v>#NAME?</v>
          </cell>
          <cell r="G734">
            <v>0</v>
          </cell>
          <cell r="H734">
            <v>0</v>
          </cell>
          <cell r="I734">
            <v>0</v>
          </cell>
        </row>
        <row r="735">
          <cell r="A735" t="str">
            <v>Lilo of 132KV DC ARA-Jagdishpur at Dumraon Line-1</v>
          </cell>
          <cell r="B735">
            <v>0</v>
          </cell>
          <cell r="C735" t="str">
            <v>16/2</v>
          </cell>
          <cell r="D735" t="str">
            <v>DA+3</v>
          </cell>
          <cell r="E735">
            <v>0</v>
          </cell>
          <cell r="F735" t="e">
            <v>#NAME?</v>
          </cell>
          <cell r="G735">
            <v>0</v>
          </cell>
          <cell r="H735">
            <v>0</v>
          </cell>
          <cell r="I735">
            <v>0</v>
          </cell>
        </row>
        <row r="736">
          <cell r="A736" t="str">
            <v>Lilo of 132KV DC ARA-Jagdishpur at Dumraon Line-1</v>
          </cell>
          <cell r="B736">
            <v>0</v>
          </cell>
          <cell r="C736" t="str">
            <v>16/3</v>
          </cell>
          <cell r="D736" t="str">
            <v>DA+6</v>
          </cell>
          <cell r="E736">
            <v>0</v>
          </cell>
          <cell r="F736" t="e">
            <v>#NAME?</v>
          </cell>
          <cell r="G736">
            <v>0</v>
          </cell>
          <cell r="H736">
            <v>0</v>
          </cell>
          <cell r="I736">
            <v>0</v>
          </cell>
        </row>
        <row r="737">
          <cell r="A737" t="str">
            <v>Lilo of 132KV DC ARA-Jagdishpur at Dumraon Line-1</v>
          </cell>
          <cell r="B737">
            <v>0</v>
          </cell>
          <cell r="C737" t="str">
            <v>16/4</v>
          </cell>
          <cell r="D737" t="str">
            <v>DA+3</v>
          </cell>
          <cell r="E737">
            <v>0</v>
          </cell>
          <cell r="F737" t="e">
            <v>#NAME?</v>
          </cell>
          <cell r="G737">
            <v>0</v>
          </cell>
          <cell r="H737">
            <v>0</v>
          </cell>
          <cell r="I737">
            <v>0</v>
          </cell>
        </row>
        <row r="738">
          <cell r="A738" t="str">
            <v>Lilo of 132KV DC ARA-Jagdishpur at Dumraon Line-1</v>
          </cell>
          <cell r="B738">
            <v>0</v>
          </cell>
          <cell r="C738" t="str">
            <v xml:space="preserve"> 17/0</v>
          </cell>
          <cell r="D738" t="str">
            <v>DD+6</v>
          </cell>
          <cell r="E738">
            <v>0</v>
          </cell>
          <cell r="F738" t="e">
            <v>#NAME?</v>
          </cell>
          <cell r="G738">
            <v>0</v>
          </cell>
          <cell r="H738">
            <v>0</v>
          </cell>
          <cell r="I738">
            <v>0</v>
          </cell>
        </row>
        <row r="739">
          <cell r="A739" t="str">
            <v>Lilo of 132KV DC ARA-Jagdishpur at Dumraon Line-1</v>
          </cell>
          <cell r="B739">
            <v>0</v>
          </cell>
          <cell r="C739" t="str">
            <v xml:space="preserve"> 18/0</v>
          </cell>
          <cell r="D739" t="str">
            <v>DD+18</v>
          </cell>
          <cell r="E739">
            <v>0</v>
          </cell>
          <cell r="F739" t="e">
            <v>#NAME?</v>
          </cell>
          <cell r="G739">
            <v>0</v>
          </cell>
          <cell r="H739">
            <v>0</v>
          </cell>
          <cell r="I739">
            <v>0</v>
          </cell>
        </row>
        <row r="740">
          <cell r="A740" t="str">
            <v>Lilo of 132KV DC ARA-Jagdishpur at Dumraon Line-1</v>
          </cell>
          <cell r="B740">
            <v>0</v>
          </cell>
          <cell r="C740" t="str">
            <v xml:space="preserve"> 19/0</v>
          </cell>
          <cell r="D740" t="str">
            <v>DD+18</v>
          </cell>
          <cell r="E740">
            <v>0</v>
          </cell>
          <cell r="F740" t="e">
            <v>#NAME?</v>
          </cell>
          <cell r="G740">
            <v>0</v>
          </cell>
          <cell r="H740">
            <v>0</v>
          </cell>
          <cell r="I740">
            <v>0</v>
          </cell>
        </row>
        <row r="741">
          <cell r="A741" t="str">
            <v>Lilo of 132KV DC ARA-Jagdishpur at Dumraon Line-1</v>
          </cell>
          <cell r="B741">
            <v>0</v>
          </cell>
          <cell r="C741" t="str">
            <v>19/1</v>
          </cell>
          <cell r="D741" t="str">
            <v>DB+3</v>
          </cell>
          <cell r="E741">
            <v>0</v>
          </cell>
          <cell r="F741" t="e">
            <v>#NAME?</v>
          </cell>
          <cell r="G741">
            <v>0</v>
          </cell>
          <cell r="H741">
            <v>0</v>
          </cell>
          <cell r="I741">
            <v>0</v>
          </cell>
        </row>
        <row r="742">
          <cell r="A742" t="str">
            <v>Lilo of 132KV DC ARA-Jagdishpur at Dumraon Line-1</v>
          </cell>
          <cell r="B742">
            <v>0</v>
          </cell>
          <cell r="C742" t="str">
            <v>19/2</v>
          </cell>
          <cell r="D742" t="str">
            <v>DB+0</v>
          </cell>
          <cell r="E742">
            <v>0</v>
          </cell>
          <cell r="F742" t="e">
            <v>#NAME?</v>
          </cell>
          <cell r="G742">
            <v>0</v>
          </cell>
          <cell r="H742">
            <v>0</v>
          </cell>
          <cell r="I742">
            <v>0</v>
          </cell>
        </row>
        <row r="743">
          <cell r="A743" t="str">
            <v>Lilo of 132KV DC ARA-Jagdishpur at Dumraon Line-1</v>
          </cell>
          <cell r="B743">
            <v>0</v>
          </cell>
          <cell r="C743" t="str">
            <v>20/0</v>
          </cell>
          <cell r="D743" t="str">
            <v>DD+0</v>
          </cell>
          <cell r="E743">
            <v>0</v>
          </cell>
          <cell r="F743" t="e">
            <v>#NAME?</v>
          </cell>
          <cell r="G743">
            <v>0</v>
          </cell>
          <cell r="H743">
            <v>0</v>
          </cell>
          <cell r="I743">
            <v>0</v>
          </cell>
        </row>
        <row r="744">
          <cell r="A744" t="str">
            <v>Lilo of 132KV DC ARA-Jagdishpur at Dumraon Line-1</v>
          </cell>
          <cell r="B744">
            <v>0</v>
          </cell>
          <cell r="C744" t="str">
            <v>20/1</v>
          </cell>
          <cell r="D744" t="str">
            <v>DA+0</v>
          </cell>
          <cell r="E744">
            <v>0</v>
          </cell>
          <cell r="F744" t="e">
            <v>#NAME?</v>
          </cell>
          <cell r="G744">
            <v>0</v>
          </cell>
          <cell r="H744">
            <v>0</v>
          </cell>
          <cell r="I744">
            <v>0</v>
          </cell>
        </row>
        <row r="745">
          <cell r="A745" t="str">
            <v>Lilo of 132KV DC ARA-Jagdishpur at Dumraon Line-1</v>
          </cell>
          <cell r="B745">
            <v>0</v>
          </cell>
          <cell r="C745" t="str">
            <v>20/2</v>
          </cell>
          <cell r="D745" t="str">
            <v>DA+0</v>
          </cell>
          <cell r="E745">
            <v>0</v>
          </cell>
          <cell r="F745" t="e">
            <v>#NAME?</v>
          </cell>
          <cell r="G745">
            <v>0</v>
          </cell>
          <cell r="H745">
            <v>0</v>
          </cell>
          <cell r="I745">
            <v>0</v>
          </cell>
        </row>
        <row r="746">
          <cell r="A746" t="str">
            <v>Lilo of 132KV DC ARA-Jagdishpur at Dumraon Line-1</v>
          </cell>
          <cell r="B746">
            <v>0</v>
          </cell>
          <cell r="C746" t="str">
            <v>20/3</v>
          </cell>
          <cell r="D746" t="str">
            <v>DA+0</v>
          </cell>
          <cell r="E746">
            <v>0</v>
          </cell>
          <cell r="F746" t="e">
            <v>#NAME?</v>
          </cell>
          <cell r="G746">
            <v>0</v>
          </cell>
          <cell r="H746">
            <v>0</v>
          </cell>
          <cell r="I746">
            <v>0</v>
          </cell>
        </row>
        <row r="747">
          <cell r="A747" t="str">
            <v>Lilo of 132KV DC ARA-Jagdishpur at Dumraon Line-1</v>
          </cell>
          <cell r="B747">
            <v>0</v>
          </cell>
          <cell r="C747" t="str">
            <v>20/4</v>
          </cell>
          <cell r="D747" t="str">
            <v>DA+0</v>
          </cell>
          <cell r="E747">
            <v>0</v>
          </cell>
          <cell r="F747" t="e">
            <v>#NAME?</v>
          </cell>
          <cell r="G747">
            <v>0</v>
          </cell>
          <cell r="H747">
            <v>0</v>
          </cell>
          <cell r="I747">
            <v>0</v>
          </cell>
        </row>
        <row r="748">
          <cell r="A748" t="str">
            <v>Lilo of 132KV DC ARA-Jagdishpur at Dumraon Line-1</v>
          </cell>
          <cell r="B748">
            <v>0</v>
          </cell>
          <cell r="C748" t="str">
            <v>20/5</v>
          </cell>
          <cell r="D748" t="str">
            <v>DA+3</v>
          </cell>
          <cell r="E748">
            <v>0</v>
          </cell>
          <cell r="F748" t="e">
            <v>#NAME?</v>
          </cell>
          <cell r="G748">
            <v>0</v>
          </cell>
          <cell r="H748">
            <v>0</v>
          </cell>
          <cell r="I748">
            <v>0</v>
          </cell>
        </row>
        <row r="749">
          <cell r="A749" t="str">
            <v>Lilo of 132KV DC ARA-Jagdishpur at Dumraon Line-1</v>
          </cell>
          <cell r="B749">
            <v>0</v>
          </cell>
          <cell r="C749" t="str">
            <v>20/6</v>
          </cell>
          <cell r="D749" t="str">
            <v>DB+0</v>
          </cell>
          <cell r="E749">
            <v>0</v>
          </cell>
          <cell r="F749" t="e">
            <v>#NAME?</v>
          </cell>
          <cell r="G749">
            <v>0</v>
          </cell>
          <cell r="H749">
            <v>0</v>
          </cell>
          <cell r="I749">
            <v>0</v>
          </cell>
        </row>
        <row r="750">
          <cell r="A750" t="str">
            <v>Lilo of 132KV DC ARA-Jagdishpur at Dumraon Line-1</v>
          </cell>
          <cell r="B750">
            <v>0</v>
          </cell>
          <cell r="C750" t="str">
            <v>20/7</v>
          </cell>
          <cell r="D750" t="str">
            <v>DA+0</v>
          </cell>
          <cell r="E750">
            <v>0</v>
          </cell>
          <cell r="F750" t="e">
            <v>#NAME?</v>
          </cell>
          <cell r="G750">
            <v>0</v>
          </cell>
          <cell r="H750">
            <v>0</v>
          </cell>
          <cell r="I750">
            <v>0</v>
          </cell>
        </row>
        <row r="751">
          <cell r="A751" t="str">
            <v>Lilo of 132KV DC ARA-Jagdishpur at Dumraon Line-1</v>
          </cell>
          <cell r="B751">
            <v>0</v>
          </cell>
          <cell r="C751" t="str">
            <v>20/8</v>
          </cell>
          <cell r="D751" t="str">
            <v>DA+0</v>
          </cell>
          <cell r="E751">
            <v>0</v>
          </cell>
          <cell r="F751" t="e">
            <v>#NAME?</v>
          </cell>
          <cell r="G751">
            <v>0</v>
          </cell>
          <cell r="H751">
            <v>0</v>
          </cell>
          <cell r="I751">
            <v>0</v>
          </cell>
        </row>
        <row r="752">
          <cell r="A752" t="str">
            <v>Lilo of 132KV DC ARA-Jagdishpur at Dumraon Line-1</v>
          </cell>
          <cell r="B752">
            <v>0</v>
          </cell>
          <cell r="C752" t="str">
            <v>20/9</v>
          </cell>
          <cell r="D752" t="str">
            <v>DA+0</v>
          </cell>
          <cell r="E752">
            <v>0</v>
          </cell>
          <cell r="F752" t="e">
            <v>#NAME?</v>
          </cell>
          <cell r="G752">
            <v>0</v>
          </cell>
          <cell r="H752">
            <v>0</v>
          </cell>
          <cell r="I752">
            <v>0</v>
          </cell>
        </row>
        <row r="753">
          <cell r="A753" t="str">
            <v>Lilo of 132KV DC ARA-Jagdishpur at Dumraon Line-1</v>
          </cell>
          <cell r="B753">
            <v>0</v>
          </cell>
          <cell r="C753" t="str">
            <v>20/10</v>
          </cell>
          <cell r="D753" t="str">
            <v>DA+0</v>
          </cell>
          <cell r="E753">
            <v>0</v>
          </cell>
          <cell r="F753" t="e">
            <v>#NAME?</v>
          </cell>
          <cell r="G753">
            <v>0</v>
          </cell>
          <cell r="H753">
            <v>0</v>
          </cell>
          <cell r="I753">
            <v>0</v>
          </cell>
        </row>
        <row r="754">
          <cell r="A754" t="str">
            <v>Lilo of 132KV DC ARA-Jagdishpur at Dumraon Line-1</v>
          </cell>
          <cell r="B754">
            <v>0</v>
          </cell>
          <cell r="C754" t="str">
            <v>21/0</v>
          </cell>
          <cell r="D754" t="str">
            <v>DD+0</v>
          </cell>
          <cell r="E754">
            <v>0</v>
          </cell>
          <cell r="F754" t="e">
            <v>#NAME?</v>
          </cell>
          <cell r="G754">
            <v>0</v>
          </cell>
          <cell r="H754">
            <v>0</v>
          </cell>
          <cell r="I754">
            <v>0</v>
          </cell>
        </row>
        <row r="755">
          <cell r="A755" t="str">
            <v>Lilo of 132KV DC ARA-Jagdishpur at Dumraon Line-1</v>
          </cell>
          <cell r="B755">
            <v>0</v>
          </cell>
          <cell r="C755" t="str">
            <v>21/1</v>
          </cell>
          <cell r="D755" t="str">
            <v>GANTRY</v>
          </cell>
          <cell r="E755">
            <v>0</v>
          </cell>
          <cell r="F755" t="e">
            <v>#NAME?</v>
          </cell>
          <cell r="G755">
            <v>0</v>
          </cell>
          <cell r="H755">
            <v>0</v>
          </cell>
          <cell r="I755">
            <v>0</v>
          </cell>
        </row>
        <row r="756">
          <cell r="A756" t="str">
            <v>Lilo of 132KV DC ARA-Jagdishpur at Dumraon Line-1</v>
          </cell>
          <cell r="B756">
            <v>0</v>
          </cell>
          <cell r="C756" t="str">
            <v>21/2</v>
          </cell>
          <cell r="D756" t="str">
            <v>GANTRY</v>
          </cell>
          <cell r="E756">
            <v>0</v>
          </cell>
          <cell r="F756" t="e">
            <v>#NAME?</v>
          </cell>
          <cell r="G756">
            <v>0</v>
          </cell>
          <cell r="H756">
            <v>0</v>
          </cell>
          <cell r="I756">
            <v>0</v>
          </cell>
        </row>
        <row r="757">
          <cell r="A757" t="str">
            <v>Lilo of 132KV DC ARA-Jagdishpur at Dumraon Line-1</v>
          </cell>
          <cell r="B757">
            <v>0</v>
          </cell>
          <cell r="C757" t="str">
            <v>22/0</v>
          </cell>
          <cell r="D757" t="str">
            <v>DD+0</v>
          </cell>
          <cell r="E757">
            <v>0</v>
          </cell>
          <cell r="F757" t="e">
            <v>#NAME?</v>
          </cell>
          <cell r="G757">
            <v>0</v>
          </cell>
          <cell r="H757">
            <v>0</v>
          </cell>
          <cell r="I757">
            <v>0</v>
          </cell>
        </row>
        <row r="758">
          <cell r="A758" t="str">
            <v>Lilo of 132KV DC ARA-Jagdishpur at Dumraon Line-1</v>
          </cell>
          <cell r="B758">
            <v>0</v>
          </cell>
          <cell r="C758" t="str">
            <v>22/1</v>
          </cell>
          <cell r="D758" t="str">
            <v>DA+0</v>
          </cell>
          <cell r="E758">
            <v>0</v>
          </cell>
          <cell r="F758" t="e">
            <v>#NAME?</v>
          </cell>
          <cell r="G758">
            <v>0</v>
          </cell>
          <cell r="H758">
            <v>0</v>
          </cell>
          <cell r="I758">
            <v>0</v>
          </cell>
        </row>
        <row r="759">
          <cell r="A759" t="str">
            <v>Lilo of 132KV DC ARA-Jagdishpur at Dumraon Line-1</v>
          </cell>
          <cell r="B759">
            <v>0</v>
          </cell>
          <cell r="C759" t="str">
            <v>22/2</v>
          </cell>
          <cell r="D759" t="str">
            <v>DA+3</v>
          </cell>
          <cell r="E759">
            <v>0</v>
          </cell>
          <cell r="F759" t="e">
            <v>#NAME?</v>
          </cell>
          <cell r="G759">
            <v>0</v>
          </cell>
          <cell r="H759">
            <v>0</v>
          </cell>
          <cell r="I759">
            <v>0</v>
          </cell>
        </row>
        <row r="760">
          <cell r="A760" t="str">
            <v>Lilo of 132KV DC ARA-Jagdishpur at Dumraon Line-1</v>
          </cell>
          <cell r="B760">
            <v>0</v>
          </cell>
          <cell r="C760" t="str">
            <v>22/3</v>
          </cell>
          <cell r="D760" t="str">
            <v>DA+0</v>
          </cell>
          <cell r="E760">
            <v>0</v>
          </cell>
          <cell r="F760" t="e">
            <v>#NAME?</v>
          </cell>
          <cell r="G760">
            <v>0</v>
          </cell>
          <cell r="H760">
            <v>0</v>
          </cell>
          <cell r="I760">
            <v>0</v>
          </cell>
        </row>
        <row r="761">
          <cell r="A761" t="str">
            <v>Lilo of 132KV DC ARA-Jagdishpur at Dumraon Line-1</v>
          </cell>
          <cell r="B761">
            <v>0</v>
          </cell>
          <cell r="C761" t="str">
            <v>22/4</v>
          </cell>
          <cell r="D761" t="str">
            <v>DA+0</v>
          </cell>
          <cell r="E761">
            <v>0</v>
          </cell>
          <cell r="F761" t="e">
            <v>#NAME?</v>
          </cell>
          <cell r="G761">
            <v>0</v>
          </cell>
          <cell r="H761">
            <v>0</v>
          </cell>
          <cell r="I761">
            <v>0</v>
          </cell>
        </row>
        <row r="762">
          <cell r="A762" t="str">
            <v>Lilo of 132KV DC ARA-Jagdishpur at Dumraon Line-1</v>
          </cell>
          <cell r="B762">
            <v>0</v>
          </cell>
          <cell r="C762" t="str">
            <v>22/5</v>
          </cell>
          <cell r="D762" t="str">
            <v>DA+0</v>
          </cell>
          <cell r="E762">
            <v>0</v>
          </cell>
          <cell r="F762" t="e">
            <v>#NAME?</v>
          </cell>
          <cell r="G762">
            <v>0</v>
          </cell>
          <cell r="H762">
            <v>0</v>
          </cell>
          <cell r="I762">
            <v>0</v>
          </cell>
        </row>
        <row r="763">
          <cell r="A763" t="str">
            <v>Lilo of 132KV DC ARA-Jagdishpur at Dumraon Line-1</v>
          </cell>
          <cell r="B763">
            <v>0</v>
          </cell>
          <cell r="C763" t="str">
            <v>22/6</v>
          </cell>
          <cell r="D763" t="str">
            <v>DA+0</v>
          </cell>
          <cell r="E763">
            <v>0</v>
          </cell>
          <cell r="F763" t="e">
            <v>#NAME?</v>
          </cell>
          <cell r="G763">
            <v>0</v>
          </cell>
          <cell r="H763">
            <v>0</v>
          </cell>
          <cell r="I763">
            <v>0</v>
          </cell>
        </row>
        <row r="764">
          <cell r="A764" t="str">
            <v>Lilo of 132KV DC ARA-Jagdishpur at Dumraon Line-1</v>
          </cell>
          <cell r="B764">
            <v>0</v>
          </cell>
          <cell r="C764" t="str">
            <v>23/0</v>
          </cell>
          <cell r="D764" t="str">
            <v>DD+0</v>
          </cell>
          <cell r="E764">
            <v>0</v>
          </cell>
          <cell r="F764" t="e">
            <v>#NAME?</v>
          </cell>
          <cell r="G764">
            <v>0</v>
          </cell>
          <cell r="H764">
            <v>0</v>
          </cell>
          <cell r="I764">
            <v>0</v>
          </cell>
        </row>
        <row r="765">
          <cell r="A765" t="str">
            <v>Lilo of 132KV DC ARA-Jagdishpur at Dumraon Line-1</v>
          </cell>
          <cell r="B765">
            <v>0</v>
          </cell>
          <cell r="C765" t="str">
            <v>23/1</v>
          </cell>
          <cell r="D765" t="str">
            <v>DA+0</v>
          </cell>
          <cell r="E765">
            <v>0</v>
          </cell>
          <cell r="F765" t="e">
            <v>#NAME?</v>
          </cell>
          <cell r="G765">
            <v>0</v>
          </cell>
          <cell r="H765">
            <v>0</v>
          </cell>
          <cell r="I765">
            <v>0</v>
          </cell>
        </row>
        <row r="766">
          <cell r="A766" t="str">
            <v>Lilo of 132KV DC ARA-Jagdishpur at Dumraon Line-1</v>
          </cell>
          <cell r="B766">
            <v>0</v>
          </cell>
          <cell r="C766" t="str">
            <v>24/0</v>
          </cell>
          <cell r="D766" t="str">
            <v>DD+0</v>
          </cell>
          <cell r="E766">
            <v>0</v>
          </cell>
          <cell r="F766" t="e">
            <v>#NAME?</v>
          </cell>
          <cell r="G766">
            <v>0</v>
          </cell>
          <cell r="H766">
            <v>0</v>
          </cell>
          <cell r="I766">
            <v>0</v>
          </cell>
        </row>
        <row r="767">
          <cell r="A767" t="str">
            <v>Lilo of 132KV DC ARA-Jagdishpur at Dumraon Line-2</v>
          </cell>
          <cell r="B767">
            <v>0</v>
          </cell>
          <cell r="C767" t="str">
            <v>1/0</v>
          </cell>
          <cell r="D767" t="str">
            <v>MD+0</v>
          </cell>
          <cell r="E767">
            <v>0</v>
          </cell>
          <cell r="F767" t="e">
            <v>#NAME?</v>
          </cell>
          <cell r="G767">
            <v>0</v>
          </cell>
          <cell r="H767">
            <v>0</v>
          </cell>
          <cell r="I767">
            <v>0</v>
          </cell>
        </row>
        <row r="768">
          <cell r="A768" t="str">
            <v>Lilo of 132KV DC ARA-Jagdishpur at Dumraon Line-2</v>
          </cell>
          <cell r="B768">
            <v>0</v>
          </cell>
          <cell r="C768" t="str">
            <v>2/0</v>
          </cell>
          <cell r="D768" t="str">
            <v>MD+0</v>
          </cell>
          <cell r="E768">
            <v>0</v>
          </cell>
          <cell r="F768" t="e">
            <v>#NAME?</v>
          </cell>
          <cell r="G768">
            <v>0</v>
          </cell>
          <cell r="H768">
            <v>0</v>
          </cell>
          <cell r="I768">
            <v>0</v>
          </cell>
        </row>
        <row r="769">
          <cell r="A769" t="str">
            <v>Lilo of 132KV DC ARA-Jagdishpur at Dumraon Line-2</v>
          </cell>
          <cell r="B769">
            <v>0</v>
          </cell>
          <cell r="C769" t="str">
            <v>2A/0</v>
          </cell>
          <cell r="D769" t="str">
            <v>MD+0</v>
          </cell>
          <cell r="E769">
            <v>0</v>
          </cell>
          <cell r="F769" t="e">
            <v>#NAME?</v>
          </cell>
          <cell r="G769">
            <v>0</v>
          </cell>
          <cell r="H769">
            <v>0</v>
          </cell>
          <cell r="I769">
            <v>0</v>
          </cell>
        </row>
        <row r="770">
          <cell r="A770" t="str">
            <v>Lilo of 132KV DC ARA-Jagdishpur at Dumraon Line-2</v>
          </cell>
          <cell r="B770">
            <v>0</v>
          </cell>
          <cell r="C770" t="str">
            <v>3/0</v>
          </cell>
          <cell r="D770" t="str">
            <v>MD+0</v>
          </cell>
          <cell r="E770">
            <v>0</v>
          </cell>
          <cell r="F770" t="e">
            <v>#NAME?</v>
          </cell>
          <cell r="G770">
            <v>0</v>
          </cell>
          <cell r="H770">
            <v>0</v>
          </cell>
          <cell r="I770">
            <v>0</v>
          </cell>
        </row>
        <row r="771">
          <cell r="A771" t="str">
            <v>Lilo of 132KV DC ARA-Jagdishpur at Dumraon Line-2</v>
          </cell>
          <cell r="B771">
            <v>0</v>
          </cell>
          <cell r="C771" t="str">
            <v>4/0</v>
          </cell>
          <cell r="D771" t="str">
            <v>DD+0</v>
          </cell>
          <cell r="E771">
            <v>0</v>
          </cell>
          <cell r="F771" t="e">
            <v>#NAME?</v>
          </cell>
          <cell r="G771">
            <v>0</v>
          </cell>
          <cell r="H771">
            <v>0</v>
          </cell>
          <cell r="I771">
            <v>0</v>
          </cell>
        </row>
        <row r="772">
          <cell r="A772" t="str">
            <v>Lilo of 132KV DC ARA-Jagdishpur at Dumraon Line-2</v>
          </cell>
          <cell r="B772">
            <v>0</v>
          </cell>
          <cell r="C772" t="str">
            <v>4/1</v>
          </cell>
          <cell r="D772" t="str">
            <v>DB+0</v>
          </cell>
          <cell r="E772">
            <v>0</v>
          </cell>
          <cell r="F772" t="e">
            <v>#NAME?</v>
          </cell>
          <cell r="G772">
            <v>0</v>
          </cell>
          <cell r="H772">
            <v>0</v>
          </cell>
          <cell r="I772">
            <v>0</v>
          </cell>
        </row>
        <row r="773">
          <cell r="A773" t="str">
            <v>Lilo of 132KV DC ARA-Jagdishpur at Dumraon Line-2</v>
          </cell>
          <cell r="B773">
            <v>0</v>
          </cell>
          <cell r="C773" t="str">
            <v>5/0</v>
          </cell>
          <cell r="D773" t="str">
            <v>DB+0</v>
          </cell>
          <cell r="E773">
            <v>0</v>
          </cell>
          <cell r="F773" t="e">
            <v>#NAME?</v>
          </cell>
          <cell r="G773">
            <v>0</v>
          </cell>
          <cell r="H773">
            <v>0</v>
          </cell>
          <cell r="I773">
            <v>0</v>
          </cell>
        </row>
        <row r="774">
          <cell r="A774" t="str">
            <v>Lilo of 132KV DC ARA-Jagdishpur at Dumraon Line-2</v>
          </cell>
          <cell r="B774">
            <v>3</v>
          </cell>
          <cell r="C774" t="str">
            <v>5/1</v>
          </cell>
          <cell r="D774" t="str">
            <v>DA+0</v>
          </cell>
          <cell r="E774">
            <v>43614</v>
          </cell>
          <cell r="F774" t="e">
            <v>#NAME?</v>
          </cell>
          <cell r="G774">
            <v>0</v>
          </cell>
          <cell r="H774">
            <v>0</v>
          </cell>
          <cell r="I774">
            <v>0</v>
          </cell>
        </row>
        <row r="775">
          <cell r="A775" t="str">
            <v>Lilo of 132KV DC ARA-Jagdishpur at Dumraon Line-2</v>
          </cell>
          <cell r="B775">
            <v>2</v>
          </cell>
          <cell r="C775" t="str">
            <v>5/2</v>
          </cell>
          <cell r="D775" t="str">
            <v>DA+6</v>
          </cell>
          <cell r="E775">
            <v>43612</v>
          </cell>
          <cell r="F775" t="e">
            <v>#NAME?</v>
          </cell>
          <cell r="G775">
            <v>0</v>
          </cell>
          <cell r="H775">
            <v>0</v>
          </cell>
          <cell r="I775">
            <v>0</v>
          </cell>
        </row>
        <row r="776">
          <cell r="A776" t="str">
            <v>Lilo of 132KV DC ARA-Jagdishpur at Dumraon Line-2</v>
          </cell>
          <cell r="B776">
            <v>1</v>
          </cell>
          <cell r="C776" t="str">
            <v>5/3</v>
          </cell>
          <cell r="D776" t="str">
            <v>DA+0</v>
          </cell>
          <cell r="E776">
            <v>43610</v>
          </cell>
          <cell r="F776" t="e">
            <v>#NAME?</v>
          </cell>
          <cell r="G776">
            <v>0</v>
          </cell>
          <cell r="H776">
            <v>0</v>
          </cell>
          <cell r="I776">
            <v>0</v>
          </cell>
        </row>
        <row r="777">
          <cell r="A777" t="str">
            <v>Lilo of 132KV DC ARA-Jagdishpur at Dumraon Line-2</v>
          </cell>
          <cell r="B777">
            <v>4</v>
          </cell>
          <cell r="C777" t="str">
            <v>5/4</v>
          </cell>
          <cell r="D777" t="str">
            <v>DA+3</v>
          </cell>
          <cell r="E777">
            <v>43616</v>
          </cell>
          <cell r="F777" t="e">
            <v>#NAME?</v>
          </cell>
          <cell r="G777">
            <v>0</v>
          </cell>
          <cell r="H777">
            <v>0</v>
          </cell>
          <cell r="I777">
            <v>0</v>
          </cell>
        </row>
        <row r="778">
          <cell r="A778" t="str">
            <v>Lilo of 132KV DC ARA-Jagdishpur at Dumraon Line-2</v>
          </cell>
          <cell r="B778">
            <v>0</v>
          </cell>
          <cell r="C778" t="str">
            <v>6/0</v>
          </cell>
          <cell r="D778" t="str">
            <v>DC+0</v>
          </cell>
          <cell r="E778">
            <v>0</v>
          </cell>
          <cell r="F778" t="e">
            <v>#NAME?</v>
          </cell>
          <cell r="G778">
            <v>0</v>
          </cell>
          <cell r="H778">
            <v>0</v>
          </cell>
          <cell r="I778">
            <v>0</v>
          </cell>
        </row>
        <row r="779">
          <cell r="A779" t="str">
            <v>Lilo of 132KV DC ARA-Jagdishpur at Dumraon Line-2</v>
          </cell>
          <cell r="B779">
            <v>0</v>
          </cell>
          <cell r="C779" t="str">
            <v>6/1</v>
          </cell>
          <cell r="D779" t="str">
            <v>DA+3</v>
          </cell>
          <cell r="E779">
            <v>0</v>
          </cell>
          <cell r="F779" t="e">
            <v>#NAME?</v>
          </cell>
          <cell r="G779">
            <v>0</v>
          </cell>
          <cell r="H779">
            <v>0</v>
          </cell>
          <cell r="I779">
            <v>0</v>
          </cell>
        </row>
        <row r="780">
          <cell r="A780" t="str">
            <v>Lilo of 132KV DC ARA-Jagdishpur at Dumraon Line-2</v>
          </cell>
          <cell r="B780">
            <v>0</v>
          </cell>
          <cell r="C780" t="str">
            <v>6/2</v>
          </cell>
          <cell r="D780" t="str">
            <v>DA+6</v>
          </cell>
          <cell r="E780">
            <v>0</v>
          </cell>
          <cell r="F780" t="e">
            <v>#NAME?</v>
          </cell>
          <cell r="G780">
            <v>0</v>
          </cell>
          <cell r="H780">
            <v>0</v>
          </cell>
          <cell r="I780">
            <v>0</v>
          </cell>
        </row>
        <row r="781">
          <cell r="A781" t="str">
            <v>Lilo of 132KV DC ARA-Jagdishpur at Dumraon Line-2</v>
          </cell>
          <cell r="B781">
            <v>0</v>
          </cell>
          <cell r="C781" t="str">
            <v>6/3</v>
          </cell>
          <cell r="D781" t="str">
            <v>DA+3</v>
          </cell>
          <cell r="E781">
            <v>0</v>
          </cell>
          <cell r="F781" t="e">
            <v>#NAME?</v>
          </cell>
          <cell r="G781">
            <v>0</v>
          </cell>
          <cell r="H781">
            <v>0</v>
          </cell>
          <cell r="I781">
            <v>0</v>
          </cell>
        </row>
        <row r="782">
          <cell r="A782" t="str">
            <v>Lilo of 132KV DC ARA-Jagdishpur at Dumraon Line-2</v>
          </cell>
          <cell r="B782">
            <v>0</v>
          </cell>
          <cell r="C782" t="str">
            <v>6/4</v>
          </cell>
          <cell r="D782" t="str">
            <v>DA+0</v>
          </cell>
          <cell r="E782">
            <v>0</v>
          </cell>
          <cell r="F782" t="e">
            <v>#NAME?</v>
          </cell>
          <cell r="G782">
            <v>0</v>
          </cell>
          <cell r="H782">
            <v>0</v>
          </cell>
          <cell r="I782">
            <v>0</v>
          </cell>
        </row>
        <row r="783">
          <cell r="A783" t="str">
            <v>Lilo of 132KV DC ARA-Jagdishpur at Dumraon Line-2</v>
          </cell>
          <cell r="B783">
            <v>0</v>
          </cell>
          <cell r="C783" t="str">
            <v>6/5</v>
          </cell>
          <cell r="D783" t="str">
            <v>DA+0</v>
          </cell>
          <cell r="E783">
            <v>0</v>
          </cell>
          <cell r="F783" t="e">
            <v>#NAME?</v>
          </cell>
          <cell r="G783">
            <v>0</v>
          </cell>
          <cell r="H783">
            <v>0</v>
          </cell>
          <cell r="I783">
            <v>0</v>
          </cell>
        </row>
        <row r="784">
          <cell r="A784" t="str">
            <v>Lilo of 132KV DC ARA-Jagdishpur at Dumraon Line-2</v>
          </cell>
          <cell r="B784">
            <v>0</v>
          </cell>
          <cell r="C784" t="str">
            <v>7/0</v>
          </cell>
          <cell r="D784" t="str">
            <v>DB+0</v>
          </cell>
          <cell r="E784">
            <v>0</v>
          </cell>
          <cell r="F784" t="e">
            <v>#NAME?</v>
          </cell>
          <cell r="G784">
            <v>0</v>
          </cell>
          <cell r="H784">
            <v>0</v>
          </cell>
          <cell r="I784">
            <v>0</v>
          </cell>
        </row>
        <row r="785">
          <cell r="A785" t="str">
            <v>Lilo of 132KV DC ARA-Jagdishpur at Dumraon Line-2</v>
          </cell>
          <cell r="B785">
            <v>0</v>
          </cell>
          <cell r="C785" t="str">
            <v>7/1</v>
          </cell>
          <cell r="D785" t="str">
            <v>DA+3</v>
          </cell>
          <cell r="E785">
            <v>0</v>
          </cell>
          <cell r="F785" t="e">
            <v>#NAME?</v>
          </cell>
          <cell r="G785">
            <v>0</v>
          </cell>
          <cell r="H785">
            <v>0</v>
          </cell>
          <cell r="I785">
            <v>0</v>
          </cell>
        </row>
        <row r="786">
          <cell r="A786" t="str">
            <v>Lilo of 132KV DC ARA-Jagdishpur at Dumraon Line-2</v>
          </cell>
          <cell r="B786">
            <v>0</v>
          </cell>
          <cell r="C786" t="str">
            <v>7/2</v>
          </cell>
          <cell r="D786" t="str">
            <v>DA+3</v>
          </cell>
          <cell r="E786">
            <v>0</v>
          </cell>
          <cell r="F786" t="e">
            <v>#NAME?</v>
          </cell>
          <cell r="G786">
            <v>0</v>
          </cell>
          <cell r="H786">
            <v>0</v>
          </cell>
          <cell r="I786">
            <v>0</v>
          </cell>
        </row>
        <row r="787">
          <cell r="A787" t="str">
            <v>Lilo of 132KV DC ARA-Jagdishpur at Dumraon Line-2</v>
          </cell>
          <cell r="B787">
            <v>0</v>
          </cell>
          <cell r="C787" t="str">
            <v>8/0</v>
          </cell>
          <cell r="D787" t="str">
            <v>DC+3</v>
          </cell>
          <cell r="E787">
            <v>0</v>
          </cell>
          <cell r="F787" t="e">
            <v>#NAME?</v>
          </cell>
          <cell r="G787">
            <v>0</v>
          </cell>
          <cell r="H787">
            <v>0</v>
          </cell>
          <cell r="I787">
            <v>0</v>
          </cell>
        </row>
        <row r="788">
          <cell r="A788" t="str">
            <v>Lilo of 132KV DC ARA-Jagdishpur at Dumraon Line-2</v>
          </cell>
          <cell r="B788">
            <v>0</v>
          </cell>
          <cell r="C788" t="str">
            <v>8/1</v>
          </cell>
          <cell r="D788" t="str">
            <v>DA+0</v>
          </cell>
          <cell r="E788">
            <v>0</v>
          </cell>
          <cell r="F788" t="e">
            <v>#NAME?</v>
          </cell>
          <cell r="G788">
            <v>0</v>
          </cell>
          <cell r="H788">
            <v>0</v>
          </cell>
          <cell r="I788">
            <v>0</v>
          </cell>
        </row>
        <row r="789">
          <cell r="A789" t="str">
            <v>Lilo of 132KV DC ARA-Jagdishpur at Dumraon Line-2</v>
          </cell>
          <cell r="B789">
            <v>0</v>
          </cell>
          <cell r="C789" t="str">
            <v>8/2</v>
          </cell>
          <cell r="D789" t="str">
            <v>DA+0</v>
          </cell>
          <cell r="E789">
            <v>0</v>
          </cell>
          <cell r="F789" t="e">
            <v>#NAME?</v>
          </cell>
          <cell r="G789">
            <v>0</v>
          </cell>
          <cell r="H789">
            <v>0</v>
          </cell>
          <cell r="I789">
            <v>0</v>
          </cell>
        </row>
        <row r="790">
          <cell r="A790" t="str">
            <v>Lilo of 132KV DC ARA-Jagdishpur at Dumraon Line-2</v>
          </cell>
          <cell r="B790">
            <v>0</v>
          </cell>
          <cell r="C790" t="str">
            <v>8/3</v>
          </cell>
          <cell r="D790" t="str">
            <v>DA+0</v>
          </cell>
          <cell r="E790">
            <v>0</v>
          </cell>
          <cell r="F790" t="e">
            <v>#NAME?</v>
          </cell>
          <cell r="G790">
            <v>0</v>
          </cell>
          <cell r="H790">
            <v>0</v>
          </cell>
          <cell r="I790">
            <v>0</v>
          </cell>
        </row>
        <row r="791">
          <cell r="A791" t="str">
            <v>Lilo of 132KV DC ARA-Jagdishpur at Dumraon Line-2</v>
          </cell>
          <cell r="B791">
            <v>0</v>
          </cell>
          <cell r="C791" t="str">
            <v>9/0</v>
          </cell>
          <cell r="D791" t="str">
            <v>DB+3</v>
          </cell>
          <cell r="E791">
            <v>0</v>
          </cell>
          <cell r="F791" t="e">
            <v>#NAME?</v>
          </cell>
          <cell r="G791">
            <v>0</v>
          </cell>
          <cell r="H791">
            <v>0</v>
          </cell>
          <cell r="I791">
            <v>0</v>
          </cell>
        </row>
        <row r="792">
          <cell r="A792" t="str">
            <v>Lilo of 132KV DC ARA-Jagdishpur at Dumraon Line-2</v>
          </cell>
          <cell r="B792">
            <v>0</v>
          </cell>
          <cell r="C792" t="str">
            <v>9/1</v>
          </cell>
          <cell r="D792" t="str">
            <v>DA+3</v>
          </cell>
          <cell r="E792">
            <v>0</v>
          </cell>
          <cell r="F792" t="e">
            <v>#NAME?</v>
          </cell>
          <cell r="G792">
            <v>0</v>
          </cell>
          <cell r="H792">
            <v>0</v>
          </cell>
          <cell r="I792">
            <v>0</v>
          </cell>
        </row>
        <row r="793">
          <cell r="A793" t="str">
            <v>Lilo of 132KV DC ARA-Jagdishpur at Dumraon Line-2</v>
          </cell>
          <cell r="B793">
            <v>0</v>
          </cell>
          <cell r="C793" t="str">
            <v>9/2</v>
          </cell>
          <cell r="D793" t="str">
            <v>DA+0</v>
          </cell>
          <cell r="E793">
            <v>0</v>
          </cell>
          <cell r="F793" t="e">
            <v>#NAME?</v>
          </cell>
          <cell r="G793">
            <v>0</v>
          </cell>
          <cell r="H793">
            <v>0</v>
          </cell>
          <cell r="I793">
            <v>0</v>
          </cell>
        </row>
        <row r="794">
          <cell r="A794" t="str">
            <v>Lilo of 132KV DC ARA-Jagdishpur at Dumraon Line-2</v>
          </cell>
          <cell r="B794">
            <v>0</v>
          </cell>
          <cell r="C794" t="str">
            <v>9/3</v>
          </cell>
          <cell r="D794" t="str">
            <v>DA+0</v>
          </cell>
          <cell r="E794">
            <v>0</v>
          </cell>
          <cell r="F794" t="e">
            <v>#NAME?</v>
          </cell>
          <cell r="G794">
            <v>0</v>
          </cell>
          <cell r="H794">
            <v>0</v>
          </cell>
          <cell r="I794">
            <v>0</v>
          </cell>
        </row>
        <row r="795">
          <cell r="A795" t="str">
            <v>Lilo of 132KV DC ARA-Jagdishpur at Dumraon Line-2</v>
          </cell>
          <cell r="B795">
            <v>0</v>
          </cell>
          <cell r="C795" t="str">
            <v>9/4</v>
          </cell>
          <cell r="D795" t="str">
            <v>DA+3</v>
          </cell>
          <cell r="E795">
            <v>0</v>
          </cell>
          <cell r="F795" t="e">
            <v>#NAME?</v>
          </cell>
          <cell r="G795">
            <v>0</v>
          </cell>
          <cell r="H795">
            <v>0</v>
          </cell>
          <cell r="I795">
            <v>0</v>
          </cell>
        </row>
        <row r="796">
          <cell r="A796" t="str">
            <v>Lilo of 132KV DC ARA-Jagdishpur at Dumraon Line-2</v>
          </cell>
          <cell r="B796">
            <v>0</v>
          </cell>
          <cell r="C796" t="str">
            <v>9/5</v>
          </cell>
          <cell r="D796" t="str">
            <v>DA+6</v>
          </cell>
          <cell r="E796">
            <v>0</v>
          </cell>
          <cell r="F796" t="e">
            <v>#NAME?</v>
          </cell>
          <cell r="G796">
            <v>0</v>
          </cell>
          <cell r="H796">
            <v>0</v>
          </cell>
          <cell r="I796">
            <v>0</v>
          </cell>
        </row>
        <row r="797">
          <cell r="A797" t="str">
            <v>Lilo of 132KV DC ARA-Jagdishpur at Dumraon Line-2</v>
          </cell>
          <cell r="B797">
            <v>0</v>
          </cell>
          <cell r="C797" t="str">
            <v>9/6</v>
          </cell>
          <cell r="D797" t="str">
            <v>DA+3</v>
          </cell>
          <cell r="E797">
            <v>0</v>
          </cell>
          <cell r="F797" t="e">
            <v>#NAME?</v>
          </cell>
          <cell r="G797">
            <v>0</v>
          </cell>
          <cell r="H797">
            <v>0</v>
          </cell>
          <cell r="I797">
            <v>0</v>
          </cell>
        </row>
        <row r="798">
          <cell r="A798" t="str">
            <v>Lilo of 132KV DC ARA-Jagdishpur at Dumraon Line-2</v>
          </cell>
          <cell r="B798">
            <v>0</v>
          </cell>
          <cell r="C798" t="str">
            <v>9/7</v>
          </cell>
          <cell r="D798" t="str">
            <v>DA+0</v>
          </cell>
          <cell r="E798">
            <v>0</v>
          </cell>
          <cell r="F798" t="e">
            <v>#NAME?</v>
          </cell>
          <cell r="G798">
            <v>0</v>
          </cell>
          <cell r="H798">
            <v>0</v>
          </cell>
          <cell r="I798">
            <v>0</v>
          </cell>
        </row>
        <row r="799">
          <cell r="A799" t="str">
            <v>Lilo of 132KV DC ARA-Jagdishpur at Dumraon Line-2</v>
          </cell>
          <cell r="B799">
            <v>0</v>
          </cell>
          <cell r="C799" t="str">
            <v>9/8</v>
          </cell>
          <cell r="D799" t="str">
            <v>DA+0</v>
          </cell>
          <cell r="E799">
            <v>0</v>
          </cell>
          <cell r="F799" t="e">
            <v>#NAME?</v>
          </cell>
          <cell r="G799">
            <v>0</v>
          </cell>
          <cell r="H799">
            <v>0</v>
          </cell>
          <cell r="I799">
            <v>0</v>
          </cell>
        </row>
        <row r="800">
          <cell r="A800" t="str">
            <v>Lilo of 132KV DC ARA-Jagdishpur at Dumraon Line-2</v>
          </cell>
          <cell r="B800">
            <v>0</v>
          </cell>
          <cell r="C800" t="str">
            <v>9/9</v>
          </cell>
          <cell r="D800" t="str">
            <v>DA+0</v>
          </cell>
          <cell r="E800">
            <v>0</v>
          </cell>
          <cell r="F800" t="e">
            <v>#NAME?</v>
          </cell>
          <cell r="G800">
            <v>0</v>
          </cell>
          <cell r="H800">
            <v>0</v>
          </cell>
          <cell r="I800">
            <v>0</v>
          </cell>
        </row>
        <row r="801">
          <cell r="A801" t="str">
            <v>Lilo of 132KV DC ARA-Jagdishpur at Dumraon Line-2</v>
          </cell>
          <cell r="B801">
            <v>0</v>
          </cell>
          <cell r="C801" t="str">
            <v>10/0</v>
          </cell>
          <cell r="D801" t="str">
            <v>DB+0</v>
          </cell>
          <cell r="E801">
            <v>0</v>
          </cell>
          <cell r="F801" t="e">
            <v>#NAME?</v>
          </cell>
          <cell r="G801">
            <v>0</v>
          </cell>
          <cell r="H801">
            <v>0</v>
          </cell>
          <cell r="I801">
            <v>0</v>
          </cell>
        </row>
        <row r="802">
          <cell r="A802" t="str">
            <v>Lilo of 132KV DC ARA-Jagdishpur at Dumraon Line-2</v>
          </cell>
          <cell r="B802">
            <v>0</v>
          </cell>
          <cell r="C802" t="str">
            <v>10/1</v>
          </cell>
          <cell r="D802" t="str">
            <v>DA+0</v>
          </cell>
          <cell r="E802">
            <v>0</v>
          </cell>
          <cell r="F802" t="e">
            <v>#NAME?</v>
          </cell>
          <cell r="G802">
            <v>0</v>
          </cell>
          <cell r="H802">
            <v>0</v>
          </cell>
          <cell r="I802">
            <v>0</v>
          </cell>
        </row>
        <row r="803">
          <cell r="A803" t="str">
            <v>Lilo of 132KV DC ARA-Jagdishpur at Dumraon Line-2</v>
          </cell>
          <cell r="B803">
            <v>0</v>
          </cell>
          <cell r="C803" t="str">
            <v>10/2</v>
          </cell>
          <cell r="D803" t="str">
            <v>DA+0</v>
          </cell>
          <cell r="E803">
            <v>0</v>
          </cell>
          <cell r="F803" t="e">
            <v>#NAME?</v>
          </cell>
          <cell r="G803">
            <v>0</v>
          </cell>
          <cell r="H803">
            <v>0</v>
          </cell>
          <cell r="I803">
            <v>0</v>
          </cell>
        </row>
        <row r="804">
          <cell r="A804" t="str">
            <v>Lilo of 132KV DC ARA-Jagdishpur at Dumraon Line-2</v>
          </cell>
          <cell r="B804">
            <v>0</v>
          </cell>
          <cell r="C804" t="str">
            <v>11/0</v>
          </cell>
          <cell r="D804" t="str">
            <v>DC+0</v>
          </cell>
          <cell r="E804">
            <v>0</v>
          </cell>
          <cell r="F804" t="e">
            <v>#NAME?</v>
          </cell>
          <cell r="G804">
            <v>0</v>
          </cell>
          <cell r="H804">
            <v>0</v>
          </cell>
          <cell r="I804">
            <v>0</v>
          </cell>
        </row>
        <row r="805">
          <cell r="A805" t="str">
            <v>Lilo of 132KV DC ARA-Jagdishpur at Dumraon Line-2</v>
          </cell>
          <cell r="B805">
            <v>0</v>
          </cell>
          <cell r="C805" t="str">
            <v>11/1</v>
          </cell>
          <cell r="D805" t="str">
            <v>DA+6</v>
          </cell>
          <cell r="E805">
            <v>0</v>
          </cell>
          <cell r="F805" t="e">
            <v>#NAME?</v>
          </cell>
          <cell r="G805">
            <v>0</v>
          </cell>
          <cell r="H805">
            <v>0</v>
          </cell>
          <cell r="I805">
            <v>0</v>
          </cell>
        </row>
        <row r="806">
          <cell r="A806" t="str">
            <v>Lilo of 132KV DC ARA-Jagdishpur at Dumraon Line-2</v>
          </cell>
          <cell r="B806">
            <v>0</v>
          </cell>
          <cell r="C806" t="str">
            <v>11/2</v>
          </cell>
          <cell r="D806" t="str">
            <v>DA+3</v>
          </cell>
          <cell r="E806">
            <v>0</v>
          </cell>
          <cell r="F806" t="e">
            <v>#NAME?</v>
          </cell>
          <cell r="G806">
            <v>0</v>
          </cell>
          <cell r="H806">
            <v>0</v>
          </cell>
          <cell r="I806">
            <v>0</v>
          </cell>
        </row>
        <row r="807">
          <cell r="A807" t="str">
            <v>Lilo of 132KV DC ARA-Jagdishpur at Dumraon Line-2</v>
          </cell>
          <cell r="B807">
            <v>0</v>
          </cell>
          <cell r="C807" t="str">
            <v>11/3</v>
          </cell>
          <cell r="D807" t="str">
            <v>DA+3</v>
          </cell>
          <cell r="E807">
            <v>0</v>
          </cell>
          <cell r="F807" t="e">
            <v>#NAME?</v>
          </cell>
          <cell r="G807">
            <v>0</v>
          </cell>
          <cell r="H807">
            <v>0</v>
          </cell>
          <cell r="I807">
            <v>0</v>
          </cell>
        </row>
        <row r="808">
          <cell r="A808" t="str">
            <v>Lilo of 132KV DC ARA-Jagdishpur at Dumraon Line-2</v>
          </cell>
          <cell r="B808">
            <v>0</v>
          </cell>
          <cell r="C808" t="str">
            <v>11/4</v>
          </cell>
          <cell r="D808" t="str">
            <v>DA+3</v>
          </cell>
          <cell r="E808">
            <v>0</v>
          </cell>
          <cell r="F808" t="e">
            <v>#NAME?</v>
          </cell>
          <cell r="G808">
            <v>0</v>
          </cell>
          <cell r="H808">
            <v>0</v>
          </cell>
          <cell r="I808">
            <v>0</v>
          </cell>
        </row>
        <row r="809">
          <cell r="A809" t="str">
            <v>Lilo of 132KV DC ARA-Jagdishpur at Dumraon Line-2</v>
          </cell>
          <cell r="B809">
            <v>0</v>
          </cell>
          <cell r="C809" t="str">
            <v>11/5</v>
          </cell>
          <cell r="D809" t="str">
            <v>DA+0</v>
          </cell>
          <cell r="E809">
            <v>0</v>
          </cell>
          <cell r="F809" t="e">
            <v>#NAME?</v>
          </cell>
          <cell r="G809">
            <v>0</v>
          </cell>
          <cell r="H809">
            <v>0</v>
          </cell>
          <cell r="I809">
            <v>0</v>
          </cell>
        </row>
        <row r="810">
          <cell r="A810" t="str">
            <v>Lilo of 132KV DC ARA-Jagdishpur at Dumraon Line-2</v>
          </cell>
          <cell r="B810">
            <v>0</v>
          </cell>
          <cell r="C810" t="str">
            <v>12/0</v>
          </cell>
          <cell r="D810" t="str">
            <v>DB+0</v>
          </cell>
          <cell r="E810">
            <v>0</v>
          </cell>
          <cell r="F810" t="e">
            <v>#NAME?</v>
          </cell>
          <cell r="G810">
            <v>0</v>
          </cell>
          <cell r="H810">
            <v>0</v>
          </cell>
          <cell r="I810">
            <v>0</v>
          </cell>
        </row>
        <row r="811">
          <cell r="A811" t="str">
            <v>Lilo of 132KV DC ARA-Jagdishpur at Dumraon Line-2</v>
          </cell>
          <cell r="B811">
            <v>0</v>
          </cell>
          <cell r="C811" t="str">
            <v>12/1</v>
          </cell>
          <cell r="D811" t="str">
            <v>DA+3</v>
          </cell>
          <cell r="E811">
            <v>0</v>
          </cell>
          <cell r="F811" t="e">
            <v>#NAME?</v>
          </cell>
          <cell r="G811">
            <v>0</v>
          </cell>
          <cell r="H811">
            <v>0</v>
          </cell>
          <cell r="I811">
            <v>0</v>
          </cell>
        </row>
        <row r="812">
          <cell r="A812" t="str">
            <v>Lilo of 132KV DC ARA-Jagdishpur at Dumraon Line-2</v>
          </cell>
          <cell r="B812">
            <v>0</v>
          </cell>
          <cell r="C812" t="str">
            <v>12/2</v>
          </cell>
          <cell r="D812" t="str">
            <v>DA+0</v>
          </cell>
          <cell r="E812">
            <v>0</v>
          </cell>
          <cell r="F812" t="e">
            <v>#NAME?</v>
          </cell>
          <cell r="G812">
            <v>0</v>
          </cell>
          <cell r="H812">
            <v>0</v>
          </cell>
          <cell r="I812">
            <v>0</v>
          </cell>
        </row>
        <row r="813">
          <cell r="A813" t="str">
            <v>Lilo of 132KV DC ARA-Jagdishpur at Dumraon Line-2</v>
          </cell>
          <cell r="B813">
            <v>0</v>
          </cell>
          <cell r="C813" t="str">
            <v>12/3</v>
          </cell>
          <cell r="D813" t="str">
            <v>DA+3</v>
          </cell>
          <cell r="E813">
            <v>0</v>
          </cell>
          <cell r="F813" t="e">
            <v>#NAME?</v>
          </cell>
          <cell r="G813">
            <v>0</v>
          </cell>
          <cell r="H813">
            <v>0</v>
          </cell>
          <cell r="I813">
            <v>0</v>
          </cell>
        </row>
        <row r="814">
          <cell r="A814" t="str">
            <v>Lilo of 132KV DC ARA-Jagdishpur at Dumraon Line-2</v>
          </cell>
          <cell r="B814">
            <v>0</v>
          </cell>
          <cell r="C814" t="str">
            <v>13/0</v>
          </cell>
          <cell r="D814" t="str">
            <v>DC+0</v>
          </cell>
          <cell r="E814">
            <v>0</v>
          </cell>
          <cell r="F814" t="e">
            <v>#NAME?</v>
          </cell>
          <cell r="G814">
            <v>0</v>
          </cell>
          <cell r="H814">
            <v>0</v>
          </cell>
          <cell r="I814">
            <v>0</v>
          </cell>
        </row>
        <row r="815">
          <cell r="A815" t="str">
            <v>Lilo of 132KV DC ARA-Jagdishpur at Dumraon Line-2</v>
          </cell>
          <cell r="B815">
            <v>0</v>
          </cell>
          <cell r="C815" t="str">
            <v>13/1</v>
          </cell>
          <cell r="D815" t="str">
            <v>DA+3</v>
          </cell>
          <cell r="E815">
            <v>0</v>
          </cell>
          <cell r="F815" t="e">
            <v>#NAME?</v>
          </cell>
          <cell r="G815">
            <v>0</v>
          </cell>
          <cell r="H815">
            <v>0</v>
          </cell>
          <cell r="I815">
            <v>0</v>
          </cell>
        </row>
        <row r="816">
          <cell r="A816" t="str">
            <v>Lilo of 132KV DC ARA-Jagdishpur at Dumraon Line-2</v>
          </cell>
          <cell r="B816">
            <v>0</v>
          </cell>
          <cell r="C816" t="str">
            <v>13/2</v>
          </cell>
          <cell r="D816" t="str">
            <v>DA+0</v>
          </cell>
          <cell r="E816">
            <v>0</v>
          </cell>
          <cell r="F816" t="e">
            <v>#NAME?</v>
          </cell>
          <cell r="G816">
            <v>0</v>
          </cell>
          <cell r="H816">
            <v>0</v>
          </cell>
          <cell r="I816">
            <v>0</v>
          </cell>
        </row>
        <row r="817">
          <cell r="A817" t="str">
            <v>Lilo of 132KV DC ARA-Jagdishpur at Dumraon Line-2</v>
          </cell>
          <cell r="B817">
            <v>0</v>
          </cell>
          <cell r="C817" t="str">
            <v>13/3</v>
          </cell>
          <cell r="D817" t="str">
            <v>DA+0</v>
          </cell>
          <cell r="E817">
            <v>0</v>
          </cell>
          <cell r="F817" t="e">
            <v>#NAME?</v>
          </cell>
          <cell r="G817">
            <v>0</v>
          </cell>
          <cell r="H817">
            <v>0</v>
          </cell>
          <cell r="I817">
            <v>0</v>
          </cell>
        </row>
        <row r="818">
          <cell r="A818" t="str">
            <v>Lilo of 132KV DC ARA-Jagdishpur at Dumraon Line-2</v>
          </cell>
          <cell r="B818">
            <v>0</v>
          </cell>
          <cell r="C818" t="str">
            <v>13/4</v>
          </cell>
          <cell r="D818" t="str">
            <v>DA+3</v>
          </cell>
          <cell r="E818">
            <v>0</v>
          </cell>
          <cell r="F818" t="e">
            <v>#NAME?</v>
          </cell>
          <cell r="G818">
            <v>0</v>
          </cell>
          <cell r="H818">
            <v>0</v>
          </cell>
          <cell r="I818">
            <v>0</v>
          </cell>
        </row>
        <row r="819">
          <cell r="A819" t="str">
            <v>Lilo of 132KV DC ARA-Jagdishpur at Dumraon Line-2</v>
          </cell>
          <cell r="B819">
            <v>0</v>
          </cell>
          <cell r="C819" t="str">
            <v>13/5</v>
          </cell>
          <cell r="D819" t="str">
            <v>DA+3</v>
          </cell>
          <cell r="E819">
            <v>0</v>
          </cell>
          <cell r="F819" t="e">
            <v>#NAME?</v>
          </cell>
          <cell r="G819">
            <v>0</v>
          </cell>
          <cell r="H819">
            <v>0</v>
          </cell>
          <cell r="I819">
            <v>0</v>
          </cell>
        </row>
        <row r="820">
          <cell r="A820" t="str">
            <v>Lilo of 132KV DC ARA-Jagdishpur at Dumraon Line-2</v>
          </cell>
          <cell r="B820">
            <v>0</v>
          </cell>
          <cell r="C820" t="str">
            <v>13/6</v>
          </cell>
          <cell r="D820" t="str">
            <v>DA+0</v>
          </cell>
          <cell r="E820">
            <v>0</v>
          </cell>
          <cell r="F820" t="e">
            <v>#NAME?</v>
          </cell>
          <cell r="G820">
            <v>0</v>
          </cell>
          <cell r="H820">
            <v>0</v>
          </cell>
          <cell r="I820">
            <v>0</v>
          </cell>
        </row>
        <row r="821">
          <cell r="A821" t="str">
            <v>Lilo of 132KV DC ARA-Jagdishpur at Dumraon Line-2</v>
          </cell>
          <cell r="B821">
            <v>0</v>
          </cell>
          <cell r="C821" t="str">
            <v>14/0</v>
          </cell>
          <cell r="D821" t="str">
            <v>DD+0</v>
          </cell>
          <cell r="E821">
            <v>0</v>
          </cell>
          <cell r="F821" t="e">
            <v>#NAME?</v>
          </cell>
          <cell r="G821">
            <v>0</v>
          </cell>
          <cell r="H821">
            <v>0</v>
          </cell>
          <cell r="I821">
            <v>0</v>
          </cell>
        </row>
        <row r="822">
          <cell r="A822" t="str">
            <v>Lilo of 132KV DC ARA-Jagdishpur at Dumraon Line-2</v>
          </cell>
          <cell r="B822">
            <v>0</v>
          </cell>
          <cell r="C822" t="str">
            <v>15/0</v>
          </cell>
          <cell r="D822" t="str">
            <v>DD+9</v>
          </cell>
          <cell r="E822">
            <v>0</v>
          </cell>
          <cell r="F822" t="e">
            <v>#NAME?</v>
          </cell>
          <cell r="G822">
            <v>0</v>
          </cell>
          <cell r="H822">
            <v>0</v>
          </cell>
          <cell r="I822">
            <v>0</v>
          </cell>
        </row>
        <row r="823">
          <cell r="A823" t="str">
            <v>Lilo of 132KV DC ARA-Jagdishpur at Dumraon Line-2</v>
          </cell>
          <cell r="B823">
            <v>0</v>
          </cell>
          <cell r="C823" t="str">
            <v>16/0</v>
          </cell>
          <cell r="D823" t="str">
            <v>DD+9</v>
          </cell>
          <cell r="E823">
            <v>0</v>
          </cell>
          <cell r="F823" t="e">
            <v>#NAME?</v>
          </cell>
          <cell r="G823">
            <v>0</v>
          </cell>
          <cell r="H823">
            <v>0</v>
          </cell>
          <cell r="I823">
            <v>0</v>
          </cell>
        </row>
        <row r="824">
          <cell r="A824" t="str">
            <v>Lilo of 132KV DC ARA-Jagdishpur at Dumraon Line-2</v>
          </cell>
          <cell r="B824">
            <v>0</v>
          </cell>
          <cell r="C824" t="str">
            <v>16/1</v>
          </cell>
          <cell r="D824" t="str">
            <v>DB+0</v>
          </cell>
          <cell r="E824">
            <v>0</v>
          </cell>
          <cell r="F824" t="e">
            <v>#NAME?</v>
          </cell>
          <cell r="G824">
            <v>0</v>
          </cell>
          <cell r="H824">
            <v>0</v>
          </cell>
          <cell r="I824">
            <v>0</v>
          </cell>
        </row>
        <row r="825">
          <cell r="A825" t="str">
            <v>Lilo of 132KV DC ARA-Jagdishpur at Dumraon Line-2</v>
          </cell>
          <cell r="B825">
            <v>0</v>
          </cell>
          <cell r="C825" t="str">
            <v>17/0</v>
          </cell>
          <cell r="D825" t="str">
            <v>DD+18</v>
          </cell>
          <cell r="E825">
            <v>0</v>
          </cell>
          <cell r="F825" t="e">
            <v>#NAME?</v>
          </cell>
          <cell r="G825">
            <v>0</v>
          </cell>
          <cell r="H825">
            <v>0</v>
          </cell>
          <cell r="I825">
            <v>0</v>
          </cell>
        </row>
        <row r="826">
          <cell r="A826" t="str">
            <v>Lilo of 132KV DC ARA-Jagdishpur at Dumraon Line-2</v>
          </cell>
          <cell r="B826">
            <v>0</v>
          </cell>
          <cell r="C826" t="str">
            <v>18/0</v>
          </cell>
          <cell r="D826" t="str">
            <v>DD+18</v>
          </cell>
          <cell r="E826">
            <v>0</v>
          </cell>
          <cell r="F826" t="e">
            <v>#NAME?</v>
          </cell>
          <cell r="G826">
            <v>0</v>
          </cell>
          <cell r="H826">
            <v>0</v>
          </cell>
          <cell r="I826">
            <v>0</v>
          </cell>
        </row>
        <row r="827">
          <cell r="A827" t="str">
            <v>Lilo of 132KV DC ARA-Jagdishpur at Dumraon Line-2</v>
          </cell>
          <cell r="B827">
            <v>0</v>
          </cell>
          <cell r="C827" t="str">
            <v>18/1</v>
          </cell>
          <cell r="D827" t="str">
            <v>DB+3</v>
          </cell>
          <cell r="E827">
            <v>0</v>
          </cell>
          <cell r="F827" t="e">
            <v>#NAME?</v>
          </cell>
          <cell r="G827">
            <v>0</v>
          </cell>
          <cell r="H827">
            <v>0</v>
          </cell>
          <cell r="I827">
            <v>0</v>
          </cell>
        </row>
        <row r="828">
          <cell r="A828" t="str">
            <v>Lilo of 132KV DC ARA-Jagdishpur at Dumraon Line-2</v>
          </cell>
          <cell r="B828">
            <v>0</v>
          </cell>
          <cell r="C828" t="str">
            <v>18/2</v>
          </cell>
          <cell r="D828" t="str">
            <v>DA+0</v>
          </cell>
          <cell r="E828">
            <v>0</v>
          </cell>
          <cell r="F828" t="e">
            <v>#NAME?</v>
          </cell>
          <cell r="G828">
            <v>0</v>
          </cell>
          <cell r="H828">
            <v>0</v>
          </cell>
          <cell r="I828">
            <v>0</v>
          </cell>
        </row>
        <row r="829">
          <cell r="A829" t="str">
            <v>Lilo of 132KV DC ARA-Jagdishpur at Dumraon Line-2</v>
          </cell>
          <cell r="B829">
            <v>0</v>
          </cell>
          <cell r="C829" t="str">
            <v>18/3</v>
          </cell>
          <cell r="D829" t="str">
            <v>DA+3</v>
          </cell>
          <cell r="E829">
            <v>0</v>
          </cell>
          <cell r="F829" t="e">
            <v>#NAME?</v>
          </cell>
          <cell r="G829">
            <v>0</v>
          </cell>
          <cell r="H829">
            <v>0</v>
          </cell>
          <cell r="I829">
            <v>0</v>
          </cell>
        </row>
        <row r="830">
          <cell r="A830" t="str">
            <v>Lilo of 132KV DC ARA-Jagdishpur at Dumraon Line-2</v>
          </cell>
          <cell r="B830">
            <v>0</v>
          </cell>
          <cell r="C830" t="str">
            <v>18/4</v>
          </cell>
          <cell r="D830" t="str">
            <v>DA+0</v>
          </cell>
          <cell r="E830">
            <v>0</v>
          </cell>
          <cell r="F830" t="e">
            <v>#NAME?</v>
          </cell>
          <cell r="G830">
            <v>0</v>
          </cell>
          <cell r="H830">
            <v>0</v>
          </cell>
          <cell r="I830">
            <v>0</v>
          </cell>
        </row>
        <row r="831">
          <cell r="A831" t="str">
            <v>Lilo of 132KV DC ARA-Jagdishpur at Dumraon Line-2</v>
          </cell>
          <cell r="B831">
            <v>0</v>
          </cell>
          <cell r="C831" t="str">
            <v>18/5</v>
          </cell>
          <cell r="D831" t="str">
            <v>DA+0</v>
          </cell>
          <cell r="E831">
            <v>0</v>
          </cell>
          <cell r="F831" t="e">
            <v>#NAME?</v>
          </cell>
          <cell r="G831">
            <v>0</v>
          </cell>
          <cell r="H831">
            <v>0</v>
          </cell>
          <cell r="I831">
            <v>0</v>
          </cell>
        </row>
        <row r="832">
          <cell r="A832" t="str">
            <v>Lilo of 132KV DC ARA-Jagdishpur at Dumraon Line-2</v>
          </cell>
          <cell r="B832">
            <v>0</v>
          </cell>
          <cell r="C832" t="str">
            <v>19/0</v>
          </cell>
          <cell r="D832" t="str">
            <v>DD+0</v>
          </cell>
          <cell r="E832">
            <v>0</v>
          </cell>
          <cell r="F832" t="e">
            <v>#NAME?</v>
          </cell>
          <cell r="G832">
            <v>0</v>
          </cell>
          <cell r="H832">
            <v>0</v>
          </cell>
          <cell r="I832">
            <v>0</v>
          </cell>
        </row>
        <row r="833">
          <cell r="A833" t="str">
            <v>Lilo of 132KV DC ARA-Jagdishpur at Dumraon Line-2</v>
          </cell>
          <cell r="B833">
            <v>0</v>
          </cell>
          <cell r="C833" t="str">
            <v>19/1</v>
          </cell>
          <cell r="D833" t="str">
            <v>DA+0</v>
          </cell>
          <cell r="E833">
            <v>0</v>
          </cell>
          <cell r="F833" t="e">
            <v>#NAME?</v>
          </cell>
          <cell r="G833">
            <v>0</v>
          </cell>
          <cell r="H833">
            <v>0</v>
          </cell>
          <cell r="I833">
            <v>0</v>
          </cell>
        </row>
        <row r="834">
          <cell r="A834" t="str">
            <v>Lilo of 132KV DC ARA-Jagdishpur at Dumraon Line-2</v>
          </cell>
          <cell r="B834">
            <v>0</v>
          </cell>
          <cell r="C834" t="str">
            <v>19/2</v>
          </cell>
          <cell r="D834" t="str">
            <v>DA+0</v>
          </cell>
          <cell r="E834">
            <v>0</v>
          </cell>
          <cell r="F834" t="e">
            <v>#NAME?</v>
          </cell>
          <cell r="G834">
            <v>0</v>
          </cell>
          <cell r="H834">
            <v>0</v>
          </cell>
          <cell r="I834">
            <v>0</v>
          </cell>
        </row>
        <row r="835">
          <cell r="A835" t="str">
            <v>Lilo of 132KV DC ARA-Jagdishpur at Dumraon Line-2</v>
          </cell>
          <cell r="B835">
            <v>0</v>
          </cell>
          <cell r="C835" t="str">
            <v>19/3</v>
          </cell>
          <cell r="D835" t="str">
            <v>DA+0</v>
          </cell>
          <cell r="E835">
            <v>0</v>
          </cell>
          <cell r="F835" t="e">
            <v>#NAME?</v>
          </cell>
          <cell r="G835">
            <v>0</v>
          </cell>
          <cell r="H835">
            <v>0</v>
          </cell>
          <cell r="I835">
            <v>0</v>
          </cell>
        </row>
        <row r="836">
          <cell r="A836" t="str">
            <v>Lilo of 132KV DC ARA-Jagdishpur at Dumraon Line-2</v>
          </cell>
          <cell r="B836">
            <v>0</v>
          </cell>
          <cell r="C836" t="str">
            <v>19/4</v>
          </cell>
          <cell r="D836" t="str">
            <v>DA+0</v>
          </cell>
          <cell r="E836">
            <v>0</v>
          </cell>
          <cell r="F836" t="e">
            <v>#NAME?</v>
          </cell>
          <cell r="G836">
            <v>0</v>
          </cell>
          <cell r="H836">
            <v>0</v>
          </cell>
          <cell r="I836">
            <v>0</v>
          </cell>
        </row>
        <row r="837">
          <cell r="A837" t="str">
            <v>Lilo of 132KV DC ARA-Jagdishpur at Dumraon Line-2</v>
          </cell>
          <cell r="B837">
            <v>0</v>
          </cell>
          <cell r="C837" t="str">
            <v>20/0</v>
          </cell>
          <cell r="D837" t="str">
            <v>DC+0</v>
          </cell>
          <cell r="E837">
            <v>0</v>
          </cell>
          <cell r="F837" t="e">
            <v>#NAME?</v>
          </cell>
          <cell r="G837">
            <v>0</v>
          </cell>
          <cell r="H837">
            <v>0</v>
          </cell>
          <cell r="I837">
            <v>0</v>
          </cell>
        </row>
        <row r="838">
          <cell r="A838" t="str">
            <v>Lilo of 132KV DC ARA-Jagdishpur at Dumraon Line-2</v>
          </cell>
          <cell r="B838">
            <v>0</v>
          </cell>
          <cell r="C838" t="str">
            <v>20/1</v>
          </cell>
          <cell r="D838" t="str">
            <v>DA+0</v>
          </cell>
          <cell r="E838">
            <v>0</v>
          </cell>
          <cell r="F838" t="e">
            <v>#NAME?</v>
          </cell>
          <cell r="G838">
            <v>0</v>
          </cell>
          <cell r="H838">
            <v>0</v>
          </cell>
          <cell r="I838">
            <v>0</v>
          </cell>
        </row>
        <row r="839">
          <cell r="A839" t="str">
            <v>Lilo of 132KV DC ARA-Jagdishpur at Dumraon Line-2</v>
          </cell>
          <cell r="B839">
            <v>0</v>
          </cell>
          <cell r="C839" t="str">
            <v>20/2</v>
          </cell>
          <cell r="D839" t="str">
            <v>DA+0</v>
          </cell>
          <cell r="E839">
            <v>0</v>
          </cell>
          <cell r="F839" t="e">
            <v>#NAME?</v>
          </cell>
          <cell r="G839">
            <v>0</v>
          </cell>
          <cell r="H839">
            <v>0</v>
          </cell>
          <cell r="I839">
            <v>0</v>
          </cell>
        </row>
        <row r="840">
          <cell r="A840" t="str">
            <v>Lilo of 132KV DC ARA-Jagdishpur at Dumraon Line-2</v>
          </cell>
          <cell r="B840">
            <v>0</v>
          </cell>
          <cell r="C840" t="str">
            <v>20/3</v>
          </cell>
          <cell r="D840" t="str">
            <v>DA+0</v>
          </cell>
          <cell r="E840">
            <v>0</v>
          </cell>
          <cell r="F840" t="e">
            <v>#NAME?</v>
          </cell>
          <cell r="G840">
            <v>0</v>
          </cell>
          <cell r="H840">
            <v>0</v>
          </cell>
          <cell r="I840">
            <v>0</v>
          </cell>
        </row>
        <row r="841">
          <cell r="A841" t="str">
            <v>Lilo of 132KV DC ARA-Jagdishpur at Dumraon Line-2</v>
          </cell>
          <cell r="B841">
            <v>0</v>
          </cell>
          <cell r="C841" t="str">
            <v>21/0</v>
          </cell>
          <cell r="D841" t="str">
            <v>DD+0</v>
          </cell>
          <cell r="E841">
            <v>0</v>
          </cell>
          <cell r="F841" t="e">
            <v>#NAME?</v>
          </cell>
          <cell r="G841">
            <v>0</v>
          </cell>
          <cell r="H841">
            <v>0</v>
          </cell>
          <cell r="I841">
            <v>0</v>
          </cell>
        </row>
        <row r="842">
          <cell r="A842" t="str">
            <v>Lilo of 132KV DC ARA-Jagdishpur at Dumraon Line-2</v>
          </cell>
          <cell r="B842">
            <v>0</v>
          </cell>
          <cell r="C842" t="str">
            <v>21/1</v>
          </cell>
          <cell r="D842" t="str">
            <v>GANTRY</v>
          </cell>
          <cell r="E842">
            <v>0</v>
          </cell>
          <cell r="F842" t="e">
            <v>#NAME?</v>
          </cell>
          <cell r="G842">
            <v>0</v>
          </cell>
          <cell r="H842">
            <v>0</v>
          </cell>
          <cell r="I842">
            <v>0</v>
          </cell>
        </row>
        <row r="843">
          <cell r="A843" t="str">
            <v>Lilo of 132KV DC ARA-Jagdishpur at Dumraon Line-2</v>
          </cell>
          <cell r="B843">
            <v>0</v>
          </cell>
          <cell r="C843" t="str">
            <v>21/2</v>
          </cell>
          <cell r="D843" t="str">
            <v>GANTRY</v>
          </cell>
          <cell r="E843">
            <v>0</v>
          </cell>
          <cell r="F843" t="e">
            <v>#NAME?</v>
          </cell>
          <cell r="G843">
            <v>0</v>
          </cell>
          <cell r="H843">
            <v>0</v>
          </cell>
          <cell r="I843">
            <v>0</v>
          </cell>
        </row>
        <row r="844">
          <cell r="A844" t="str">
            <v>Lilo of 132KV DC ARA-Jagdishpur at Dumraon Line-2</v>
          </cell>
          <cell r="B844">
            <v>0</v>
          </cell>
          <cell r="C844" t="str">
            <v>22/0</v>
          </cell>
          <cell r="D844" t="str">
            <v>DD+0</v>
          </cell>
          <cell r="E844">
            <v>0</v>
          </cell>
          <cell r="F844" t="e">
            <v>#NAME?</v>
          </cell>
          <cell r="G844">
            <v>0</v>
          </cell>
          <cell r="H844">
            <v>0</v>
          </cell>
          <cell r="I844">
            <v>0</v>
          </cell>
        </row>
        <row r="845">
          <cell r="A845" t="str">
            <v>Lilo of 132KV DC ARA-Jagdishpur at Dumraon Line-2</v>
          </cell>
          <cell r="B845">
            <v>0</v>
          </cell>
          <cell r="C845" t="str">
            <v>23/0</v>
          </cell>
          <cell r="D845" t="str">
            <v>DD+0</v>
          </cell>
          <cell r="E845">
            <v>0</v>
          </cell>
          <cell r="F845" t="e">
            <v>#NAME?</v>
          </cell>
          <cell r="G845">
            <v>0</v>
          </cell>
          <cell r="H845">
            <v>0</v>
          </cell>
          <cell r="I845">
            <v>0</v>
          </cell>
        </row>
        <row r="846">
          <cell r="A846" t="str">
            <v>Lilo of 132KV DC ARA-Jagdishpur at Dumraon Line-2</v>
          </cell>
          <cell r="B846">
            <v>0</v>
          </cell>
          <cell r="C846" t="str">
            <v>24/0</v>
          </cell>
          <cell r="D846" t="str">
            <v>DD+0</v>
          </cell>
          <cell r="E846">
            <v>0</v>
          </cell>
          <cell r="F846" t="e">
            <v>#NAME?</v>
          </cell>
          <cell r="G846">
            <v>0</v>
          </cell>
          <cell r="H846">
            <v>0</v>
          </cell>
          <cell r="I846">
            <v>0</v>
          </cell>
        </row>
        <row r="847">
          <cell r="A847" t="str">
            <v>Lilo of 132KV DC ARA-Jagdishpur at Dumraon Line-2</v>
          </cell>
          <cell r="B847">
            <v>0</v>
          </cell>
          <cell r="C847" t="str">
            <v>25/0</v>
          </cell>
          <cell r="D847" t="str">
            <v>DD+0</v>
          </cell>
          <cell r="E847">
            <v>0</v>
          </cell>
          <cell r="F847" t="e">
            <v>#NAME?</v>
          </cell>
          <cell r="G847">
            <v>0</v>
          </cell>
          <cell r="H847">
            <v>0</v>
          </cell>
          <cell r="I847">
            <v>0</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6"/>
      <sheetName val="FORM7"/>
      <sheetName val="Civil Boq"/>
      <sheetName val="analysis-superstructure"/>
      <sheetName val="1.1 KV"/>
      <sheetName val="REGIONWISE POPULATION"/>
      <sheetName val="FORM6&amp;7"/>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FORM 6"/>
      <sheetName val="FORM 7"/>
      <sheetName val="Job valuation sheet"/>
      <sheetName val="Cash Flow"/>
      <sheetName val="purpose&amp;input"/>
      <sheetName val="GR.slab-reinft"/>
      <sheetName val="TABLES"/>
      <sheetName val="Spacing of Delineators"/>
      <sheetName val="Bills of Quantities"/>
      <sheetName val="data"/>
      <sheetName val="Cul_detail"/>
      <sheetName val="WAGES"/>
      <sheetName val="Chi tiet"/>
      <sheetName val="dBase"/>
      <sheetName val="water prop."/>
      <sheetName val="INDEX"/>
      <sheetName val="P&amp;M"/>
      <sheetName val="plot"/>
      <sheetName val="Mat Status"/>
      <sheetName val="P-new Jul"/>
      <sheetName val="Summary"/>
      <sheetName val="Engg Progress"/>
      <sheetName val="status of invoice eREC"/>
      <sheetName val="INV SUPP-R1"/>
      <sheetName val="support"/>
      <sheetName val="Procurement Schedule (M)"/>
      <sheetName val="Procurement Schedule (E)"/>
      <sheetName val="p-neW"/>
      <sheetName val="Report"/>
      <sheetName val="ENCL10-C"/>
      <sheetName val="DETAILED  BOQ"/>
      <sheetName val="DSLP"/>
      <sheetName val="EP 13-14"/>
      <sheetName val="IE 13-14"/>
      <sheetName val="SS 13-14"/>
      <sheetName val="TL 13-14"/>
      <sheetName val="FDn Wet"/>
      <sheetName val="Tower Erection"/>
      <sheetName val="Labour"/>
      <sheetName val="Material"/>
      <sheetName val="Plant &amp;  Machinery"/>
      <sheetName val="dummy"/>
      <sheetName val="Breakup"/>
      <sheetName val="Ranges"/>
      <sheetName val="STEEL STRUCTURE"/>
      <sheetName val="Material "/>
      <sheetName val="Abutment "/>
      <sheetName val=""/>
      <sheetName val="Timesheet"/>
      <sheetName val="ptvcot"/>
      <sheetName val="TDT"/>
      <sheetName val="dtct"/>
      <sheetName val="GVL§CT"/>
      <sheetName val="§G"/>
      <sheetName val="TC"/>
      <sheetName val="M+MC"/>
      <sheetName val="Tkp"/>
      <sheetName val="ksp"/>
      <sheetName val="00000000"/>
      <sheetName val="10000000"/>
      <sheetName val="Liability Mgmt"/>
      <sheetName val="std.wt."/>
      <sheetName val="As per PCA"/>
      <sheetName val="AT-3"/>
      <sheetName val="RAJU ASSO"/>
      <sheetName val="#REF"/>
      <sheetName val="CABLE DATA"/>
      <sheetName val="220 11  BS "/>
      <sheetName val="Design"/>
      <sheetName val="Codes"/>
      <sheetName val="Elect."/>
      <sheetName val="Civil_Boq"/>
      <sheetName val="1_1_KV"/>
      <sheetName val="REGIONWISE_POPULATIO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FORM_6"/>
      <sheetName val="FORM_7"/>
      <sheetName val="Job_valuation_sheet"/>
      <sheetName val="Cash_Flow"/>
      <sheetName val="GR_slab-reinft"/>
      <sheetName val="Spacing_of_Delineators"/>
      <sheetName val="Bills_of_Quantities"/>
      <sheetName val="Chi_tiet"/>
      <sheetName val="water_prop_"/>
      <sheetName val="Mat_Status"/>
      <sheetName val="P-new_Jul"/>
      <sheetName val="Engg_Progress"/>
      <sheetName val="status_of_invoice_eREC"/>
      <sheetName val="INV_SUPP-R1"/>
      <sheetName val="Procurement_Schedule_(M)"/>
      <sheetName val="Procurement_Schedule_(E)"/>
      <sheetName val="DETAILED__BOQ"/>
      <sheetName val="EP_13-14"/>
      <sheetName val="IE_13-14"/>
      <sheetName val="SS_13-14"/>
      <sheetName val="TL_13-14"/>
      <sheetName val="FDn_Wet"/>
      <sheetName val="Tower_Erection"/>
      <sheetName val="Plant_&amp;__Machinery"/>
      <sheetName val="STEEL_STRUCTURE"/>
      <sheetName val="Material_"/>
      <sheetName val="Abutment_"/>
      <sheetName val="Liability_Mgmt"/>
      <sheetName val="std_wt_"/>
      <sheetName val="As_per_PCA"/>
      <sheetName val="RAJU_ASSO"/>
      <sheetName val="CABLE_DATA"/>
      <sheetName val="220_11__BS_"/>
      <sheetName val="Elect_"/>
      <sheetName val="CLAY"/>
      <sheetName val="220Kv"/>
      <sheetName val="strain"/>
      <sheetName val="BURDEN"/>
      <sheetName val="Construction"/>
      <sheetName val="Anl"/>
      <sheetName val="유동표"/>
      <sheetName val="Bill-12"/>
      <sheetName val="PROCTOR"/>
      <sheetName val="부대내역"/>
      <sheetName val="Road data"/>
      <sheetName val="제출내역 (2)"/>
      <sheetName val="COST"/>
      <sheetName val="3차설계"/>
      <sheetName val="Harga Satuan &amp; Upah"/>
      <sheetName val="So"/>
      <sheetName val="Invoice"/>
      <sheetName val="Const.Schedule"/>
      <sheetName val="Pile cap"/>
      <sheetName val="FdN"/>
      <sheetName val="Tower"/>
      <sheetName val="PRECAST lightconc-II"/>
      <sheetName val="EW L&amp;T"/>
      <sheetName val="Maj_Br L&amp;T"/>
      <sheetName val="Valesco Paste"/>
      <sheetName val="cover page"/>
      <sheetName val="V.Summary"/>
      <sheetName val="Defn"/>
      <sheetName val="BILL NO.2A"/>
      <sheetName val="moments-table(tri)"/>
      <sheetName val="RateAnalysis"/>
      <sheetName val="Purlin(7m)"/>
      <sheetName val="BC &amp; MNB "/>
      <sheetName val="Return Wall"/>
      <sheetName val="Cum_DEC-2014"/>
      <sheetName val="COLUMN"/>
      <sheetName val="Details_RMC"/>
      <sheetName val="RATE COMPILATION"/>
      <sheetName val="Template"/>
      <sheetName val="13M TRUSS-TOP CHORD"/>
      <sheetName val="Unit Rate"/>
      <sheetName val="Material&amp;equipment"/>
      <sheetName val="office"/>
      <sheetName val="IO LIST"/>
      <sheetName val="Costing"/>
      <sheetName val="water prop_"/>
      <sheetName val="Vehicles"/>
      <sheetName val="Material Rates"/>
      <sheetName val="analysis"/>
      <sheetName val="GBW"/>
      <sheetName val="Basement Budget"/>
      <sheetName val="labour coeff"/>
      <sheetName val="Fill this out first..."/>
      <sheetName val="Site Dev BOQ"/>
      <sheetName val="RCC,Ret. Wall"/>
      <sheetName val="BOQ_Direct_selling cost"/>
      <sheetName val="VCH-SLC"/>
      <sheetName val="Sheet3"/>
      <sheetName val="Supplier"/>
      <sheetName val="NPV"/>
      <sheetName val="월선수금"/>
      <sheetName val="BOQ (2)"/>
      <sheetName val="Headings"/>
      <sheetName val="電気設備表"/>
      <sheetName val="Labour productivity"/>
      <sheetName val="Wordsdata"/>
      <sheetName val="item"/>
      <sheetName val="Lists"/>
      <sheetName val="PCS"/>
      <sheetName val="HPL"/>
      <sheetName val="factors"/>
      <sheetName val="Cost summary"/>
      <sheetName val="LIST OF MAKES"/>
      <sheetName val="A"/>
      <sheetName val="Estimation"/>
      <sheetName val="boq"/>
      <sheetName val="LOM_MOD"/>
      <sheetName val="HEAD"/>
      <sheetName val="Cable-data"/>
      <sheetName val="Civil Works"/>
      <sheetName val="MG"/>
      <sheetName val="07016, Master List-Major Minor"/>
      <sheetName val="final abstract"/>
      <sheetName val="AREAS"/>
      <sheetName val="INPUT SHEET"/>
      <sheetName val="RES-PLANNING"/>
      <sheetName val="Data sheet"/>
      <sheetName val="Set"/>
      <sheetName val="3cd Annexure"/>
      <sheetName val="except wiring"/>
      <sheetName val="IDCCALHYD-GOO"/>
      <sheetName val="Staff Acco."/>
      <sheetName val="Database"/>
      <sheetName val="schedule nos"/>
      <sheetName val="pile Fabrication"/>
      <sheetName val="CondPol"/>
      <sheetName val="site fab&amp;ernstr"/>
      <sheetName val="Analy_7-10"/>
      <sheetName val="LOCAL RATES"/>
      <sheetName val="Voucher"/>
      <sheetName val="s"/>
      <sheetName val="Rate Analysis"/>
      <sheetName val="w't table"/>
      <sheetName val="Forecast"/>
      <sheetName val="VALIDATION"/>
      <sheetName val="tamx"/>
      <sheetName val="CHIFLET"/>
      <sheetName val="E_Summary"/>
      <sheetName val="D_Cntnts"/>
      <sheetName val="BQLIST"/>
      <sheetName val="Labour &amp; Plant"/>
      <sheetName val="Details - SAP"/>
      <sheetName val="SCHEDULE"/>
      <sheetName val="Project Budget Worksheet"/>
      <sheetName val="SOR"/>
      <sheetName val="STAFFSCHED "/>
      <sheetName val="Macro1"/>
      <sheetName val="Build-up"/>
      <sheetName val="doq-10"/>
      <sheetName val="PLAN_FEB97"/>
      <sheetName val="oresreqsum"/>
      <sheetName val="Detail"/>
      <sheetName val="AOR"/>
      <sheetName val="Publicbuilding"/>
      <sheetName val="Lead"/>
      <sheetName val="Indices"/>
      <sheetName val="Master Data Sheet"/>
      <sheetName val="INDIGINEOUS ITEMS "/>
      <sheetName val="RA-markate"/>
      <sheetName val="estimate"/>
      <sheetName val="Basic Rates"/>
      <sheetName val="Variables"/>
      <sheetName val="X rate"/>
      <sheetName val="Input"/>
      <sheetName val="meas-wp"/>
      <sheetName val="calcul"/>
      <sheetName val="TBAL9697 -group wise  sdpl"/>
      <sheetName val="DL,WL,EQL"/>
      <sheetName val="SUMMERY"/>
      <sheetName val="A 3.7"/>
      <sheetName val="Load Details(B1)"/>
      <sheetName val="storm water1"/>
      <sheetName val="ITEMS"/>
      <sheetName val="ARMBG"/>
      <sheetName val="mweqpt"/>
      <sheetName val="bhandup"/>
      <sheetName val="SP Break Up"/>
      <sheetName val="1515"/>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presentation"/>
      <sheetName val="pack (b)"/>
      <sheetName val="PART_DISCOUNT"/>
      <sheetName val="LANGUAGE"/>
      <sheetName val="p &amp; l "/>
    </sheetNames>
    <sheetDataSet>
      <sheetData sheetId="0" refreshError="1"/>
      <sheetData sheetId="1" refreshError="1">
        <row r="3">
          <cell r="R3">
            <v>1</v>
          </cell>
          <cell r="S3" t="str">
            <v>Direct</v>
          </cell>
        </row>
        <row r="4">
          <cell r="R4">
            <v>2</v>
          </cell>
          <cell r="S4" t="str">
            <v>L&amp;T Customer Job</v>
          </cell>
        </row>
        <row r="5">
          <cell r="R5">
            <v>3</v>
          </cell>
          <cell r="S5" t="str">
            <v>L&amp;T Capital</v>
          </cell>
        </row>
        <row r="6">
          <cell r="R6">
            <v>4</v>
          </cell>
          <cell r="S6" t="str">
            <v>ECC Capital</v>
          </cell>
        </row>
        <row r="7">
          <cell r="R7">
            <v>5</v>
          </cell>
          <cell r="S7" t="str">
            <v>Intra Unit</v>
          </cell>
        </row>
      </sheetData>
      <sheetData sheetId="2" refreshError="1"/>
      <sheetData sheetId="3" refreshError="1"/>
      <sheetData sheetId="4" refreshError="1"/>
      <sheetData sheetId="5" refreshError="1"/>
      <sheetData sheetId="6" refreshError="1"/>
      <sheetData sheetId="7">
        <row r="23">
          <cell r="D23">
            <v>775474</v>
          </cell>
        </row>
      </sheetData>
      <sheetData sheetId="8">
        <row r="23">
          <cell r="D23">
            <v>775474</v>
          </cell>
        </row>
      </sheetData>
      <sheetData sheetId="9">
        <row r="23">
          <cell r="D23">
            <v>775474</v>
          </cell>
        </row>
      </sheetData>
      <sheetData sheetId="10">
        <row r="23">
          <cell r="D23">
            <v>775474</v>
          </cell>
        </row>
      </sheetData>
      <sheetData sheetId="11">
        <row r="23">
          <cell r="D23">
            <v>775474</v>
          </cell>
        </row>
      </sheetData>
      <sheetData sheetId="12">
        <row r="23">
          <cell r="D23">
            <v>775474</v>
          </cell>
        </row>
      </sheetData>
      <sheetData sheetId="13">
        <row r="23">
          <cell r="D23">
            <v>775474</v>
          </cell>
        </row>
      </sheetData>
      <sheetData sheetId="14">
        <row r="23">
          <cell r="D23">
            <v>775474</v>
          </cell>
        </row>
      </sheetData>
      <sheetData sheetId="15">
        <row r="23">
          <cell r="D23">
            <v>775474</v>
          </cell>
        </row>
      </sheetData>
      <sheetData sheetId="16">
        <row r="23">
          <cell r="D23">
            <v>775474</v>
          </cell>
        </row>
      </sheetData>
      <sheetData sheetId="17">
        <row r="23">
          <cell r="D23">
            <v>775474</v>
          </cell>
        </row>
      </sheetData>
      <sheetData sheetId="18">
        <row r="23">
          <cell r="D23">
            <v>775474</v>
          </cell>
        </row>
      </sheetData>
      <sheetData sheetId="19">
        <row r="23">
          <cell r="D23">
            <v>775474</v>
          </cell>
        </row>
      </sheetData>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sheetData sheetId="66" refreshError="1"/>
      <sheetData sheetId="67" refreshError="1"/>
      <sheetData sheetId="68" refreshError="1"/>
      <sheetData sheetId="69" refreshError="1"/>
      <sheetData sheetId="70" refreshError="1"/>
      <sheetData sheetId="71">
        <row r="23">
          <cell r="D23">
            <v>775474</v>
          </cell>
        </row>
      </sheetData>
      <sheetData sheetId="72">
        <row r="23">
          <cell r="D23">
            <v>775474</v>
          </cell>
        </row>
      </sheetData>
      <sheetData sheetId="73">
        <row r="23">
          <cell r="D23">
            <v>775474</v>
          </cell>
        </row>
      </sheetData>
      <sheetData sheetId="74">
        <row r="23">
          <cell r="D23">
            <v>775474</v>
          </cell>
        </row>
      </sheetData>
      <sheetData sheetId="75">
        <row r="23">
          <cell r="D23">
            <v>775474</v>
          </cell>
        </row>
      </sheetData>
      <sheetData sheetId="76">
        <row r="23">
          <cell r="D23">
            <v>775474</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Const Revenue"/>
      <sheetName val="Strecth Readiness (3)"/>
      <sheetName val="Strecth Readiness"/>
      <sheetName val="DPR_TA123"/>
      <sheetName val="FDN_BAL"/>
      <sheetName val="EREC_BAL"/>
      <sheetName val="TOWER SUPPLY"/>
      <sheetName val="RATE"/>
      <sheetName val="ERT"/>
      <sheetName val="Soil Inv"/>
      <sheetName val="Tack Welding"/>
      <sheetName val="Ins Hosting"/>
      <sheetName val="TOWER SCHEDULE"/>
    </sheetNames>
    <sheetDataSet>
      <sheetData sheetId="0">
        <row r="1">
          <cell r="A1" t="str">
            <v>FDNEREERTINSSTR</v>
          </cell>
        </row>
      </sheetData>
      <sheetData sheetId="1" refreshError="1"/>
      <sheetData sheetId="2" refreshError="1"/>
      <sheetData sheetId="3"/>
      <sheetData sheetId="4" refreshError="1"/>
      <sheetData sheetId="5"/>
      <sheetData sheetId="6"/>
      <sheetData sheetId="7">
        <row r="4">
          <cell r="B4" t="str">
            <v>DA</v>
          </cell>
        </row>
      </sheetData>
      <sheetData sheetId="8">
        <row r="3">
          <cell r="A3" t="str">
            <v>DA-3</v>
          </cell>
          <cell r="B3">
            <v>253329</v>
          </cell>
        </row>
        <row r="4">
          <cell r="A4" t="str">
            <v>DA-1.5</v>
          </cell>
          <cell r="B4">
            <v>258765</v>
          </cell>
        </row>
        <row r="5">
          <cell r="A5" t="str">
            <v>DA+0</v>
          </cell>
          <cell r="B5">
            <v>264234</v>
          </cell>
        </row>
        <row r="6">
          <cell r="A6" t="str">
            <v>DA+1.5</v>
          </cell>
          <cell r="B6">
            <v>268621</v>
          </cell>
        </row>
        <row r="7">
          <cell r="A7" t="str">
            <v>DA+3</v>
          </cell>
          <cell r="B7">
            <v>278322</v>
          </cell>
        </row>
        <row r="8">
          <cell r="A8" t="str">
            <v>DA+4.5</v>
          </cell>
          <cell r="B8">
            <v>309632</v>
          </cell>
        </row>
        <row r="9">
          <cell r="A9" t="str">
            <v>DA+6</v>
          </cell>
          <cell r="B9">
            <v>318304</v>
          </cell>
        </row>
        <row r="10">
          <cell r="A10" t="str">
            <v>DA+7.5</v>
          </cell>
          <cell r="B10">
            <v>321921.15000000002</v>
          </cell>
        </row>
        <row r="11">
          <cell r="A11" t="str">
            <v>DA+9</v>
          </cell>
          <cell r="B11">
            <v>339061</v>
          </cell>
        </row>
        <row r="12">
          <cell r="A12" t="str">
            <v>DB1+0</v>
          </cell>
          <cell r="B12">
            <v>329794</v>
          </cell>
        </row>
        <row r="13">
          <cell r="A13" t="str">
            <v>DB1+3</v>
          </cell>
          <cell r="B13">
            <v>344155</v>
          </cell>
        </row>
        <row r="14">
          <cell r="A14" t="str">
            <v>DB1+6</v>
          </cell>
          <cell r="B14">
            <v>399796</v>
          </cell>
        </row>
        <row r="15">
          <cell r="A15" t="str">
            <v>DB1+9</v>
          </cell>
          <cell r="B15">
            <v>413584</v>
          </cell>
        </row>
        <row r="16">
          <cell r="A16" t="str">
            <v>DB1+18</v>
          </cell>
        </row>
        <row r="17">
          <cell r="A17" t="str">
            <v>DB2+0</v>
          </cell>
          <cell r="B17">
            <v>363261</v>
          </cell>
        </row>
        <row r="18">
          <cell r="A18" t="str">
            <v>DB2+3</v>
          </cell>
          <cell r="B18">
            <v>379423</v>
          </cell>
        </row>
        <row r="19">
          <cell r="A19" t="str">
            <v>DB2+6</v>
          </cell>
          <cell r="B19">
            <v>426585.48</v>
          </cell>
        </row>
        <row r="20">
          <cell r="A20" t="str">
            <v>DB2+9</v>
          </cell>
          <cell r="B20">
            <v>457434</v>
          </cell>
        </row>
        <row r="21">
          <cell r="A21" t="str">
            <v>DB2+18</v>
          </cell>
          <cell r="B21">
            <v>611136</v>
          </cell>
        </row>
        <row r="22">
          <cell r="A22" t="str">
            <v>DC1+0</v>
          </cell>
          <cell r="B22">
            <v>366481</v>
          </cell>
        </row>
        <row r="23">
          <cell r="A23" t="str">
            <v>DC1+3</v>
          </cell>
        </row>
        <row r="24">
          <cell r="A24" t="str">
            <v>DC1+6</v>
          </cell>
        </row>
        <row r="25">
          <cell r="A25" t="str">
            <v>DC1+9</v>
          </cell>
        </row>
        <row r="26">
          <cell r="A26" t="str">
            <v>DC2+0</v>
          </cell>
          <cell r="B26">
            <v>388052</v>
          </cell>
        </row>
        <row r="27">
          <cell r="A27" t="str">
            <v>DC2+3</v>
          </cell>
          <cell r="B27">
            <v>414540.99</v>
          </cell>
        </row>
        <row r="28">
          <cell r="A28" t="str">
            <v>DC2+6</v>
          </cell>
        </row>
        <row r="29">
          <cell r="A29" t="str">
            <v>DC2+9</v>
          </cell>
          <cell r="B29">
            <v>488092</v>
          </cell>
        </row>
        <row r="30">
          <cell r="A30" t="str">
            <v>DD45+0</v>
          </cell>
          <cell r="B30">
            <v>407674</v>
          </cell>
        </row>
        <row r="31">
          <cell r="A31" t="str">
            <v>DD45+3</v>
          </cell>
          <cell r="B31">
            <v>433214</v>
          </cell>
        </row>
        <row r="32">
          <cell r="A32" t="str">
            <v>DD60+0</v>
          </cell>
          <cell r="B32">
            <v>458755</v>
          </cell>
        </row>
        <row r="33">
          <cell r="A33" t="str">
            <v>DD60+3</v>
          </cell>
          <cell r="B33">
            <v>486517</v>
          </cell>
        </row>
        <row r="34">
          <cell r="A34" t="str">
            <v>DD60+6</v>
          </cell>
          <cell r="B34">
            <v>545342</v>
          </cell>
        </row>
        <row r="35">
          <cell r="A35" t="str">
            <v>DD60+9</v>
          </cell>
          <cell r="B35">
            <v>588235</v>
          </cell>
        </row>
        <row r="36">
          <cell r="A36" t="str">
            <v>DD60+18</v>
          </cell>
          <cell r="B36">
            <v>785915</v>
          </cell>
        </row>
      </sheetData>
      <sheetData sheetId="9" refreshError="1"/>
      <sheetData sheetId="10" refreshError="1"/>
      <sheetData sheetId="11" refreshError="1"/>
      <sheetData sheetId="12">
        <row r="6">
          <cell r="C6" t="str">
            <v>82/1</v>
          </cell>
        </row>
      </sheetData>
      <sheetData sheetId="13"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FR"/>
      <sheetName val="Progress"/>
      <sheetName val="foundation counsumption"/>
      <sheetName val="VC-400-KV-OBRA"/>
      <sheetName val="VC 765 KV ANPARA"/>
      <sheetName val="400 KV FOUND CUNSUMTION"/>
      <sheetName val="FOUND CUNSUMTION"/>
      <sheetName val="Tower &amp; Stub Master"/>
      <sheetName val="L2 765 LILO Anpara "/>
      <sheetName val="L2 400 Obra"/>
      <sheetName val="Crossing Detail (2)"/>
      <sheetName val="Foundation"/>
      <sheetName val="ERECTION"/>
    </sheetNames>
    <sheetDataSet>
      <sheetData sheetId="0" refreshError="1"/>
      <sheetData sheetId="1">
        <row r="1">
          <cell r="S1">
            <v>53</v>
          </cell>
        </row>
        <row r="4">
          <cell r="A4" t="str">
            <v>400 kv Obra Jounpur</v>
          </cell>
          <cell r="B4">
            <v>1</v>
          </cell>
          <cell r="C4" t="str">
            <v>Taping</v>
          </cell>
          <cell r="D4">
            <v>104.65</v>
          </cell>
          <cell r="E4" t="str">
            <v>Taping</v>
          </cell>
          <cell r="I4">
            <v>0</v>
          </cell>
          <cell r="P4">
            <v>27</v>
          </cell>
          <cell r="Q4">
            <v>0</v>
          </cell>
          <cell r="U4">
            <v>0</v>
          </cell>
        </row>
        <row r="5">
          <cell r="A5" t="str">
            <v>400 kv Obra Jounpur</v>
          </cell>
          <cell r="B5">
            <v>2</v>
          </cell>
          <cell r="C5" t="str">
            <v>1/0</v>
          </cell>
          <cell r="D5">
            <v>309.74</v>
          </cell>
          <cell r="E5" t="str">
            <v>FD+0</v>
          </cell>
          <cell r="I5">
            <v>0</v>
          </cell>
          <cell r="P5">
            <v>27</v>
          </cell>
          <cell r="Q5">
            <v>0</v>
          </cell>
          <cell r="U5">
            <v>0</v>
          </cell>
        </row>
        <row r="6">
          <cell r="A6" t="str">
            <v>400 kv Obra Jounpur</v>
          </cell>
          <cell r="B6">
            <v>3</v>
          </cell>
          <cell r="C6" t="str">
            <v>2/0</v>
          </cell>
          <cell r="D6">
            <v>130.25</v>
          </cell>
          <cell r="E6" t="str">
            <v>FB+0</v>
          </cell>
          <cell r="I6">
            <v>0</v>
          </cell>
          <cell r="P6">
            <v>27</v>
          </cell>
          <cell r="Q6">
            <v>0</v>
          </cell>
          <cell r="U6">
            <v>0</v>
          </cell>
        </row>
        <row r="7">
          <cell r="A7" t="str">
            <v>400 kv Obra Jounpur</v>
          </cell>
          <cell r="B7">
            <v>4</v>
          </cell>
          <cell r="C7" t="str">
            <v>3/0</v>
          </cell>
          <cell r="D7">
            <v>298.60000000000002</v>
          </cell>
          <cell r="E7" t="str">
            <v>FD+0</v>
          </cell>
          <cell r="I7">
            <v>0</v>
          </cell>
          <cell r="P7">
            <v>27</v>
          </cell>
          <cell r="Q7">
            <v>0</v>
          </cell>
          <cell r="U7">
            <v>0</v>
          </cell>
        </row>
        <row r="8">
          <cell r="A8" t="str">
            <v>400 kv Obra Jounpur</v>
          </cell>
          <cell r="B8">
            <v>5</v>
          </cell>
          <cell r="C8" t="str">
            <v>4/0</v>
          </cell>
          <cell r="D8">
            <v>152.63999999999999</v>
          </cell>
          <cell r="E8" t="str">
            <v>FD+6</v>
          </cell>
          <cell r="I8">
            <v>0</v>
          </cell>
          <cell r="P8">
            <v>27</v>
          </cell>
          <cell r="Q8">
            <v>0</v>
          </cell>
          <cell r="U8">
            <v>0</v>
          </cell>
        </row>
        <row r="9">
          <cell r="A9" t="str">
            <v>400 kv Obra Jounpur</v>
          </cell>
          <cell r="B9">
            <v>6</v>
          </cell>
          <cell r="C9" t="str">
            <v>5/0</v>
          </cell>
          <cell r="D9">
            <v>187.72</v>
          </cell>
          <cell r="E9" t="str">
            <v>FD+18+3</v>
          </cell>
          <cell r="I9">
            <v>0</v>
          </cell>
          <cell r="P9">
            <v>27</v>
          </cell>
          <cell r="Q9">
            <v>0</v>
          </cell>
          <cell r="U9">
            <v>0</v>
          </cell>
        </row>
        <row r="10">
          <cell r="A10" t="str">
            <v>400 kv Obra Jounpur</v>
          </cell>
          <cell r="B10">
            <v>7</v>
          </cell>
          <cell r="C10" t="str">
            <v>6/0</v>
          </cell>
          <cell r="D10">
            <v>239</v>
          </cell>
          <cell r="E10" t="str">
            <v>FD+30+3</v>
          </cell>
          <cell r="I10">
            <v>0</v>
          </cell>
          <cell r="P10">
            <v>27</v>
          </cell>
          <cell r="Q10">
            <v>0</v>
          </cell>
          <cell r="U10">
            <v>0</v>
          </cell>
        </row>
        <row r="11">
          <cell r="A11" t="str">
            <v>400 kv Obra Jounpur</v>
          </cell>
          <cell r="B11">
            <v>8</v>
          </cell>
          <cell r="C11" t="str">
            <v>7/0</v>
          </cell>
          <cell r="D11">
            <v>377</v>
          </cell>
          <cell r="E11" t="str">
            <v>FD+0</v>
          </cell>
          <cell r="I11">
            <v>0</v>
          </cell>
          <cell r="P11">
            <v>27</v>
          </cell>
          <cell r="Q11">
            <v>0</v>
          </cell>
          <cell r="U11">
            <v>0</v>
          </cell>
        </row>
        <row r="12">
          <cell r="A12" t="str">
            <v>400 kv Obra Jounpur</v>
          </cell>
          <cell r="B12">
            <v>9</v>
          </cell>
          <cell r="C12" t="str">
            <v>7/1</v>
          </cell>
          <cell r="D12">
            <v>1209</v>
          </cell>
          <cell r="E12" t="str">
            <v>SPL</v>
          </cell>
          <cell r="I12">
            <v>0</v>
          </cell>
          <cell r="J12" t="str">
            <v>FOREST</v>
          </cell>
          <cell r="P12">
            <v>27</v>
          </cell>
          <cell r="Q12">
            <v>0</v>
          </cell>
          <cell r="U12">
            <v>0</v>
          </cell>
        </row>
        <row r="13">
          <cell r="A13" t="str">
            <v>400 kv Obra Jounpur</v>
          </cell>
          <cell r="B13">
            <v>10</v>
          </cell>
          <cell r="C13" t="str">
            <v>7/2</v>
          </cell>
          <cell r="D13">
            <v>285</v>
          </cell>
          <cell r="E13" t="str">
            <v>SPL</v>
          </cell>
          <cell r="I13">
            <v>0</v>
          </cell>
          <cell r="J13" t="str">
            <v>FOREST</v>
          </cell>
          <cell r="P13">
            <v>27</v>
          </cell>
          <cell r="Q13">
            <v>0</v>
          </cell>
          <cell r="U13">
            <v>0</v>
          </cell>
        </row>
        <row r="14">
          <cell r="A14" t="str">
            <v>400 kv Obra Jounpur</v>
          </cell>
          <cell r="B14">
            <v>11</v>
          </cell>
          <cell r="C14" t="str">
            <v>8/0</v>
          </cell>
          <cell r="D14">
            <v>457.17</v>
          </cell>
          <cell r="E14" t="str">
            <v>FD+0</v>
          </cell>
          <cell r="I14">
            <v>0</v>
          </cell>
          <cell r="J14" t="str">
            <v>FOREST</v>
          </cell>
          <cell r="P14">
            <v>27</v>
          </cell>
          <cell r="Q14">
            <v>0</v>
          </cell>
          <cell r="U14">
            <v>0</v>
          </cell>
        </row>
        <row r="15">
          <cell r="A15" t="str">
            <v>400 kv Obra Jounpur</v>
          </cell>
          <cell r="B15">
            <v>12</v>
          </cell>
          <cell r="C15" t="str">
            <v>8A/0</v>
          </cell>
          <cell r="D15">
            <v>402</v>
          </cell>
          <cell r="E15" t="str">
            <v>FD+0</v>
          </cell>
          <cell r="I15">
            <v>0</v>
          </cell>
          <cell r="J15" t="str">
            <v>FOREST</v>
          </cell>
          <cell r="P15">
            <v>27</v>
          </cell>
          <cell r="Q15">
            <v>0</v>
          </cell>
          <cell r="U15">
            <v>0</v>
          </cell>
        </row>
        <row r="16">
          <cell r="A16" t="str">
            <v>400 kv Obra Jounpur</v>
          </cell>
          <cell r="B16">
            <v>13</v>
          </cell>
          <cell r="C16" t="str">
            <v>8A/1</v>
          </cell>
          <cell r="D16">
            <v>402.45</v>
          </cell>
          <cell r="E16" t="str">
            <v>FB+0</v>
          </cell>
          <cell r="I16">
            <v>0</v>
          </cell>
          <cell r="J16" t="str">
            <v>FOREST</v>
          </cell>
          <cell r="P16">
            <v>27</v>
          </cell>
          <cell r="Q16">
            <v>0</v>
          </cell>
          <cell r="U16">
            <v>0</v>
          </cell>
        </row>
        <row r="17">
          <cell r="A17" t="str">
            <v>400 kv Obra Jounpur</v>
          </cell>
          <cell r="B17">
            <v>14</v>
          </cell>
          <cell r="C17" t="str">
            <v>9/0</v>
          </cell>
          <cell r="D17">
            <v>363</v>
          </cell>
          <cell r="E17" t="str">
            <v>FB+3</v>
          </cell>
          <cell r="I17">
            <v>0</v>
          </cell>
          <cell r="J17" t="str">
            <v>FOREST</v>
          </cell>
          <cell r="P17">
            <v>27</v>
          </cell>
          <cell r="Q17">
            <v>0</v>
          </cell>
          <cell r="U17">
            <v>0</v>
          </cell>
        </row>
        <row r="18">
          <cell r="A18" t="str">
            <v>400 kv Obra Jounpur</v>
          </cell>
          <cell r="B18">
            <v>15</v>
          </cell>
          <cell r="C18" t="str">
            <v>9/1</v>
          </cell>
          <cell r="D18">
            <v>406</v>
          </cell>
          <cell r="E18" t="str">
            <v>FA+0</v>
          </cell>
          <cell r="I18">
            <v>0</v>
          </cell>
          <cell r="J18" t="str">
            <v>FOREST</v>
          </cell>
          <cell r="P18">
            <v>27</v>
          </cell>
          <cell r="Q18">
            <v>0</v>
          </cell>
          <cell r="U18">
            <v>0</v>
          </cell>
        </row>
        <row r="19">
          <cell r="A19" t="str">
            <v>400 kv Obra Jounpur</v>
          </cell>
          <cell r="B19">
            <v>16</v>
          </cell>
          <cell r="C19" t="str">
            <v>9/2</v>
          </cell>
          <cell r="D19">
            <v>412</v>
          </cell>
          <cell r="E19" t="str">
            <v>FA+0</v>
          </cell>
          <cell r="I19">
            <v>0</v>
          </cell>
          <cell r="J19" t="str">
            <v>FOREST</v>
          </cell>
          <cell r="P19">
            <v>27</v>
          </cell>
          <cell r="Q19">
            <v>0</v>
          </cell>
          <cell r="U19">
            <v>0</v>
          </cell>
        </row>
        <row r="20">
          <cell r="A20" t="str">
            <v>400 kv Obra Jounpur</v>
          </cell>
          <cell r="B20">
            <v>17</v>
          </cell>
          <cell r="C20" t="str">
            <v>9/3</v>
          </cell>
          <cell r="D20">
            <v>425</v>
          </cell>
          <cell r="E20" t="str">
            <v>FA+0</v>
          </cell>
          <cell r="I20">
            <v>0</v>
          </cell>
          <cell r="J20" t="str">
            <v>FOREST</v>
          </cell>
          <cell r="P20">
            <v>27</v>
          </cell>
          <cell r="Q20">
            <v>0</v>
          </cell>
          <cell r="U20">
            <v>0</v>
          </cell>
        </row>
        <row r="21">
          <cell r="A21" t="str">
            <v>400 kv Obra Jounpur</v>
          </cell>
          <cell r="B21">
            <v>18</v>
          </cell>
          <cell r="C21" t="str">
            <v>9/4</v>
          </cell>
          <cell r="D21">
            <v>377.08</v>
          </cell>
          <cell r="E21" t="str">
            <v>FA+9</v>
          </cell>
          <cell r="I21">
            <v>0</v>
          </cell>
          <cell r="J21" t="str">
            <v>FOREST</v>
          </cell>
          <cell r="P21">
            <v>27</v>
          </cell>
          <cell r="Q21">
            <v>0</v>
          </cell>
          <cell r="U21">
            <v>0</v>
          </cell>
        </row>
        <row r="22">
          <cell r="A22" t="str">
            <v>400 kv Obra Jounpur</v>
          </cell>
          <cell r="B22">
            <v>19</v>
          </cell>
          <cell r="C22" t="str">
            <v>10/0</v>
          </cell>
          <cell r="D22">
            <v>458</v>
          </cell>
          <cell r="E22" t="str">
            <v>FB+0</v>
          </cell>
          <cell r="I22">
            <v>0</v>
          </cell>
          <cell r="J22" t="str">
            <v>FOREST</v>
          </cell>
          <cell r="P22">
            <v>27</v>
          </cell>
          <cell r="Q22">
            <v>0</v>
          </cell>
          <cell r="U22">
            <v>0</v>
          </cell>
        </row>
        <row r="23">
          <cell r="A23" t="str">
            <v>400 kv Obra Jounpur</v>
          </cell>
          <cell r="B23">
            <v>20</v>
          </cell>
          <cell r="C23" t="str">
            <v>10/1</v>
          </cell>
          <cell r="D23">
            <v>478.12</v>
          </cell>
          <cell r="E23" t="str">
            <v>FB+0</v>
          </cell>
          <cell r="I23">
            <v>0</v>
          </cell>
          <cell r="J23" t="str">
            <v>FOREST</v>
          </cell>
          <cell r="P23">
            <v>27</v>
          </cell>
          <cell r="Q23">
            <v>0</v>
          </cell>
          <cell r="U23">
            <v>0</v>
          </cell>
        </row>
        <row r="24">
          <cell r="A24" t="str">
            <v>400 kv Obra Jounpur</v>
          </cell>
          <cell r="B24">
            <v>21</v>
          </cell>
          <cell r="C24" t="str">
            <v>11/0</v>
          </cell>
          <cell r="D24">
            <v>472.23</v>
          </cell>
          <cell r="E24" t="str">
            <v>FD+9</v>
          </cell>
          <cell r="I24">
            <v>0</v>
          </cell>
          <cell r="J24" t="str">
            <v>FOREST</v>
          </cell>
          <cell r="P24">
            <v>27</v>
          </cell>
          <cell r="Q24">
            <v>0</v>
          </cell>
          <cell r="U24">
            <v>0</v>
          </cell>
        </row>
        <row r="25">
          <cell r="A25" t="str">
            <v>400 kv Obra Jounpur</v>
          </cell>
          <cell r="B25">
            <v>22</v>
          </cell>
          <cell r="C25" t="str">
            <v>12/0</v>
          </cell>
          <cell r="D25">
            <v>480</v>
          </cell>
          <cell r="E25" t="str">
            <v>FC+9+2</v>
          </cell>
          <cell r="I25">
            <v>0</v>
          </cell>
          <cell r="J25" t="str">
            <v>FOREST</v>
          </cell>
          <cell r="P25">
            <v>27</v>
          </cell>
          <cell r="Q25">
            <v>0</v>
          </cell>
          <cell r="U25">
            <v>0</v>
          </cell>
        </row>
        <row r="26">
          <cell r="A26" t="str">
            <v>400 kv Obra Jounpur</v>
          </cell>
          <cell r="B26">
            <v>23</v>
          </cell>
          <cell r="C26" t="str">
            <v>12/1</v>
          </cell>
          <cell r="D26">
            <v>156.79</v>
          </cell>
          <cell r="E26" t="str">
            <v>FA+3</v>
          </cell>
          <cell r="I26">
            <v>0</v>
          </cell>
          <cell r="J26" t="str">
            <v>FOREST</v>
          </cell>
          <cell r="P26">
            <v>27</v>
          </cell>
          <cell r="Q26">
            <v>0</v>
          </cell>
          <cell r="U26">
            <v>0</v>
          </cell>
        </row>
        <row r="27">
          <cell r="A27" t="str">
            <v>400 kv Obra Jounpur</v>
          </cell>
          <cell r="B27">
            <v>24</v>
          </cell>
          <cell r="C27" t="str">
            <v>13/0</v>
          </cell>
          <cell r="D27">
            <v>378</v>
          </cell>
          <cell r="E27" t="str">
            <v>FC+0</v>
          </cell>
          <cell r="I27">
            <v>0</v>
          </cell>
          <cell r="J27" t="str">
            <v>FOREST</v>
          </cell>
          <cell r="P27">
            <v>27</v>
          </cell>
          <cell r="Q27">
            <v>0</v>
          </cell>
          <cell r="U27">
            <v>0</v>
          </cell>
        </row>
        <row r="28">
          <cell r="A28" t="str">
            <v>400 kv Obra Jounpur</v>
          </cell>
          <cell r="B28">
            <v>25</v>
          </cell>
          <cell r="C28" t="str">
            <v>13/1</v>
          </cell>
          <cell r="D28">
            <v>310</v>
          </cell>
          <cell r="E28" t="str">
            <v>FA+6</v>
          </cell>
          <cell r="I28">
            <v>0</v>
          </cell>
          <cell r="J28" t="str">
            <v>FOREST</v>
          </cell>
          <cell r="P28">
            <v>27</v>
          </cell>
          <cell r="Q28">
            <v>0</v>
          </cell>
          <cell r="U28">
            <v>0</v>
          </cell>
        </row>
        <row r="29">
          <cell r="A29" t="str">
            <v>400 kv Obra Jounpur</v>
          </cell>
          <cell r="B29">
            <v>26</v>
          </cell>
          <cell r="C29" t="str">
            <v>13/2</v>
          </cell>
          <cell r="D29">
            <v>367.73</v>
          </cell>
          <cell r="E29" t="str">
            <v>FA+0</v>
          </cell>
          <cell r="I29">
            <v>0</v>
          </cell>
          <cell r="J29" t="str">
            <v>FOREST</v>
          </cell>
          <cell r="P29">
            <v>27</v>
          </cell>
          <cell r="Q29">
            <v>0</v>
          </cell>
          <cell r="U29">
            <v>0</v>
          </cell>
        </row>
        <row r="30">
          <cell r="A30" t="str">
            <v>400 kv Obra Jounpur</v>
          </cell>
          <cell r="B30">
            <v>27</v>
          </cell>
          <cell r="C30" t="str">
            <v>14/0</v>
          </cell>
          <cell r="D30">
            <v>391</v>
          </cell>
          <cell r="E30" t="str">
            <v>FB+9</v>
          </cell>
          <cell r="I30">
            <v>0</v>
          </cell>
          <cell r="J30" t="str">
            <v>FOREST</v>
          </cell>
          <cell r="P30">
            <v>27</v>
          </cell>
          <cell r="Q30">
            <v>0</v>
          </cell>
          <cell r="U30">
            <v>0</v>
          </cell>
        </row>
        <row r="31">
          <cell r="A31" t="str">
            <v>400 kv Obra Jounpur</v>
          </cell>
          <cell r="B31">
            <v>28</v>
          </cell>
          <cell r="C31" t="str">
            <v>14/1</v>
          </cell>
          <cell r="D31">
            <v>361.61</v>
          </cell>
          <cell r="E31" t="str">
            <v>FA+6</v>
          </cell>
          <cell r="I31">
            <v>0</v>
          </cell>
          <cell r="J31" t="str">
            <v>FOREST</v>
          </cell>
          <cell r="P31">
            <v>27</v>
          </cell>
          <cell r="Q31">
            <v>0</v>
          </cell>
          <cell r="U31">
            <v>0</v>
          </cell>
        </row>
        <row r="32">
          <cell r="A32" t="str">
            <v>400 kv Obra Jounpur</v>
          </cell>
          <cell r="B32">
            <v>29</v>
          </cell>
          <cell r="C32" t="str">
            <v>15/0</v>
          </cell>
          <cell r="D32">
            <v>369</v>
          </cell>
          <cell r="E32" t="str">
            <v>FD+0</v>
          </cell>
          <cell r="I32">
            <v>0</v>
          </cell>
          <cell r="J32" t="str">
            <v>FOREST</v>
          </cell>
          <cell r="P32">
            <v>27</v>
          </cell>
          <cell r="Q32">
            <v>0</v>
          </cell>
          <cell r="U32">
            <v>0</v>
          </cell>
        </row>
        <row r="33">
          <cell r="A33" t="str">
            <v>400 kv Obra Jounpur</v>
          </cell>
          <cell r="B33">
            <v>30</v>
          </cell>
          <cell r="C33" t="str">
            <v>15/1</v>
          </cell>
          <cell r="D33">
            <v>433</v>
          </cell>
          <cell r="E33" t="str">
            <v>FA+0</v>
          </cell>
          <cell r="I33">
            <v>0</v>
          </cell>
          <cell r="J33" t="str">
            <v>FOREST</v>
          </cell>
          <cell r="P33">
            <v>27</v>
          </cell>
          <cell r="Q33">
            <v>0</v>
          </cell>
          <cell r="U33">
            <v>0</v>
          </cell>
        </row>
        <row r="34">
          <cell r="A34" t="str">
            <v>400 kv Obra Jounpur</v>
          </cell>
          <cell r="B34">
            <v>31</v>
          </cell>
          <cell r="C34" t="str">
            <v>15/2</v>
          </cell>
          <cell r="D34">
            <v>387.11</v>
          </cell>
          <cell r="E34" t="str">
            <v>FA+6</v>
          </cell>
          <cell r="I34">
            <v>0</v>
          </cell>
          <cell r="P34">
            <v>27</v>
          </cell>
          <cell r="Q34">
            <v>0</v>
          </cell>
          <cell r="U34">
            <v>0</v>
          </cell>
        </row>
        <row r="35">
          <cell r="A35" t="str">
            <v>400 kv Obra Jounpur</v>
          </cell>
          <cell r="B35">
            <v>32</v>
          </cell>
          <cell r="C35" t="str">
            <v>16/0</v>
          </cell>
          <cell r="D35">
            <v>198.51</v>
          </cell>
          <cell r="E35" t="str">
            <v>FD+18</v>
          </cell>
          <cell r="I35">
            <v>0</v>
          </cell>
          <cell r="P35">
            <v>27</v>
          </cell>
          <cell r="Q35">
            <v>0</v>
          </cell>
          <cell r="U35">
            <v>0</v>
          </cell>
        </row>
        <row r="36">
          <cell r="A36" t="str">
            <v>400 kv Obra Jounpur</v>
          </cell>
          <cell r="B36">
            <v>33</v>
          </cell>
          <cell r="C36" t="str">
            <v>17/0</v>
          </cell>
          <cell r="D36">
            <v>389.62</v>
          </cell>
          <cell r="E36" t="str">
            <v>FD+30</v>
          </cell>
          <cell r="I36">
            <v>0</v>
          </cell>
          <cell r="P36">
            <v>27</v>
          </cell>
          <cell r="Q36">
            <v>0</v>
          </cell>
          <cell r="U36">
            <v>0</v>
          </cell>
        </row>
        <row r="37">
          <cell r="A37" t="str">
            <v>400 kv Obra Jounpur</v>
          </cell>
          <cell r="B37">
            <v>34</v>
          </cell>
          <cell r="C37" t="str">
            <v>18/0</v>
          </cell>
          <cell r="D37">
            <v>158.21</v>
          </cell>
          <cell r="E37" t="str">
            <v>FD+9</v>
          </cell>
          <cell r="I37">
            <v>0</v>
          </cell>
          <cell r="P37">
            <v>27</v>
          </cell>
          <cell r="Q37">
            <v>0</v>
          </cell>
          <cell r="U37">
            <v>0</v>
          </cell>
        </row>
        <row r="38">
          <cell r="A38" t="str">
            <v>400 kv Obra Jounpur</v>
          </cell>
          <cell r="B38">
            <v>35</v>
          </cell>
          <cell r="C38" t="str">
            <v>19/0</v>
          </cell>
          <cell r="D38">
            <v>173.96</v>
          </cell>
          <cell r="E38" t="str">
            <v>FD+9+3</v>
          </cell>
          <cell r="I38">
            <v>0</v>
          </cell>
          <cell r="P38">
            <v>27</v>
          </cell>
          <cell r="Q38">
            <v>0</v>
          </cell>
          <cell r="U38">
            <v>0</v>
          </cell>
        </row>
        <row r="39">
          <cell r="A39" t="str">
            <v>400 kv Obra Jounpur</v>
          </cell>
          <cell r="B39">
            <v>36</v>
          </cell>
          <cell r="C39" t="str">
            <v>20/0</v>
          </cell>
          <cell r="D39">
            <v>175.73</v>
          </cell>
          <cell r="E39" t="str">
            <v>FB+9+3</v>
          </cell>
          <cell r="H39">
            <v>3</v>
          </cell>
          <cell r="I39">
            <v>0</v>
          </cell>
          <cell r="P39">
            <v>27</v>
          </cell>
          <cell r="Q39">
            <v>0</v>
          </cell>
          <cell r="U39">
            <v>0</v>
          </cell>
        </row>
        <row r="40">
          <cell r="A40" t="str">
            <v>400 kv Obra Jounpur</v>
          </cell>
          <cell r="B40">
            <v>37</v>
          </cell>
          <cell r="C40" t="str">
            <v>21/0</v>
          </cell>
          <cell r="D40">
            <v>173.11</v>
          </cell>
          <cell r="E40" t="str">
            <v>FB+9+3</v>
          </cell>
          <cell r="H40">
            <v>3</v>
          </cell>
          <cell r="I40">
            <v>0</v>
          </cell>
          <cell r="P40">
            <v>27</v>
          </cell>
          <cell r="Q40">
            <v>0</v>
          </cell>
          <cell r="U40">
            <v>0</v>
          </cell>
        </row>
        <row r="41">
          <cell r="A41" t="str">
            <v>400 kv Obra Jounpur</v>
          </cell>
          <cell r="B41">
            <v>38</v>
          </cell>
          <cell r="C41" t="str">
            <v>21/1</v>
          </cell>
          <cell r="D41">
            <v>247.37</v>
          </cell>
          <cell r="E41" t="str">
            <v>FD+9</v>
          </cell>
          <cell r="I41">
            <v>0</v>
          </cell>
          <cell r="P41">
            <v>27</v>
          </cell>
          <cell r="Q41">
            <v>0</v>
          </cell>
          <cell r="U41">
            <v>0</v>
          </cell>
        </row>
        <row r="42">
          <cell r="A42" t="str">
            <v>400 kv Obra Jounpur</v>
          </cell>
          <cell r="B42">
            <v>39</v>
          </cell>
          <cell r="C42" t="str">
            <v>22/0</v>
          </cell>
          <cell r="D42">
            <v>252</v>
          </cell>
          <cell r="E42" t="str">
            <v>FD+9</v>
          </cell>
          <cell r="I42">
            <v>0</v>
          </cell>
          <cell r="P42">
            <v>27</v>
          </cell>
          <cell r="Q42">
            <v>0</v>
          </cell>
          <cell r="U42">
            <v>0</v>
          </cell>
        </row>
        <row r="43">
          <cell r="A43" t="str">
            <v>400 kv Obra Jounpur</v>
          </cell>
          <cell r="B43">
            <v>40</v>
          </cell>
          <cell r="C43" t="str">
            <v>23/0</v>
          </cell>
          <cell r="D43">
            <v>280.52</v>
          </cell>
          <cell r="E43" t="str">
            <v>FB+18+2</v>
          </cell>
          <cell r="H43">
            <v>2</v>
          </cell>
          <cell r="I43">
            <v>0</v>
          </cell>
          <cell r="P43">
            <v>27</v>
          </cell>
          <cell r="Q43">
            <v>0</v>
          </cell>
          <cell r="U43">
            <v>0</v>
          </cell>
        </row>
        <row r="44">
          <cell r="A44" t="str">
            <v>400 kv Obra Jounpur</v>
          </cell>
          <cell r="B44">
            <v>41</v>
          </cell>
          <cell r="C44" t="str">
            <v>24/0</v>
          </cell>
          <cell r="D44">
            <v>458.08</v>
          </cell>
          <cell r="E44" t="str">
            <v>FD+18</v>
          </cell>
          <cell r="I44">
            <v>0</v>
          </cell>
          <cell r="P44">
            <v>27</v>
          </cell>
          <cell r="Q44">
            <v>0</v>
          </cell>
          <cell r="U44">
            <v>0</v>
          </cell>
        </row>
        <row r="45">
          <cell r="A45" t="str">
            <v>400 kv Obra Jounpur</v>
          </cell>
          <cell r="B45">
            <v>42</v>
          </cell>
          <cell r="C45" t="str">
            <v>24A/0</v>
          </cell>
          <cell r="D45">
            <v>353.7</v>
          </cell>
          <cell r="E45" t="str">
            <v>FC+0</v>
          </cell>
          <cell r="I45">
            <v>0</v>
          </cell>
          <cell r="P45">
            <v>27</v>
          </cell>
          <cell r="Q45">
            <v>0</v>
          </cell>
          <cell r="U45">
            <v>0</v>
          </cell>
        </row>
        <row r="46">
          <cell r="A46" t="str">
            <v>400 kv Obra Jounpur</v>
          </cell>
          <cell r="B46">
            <v>43</v>
          </cell>
          <cell r="C46" t="str">
            <v>25/0</v>
          </cell>
          <cell r="D46">
            <v>403</v>
          </cell>
          <cell r="E46" t="str">
            <v>FD+0</v>
          </cell>
          <cell r="I46">
            <v>0</v>
          </cell>
          <cell r="P46">
            <v>27</v>
          </cell>
          <cell r="Q46">
            <v>0</v>
          </cell>
          <cell r="U46">
            <v>0</v>
          </cell>
        </row>
        <row r="47">
          <cell r="A47" t="str">
            <v>400 kv Obra Jounpur</v>
          </cell>
          <cell r="B47">
            <v>44</v>
          </cell>
          <cell r="C47" t="str">
            <v>25/1</v>
          </cell>
          <cell r="D47">
            <v>446</v>
          </cell>
          <cell r="E47" t="str">
            <v>FA+6</v>
          </cell>
          <cell r="I47">
            <v>0</v>
          </cell>
          <cell r="P47">
            <v>27</v>
          </cell>
          <cell r="Q47">
            <v>0</v>
          </cell>
          <cell r="U47">
            <v>0</v>
          </cell>
        </row>
        <row r="48">
          <cell r="A48" t="str">
            <v>400 kv Obra Jounpur</v>
          </cell>
          <cell r="B48">
            <v>45</v>
          </cell>
          <cell r="C48" t="str">
            <v>25/2</v>
          </cell>
          <cell r="D48">
            <v>387</v>
          </cell>
          <cell r="E48" t="str">
            <v>FA+0</v>
          </cell>
          <cell r="I48">
            <v>0</v>
          </cell>
          <cell r="P48">
            <v>27</v>
          </cell>
          <cell r="Q48">
            <v>0</v>
          </cell>
          <cell r="U48">
            <v>0</v>
          </cell>
        </row>
        <row r="49">
          <cell r="A49" t="str">
            <v>400 kv Obra Jounpur</v>
          </cell>
          <cell r="B49">
            <v>46</v>
          </cell>
          <cell r="C49" t="str">
            <v>25/3</v>
          </cell>
          <cell r="D49">
            <v>418</v>
          </cell>
          <cell r="E49" t="str">
            <v>FA+0</v>
          </cell>
          <cell r="I49">
            <v>0</v>
          </cell>
          <cell r="P49">
            <v>27</v>
          </cell>
          <cell r="Q49">
            <v>0</v>
          </cell>
          <cell r="U49">
            <v>0</v>
          </cell>
        </row>
        <row r="50">
          <cell r="A50" t="str">
            <v>400 kv Obra Jounpur</v>
          </cell>
          <cell r="B50">
            <v>47</v>
          </cell>
          <cell r="C50" t="str">
            <v>25/4</v>
          </cell>
          <cell r="D50">
            <v>414.07</v>
          </cell>
          <cell r="E50" t="str">
            <v>FA+3</v>
          </cell>
          <cell r="I50">
            <v>0</v>
          </cell>
          <cell r="P50">
            <v>27</v>
          </cell>
          <cell r="Q50">
            <v>0</v>
          </cell>
          <cell r="U50">
            <v>0</v>
          </cell>
        </row>
        <row r="51">
          <cell r="A51" t="str">
            <v>400 kv Obra Jounpur</v>
          </cell>
          <cell r="B51">
            <v>48</v>
          </cell>
          <cell r="C51" t="str">
            <v>26/0</v>
          </cell>
          <cell r="D51">
            <v>465</v>
          </cell>
          <cell r="E51" t="str">
            <v>FC+0</v>
          </cell>
          <cell r="I51">
            <v>0</v>
          </cell>
          <cell r="P51">
            <v>27</v>
          </cell>
          <cell r="Q51">
            <v>0</v>
          </cell>
          <cell r="U51">
            <v>0</v>
          </cell>
        </row>
        <row r="52">
          <cell r="A52" t="str">
            <v>400 kv Obra Jounpur</v>
          </cell>
          <cell r="B52">
            <v>49</v>
          </cell>
          <cell r="C52" t="str">
            <v>26/1</v>
          </cell>
          <cell r="D52">
            <v>651</v>
          </cell>
          <cell r="E52" t="str">
            <v>FB+9</v>
          </cell>
          <cell r="I52">
            <v>0</v>
          </cell>
          <cell r="P52">
            <v>27</v>
          </cell>
          <cell r="Q52">
            <v>0</v>
          </cell>
          <cell r="U52">
            <v>0</v>
          </cell>
        </row>
        <row r="53">
          <cell r="A53" t="str">
            <v>400 kv Obra Jounpur</v>
          </cell>
          <cell r="B53">
            <v>50</v>
          </cell>
          <cell r="C53" t="str">
            <v>26/2</v>
          </cell>
          <cell r="D53">
            <v>178.81</v>
          </cell>
          <cell r="E53" t="str">
            <v>FB+9</v>
          </cell>
          <cell r="I53">
            <v>0</v>
          </cell>
          <cell r="J53" t="str">
            <v>FOREST</v>
          </cell>
          <cell r="P53">
            <v>27</v>
          </cell>
          <cell r="Q53">
            <v>0</v>
          </cell>
          <cell r="U53">
            <v>0</v>
          </cell>
        </row>
        <row r="54">
          <cell r="A54" t="str">
            <v>400 kv Obra Jounpur</v>
          </cell>
          <cell r="B54">
            <v>51</v>
          </cell>
          <cell r="C54" t="str">
            <v>27/0</v>
          </cell>
          <cell r="D54">
            <v>208</v>
          </cell>
          <cell r="E54" t="str">
            <v>FC+0</v>
          </cell>
          <cell r="I54">
            <v>0</v>
          </cell>
          <cell r="J54" t="str">
            <v>FOREST</v>
          </cell>
          <cell r="P54">
            <v>27</v>
          </cell>
          <cell r="Q54">
            <v>0</v>
          </cell>
          <cell r="U54">
            <v>0</v>
          </cell>
        </row>
        <row r="55">
          <cell r="A55" t="str">
            <v>400 kv Obra Jounpur</v>
          </cell>
          <cell r="B55">
            <v>52</v>
          </cell>
          <cell r="C55" t="str">
            <v>27/1</v>
          </cell>
          <cell r="D55">
            <v>371</v>
          </cell>
          <cell r="E55" t="str">
            <v>FA+0</v>
          </cell>
          <cell r="I55">
            <v>0</v>
          </cell>
          <cell r="J55" t="str">
            <v>FOREST</v>
          </cell>
          <cell r="P55">
            <v>27</v>
          </cell>
          <cell r="Q55">
            <v>0</v>
          </cell>
          <cell r="U55">
            <v>0</v>
          </cell>
        </row>
        <row r="56">
          <cell r="A56" t="str">
            <v>400 kv Obra Jounpur</v>
          </cell>
          <cell r="B56">
            <v>53</v>
          </cell>
          <cell r="C56" t="str">
            <v>27/2</v>
          </cell>
          <cell r="D56">
            <v>357.16</v>
          </cell>
          <cell r="E56" t="str">
            <v>FA+6</v>
          </cell>
          <cell r="I56">
            <v>0</v>
          </cell>
          <cell r="J56" t="str">
            <v>FOREST</v>
          </cell>
          <cell r="P56">
            <v>27</v>
          </cell>
          <cell r="Q56">
            <v>0</v>
          </cell>
          <cell r="U56">
            <v>0</v>
          </cell>
        </row>
        <row r="57">
          <cell r="A57" t="str">
            <v>400 kv Obra Jounpur</v>
          </cell>
          <cell r="B57">
            <v>54</v>
          </cell>
          <cell r="C57" t="str">
            <v>28/0</v>
          </cell>
          <cell r="D57">
            <v>214</v>
          </cell>
          <cell r="E57" t="str">
            <v>FC+9</v>
          </cell>
          <cell r="I57">
            <v>0</v>
          </cell>
          <cell r="J57" t="str">
            <v>FOREST</v>
          </cell>
          <cell r="P57">
            <v>27</v>
          </cell>
          <cell r="Q57">
            <v>0</v>
          </cell>
          <cell r="U57">
            <v>0</v>
          </cell>
        </row>
        <row r="58">
          <cell r="A58" t="str">
            <v>400 kv Obra Jounpur</v>
          </cell>
          <cell r="B58">
            <v>55</v>
          </cell>
          <cell r="C58" t="str">
            <v>28/1</v>
          </cell>
          <cell r="D58">
            <v>390</v>
          </cell>
          <cell r="E58" t="str">
            <v>FA+0</v>
          </cell>
          <cell r="I58">
            <v>0</v>
          </cell>
          <cell r="J58" t="str">
            <v>FOREST</v>
          </cell>
          <cell r="P58">
            <v>27</v>
          </cell>
          <cell r="Q58">
            <v>0</v>
          </cell>
          <cell r="U58">
            <v>0</v>
          </cell>
        </row>
        <row r="59">
          <cell r="A59" t="str">
            <v>400 kv Obra Jounpur</v>
          </cell>
          <cell r="B59">
            <v>56</v>
          </cell>
          <cell r="C59" t="str">
            <v>28/2</v>
          </cell>
          <cell r="D59">
            <v>361</v>
          </cell>
          <cell r="E59" t="str">
            <v>FA+9</v>
          </cell>
          <cell r="I59">
            <v>0</v>
          </cell>
          <cell r="J59" t="str">
            <v>FOREST</v>
          </cell>
          <cell r="P59">
            <v>27</v>
          </cell>
          <cell r="Q59">
            <v>0</v>
          </cell>
          <cell r="U59">
            <v>0</v>
          </cell>
        </row>
        <row r="60">
          <cell r="A60" t="str">
            <v>400 kv Obra Jounpur</v>
          </cell>
          <cell r="B60">
            <v>57</v>
          </cell>
          <cell r="C60" t="str">
            <v>28/3</v>
          </cell>
          <cell r="D60">
            <v>425.19</v>
          </cell>
          <cell r="E60" t="str">
            <v>FA+3</v>
          </cell>
          <cell r="I60">
            <v>0</v>
          </cell>
          <cell r="J60" t="str">
            <v>FOREST</v>
          </cell>
          <cell r="P60">
            <v>27</v>
          </cell>
          <cell r="Q60">
            <v>0</v>
          </cell>
          <cell r="U60">
            <v>0</v>
          </cell>
        </row>
        <row r="61">
          <cell r="A61" t="str">
            <v>400 kv Obra Jounpur</v>
          </cell>
          <cell r="B61">
            <v>58</v>
          </cell>
          <cell r="C61" t="str">
            <v>28/4</v>
          </cell>
          <cell r="D61">
            <v>416.8</v>
          </cell>
          <cell r="E61" t="str">
            <v>FA+6</v>
          </cell>
          <cell r="I61">
            <v>0</v>
          </cell>
          <cell r="J61" t="str">
            <v>FOREST</v>
          </cell>
          <cell r="P61">
            <v>27</v>
          </cell>
          <cell r="Q61">
            <v>0</v>
          </cell>
          <cell r="U61">
            <v>0</v>
          </cell>
        </row>
        <row r="62">
          <cell r="A62" t="str">
            <v>400 kv Obra Jounpur</v>
          </cell>
          <cell r="B62">
            <v>59</v>
          </cell>
          <cell r="C62" t="str">
            <v>28/5</v>
          </cell>
          <cell r="D62">
            <v>409.78</v>
          </cell>
          <cell r="E62" t="str">
            <v>FA+9+3</v>
          </cell>
          <cell r="I62">
            <v>0</v>
          </cell>
          <cell r="J62" t="str">
            <v>FOREST</v>
          </cell>
          <cell r="P62">
            <v>27</v>
          </cell>
          <cell r="Q62">
            <v>0</v>
          </cell>
          <cell r="U62">
            <v>0</v>
          </cell>
        </row>
        <row r="63">
          <cell r="A63" t="str">
            <v>400 kv Obra Jounpur</v>
          </cell>
          <cell r="B63">
            <v>60</v>
          </cell>
          <cell r="C63" t="str">
            <v>28/6</v>
          </cell>
          <cell r="D63">
            <v>398.23</v>
          </cell>
          <cell r="E63" t="str">
            <v>FA+3</v>
          </cell>
          <cell r="F63" t="str">
            <v>WET</v>
          </cell>
          <cell r="I63">
            <v>0</v>
          </cell>
          <cell r="J63" t="str">
            <v>SSE</v>
          </cell>
          <cell r="P63">
            <v>27</v>
          </cell>
          <cell r="Q63">
            <v>0</v>
          </cell>
          <cell r="U63">
            <v>0</v>
          </cell>
        </row>
        <row r="64">
          <cell r="A64" t="str">
            <v>400 kv Obra Jounpur</v>
          </cell>
          <cell r="B64">
            <v>61</v>
          </cell>
          <cell r="C64" t="str">
            <v>28/7</v>
          </cell>
          <cell r="D64">
            <v>387</v>
          </cell>
          <cell r="E64" t="str">
            <v>FA+6</v>
          </cell>
          <cell r="F64" t="str">
            <v>PS</v>
          </cell>
          <cell r="G64">
            <v>3.5</v>
          </cell>
          <cell r="I64">
            <v>0</v>
          </cell>
          <cell r="J64" t="str">
            <v>SSE</v>
          </cell>
          <cell r="M64">
            <v>43848</v>
          </cell>
          <cell r="P64">
            <v>27</v>
          </cell>
          <cell r="Q64">
            <v>0</v>
          </cell>
          <cell r="U64">
            <v>0</v>
          </cell>
        </row>
        <row r="65">
          <cell r="A65" t="str">
            <v>400 kv Obra Jounpur</v>
          </cell>
          <cell r="B65">
            <v>62</v>
          </cell>
          <cell r="C65" t="str">
            <v>28/8</v>
          </cell>
          <cell r="D65">
            <v>395.93</v>
          </cell>
          <cell r="E65" t="str">
            <v>FA+0</v>
          </cell>
          <cell r="F65" t="str">
            <v>WET</v>
          </cell>
          <cell r="I65">
            <v>0</v>
          </cell>
          <cell r="P65">
            <v>27</v>
          </cell>
          <cell r="Q65">
            <v>0</v>
          </cell>
          <cell r="U65">
            <v>0</v>
          </cell>
        </row>
        <row r="66">
          <cell r="A66" t="str">
            <v>400 kv Obra Jounpur</v>
          </cell>
          <cell r="B66">
            <v>63</v>
          </cell>
          <cell r="C66" t="str">
            <v>29/0</v>
          </cell>
          <cell r="D66">
            <v>400.08</v>
          </cell>
          <cell r="E66" t="str">
            <v>FC+0</v>
          </cell>
          <cell r="F66" t="str">
            <v>WET</v>
          </cell>
          <cell r="G66">
            <v>3.5</v>
          </cell>
          <cell r="H66">
            <v>0</v>
          </cell>
          <cell r="I66">
            <v>78</v>
          </cell>
          <cell r="J66" t="str">
            <v>SSE</v>
          </cell>
          <cell r="K66" t="str">
            <v>amit</v>
          </cell>
          <cell r="L66" t="str">
            <v>Rahul</v>
          </cell>
          <cell r="M66">
            <v>43788</v>
          </cell>
          <cell r="N66">
            <v>43799</v>
          </cell>
          <cell r="P66">
            <v>43826</v>
          </cell>
          <cell r="Q66">
            <v>0</v>
          </cell>
          <cell r="U66">
            <v>0</v>
          </cell>
        </row>
        <row r="67">
          <cell r="A67" t="str">
            <v>400 kv Obra Jounpur</v>
          </cell>
          <cell r="B67">
            <v>64</v>
          </cell>
          <cell r="C67" t="str">
            <v>29/1</v>
          </cell>
          <cell r="D67">
            <v>213.1</v>
          </cell>
          <cell r="E67" t="str">
            <v>FA+3</v>
          </cell>
          <cell r="F67" t="str">
            <v>WET</v>
          </cell>
          <cell r="G67">
            <v>3.5</v>
          </cell>
          <cell r="H67">
            <v>0</v>
          </cell>
          <cell r="I67">
            <v>127</v>
          </cell>
          <cell r="J67" t="str">
            <v>SSE</v>
          </cell>
          <cell r="N67">
            <v>43826</v>
          </cell>
          <cell r="P67">
            <v>43853</v>
          </cell>
          <cell r="Q67">
            <v>0</v>
          </cell>
          <cell r="U67">
            <v>0</v>
          </cell>
        </row>
        <row r="68">
          <cell r="A68" t="str">
            <v>400 kv Obra Jounpur</v>
          </cell>
          <cell r="B68">
            <v>65</v>
          </cell>
          <cell r="C68" t="str">
            <v>30/0</v>
          </cell>
          <cell r="D68">
            <v>378.9</v>
          </cell>
          <cell r="E68" t="str">
            <v>FD+0</v>
          </cell>
          <cell r="F68" t="str">
            <v>WET</v>
          </cell>
          <cell r="G68">
            <v>3.5</v>
          </cell>
          <cell r="H68">
            <v>0</v>
          </cell>
          <cell r="I68">
            <v>141</v>
          </cell>
          <cell r="J68" t="str">
            <v>SSE</v>
          </cell>
          <cell r="N68">
            <v>43834</v>
          </cell>
          <cell r="P68">
            <v>43861</v>
          </cell>
          <cell r="Q68">
            <v>0</v>
          </cell>
          <cell r="U68">
            <v>0</v>
          </cell>
        </row>
        <row r="69">
          <cell r="A69" t="str">
            <v>400 kv Obra Jounpur</v>
          </cell>
          <cell r="B69">
            <v>66</v>
          </cell>
          <cell r="C69" t="str">
            <v>30/1</v>
          </cell>
          <cell r="D69">
            <v>375</v>
          </cell>
          <cell r="E69" t="str">
            <v>FA+0</v>
          </cell>
          <cell r="F69" t="str">
            <v>WET</v>
          </cell>
          <cell r="G69">
            <v>3.5</v>
          </cell>
          <cell r="H69">
            <v>0</v>
          </cell>
          <cell r="I69">
            <v>155</v>
          </cell>
          <cell r="J69" t="str">
            <v>A K SINGH</v>
          </cell>
          <cell r="N69">
            <v>43842</v>
          </cell>
          <cell r="P69">
            <v>43869</v>
          </cell>
          <cell r="Q69">
            <v>0</v>
          </cell>
          <cell r="U69">
            <v>0</v>
          </cell>
        </row>
        <row r="70">
          <cell r="A70" t="str">
            <v>400 kv Obra Jounpur</v>
          </cell>
          <cell r="B70">
            <v>67</v>
          </cell>
          <cell r="C70" t="str">
            <v>30/2</v>
          </cell>
          <cell r="D70">
            <v>388.3</v>
          </cell>
          <cell r="E70" t="str">
            <v>FA+0</v>
          </cell>
          <cell r="F70" t="str">
            <v>WET</v>
          </cell>
          <cell r="G70">
            <v>3.5</v>
          </cell>
          <cell r="H70">
            <v>0</v>
          </cell>
          <cell r="I70">
            <v>147</v>
          </cell>
          <cell r="J70" t="str">
            <v>A K SINGH</v>
          </cell>
          <cell r="N70">
            <v>43838</v>
          </cell>
          <cell r="P70">
            <v>43865</v>
          </cell>
          <cell r="Q70">
            <v>0</v>
          </cell>
          <cell r="U70">
            <v>0</v>
          </cell>
        </row>
        <row r="71">
          <cell r="A71" t="str">
            <v>400 kv Obra Jounpur</v>
          </cell>
          <cell r="B71">
            <v>68</v>
          </cell>
          <cell r="C71" t="str">
            <v>31/0</v>
          </cell>
          <cell r="D71">
            <v>360</v>
          </cell>
          <cell r="E71" t="str">
            <v>FC+0</v>
          </cell>
          <cell r="F71" t="str">
            <v>PS</v>
          </cell>
          <cell r="G71">
            <v>3.5</v>
          </cell>
          <cell r="H71">
            <v>0</v>
          </cell>
          <cell r="I71">
            <v>174</v>
          </cell>
          <cell r="J71" t="str">
            <v>A K SINGH</v>
          </cell>
          <cell r="N71">
            <v>43852</v>
          </cell>
          <cell r="P71">
            <v>43879</v>
          </cell>
          <cell r="Q71">
            <v>0</v>
          </cell>
          <cell r="U71">
            <v>0</v>
          </cell>
        </row>
        <row r="72">
          <cell r="A72" t="str">
            <v>400 kv Obra Jounpur</v>
          </cell>
          <cell r="B72">
            <v>69</v>
          </cell>
          <cell r="C72" t="str">
            <v>31/1</v>
          </cell>
          <cell r="D72">
            <v>355</v>
          </cell>
          <cell r="E72" t="str">
            <v>FA+0</v>
          </cell>
          <cell r="F72" t="str">
            <v>WET</v>
          </cell>
          <cell r="G72">
            <v>3.5</v>
          </cell>
          <cell r="H72">
            <v>0</v>
          </cell>
          <cell r="I72">
            <v>157</v>
          </cell>
          <cell r="J72" t="str">
            <v>SSE</v>
          </cell>
          <cell r="N72">
            <v>43843</v>
          </cell>
          <cell r="P72">
            <v>43870</v>
          </cell>
          <cell r="Q72">
            <v>0</v>
          </cell>
          <cell r="U72">
            <v>0</v>
          </cell>
        </row>
        <row r="73">
          <cell r="A73" t="str">
            <v>400 kv Obra Jounpur</v>
          </cell>
          <cell r="B73">
            <v>70</v>
          </cell>
          <cell r="C73" t="str">
            <v>31/2</v>
          </cell>
          <cell r="D73">
            <v>364</v>
          </cell>
          <cell r="E73" t="str">
            <v>FA+0</v>
          </cell>
          <cell r="I73">
            <v>0</v>
          </cell>
          <cell r="P73">
            <v>27</v>
          </cell>
          <cell r="Q73">
            <v>0</v>
          </cell>
          <cell r="U73">
            <v>0</v>
          </cell>
        </row>
        <row r="74">
          <cell r="A74" t="str">
            <v>400 kv Obra Jounpur</v>
          </cell>
          <cell r="B74">
            <v>71</v>
          </cell>
          <cell r="C74" t="str">
            <v>31/3</v>
          </cell>
          <cell r="D74">
            <v>360</v>
          </cell>
          <cell r="E74" t="str">
            <v>FA+0</v>
          </cell>
          <cell r="I74">
            <v>0</v>
          </cell>
          <cell r="P74">
            <v>27</v>
          </cell>
          <cell r="Q74">
            <v>0</v>
          </cell>
          <cell r="U74">
            <v>0</v>
          </cell>
        </row>
        <row r="75">
          <cell r="A75" t="str">
            <v>400 kv Obra Jounpur</v>
          </cell>
          <cell r="B75">
            <v>72</v>
          </cell>
          <cell r="C75" t="str">
            <v>31/4</v>
          </cell>
          <cell r="D75">
            <v>326.72000000000003</v>
          </cell>
          <cell r="E75" t="str">
            <v>FA+0</v>
          </cell>
          <cell r="I75">
            <v>0</v>
          </cell>
          <cell r="P75">
            <v>27</v>
          </cell>
          <cell r="Q75">
            <v>0</v>
          </cell>
          <cell r="U75">
            <v>0</v>
          </cell>
        </row>
        <row r="76">
          <cell r="A76" t="str">
            <v>400 kv Obra Jounpur</v>
          </cell>
          <cell r="B76">
            <v>73</v>
          </cell>
          <cell r="C76" t="str">
            <v>32/0</v>
          </cell>
          <cell r="D76">
            <v>265.98</v>
          </cell>
          <cell r="E76" t="str">
            <v>FC+0</v>
          </cell>
          <cell r="I76">
            <v>0</v>
          </cell>
          <cell r="P76">
            <v>27</v>
          </cell>
          <cell r="Q76">
            <v>0</v>
          </cell>
          <cell r="U76">
            <v>0</v>
          </cell>
        </row>
        <row r="77">
          <cell r="A77" t="str">
            <v>400 kv Obra Jounpur</v>
          </cell>
          <cell r="B77">
            <v>74</v>
          </cell>
          <cell r="C77" t="str">
            <v>32/1</v>
          </cell>
          <cell r="D77">
            <v>298.17</v>
          </cell>
          <cell r="E77" t="str">
            <v>FA+0</v>
          </cell>
          <cell r="F77" t="str">
            <v>WET</v>
          </cell>
          <cell r="G77">
            <v>3.5</v>
          </cell>
          <cell r="I77">
            <v>0</v>
          </cell>
          <cell r="P77">
            <v>27</v>
          </cell>
          <cell r="Q77">
            <v>0</v>
          </cell>
          <cell r="U77">
            <v>0</v>
          </cell>
        </row>
        <row r="78">
          <cell r="A78" t="str">
            <v>400 kv Obra Jounpur</v>
          </cell>
          <cell r="B78">
            <v>75</v>
          </cell>
          <cell r="C78" t="str">
            <v>33/0</v>
          </cell>
          <cell r="D78">
            <v>384.83</v>
          </cell>
          <cell r="E78" t="str">
            <v>FC+0</v>
          </cell>
          <cell r="I78">
            <v>0</v>
          </cell>
          <cell r="P78">
            <v>27</v>
          </cell>
          <cell r="Q78">
            <v>0</v>
          </cell>
          <cell r="U78">
            <v>0</v>
          </cell>
        </row>
        <row r="79">
          <cell r="A79" t="str">
            <v>400 kv Obra Jounpur</v>
          </cell>
          <cell r="B79">
            <v>76</v>
          </cell>
          <cell r="C79" t="str">
            <v>33/1</v>
          </cell>
          <cell r="D79">
            <v>374.17</v>
          </cell>
          <cell r="E79" t="str">
            <v>FA+0</v>
          </cell>
          <cell r="F79" t="str">
            <v>WET</v>
          </cell>
          <cell r="G79">
            <v>3.5</v>
          </cell>
          <cell r="H79">
            <v>0</v>
          </cell>
          <cell r="I79">
            <v>6</v>
          </cell>
          <cell r="J79" t="str">
            <v>MARUTI</v>
          </cell>
          <cell r="K79" t="str">
            <v>Ajay Mondal</v>
          </cell>
          <cell r="L79" t="str">
            <v>Shakar</v>
          </cell>
          <cell r="M79">
            <v>43632</v>
          </cell>
          <cell r="N79">
            <v>43638</v>
          </cell>
          <cell r="O79" t="str">
            <v>RA-1</v>
          </cell>
          <cell r="P79">
            <v>43665</v>
          </cell>
          <cell r="Q79">
            <v>4</v>
          </cell>
          <cell r="S79">
            <v>43642</v>
          </cell>
          <cell r="U79">
            <v>0</v>
          </cell>
        </row>
        <row r="80">
          <cell r="A80" t="str">
            <v>400 kv Obra Jounpur</v>
          </cell>
          <cell r="B80">
            <v>77</v>
          </cell>
          <cell r="C80" t="str">
            <v>33/2</v>
          </cell>
          <cell r="D80">
            <v>439</v>
          </cell>
          <cell r="E80" t="str">
            <v>FA+3</v>
          </cell>
          <cell r="I80">
            <v>0</v>
          </cell>
          <cell r="P80">
            <v>27</v>
          </cell>
          <cell r="Q80">
            <v>0</v>
          </cell>
          <cell r="U80">
            <v>0</v>
          </cell>
        </row>
        <row r="81">
          <cell r="A81" t="str">
            <v>400 kv Obra Jounpur</v>
          </cell>
          <cell r="B81">
            <v>78</v>
          </cell>
          <cell r="C81" t="str">
            <v>33/3</v>
          </cell>
          <cell r="D81">
            <v>393.47</v>
          </cell>
          <cell r="E81" t="str">
            <v>FA+6</v>
          </cell>
          <cell r="I81">
            <v>0</v>
          </cell>
          <cell r="P81">
            <v>27</v>
          </cell>
          <cell r="Q81">
            <v>0</v>
          </cell>
          <cell r="U81">
            <v>0</v>
          </cell>
        </row>
        <row r="82">
          <cell r="A82" t="str">
            <v>400 kv Obra Jounpur</v>
          </cell>
          <cell r="B82">
            <v>79</v>
          </cell>
          <cell r="C82" t="str">
            <v>34/0</v>
          </cell>
          <cell r="D82">
            <v>365.36</v>
          </cell>
          <cell r="E82" t="str">
            <v>FD+0</v>
          </cell>
          <cell r="I82">
            <v>0</v>
          </cell>
          <cell r="P82">
            <v>27</v>
          </cell>
          <cell r="Q82">
            <v>0</v>
          </cell>
          <cell r="U82">
            <v>0</v>
          </cell>
        </row>
        <row r="83">
          <cell r="A83" t="str">
            <v>400 kv Obra Jounpur</v>
          </cell>
          <cell r="B83">
            <v>80</v>
          </cell>
          <cell r="C83" t="str">
            <v>34/1</v>
          </cell>
          <cell r="D83">
            <v>368.48</v>
          </cell>
          <cell r="E83" t="str">
            <v>FA+0</v>
          </cell>
          <cell r="F83" t="str">
            <v>PS</v>
          </cell>
          <cell r="G83">
            <v>3.5</v>
          </cell>
          <cell r="H83">
            <v>0</v>
          </cell>
          <cell r="I83">
            <v>156</v>
          </cell>
          <cell r="J83" t="str">
            <v>Good luck</v>
          </cell>
          <cell r="N83">
            <v>43842</v>
          </cell>
          <cell r="P83">
            <v>43869</v>
          </cell>
          <cell r="Q83">
            <v>0</v>
          </cell>
          <cell r="U83">
            <v>0</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t="str">
            <v>SANJAY KR</v>
          </cell>
          <cell r="L84" t="str">
            <v>RAHUL</v>
          </cell>
          <cell r="N84">
            <v>43855</v>
          </cell>
          <cell r="P84">
            <v>43882</v>
          </cell>
          <cell r="Q84">
            <v>0</v>
          </cell>
          <cell r="U84">
            <v>0</v>
          </cell>
        </row>
        <row r="85">
          <cell r="A85" t="str">
            <v>400 kv Obra Jounpur</v>
          </cell>
          <cell r="B85">
            <v>82</v>
          </cell>
          <cell r="C85" t="str">
            <v>35/1</v>
          </cell>
          <cell r="D85">
            <v>367.67</v>
          </cell>
          <cell r="E85" t="str">
            <v>FA+3</v>
          </cell>
          <cell r="I85">
            <v>0</v>
          </cell>
          <cell r="P85">
            <v>27</v>
          </cell>
          <cell r="Q85">
            <v>0</v>
          </cell>
          <cell r="U85">
            <v>0</v>
          </cell>
        </row>
        <row r="86">
          <cell r="A86" t="str">
            <v>400 kv Obra Jounpur</v>
          </cell>
          <cell r="B86">
            <v>83</v>
          </cell>
          <cell r="C86" t="str">
            <v>36/0</v>
          </cell>
          <cell r="D86">
            <v>420.64</v>
          </cell>
          <cell r="E86" t="str">
            <v>FC+3</v>
          </cell>
          <cell r="I86">
            <v>0</v>
          </cell>
          <cell r="P86">
            <v>27</v>
          </cell>
          <cell r="Q86">
            <v>0</v>
          </cell>
          <cell r="U86">
            <v>0</v>
          </cell>
        </row>
        <row r="87">
          <cell r="A87" t="str">
            <v>400 kv Obra Jounpur</v>
          </cell>
          <cell r="B87">
            <v>84</v>
          </cell>
          <cell r="C87" t="str">
            <v>37/0</v>
          </cell>
          <cell r="D87">
            <v>392</v>
          </cell>
          <cell r="E87" t="str">
            <v>FC+3</v>
          </cell>
          <cell r="I87">
            <v>0</v>
          </cell>
          <cell r="P87">
            <v>27</v>
          </cell>
          <cell r="Q87">
            <v>0</v>
          </cell>
          <cell r="U87">
            <v>0</v>
          </cell>
        </row>
        <row r="88">
          <cell r="A88" t="str">
            <v>400 kv Obra Jounpur</v>
          </cell>
          <cell r="B88">
            <v>85</v>
          </cell>
          <cell r="C88" t="str">
            <v>37/1</v>
          </cell>
          <cell r="D88">
            <v>380</v>
          </cell>
          <cell r="E88" t="str">
            <v>FA+0</v>
          </cell>
          <cell r="I88">
            <v>0</v>
          </cell>
          <cell r="P88">
            <v>27</v>
          </cell>
          <cell r="Q88">
            <v>0</v>
          </cell>
          <cell r="U88">
            <v>0</v>
          </cell>
        </row>
        <row r="89">
          <cell r="A89" t="str">
            <v>400 kv Obra Jounpur</v>
          </cell>
          <cell r="B89">
            <v>86</v>
          </cell>
          <cell r="C89" t="str">
            <v>37/2</v>
          </cell>
          <cell r="D89">
            <v>380.77</v>
          </cell>
          <cell r="E89" t="str">
            <v>FA+0</v>
          </cell>
          <cell r="I89">
            <v>0</v>
          </cell>
          <cell r="P89">
            <v>27</v>
          </cell>
          <cell r="Q89">
            <v>0</v>
          </cell>
          <cell r="U89">
            <v>0</v>
          </cell>
        </row>
        <row r="90">
          <cell r="A90" t="str">
            <v>400 kv Obra Jounpur</v>
          </cell>
          <cell r="B90">
            <v>87</v>
          </cell>
          <cell r="C90" t="str">
            <v>38/0</v>
          </cell>
          <cell r="D90">
            <v>375</v>
          </cell>
          <cell r="E90" t="str">
            <v>FB+0</v>
          </cell>
          <cell r="I90">
            <v>0</v>
          </cell>
          <cell r="P90">
            <v>27</v>
          </cell>
          <cell r="Q90">
            <v>0</v>
          </cell>
          <cell r="U90">
            <v>0</v>
          </cell>
        </row>
        <row r="91">
          <cell r="A91" t="str">
            <v>400 kv Obra Jounpur</v>
          </cell>
          <cell r="B91">
            <v>88</v>
          </cell>
          <cell r="C91" t="str">
            <v>38/1</v>
          </cell>
          <cell r="D91">
            <v>369</v>
          </cell>
          <cell r="E91" t="str">
            <v>FA+0</v>
          </cell>
          <cell r="I91">
            <v>0</v>
          </cell>
          <cell r="P91">
            <v>27</v>
          </cell>
          <cell r="Q91">
            <v>0</v>
          </cell>
          <cell r="U91">
            <v>0</v>
          </cell>
        </row>
        <row r="92">
          <cell r="A92" t="str">
            <v>400 kv Obra Jounpur</v>
          </cell>
          <cell r="B92">
            <v>89</v>
          </cell>
          <cell r="C92" t="str">
            <v>38/2</v>
          </cell>
          <cell r="D92">
            <v>348.6</v>
          </cell>
          <cell r="E92" t="str">
            <v>FA+0</v>
          </cell>
          <cell r="I92">
            <v>0</v>
          </cell>
          <cell r="P92">
            <v>27</v>
          </cell>
          <cell r="Q92">
            <v>0</v>
          </cell>
          <cell r="U92">
            <v>0</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t="str">
            <v>Sanjay kr</v>
          </cell>
          <cell r="L93" t="str">
            <v>Rahul</v>
          </cell>
          <cell r="N93">
            <v>43850</v>
          </cell>
          <cell r="P93">
            <v>43877</v>
          </cell>
          <cell r="Q93">
            <v>0</v>
          </cell>
          <cell r="U93">
            <v>0</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t="str">
            <v>manash</v>
          </cell>
          <cell r="L94" t="str">
            <v>Dinesh</v>
          </cell>
          <cell r="M94">
            <v>43820</v>
          </cell>
          <cell r="N94">
            <v>43825</v>
          </cell>
          <cell r="P94">
            <v>43852</v>
          </cell>
          <cell r="Q94">
            <v>0</v>
          </cell>
          <cell r="U94">
            <v>0</v>
          </cell>
        </row>
        <row r="95">
          <cell r="A95" t="str">
            <v>400 kv Obra Jounpur</v>
          </cell>
          <cell r="B95">
            <v>92</v>
          </cell>
          <cell r="C95" t="str">
            <v>38A/2</v>
          </cell>
          <cell r="D95">
            <v>359</v>
          </cell>
          <cell r="E95" t="str">
            <v>FA+3</v>
          </cell>
          <cell r="F95" t="str">
            <v>WET</v>
          </cell>
          <cell r="G95">
            <v>3.5</v>
          </cell>
          <cell r="H95">
            <v>0</v>
          </cell>
          <cell r="I95">
            <v>0</v>
          </cell>
          <cell r="J95" t="str">
            <v>Santosh</v>
          </cell>
          <cell r="P95">
            <v>27</v>
          </cell>
          <cell r="Q95">
            <v>0</v>
          </cell>
          <cell r="U95">
            <v>0</v>
          </cell>
        </row>
        <row r="96">
          <cell r="A96" t="str">
            <v>400 kv Obra Jounpur</v>
          </cell>
          <cell r="B96">
            <v>93</v>
          </cell>
          <cell r="C96" t="str">
            <v>38A/3</v>
          </cell>
          <cell r="D96">
            <v>363</v>
          </cell>
          <cell r="E96" t="str">
            <v>FA+0</v>
          </cell>
          <cell r="F96" t="str">
            <v>WET</v>
          </cell>
          <cell r="G96">
            <v>3.5</v>
          </cell>
          <cell r="H96">
            <v>0</v>
          </cell>
          <cell r="I96">
            <v>0</v>
          </cell>
          <cell r="J96" t="str">
            <v>Santosh</v>
          </cell>
          <cell r="P96">
            <v>27</v>
          </cell>
          <cell r="Q96">
            <v>0</v>
          </cell>
          <cell r="U96">
            <v>0</v>
          </cell>
        </row>
        <row r="97">
          <cell r="A97" t="str">
            <v>400 kv Obra Jounpur</v>
          </cell>
          <cell r="B97">
            <v>94</v>
          </cell>
          <cell r="C97" t="str">
            <v>38A/4</v>
          </cell>
          <cell r="D97">
            <v>405</v>
          </cell>
          <cell r="E97" t="str">
            <v>FA+3</v>
          </cell>
          <cell r="F97" t="str">
            <v>WET</v>
          </cell>
          <cell r="G97">
            <v>3.5</v>
          </cell>
          <cell r="H97">
            <v>0</v>
          </cell>
          <cell r="I97">
            <v>176</v>
          </cell>
          <cell r="J97" t="str">
            <v>Santosh</v>
          </cell>
          <cell r="N97">
            <v>43854</v>
          </cell>
          <cell r="P97">
            <v>43881</v>
          </cell>
          <cell r="Q97">
            <v>0</v>
          </cell>
          <cell r="U97">
            <v>0</v>
          </cell>
        </row>
        <row r="98">
          <cell r="A98" t="str">
            <v>400 kv Obra Jounpur</v>
          </cell>
          <cell r="B98">
            <v>95</v>
          </cell>
          <cell r="C98" t="str">
            <v>39/0</v>
          </cell>
          <cell r="D98">
            <v>393.58</v>
          </cell>
          <cell r="E98" t="str">
            <v>FC+0</v>
          </cell>
          <cell r="I98">
            <v>0</v>
          </cell>
          <cell r="P98">
            <v>27</v>
          </cell>
          <cell r="Q98">
            <v>0</v>
          </cell>
          <cell r="U98">
            <v>0</v>
          </cell>
        </row>
        <row r="99">
          <cell r="A99" t="str">
            <v>400 kv Obra Jounpur</v>
          </cell>
          <cell r="B99">
            <v>96</v>
          </cell>
          <cell r="C99" t="str">
            <v>39/1</v>
          </cell>
          <cell r="D99">
            <v>406.66</v>
          </cell>
          <cell r="E99" t="str">
            <v>FA+0</v>
          </cell>
          <cell r="I99">
            <v>0</v>
          </cell>
          <cell r="P99">
            <v>27</v>
          </cell>
          <cell r="Q99">
            <v>0</v>
          </cell>
          <cell r="U99">
            <v>0</v>
          </cell>
        </row>
        <row r="100">
          <cell r="A100" t="str">
            <v>400 kv Obra Jounpur</v>
          </cell>
          <cell r="B100">
            <v>97</v>
          </cell>
          <cell r="C100" t="str">
            <v>39/2</v>
          </cell>
          <cell r="D100">
            <v>420.53</v>
          </cell>
          <cell r="E100" t="str">
            <v>FA+3</v>
          </cell>
          <cell r="I100">
            <v>0</v>
          </cell>
          <cell r="P100">
            <v>27</v>
          </cell>
          <cell r="Q100">
            <v>0</v>
          </cell>
          <cell r="U100">
            <v>0</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t="str">
            <v>Sanjay kr</v>
          </cell>
          <cell r="L101" t="str">
            <v>Rahul</v>
          </cell>
          <cell r="M101">
            <v>43616</v>
          </cell>
          <cell r="N101">
            <v>43621</v>
          </cell>
          <cell r="O101" t="str">
            <v>RA-1</v>
          </cell>
          <cell r="P101">
            <v>43648</v>
          </cell>
          <cell r="Q101">
            <v>1</v>
          </cell>
          <cell r="R101" t="str">
            <v>RADHE</v>
          </cell>
          <cell r="S101">
            <v>43623</v>
          </cell>
          <cell r="U101">
            <v>0</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t="str">
            <v>Manish</v>
          </cell>
          <cell r="L102" t="str">
            <v>Rahul</v>
          </cell>
          <cell r="M102">
            <v>43620</v>
          </cell>
          <cell r="N102">
            <v>43624</v>
          </cell>
          <cell r="O102" t="str">
            <v>RA-1</v>
          </cell>
          <cell r="P102">
            <v>43651</v>
          </cell>
          <cell r="Q102">
            <v>2</v>
          </cell>
          <cell r="R102" t="str">
            <v>RADHE</v>
          </cell>
          <cell r="S102">
            <v>43625</v>
          </cell>
          <cell r="U102">
            <v>0</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t="str">
            <v>Sanjay kr</v>
          </cell>
          <cell r="L103" t="str">
            <v>Dinesh</v>
          </cell>
          <cell r="N103">
            <v>43810</v>
          </cell>
          <cell r="P103">
            <v>43837</v>
          </cell>
          <cell r="Q103">
            <v>0</v>
          </cell>
          <cell r="U103">
            <v>0</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t="str">
            <v>Sanjay kr</v>
          </cell>
          <cell r="L104" t="str">
            <v>Shakar</v>
          </cell>
          <cell r="M104">
            <v>43623</v>
          </cell>
          <cell r="N104">
            <v>43626</v>
          </cell>
          <cell r="O104" t="str">
            <v>RA-1</v>
          </cell>
          <cell r="P104">
            <v>43653</v>
          </cell>
          <cell r="Q104">
            <v>3</v>
          </cell>
          <cell r="R104" t="str">
            <v>RADHE</v>
          </cell>
          <cell r="S104">
            <v>43628</v>
          </cell>
          <cell r="U104">
            <v>0</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N105">
            <v>43840</v>
          </cell>
          <cell r="P105">
            <v>43867</v>
          </cell>
          <cell r="Q105">
            <v>0</v>
          </cell>
          <cell r="U105">
            <v>0</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t="str">
            <v>Sanjay kr</v>
          </cell>
          <cell r="L106" t="str">
            <v>Rahul</v>
          </cell>
          <cell r="M106">
            <v>43625</v>
          </cell>
          <cell r="N106">
            <v>43628</v>
          </cell>
          <cell r="O106" t="str">
            <v>RA-1</v>
          </cell>
          <cell r="P106">
            <v>43655</v>
          </cell>
          <cell r="Q106">
            <v>0</v>
          </cell>
          <cell r="U106">
            <v>0</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t="str">
            <v>Sanjay kr</v>
          </cell>
          <cell r="L107" t="str">
            <v>Shakar</v>
          </cell>
          <cell r="M107">
            <v>43627</v>
          </cell>
          <cell r="N107">
            <v>43631</v>
          </cell>
          <cell r="O107" t="str">
            <v>RA-1</v>
          </cell>
          <cell r="P107">
            <v>43658</v>
          </cell>
          <cell r="Q107">
            <v>0</v>
          </cell>
          <cell r="U107">
            <v>0</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t="str">
            <v>Ajay Mondal</v>
          </cell>
          <cell r="L108" t="str">
            <v>Dinesh</v>
          </cell>
          <cell r="M108">
            <v>43631</v>
          </cell>
          <cell r="N108">
            <v>43643</v>
          </cell>
          <cell r="O108" t="str">
            <v>RA-4</v>
          </cell>
          <cell r="P108">
            <v>43670</v>
          </cell>
          <cell r="Q108">
            <v>0</v>
          </cell>
          <cell r="U108">
            <v>0</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27</v>
          </cell>
          <cell r="Q109">
            <v>0</v>
          </cell>
          <cell r="U109">
            <v>0</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N110">
            <v>43853</v>
          </cell>
          <cell r="P110">
            <v>43880</v>
          </cell>
          <cell r="Q110">
            <v>0</v>
          </cell>
          <cell r="U110">
            <v>0</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t="str">
            <v>Sanjay kr</v>
          </cell>
          <cell r="L111" t="str">
            <v>Shakar</v>
          </cell>
          <cell r="M111">
            <v>43644</v>
          </cell>
          <cell r="N111">
            <v>43650</v>
          </cell>
          <cell r="O111" t="str">
            <v>RA-2</v>
          </cell>
          <cell r="P111">
            <v>43677</v>
          </cell>
          <cell r="Q111">
            <v>0</v>
          </cell>
          <cell r="U111">
            <v>0</v>
          </cell>
        </row>
        <row r="112">
          <cell r="A112" t="str">
            <v>400 kv Obra Jounpur</v>
          </cell>
          <cell r="B112">
            <v>109</v>
          </cell>
          <cell r="C112" t="str">
            <v>43/2</v>
          </cell>
          <cell r="D112">
            <v>455.28</v>
          </cell>
          <cell r="E112" t="str">
            <v>FA+6</v>
          </cell>
          <cell r="F112" t="str">
            <v>WET</v>
          </cell>
          <cell r="G112">
            <v>3.5</v>
          </cell>
          <cell r="I112">
            <v>177</v>
          </cell>
          <cell r="J112" t="str">
            <v>JaiKrishna</v>
          </cell>
          <cell r="N112">
            <v>43854</v>
          </cell>
          <cell r="P112">
            <v>43881</v>
          </cell>
          <cell r="Q112">
            <v>0</v>
          </cell>
          <cell r="U112">
            <v>0</v>
          </cell>
        </row>
        <row r="113">
          <cell r="A113" t="str">
            <v>400 kv Obra Jounpur</v>
          </cell>
          <cell r="B113">
            <v>110</v>
          </cell>
          <cell r="C113" t="str">
            <v>44/0</v>
          </cell>
          <cell r="D113">
            <v>412</v>
          </cell>
          <cell r="E113" t="str">
            <v>FC+3</v>
          </cell>
          <cell r="I113">
            <v>0</v>
          </cell>
          <cell r="P113">
            <v>27</v>
          </cell>
          <cell r="Q113">
            <v>0</v>
          </cell>
          <cell r="U113">
            <v>0</v>
          </cell>
        </row>
        <row r="114">
          <cell r="A114" t="str">
            <v>400 kv Obra Jounpur</v>
          </cell>
          <cell r="B114">
            <v>111</v>
          </cell>
          <cell r="C114" t="str">
            <v>44/1</v>
          </cell>
          <cell r="D114">
            <v>398</v>
          </cell>
          <cell r="E114" t="str">
            <v>FA+0</v>
          </cell>
          <cell r="I114">
            <v>0</v>
          </cell>
          <cell r="P114">
            <v>27</v>
          </cell>
          <cell r="Q114">
            <v>0</v>
          </cell>
          <cell r="U114">
            <v>0</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N115">
            <v>43839</v>
          </cell>
          <cell r="P115">
            <v>43866</v>
          </cell>
          <cell r="Q115">
            <v>0</v>
          </cell>
          <cell r="U115">
            <v>0</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N116">
            <v>43850</v>
          </cell>
          <cell r="P116">
            <v>43877</v>
          </cell>
          <cell r="Q116">
            <v>0</v>
          </cell>
          <cell r="U116">
            <v>0</v>
          </cell>
        </row>
        <row r="117">
          <cell r="A117" t="str">
            <v>400 kv Obra Jounpur</v>
          </cell>
          <cell r="B117">
            <v>114</v>
          </cell>
          <cell r="C117" t="str">
            <v>44A/1</v>
          </cell>
          <cell r="D117">
            <v>435</v>
          </cell>
          <cell r="E117" t="str">
            <v>FA+6</v>
          </cell>
          <cell r="I117">
            <v>0</v>
          </cell>
          <cell r="P117">
            <v>27</v>
          </cell>
          <cell r="Q117">
            <v>0</v>
          </cell>
          <cell r="U117">
            <v>0</v>
          </cell>
        </row>
        <row r="118">
          <cell r="A118" t="str">
            <v>400 kv Obra Jounpur</v>
          </cell>
          <cell r="B118">
            <v>115</v>
          </cell>
          <cell r="C118" t="str">
            <v>44A/2</v>
          </cell>
          <cell r="D118">
            <v>385.36</v>
          </cell>
          <cell r="E118" t="str">
            <v>FA+6</v>
          </cell>
          <cell r="I118">
            <v>0</v>
          </cell>
          <cell r="P118">
            <v>27</v>
          </cell>
          <cell r="Q118">
            <v>0</v>
          </cell>
          <cell r="U118">
            <v>0</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t="str">
            <v>Manish</v>
          </cell>
          <cell r="L119" t="str">
            <v>Rahul</v>
          </cell>
          <cell r="M119">
            <v>43763</v>
          </cell>
          <cell r="N119">
            <v>43768</v>
          </cell>
          <cell r="O119" t="str">
            <v>RA-5</v>
          </cell>
          <cell r="P119">
            <v>43795</v>
          </cell>
          <cell r="Q119">
            <v>5</v>
          </cell>
          <cell r="R119" t="str">
            <v>Good luck</v>
          </cell>
          <cell r="S119">
            <v>43769</v>
          </cell>
          <cell r="U119">
            <v>0</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t="str">
            <v>amit</v>
          </cell>
          <cell r="L120" t="str">
            <v>Dinesh</v>
          </cell>
          <cell r="N120">
            <v>43815</v>
          </cell>
          <cell r="P120">
            <v>43842</v>
          </cell>
          <cell r="Q120">
            <v>0</v>
          </cell>
          <cell r="U120">
            <v>0</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N121">
            <v>43824</v>
          </cell>
          <cell r="P121">
            <v>43851</v>
          </cell>
          <cell r="Q121">
            <v>0</v>
          </cell>
          <cell r="U121">
            <v>0</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N122">
            <v>43836</v>
          </cell>
          <cell r="P122">
            <v>43863</v>
          </cell>
          <cell r="Q122">
            <v>0</v>
          </cell>
          <cell r="U122">
            <v>0</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t="str">
            <v>Sanjay kr</v>
          </cell>
          <cell r="L123" t="str">
            <v>Dinesh</v>
          </cell>
          <cell r="N123">
            <v>43819</v>
          </cell>
          <cell r="P123">
            <v>43846</v>
          </cell>
          <cell r="Q123">
            <v>0</v>
          </cell>
          <cell r="U123">
            <v>0</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N124">
            <v>43822</v>
          </cell>
          <cell r="P124">
            <v>43849</v>
          </cell>
          <cell r="Q124">
            <v>0</v>
          </cell>
          <cell r="U124">
            <v>0</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t="str">
            <v>Manish</v>
          </cell>
          <cell r="M125">
            <v>43826</v>
          </cell>
          <cell r="N125">
            <v>43828</v>
          </cell>
          <cell r="P125">
            <v>43855</v>
          </cell>
          <cell r="Q125">
            <v>0</v>
          </cell>
          <cell r="U125">
            <v>0</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N126">
            <v>43830</v>
          </cell>
          <cell r="P126">
            <v>43857</v>
          </cell>
          <cell r="Q126">
            <v>0</v>
          </cell>
          <cell r="U126">
            <v>0</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N127">
            <v>43846</v>
          </cell>
          <cell r="P127">
            <v>43873</v>
          </cell>
          <cell r="Q127">
            <v>0</v>
          </cell>
          <cell r="U127">
            <v>0</v>
          </cell>
        </row>
        <row r="128">
          <cell r="A128" t="str">
            <v>400 kv Obra Jounpur</v>
          </cell>
          <cell r="B128">
            <v>125</v>
          </cell>
          <cell r="C128" t="str">
            <v>46/2</v>
          </cell>
          <cell r="D128">
            <v>356</v>
          </cell>
          <cell r="E128" t="str">
            <v>FA+0</v>
          </cell>
          <cell r="I128">
            <v>0</v>
          </cell>
          <cell r="P128">
            <v>27</v>
          </cell>
          <cell r="Q128">
            <v>0</v>
          </cell>
          <cell r="U128">
            <v>0</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N129">
            <v>43837</v>
          </cell>
          <cell r="P129">
            <v>43864</v>
          </cell>
          <cell r="Q129">
            <v>0</v>
          </cell>
          <cell r="U129">
            <v>0</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N130">
            <v>43830</v>
          </cell>
          <cell r="P130">
            <v>43857</v>
          </cell>
          <cell r="Q130">
            <v>0</v>
          </cell>
          <cell r="U130">
            <v>0</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N131">
            <v>43829</v>
          </cell>
          <cell r="P131">
            <v>43856</v>
          </cell>
          <cell r="Q131">
            <v>0</v>
          </cell>
          <cell r="U131">
            <v>0</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t="str">
            <v>amit</v>
          </cell>
          <cell r="L132" t="str">
            <v>Rahul</v>
          </cell>
          <cell r="N132">
            <v>43823</v>
          </cell>
          <cell r="P132">
            <v>43850</v>
          </cell>
          <cell r="Q132">
            <v>0</v>
          </cell>
          <cell r="U132">
            <v>0</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t="str">
            <v>amit</v>
          </cell>
          <cell r="L133" t="str">
            <v>Rahul</v>
          </cell>
          <cell r="N133">
            <v>43806</v>
          </cell>
          <cell r="P133">
            <v>43833</v>
          </cell>
          <cell r="Q133">
            <v>0</v>
          </cell>
          <cell r="U133">
            <v>0</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t="str">
            <v>amit</v>
          </cell>
          <cell r="L134" t="str">
            <v>Rahul</v>
          </cell>
          <cell r="M134">
            <v>43846</v>
          </cell>
          <cell r="N134">
            <v>43849</v>
          </cell>
          <cell r="P134">
            <v>43876</v>
          </cell>
          <cell r="Q134">
            <v>0</v>
          </cell>
          <cell r="U134">
            <v>0</v>
          </cell>
        </row>
        <row r="135">
          <cell r="A135" t="str">
            <v>400 kv Obra Jounpur</v>
          </cell>
          <cell r="B135">
            <v>132</v>
          </cell>
          <cell r="C135" t="str">
            <v>48/0</v>
          </cell>
          <cell r="D135">
            <v>174.66</v>
          </cell>
          <cell r="E135" t="str">
            <v>FD+30</v>
          </cell>
          <cell r="I135">
            <v>0</v>
          </cell>
          <cell r="P135">
            <v>27</v>
          </cell>
          <cell r="Q135">
            <v>0</v>
          </cell>
          <cell r="U135">
            <v>0</v>
          </cell>
        </row>
        <row r="136">
          <cell r="A136" t="str">
            <v>400 kv Obra Jounpur</v>
          </cell>
          <cell r="B136">
            <v>133</v>
          </cell>
          <cell r="C136" t="str">
            <v>49/0</v>
          </cell>
          <cell r="D136">
            <v>467.05</v>
          </cell>
          <cell r="E136" t="str">
            <v>FD+30</v>
          </cell>
          <cell r="I136">
            <v>0</v>
          </cell>
          <cell r="P136">
            <v>27</v>
          </cell>
          <cell r="Q136">
            <v>0</v>
          </cell>
          <cell r="U136">
            <v>0</v>
          </cell>
        </row>
        <row r="137">
          <cell r="A137" t="str">
            <v>400 kv Obra Jounpur</v>
          </cell>
          <cell r="B137">
            <v>134</v>
          </cell>
          <cell r="C137" t="str">
            <v>50/0</v>
          </cell>
          <cell r="D137">
            <v>224.46</v>
          </cell>
          <cell r="E137" t="str">
            <v>FD+18</v>
          </cell>
          <cell r="I137">
            <v>0</v>
          </cell>
          <cell r="P137">
            <v>27</v>
          </cell>
          <cell r="Q137">
            <v>0</v>
          </cell>
          <cell r="U137">
            <v>0</v>
          </cell>
        </row>
        <row r="138">
          <cell r="A138" t="str">
            <v>400 kv Obra Jounpur</v>
          </cell>
          <cell r="B138">
            <v>135</v>
          </cell>
          <cell r="C138" t="str">
            <v>51/0</v>
          </cell>
          <cell r="D138">
            <v>362</v>
          </cell>
          <cell r="E138" t="str">
            <v>FD+18</v>
          </cell>
          <cell r="I138">
            <v>0</v>
          </cell>
          <cell r="P138">
            <v>27</v>
          </cell>
          <cell r="Q138">
            <v>0</v>
          </cell>
          <cell r="U138">
            <v>0</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N139">
            <v>43830</v>
          </cell>
          <cell r="P139">
            <v>43857</v>
          </cell>
          <cell r="Q139">
            <v>0</v>
          </cell>
          <cell r="U139">
            <v>0</v>
          </cell>
        </row>
        <row r="140">
          <cell r="A140" t="str">
            <v>400 kv Obra Jounpur</v>
          </cell>
          <cell r="B140">
            <v>137</v>
          </cell>
          <cell r="C140" t="str">
            <v>52/0</v>
          </cell>
          <cell r="D140">
            <v>332</v>
          </cell>
          <cell r="E140" t="str">
            <v>FB+0</v>
          </cell>
          <cell r="I140">
            <v>0</v>
          </cell>
          <cell r="P140">
            <v>27</v>
          </cell>
          <cell r="Q140">
            <v>0</v>
          </cell>
          <cell r="U140">
            <v>0</v>
          </cell>
        </row>
        <row r="141">
          <cell r="A141" t="str">
            <v>400 kv Obra Jounpur</v>
          </cell>
          <cell r="B141">
            <v>138</v>
          </cell>
          <cell r="C141" t="str">
            <v>52/1</v>
          </cell>
          <cell r="D141">
            <v>327.19</v>
          </cell>
          <cell r="E141" t="str">
            <v>FA+0</v>
          </cell>
          <cell r="I141">
            <v>0</v>
          </cell>
          <cell r="P141">
            <v>27</v>
          </cell>
          <cell r="Q141">
            <v>0</v>
          </cell>
          <cell r="U141">
            <v>0</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t="str">
            <v>Sanjay kr</v>
          </cell>
          <cell r="L142" t="str">
            <v>Dinesh</v>
          </cell>
          <cell r="N142">
            <v>43817</v>
          </cell>
          <cell r="P142">
            <v>43844</v>
          </cell>
          <cell r="Q142">
            <v>0</v>
          </cell>
          <cell r="U142">
            <v>0</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N143">
            <v>43827</v>
          </cell>
          <cell r="P143">
            <v>43854</v>
          </cell>
          <cell r="Q143">
            <v>0</v>
          </cell>
          <cell r="U143">
            <v>0</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t="str">
            <v>amit</v>
          </cell>
          <cell r="L144" t="str">
            <v>Rahul</v>
          </cell>
          <cell r="N144">
            <v>43816</v>
          </cell>
          <cell r="P144">
            <v>43843</v>
          </cell>
          <cell r="Q144">
            <v>0</v>
          </cell>
          <cell r="U144">
            <v>0</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t="str">
            <v>Sanjay kr</v>
          </cell>
          <cell r="L145" t="str">
            <v>Rahul</v>
          </cell>
          <cell r="M145">
            <v>43777</v>
          </cell>
          <cell r="N145">
            <v>43780</v>
          </cell>
          <cell r="P145">
            <v>43807</v>
          </cell>
          <cell r="Q145">
            <v>6</v>
          </cell>
          <cell r="R145" t="str">
            <v>Good luck</v>
          </cell>
          <cell r="S145">
            <v>43781</v>
          </cell>
          <cell r="U145">
            <v>0</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t="str">
            <v>amit</v>
          </cell>
          <cell r="L146" t="str">
            <v>Rahul</v>
          </cell>
          <cell r="N146">
            <v>43794</v>
          </cell>
          <cell r="P146">
            <v>43821</v>
          </cell>
          <cell r="Q146">
            <v>8</v>
          </cell>
          <cell r="R146" t="str">
            <v>ARUN UP</v>
          </cell>
          <cell r="S146">
            <v>43795</v>
          </cell>
          <cell r="U146">
            <v>0</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t="str">
            <v>Sanjay kr</v>
          </cell>
          <cell r="L147" t="str">
            <v>Rahul</v>
          </cell>
          <cell r="N147">
            <v>43789</v>
          </cell>
          <cell r="P147">
            <v>43816</v>
          </cell>
          <cell r="Q147">
            <v>7</v>
          </cell>
          <cell r="R147" t="str">
            <v>ARUN UP</v>
          </cell>
          <cell r="S147">
            <v>43791</v>
          </cell>
          <cell r="U147">
            <v>0</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t="str">
            <v>amit</v>
          </cell>
          <cell r="L148" t="str">
            <v>Rahul</v>
          </cell>
          <cell r="N148">
            <v>43807</v>
          </cell>
          <cell r="P148">
            <v>43834</v>
          </cell>
          <cell r="Q148">
            <v>0</v>
          </cell>
          <cell r="U148">
            <v>0</v>
          </cell>
        </row>
        <row r="149">
          <cell r="A149" t="str">
            <v>400 kv Obra Jounpur</v>
          </cell>
          <cell r="B149">
            <v>146</v>
          </cell>
          <cell r="C149" t="str">
            <v>56/1</v>
          </cell>
          <cell r="D149">
            <v>441.42</v>
          </cell>
          <cell r="E149" t="str">
            <v>FA+9</v>
          </cell>
          <cell r="F149" t="str">
            <v>DFR</v>
          </cell>
          <cell r="G149">
            <v>3</v>
          </cell>
          <cell r="H149">
            <v>0</v>
          </cell>
          <cell r="P149">
            <v>27</v>
          </cell>
          <cell r="Q149">
            <v>0</v>
          </cell>
          <cell r="U149">
            <v>0</v>
          </cell>
        </row>
        <row r="150">
          <cell r="A150" t="str">
            <v>400 kv Obra Jounpur</v>
          </cell>
          <cell r="B150">
            <v>147</v>
          </cell>
          <cell r="C150" t="str">
            <v>57/0</v>
          </cell>
          <cell r="D150">
            <v>431</v>
          </cell>
          <cell r="E150" t="str">
            <v>FD+0</v>
          </cell>
          <cell r="I150">
            <v>0</v>
          </cell>
          <cell r="P150">
            <v>27</v>
          </cell>
          <cell r="Q150">
            <v>0</v>
          </cell>
          <cell r="U150">
            <v>0</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t="str">
            <v>Sanjay kr</v>
          </cell>
          <cell r="M151">
            <v>43799</v>
          </cell>
          <cell r="N151">
            <v>43802</v>
          </cell>
          <cell r="P151">
            <v>43829</v>
          </cell>
          <cell r="Q151">
            <v>0</v>
          </cell>
          <cell r="U151">
            <v>0</v>
          </cell>
        </row>
        <row r="152">
          <cell r="A152" t="str">
            <v>400 kv Obra Jounpur</v>
          </cell>
          <cell r="B152">
            <v>149</v>
          </cell>
          <cell r="C152" t="str">
            <v>58/0</v>
          </cell>
          <cell r="D152">
            <v>435</v>
          </cell>
          <cell r="E152" t="str">
            <v>FD+0</v>
          </cell>
          <cell r="F152" t="str">
            <v>FS</v>
          </cell>
          <cell r="G152">
            <v>3.5</v>
          </cell>
          <cell r="H152">
            <v>0</v>
          </cell>
          <cell r="I152">
            <v>73</v>
          </cell>
          <cell r="J152" t="str">
            <v>Good luck</v>
          </cell>
          <cell r="N152">
            <v>43795</v>
          </cell>
          <cell r="P152">
            <v>43822</v>
          </cell>
          <cell r="Q152">
            <v>0</v>
          </cell>
          <cell r="U152">
            <v>0</v>
          </cell>
        </row>
        <row r="153">
          <cell r="A153" t="str">
            <v>400 kv Obra Jounpur</v>
          </cell>
          <cell r="B153">
            <v>150</v>
          </cell>
          <cell r="C153" t="str">
            <v>58/1</v>
          </cell>
          <cell r="D153">
            <v>381</v>
          </cell>
          <cell r="E153" t="str">
            <v>FA+6</v>
          </cell>
          <cell r="F153" t="str">
            <v>PS</v>
          </cell>
          <cell r="G153">
            <v>3.5</v>
          </cell>
          <cell r="I153">
            <v>181</v>
          </cell>
          <cell r="J153" t="str">
            <v>Shubh Shree</v>
          </cell>
          <cell r="N153">
            <v>43855</v>
          </cell>
          <cell r="P153">
            <v>43882</v>
          </cell>
          <cell r="Q153">
            <v>0</v>
          </cell>
          <cell r="U153">
            <v>0</v>
          </cell>
        </row>
        <row r="154">
          <cell r="A154" t="str">
            <v>400 kv Obra Jounpur</v>
          </cell>
          <cell r="B154">
            <v>151</v>
          </cell>
          <cell r="C154" t="str">
            <v>58/2</v>
          </cell>
          <cell r="D154">
            <v>418</v>
          </cell>
          <cell r="E154" t="str">
            <v>FA+3</v>
          </cell>
          <cell r="I154">
            <v>0</v>
          </cell>
          <cell r="P154">
            <v>27</v>
          </cell>
          <cell r="Q154">
            <v>0</v>
          </cell>
          <cell r="U154">
            <v>0</v>
          </cell>
        </row>
        <row r="155">
          <cell r="A155" t="str">
            <v>400 kv Obra Jounpur</v>
          </cell>
          <cell r="B155">
            <v>152</v>
          </cell>
          <cell r="C155" t="str">
            <v>58/3</v>
          </cell>
          <cell r="D155">
            <v>399</v>
          </cell>
          <cell r="E155" t="str">
            <v>FA+6</v>
          </cell>
          <cell r="I155">
            <v>0</v>
          </cell>
          <cell r="P155">
            <v>27</v>
          </cell>
          <cell r="Q155">
            <v>0</v>
          </cell>
          <cell r="U155">
            <v>0</v>
          </cell>
        </row>
        <row r="156">
          <cell r="A156" t="str">
            <v>400 kv Obra Jounpur</v>
          </cell>
          <cell r="B156">
            <v>153</v>
          </cell>
          <cell r="C156" t="str">
            <v>58/4</v>
          </cell>
          <cell r="D156">
            <v>372</v>
          </cell>
          <cell r="E156" t="str">
            <v>FA+3</v>
          </cell>
          <cell r="I156">
            <v>0</v>
          </cell>
          <cell r="P156">
            <v>27</v>
          </cell>
          <cell r="Q156">
            <v>0</v>
          </cell>
          <cell r="U156">
            <v>0</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t="str">
            <v>amit</v>
          </cell>
          <cell r="M157">
            <v>43799</v>
          </cell>
          <cell r="N157">
            <v>43802</v>
          </cell>
          <cell r="P157">
            <v>43829</v>
          </cell>
          <cell r="Q157">
            <v>0</v>
          </cell>
          <cell r="U157">
            <v>0</v>
          </cell>
        </row>
        <row r="158">
          <cell r="A158" t="str">
            <v>400 kv Obra Jounpur</v>
          </cell>
          <cell r="B158">
            <v>155</v>
          </cell>
          <cell r="C158" t="str">
            <v>59/0</v>
          </cell>
          <cell r="D158">
            <v>369</v>
          </cell>
          <cell r="E158" t="str">
            <v>FD+0</v>
          </cell>
          <cell r="F158" t="str">
            <v>DFR</v>
          </cell>
          <cell r="G158">
            <v>3</v>
          </cell>
          <cell r="H158">
            <v>0</v>
          </cell>
          <cell r="I158">
            <v>0</v>
          </cell>
          <cell r="P158">
            <v>27</v>
          </cell>
          <cell r="Q158">
            <v>0</v>
          </cell>
          <cell r="U158">
            <v>0</v>
          </cell>
        </row>
        <row r="159">
          <cell r="A159" t="str">
            <v>400 kv Obra Jounpur</v>
          </cell>
          <cell r="B159">
            <v>156</v>
          </cell>
          <cell r="C159" t="str">
            <v>59/1</v>
          </cell>
          <cell r="D159">
            <v>352</v>
          </cell>
          <cell r="E159" t="str">
            <v>FA+0</v>
          </cell>
          <cell r="I159">
            <v>0</v>
          </cell>
          <cell r="P159">
            <v>27</v>
          </cell>
          <cell r="Q159">
            <v>0</v>
          </cell>
          <cell r="U159">
            <v>0</v>
          </cell>
        </row>
        <row r="160">
          <cell r="A160" t="str">
            <v>400 kv Obra Jounpur</v>
          </cell>
          <cell r="B160">
            <v>157</v>
          </cell>
          <cell r="C160" t="str">
            <v>59/2</v>
          </cell>
          <cell r="D160">
            <v>400.58</v>
          </cell>
          <cell r="E160" t="str">
            <v>FA+0</v>
          </cell>
          <cell r="I160">
            <v>0</v>
          </cell>
          <cell r="P160">
            <v>27</v>
          </cell>
          <cell r="Q160">
            <v>0</v>
          </cell>
          <cell r="U160">
            <v>0</v>
          </cell>
        </row>
        <row r="161">
          <cell r="A161" t="str">
            <v>400 kv Obra Jounpur</v>
          </cell>
          <cell r="B161">
            <v>158</v>
          </cell>
          <cell r="C161" t="str">
            <v>60/0</v>
          </cell>
          <cell r="D161">
            <v>342</v>
          </cell>
          <cell r="E161" t="str">
            <v>FC+0</v>
          </cell>
          <cell r="I161">
            <v>0</v>
          </cell>
          <cell r="P161">
            <v>27</v>
          </cell>
          <cell r="Q161">
            <v>0</v>
          </cell>
          <cell r="U161">
            <v>0</v>
          </cell>
        </row>
        <row r="162">
          <cell r="A162" t="str">
            <v>400 kv Obra Jounpur</v>
          </cell>
          <cell r="B162">
            <v>159</v>
          </cell>
          <cell r="C162" t="str">
            <v>60/1</v>
          </cell>
          <cell r="D162">
            <v>391</v>
          </cell>
          <cell r="E162" t="str">
            <v>FA+0</v>
          </cell>
          <cell r="I162">
            <v>0</v>
          </cell>
          <cell r="P162">
            <v>27</v>
          </cell>
          <cell r="Q162">
            <v>0</v>
          </cell>
          <cell r="U162">
            <v>0</v>
          </cell>
        </row>
        <row r="163">
          <cell r="A163" t="str">
            <v>400 kv Obra Jounpur</v>
          </cell>
          <cell r="B163">
            <v>160</v>
          </cell>
          <cell r="C163" t="str">
            <v>60/2</v>
          </cell>
          <cell r="D163">
            <v>401</v>
          </cell>
          <cell r="E163" t="str">
            <v>FA+0</v>
          </cell>
          <cell r="I163">
            <v>0</v>
          </cell>
          <cell r="J163" t="str">
            <v>FOREST</v>
          </cell>
          <cell r="P163">
            <v>27</v>
          </cell>
          <cell r="Q163">
            <v>0</v>
          </cell>
          <cell r="U163">
            <v>0</v>
          </cell>
        </row>
        <row r="164">
          <cell r="A164" t="str">
            <v>400 kv Obra Jounpur</v>
          </cell>
          <cell r="B164">
            <v>161</v>
          </cell>
          <cell r="C164" t="str">
            <v>60/3</v>
          </cell>
          <cell r="D164">
            <v>386</v>
          </cell>
          <cell r="E164" t="str">
            <v>FA+0</v>
          </cell>
          <cell r="I164">
            <v>0</v>
          </cell>
          <cell r="J164" t="str">
            <v>FOREST</v>
          </cell>
          <cell r="P164">
            <v>27</v>
          </cell>
          <cell r="Q164">
            <v>0</v>
          </cell>
          <cell r="U164">
            <v>0</v>
          </cell>
        </row>
        <row r="165">
          <cell r="A165" t="str">
            <v>400 kv Obra Jounpur</v>
          </cell>
          <cell r="B165">
            <v>162</v>
          </cell>
          <cell r="C165" t="str">
            <v>60/4</v>
          </cell>
          <cell r="D165">
            <v>415</v>
          </cell>
          <cell r="E165" t="str">
            <v>FA+0</v>
          </cell>
          <cell r="I165">
            <v>0</v>
          </cell>
          <cell r="J165" t="str">
            <v>FOREST</v>
          </cell>
          <cell r="P165">
            <v>27</v>
          </cell>
          <cell r="Q165">
            <v>0</v>
          </cell>
          <cell r="U165">
            <v>0</v>
          </cell>
        </row>
        <row r="166">
          <cell r="A166" t="str">
            <v>400 kv Obra Jounpur</v>
          </cell>
          <cell r="B166">
            <v>163</v>
          </cell>
          <cell r="C166" t="str">
            <v>60/5</v>
          </cell>
          <cell r="D166">
            <v>371</v>
          </cell>
          <cell r="E166" t="str">
            <v>FA+3</v>
          </cell>
          <cell r="I166">
            <v>0</v>
          </cell>
          <cell r="J166" t="str">
            <v>FOREST</v>
          </cell>
          <cell r="P166">
            <v>27</v>
          </cell>
          <cell r="Q166">
            <v>0</v>
          </cell>
          <cell r="U166">
            <v>0</v>
          </cell>
        </row>
        <row r="167">
          <cell r="A167" t="str">
            <v>400 kv Obra Jounpur</v>
          </cell>
          <cell r="B167">
            <v>164</v>
          </cell>
          <cell r="C167" t="str">
            <v>60/6</v>
          </cell>
          <cell r="D167">
            <v>398</v>
          </cell>
          <cell r="E167" t="str">
            <v>FA+3</v>
          </cell>
          <cell r="I167">
            <v>0</v>
          </cell>
          <cell r="J167" t="str">
            <v>FOREST</v>
          </cell>
          <cell r="P167">
            <v>27</v>
          </cell>
          <cell r="Q167">
            <v>0</v>
          </cell>
          <cell r="U167">
            <v>0</v>
          </cell>
        </row>
        <row r="168">
          <cell r="A168" t="str">
            <v>400 kv Obra Jounpur</v>
          </cell>
          <cell r="B168">
            <v>165</v>
          </cell>
          <cell r="C168" t="str">
            <v>60/7</v>
          </cell>
          <cell r="D168">
            <v>390</v>
          </cell>
          <cell r="E168" t="str">
            <v>FA+0</v>
          </cell>
          <cell r="I168">
            <v>0</v>
          </cell>
          <cell r="J168" t="str">
            <v>FOREST</v>
          </cell>
          <cell r="P168">
            <v>27</v>
          </cell>
          <cell r="Q168">
            <v>0</v>
          </cell>
          <cell r="U168">
            <v>0</v>
          </cell>
        </row>
        <row r="169">
          <cell r="A169" t="str">
            <v>400 kv Obra Jounpur</v>
          </cell>
          <cell r="B169">
            <v>166</v>
          </cell>
          <cell r="C169" t="str">
            <v>60/8</v>
          </cell>
          <cell r="D169">
            <v>415</v>
          </cell>
          <cell r="E169" t="str">
            <v>FA+6</v>
          </cell>
          <cell r="I169">
            <v>0</v>
          </cell>
          <cell r="J169" t="str">
            <v>FOREST</v>
          </cell>
          <cell r="P169">
            <v>27</v>
          </cell>
          <cell r="Q169">
            <v>0</v>
          </cell>
          <cell r="U169">
            <v>0</v>
          </cell>
        </row>
        <row r="170">
          <cell r="A170" t="str">
            <v>400 kv Obra Jounpur</v>
          </cell>
          <cell r="B170">
            <v>167</v>
          </cell>
          <cell r="C170" t="str">
            <v>60A/0</v>
          </cell>
          <cell r="D170">
            <v>349</v>
          </cell>
          <cell r="E170" t="str">
            <v>FB+3</v>
          </cell>
          <cell r="I170">
            <v>0</v>
          </cell>
          <cell r="J170" t="str">
            <v>FOREST</v>
          </cell>
          <cell r="P170">
            <v>27</v>
          </cell>
          <cell r="Q170">
            <v>0</v>
          </cell>
          <cell r="U170">
            <v>0</v>
          </cell>
        </row>
        <row r="171">
          <cell r="A171" t="str">
            <v>400 kv Obra Jounpur</v>
          </cell>
          <cell r="B171">
            <v>168</v>
          </cell>
          <cell r="C171" t="str">
            <v>60A/1</v>
          </cell>
          <cell r="D171">
            <v>246</v>
          </cell>
          <cell r="E171" t="str">
            <v>FA+0</v>
          </cell>
          <cell r="I171">
            <v>0</v>
          </cell>
          <cell r="P171">
            <v>27</v>
          </cell>
          <cell r="Q171">
            <v>0</v>
          </cell>
          <cell r="U171">
            <v>0</v>
          </cell>
        </row>
        <row r="172">
          <cell r="A172" t="str">
            <v>400 kv Obra Jounpur</v>
          </cell>
          <cell r="B172">
            <v>169</v>
          </cell>
          <cell r="C172" t="str">
            <v>60A/2</v>
          </cell>
          <cell r="D172">
            <v>413</v>
          </cell>
          <cell r="E172" t="str">
            <v>FA+0</v>
          </cell>
          <cell r="I172">
            <v>0</v>
          </cell>
          <cell r="P172">
            <v>27</v>
          </cell>
          <cell r="Q172">
            <v>0</v>
          </cell>
          <cell r="U172">
            <v>0</v>
          </cell>
        </row>
        <row r="173">
          <cell r="A173" t="str">
            <v>400 kv Obra Jounpur</v>
          </cell>
          <cell r="B173">
            <v>170</v>
          </cell>
          <cell r="C173" t="str">
            <v>61/0</v>
          </cell>
          <cell r="D173">
            <v>260</v>
          </cell>
          <cell r="E173" t="str">
            <v>FC+0</v>
          </cell>
          <cell r="I173">
            <v>0</v>
          </cell>
          <cell r="P173">
            <v>27</v>
          </cell>
          <cell r="Q173">
            <v>0</v>
          </cell>
          <cell r="U173">
            <v>0</v>
          </cell>
        </row>
        <row r="174">
          <cell r="A174" t="str">
            <v>400 kv Obra Jounpur</v>
          </cell>
          <cell r="B174">
            <v>171</v>
          </cell>
          <cell r="C174" t="str">
            <v>62/0</v>
          </cell>
          <cell r="D174">
            <v>360</v>
          </cell>
          <cell r="E174" t="str">
            <v>FC+0</v>
          </cell>
          <cell r="I174">
            <v>0</v>
          </cell>
          <cell r="P174">
            <v>27</v>
          </cell>
          <cell r="Q174">
            <v>0</v>
          </cell>
          <cell r="U174">
            <v>0</v>
          </cell>
        </row>
        <row r="175">
          <cell r="A175" t="str">
            <v>400 kv Obra Jounpur</v>
          </cell>
          <cell r="B175">
            <v>172</v>
          </cell>
          <cell r="C175" t="str">
            <v>62/1</v>
          </cell>
          <cell r="D175">
            <v>316</v>
          </cell>
          <cell r="E175" t="str">
            <v>FA+3</v>
          </cell>
          <cell r="I175">
            <v>0</v>
          </cell>
          <cell r="J175" t="str">
            <v>FOREST</v>
          </cell>
          <cell r="P175">
            <v>27</v>
          </cell>
          <cell r="Q175">
            <v>0</v>
          </cell>
          <cell r="U175">
            <v>0</v>
          </cell>
        </row>
        <row r="176">
          <cell r="A176" t="str">
            <v>400 kv Obra Jounpur</v>
          </cell>
          <cell r="B176">
            <v>173</v>
          </cell>
          <cell r="C176" t="str">
            <v>62/2</v>
          </cell>
          <cell r="D176">
            <v>381</v>
          </cell>
          <cell r="E176" t="str">
            <v>FA+0</v>
          </cell>
          <cell r="I176">
            <v>0</v>
          </cell>
          <cell r="J176" t="str">
            <v>FOREST</v>
          </cell>
          <cell r="P176">
            <v>27</v>
          </cell>
          <cell r="Q176">
            <v>0</v>
          </cell>
          <cell r="U176">
            <v>0</v>
          </cell>
        </row>
        <row r="177">
          <cell r="A177" t="str">
            <v>400 kv Obra Jounpur</v>
          </cell>
          <cell r="B177">
            <v>174</v>
          </cell>
          <cell r="C177" t="str">
            <v>62/3</v>
          </cell>
          <cell r="D177">
            <v>409</v>
          </cell>
          <cell r="E177" t="str">
            <v>FA+9</v>
          </cell>
          <cell r="I177">
            <v>0</v>
          </cell>
          <cell r="J177" t="str">
            <v>FOREST</v>
          </cell>
          <cell r="P177">
            <v>27</v>
          </cell>
          <cell r="Q177">
            <v>0</v>
          </cell>
          <cell r="U177">
            <v>0</v>
          </cell>
        </row>
        <row r="178">
          <cell r="A178" t="str">
            <v>400 kv Obra Jounpur</v>
          </cell>
          <cell r="B178">
            <v>175</v>
          </cell>
          <cell r="C178" t="str">
            <v>62/4</v>
          </cell>
          <cell r="D178">
            <v>323</v>
          </cell>
          <cell r="E178" t="str">
            <v>FA+0</v>
          </cell>
          <cell r="I178">
            <v>0</v>
          </cell>
          <cell r="P178">
            <v>27</v>
          </cell>
          <cell r="Q178">
            <v>0</v>
          </cell>
          <cell r="U178">
            <v>0</v>
          </cell>
        </row>
        <row r="179">
          <cell r="A179" t="str">
            <v>400 kv Obra Jounpur</v>
          </cell>
          <cell r="B179">
            <v>176</v>
          </cell>
          <cell r="C179" t="str">
            <v>62/5</v>
          </cell>
          <cell r="D179">
            <v>473</v>
          </cell>
          <cell r="E179" t="str">
            <v>FA+9</v>
          </cell>
          <cell r="I179">
            <v>0</v>
          </cell>
          <cell r="J179" t="str">
            <v>FOREST</v>
          </cell>
          <cell r="P179">
            <v>27</v>
          </cell>
          <cell r="Q179">
            <v>0</v>
          </cell>
          <cell r="U179">
            <v>0</v>
          </cell>
        </row>
        <row r="180">
          <cell r="A180" t="str">
            <v>400 kv Obra Jounpur</v>
          </cell>
          <cell r="B180">
            <v>177</v>
          </cell>
          <cell r="C180" t="str">
            <v xml:space="preserve">63/0 </v>
          </cell>
          <cell r="D180">
            <v>345</v>
          </cell>
          <cell r="E180" t="str">
            <v>FB+3</v>
          </cell>
          <cell r="I180">
            <v>0</v>
          </cell>
          <cell r="J180" t="str">
            <v>FOREST</v>
          </cell>
          <cell r="P180">
            <v>27</v>
          </cell>
          <cell r="Q180">
            <v>0</v>
          </cell>
          <cell r="U180">
            <v>0</v>
          </cell>
        </row>
        <row r="181">
          <cell r="A181" t="str">
            <v>400 kv Obra Jounpur</v>
          </cell>
          <cell r="B181">
            <v>178</v>
          </cell>
          <cell r="C181" t="str">
            <v>63/1</v>
          </cell>
          <cell r="D181">
            <v>456</v>
          </cell>
          <cell r="E181" t="str">
            <v>FB+9</v>
          </cell>
          <cell r="I181">
            <v>0</v>
          </cell>
          <cell r="J181" t="str">
            <v>FOREST</v>
          </cell>
          <cell r="P181">
            <v>27</v>
          </cell>
          <cell r="Q181">
            <v>0</v>
          </cell>
          <cell r="U181">
            <v>0</v>
          </cell>
        </row>
        <row r="182">
          <cell r="A182" t="str">
            <v>400 kv Obra Jounpur</v>
          </cell>
          <cell r="B182">
            <v>179</v>
          </cell>
          <cell r="C182" t="str">
            <v>63/2</v>
          </cell>
          <cell r="D182">
            <v>385</v>
          </cell>
          <cell r="E182" t="str">
            <v>FA+0</v>
          </cell>
          <cell r="I182">
            <v>0</v>
          </cell>
          <cell r="P182">
            <v>27</v>
          </cell>
          <cell r="Q182">
            <v>0</v>
          </cell>
          <cell r="U182">
            <v>0</v>
          </cell>
        </row>
        <row r="183">
          <cell r="A183" t="str">
            <v>400 kv Obra Jounpur</v>
          </cell>
          <cell r="B183">
            <v>180</v>
          </cell>
          <cell r="C183" t="str">
            <v>63/3</v>
          </cell>
          <cell r="D183">
            <v>376</v>
          </cell>
          <cell r="E183" t="str">
            <v>FA+0</v>
          </cell>
          <cell r="I183">
            <v>0</v>
          </cell>
          <cell r="J183" t="str">
            <v>FOREST</v>
          </cell>
          <cell r="P183">
            <v>27</v>
          </cell>
          <cell r="Q183">
            <v>0</v>
          </cell>
          <cell r="U183">
            <v>0</v>
          </cell>
        </row>
        <row r="184">
          <cell r="A184" t="str">
            <v>400 kv Obra Jounpur</v>
          </cell>
          <cell r="B184">
            <v>181</v>
          </cell>
          <cell r="C184" t="str">
            <v>63/4</v>
          </cell>
          <cell r="D184">
            <v>418</v>
          </cell>
          <cell r="E184" t="str">
            <v>FA+0</v>
          </cell>
          <cell r="I184">
            <v>0</v>
          </cell>
          <cell r="J184" t="str">
            <v>FOREST</v>
          </cell>
          <cell r="P184">
            <v>27</v>
          </cell>
          <cell r="Q184">
            <v>0</v>
          </cell>
          <cell r="U184">
            <v>0</v>
          </cell>
        </row>
        <row r="185">
          <cell r="A185" t="str">
            <v>400 kv Obra Jounpur</v>
          </cell>
          <cell r="B185">
            <v>182</v>
          </cell>
          <cell r="C185" t="str">
            <v>63/5</v>
          </cell>
          <cell r="D185">
            <v>375</v>
          </cell>
          <cell r="E185" t="str">
            <v>FA+0</v>
          </cell>
          <cell r="I185">
            <v>0</v>
          </cell>
          <cell r="J185" t="str">
            <v>FOREST</v>
          </cell>
          <cell r="P185">
            <v>27</v>
          </cell>
          <cell r="Q185">
            <v>0</v>
          </cell>
          <cell r="U185">
            <v>0</v>
          </cell>
        </row>
        <row r="186">
          <cell r="A186" t="str">
            <v>400 kv Obra Jounpur</v>
          </cell>
          <cell r="B186">
            <v>183</v>
          </cell>
          <cell r="C186" t="str">
            <v>63/6</v>
          </cell>
          <cell r="D186">
            <v>367</v>
          </cell>
          <cell r="E186" t="str">
            <v>FA+0</v>
          </cell>
          <cell r="I186">
            <v>0</v>
          </cell>
          <cell r="J186" t="str">
            <v>FOREST</v>
          </cell>
          <cell r="P186">
            <v>27</v>
          </cell>
          <cell r="Q186">
            <v>0</v>
          </cell>
          <cell r="U186">
            <v>0</v>
          </cell>
        </row>
        <row r="187">
          <cell r="A187" t="str">
            <v>400 kv Obra Jounpur</v>
          </cell>
          <cell r="B187">
            <v>184</v>
          </cell>
          <cell r="C187" t="str">
            <v>63/7</v>
          </cell>
          <cell r="D187">
            <v>459</v>
          </cell>
          <cell r="E187" t="str">
            <v>FA+6</v>
          </cell>
          <cell r="I187">
            <v>0</v>
          </cell>
          <cell r="J187" t="str">
            <v>FOREST</v>
          </cell>
          <cell r="P187">
            <v>27</v>
          </cell>
          <cell r="Q187">
            <v>0</v>
          </cell>
          <cell r="U187">
            <v>0</v>
          </cell>
        </row>
        <row r="188">
          <cell r="A188" t="str">
            <v>400 kv Obra Jounpur</v>
          </cell>
          <cell r="B188">
            <v>185</v>
          </cell>
          <cell r="C188" t="str">
            <v>64/0</v>
          </cell>
          <cell r="D188">
            <v>373</v>
          </cell>
          <cell r="E188" t="str">
            <v>FC+0</v>
          </cell>
          <cell r="I188">
            <v>0</v>
          </cell>
          <cell r="J188" t="str">
            <v>FOREST</v>
          </cell>
          <cell r="P188">
            <v>27</v>
          </cell>
          <cell r="Q188">
            <v>0</v>
          </cell>
          <cell r="U188">
            <v>0</v>
          </cell>
        </row>
        <row r="189">
          <cell r="A189" t="str">
            <v>400 kv Obra Jounpur</v>
          </cell>
          <cell r="B189">
            <v>186</v>
          </cell>
          <cell r="C189" t="str">
            <v>64/1</v>
          </cell>
          <cell r="D189">
            <v>355</v>
          </cell>
          <cell r="E189" t="str">
            <v>FB+9</v>
          </cell>
          <cell r="I189">
            <v>0</v>
          </cell>
          <cell r="J189" t="str">
            <v>FOREST</v>
          </cell>
          <cell r="P189">
            <v>27</v>
          </cell>
          <cell r="Q189">
            <v>0</v>
          </cell>
          <cell r="U189">
            <v>0</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N190">
            <v>43854</v>
          </cell>
          <cell r="P190">
            <v>43881</v>
          </cell>
          <cell r="Q190">
            <v>0</v>
          </cell>
          <cell r="U190">
            <v>0</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N191">
            <v>43835</v>
          </cell>
          <cell r="P191">
            <v>43862</v>
          </cell>
          <cell r="Q191">
            <v>0</v>
          </cell>
          <cell r="U191">
            <v>0</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N192">
            <v>43839</v>
          </cell>
          <cell r="P192">
            <v>43866</v>
          </cell>
          <cell r="Q192">
            <v>0</v>
          </cell>
          <cell r="U192">
            <v>0</v>
          </cell>
        </row>
        <row r="193">
          <cell r="A193" t="str">
            <v>400 kv Obra Jounpur</v>
          </cell>
          <cell r="B193">
            <v>190</v>
          </cell>
          <cell r="C193" t="str">
            <v>66/0</v>
          </cell>
          <cell r="D193">
            <v>338</v>
          </cell>
          <cell r="E193" t="str">
            <v>FC+0</v>
          </cell>
          <cell r="I193">
            <v>0</v>
          </cell>
          <cell r="P193">
            <v>27</v>
          </cell>
          <cell r="Q193">
            <v>0</v>
          </cell>
          <cell r="U193">
            <v>0</v>
          </cell>
        </row>
        <row r="194">
          <cell r="A194" t="str">
            <v>400 kv Obra Jounpur</v>
          </cell>
          <cell r="B194">
            <v>191</v>
          </cell>
          <cell r="C194" t="str">
            <v>66/1</v>
          </cell>
          <cell r="D194">
            <v>354</v>
          </cell>
          <cell r="E194" t="str">
            <v>FA+0</v>
          </cell>
          <cell r="I194">
            <v>0</v>
          </cell>
          <cell r="P194">
            <v>27</v>
          </cell>
          <cell r="Q194">
            <v>0</v>
          </cell>
          <cell r="U194">
            <v>0</v>
          </cell>
        </row>
        <row r="195">
          <cell r="A195" t="str">
            <v>400 kv Obra Jounpur</v>
          </cell>
          <cell r="B195">
            <v>192</v>
          </cell>
          <cell r="C195" t="str">
            <v>66/2</v>
          </cell>
          <cell r="D195">
            <v>427</v>
          </cell>
          <cell r="E195" t="str">
            <v>FA+0</v>
          </cell>
          <cell r="I195">
            <v>0</v>
          </cell>
          <cell r="P195">
            <v>27</v>
          </cell>
          <cell r="Q195">
            <v>0</v>
          </cell>
          <cell r="U195">
            <v>0</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N196">
            <v>43841</v>
          </cell>
          <cell r="P196">
            <v>43868</v>
          </cell>
          <cell r="Q196">
            <v>0</v>
          </cell>
          <cell r="U196">
            <v>0</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N197">
            <v>43851</v>
          </cell>
          <cell r="P197">
            <v>43878</v>
          </cell>
          <cell r="Q197">
            <v>0</v>
          </cell>
          <cell r="U197">
            <v>0</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M198">
            <v>43845</v>
          </cell>
          <cell r="N198">
            <v>43848</v>
          </cell>
          <cell r="P198">
            <v>43875</v>
          </cell>
          <cell r="Q198">
            <v>0</v>
          </cell>
          <cell r="U198">
            <v>0</v>
          </cell>
        </row>
        <row r="199">
          <cell r="A199" t="str">
            <v>400 kv Obra Jounpur</v>
          </cell>
          <cell r="B199">
            <v>196</v>
          </cell>
          <cell r="C199" t="str">
            <v>67/0</v>
          </cell>
          <cell r="D199">
            <v>379</v>
          </cell>
          <cell r="E199" t="str">
            <v>FB+6</v>
          </cell>
          <cell r="I199">
            <v>0</v>
          </cell>
          <cell r="J199" t="str">
            <v>FOREST</v>
          </cell>
          <cell r="P199">
            <v>27</v>
          </cell>
          <cell r="Q199">
            <v>0</v>
          </cell>
          <cell r="U199">
            <v>0</v>
          </cell>
        </row>
        <row r="200">
          <cell r="A200" t="str">
            <v>400 kv Obra Jounpur</v>
          </cell>
          <cell r="B200">
            <v>197</v>
          </cell>
          <cell r="C200" t="str">
            <v>67/1</v>
          </cell>
          <cell r="D200">
            <v>397</v>
          </cell>
          <cell r="E200" t="str">
            <v>FA+0</v>
          </cell>
          <cell r="I200">
            <v>0</v>
          </cell>
          <cell r="P200">
            <v>27</v>
          </cell>
          <cell r="Q200">
            <v>0</v>
          </cell>
          <cell r="U200">
            <v>0</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N201">
            <v>43855</v>
          </cell>
          <cell r="P201">
            <v>43882</v>
          </cell>
          <cell r="Q201">
            <v>0</v>
          </cell>
          <cell r="U201">
            <v>0</v>
          </cell>
        </row>
        <row r="202">
          <cell r="A202" t="str">
            <v>400 kv Obra Jounpur</v>
          </cell>
          <cell r="B202">
            <v>199</v>
          </cell>
          <cell r="C202" t="str">
            <v>67/3</v>
          </cell>
          <cell r="D202">
            <v>387</v>
          </cell>
          <cell r="E202" t="str">
            <v>FA+0</v>
          </cell>
          <cell r="I202">
            <v>0</v>
          </cell>
          <cell r="P202">
            <v>27</v>
          </cell>
          <cell r="Q202">
            <v>0</v>
          </cell>
          <cell r="U202">
            <v>0</v>
          </cell>
        </row>
        <row r="203">
          <cell r="A203" t="str">
            <v>400 kv Obra Jounpur</v>
          </cell>
          <cell r="B203">
            <v>200</v>
          </cell>
          <cell r="C203" t="str">
            <v>67/4</v>
          </cell>
          <cell r="D203">
            <v>365.95</v>
          </cell>
          <cell r="E203" t="str">
            <v>FA+0</v>
          </cell>
          <cell r="I203">
            <v>0</v>
          </cell>
          <cell r="P203">
            <v>27</v>
          </cell>
          <cell r="Q203">
            <v>0</v>
          </cell>
          <cell r="U203">
            <v>0</v>
          </cell>
        </row>
        <row r="204">
          <cell r="A204" t="str">
            <v>400 kv Obra Jounpur</v>
          </cell>
          <cell r="B204">
            <v>201</v>
          </cell>
          <cell r="C204" t="str">
            <v>68/0</v>
          </cell>
          <cell r="D204">
            <v>376</v>
          </cell>
          <cell r="E204" t="str">
            <v>FC+0</v>
          </cell>
          <cell r="I204">
            <v>0</v>
          </cell>
          <cell r="P204">
            <v>27</v>
          </cell>
          <cell r="Q204">
            <v>0</v>
          </cell>
          <cell r="U204">
            <v>0</v>
          </cell>
        </row>
        <row r="205">
          <cell r="A205" t="str">
            <v>400 kv Obra Jounpur</v>
          </cell>
          <cell r="B205">
            <v>202</v>
          </cell>
          <cell r="C205" t="str">
            <v>68/1</v>
          </cell>
          <cell r="D205">
            <v>388</v>
          </cell>
          <cell r="E205" t="str">
            <v>FA+3</v>
          </cell>
          <cell r="I205">
            <v>0</v>
          </cell>
          <cell r="P205">
            <v>27</v>
          </cell>
          <cell r="Q205">
            <v>0</v>
          </cell>
          <cell r="U205">
            <v>0</v>
          </cell>
        </row>
        <row r="206">
          <cell r="A206" t="str">
            <v>400 kv Obra Jounpur</v>
          </cell>
          <cell r="B206">
            <v>203</v>
          </cell>
          <cell r="C206" t="str">
            <v>68/2</v>
          </cell>
          <cell r="D206">
            <v>400.91</v>
          </cell>
          <cell r="E206" t="str">
            <v>FA+3</v>
          </cell>
          <cell r="I206">
            <v>0</v>
          </cell>
          <cell r="P206">
            <v>27</v>
          </cell>
          <cell r="Q206">
            <v>0</v>
          </cell>
          <cell r="U206">
            <v>0</v>
          </cell>
        </row>
        <row r="207">
          <cell r="A207" t="str">
            <v>400 kv Obra Jounpur</v>
          </cell>
          <cell r="B207">
            <v>204</v>
          </cell>
          <cell r="C207" t="str">
            <v>69/0</v>
          </cell>
          <cell r="D207">
            <v>372</v>
          </cell>
          <cell r="E207" t="str">
            <v>FC+0</v>
          </cell>
          <cell r="I207">
            <v>0</v>
          </cell>
          <cell r="P207">
            <v>27</v>
          </cell>
          <cell r="Q207">
            <v>0</v>
          </cell>
          <cell r="U207">
            <v>0</v>
          </cell>
        </row>
        <row r="208">
          <cell r="A208" t="str">
            <v>400 kv Obra Jounpur</v>
          </cell>
          <cell r="B208">
            <v>205</v>
          </cell>
          <cell r="C208" t="str">
            <v>69/1</v>
          </cell>
          <cell r="D208">
            <v>403</v>
          </cell>
          <cell r="E208" t="str">
            <v>FA+0</v>
          </cell>
          <cell r="I208">
            <v>0</v>
          </cell>
          <cell r="J208" t="str">
            <v>FOREST</v>
          </cell>
          <cell r="P208">
            <v>27</v>
          </cell>
          <cell r="Q208">
            <v>0</v>
          </cell>
          <cell r="U208">
            <v>0</v>
          </cell>
        </row>
        <row r="209">
          <cell r="A209" t="str">
            <v>400 kv Obra Jounpur</v>
          </cell>
          <cell r="B209">
            <v>206</v>
          </cell>
          <cell r="C209" t="str">
            <v>69/2</v>
          </cell>
          <cell r="D209">
            <v>408</v>
          </cell>
          <cell r="E209" t="str">
            <v>FA+0</v>
          </cell>
          <cell r="I209">
            <v>0</v>
          </cell>
          <cell r="J209" t="str">
            <v>FOREST</v>
          </cell>
          <cell r="P209">
            <v>27</v>
          </cell>
          <cell r="Q209">
            <v>0</v>
          </cell>
          <cell r="U209">
            <v>0</v>
          </cell>
        </row>
        <row r="210">
          <cell r="A210" t="str">
            <v>400 kv Obra Jounpur</v>
          </cell>
          <cell r="B210">
            <v>207</v>
          </cell>
          <cell r="C210" t="str">
            <v>69/3</v>
          </cell>
          <cell r="D210">
            <v>402</v>
          </cell>
          <cell r="E210" t="str">
            <v>FA+0</v>
          </cell>
          <cell r="I210">
            <v>0</v>
          </cell>
          <cell r="J210" t="str">
            <v>FOREST</v>
          </cell>
          <cell r="P210">
            <v>27</v>
          </cell>
          <cell r="Q210">
            <v>0</v>
          </cell>
          <cell r="U210">
            <v>0</v>
          </cell>
        </row>
        <row r="211">
          <cell r="A211" t="str">
            <v>400 kv Obra Jounpur</v>
          </cell>
          <cell r="B211">
            <v>208</v>
          </cell>
          <cell r="C211" t="str">
            <v>69/4</v>
          </cell>
          <cell r="D211">
            <v>396</v>
          </cell>
          <cell r="E211" t="str">
            <v>FA+3</v>
          </cell>
          <cell r="I211">
            <v>0</v>
          </cell>
          <cell r="J211" t="str">
            <v>FOREST</v>
          </cell>
          <cell r="P211">
            <v>27</v>
          </cell>
          <cell r="Q211">
            <v>0</v>
          </cell>
          <cell r="U211">
            <v>0</v>
          </cell>
        </row>
        <row r="212">
          <cell r="A212" t="str">
            <v>400 kv Obra Jounpur</v>
          </cell>
          <cell r="B212">
            <v>209</v>
          </cell>
          <cell r="C212" t="str">
            <v>69/5</v>
          </cell>
          <cell r="D212">
            <v>445</v>
          </cell>
          <cell r="E212" t="str">
            <v>FA+0</v>
          </cell>
          <cell r="I212">
            <v>0</v>
          </cell>
          <cell r="J212" t="str">
            <v>FOREST</v>
          </cell>
          <cell r="P212">
            <v>27</v>
          </cell>
          <cell r="Q212">
            <v>0</v>
          </cell>
          <cell r="U212">
            <v>0</v>
          </cell>
        </row>
        <row r="213">
          <cell r="A213" t="str">
            <v>400 kv Obra Jounpur</v>
          </cell>
          <cell r="B213">
            <v>210</v>
          </cell>
          <cell r="C213" t="str">
            <v>69/6</v>
          </cell>
          <cell r="D213">
            <v>398.7</v>
          </cell>
          <cell r="E213" t="str">
            <v>FA+9</v>
          </cell>
          <cell r="I213">
            <v>0</v>
          </cell>
          <cell r="J213" t="str">
            <v>FOREST</v>
          </cell>
          <cell r="P213">
            <v>27</v>
          </cell>
          <cell r="Q213">
            <v>0</v>
          </cell>
          <cell r="U213">
            <v>0</v>
          </cell>
        </row>
        <row r="214">
          <cell r="A214" t="str">
            <v>400 kv Obra Jounpur</v>
          </cell>
          <cell r="B214">
            <v>211</v>
          </cell>
          <cell r="C214" t="str">
            <v xml:space="preserve">70/0 </v>
          </cell>
          <cell r="D214">
            <v>436</v>
          </cell>
          <cell r="E214" t="str">
            <v>FB+0</v>
          </cell>
          <cell r="I214">
            <v>0</v>
          </cell>
          <cell r="J214" t="str">
            <v>FOREST</v>
          </cell>
          <cell r="P214">
            <v>27</v>
          </cell>
          <cell r="Q214">
            <v>0</v>
          </cell>
          <cell r="U214">
            <v>0</v>
          </cell>
        </row>
        <row r="215">
          <cell r="A215" t="str">
            <v>400 kv Obra Jounpur</v>
          </cell>
          <cell r="B215">
            <v>212</v>
          </cell>
          <cell r="C215" t="str">
            <v>70/1</v>
          </cell>
          <cell r="D215">
            <v>380</v>
          </cell>
          <cell r="E215" t="str">
            <v>FA+9</v>
          </cell>
          <cell r="I215">
            <v>0</v>
          </cell>
          <cell r="P215">
            <v>27</v>
          </cell>
          <cell r="Q215">
            <v>0</v>
          </cell>
          <cell r="U215">
            <v>0</v>
          </cell>
        </row>
        <row r="216">
          <cell r="A216" t="str">
            <v>400 kv Obra Jounpur</v>
          </cell>
          <cell r="B216">
            <v>213</v>
          </cell>
          <cell r="C216" t="str">
            <v>70/2</v>
          </cell>
          <cell r="D216">
            <v>352</v>
          </cell>
          <cell r="E216" t="str">
            <v>FA+0</v>
          </cell>
          <cell r="I216">
            <v>0</v>
          </cell>
          <cell r="J216" t="str">
            <v>FOREST</v>
          </cell>
          <cell r="P216">
            <v>27</v>
          </cell>
          <cell r="Q216">
            <v>0</v>
          </cell>
          <cell r="U216">
            <v>0</v>
          </cell>
        </row>
        <row r="217">
          <cell r="A217" t="str">
            <v>400 kv Obra Jounpur</v>
          </cell>
          <cell r="B217">
            <v>214</v>
          </cell>
          <cell r="C217" t="str">
            <v>70/3</v>
          </cell>
          <cell r="D217">
            <v>404</v>
          </cell>
          <cell r="E217" t="str">
            <v>FA+0</v>
          </cell>
          <cell r="I217">
            <v>0</v>
          </cell>
          <cell r="P217">
            <v>27</v>
          </cell>
          <cell r="Q217">
            <v>0</v>
          </cell>
          <cell r="U217">
            <v>0</v>
          </cell>
        </row>
        <row r="218">
          <cell r="A218" t="str">
            <v>400 kv Obra Jounpur</v>
          </cell>
          <cell r="B218">
            <v>215</v>
          </cell>
          <cell r="C218" t="str">
            <v>70/4</v>
          </cell>
          <cell r="D218">
            <v>443.71</v>
          </cell>
          <cell r="E218" t="str">
            <v>FA+3</v>
          </cell>
          <cell r="I218">
            <v>0</v>
          </cell>
          <cell r="P218">
            <v>27</v>
          </cell>
          <cell r="Q218">
            <v>0</v>
          </cell>
          <cell r="U218">
            <v>0</v>
          </cell>
        </row>
        <row r="219">
          <cell r="A219" t="str">
            <v>400 kv Obra Jounpur</v>
          </cell>
          <cell r="B219">
            <v>216</v>
          </cell>
          <cell r="C219" t="str">
            <v>71/0</v>
          </cell>
          <cell r="D219">
            <v>322.64</v>
          </cell>
          <cell r="E219" t="str">
            <v>FB+18</v>
          </cell>
          <cell r="I219">
            <v>0</v>
          </cell>
          <cell r="P219">
            <v>27</v>
          </cell>
          <cell r="Q219">
            <v>0</v>
          </cell>
          <cell r="U219">
            <v>0</v>
          </cell>
        </row>
        <row r="220">
          <cell r="A220" t="str">
            <v>400 kv Obra Jounpur</v>
          </cell>
          <cell r="B220">
            <v>217</v>
          </cell>
          <cell r="C220" t="str">
            <v>72/0</v>
          </cell>
          <cell r="D220">
            <v>235.88</v>
          </cell>
          <cell r="E220" t="str">
            <v>FB+9</v>
          </cell>
          <cell r="I220">
            <v>0</v>
          </cell>
          <cell r="P220">
            <v>27</v>
          </cell>
          <cell r="Q220">
            <v>0</v>
          </cell>
          <cell r="U220">
            <v>0</v>
          </cell>
        </row>
        <row r="221">
          <cell r="A221" t="str">
            <v>400 kv Obra Jounpur</v>
          </cell>
          <cell r="B221">
            <v>218</v>
          </cell>
          <cell r="C221" t="str">
            <v>73/0</v>
          </cell>
          <cell r="D221">
            <v>405</v>
          </cell>
          <cell r="E221" t="str">
            <v>FC+0</v>
          </cell>
          <cell r="I221">
            <v>0</v>
          </cell>
          <cell r="P221">
            <v>27</v>
          </cell>
          <cell r="Q221">
            <v>0</v>
          </cell>
          <cell r="U221">
            <v>0</v>
          </cell>
        </row>
        <row r="222">
          <cell r="A222" t="str">
            <v>400 kv Obra Jounpur</v>
          </cell>
          <cell r="B222">
            <v>219</v>
          </cell>
          <cell r="C222" t="str">
            <v>73/1</v>
          </cell>
          <cell r="D222">
            <v>415.47</v>
          </cell>
          <cell r="E222" t="str">
            <v>FA+3</v>
          </cell>
          <cell r="I222">
            <v>0</v>
          </cell>
          <cell r="P222">
            <v>27</v>
          </cell>
          <cell r="Q222">
            <v>0</v>
          </cell>
          <cell r="U222">
            <v>0</v>
          </cell>
        </row>
        <row r="223">
          <cell r="A223" t="str">
            <v>400 kv Obra Jounpur</v>
          </cell>
          <cell r="B223">
            <v>220</v>
          </cell>
          <cell r="C223" t="str">
            <v>74/0</v>
          </cell>
          <cell r="D223">
            <v>244.92</v>
          </cell>
          <cell r="E223" t="str">
            <v>FD+3</v>
          </cell>
          <cell r="I223">
            <v>0</v>
          </cell>
          <cell r="P223">
            <v>27</v>
          </cell>
          <cell r="Q223">
            <v>0</v>
          </cell>
          <cell r="U223">
            <v>0</v>
          </cell>
        </row>
        <row r="224">
          <cell r="A224" t="str">
            <v>400 kv Obra Jounpur</v>
          </cell>
          <cell r="B224">
            <v>221</v>
          </cell>
          <cell r="C224" t="str">
            <v>75/0</v>
          </cell>
          <cell r="D224">
            <v>245.64</v>
          </cell>
          <cell r="E224" t="str">
            <v>FD+18</v>
          </cell>
          <cell r="I224">
            <v>0</v>
          </cell>
          <cell r="P224">
            <v>27</v>
          </cell>
          <cell r="Q224">
            <v>0</v>
          </cell>
          <cell r="U224">
            <v>0</v>
          </cell>
        </row>
        <row r="225">
          <cell r="A225" t="str">
            <v>400 kv Obra Jounpur</v>
          </cell>
          <cell r="B225">
            <v>222</v>
          </cell>
          <cell r="C225" t="str">
            <v>75/1</v>
          </cell>
          <cell r="D225">
            <v>531</v>
          </cell>
          <cell r="E225" t="str">
            <v>FD+30</v>
          </cell>
          <cell r="I225">
            <v>0</v>
          </cell>
          <cell r="P225">
            <v>27</v>
          </cell>
          <cell r="Q225">
            <v>0</v>
          </cell>
          <cell r="U225">
            <v>0</v>
          </cell>
        </row>
        <row r="226">
          <cell r="A226" t="str">
            <v>400 kv Obra Jounpur</v>
          </cell>
          <cell r="B226">
            <v>223</v>
          </cell>
          <cell r="C226" t="str">
            <v>75/2</v>
          </cell>
          <cell r="D226">
            <v>418.87</v>
          </cell>
          <cell r="E226" t="str">
            <v>FB+6</v>
          </cell>
          <cell r="I226">
            <v>0</v>
          </cell>
          <cell r="P226">
            <v>27</v>
          </cell>
          <cell r="Q226">
            <v>0</v>
          </cell>
          <cell r="U226">
            <v>0</v>
          </cell>
        </row>
        <row r="227">
          <cell r="A227" t="str">
            <v>400 kv Obra Jounpur</v>
          </cell>
          <cell r="B227">
            <v>224</v>
          </cell>
          <cell r="C227" t="str">
            <v>76/0</v>
          </cell>
          <cell r="D227">
            <v>484.73</v>
          </cell>
          <cell r="E227" t="str">
            <v>FC+0</v>
          </cell>
          <cell r="I227">
            <v>0</v>
          </cell>
          <cell r="P227">
            <v>27</v>
          </cell>
          <cell r="Q227">
            <v>0</v>
          </cell>
          <cell r="U227">
            <v>0</v>
          </cell>
        </row>
        <row r="228">
          <cell r="A228" t="str">
            <v>400 kv Obra Jounpur</v>
          </cell>
          <cell r="B228">
            <v>225</v>
          </cell>
          <cell r="C228" t="str">
            <v>77/0</v>
          </cell>
          <cell r="D228">
            <v>345.88</v>
          </cell>
          <cell r="E228" t="str">
            <v>FD+0</v>
          </cell>
          <cell r="I228">
            <v>0</v>
          </cell>
          <cell r="P228">
            <v>27</v>
          </cell>
          <cell r="Q228">
            <v>0</v>
          </cell>
          <cell r="U228">
            <v>0</v>
          </cell>
        </row>
        <row r="229">
          <cell r="A229" t="str">
            <v>400 kv Obra Jounpur</v>
          </cell>
          <cell r="B229">
            <v>226</v>
          </cell>
          <cell r="C229" t="str">
            <v>77/1</v>
          </cell>
          <cell r="D229">
            <v>1066.4100000000001</v>
          </cell>
          <cell r="E229" t="str">
            <v>SPL</v>
          </cell>
          <cell r="I229">
            <v>0</v>
          </cell>
          <cell r="P229">
            <v>27</v>
          </cell>
          <cell r="Q229">
            <v>0</v>
          </cell>
          <cell r="U229">
            <v>0</v>
          </cell>
        </row>
        <row r="230">
          <cell r="A230" t="str">
            <v>400 kv Obra Jounpur</v>
          </cell>
          <cell r="B230">
            <v>227</v>
          </cell>
          <cell r="C230" t="str">
            <v>77/2</v>
          </cell>
          <cell r="D230">
            <v>462.63</v>
          </cell>
          <cell r="E230" t="str">
            <v>SPL</v>
          </cell>
          <cell r="I230">
            <v>0</v>
          </cell>
          <cell r="P230">
            <v>27</v>
          </cell>
          <cell r="Q230">
            <v>0</v>
          </cell>
          <cell r="U230">
            <v>0</v>
          </cell>
        </row>
        <row r="231">
          <cell r="A231" t="str">
            <v>400 kv Obra Jounpur</v>
          </cell>
          <cell r="B231">
            <v>228</v>
          </cell>
          <cell r="C231" t="str">
            <v>78/0</v>
          </cell>
          <cell r="D231">
            <v>384.8</v>
          </cell>
          <cell r="E231" t="str">
            <v>FD+0</v>
          </cell>
          <cell r="I231">
            <v>0</v>
          </cell>
          <cell r="P231">
            <v>27</v>
          </cell>
          <cell r="Q231">
            <v>0</v>
          </cell>
          <cell r="U231">
            <v>0</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t="str">
            <v>Harsh</v>
          </cell>
          <cell r="P232">
            <v>27</v>
          </cell>
          <cell r="Q232">
            <v>0</v>
          </cell>
          <cell r="U232">
            <v>0</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t="str">
            <v>Harsh</v>
          </cell>
          <cell r="N233">
            <v>43851</v>
          </cell>
          <cell r="P233">
            <v>43878</v>
          </cell>
          <cell r="Q233">
            <v>0</v>
          </cell>
          <cell r="U233">
            <v>0</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t="str">
            <v>Harsh</v>
          </cell>
          <cell r="N234">
            <v>43847</v>
          </cell>
          <cell r="P234">
            <v>43874</v>
          </cell>
          <cell r="Q234">
            <v>0</v>
          </cell>
          <cell r="U234">
            <v>0</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t="str">
            <v>Harsh</v>
          </cell>
          <cell r="L235" t="str">
            <v>Bhanu</v>
          </cell>
          <cell r="N235">
            <v>43799</v>
          </cell>
          <cell r="O235" t="str">
            <v>RA-6</v>
          </cell>
          <cell r="P235">
            <v>43826</v>
          </cell>
          <cell r="Q235">
            <v>0</v>
          </cell>
          <cell r="U235">
            <v>0</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t="str">
            <v>Harsh</v>
          </cell>
          <cell r="L236" t="str">
            <v>Bhanu</v>
          </cell>
          <cell r="N236">
            <v>43794</v>
          </cell>
          <cell r="O236" t="str">
            <v>RA-6</v>
          </cell>
          <cell r="P236">
            <v>43821</v>
          </cell>
          <cell r="Q236">
            <v>0</v>
          </cell>
          <cell r="U236">
            <v>0</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t="str">
            <v>Harsh</v>
          </cell>
          <cell r="L237" t="str">
            <v>Nemchand</v>
          </cell>
          <cell r="M237">
            <v>43802</v>
          </cell>
          <cell r="N237">
            <v>43803</v>
          </cell>
          <cell r="P237">
            <v>43830</v>
          </cell>
          <cell r="Q237">
            <v>0</v>
          </cell>
          <cell r="U237">
            <v>0</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t="str">
            <v>Harsh</v>
          </cell>
          <cell r="L238" t="str">
            <v>Bhanu</v>
          </cell>
          <cell r="N238">
            <v>43799</v>
          </cell>
          <cell r="O238" t="str">
            <v>RA-6</v>
          </cell>
          <cell r="P238">
            <v>43826</v>
          </cell>
          <cell r="Q238">
            <v>0</v>
          </cell>
          <cell r="U238">
            <v>0</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t="str">
            <v>Harsh</v>
          </cell>
          <cell r="L239" t="str">
            <v>Bhanu</v>
          </cell>
          <cell r="M239">
            <v>43804</v>
          </cell>
          <cell r="N239">
            <v>43805</v>
          </cell>
          <cell r="P239">
            <v>43832</v>
          </cell>
          <cell r="Q239">
            <v>0</v>
          </cell>
          <cell r="U239">
            <v>0</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t="str">
            <v>Harsh</v>
          </cell>
          <cell r="L240" t="str">
            <v>Bhanu</v>
          </cell>
          <cell r="M240">
            <v>43819</v>
          </cell>
          <cell r="N240">
            <v>43820</v>
          </cell>
          <cell r="P240">
            <v>43847</v>
          </cell>
          <cell r="Q240">
            <v>0</v>
          </cell>
          <cell r="U240">
            <v>0</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t="str">
            <v>Harsh</v>
          </cell>
          <cell r="L241" t="str">
            <v>Bhanu</v>
          </cell>
          <cell r="M241">
            <v>43809</v>
          </cell>
          <cell r="N241">
            <v>43810</v>
          </cell>
          <cell r="P241">
            <v>43837</v>
          </cell>
          <cell r="Q241">
            <v>0</v>
          </cell>
          <cell r="U241">
            <v>0</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t="str">
            <v>Harsh</v>
          </cell>
          <cell r="L242" t="str">
            <v>Bhanu</v>
          </cell>
          <cell r="M242">
            <v>43814</v>
          </cell>
          <cell r="N242">
            <v>43815</v>
          </cell>
          <cell r="P242">
            <v>43842</v>
          </cell>
          <cell r="Q242">
            <v>0</v>
          </cell>
          <cell r="U242">
            <v>0</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t="str">
            <v>Harsh</v>
          </cell>
          <cell r="L243" t="str">
            <v>Bhanu</v>
          </cell>
          <cell r="M243">
            <v>43817</v>
          </cell>
          <cell r="N243">
            <v>43818</v>
          </cell>
          <cell r="P243">
            <v>43845</v>
          </cell>
          <cell r="Q243">
            <v>0</v>
          </cell>
          <cell r="U243">
            <v>0</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t="str">
            <v>Harsh</v>
          </cell>
          <cell r="L244" t="str">
            <v>Bhanu</v>
          </cell>
          <cell r="M244">
            <v>43812</v>
          </cell>
          <cell r="N244">
            <v>43813</v>
          </cell>
          <cell r="P244">
            <v>43840</v>
          </cell>
          <cell r="Q244">
            <v>0</v>
          </cell>
          <cell r="U244">
            <v>0</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t="str">
            <v>Harsh</v>
          </cell>
          <cell r="L245" t="str">
            <v>Bhanu</v>
          </cell>
          <cell r="M245">
            <v>43810</v>
          </cell>
          <cell r="N245">
            <v>43811</v>
          </cell>
          <cell r="P245">
            <v>43838</v>
          </cell>
          <cell r="Q245">
            <v>0</v>
          </cell>
          <cell r="U245">
            <v>0</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t="str">
            <v>Harsh</v>
          </cell>
          <cell r="L246" t="str">
            <v>Bhanu</v>
          </cell>
          <cell r="M246">
            <v>43795</v>
          </cell>
          <cell r="N246">
            <v>43797</v>
          </cell>
          <cell r="O246" t="str">
            <v>RA-6</v>
          </cell>
          <cell r="P246">
            <v>43824</v>
          </cell>
          <cell r="Q246">
            <v>0</v>
          </cell>
          <cell r="U246">
            <v>0</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t="str">
            <v>Harsh</v>
          </cell>
          <cell r="L247" t="str">
            <v>Bhanu</v>
          </cell>
          <cell r="M247">
            <v>43790</v>
          </cell>
          <cell r="N247">
            <v>43791</v>
          </cell>
          <cell r="O247" t="str">
            <v>RA-6</v>
          </cell>
          <cell r="P247">
            <v>43818</v>
          </cell>
          <cell r="Q247">
            <v>0</v>
          </cell>
          <cell r="U247">
            <v>0</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t="str">
            <v>Harsh</v>
          </cell>
          <cell r="L248" t="str">
            <v>Bhanu</v>
          </cell>
          <cell r="M248">
            <v>43779</v>
          </cell>
          <cell r="N248">
            <v>43780</v>
          </cell>
          <cell r="O248" t="str">
            <v>RA-6</v>
          </cell>
          <cell r="P248">
            <v>43807</v>
          </cell>
          <cell r="Q248">
            <v>0</v>
          </cell>
          <cell r="U248">
            <v>19</v>
          </cell>
          <cell r="W248">
            <v>43836</v>
          </cell>
          <cell r="X248" t="str">
            <v>Navaya</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t="str">
            <v>Harsh</v>
          </cell>
          <cell r="L249" t="str">
            <v>Bhanu</v>
          </cell>
          <cell r="M249">
            <v>43785</v>
          </cell>
          <cell r="N249">
            <v>43790</v>
          </cell>
          <cell r="O249" t="str">
            <v>RA-6</v>
          </cell>
          <cell r="P249">
            <v>43817</v>
          </cell>
          <cell r="Q249">
            <v>0</v>
          </cell>
          <cell r="U249">
            <v>0</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t="str">
            <v>M P sharma</v>
          </cell>
          <cell r="L250" t="str">
            <v>Bhanu</v>
          </cell>
          <cell r="M250">
            <v>43759</v>
          </cell>
          <cell r="N250">
            <v>43759</v>
          </cell>
          <cell r="O250" t="str">
            <v>RA-5</v>
          </cell>
          <cell r="P250">
            <v>43786</v>
          </cell>
          <cell r="Q250">
            <v>0</v>
          </cell>
          <cell r="U250">
            <v>0</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t="str">
            <v>Harsh</v>
          </cell>
          <cell r="L251" t="str">
            <v>Bhanu</v>
          </cell>
          <cell r="M251">
            <v>43729</v>
          </cell>
          <cell r="N251">
            <v>43730</v>
          </cell>
          <cell r="O251" t="str">
            <v>RA-3</v>
          </cell>
          <cell r="P251">
            <v>43757</v>
          </cell>
          <cell r="Q251">
            <v>0</v>
          </cell>
          <cell r="U251">
            <v>16</v>
          </cell>
          <cell r="W251">
            <v>43833</v>
          </cell>
          <cell r="X251" t="str">
            <v>Navaya</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t="str">
            <v>Harsh</v>
          </cell>
          <cell r="L252" t="str">
            <v>Bhanu</v>
          </cell>
          <cell r="M252">
            <v>43717</v>
          </cell>
          <cell r="N252">
            <v>43720</v>
          </cell>
          <cell r="O252" t="str">
            <v>RA-3</v>
          </cell>
          <cell r="P252">
            <v>43747</v>
          </cell>
          <cell r="Q252">
            <v>0</v>
          </cell>
          <cell r="U252">
            <v>0</v>
          </cell>
        </row>
        <row r="253">
          <cell r="A253" t="str">
            <v>400 kv Obra Jounpur</v>
          </cell>
          <cell r="B253">
            <v>250</v>
          </cell>
          <cell r="C253" t="str">
            <v>86/0</v>
          </cell>
          <cell r="D253">
            <v>115</v>
          </cell>
          <cell r="E253" t="str">
            <v>FD+0</v>
          </cell>
          <cell r="I253">
            <v>0</v>
          </cell>
          <cell r="P253">
            <v>27</v>
          </cell>
          <cell r="Q253">
            <v>0</v>
          </cell>
          <cell r="U253">
            <v>0</v>
          </cell>
        </row>
        <row r="254">
          <cell r="A254" t="str">
            <v>400 kv Obra Jounpur</v>
          </cell>
          <cell r="B254">
            <v>251</v>
          </cell>
          <cell r="C254" t="str">
            <v>86/1</v>
          </cell>
          <cell r="D254">
            <v>90.2</v>
          </cell>
          <cell r="E254" t="str">
            <v>DWARF+0</v>
          </cell>
          <cell r="I254">
            <v>0</v>
          </cell>
          <cell r="P254">
            <v>27</v>
          </cell>
          <cell r="Q254">
            <v>0</v>
          </cell>
          <cell r="U254">
            <v>0</v>
          </cell>
        </row>
        <row r="255">
          <cell r="A255" t="str">
            <v>400 kv Obra Jounpur</v>
          </cell>
          <cell r="B255">
            <v>252</v>
          </cell>
          <cell r="C255" t="str">
            <v>86/2</v>
          </cell>
          <cell r="D255">
            <v>147.27000000000001</v>
          </cell>
          <cell r="E255" t="str">
            <v>DWARF+0</v>
          </cell>
          <cell r="I255">
            <v>0</v>
          </cell>
          <cell r="P255">
            <v>27</v>
          </cell>
          <cell r="Q255">
            <v>0</v>
          </cell>
          <cell r="U255">
            <v>0</v>
          </cell>
        </row>
        <row r="256">
          <cell r="A256" t="str">
            <v>400 kv Obra Jounpur</v>
          </cell>
          <cell r="B256">
            <v>253</v>
          </cell>
          <cell r="C256" t="str">
            <v>87/0</v>
          </cell>
          <cell r="D256">
            <v>236.38</v>
          </cell>
          <cell r="E256" t="str">
            <v>FB+0</v>
          </cell>
          <cell r="I256">
            <v>0</v>
          </cell>
          <cell r="P256">
            <v>27</v>
          </cell>
          <cell r="Q256">
            <v>0</v>
          </cell>
          <cell r="U256">
            <v>0</v>
          </cell>
        </row>
        <row r="257">
          <cell r="A257" t="str">
            <v>400 kv Obra Jounpur</v>
          </cell>
          <cell r="B257">
            <v>254</v>
          </cell>
          <cell r="C257" t="str">
            <v>87/1</v>
          </cell>
          <cell r="D257">
            <v>96.06</v>
          </cell>
          <cell r="E257" t="str">
            <v>DWARF+0</v>
          </cell>
          <cell r="I257">
            <v>0</v>
          </cell>
          <cell r="P257">
            <v>27</v>
          </cell>
          <cell r="Q257">
            <v>0</v>
          </cell>
          <cell r="U257">
            <v>0</v>
          </cell>
        </row>
        <row r="258">
          <cell r="A258" t="str">
            <v>400 kv Obra Jounpur</v>
          </cell>
          <cell r="B258">
            <v>255</v>
          </cell>
          <cell r="C258" t="str">
            <v>87/2</v>
          </cell>
          <cell r="D258">
            <v>141.72999999999999</v>
          </cell>
          <cell r="E258" t="str">
            <v>DWARF+0</v>
          </cell>
          <cell r="I258">
            <v>0</v>
          </cell>
          <cell r="P258">
            <v>27</v>
          </cell>
          <cell r="Q258">
            <v>0</v>
          </cell>
          <cell r="U258">
            <v>0</v>
          </cell>
        </row>
        <row r="259">
          <cell r="A259" t="str">
            <v>400 kv Obra Jounpur</v>
          </cell>
          <cell r="B259">
            <v>256</v>
          </cell>
          <cell r="C259" t="str">
            <v>88/0</v>
          </cell>
          <cell r="D259">
            <v>406</v>
          </cell>
          <cell r="E259" t="str">
            <v>FC+0</v>
          </cell>
          <cell r="I259">
            <v>0</v>
          </cell>
          <cell r="P259">
            <v>27</v>
          </cell>
          <cell r="Q259">
            <v>0</v>
          </cell>
          <cell r="U259">
            <v>0</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t="str">
            <v>Girdhari</v>
          </cell>
          <cell r="L260" t="str">
            <v>Bhanu</v>
          </cell>
          <cell r="N260">
            <v>43839</v>
          </cell>
          <cell r="P260">
            <v>43866</v>
          </cell>
          <cell r="Q260">
            <v>0</v>
          </cell>
          <cell r="U260">
            <v>0</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t="str">
            <v>Girdhari</v>
          </cell>
          <cell r="L261" t="str">
            <v>Bhanu</v>
          </cell>
          <cell r="M261">
            <v>43827</v>
          </cell>
          <cell r="N261">
            <v>43830</v>
          </cell>
          <cell r="P261">
            <v>43857</v>
          </cell>
          <cell r="Q261">
            <v>0</v>
          </cell>
          <cell r="U261">
            <v>0</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t="str">
            <v>Harsh</v>
          </cell>
          <cell r="L262" t="str">
            <v>Bhanu</v>
          </cell>
          <cell r="M262">
            <v>43822</v>
          </cell>
          <cell r="N262">
            <v>43823</v>
          </cell>
          <cell r="P262">
            <v>43850</v>
          </cell>
          <cell r="Q262">
            <v>0</v>
          </cell>
          <cell r="U262">
            <v>0</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t="str">
            <v>Harsh</v>
          </cell>
          <cell r="L263" t="str">
            <v>Bhanu</v>
          </cell>
          <cell r="M263">
            <v>43823</v>
          </cell>
          <cell r="N263">
            <v>43825</v>
          </cell>
          <cell r="P263">
            <v>43852</v>
          </cell>
          <cell r="Q263">
            <v>0</v>
          </cell>
          <cell r="U263">
            <v>0</v>
          </cell>
        </row>
        <row r="264">
          <cell r="A264" t="str">
            <v>400 kv Obra Jounpur</v>
          </cell>
          <cell r="B264">
            <v>261</v>
          </cell>
          <cell r="C264" t="str">
            <v>90/0</v>
          </cell>
          <cell r="D264">
            <v>348.16</v>
          </cell>
          <cell r="E264" t="str">
            <v>FC+0</v>
          </cell>
          <cell r="I264">
            <v>0</v>
          </cell>
          <cell r="P264">
            <v>27</v>
          </cell>
          <cell r="Q264">
            <v>0</v>
          </cell>
          <cell r="U264">
            <v>0</v>
          </cell>
        </row>
        <row r="265">
          <cell r="A265" t="str">
            <v>400 kv Obra Jounpur</v>
          </cell>
          <cell r="B265">
            <v>262</v>
          </cell>
          <cell r="C265" t="str">
            <v>91/0</v>
          </cell>
          <cell r="D265">
            <v>189.64</v>
          </cell>
          <cell r="E265" t="str">
            <v>FD+30</v>
          </cell>
          <cell r="I265">
            <v>0</v>
          </cell>
          <cell r="P265">
            <v>27</v>
          </cell>
          <cell r="Q265">
            <v>0</v>
          </cell>
          <cell r="U265">
            <v>0</v>
          </cell>
        </row>
        <row r="266">
          <cell r="A266" t="str">
            <v>400 kv Obra Jounpur</v>
          </cell>
          <cell r="B266">
            <v>263</v>
          </cell>
          <cell r="C266" t="str">
            <v>92/0</v>
          </cell>
          <cell r="D266">
            <v>494</v>
          </cell>
          <cell r="E266" t="str">
            <v>FD+18+3</v>
          </cell>
          <cell r="I266">
            <v>0</v>
          </cell>
          <cell r="P266">
            <v>27</v>
          </cell>
          <cell r="Q266">
            <v>0</v>
          </cell>
          <cell r="U266">
            <v>0</v>
          </cell>
        </row>
        <row r="267">
          <cell r="A267" t="str">
            <v>400 kv Obra Jounpur</v>
          </cell>
          <cell r="B267">
            <v>264</v>
          </cell>
          <cell r="C267" t="str">
            <v>92/1</v>
          </cell>
          <cell r="D267">
            <v>385.96</v>
          </cell>
          <cell r="E267" t="str">
            <v>FB+0</v>
          </cell>
          <cell r="I267">
            <v>0</v>
          </cell>
          <cell r="P267">
            <v>27</v>
          </cell>
          <cell r="Q267">
            <v>0</v>
          </cell>
          <cell r="U267">
            <v>0</v>
          </cell>
        </row>
        <row r="268">
          <cell r="A268" t="str">
            <v>400 kv Obra Jounpur</v>
          </cell>
          <cell r="B268">
            <v>265</v>
          </cell>
          <cell r="C268" t="str">
            <v>93/0</v>
          </cell>
          <cell r="D268">
            <v>255.11</v>
          </cell>
          <cell r="E268" t="str">
            <v>FD+0</v>
          </cell>
          <cell r="I268">
            <v>0</v>
          </cell>
          <cell r="P268">
            <v>27</v>
          </cell>
          <cell r="Q268">
            <v>0</v>
          </cell>
          <cell r="U268">
            <v>0</v>
          </cell>
        </row>
        <row r="269">
          <cell r="A269" t="str">
            <v>400 kv Obra Jounpur</v>
          </cell>
          <cell r="B269">
            <v>266</v>
          </cell>
          <cell r="C269" t="str">
            <v>93A/0</v>
          </cell>
          <cell r="D269">
            <v>226.42</v>
          </cell>
          <cell r="E269" t="str">
            <v>FD+0</v>
          </cell>
          <cell r="I269">
            <v>0</v>
          </cell>
          <cell r="P269">
            <v>27</v>
          </cell>
          <cell r="Q269">
            <v>0</v>
          </cell>
          <cell r="U269">
            <v>0</v>
          </cell>
        </row>
        <row r="270">
          <cell r="A270" t="str">
            <v>400 kv Obra Jounpur</v>
          </cell>
          <cell r="B270">
            <v>267</v>
          </cell>
          <cell r="C270" t="str">
            <v>94/0</v>
          </cell>
          <cell r="D270">
            <v>179.62</v>
          </cell>
          <cell r="E270" t="str">
            <v>FD+18</v>
          </cell>
          <cell r="I270">
            <v>0</v>
          </cell>
          <cell r="P270">
            <v>27</v>
          </cell>
          <cell r="Q270">
            <v>0</v>
          </cell>
          <cell r="U270">
            <v>0</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N271">
            <v>43854</v>
          </cell>
          <cell r="P271">
            <v>43881</v>
          </cell>
          <cell r="Q271">
            <v>0</v>
          </cell>
          <cell r="U271">
            <v>0</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t="str">
            <v>GIRDHARI</v>
          </cell>
          <cell r="L272" t="str">
            <v>Bhanu</v>
          </cell>
          <cell r="N272">
            <v>43834</v>
          </cell>
          <cell r="P272">
            <v>43861</v>
          </cell>
          <cell r="Q272">
            <v>0</v>
          </cell>
          <cell r="U272">
            <v>0</v>
          </cell>
        </row>
        <row r="273">
          <cell r="A273" t="str">
            <v>400 kv Obra Jounpur</v>
          </cell>
          <cell r="B273">
            <v>270</v>
          </cell>
          <cell r="C273" t="str">
            <v>96/1</v>
          </cell>
          <cell r="D273">
            <v>327.01</v>
          </cell>
          <cell r="E273" t="str">
            <v>FA+6</v>
          </cell>
          <cell r="F273" t="str">
            <v>WET</v>
          </cell>
          <cell r="I273">
            <v>0</v>
          </cell>
          <cell r="P273">
            <v>27</v>
          </cell>
          <cell r="Q273">
            <v>0</v>
          </cell>
          <cell r="U273">
            <v>0</v>
          </cell>
        </row>
        <row r="274">
          <cell r="A274" t="str">
            <v>400 kv Obra Jounpur</v>
          </cell>
          <cell r="B274">
            <v>271</v>
          </cell>
          <cell r="C274" t="str">
            <v>97/0</v>
          </cell>
          <cell r="D274">
            <v>332.63</v>
          </cell>
          <cell r="E274" t="str">
            <v>FD+0</v>
          </cell>
          <cell r="I274">
            <v>0</v>
          </cell>
          <cell r="P274">
            <v>27</v>
          </cell>
          <cell r="Q274">
            <v>0</v>
          </cell>
          <cell r="U274">
            <v>0</v>
          </cell>
        </row>
        <row r="275">
          <cell r="A275" t="str">
            <v>400 kv Obra Jounpur</v>
          </cell>
          <cell r="B275">
            <v>272</v>
          </cell>
          <cell r="C275" t="str">
            <v>98/0</v>
          </cell>
          <cell r="D275">
            <v>189.17</v>
          </cell>
          <cell r="E275" t="str">
            <v>FD+3</v>
          </cell>
          <cell r="I275">
            <v>0</v>
          </cell>
          <cell r="P275">
            <v>27</v>
          </cell>
          <cell r="Q275">
            <v>0</v>
          </cell>
          <cell r="U275">
            <v>0</v>
          </cell>
        </row>
        <row r="276">
          <cell r="A276" t="str">
            <v>400 kv Obra Jounpur</v>
          </cell>
          <cell r="B276">
            <v>273</v>
          </cell>
          <cell r="C276" t="str">
            <v>99/0</v>
          </cell>
          <cell r="D276">
            <v>428</v>
          </cell>
          <cell r="E276" t="str">
            <v>FD+6</v>
          </cell>
          <cell r="I276">
            <v>0</v>
          </cell>
          <cell r="P276">
            <v>27</v>
          </cell>
          <cell r="Q276">
            <v>0</v>
          </cell>
          <cell r="U276">
            <v>0</v>
          </cell>
        </row>
        <row r="277">
          <cell r="A277" t="str">
            <v>400 kv Obra Jounpur</v>
          </cell>
          <cell r="B277">
            <v>274</v>
          </cell>
          <cell r="C277" t="str">
            <v>99/1</v>
          </cell>
          <cell r="D277">
            <v>368.93</v>
          </cell>
          <cell r="E277" t="str">
            <v>FA+0</v>
          </cell>
          <cell r="I277">
            <v>0</v>
          </cell>
          <cell r="P277">
            <v>27</v>
          </cell>
          <cell r="Q277">
            <v>0</v>
          </cell>
          <cell r="U277">
            <v>0</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P278">
            <v>27</v>
          </cell>
          <cell r="Q278">
            <v>0</v>
          </cell>
          <cell r="U278">
            <v>0</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t="str">
            <v>karthik</v>
          </cell>
          <cell r="L279" t="str">
            <v>Bhanu</v>
          </cell>
          <cell r="M279">
            <v>43827</v>
          </cell>
          <cell r="N279">
            <v>43830</v>
          </cell>
          <cell r="P279">
            <v>43857</v>
          </cell>
          <cell r="Q279">
            <v>0</v>
          </cell>
          <cell r="U279">
            <v>0</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t="str">
            <v>Harsh</v>
          </cell>
          <cell r="L280" t="str">
            <v>Bhanu</v>
          </cell>
          <cell r="M280">
            <v>43802</v>
          </cell>
          <cell r="N280">
            <v>43803</v>
          </cell>
          <cell r="P280">
            <v>43830</v>
          </cell>
          <cell r="Q280">
            <v>0</v>
          </cell>
          <cell r="U280">
            <v>0</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t="str">
            <v>M P sharma</v>
          </cell>
          <cell r="L281" t="str">
            <v>Bhanu</v>
          </cell>
          <cell r="M281">
            <v>43810</v>
          </cell>
          <cell r="N281">
            <v>43811</v>
          </cell>
          <cell r="P281">
            <v>43838</v>
          </cell>
          <cell r="Q281">
            <v>0</v>
          </cell>
          <cell r="U281">
            <v>0</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t="str">
            <v>M P sharma</v>
          </cell>
          <cell r="L282" t="str">
            <v>Bhanu</v>
          </cell>
          <cell r="M282">
            <v>43819</v>
          </cell>
          <cell r="N282">
            <v>43820</v>
          </cell>
          <cell r="P282">
            <v>43847</v>
          </cell>
          <cell r="Q282">
            <v>0</v>
          </cell>
          <cell r="U282">
            <v>0</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t="str">
            <v>karthik</v>
          </cell>
          <cell r="L283" t="str">
            <v>Bhanu</v>
          </cell>
          <cell r="N283">
            <v>43847</v>
          </cell>
          <cell r="P283">
            <v>43874</v>
          </cell>
          <cell r="Q283">
            <v>0</v>
          </cell>
          <cell r="U283">
            <v>0</v>
          </cell>
        </row>
        <row r="284">
          <cell r="A284" t="str">
            <v>400 kv Obra Jounpur</v>
          </cell>
          <cell r="B284">
            <v>281</v>
          </cell>
          <cell r="C284" t="str">
            <v>102/0</v>
          </cell>
          <cell r="D284">
            <v>152.82</v>
          </cell>
          <cell r="E284" t="str">
            <v>FB+0</v>
          </cell>
          <cell r="I284">
            <v>0</v>
          </cell>
          <cell r="P284">
            <v>27</v>
          </cell>
          <cell r="Q284">
            <v>0</v>
          </cell>
          <cell r="U284">
            <v>0</v>
          </cell>
        </row>
        <row r="285">
          <cell r="A285" t="str">
            <v>400 kv Obra Jounpur</v>
          </cell>
          <cell r="B285">
            <v>282</v>
          </cell>
          <cell r="C285" t="str">
            <v>102/1</v>
          </cell>
          <cell r="D285">
            <v>98.01</v>
          </cell>
          <cell r="E285" t="str">
            <v>DWARF+0</v>
          </cell>
          <cell r="I285">
            <v>0</v>
          </cell>
          <cell r="P285">
            <v>27</v>
          </cell>
          <cell r="Q285">
            <v>0</v>
          </cell>
          <cell r="U285">
            <v>0</v>
          </cell>
        </row>
        <row r="286">
          <cell r="A286" t="str">
            <v>400 kv Obra Jounpur</v>
          </cell>
          <cell r="B286">
            <v>283</v>
          </cell>
          <cell r="C286" t="str">
            <v>102/2</v>
          </cell>
          <cell r="D286">
            <v>174.18</v>
          </cell>
          <cell r="E286" t="str">
            <v>DWARF+0</v>
          </cell>
          <cell r="I286">
            <v>0</v>
          </cell>
          <cell r="P286">
            <v>27</v>
          </cell>
          <cell r="Q286">
            <v>0</v>
          </cell>
          <cell r="U286">
            <v>0</v>
          </cell>
        </row>
        <row r="287">
          <cell r="A287" t="str">
            <v>400 kv Obra Jounpur</v>
          </cell>
          <cell r="B287">
            <v>284</v>
          </cell>
          <cell r="C287" t="str">
            <v>104/0</v>
          </cell>
          <cell r="D287">
            <v>379.83</v>
          </cell>
          <cell r="E287" t="str">
            <v>FD+0</v>
          </cell>
          <cell r="I287">
            <v>0</v>
          </cell>
          <cell r="P287">
            <v>27</v>
          </cell>
          <cell r="Q287">
            <v>0</v>
          </cell>
          <cell r="U287">
            <v>0</v>
          </cell>
        </row>
        <row r="288">
          <cell r="A288" t="str">
            <v>400 kv Obra Jounpur</v>
          </cell>
          <cell r="B288">
            <v>285</v>
          </cell>
          <cell r="C288" t="str">
            <v>105/0</v>
          </cell>
          <cell r="D288">
            <v>471.89</v>
          </cell>
          <cell r="E288" t="str">
            <v>FC+9</v>
          </cell>
          <cell r="I288">
            <v>0</v>
          </cell>
          <cell r="P288">
            <v>27</v>
          </cell>
          <cell r="Q288">
            <v>0</v>
          </cell>
          <cell r="U288">
            <v>0</v>
          </cell>
        </row>
        <row r="289">
          <cell r="A289" t="str">
            <v>400 kv Obra Jounpur</v>
          </cell>
          <cell r="B289">
            <v>286</v>
          </cell>
          <cell r="C289" t="str">
            <v>106/0</v>
          </cell>
          <cell r="D289">
            <v>245.52</v>
          </cell>
          <cell r="E289" t="str">
            <v>FD+3</v>
          </cell>
          <cell r="I289">
            <v>0</v>
          </cell>
          <cell r="P289">
            <v>27</v>
          </cell>
          <cell r="Q289">
            <v>0</v>
          </cell>
          <cell r="U289">
            <v>0</v>
          </cell>
        </row>
        <row r="290">
          <cell r="A290" t="str">
            <v>400 kv Obra Jounpur</v>
          </cell>
          <cell r="B290">
            <v>287</v>
          </cell>
          <cell r="C290" t="str">
            <v>107/0</v>
          </cell>
          <cell r="D290">
            <v>231.94</v>
          </cell>
          <cell r="E290" t="str">
            <v>FD+0</v>
          </cell>
          <cell r="I290">
            <v>0</v>
          </cell>
          <cell r="P290">
            <v>27</v>
          </cell>
          <cell r="Q290">
            <v>0</v>
          </cell>
          <cell r="U290">
            <v>0</v>
          </cell>
        </row>
        <row r="291">
          <cell r="A291" t="str">
            <v>400 kv Obra Jounpur</v>
          </cell>
          <cell r="B291">
            <v>288</v>
          </cell>
          <cell r="C291" t="str">
            <v>108/0</v>
          </cell>
          <cell r="D291">
            <v>350.19</v>
          </cell>
          <cell r="E291" t="str">
            <v>FD+0</v>
          </cell>
          <cell r="I291">
            <v>0</v>
          </cell>
          <cell r="P291">
            <v>27</v>
          </cell>
          <cell r="Q291">
            <v>0</v>
          </cell>
          <cell r="U291">
            <v>0</v>
          </cell>
        </row>
        <row r="292">
          <cell r="A292" t="str">
            <v>400 kv Obra Jounpur</v>
          </cell>
          <cell r="B292">
            <v>289</v>
          </cell>
          <cell r="C292" t="str">
            <v>108/1</v>
          </cell>
          <cell r="D292">
            <v>418.6</v>
          </cell>
          <cell r="E292" t="str">
            <v>FA+3</v>
          </cell>
          <cell r="I292">
            <v>0</v>
          </cell>
          <cell r="P292">
            <v>27</v>
          </cell>
          <cell r="Q292">
            <v>0</v>
          </cell>
          <cell r="U292">
            <v>0</v>
          </cell>
        </row>
        <row r="293">
          <cell r="A293" t="str">
            <v>400 kv Obra Jounpur</v>
          </cell>
          <cell r="B293">
            <v>290</v>
          </cell>
          <cell r="C293" t="str">
            <v>109/0</v>
          </cell>
          <cell r="D293">
            <v>373.6</v>
          </cell>
          <cell r="E293" t="str">
            <v>FB+0</v>
          </cell>
          <cell r="I293">
            <v>0</v>
          </cell>
          <cell r="P293">
            <v>27</v>
          </cell>
          <cell r="Q293">
            <v>0</v>
          </cell>
          <cell r="U293">
            <v>0</v>
          </cell>
        </row>
        <row r="294">
          <cell r="A294" t="str">
            <v>400 kv Obra Jounpur</v>
          </cell>
          <cell r="B294">
            <v>291</v>
          </cell>
          <cell r="C294" t="str">
            <v>109/1</v>
          </cell>
          <cell r="D294">
            <v>429.2</v>
          </cell>
          <cell r="E294" t="str">
            <v>FA+6</v>
          </cell>
          <cell r="I294">
            <v>0</v>
          </cell>
          <cell r="P294">
            <v>27</v>
          </cell>
          <cell r="Q294">
            <v>0</v>
          </cell>
          <cell r="U294">
            <v>0</v>
          </cell>
        </row>
        <row r="295">
          <cell r="A295" t="str">
            <v>400 kv Obra Jounpur</v>
          </cell>
          <cell r="B295">
            <v>292</v>
          </cell>
          <cell r="C295" t="str">
            <v>110/0</v>
          </cell>
          <cell r="D295">
            <v>160.38999999999999</v>
          </cell>
          <cell r="E295" t="str">
            <v>FD+9</v>
          </cell>
          <cell r="I295">
            <v>0</v>
          </cell>
          <cell r="P295">
            <v>27</v>
          </cell>
          <cell r="Q295">
            <v>0</v>
          </cell>
          <cell r="U295">
            <v>0</v>
          </cell>
        </row>
        <row r="296">
          <cell r="A296" t="str">
            <v>400 kv Obra Jounpur</v>
          </cell>
          <cell r="B296">
            <v>293</v>
          </cell>
          <cell r="C296" t="str">
            <v>111/0</v>
          </cell>
          <cell r="D296">
            <v>415.23</v>
          </cell>
          <cell r="E296" t="str">
            <v>FD+18</v>
          </cell>
          <cell r="I296">
            <v>0</v>
          </cell>
          <cell r="P296">
            <v>27</v>
          </cell>
          <cell r="Q296">
            <v>0</v>
          </cell>
          <cell r="U296">
            <v>0</v>
          </cell>
        </row>
        <row r="297">
          <cell r="A297" t="str">
            <v>400 kv Obra Jounpur</v>
          </cell>
          <cell r="B297">
            <v>294</v>
          </cell>
          <cell r="C297" t="str">
            <v>111/1</v>
          </cell>
          <cell r="D297">
            <v>403.71</v>
          </cell>
          <cell r="E297" t="str">
            <v>FA+0</v>
          </cell>
          <cell r="I297">
            <v>0</v>
          </cell>
          <cell r="P297">
            <v>27</v>
          </cell>
          <cell r="Q297">
            <v>0</v>
          </cell>
          <cell r="U297">
            <v>0</v>
          </cell>
        </row>
        <row r="298">
          <cell r="A298" t="str">
            <v>400 kv Obra Jounpur</v>
          </cell>
          <cell r="B298">
            <v>295</v>
          </cell>
          <cell r="C298" t="str">
            <v>111/2</v>
          </cell>
          <cell r="D298">
            <v>411.46</v>
          </cell>
          <cell r="E298" t="str">
            <v>FA+3</v>
          </cell>
          <cell r="I298">
            <v>0</v>
          </cell>
          <cell r="P298">
            <v>27</v>
          </cell>
          <cell r="Q298">
            <v>0</v>
          </cell>
          <cell r="U298">
            <v>0</v>
          </cell>
        </row>
        <row r="299">
          <cell r="A299" t="str">
            <v>400 kv Obra Jounpur</v>
          </cell>
          <cell r="B299">
            <v>296</v>
          </cell>
          <cell r="C299" t="str">
            <v>111/3</v>
          </cell>
          <cell r="D299">
            <v>431.33</v>
          </cell>
          <cell r="E299" t="str">
            <v>FA+0</v>
          </cell>
          <cell r="I299">
            <v>0</v>
          </cell>
          <cell r="P299">
            <v>27</v>
          </cell>
          <cell r="Q299">
            <v>0</v>
          </cell>
          <cell r="U299">
            <v>0</v>
          </cell>
        </row>
        <row r="300">
          <cell r="A300" t="str">
            <v>400 kv Obra Jounpur</v>
          </cell>
          <cell r="B300">
            <v>297</v>
          </cell>
          <cell r="C300" t="str">
            <v>111/4</v>
          </cell>
          <cell r="D300">
            <v>348.82</v>
          </cell>
          <cell r="E300" t="str">
            <v>FA+6</v>
          </cell>
          <cell r="I300">
            <v>0</v>
          </cell>
          <cell r="P300">
            <v>27</v>
          </cell>
          <cell r="Q300">
            <v>0</v>
          </cell>
          <cell r="U300">
            <v>0</v>
          </cell>
        </row>
        <row r="301">
          <cell r="A301" t="str">
            <v>400 kv Obra Jounpur</v>
          </cell>
          <cell r="B301">
            <v>298</v>
          </cell>
          <cell r="C301" t="str">
            <v>112/0</v>
          </cell>
          <cell r="D301">
            <v>224.41</v>
          </cell>
          <cell r="E301" t="str">
            <v>FD+18</v>
          </cell>
          <cell r="I301">
            <v>0</v>
          </cell>
          <cell r="P301">
            <v>27</v>
          </cell>
          <cell r="Q301">
            <v>0</v>
          </cell>
          <cell r="U301">
            <v>0</v>
          </cell>
        </row>
        <row r="302">
          <cell r="A302" t="str">
            <v>400 kv Obra Jounpur</v>
          </cell>
          <cell r="B302">
            <v>299</v>
          </cell>
          <cell r="C302" t="str">
            <v>113/0</v>
          </cell>
          <cell r="D302">
            <v>435</v>
          </cell>
          <cell r="E302" t="str">
            <v>FD+30+2</v>
          </cell>
          <cell r="I302">
            <v>0</v>
          </cell>
          <cell r="P302">
            <v>27</v>
          </cell>
          <cell r="Q302">
            <v>0</v>
          </cell>
          <cell r="U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t="str">
            <v>Vipul</v>
          </cell>
          <cell r="L303" t="str">
            <v>Bhanu</v>
          </cell>
          <cell r="M303">
            <v>43808</v>
          </cell>
          <cell r="N303">
            <v>43809</v>
          </cell>
          <cell r="P303">
            <v>43836</v>
          </cell>
          <cell r="Q303">
            <v>0</v>
          </cell>
          <cell r="U303">
            <v>0</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t="str">
            <v>M P sharma</v>
          </cell>
          <cell r="L304" t="str">
            <v>Bhanu</v>
          </cell>
          <cell r="M304">
            <v>43813</v>
          </cell>
          <cell r="N304">
            <v>43814</v>
          </cell>
          <cell r="P304">
            <v>43841</v>
          </cell>
          <cell r="Q304">
            <v>0</v>
          </cell>
          <cell r="U304">
            <v>0</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N305">
            <v>43826</v>
          </cell>
          <cell r="P305">
            <v>43853</v>
          </cell>
          <cell r="Q305">
            <v>0</v>
          </cell>
          <cell r="U305">
            <v>0</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t="str">
            <v>Shivam</v>
          </cell>
          <cell r="L306" t="str">
            <v>Bhanu</v>
          </cell>
          <cell r="M306">
            <v>43802</v>
          </cell>
          <cell r="N306">
            <v>43803</v>
          </cell>
          <cell r="P306">
            <v>43830</v>
          </cell>
          <cell r="Q306">
            <v>0</v>
          </cell>
          <cell r="U306">
            <v>0</v>
          </cell>
        </row>
        <row r="307">
          <cell r="A307" t="str">
            <v>400 kv Obra Jounpur</v>
          </cell>
          <cell r="B307">
            <v>304</v>
          </cell>
          <cell r="C307" t="str">
            <v>114/2</v>
          </cell>
          <cell r="D307">
            <v>334.22</v>
          </cell>
          <cell r="E307" t="str">
            <v>FA+3</v>
          </cell>
          <cell r="I307">
            <v>0</v>
          </cell>
          <cell r="P307">
            <v>27</v>
          </cell>
          <cell r="Q307">
            <v>0</v>
          </cell>
          <cell r="U307">
            <v>0</v>
          </cell>
        </row>
        <row r="308">
          <cell r="A308" t="str">
            <v>400 kv Obra Jounpur</v>
          </cell>
          <cell r="B308">
            <v>305</v>
          </cell>
          <cell r="C308" t="str">
            <v>115/0</v>
          </cell>
          <cell r="D308">
            <v>402</v>
          </cell>
          <cell r="E308" t="str">
            <v>FC+0</v>
          </cell>
          <cell r="I308">
            <v>0</v>
          </cell>
          <cell r="P308">
            <v>27</v>
          </cell>
          <cell r="Q308">
            <v>0</v>
          </cell>
          <cell r="U308">
            <v>0</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t="str">
            <v>Harsh</v>
          </cell>
          <cell r="L309" t="str">
            <v>Bhanu</v>
          </cell>
          <cell r="N309">
            <v>43850</v>
          </cell>
          <cell r="P309">
            <v>43877</v>
          </cell>
          <cell r="Q309">
            <v>0</v>
          </cell>
          <cell r="U309">
            <v>0</v>
          </cell>
        </row>
        <row r="310">
          <cell r="A310" t="str">
            <v>400 kv Obra Jounpur</v>
          </cell>
          <cell r="B310">
            <v>307</v>
          </cell>
          <cell r="C310" t="str">
            <v>116/0</v>
          </cell>
          <cell r="D310">
            <v>334</v>
          </cell>
          <cell r="E310" t="str">
            <v>FB+0</v>
          </cell>
          <cell r="I310">
            <v>0</v>
          </cell>
          <cell r="P310">
            <v>27</v>
          </cell>
          <cell r="Q310">
            <v>0</v>
          </cell>
          <cell r="U310">
            <v>0</v>
          </cell>
        </row>
        <row r="311">
          <cell r="A311" t="str">
            <v>400 kv Obra Jounpur</v>
          </cell>
          <cell r="B311">
            <v>308</v>
          </cell>
          <cell r="C311" t="str">
            <v>116/1</v>
          </cell>
          <cell r="D311">
            <v>412</v>
          </cell>
          <cell r="E311" t="str">
            <v>FA+6</v>
          </cell>
          <cell r="I311">
            <v>0</v>
          </cell>
          <cell r="P311">
            <v>27</v>
          </cell>
          <cell r="Q311">
            <v>0</v>
          </cell>
          <cell r="U311">
            <v>0</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N312">
            <v>43851</v>
          </cell>
          <cell r="P312">
            <v>43878</v>
          </cell>
          <cell r="Q312">
            <v>0</v>
          </cell>
          <cell r="U312">
            <v>0</v>
          </cell>
        </row>
        <row r="313">
          <cell r="A313" t="str">
            <v>400 kv Obra Jounpur</v>
          </cell>
          <cell r="B313">
            <v>310</v>
          </cell>
          <cell r="C313" t="str">
            <v>117/0</v>
          </cell>
          <cell r="D313">
            <v>175.58</v>
          </cell>
          <cell r="E313" t="str">
            <v>FD+30+2</v>
          </cell>
          <cell r="I313">
            <v>0</v>
          </cell>
          <cell r="P313">
            <v>27</v>
          </cell>
          <cell r="Q313">
            <v>0</v>
          </cell>
          <cell r="U313">
            <v>0</v>
          </cell>
        </row>
        <row r="314">
          <cell r="A314" t="str">
            <v>400 kv Obra Jounpur</v>
          </cell>
          <cell r="B314">
            <v>311</v>
          </cell>
          <cell r="C314" t="str">
            <v>118/0</v>
          </cell>
          <cell r="D314">
            <v>467.03</v>
          </cell>
          <cell r="E314" t="str">
            <v>FD+30+2</v>
          </cell>
          <cell r="I314">
            <v>0</v>
          </cell>
          <cell r="P314">
            <v>27</v>
          </cell>
          <cell r="Q314">
            <v>0</v>
          </cell>
          <cell r="U314">
            <v>0</v>
          </cell>
        </row>
        <row r="315">
          <cell r="A315" t="str">
            <v>400 kv Obra Jounpur</v>
          </cell>
          <cell r="B315">
            <v>312</v>
          </cell>
          <cell r="C315" t="str">
            <v>119/0</v>
          </cell>
          <cell r="D315">
            <v>276</v>
          </cell>
          <cell r="E315" t="str">
            <v>FG+0</v>
          </cell>
          <cell r="I315">
            <v>0</v>
          </cell>
          <cell r="P315">
            <v>27</v>
          </cell>
          <cell r="Q315">
            <v>0</v>
          </cell>
          <cell r="U315">
            <v>0</v>
          </cell>
        </row>
        <row r="316">
          <cell r="A316" t="str">
            <v>400 kv Obra Jounpur</v>
          </cell>
          <cell r="B316">
            <v>313</v>
          </cell>
          <cell r="C316" t="str">
            <v>119/1</v>
          </cell>
          <cell r="D316">
            <v>257</v>
          </cell>
          <cell r="E316" t="str">
            <v>FA+0</v>
          </cell>
          <cell r="I316">
            <v>0</v>
          </cell>
          <cell r="P316">
            <v>27</v>
          </cell>
          <cell r="Q316">
            <v>0</v>
          </cell>
          <cell r="U316">
            <v>0</v>
          </cell>
        </row>
        <row r="317">
          <cell r="A317" t="str">
            <v>400 kv Obra Jounpur</v>
          </cell>
          <cell r="B317">
            <v>314</v>
          </cell>
          <cell r="C317" t="str">
            <v>119/2</v>
          </cell>
          <cell r="D317">
            <v>363.27</v>
          </cell>
          <cell r="E317" t="str">
            <v>FA+0</v>
          </cell>
          <cell r="I317">
            <v>0</v>
          </cell>
          <cell r="P317">
            <v>27</v>
          </cell>
          <cell r="Q317">
            <v>0</v>
          </cell>
          <cell r="U317">
            <v>0</v>
          </cell>
        </row>
        <row r="318">
          <cell r="A318" t="str">
            <v>400 kv Obra Jounpur</v>
          </cell>
          <cell r="B318">
            <v>315</v>
          </cell>
          <cell r="C318" t="str">
            <v>120/0</v>
          </cell>
          <cell r="D318">
            <v>398.1</v>
          </cell>
          <cell r="E318" t="str">
            <v>FC+3</v>
          </cell>
          <cell r="I318">
            <v>0</v>
          </cell>
          <cell r="P318">
            <v>27</v>
          </cell>
          <cell r="Q318">
            <v>0</v>
          </cell>
          <cell r="U318">
            <v>0</v>
          </cell>
        </row>
        <row r="319">
          <cell r="A319" t="str">
            <v>400 kv Obra Jounpur</v>
          </cell>
          <cell r="B319">
            <v>316</v>
          </cell>
          <cell r="C319" t="str">
            <v>121/0</v>
          </cell>
          <cell r="D319">
            <v>401</v>
          </cell>
          <cell r="E319" t="str">
            <v>FD+6</v>
          </cell>
          <cell r="I319">
            <v>0</v>
          </cell>
          <cell r="P319">
            <v>27</v>
          </cell>
          <cell r="Q319">
            <v>0</v>
          </cell>
          <cell r="U319">
            <v>0</v>
          </cell>
        </row>
        <row r="320">
          <cell r="A320" t="str">
            <v>400 kv Obra Jounpur</v>
          </cell>
          <cell r="B320">
            <v>317</v>
          </cell>
          <cell r="C320" t="str">
            <v>121A/0</v>
          </cell>
          <cell r="D320">
            <v>251.65</v>
          </cell>
          <cell r="E320" t="str">
            <v>FD+3</v>
          </cell>
          <cell r="I320">
            <v>0</v>
          </cell>
          <cell r="P320">
            <v>27</v>
          </cell>
          <cell r="Q320">
            <v>0</v>
          </cell>
          <cell r="U320">
            <v>0</v>
          </cell>
        </row>
        <row r="321">
          <cell r="A321" t="str">
            <v>400 kv Obra Jounpur</v>
          </cell>
          <cell r="B321">
            <v>318</v>
          </cell>
          <cell r="C321" t="str">
            <v>122/0</v>
          </cell>
          <cell r="D321">
            <v>241.7</v>
          </cell>
          <cell r="E321" t="str">
            <v>FD+6</v>
          </cell>
          <cell r="I321">
            <v>0</v>
          </cell>
          <cell r="P321">
            <v>27</v>
          </cell>
          <cell r="Q321">
            <v>0</v>
          </cell>
          <cell r="U321">
            <v>0</v>
          </cell>
        </row>
        <row r="322">
          <cell r="A322" t="str">
            <v>400 kv Obra Jounpur</v>
          </cell>
          <cell r="B322">
            <v>319</v>
          </cell>
          <cell r="C322" t="str">
            <v>123/0</v>
          </cell>
          <cell r="D322">
            <v>280</v>
          </cell>
          <cell r="E322" t="str">
            <v>FD+9</v>
          </cell>
          <cell r="I322">
            <v>0</v>
          </cell>
          <cell r="P322">
            <v>27</v>
          </cell>
          <cell r="Q322">
            <v>0</v>
          </cell>
          <cell r="U322">
            <v>0</v>
          </cell>
        </row>
        <row r="323">
          <cell r="A323" t="str">
            <v>400 kv Obra Jounpur</v>
          </cell>
          <cell r="B323">
            <v>320</v>
          </cell>
          <cell r="C323" t="str">
            <v>124/0</v>
          </cell>
          <cell r="D323">
            <v>110.13</v>
          </cell>
          <cell r="E323" t="str">
            <v>DWARF+0</v>
          </cell>
          <cell r="I323">
            <v>0</v>
          </cell>
          <cell r="P323">
            <v>27</v>
          </cell>
          <cell r="Q323">
            <v>0</v>
          </cell>
          <cell r="U323">
            <v>0</v>
          </cell>
        </row>
        <row r="324">
          <cell r="A324" t="str">
            <v>400 kv Obra Jounpur</v>
          </cell>
          <cell r="B324">
            <v>321</v>
          </cell>
          <cell r="C324" t="str">
            <v>124A/0</v>
          </cell>
          <cell r="D324">
            <v>271.32</v>
          </cell>
          <cell r="E324" t="str">
            <v>DWARF+0</v>
          </cell>
          <cell r="I324">
            <v>0</v>
          </cell>
          <cell r="P324">
            <v>27</v>
          </cell>
          <cell r="Q324">
            <v>0</v>
          </cell>
          <cell r="U324">
            <v>0</v>
          </cell>
        </row>
        <row r="325">
          <cell r="A325" t="str">
            <v>400 kv Obra Jounpur</v>
          </cell>
          <cell r="B325">
            <v>322</v>
          </cell>
          <cell r="C325" t="str">
            <v>125/0</v>
          </cell>
          <cell r="D325">
            <v>480.08</v>
          </cell>
          <cell r="E325" t="str">
            <v>FB+0</v>
          </cell>
          <cell r="I325">
            <v>0</v>
          </cell>
          <cell r="P325">
            <v>27</v>
          </cell>
          <cell r="Q325">
            <v>0</v>
          </cell>
          <cell r="U325">
            <v>0</v>
          </cell>
        </row>
        <row r="326">
          <cell r="A326" t="str">
            <v>400 kv Obra Jounpur</v>
          </cell>
          <cell r="B326">
            <v>323</v>
          </cell>
          <cell r="C326" t="str">
            <v xml:space="preserve">126/0 </v>
          </cell>
          <cell r="D326">
            <v>189.91</v>
          </cell>
          <cell r="E326" t="str">
            <v>FD+30</v>
          </cell>
          <cell r="I326">
            <v>0</v>
          </cell>
          <cell r="P326">
            <v>27</v>
          </cell>
          <cell r="Q326">
            <v>0</v>
          </cell>
          <cell r="U326">
            <v>0</v>
          </cell>
        </row>
        <row r="327">
          <cell r="A327" t="str">
            <v>400 kv Obra Jounpur</v>
          </cell>
          <cell r="B327">
            <v>324</v>
          </cell>
          <cell r="C327" t="str">
            <v>127/0</v>
          </cell>
          <cell r="D327">
            <v>441</v>
          </cell>
          <cell r="E327" t="str">
            <v>FD+30</v>
          </cell>
          <cell r="I327">
            <v>0</v>
          </cell>
          <cell r="P327">
            <v>27</v>
          </cell>
          <cell r="Q327">
            <v>0</v>
          </cell>
          <cell r="U327">
            <v>0</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t="str">
            <v>Aravind</v>
          </cell>
          <cell r="L328" t="str">
            <v>Bhanu</v>
          </cell>
          <cell r="M328">
            <v>43830</v>
          </cell>
          <cell r="N328">
            <v>43830</v>
          </cell>
          <cell r="P328">
            <v>43857</v>
          </cell>
          <cell r="Q328">
            <v>0</v>
          </cell>
          <cell r="U328">
            <v>0</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t="str">
            <v>Prabhu</v>
          </cell>
          <cell r="L329" t="str">
            <v>Akhil</v>
          </cell>
          <cell r="M329">
            <v>43821</v>
          </cell>
          <cell r="N329">
            <v>43822</v>
          </cell>
          <cell r="P329">
            <v>43849</v>
          </cell>
          <cell r="Q329">
            <v>0</v>
          </cell>
          <cell r="U329">
            <v>0</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t="str">
            <v>Vipul</v>
          </cell>
          <cell r="L330" t="str">
            <v>Shankar</v>
          </cell>
          <cell r="M330">
            <v>43824</v>
          </cell>
          <cell r="N330">
            <v>43824</v>
          </cell>
          <cell r="P330">
            <v>43851</v>
          </cell>
          <cell r="Q330">
            <v>0</v>
          </cell>
          <cell r="U330">
            <v>0</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P331">
            <v>27</v>
          </cell>
          <cell r="Q331">
            <v>0</v>
          </cell>
          <cell r="U331">
            <v>0</v>
          </cell>
        </row>
        <row r="332">
          <cell r="A332" t="str">
            <v>400 kv Obra Jounpur</v>
          </cell>
          <cell r="B332">
            <v>329</v>
          </cell>
          <cell r="C332" t="str">
            <v>129/0</v>
          </cell>
          <cell r="D332">
            <v>350</v>
          </cell>
          <cell r="E332" t="str">
            <v>FD+0</v>
          </cell>
          <cell r="F332" t="str">
            <v>WET</v>
          </cell>
          <cell r="I332">
            <v>0</v>
          </cell>
          <cell r="P332">
            <v>27</v>
          </cell>
          <cell r="Q332">
            <v>0</v>
          </cell>
          <cell r="U332">
            <v>0</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t="str">
            <v>Harsh</v>
          </cell>
          <cell r="L333" t="str">
            <v>Akhil</v>
          </cell>
          <cell r="M333">
            <v>43813</v>
          </cell>
          <cell r="N333">
            <v>43813</v>
          </cell>
          <cell r="P333">
            <v>43840</v>
          </cell>
          <cell r="Q333">
            <v>0</v>
          </cell>
          <cell r="U333">
            <v>36</v>
          </cell>
          <cell r="W333">
            <v>43850</v>
          </cell>
          <cell r="X333" t="str">
            <v>Navaya</v>
          </cell>
        </row>
        <row r="334">
          <cell r="A334" t="str">
            <v>400 kv Obra Jounpur</v>
          </cell>
          <cell r="B334">
            <v>331</v>
          </cell>
          <cell r="C334" t="str">
            <v>129A/0</v>
          </cell>
          <cell r="D334">
            <v>385.5</v>
          </cell>
          <cell r="E334" t="str">
            <v>FB+0</v>
          </cell>
          <cell r="F334" t="str">
            <v>WET</v>
          </cell>
          <cell r="G334">
            <v>3.5</v>
          </cell>
          <cell r="I334">
            <v>130</v>
          </cell>
          <cell r="J334" t="str">
            <v>RAJESH</v>
          </cell>
          <cell r="N334">
            <v>43827</v>
          </cell>
          <cell r="P334">
            <v>43854</v>
          </cell>
          <cell r="Q334">
            <v>0</v>
          </cell>
          <cell r="U334">
            <v>0</v>
          </cell>
        </row>
        <row r="335">
          <cell r="A335" t="str">
            <v>400 kv Obra Jounpur</v>
          </cell>
          <cell r="B335">
            <v>332</v>
          </cell>
          <cell r="C335" t="str">
            <v>130/0</v>
          </cell>
          <cell r="D335">
            <v>326.25</v>
          </cell>
          <cell r="E335" t="str">
            <v>FD+0</v>
          </cell>
          <cell r="F335" t="str">
            <v>WET</v>
          </cell>
          <cell r="G335">
            <v>3.5</v>
          </cell>
          <cell r="H335">
            <v>0</v>
          </cell>
          <cell r="I335">
            <v>43</v>
          </cell>
          <cell r="J335" t="str">
            <v>Anju</v>
          </cell>
          <cell r="K335" t="str">
            <v>Harsh</v>
          </cell>
          <cell r="L335" t="str">
            <v>Prabhu</v>
          </cell>
          <cell r="M335">
            <v>43772</v>
          </cell>
          <cell r="N335">
            <v>43775</v>
          </cell>
          <cell r="O335" t="str">
            <v>RA-6</v>
          </cell>
          <cell r="P335">
            <v>43802</v>
          </cell>
          <cell r="Q335">
            <v>9</v>
          </cell>
          <cell r="R335" t="str">
            <v>Kanchan</v>
          </cell>
          <cell r="S335">
            <v>43800</v>
          </cell>
          <cell r="U335">
            <v>29</v>
          </cell>
          <cell r="W335">
            <v>43845</v>
          </cell>
          <cell r="X335" t="str">
            <v>Navaya</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t="str">
            <v>Harsh</v>
          </cell>
          <cell r="L336" t="str">
            <v>Akhil</v>
          </cell>
          <cell r="M336">
            <v>43760</v>
          </cell>
          <cell r="N336">
            <v>43760</v>
          </cell>
          <cell r="O336" t="str">
            <v>RA-5</v>
          </cell>
          <cell r="P336">
            <v>43787</v>
          </cell>
          <cell r="Q336">
            <v>10</v>
          </cell>
          <cell r="R336" t="str">
            <v>Kanchan</v>
          </cell>
          <cell r="S336">
            <v>43800</v>
          </cell>
          <cell r="U336">
            <v>22</v>
          </cell>
          <cell r="W336">
            <v>43840</v>
          </cell>
          <cell r="X336" t="str">
            <v>Navaya</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t="str">
            <v>M P sharma</v>
          </cell>
          <cell r="L337" t="str">
            <v>Prabhu</v>
          </cell>
          <cell r="M337">
            <v>43764</v>
          </cell>
          <cell r="N337">
            <v>43767</v>
          </cell>
          <cell r="O337" t="str">
            <v>RA-5</v>
          </cell>
          <cell r="P337">
            <v>43794</v>
          </cell>
          <cell r="Q337">
            <v>11</v>
          </cell>
          <cell r="R337" t="str">
            <v>Kanchan</v>
          </cell>
          <cell r="S337">
            <v>43800</v>
          </cell>
          <cell r="U337">
            <v>0</v>
          </cell>
          <cell r="X337" t="str">
            <v>Navaya</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t="str">
            <v>Bipin</v>
          </cell>
          <cell r="L338" t="str">
            <v>Nemchand</v>
          </cell>
          <cell r="M338">
            <v>43797</v>
          </cell>
          <cell r="N338">
            <v>43797</v>
          </cell>
          <cell r="O338" t="str">
            <v>RA-6</v>
          </cell>
          <cell r="P338">
            <v>43824</v>
          </cell>
          <cell r="Q338">
            <v>12</v>
          </cell>
          <cell r="R338" t="str">
            <v>Kanchan</v>
          </cell>
          <cell r="S338">
            <v>43801</v>
          </cell>
          <cell r="U338">
            <v>0</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L339" t="str">
            <v>Nemchand</v>
          </cell>
          <cell r="M339">
            <v>43795</v>
          </cell>
          <cell r="N339">
            <v>43795</v>
          </cell>
          <cell r="O339" t="str">
            <v>RA-6</v>
          </cell>
          <cell r="P339">
            <v>43822</v>
          </cell>
          <cell r="Q339">
            <v>13</v>
          </cell>
          <cell r="R339" t="str">
            <v>Kanchan</v>
          </cell>
          <cell r="S339">
            <v>43801</v>
          </cell>
          <cell r="U339">
            <v>44</v>
          </cell>
          <cell r="W339">
            <v>43855</v>
          </cell>
          <cell r="X339" t="str">
            <v>Navaya</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t="str">
            <v>Harsh</v>
          </cell>
          <cell r="L340" t="str">
            <v>Bhanu</v>
          </cell>
          <cell r="M340">
            <v>43778</v>
          </cell>
          <cell r="N340">
            <v>43779</v>
          </cell>
          <cell r="O340" t="str">
            <v>RA-6</v>
          </cell>
          <cell r="P340">
            <v>43806</v>
          </cell>
          <cell r="Q340">
            <v>14</v>
          </cell>
          <cell r="R340" t="str">
            <v>Kanchan</v>
          </cell>
          <cell r="S340">
            <v>43802</v>
          </cell>
          <cell r="U340">
            <v>0</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t="str">
            <v>M P sharma</v>
          </cell>
          <cell r="L341" t="str">
            <v>Nemchand</v>
          </cell>
          <cell r="M341">
            <v>43785</v>
          </cell>
          <cell r="N341">
            <v>43786</v>
          </cell>
          <cell r="O341" t="str">
            <v>RA-6</v>
          </cell>
          <cell r="P341">
            <v>43813</v>
          </cell>
          <cell r="Q341">
            <v>15</v>
          </cell>
          <cell r="R341" t="str">
            <v>Kanchan</v>
          </cell>
          <cell r="S341">
            <v>43803</v>
          </cell>
          <cell r="U341">
            <v>47</v>
          </cell>
          <cell r="W341">
            <v>43858</v>
          </cell>
          <cell r="X341" t="str">
            <v>Navaya</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t="str">
            <v>M P sharma</v>
          </cell>
          <cell r="L342" t="str">
            <v>Nemchand</v>
          </cell>
          <cell r="M342">
            <v>43781</v>
          </cell>
          <cell r="N342">
            <v>43782</v>
          </cell>
          <cell r="O342" t="str">
            <v>RA-6</v>
          </cell>
          <cell r="P342">
            <v>43809</v>
          </cell>
          <cell r="Q342">
            <v>16</v>
          </cell>
          <cell r="R342" t="str">
            <v>Kanchan</v>
          </cell>
          <cell r="S342">
            <v>43803</v>
          </cell>
          <cell r="U342">
            <v>30</v>
          </cell>
          <cell r="W342">
            <v>43847</v>
          </cell>
          <cell r="X342" t="str">
            <v>Navaya</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t="str">
            <v>Prabhu</v>
          </cell>
          <cell r="L343" t="str">
            <v>Nemchand</v>
          </cell>
          <cell r="M343">
            <v>43781</v>
          </cell>
          <cell r="N343">
            <v>43789</v>
          </cell>
          <cell r="O343" t="str">
            <v>RA-6</v>
          </cell>
          <cell r="P343">
            <v>43816</v>
          </cell>
          <cell r="Q343">
            <v>17</v>
          </cell>
          <cell r="R343" t="str">
            <v>Kanchan</v>
          </cell>
          <cell r="S343">
            <v>43803</v>
          </cell>
          <cell r="U343">
            <v>42</v>
          </cell>
          <cell r="W343">
            <v>43854</v>
          </cell>
          <cell r="X343" t="str">
            <v>Anju-3</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t="str">
            <v>Prabhu</v>
          </cell>
          <cell r="L344" t="str">
            <v>Nemchand</v>
          </cell>
          <cell r="M344">
            <v>43790</v>
          </cell>
          <cell r="N344">
            <v>43791</v>
          </cell>
          <cell r="O344" t="str">
            <v>RA-6</v>
          </cell>
          <cell r="P344">
            <v>43818</v>
          </cell>
          <cell r="Q344">
            <v>18</v>
          </cell>
          <cell r="R344" t="str">
            <v>Kanchan</v>
          </cell>
          <cell r="S344">
            <v>43803</v>
          </cell>
          <cell r="U344">
            <v>0</v>
          </cell>
        </row>
        <row r="345">
          <cell r="A345" t="str">
            <v>400 kv Obra Jounpur</v>
          </cell>
          <cell r="B345">
            <v>342</v>
          </cell>
          <cell r="C345" t="str">
            <v>132/0</v>
          </cell>
          <cell r="D345">
            <v>358</v>
          </cell>
          <cell r="E345" t="str">
            <v>FD+0</v>
          </cell>
          <cell r="F345" t="str">
            <v>WET</v>
          </cell>
          <cell r="G345">
            <v>3.5</v>
          </cell>
          <cell r="H345">
            <v>0</v>
          </cell>
          <cell r="I345">
            <v>72</v>
          </cell>
          <cell r="J345" t="str">
            <v>RAJESH</v>
          </cell>
          <cell r="K345" t="str">
            <v>Prabhu</v>
          </cell>
          <cell r="L345" t="str">
            <v>Nemchand</v>
          </cell>
          <cell r="M345">
            <v>43793</v>
          </cell>
          <cell r="N345">
            <v>43794</v>
          </cell>
          <cell r="O345" t="str">
            <v>RA-6</v>
          </cell>
          <cell r="P345">
            <v>43821</v>
          </cell>
          <cell r="Q345">
            <v>0</v>
          </cell>
          <cell r="U345">
            <v>0</v>
          </cell>
          <cell r="X345" t="str">
            <v>Anju-3</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t="str">
            <v>Prabhu</v>
          </cell>
          <cell r="L346" t="str">
            <v>Nemchand</v>
          </cell>
          <cell r="M346">
            <v>43791</v>
          </cell>
          <cell r="N346">
            <v>43792</v>
          </cell>
          <cell r="O346" t="str">
            <v>RA-6</v>
          </cell>
          <cell r="P346">
            <v>43819</v>
          </cell>
          <cell r="Q346">
            <v>0</v>
          </cell>
          <cell r="U346">
            <v>0</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t="str">
            <v>Vipul</v>
          </cell>
          <cell r="L347" t="str">
            <v>Shankar</v>
          </cell>
          <cell r="N347">
            <v>43843</v>
          </cell>
          <cell r="P347">
            <v>43870</v>
          </cell>
          <cell r="Q347">
            <v>0</v>
          </cell>
          <cell r="U347">
            <v>0</v>
          </cell>
        </row>
        <row r="348">
          <cell r="A348" t="str">
            <v>400 kv Obra Jounpur</v>
          </cell>
          <cell r="B348">
            <v>345</v>
          </cell>
          <cell r="C348" t="str">
            <v xml:space="preserve">134/0 </v>
          </cell>
          <cell r="D348">
            <v>502.76</v>
          </cell>
          <cell r="E348" t="str">
            <v>FB+18+3</v>
          </cell>
          <cell r="F348" t="str">
            <v>WET</v>
          </cell>
          <cell r="H348">
            <v>3</v>
          </cell>
          <cell r="I348">
            <v>0</v>
          </cell>
          <cell r="P348">
            <v>27</v>
          </cell>
          <cell r="Q348">
            <v>0</v>
          </cell>
          <cell r="U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t="str">
            <v>Prabhu</v>
          </cell>
          <cell r="L349" t="str">
            <v>Nemchand</v>
          </cell>
          <cell r="M349">
            <v>43788</v>
          </cell>
          <cell r="N349">
            <v>43789</v>
          </cell>
          <cell r="O349" t="str">
            <v>RA-6</v>
          </cell>
          <cell r="P349">
            <v>43816</v>
          </cell>
          <cell r="Q349">
            <v>0</v>
          </cell>
          <cell r="U349">
            <v>0</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t="str">
            <v>Ashish</v>
          </cell>
          <cell r="L350" t="str">
            <v>Nemchand</v>
          </cell>
          <cell r="M350">
            <v>43770</v>
          </cell>
          <cell r="N350">
            <v>43771</v>
          </cell>
          <cell r="O350" t="str">
            <v>RA-6</v>
          </cell>
          <cell r="P350">
            <v>43798</v>
          </cell>
          <cell r="Q350">
            <v>0</v>
          </cell>
          <cell r="U350">
            <v>31</v>
          </cell>
          <cell r="W350">
            <v>43847</v>
          </cell>
          <cell r="X350" t="str">
            <v>Anju</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t="str">
            <v>Ashish</v>
          </cell>
          <cell r="L351" t="str">
            <v>Nemchand</v>
          </cell>
          <cell r="M351">
            <v>43773</v>
          </cell>
          <cell r="N351">
            <v>43773</v>
          </cell>
          <cell r="O351" t="str">
            <v>RA-6</v>
          </cell>
          <cell r="P351">
            <v>43800</v>
          </cell>
          <cell r="Q351">
            <v>0</v>
          </cell>
          <cell r="U351">
            <v>34</v>
          </cell>
          <cell r="W351">
            <v>43849</v>
          </cell>
          <cell r="X351" t="str">
            <v>Anju</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t="str">
            <v>Ashish</v>
          </cell>
          <cell r="L352" t="str">
            <v>Nemchand</v>
          </cell>
          <cell r="M352">
            <v>43769</v>
          </cell>
          <cell r="N352">
            <v>43769</v>
          </cell>
          <cell r="O352" t="str">
            <v>RA-5</v>
          </cell>
          <cell r="P352">
            <v>43796</v>
          </cell>
          <cell r="Q352">
            <v>0</v>
          </cell>
          <cell r="U352">
            <v>37</v>
          </cell>
          <cell r="W352">
            <v>43851</v>
          </cell>
          <cell r="X352" t="str">
            <v>Anju</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t="str">
            <v>Ashish</v>
          </cell>
          <cell r="L353" t="str">
            <v>Nemchand</v>
          </cell>
          <cell r="M353">
            <v>43775</v>
          </cell>
          <cell r="N353">
            <v>43776</v>
          </cell>
          <cell r="O353" t="str">
            <v>RA-6</v>
          </cell>
          <cell r="P353">
            <v>43803</v>
          </cell>
          <cell r="Q353">
            <v>0</v>
          </cell>
          <cell r="U353">
            <v>45</v>
          </cell>
          <cell r="W353">
            <v>43855</v>
          </cell>
          <cell r="X353" t="str">
            <v>Anju</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t="str">
            <v>Ashish</v>
          </cell>
          <cell r="L354" t="str">
            <v>Nemchand</v>
          </cell>
          <cell r="M354">
            <v>43778</v>
          </cell>
          <cell r="N354">
            <v>43778</v>
          </cell>
          <cell r="O354" t="str">
            <v>RA-6</v>
          </cell>
          <cell r="P354">
            <v>43805</v>
          </cell>
          <cell r="Q354">
            <v>0</v>
          </cell>
          <cell r="U354">
            <v>46</v>
          </cell>
          <cell r="W354">
            <v>43857</v>
          </cell>
          <cell r="X354" t="str">
            <v>Anju</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t="str">
            <v>Ashish</v>
          </cell>
          <cell r="L355" t="str">
            <v>Nemchand</v>
          </cell>
          <cell r="M355">
            <v>43781</v>
          </cell>
          <cell r="N355">
            <v>43782</v>
          </cell>
          <cell r="O355" t="str">
            <v>RA-6</v>
          </cell>
          <cell r="P355">
            <v>43809</v>
          </cell>
          <cell r="Q355">
            <v>0</v>
          </cell>
          <cell r="U355">
            <v>0</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t="str">
            <v>Ashish</v>
          </cell>
          <cell r="L356" t="str">
            <v>Nemchand</v>
          </cell>
          <cell r="M356">
            <v>43779</v>
          </cell>
          <cell r="N356">
            <v>43779</v>
          </cell>
          <cell r="O356" t="str">
            <v>RA-6</v>
          </cell>
          <cell r="P356">
            <v>43806</v>
          </cell>
          <cell r="Q356">
            <v>0</v>
          </cell>
          <cell r="U356">
            <v>38</v>
          </cell>
          <cell r="W356">
            <v>43851</v>
          </cell>
          <cell r="X356" t="str">
            <v>Anju-2</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t="str">
            <v>Prabhu</v>
          </cell>
          <cell r="L357" t="str">
            <v>Nemchand</v>
          </cell>
          <cell r="M357">
            <v>43784</v>
          </cell>
          <cell r="N357">
            <v>43785</v>
          </cell>
          <cell r="O357" t="str">
            <v>RA-6</v>
          </cell>
          <cell r="P357">
            <v>43812</v>
          </cell>
          <cell r="Q357">
            <v>0</v>
          </cell>
          <cell r="U357">
            <v>43</v>
          </cell>
          <cell r="W357">
            <v>43854</v>
          </cell>
          <cell r="X357" t="str">
            <v>Anju-2</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t="str">
            <v>Vipul</v>
          </cell>
          <cell r="L358" t="str">
            <v>Nemchand</v>
          </cell>
          <cell r="M358">
            <v>43801</v>
          </cell>
          <cell r="N358">
            <v>43801</v>
          </cell>
          <cell r="P358">
            <v>43828</v>
          </cell>
          <cell r="Q358">
            <v>0</v>
          </cell>
          <cell r="U358">
            <v>0</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t="str">
            <v>M P sharma</v>
          </cell>
          <cell r="L359" t="str">
            <v>Shankar</v>
          </cell>
          <cell r="M359">
            <v>43806</v>
          </cell>
          <cell r="N359">
            <v>43807</v>
          </cell>
          <cell r="P359">
            <v>43834</v>
          </cell>
          <cell r="Q359">
            <v>0</v>
          </cell>
          <cell r="U359">
            <v>0</v>
          </cell>
        </row>
        <row r="360">
          <cell r="A360" t="str">
            <v>400 kv Obra Jounpur</v>
          </cell>
          <cell r="B360">
            <v>357</v>
          </cell>
          <cell r="C360" t="str">
            <v>138/0</v>
          </cell>
          <cell r="D360">
            <v>421.18</v>
          </cell>
          <cell r="E360" t="str">
            <v>FC+3</v>
          </cell>
          <cell r="I360">
            <v>0</v>
          </cell>
          <cell r="P360">
            <v>27</v>
          </cell>
          <cell r="Q360">
            <v>0</v>
          </cell>
          <cell r="U360">
            <v>0</v>
          </cell>
        </row>
        <row r="361">
          <cell r="A361" t="str">
            <v>400 kv Obra Jounpur</v>
          </cell>
          <cell r="B361">
            <v>358</v>
          </cell>
          <cell r="C361" t="str">
            <v>138/1</v>
          </cell>
          <cell r="D361">
            <v>379</v>
          </cell>
          <cell r="E361" t="str">
            <v>FA+0</v>
          </cell>
          <cell r="I361">
            <v>0</v>
          </cell>
          <cell r="P361">
            <v>27</v>
          </cell>
          <cell r="Q361">
            <v>0</v>
          </cell>
          <cell r="U361">
            <v>0</v>
          </cell>
        </row>
        <row r="362">
          <cell r="A362" t="str">
            <v>400 kv Obra Jounpur</v>
          </cell>
          <cell r="B362">
            <v>359</v>
          </cell>
          <cell r="C362" t="str">
            <v>138/2</v>
          </cell>
          <cell r="D362">
            <v>421</v>
          </cell>
          <cell r="E362" t="str">
            <v>FA+0</v>
          </cell>
          <cell r="P362">
            <v>27</v>
          </cell>
          <cell r="Q362">
            <v>0</v>
          </cell>
          <cell r="U362">
            <v>0</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t="str">
            <v>Prabhu</v>
          </cell>
          <cell r="L363" t="str">
            <v>Akhil</v>
          </cell>
          <cell r="M363">
            <v>43802</v>
          </cell>
          <cell r="N363">
            <v>43804</v>
          </cell>
          <cell r="P363">
            <v>43831</v>
          </cell>
          <cell r="Q363">
            <v>0</v>
          </cell>
          <cell r="R363" t="str">
            <v>Kanchan</v>
          </cell>
          <cell r="U363">
            <v>0</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t="str">
            <v>Jainto</v>
          </cell>
          <cell r="L364" t="str">
            <v>Nemchand</v>
          </cell>
          <cell r="M364">
            <v>43799</v>
          </cell>
          <cell r="N364">
            <v>43799</v>
          </cell>
          <cell r="O364" t="str">
            <v>RA-6</v>
          </cell>
          <cell r="P364">
            <v>43826</v>
          </cell>
          <cell r="Q364">
            <v>55</v>
          </cell>
          <cell r="R364" t="str">
            <v>Kanchan</v>
          </cell>
          <cell r="S364">
            <v>43849</v>
          </cell>
          <cell r="U364">
            <v>0</v>
          </cell>
          <cell r="X364" t="str">
            <v>Anju-2</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t="str">
            <v>Vipul</v>
          </cell>
          <cell r="L365" t="str">
            <v>Nemchand</v>
          </cell>
          <cell r="M365">
            <v>43763</v>
          </cell>
          <cell r="N365">
            <v>43763</v>
          </cell>
          <cell r="O365" t="str">
            <v>RA-5</v>
          </cell>
          <cell r="P365">
            <v>43790</v>
          </cell>
          <cell r="Q365">
            <v>56</v>
          </cell>
          <cell r="R365" t="str">
            <v>Kanchan</v>
          </cell>
          <cell r="S365">
            <v>43849</v>
          </cell>
          <cell r="U365">
            <v>0</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t="str">
            <v>Ashish</v>
          </cell>
          <cell r="L366" t="str">
            <v>Nemchand</v>
          </cell>
          <cell r="M366">
            <v>43761</v>
          </cell>
          <cell r="N366">
            <v>43761</v>
          </cell>
          <cell r="O366" t="str">
            <v>RA-5</v>
          </cell>
          <cell r="P366">
            <v>43788</v>
          </cell>
          <cell r="Q366">
            <v>57</v>
          </cell>
          <cell r="R366" t="str">
            <v>Kanchan</v>
          </cell>
          <cell r="S366">
            <v>43850</v>
          </cell>
          <cell r="U366">
            <v>23</v>
          </cell>
          <cell r="W366">
            <v>43840</v>
          </cell>
          <cell r="X366" t="str">
            <v>PPM-2</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t="str">
            <v>Ashish</v>
          </cell>
          <cell r="L367" t="str">
            <v>Nemchand</v>
          </cell>
          <cell r="M367">
            <v>43760</v>
          </cell>
          <cell r="N367">
            <v>43761</v>
          </cell>
          <cell r="O367" t="str">
            <v>RA-5</v>
          </cell>
          <cell r="P367">
            <v>43788</v>
          </cell>
          <cell r="Q367">
            <v>58</v>
          </cell>
          <cell r="R367" t="str">
            <v>Kanchan</v>
          </cell>
          <cell r="S367">
            <v>43850</v>
          </cell>
          <cell r="U367">
            <v>0</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t="str">
            <v>Prabhu</v>
          </cell>
          <cell r="L368" t="str">
            <v>Shankar</v>
          </cell>
          <cell r="M368">
            <v>43723</v>
          </cell>
          <cell r="N368">
            <v>43724</v>
          </cell>
          <cell r="O368" t="str">
            <v>RA-3</v>
          </cell>
          <cell r="P368">
            <v>43751</v>
          </cell>
          <cell r="Q368">
            <v>59</v>
          </cell>
          <cell r="R368" t="str">
            <v>Kanchan</v>
          </cell>
          <cell r="S368">
            <v>43850</v>
          </cell>
          <cell r="U368">
            <v>0</v>
          </cell>
          <cell r="X368" t="str">
            <v>PPM-2</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t="str">
            <v>Prabhu</v>
          </cell>
          <cell r="L369" t="str">
            <v>Bhanu</v>
          </cell>
          <cell r="M369">
            <v>43714</v>
          </cell>
          <cell r="N369">
            <v>43714</v>
          </cell>
          <cell r="O369" t="str">
            <v>RA-3</v>
          </cell>
          <cell r="P369">
            <v>43741</v>
          </cell>
          <cell r="Q369">
            <v>60</v>
          </cell>
          <cell r="R369" t="str">
            <v>Kanchan</v>
          </cell>
          <cell r="S369">
            <v>43850</v>
          </cell>
          <cell r="U369">
            <v>35</v>
          </cell>
          <cell r="W369">
            <v>43849</v>
          </cell>
          <cell r="X369" t="str">
            <v>PPM-2</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t="str">
            <v>M P sharma</v>
          </cell>
          <cell r="L370" t="str">
            <v>Shankar</v>
          </cell>
          <cell r="M370">
            <v>43754</v>
          </cell>
          <cell r="N370">
            <v>43755</v>
          </cell>
          <cell r="O370" t="str">
            <v>RA-5</v>
          </cell>
          <cell r="P370">
            <v>43782</v>
          </cell>
          <cell r="Q370">
            <v>61</v>
          </cell>
          <cell r="R370" t="str">
            <v>Kanchan</v>
          </cell>
          <cell r="S370">
            <v>43850</v>
          </cell>
          <cell r="U370">
            <v>0</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t="str">
            <v>Prabhu</v>
          </cell>
          <cell r="L371" t="str">
            <v>Bhanu</v>
          </cell>
          <cell r="M371">
            <v>43718</v>
          </cell>
          <cell r="N371">
            <v>43718</v>
          </cell>
          <cell r="O371" t="str">
            <v>RA-3</v>
          </cell>
          <cell r="P371">
            <v>43745</v>
          </cell>
          <cell r="Q371">
            <v>0</v>
          </cell>
          <cell r="R371" t="str">
            <v>Kanchan</v>
          </cell>
          <cell r="U371">
            <v>40</v>
          </cell>
          <cell r="W371">
            <v>43853</v>
          </cell>
          <cell r="X371" t="str">
            <v>ppm-2</v>
          </cell>
        </row>
        <row r="372">
          <cell r="A372" t="str">
            <v>400 kv Obra Jounpur</v>
          </cell>
          <cell r="B372">
            <v>369</v>
          </cell>
          <cell r="C372" t="str">
            <v>142/2</v>
          </cell>
          <cell r="D372">
            <v>413</v>
          </cell>
          <cell r="E372" t="str">
            <v>FA+0</v>
          </cell>
          <cell r="F372" t="str">
            <v>PS</v>
          </cell>
          <cell r="G372">
            <v>3.5</v>
          </cell>
          <cell r="H372">
            <v>0</v>
          </cell>
          <cell r="I372">
            <v>118</v>
          </cell>
          <cell r="J372" t="str">
            <v>Privaersa</v>
          </cell>
          <cell r="K372" t="str">
            <v>Vipul</v>
          </cell>
          <cell r="L372" t="str">
            <v>Nemchand</v>
          </cell>
          <cell r="M372">
            <v>43820</v>
          </cell>
          <cell r="N372">
            <v>43821</v>
          </cell>
          <cell r="P372">
            <v>43848</v>
          </cell>
          <cell r="Q372">
            <v>0</v>
          </cell>
          <cell r="R372" t="str">
            <v>Kanchan</v>
          </cell>
          <cell r="U372">
            <v>0</v>
          </cell>
        </row>
        <row r="373">
          <cell r="A373" t="str">
            <v>400 kv Obra Jounpur</v>
          </cell>
          <cell r="B373">
            <v>370</v>
          </cell>
          <cell r="C373" t="str">
            <v>142/3</v>
          </cell>
          <cell r="D373">
            <v>408.96</v>
          </cell>
          <cell r="E373" t="str">
            <v>FA+6</v>
          </cell>
          <cell r="F373" t="str">
            <v>FS</v>
          </cell>
          <cell r="I373">
            <v>0</v>
          </cell>
          <cell r="J373" t="str">
            <v>Privaersa</v>
          </cell>
          <cell r="P373">
            <v>27</v>
          </cell>
          <cell r="Q373">
            <v>0</v>
          </cell>
          <cell r="U373">
            <v>0</v>
          </cell>
        </row>
        <row r="374">
          <cell r="A374" t="str">
            <v>400 kv Obra Jounpur</v>
          </cell>
          <cell r="B374">
            <v>371</v>
          </cell>
          <cell r="C374" t="str">
            <v>143/0</v>
          </cell>
          <cell r="D374">
            <v>429.95</v>
          </cell>
          <cell r="E374" t="str">
            <v>FB+6</v>
          </cell>
          <cell r="I374">
            <v>0</v>
          </cell>
          <cell r="J374" t="str">
            <v>Privaersa</v>
          </cell>
          <cell r="P374">
            <v>27</v>
          </cell>
          <cell r="Q374">
            <v>0</v>
          </cell>
          <cell r="U374">
            <v>0</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t="str">
            <v>Bipin</v>
          </cell>
          <cell r="L375" t="str">
            <v>Nemchand</v>
          </cell>
          <cell r="M375">
            <v>43729</v>
          </cell>
          <cell r="N375">
            <v>43732</v>
          </cell>
          <cell r="O375" t="str">
            <v>RA-3</v>
          </cell>
          <cell r="P375">
            <v>43759</v>
          </cell>
          <cell r="Q375">
            <v>19</v>
          </cell>
          <cell r="R375" t="str">
            <v>Kanchan</v>
          </cell>
          <cell r="S375">
            <v>43805</v>
          </cell>
          <cell r="U375">
            <v>0</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t="str">
            <v>Bipin</v>
          </cell>
          <cell r="L376" t="str">
            <v>Nemchand</v>
          </cell>
          <cell r="M376">
            <v>43718</v>
          </cell>
          <cell r="N376">
            <v>43718</v>
          </cell>
          <cell r="O376" t="str">
            <v>RA-3</v>
          </cell>
          <cell r="P376">
            <v>43745</v>
          </cell>
          <cell r="Q376">
            <v>20</v>
          </cell>
          <cell r="R376" t="str">
            <v>Kanchan</v>
          </cell>
          <cell r="S376">
            <v>43805</v>
          </cell>
          <cell r="U376">
            <v>5</v>
          </cell>
          <cell r="W376">
            <v>43818</v>
          </cell>
          <cell r="X376" t="str">
            <v>PPM</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t="str">
            <v>Bipin</v>
          </cell>
          <cell r="L377" t="str">
            <v>Nemchand</v>
          </cell>
          <cell r="M377">
            <v>43717</v>
          </cell>
          <cell r="N377">
            <v>43717</v>
          </cell>
          <cell r="O377" t="str">
            <v>RA-3</v>
          </cell>
          <cell r="P377">
            <v>43744</v>
          </cell>
          <cell r="Q377">
            <v>21</v>
          </cell>
          <cell r="R377" t="str">
            <v>Kanchan</v>
          </cell>
          <cell r="S377">
            <v>43805</v>
          </cell>
          <cell r="U377">
            <v>0</v>
          </cell>
          <cell r="X377" t="str">
            <v>PPM</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t="str">
            <v>Bipin</v>
          </cell>
          <cell r="L378" t="str">
            <v>Nemchand</v>
          </cell>
          <cell r="M378">
            <v>43715</v>
          </cell>
          <cell r="N378">
            <v>43715</v>
          </cell>
          <cell r="O378" t="str">
            <v>RA-3</v>
          </cell>
          <cell r="P378">
            <v>43742</v>
          </cell>
          <cell r="Q378">
            <v>24</v>
          </cell>
          <cell r="R378" t="str">
            <v>Kanchan</v>
          </cell>
          <cell r="S378">
            <v>43809</v>
          </cell>
          <cell r="U378">
            <v>1</v>
          </cell>
          <cell r="W378">
            <v>43807</v>
          </cell>
          <cell r="X378" t="str">
            <v>PPM</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t="str">
            <v>Bipin</v>
          </cell>
          <cell r="L379" t="str">
            <v>Nemchand</v>
          </cell>
          <cell r="M379">
            <v>43714</v>
          </cell>
          <cell r="N379">
            <v>43714</v>
          </cell>
          <cell r="O379" t="str">
            <v>RA-3</v>
          </cell>
          <cell r="P379">
            <v>43741</v>
          </cell>
          <cell r="Q379">
            <v>22</v>
          </cell>
          <cell r="R379" t="str">
            <v>Kanchan</v>
          </cell>
          <cell r="S379">
            <v>43806</v>
          </cell>
          <cell r="U379">
            <v>2</v>
          </cell>
          <cell r="W379">
            <v>43813</v>
          </cell>
          <cell r="X379" t="str">
            <v>PPM</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t="str">
            <v>Bipin</v>
          </cell>
          <cell r="L380" t="str">
            <v>Nemchand</v>
          </cell>
          <cell r="M380">
            <v>43722</v>
          </cell>
          <cell r="N380">
            <v>43724</v>
          </cell>
          <cell r="O380" t="str">
            <v>RA-3</v>
          </cell>
          <cell r="P380">
            <v>43751</v>
          </cell>
          <cell r="Q380">
            <v>23</v>
          </cell>
          <cell r="R380" t="str">
            <v>Kanchan</v>
          </cell>
          <cell r="S380">
            <v>43806</v>
          </cell>
          <cell r="U380">
            <v>15</v>
          </cell>
          <cell r="W380">
            <v>43830</v>
          </cell>
          <cell r="X380" t="str">
            <v>PPM</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t="str">
            <v>Bipin</v>
          </cell>
          <cell r="L381" t="str">
            <v>Shankar</v>
          </cell>
          <cell r="M381">
            <v>43778</v>
          </cell>
          <cell r="N381">
            <v>43778</v>
          </cell>
          <cell r="O381" t="str">
            <v>RA-6</v>
          </cell>
          <cell r="P381">
            <v>43805</v>
          </cell>
          <cell r="Q381">
            <v>25</v>
          </cell>
          <cell r="R381" t="str">
            <v>Kanchan</v>
          </cell>
          <cell r="S381">
            <v>43809</v>
          </cell>
          <cell r="U381">
            <v>20</v>
          </cell>
          <cell r="W381">
            <v>43837</v>
          </cell>
          <cell r="X381" t="str">
            <v>PPM</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t="str">
            <v>Bipin</v>
          </cell>
          <cell r="L382" t="str">
            <v>Shankar</v>
          </cell>
          <cell r="N382">
            <v>43832</v>
          </cell>
          <cell r="P382">
            <v>43859</v>
          </cell>
          <cell r="Q382">
            <v>0</v>
          </cell>
          <cell r="U382">
            <v>48</v>
          </cell>
          <cell r="W382">
            <v>43858</v>
          </cell>
          <cell r="X382" t="str">
            <v>PPM</v>
          </cell>
        </row>
        <row r="383">
          <cell r="A383" t="str">
            <v>400 kv Obra Jounpur</v>
          </cell>
          <cell r="B383">
            <v>380</v>
          </cell>
          <cell r="C383" t="str">
            <v>145/3</v>
          </cell>
          <cell r="D383">
            <v>393.67</v>
          </cell>
          <cell r="E383" t="str">
            <v>FA+0</v>
          </cell>
          <cell r="I383">
            <v>0</v>
          </cell>
          <cell r="J383" t="str">
            <v>Privaersa</v>
          </cell>
          <cell r="P383">
            <v>27</v>
          </cell>
          <cell r="Q383">
            <v>0</v>
          </cell>
          <cell r="U383">
            <v>0</v>
          </cell>
        </row>
        <row r="384">
          <cell r="A384" t="str">
            <v>400 kv Obra Jounpur</v>
          </cell>
          <cell r="B384">
            <v>381</v>
          </cell>
          <cell r="C384" t="str">
            <v>145/4</v>
          </cell>
          <cell r="D384">
            <v>416.52</v>
          </cell>
          <cell r="E384" t="str">
            <v>FA+0</v>
          </cell>
          <cell r="I384">
            <v>0</v>
          </cell>
          <cell r="P384">
            <v>27</v>
          </cell>
          <cell r="Q384">
            <v>0</v>
          </cell>
          <cell r="U384">
            <v>0</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t="str">
            <v>Bipin</v>
          </cell>
          <cell r="L385" t="str">
            <v>Shankar</v>
          </cell>
          <cell r="M385">
            <v>43730</v>
          </cell>
          <cell r="N385">
            <v>43731</v>
          </cell>
          <cell r="O385" t="str">
            <v>RA-3</v>
          </cell>
          <cell r="P385">
            <v>43758</v>
          </cell>
          <cell r="Q385">
            <v>29</v>
          </cell>
          <cell r="R385" t="str">
            <v>Kanchan</v>
          </cell>
          <cell r="S385">
            <v>43812</v>
          </cell>
          <cell r="U385">
            <v>25</v>
          </cell>
          <cell r="W385">
            <v>43842</v>
          </cell>
          <cell r="X385" t="str">
            <v>PPM</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t="str">
            <v>Bipin</v>
          </cell>
          <cell r="L386" t="str">
            <v>Jitendra</v>
          </cell>
          <cell r="M386">
            <v>43780</v>
          </cell>
          <cell r="N386">
            <v>43780</v>
          </cell>
          <cell r="O386" t="str">
            <v>RA-6</v>
          </cell>
          <cell r="P386">
            <v>43807</v>
          </cell>
          <cell r="Q386">
            <v>30</v>
          </cell>
          <cell r="R386" t="str">
            <v>Kanchan</v>
          </cell>
          <cell r="S386">
            <v>43812</v>
          </cell>
          <cell r="U386">
            <v>27</v>
          </cell>
          <cell r="W386">
            <v>43844</v>
          </cell>
          <cell r="X386" t="str">
            <v>PPM</v>
          </cell>
        </row>
        <row r="387">
          <cell r="A387" t="str">
            <v>400 kv Obra Jounpur</v>
          </cell>
          <cell r="B387">
            <v>384</v>
          </cell>
          <cell r="C387" t="str">
            <v>146/0</v>
          </cell>
          <cell r="D387">
            <v>347.46</v>
          </cell>
          <cell r="E387" t="str">
            <v>FD+3</v>
          </cell>
          <cell r="I387">
            <v>0</v>
          </cell>
          <cell r="P387">
            <v>27</v>
          </cell>
          <cell r="Q387">
            <v>0</v>
          </cell>
          <cell r="U387">
            <v>0</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t="str">
            <v>Bipin</v>
          </cell>
          <cell r="L388" t="str">
            <v>Shankar</v>
          </cell>
          <cell r="M388">
            <v>43774</v>
          </cell>
          <cell r="N388">
            <v>43774</v>
          </cell>
          <cell r="O388" t="str">
            <v>RA-6</v>
          </cell>
          <cell r="P388">
            <v>43801</v>
          </cell>
          <cell r="Q388">
            <v>26</v>
          </cell>
          <cell r="R388" t="str">
            <v>Kanchan</v>
          </cell>
          <cell r="S388">
            <v>43810</v>
          </cell>
          <cell r="U388">
            <v>10</v>
          </cell>
          <cell r="W388">
            <v>43821</v>
          </cell>
          <cell r="X388" t="str">
            <v>PPM</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t="str">
            <v>Bipin</v>
          </cell>
          <cell r="L389" t="str">
            <v>Shankar</v>
          </cell>
          <cell r="M389">
            <v>43781</v>
          </cell>
          <cell r="N389">
            <v>43781</v>
          </cell>
          <cell r="O389" t="str">
            <v>RA-6</v>
          </cell>
          <cell r="P389">
            <v>43808</v>
          </cell>
          <cell r="Q389">
            <v>27</v>
          </cell>
          <cell r="R389" t="str">
            <v>Kanchan</v>
          </cell>
          <cell r="S389">
            <v>43811</v>
          </cell>
          <cell r="U389">
            <v>32</v>
          </cell>
          <cell r="W389">
            <v>43848</v>
          </cell>
          <cell r="X389" t="str">
            <v>PPM</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t="str">
            <v>Ashish</v>
          </cell>
          <cell r="L390" t="str">
            <v>Shankar</v>
          </cell>
          <cell r="M390">
            <v>43772</v>
          </cell>
          <cell r="N390">
            <v>43772</v>
          </cell>
          <cell r="O390" t="str">
            <v>RA-6</v>
          </cell>
          <cell r="P390">
            <v>43799</v>
          </cell>
          <cell r="Q390">
            <v>28</v>
          </cell>
          <cell r="R390" t="str">
            <v>Kanchan</v>
          </cell>
          <cell r="S390">
            <v>43811</v>
          </cell>
          <cell r="U390">
            <v>41</v>
          </cell>
          <cell r="W390">
            <v>43853</v>
          </cell>
          <cell r="X390" t="str">
            <v>PPM</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t="str">
            <v>Vipul</v>
          </cell>
          <cell r="L391" t="str">
            <v>Shankar</v>
          </cell>
          <cell r="N391">
            <v>43850</v>
          </cell>
          <cell r="P391">
            <v>43877</v>
          </cell>
          <cell r="Q391">
            <v>0</v>
          </cell>
          <cell r="U391">
            <v>0</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P392">
            <v>27</v>
          </cell>
          <cell r="Q392">
            <v>0</v>
          </cell>
          <cell r="U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t="str">
            <v>Bipin</v>
          </cell>
          <cell r="L393" t="str">
            <v>Shankar</v>
          </cell>
          <cell r="M393">
            <v>43768</v>
          </cell>
          <cell r="N393">
            <v>43770</v>
          </cell>
          <cell r="O393" t="str">
            <v>RA-6</v>
          </cell>
          <cell r="P393">
            <v>43797</v>
          </cell>
          <cell r="Q393">
            <v>31</v>
          </cell>
          <cell r="R393" t="str">
            <v>Kanchan</v>
          </cell>
          <cell r="S393">
            <v>43813</v>
          </cell>
          <cell r="U393">
            <v>0</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t="str">
            <v>Bipin</v>
          </cell>
          <cell r="L394" t="str">
            <v>Shankar</v>
          </cell>
          <cell r="M394">
            <v>43767</v>
          </cell>
          <cell r="N394">
            <v>43768</v>
          </cell>
          <cell r="O394" t="str">
            <v>RA-5</v>
          </cell>
          <cell r="P394">
            <v>43795</v>
          </cell>
          <cell r="Q394">
            <v>32</v>
          </cell>
          <cell r="R394" t="str">
            <v>Kanchan</v>
          </cell>
          <cell r="S394">
            <v>43813</v>
          </cell>
          <cell r="U394">
            <v>24</v>
          </cell>
          <cell r="W394">
            <v>43841</v>
          </cell>
          <cell r="X394" t="str">
            <v>INDRAM</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t="str">
            <v>Bipin</v>
          </cell>
          <cell r="L395" t="str">
            <v>Shankar</v>
          </cell>
          <cell r="M395">
            <v>43782</v>
          </cell>
          <cell r="N395">
            <v>43783</v>
          </cell>
          <cell r="O395" t="str">
            <v>RA-6</v>
          </cell>
          <cell r="P395">
            <v>43810</v>
          </cell>
          <cell r="Q395">
            <v>33</v>
          </cell>
          <cell r="R395" t="str">
            <v>Kanchan</v>
          </cell>
          <cell r="S395">
            <v>43814</v>
          </cell>
          <cell r="U395">
            <v>0</v>
          </cell>
        </row>
        <row r="396">
          <cell r="A396" t="str">
            <v>400 kv Obra Jounpur</v>
          </cell>
          <cell r="B396">
            <v>393</v>
          </cell>
          <cell r="C396" t="str">
            <v>150/0</v>
          </cell>
          <cell r="D396">
            <v>191.71</v>
          </cell>
          <cell r="E396" t="str">
            <v>FD+30</v>
          </cell>
          <cell r="G396">
            <v>3.5</v>
          </cell>
          <cell r="H396">
            <v>0</v>
          </cell>
          <cell r="I396">
            <v>159</v>
          </cell>
          <cell r="N396">
            <v>43845</v>
          </cell>
          <cell r="P396">
            <v>43872</v>
          </cell>
          <cell r="Q396">
            <v>0</v>
          </cell>
          <cell r="U396">
            <v>0</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t="str">
            <v>Bipin</v>
          </cell>
          <cell r="L397" t="str">
            <v>Shankar</v>
          </cell>
          <cell r="N397">
            <v>43851</v>
          </cell>
          <cell r="P397">
            <v>43878</v>
          </cell>
          <cell r="Q397">
            <v>0</v>
          </cell>
          <cell r="U397">
            <v>0</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t="str">
            <v>M P sharma</v>
          </cell>
          <cell r="L398" t="str">
            <v>Shankar</v>
          </cell>
          <cell r="M398">
            <v>43763</v>
          </cell>
          <cell r="N398">
            <v>43763</v>
          </cell>
          <cell r="O398" t="str">
            <v>RA-5</v>
          </cell>
          <cell r="P398">
            <v>43790</v>
          </cell>
          <cell r="Q398">
            <v>39</v>
          </cell>
          <cell r="R398" t="str">
            <v>Kanchan</v>
          </cell>
          <cell r="S398">
            <v>43817</v>
          </cell>
          <cell r="U398">
            <v>0</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t="str">
            <v>Bipin</v>
          </cell>
          <cell r="L399" t="str">
            <v>Shankar</v>
          </cell>
          <cell r="M399">
            <v>43762</v>
          </cell>
          <cell r="N399">
            <v>43762</v>
          </cell>
          <cell r="O399" t="str">
            <v>RA-5</v>
          </cell>
          <cell r="P399">
            <v>43789</v>
          </cell>
          <cell r="Q399">
            <v>40</v>
          </cell>
          <cell r="R399" t="str">
            <v>Kanchan</v>
          </cell>
          <cell r="S399">
            <v>43817</v>
          </cell>
          <cell r="U399">
            <v>3</v>
          </cell>
          <cell r="W399">
            <v>43814</v>
          </cell>
          <cell r="X399" t="str">
            <v>Indr ram</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t="str">
            <v>Bipin</v>
          </cell>
          <cell r="L400" t="str">
            <v>Shankar</v>
          </cell>
          <cell r="M400">
            <v>43756</v>
          </cell>
          <cell r="N400">
            <v>43756</v>
          </cell>
          <cell r="O400" t="str">
            <v>RA-5</v>
          </cell>
          <cell r="P400">
            <v>43783</v>
          </cell>
          <cell r="Q400">
            <v>36</v>
          </cell>
          <cell r="R400" t="str">
            <v>Kanchan</v>
          </cell>
          <cell r="S400">
            <v>43816</v>
          </cell>
          <cell r="U400">
            <v>8</v>
          </cell>
          <cell r="W400">
            <v>43820</v>
          </cell>
          <cell r="X400" t="str">
            <v>Indr ram</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t="str">
            <v>Ashish</v>
          </cell>
          <cell r="L401" t="str">
            <v>Shankar</v>
          </cell>
          <cell r="M401">
            <v>43758</v>
          </cell>
          <cell r="N401">
            <v>43758</v>
          </cell>
          <cell r="O401" t="str">
            <v>RA-5</v>
          </cell>
          <cell r="P401">
            <v>43785</v>
          </cell>
          <cell r="Q401">
            <v>37</v>
          </cell>
          <cell r="R401" t="str">
            <v>Kanchan</v>
          </cell>
          <cell r="S401">
            <v>43816</v>
          </cell>
          <cell r="U401">
            <v>33</v>
          </cell>
          <cell r="W401">
            <v>43848</v>
          </cell>
          <cell r="X401" t="str">
            <v>Indr ram</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t="str">
            <v>Ashish</v>
          </cell>
          <cell r="L402" t="str">
            <v>Shankar</v>
          </cell>
          <cell r="M402">
            <v>43758</v>
          </cell>
          <cell r="N402">
            <v>43758</v>
          </cell>
          <cell r="O402" t="str">
            <v>RA-5</v>
          </cell>
          <cell r="P402">
            <v>43785</v>
          </cell>
          <cell r="Q402">
            <v>38</v>
          </cell>
          <cell r="R402" t="str">
            <v>Kanchan</v>
          </cell>
          <cell r="S402">
            <v>43816</v>
          </cell>
          <cell r="U402">
            <v>13</v>
          </cell>
          <cell r="W402">
            <v>43828</v>
          </cell>
          <cell r="X402" t="str">
            <v>Indr ram</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t="str">
            <v>Bipin</v>
          </cell>
          <cell r="L403" t="str">
            <v>Shankar</v>
          </cell>
          <cell r="M403">
            <v>43761</v>
          </cell>
          <cell r="N403">
            <v>43761</v>
          </cell>
          <cell r="O403" t="str">
            <v>RA-5</v>
          </cell>
          <cell r="P403">
            <v>43788</v>
          </cell>
          <cell r="Q403">
            <v>34</v>
          </cell>
          <cell r="R403" t="str">
            <v>Kanchan</v>
          </cell>
          <cell r="S403">
            <v>43815</v>
          </cell>
          <cell r="U403">
            <v>39</v>
          </cell>
          <cell r="W403">
            <v>43852</v>
          </cell>
          <cell r="X403" t="str">
            <v>Indr ram</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t="str">
            <v>M P sharma</v>
          </cell>
          <cell r="L404" t="str">
            <v>Shankar</v>
          </cell>
          <cell r="M404">
            <v>43763</v>
          </cell>
          <cell r="N404">
            <v>43764</v>
          </cell>
          <cell r="O404" t="str">
            <v>RA-5</v>
          </cell>
          <cell r="P404">
            <v>43791</v>
          </cell>
          <cell r="Q404">
            <v>35</v>
          </cell>
          <cell r="R404" t="str">
            <v>Kanchan</v>
          </cell>
          <cell r="S404">
            <v>43815</v>
          </cell>
          <cell r="U404">
            <v>4</v>
          </cell>
          <cell r="W404">
            <v>43814</v>
          </cell>
          <cell r="X404" t="str">
            <v>Anju</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t="str">
            <v>M P sharma</v>
          </cell>
          <cell r="L405" t="str">
            <v>Shankar</v>
          </cell>
          <cell r="M405">
            <v>43775</v>
          </cell>
          <cell r="N405">
            <v>43777</v>
          </cell>
          <cell r="O405" t="str">
            <v>RA-6</v>
          </cell>
          <cell r="P405">
            <v>43804</v>
          </cell>
          <cell r="Q405">
            <v>41</v>
          </cell>
          <cell r="R405" t="str">
            <v>Kanchan</v>
          </cell>
          <cell r="S405">
            <v>43818</v>
          </cell>
          <cell r="U405">
            <v>0</v>
          </cell>
          <cell r="X405" t="str">
            <v>Indr ram</v>
          </cell>
        </row>
        <row r="406">
          <cell r="A406" t="str">
            <v>400 kv Obra Jounpur</v>
          </cell>
          <cell r="B406">
            <v>403</v>
          </cell>
          <cell r="C406" t="str">
            <v>152/1</v>
          </cell>
          <cell r="D406">
            <v>275.38</v>
          </cell>
          <cell r="E406" t="str">
            <v>FA+0</v>
          </cell>
          <cell r="I406">
            <v>0</v>
          </cell>
          <cell r="P406">
            <v>27</v>
          </cell>
          <cell r="Q406">
            <v>0</v>
          </cell>
          <cell r="U406">
            <v>0</v>
          </cell>
        </row>
        <row r="407">
          <cell r="A407" t="str">
            <v>400 kv Obra Jounpur</v>
          </cell>
          <cell r="B407">
            <v>404</v>
          </cell>
          <cell r="C407" t="str">
            <v>153/0</v>
          </cell>
          <cell r="D407">
            <v>212.18</v>
          </cell>
          <cell r="E407" t="str">
            <v>FD+6</v>
          </cell>
          <cell r="I407">
            <v>0</v>
          </cell>
          <cell r="P407">
            <v>27</v>
          </cell>
          <cell r="Q407">
            <v>0</v>
          </cell>
          <cell r="U407">
            <v>0</v>
          </cell>
        </row>
        <row r="408">
          <cell r="A408" t="str">
            <v>400 kv Obra Jounpur</v>
          </cell>
          <cell r="B408">
            <v>405</v>
          </cell>
          <cell r="C408" t="str">
            <v>154/0</v>
          </cell>
          <cell r="D408">
            <v>442.95</v>
          </cell>
          <cell r="E408" t="str">
            <v>FD+9</v>
          </cell>
          <cell r="I408">
            <v>0</v>
          </cell>
          <cell r="P408">
            <v>27</v>
          </cell>
          <cell r="Q408">
            <v>0</v>
          </cell>
          <cell r="U408">
            <v>0</v>
          </cell>
        </row>
        <row r="409">
          <cell r="A409" t="str">
            <v>400 kv Obra Jounpur</v>
          </cell>
          <cell r="B409">
            <v>406</v>
          </cell>
          <cell r="C409" t="str">
            <v>154/1</v>
          </cell>
          <cell r="D409">
            <v>478.22</v>
          </cell>
          <cell r="E409" t="str">
            <v>FB+0</v>
          </cell>
          <cell r="I409">
            <v>0</v>
          </cell>
          <cell r="P409">
            <v>27</v>
          </cell>
          <cell r="Q409">
            <v>0</v>
          </cell>
          <cell r="U409">
            <v>0</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t="str">
            <v>Bipin</v>
          </cell>
          <cell r="L410" t="str">
            <v>Shankar</v>
          </cell>
          <cell r="N410">
            <v>43835</v>
          </cell>
          <cell r="P410">
            <v>43862</v>
          </cell>
          <cell r="Q410">
            <v>0</v>
          </cell>
          <cell r="U410">
            <v>0</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t="str">
            <v>Bipin</v>
          </cell>
          <cell r="L411" t="str">
            <v>Shankar</v>
          </cell>
          <cell r="N411">
            <v>43840</v>
          </cell>
          <cell r="P411">
            <v>43867</v>
          </cell>
          <cell r="Q411">
            <v>0</v>
          </cell>
          <cell r="U411">
            <v>0</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t="str">
            <v>Bipin</v>
          </cell>
          <cell r="L412" t="str">
            <v>Shankar</v>
          </cell>
          <cell r="M412">
            <v>43785</v>
          </cell>
          <cell r="N412">
            <v>43785</v>
          </cell>
          <cell r="O412" t="str">
            <v>RA-6</v>
          </cell>
          <cell r="P412">
            <v>43812</v>
          </cell>
          <cell r="Q412">
            <v>42</v>
          </cell>
          <cell r="R412" t="str">
            <v>Kanchan</v>
          </cell>
          <cell r="S412">
            <v>43819</v>
          </cell>
          <cell r="U412">
            <v>6</v>
          </cell>
          <cell r="W412">
            <v>43818</v>
          </cell>
          <cell r="X412" t="str">
            <v>Anju</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t="str">
            <v>Bipin</v>
          </cell>
          <cell r="L413" t="str">
            <v>Shankar</v>
          </cell>
          <cell r="M413">
            <v>43787</v>
          </cell>
          <cell r="N413">
            <v>43787</v>
          </cell>
          <cell r="O413" t="str">
            <v>RA-6</v>
          </cell>
          <cell r="P413">
            <v>43814</v>
          </cell>
          <cell r="Q413">
            <v>43</v>
          </cell>
          <cell r="R413" t="str">
            <v>Kanchan</v>
          </cell>
          <cell r="S413">
            <v>43819</v>
          </cell>
          <cell r="U413">
            <v>7</v>
          </cell>
          <cell r="W413">
            <v>43819</v>
          </cell>
          <cell r="X413" t="str">
            <v>Anju</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t="str">
            <v>Bipin</v>
          </cell>
          <cell r="L414" t="str">
            <v>Shankar</v>
          </cell>
          <cell r="M414">
            <v>43789</v>
          </cell>
          <cell r="N414">
            <v>43789</v>
          </cell>
          <cell r="O414" t="str">
            <v>RA-6</v>
          </cell>
          <cell r="P414">
            <v>43816</v>
          </cell>
          <cell r="Q414">
            <v>44</v>
          </cell>
          <cell r="R414" t="str">
            <v>Kanchan</v>
          </cell>
          <cell r="S414">
            <v>43820</v>
          </cell>
          <cell r="U414">
            <v>9</v>
          </cell>
          <cell r="W414">
            <v>43820</v>
          </cell>
          <cell r="X414" t="str">
            <v>Anju</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t="str">
            <v>Bipin</v>
          </cell>
          <cell r="L415" t="str">
            <v>Shankar</v>
          </cell>
          <cell r="M415">
            <v>43808</v>
          </cell>
          <cell r="N415">
            <v>43810</v>
          </cell>
          <cell r="P415">
            <v>43837</v>
          </cell>
          <cell r="Q415">
            <v>45</v>
          </cell>
          <cell r="R415" t="str">
            <v>Kanchan</v>
          </cell>
          <cell r="S415">
            <v>43820</v>
          </cell>
          <cell r="U415">
            <v>0</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t="str">
            <v>Bipin</v>
          </cell>
          <cell r="L416" t="str">
            <v>Shankar</v>
          </cell>
          <cell r="M416">
            <v>43813</v>
          </cell>
          <cell r="N416">
            <v>43814</v>
          </cell>
          <cell r="P416">
            <v>43841</v>
          </cell>
          <cell r="Q416">
            <v>50</v>
          </cell>
          <cell r="R416" t="str">
            <v>Kanchan</v>
          </cell>
          <cell r="S416">
            <v>43847</v>
          </cell>
          <cell r="U416">
            <v>18</v>
          </cell>
          <cell r="W416">
            <v>43835</v>
          </cell>
          <cell r="X416" t="str">
            <v>Anju</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t="str">
            <v>Bipin</v>
          </cell>
          <cell r="L417" t="str">
            <v>Shankar</v>
          </cell>
          <cell r="M417">
            <v>43804</v>
          </cell>
          <cell r="N417">
            <v>43804</v>
          </cell>
          <cell r="P417">
            <v>43831</v>
          </cell>
          <cell r="Q417">
            <v>48</v>
          </cell>
          <cell r="R417" t="str">
            <v>Kanchan</v>
          </cell>
          <cell r="S417">
            <v>43823</v>
          </cell>
          <cell r="U417">
            <v>17</v>
          </cell>
          <cell r="W417">
            <v>43833</v>
          </cell>
          <cell r="X417" t="str">
            <v>Anju</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t="str">
            <v>Bipin</v>
          </cell>
          <cell r="L418" t="str">
            <v>Shankar</v>
          </cell>
          <cell r="M418">
            <v>43808</v>
          </cell>
          <cell r="N418">
            <v>43809</v>
          </cell>
          <cell r="P418">
            <v>43836</v>
          </cell>
          <cell r="Q418">
            <v>49</v>
          </cell>
          <cell r="R418" t="str">
            <v>Kanchan</v>
          </cell>
          <cell r="S418">
            <v>43823</v>
          </cell>
          <cell r="U418">
            <v>14</v>
          </cell>
          <cell r="W418">
            <v>43828</v>
          </cell>
          <cell r="X418" t="str">
            <v>Anju</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t="str">
            <v>Bipin</v>
          </cell>
          <cell r="L419" t="str">
            <v>Shankar</v>
          </cell>
          <cell r="M419">
            <v>43791</v>
          </cell>
          <cell r="N419">
            <v>43795</v>
          </cell>
          <cell r="O419" t="str">
            <v>RA-6</v>
          </cell>
          <cell r="P419">
            <v>43822</v>
          </cell>
          <cell r="Q419">
            <v>46</v>
          </cell>
          <cell r="R419" t="str">
            <v>Kanchan</v>
          </cell>
          <cell r="S419">
            <v>43822</v>
          </cell>
          <cell r="U419">
            <v>11</v>
          </cell>
          <cell r="W419">
            <v>43824</v>
          </cell>
          <cell r="X419" t="str">
            <v>Anju</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t="str">
            <v>Bipin</v>
          </cell>
          <cell r="L420" t="str">
            <v>Shankar</v>
          </cell>
          <cell r="M420">
            <v>43796</v>
          </cell>
          <cell r="N420">
            <v>43799</v>
          </cell>
          <cell r="O420" t="str">
            <v>RA-6</v>
          </cell>
          <cell r="P420">
            <v>43826</v>
          </cell>
          <cell r="Q420">
            <v>51</v>
          </cell>
          <cell r="R420" t="str">
            <v>Kanchan</v>
          </cell>
          <cell r="S420">
            <v>43848</v>
          </cell>
          <cell r="U420">
            <v>12</v>
          </cell>
          <cell r="W420">
            <v>43826</v>
          </cell>
          <cell r="X420" t="str">
            <v>Anju</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t="str">
            <v>Harsh</v>
          </cell>
          <cell r="L421" t="str">
            <v>Shankar</v>
          </cell>
          <cell r="M421">
            <v>43790</v>
          </cell>
          <cell r="N421">
            <v>43792</v>
          </cell>
          <cell r="O421" t="str">
            <v>RA-6</v>
          </cell>
          <cell r="P421">
            <v>43819</v>
          </cell>
          <cell r="Q421">
            <v>47</v>
          </cell>
          <cell r="R421" t="str">
            <v>Kanchan</v>
          </cell>
          <cell r="S421">
            <v>43822</v>
          </cell>
          <cell r="U421">
            <v>21</v>
          </cell>
          <cell r="W421">
            <v>43839</v>
          </cell>
          <cell r="X421" t="str">
            <v>Anju</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t="str">
            <v>Vipul</v>
          </cell>
          <cell r="L422" t="str">
            <v>Shankar</v>
          </cell>
          <cell r="M422">
            <v>43801</v>
          </cell>
          <cell r="N422">
            <v>43802</v>
          </cell>
          <cell r="P422">
            <v>43829</v>
          </cell>
          <cell r="Q422">
            <v>52</v>
          </cell>
          <cell r="R422" t="str">
            <v>Kanchan</v>
          </cell>
          <cell r="S422">
            <v>43848</v>
          </cell>
          <cell r="U422">
            <v>26</v>
          </cell>
          <cell r="W422">
            <v>43842</v>
          </cell>
          <cell r="X422" t="str">
            <v>Anju</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t="str">
            <v>Vipul</v>
          </cell>
          <cell r="L423" t="str">
            <v>Shankar</v>
          </cell>
          <cell r="M423">
            <v>43808</v>
          </cell>
          <cell r="N423">
            <v>43810</v>
          </cell>
          <cell r="P423">
            <v>43837</v>
          </cell>
          <cell r="Q423">
            <v>53</v>
          </cell>
          <cell r="R423" t="str">
            <v>Kanchan</v>
          </cell>
          <cell r="S423">
            <v>43848</v>
          </cell>
          <cell r="U423">
            <v>0</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t="str">
            <v>Bipin</v>
          </cell>
          <cell r="L424" t="str">
            <v>Shankar</v>
          </cell>
          <cell r="M424">
            <v>43815</v>
          </cell>
          <cell r="N424">
            <v>43816</v>
          </cell>
          <cell r="P424">
            <v>43843</v>
          </cell>
          <cell r="Q424">
            <v>54</v>
          </cell>
          <cell r="R424" t="str">
            <v>Kanchan</v>
          </cell>
          <cell r="S424">
            <v>43848</v>
          </cell>
          <cell r="U424">
            <v>28</v>
          </cell>
          <cell r="W424">
            <v>43844</v>
          </cell>
          <cell r="X424" t="str">
            <v>Anju</v>
          </cell>
        </row>
        <row r="425">
          <cell r="A425" t="str">
            <v>400 kv Obra Jounpur</v>
          </cell>
          <cell r="B425">
            <v>422</v>
          </cell>
          <cell r="C425" t="str">
            <v>159/0</v>
          </cell>
          <cell r="D425">
            <v>310.22000000000003</v>
          </cell>
          <cell r="E425" t="str">
            <v>FB+0</v>
          </cell>
          <cell r="I425">
            <v>0</v>
          </cell>
          <cell r="P425">
            <v>27</v>
          </cell>
          <cell r="Q425">
            <v>0</v>
          </cell>
          <cell r="U425">
            <v>0</v>
          </cell>
        </row>
        <row r="426">
          <cell r="A426" t="str">
            <v>400 kv Obra Jounpur</v>
          </cell>
          <cell r="B426">
            <v>423</v>
          </cell>
          <cell r="C426" t="str">
            <v>159/1</v>
          </cell>
          <cell r="D426">
            <v>396.52</v>
          </cell>
          <cell r="E426" t="str">
            <v>FA+0</v>
          </cell>
          <cell r="I426">
            <v>0</v>
          </cell>
          <cell r="P426">
            <v>27</v>
          </cell>
          <cell r="Q426">
            <v>0</v>
          </cell>
          <cell r="U426">
            <v>0</v>
          </cell>
        </row>
        <row r="427">
          <cell r="A427" t="str">
            <v>400 kv Obra Jounpur</v>
          </cell>
          <cell r="B427">
            <v>424</v>
          </cell>
          <cell r="C427" t="str">
            <v>159/2</v>
          </cell>
          <cell r="D427">
            <v>409.9</v>
          </cell>
          <cell r="E427" t="str">
            <v>FA+0</v>
          </cell>
          <cell r="I427">
            <v>0</v>
          </cell>
          <cell r="P427">
            <v>27</v>
          </cell>
          <cell r="Q427">
            <v>0</v>
          </cell>
          <cell r="U427">
            <v>0</v>
          </cell>
        </row>
        <row r="428">
          <cell r="A428" t="str">
            <v>400 kv Obra Jounpur</v>
          </cell>
          <cell r="B428">
            <v>425</v>
          </cell>
          <cell r="C428" t="str">
            <v>159/3</v>
          </cell>
          <cell r="D428">
            <v>416.87</v>
          </cell>
          <cell r="E428" t="str">
            <v>FA+3</v>
          </cell>
          <cell r="I428">
            <v>0</v>
          </cell>
          <cell r="P428">
            <v>27</v>
          </cell>
          <cell r="Q428">
            <v>0</v>
          </cell>
          <cell r="U428">
            <v>0</v>
          </cell>
        </row>
        <row r="429">
          <cell r="A429" t="str">
            <v>400 kv Obra Jounpur</v>
          </cell>
          <cell r="B429">
            <v>426</v>
          </cell>
          <cell r="C429" t="str">
            <v>159/4</v>
          </cell>
          <cell r="D429">
            <v>393.87</v>
          </cell>
          <cell r="E429" t="str">
            <v>FA+0</v>
          </cell>
          <cell r="I429">
            <v>0</v>
          </cell>
          <cell r="P429">
            <v>27</v>
          </cell>
          <cell r="Q429">
            <v>0</v>
          </cell>
          <cell r="U429">
            <v>0</v>
          </cell>
        </row>
        <row r="430">
          <cell r="A430" t="str">
            <v>400 kv Obra Jounpur</v>
          </cell>
          <cell r="B430">
            <v>427</v>
          </cell>
          <cell r="C430" t="str">
            <v>159/5</v>
          </cell>
          <cell r="D430">
            <v>386.55</v>
          </cell>
          <cell r="E430" t="str">
            <v>FA+0</v>
          </cell>
          <cell r="I430">
            <v>0</v>
          </cell>
          <cell r="P430">
            <v>27</v>
          </cell>
          <cell r="Q430">
            <v>0</v>
          </cell>
          <cell r="U430">
            <v>0</v>
          </cell>
        </row>
        <row r="431">
          <cell r="A431" t="str">
            <v>400 kv Obra Jounpur</v>
          </cell>
          <cell r="B431">
            <v>428</v>
          </cell>
          <cell r="C431" t="str">
            <v>160/0</v>
          </cell>
          <cell r="D431">
            <v>397.23</v>
          </cell>
          <cell r="E431" t="str">
            <v>FD+0</v>
          </cell>
          <cell r="I431">
            <v>0</v>
          </cell>
          <cell r="P431">
            <v>27</v>
          </cell>
          <cell r="Q431">
            <v>0</v>
          </cell>
          <cell r="U431">
            <v>0</v>
          </cell>
        </row>
        <row r="432">
          <cell r="A432" t="str">
            <v>400 kv Obra Jounpur</v>
          </cell>
          <cell r="B432">
            <v>429</v>
          </cell>
          <cell r="C432" t="str">
            <v>160/1</v>
          </cell>
          <cell r="D432">
            <v>398.48</v>
          </cell>
          <cell r="E432" t="str">
            <v>FA+0</v>
          </cell>
          <cell r="I432">
            <v>0</v>
          </cell>
          <cell r="P432">
            <v>27</v>
          </cell>
          <cell r="Q432">
            <v>0</v>
          </cell>
          <cell r="U432">
            <v>0</v>
          </cell>
        </row>
        <row r="433">
          <cell r="A433" t="str">
            <v>400 kv Obra Jounpur</v>
          </cell>
          <cell r="B433">
            <v>430</v>
          </cell>
          <cell r="C433" t="str">
            <v>160/2</v>
          </cell>
          <cell r="D433">
            <v>420.08</v>
          </cell>
          <cell r="E433" t="str">
            <v>FA+0</v>
          </cell>
          <cell r="I433">
            <v>0</v>
          </cell>
          <cell r="P433">
            <v>27</v>
          </cell>
          <cell r="Q433">
            <v>0</v>
          </cell>
          <cell r="U433">
            <v>0</v>
          </cell>
        </row>
        <row r="434">
          <cell r="A434" t="str">
            <v>400 kv Obra Jounpur</v>
          </cell>
          <cell r="B434">
            <v>431</v>
          </cell>
          <cell r="C434" t="str">
            <v>160/3</v>
          </cell>
          <cell r="D434">
            <v>418.44</v>
          </cell>
          <cell r="E434" t="str">
            <v>FA+3</v>
          </cell>
          <cell r="I434">
            <v>0</v>
          </cell>
          <cell r="P434">
            <v>27</v>
          </cell>
          <cell r="Q434">
            <v>0</v>
          </cell>
          <cell r="U434">
            <v>0</v>
          </cell>
        </row>
        <row r="435">
          <cell r="A435" t="str">
            <v>400 kv Obra Jounpur</v>
          </cell>
          <cell r="B435">
            <v>432</v>
          </cell>
          <cell r="C435" t="str">
            <v>160/4</v>
          </cell>
          <cell r="D435">
            <v>424.2</v>
          </cell>
          <cell r="E435" t="str">
            <v>FA+0</v>
          </cell>
          <cell r="I435">
            <v>0</v>
          </cell>
          <cell r="P435">
            <v>27</v>
          </cell>
          <cell r="Q435">
            <v>0</v>
          </cell>
          <cell r="U435">
            <v>0</v>
          </cell>
        </row>
        <row r="436">
          <cell r="A436" t="str">
            <v>400 kv Obra Jounpur</v>
          </cell>
          <cell r="B436">
            <v>433</v>
          </cell>
          <cell r="C436" t="str">
            <v>160/5</v>
          </cell>
          <cell r="D436">
            <v>409.32</v>
          </cell>
          <cell r="E436" t="str">
            <v>FA+3</v>
          </cell>
          <cell r="I436">
            <v>0</v>
          </cell>
          <cell r="P436">
            <v>27</v>
          </cell>
          <cell r="Q436">
            <v>0</v>
          </cell>
          <cell r="U436">
            <v>0</v>
          </cell>
        </row>
        <row r="437">
          <cell r="A437" t="str">
            <v>400 kv Obra Jounpur</v>
          </cell>
          <cell r="B437">
            <v>434</v>
          </cell>
          <cell r="C437" t="str">
            <v>160A/0</v>
          </cell>
          <cell r="D437">
            <v>354.5</v>
          </cell>
          <cell r="E437" t="str">
            <v>FC+0</v>
          </cell>
          <cell r="I437">
            <v>0</v>
          </cell>
          <cell r="P437">
            <v>27</v>
          </cell>
          <cell r="Q437">
            <v>0</v>
          </cell>
          <cell r="U437">
            <v>0</v>
          </cell>
        </row>
        <row r="438">
          <cell r="A438" t="str">
            <v>400 kv Obra Jounpur</v>
          </cell>
          <cell r="B438">
            <v>435</v>
          </cell>
          <cell r="C438" t="str">
            <v>160A/1</v>
          </cell>
          <cell r="D438">
            <v>396.79</v>
          </cell>
          <cell r="E438" t="str">
            <v>FA+0</v>
          </cell>
          <cell r="I438">
            <v>0</v>
          </cell>
          <cell r="P438">
            <v>27</v>
          </cell>
          <cell r="Q438">
            <v>0</v>
          </cell>
          <cell r="U438">
            <v>0</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N439">
            <v>43851</v>
          </cell>
          <cell r="P439">
            <v>43878</v>
          </cell>
          <cell r="Q439">
            <v>0</v>
          </cell>
          <cell r="U439">
            <v>0</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N440">
            <v>43840</v>
          </cell>
          <cell r="P440">
            <v>43867</v>
          </cell>
          <cell r="Q440">
            <v>0</v>
          </cell>
          <cell r="U440">
            <v>0</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N441">
            <v>43828</v>
          </cell>
          <cell r="P441">
            <v>43855</v>
          </cell>
          <cell r="Q441">
            <v>0</v>
          </cell>
          <cell r="U441">
            <v>0</v>
          </cell>
        </row>
        <row r="442">
          <cell r="A442" t="str">
            <v>400 kv Obra Jounpur</v>
          </cell>
          <cell r="B442">
            <v>439</v>
          </cell>
          <cell r="C442" t="str">
            <v>161/0</v>
          </cell>
          <cell r="D442">
            <v>387.34</v>
          </cell>
          <cell r="E442" t="str">
            <v>FB+0</v>
          </cell>
          <cell r="I442">
            <v>0</v>
          </cell>
          <cell r="P442">
            <v>27</v>
          </cell>
          <cell r="Q442">
            <v>0</v>
          </cell>
          <cell r="U442">
            <v>0</v>
          </cell>
        </row>
        <row r="443">
          <cell r="A443" t="str">
            <v>400 kv Obra Jounpur</v>
          </cell>
          <cell r="B443">
            <v>440</v>
          </cell>
          <cell r="C443" t="str">
            <v>161/1</v>
          </cell>
          <cell r="D443">
            <v>336.25</v>
          </cell>
          <cell r="E443" t="str">
            <v>FA+0</v>
          </cell>
          <cell r="I443">
            <v>0</v>
          </cell>
          <cell r="P443">
            <v>27</v>
          </cell>
          <cell r="Q443">
            <v>0</v>
          </cell>
          <cell r="U443">
            <v>0</v>
          </cell>
        </row>
        <row r="444">
          <cell r="A444" t="str">
            <v>400 kv Obra Jounpur</v>
          </cell>
          <cell r="B444">
            <v>441</v>
          </cell>
          <cell r="C444" t="str">
            <v>161/2</v>
          </cell>
          <cell r="D444">
            <v>333.13</v>
          </cell>
          <cell r="E444" t="str">
            <v>FA+0</v>
          </cell>
          <cell r="I444">
            <v>0</v>
          </cell>
          <cell r="P444">
            <v>27</v>
          </cell>
          <cell r="Q444">
            <v>0</v>
          </cell>
          <cell r="U444">
            <v>0</v>
          </cell>
        </row>
        <row r="445">
          <cell r="A445" t="str">
            <v>400 kv Obra Jounpur</v>
          </cell>
          <cell r="B445">
            <v>442</v>
          </cell>
          <cell r="C445" t="str">
            <v>161/3</v>
          </cell>
          <cell r="D445">
            <v>394.93</v>
          </cell>
          <cell r="E445" t="str">
            <v>FA+0</v>
          </cell>
          <cell r="I445">
            <v>0</v>
          </cell>
          <cell r="P445">
            <v>27</v>
          </cell>
          <cell r="Q445">
            <v>0</v>
          </cell>
          <cell r="U445">
            <v>0</v>
          </cell>
        </row>
        <row r="446">
          <cell r="A446" t="str">
            <v>400 kv Obra Jounpur</v>
          </cell>
          <cell r="B446">
            <v>443</v>
          </cell>
          <cell r="C446" t="str">
            <v>161/4</v>
          </cell>
          <cell r="D446">
            <v>395.5</v>
          </cell>
          <cell r="E446" t="str">
            <v>FA+0</v>
          </cell>
          <cell r="I446">
            <v>0</v>
          </cell>
          <cell r="P446">
            <v>27</v>
          </cell>
          <cell r="Q446">
            <v>0</v>
          </cell>
          <cell r="U446">
            <v>0</v>
          </cell>
        </row>
        <row r="447">
          <cell r="A447" t="str">
            <v>400 kv Obra Jounpur</v>
          </cell>
          <cell r="B447">
            <v>444</v>
          </cell>
          <cell r="C447" t="str">
            <v>162/0</v>
          </cell>
          <cell r="D447">
            <v>186.6</v>
          </cell>
          <cell r="E447" t="str">
            <v>FB+6</v>
          </cell>
          <cell r="I447">
            <v>0</v>
          </cell>
          <cell r="P447">
            <v>27</v>
          </cell>
          <cell r="Q447">
            <v>0</v>
          </cell>
          <cell r="U447">
            <v>0</v>
          </cell>
        </row>
        <row r="448">
          <cell r="A448" t="str">
            <v>400 kv Obra Jounpur</v>
          </cell>
          <cell r="B448">
            <v>445</v>
          </cell>
          <cell r="C448" t="str">
            <v>163/0</v>
          </cell>
          <cell r="D448">
            <v>359</v>
          </cell>
          <cell r="E448" t="str">
            <v>FC+6</v>
          </cell>
          <cell r="I448">
            <v>0</v>
          </cell>
          <cell r="P448">
            <v>27</v>
          </cell>
          <cell r="Q448">
            <v>0</v>
          </cell>
          <cell r="U448">
            <v>0</v>
          </cell>
        </row>
        <row r="449">
          <cell r="A449" t="str">
            <v>400 kv Obra Jounpur</v>
          </cell>
          <cell r="B449">
            <v>446</v>
          </cell>
          <cell r="C449" t="str">
            <v>163/1</v>
          </cell>
          <cell r="D449">
            <v>371</v>
          </cell>
          <cell r="E449" t="str">
            <v>FA+0</v>
          </cell>
          <cell r="I449">
            <v>0</v>
          </cell>
          <cell r="P449">
            <v>27</v>
          </cell>
          <cell r="Q449">
            <v>0</v>
          </cell>
          <cell r="U449">
            <v>0</v>
          </cell>
        </row>
        <row r="450">
          <cell r="A450" t="str">
            <v>400 kv Obra Jounpur</v>
          </cell>
          <cell r="B450">
            <v>447</v>
          </cell>
          <cell r="C450" t="str">
            <v>163/2</v>
          </cell>
          <cell r="D450">
            <v>367.75</v>
          </cell>
          <cell r="E450" t="str">
            <v>FA+0</v>
          </cell>
          <cell r="I450">
            <v>0</v>
          </cell>
          <cell r="P450">
            <v>27</v>
          </cell>
          <cell r="Q450">
            <v>0</v>
          </cell>
          <cell r="U450">
            <v>0</v>
          </cell>
        </row>
        <row r="451">
          <cell r="A451" t="str">
            <v>400 kv Obra Jounpur</v>
          </cell>
          <cell r="B451">
            <v>448</v>
          </cell>
          <cell r="C451" t="str">
            <v>164/0</v>
          </cell>
          <cell r="D451">
            <v>248.65</v>
          </cell>
          <cell r="E451" t="str">
            <v>FB+0</v>
          </cell>
          <cell r="I451">
            <v>0</v>
          </cell>
          <cell r="P451">
            <v>27</v>
          </cell>
          <cell r="Q451">
            <v>0</v>
          </cell>
          <cell r="U451">
            <v>0</v>
          </cell>
        </row>
        <row r="452">
          <cell r="A452" t="str">
            <v>400 kv Obra Jounpur</v>
          </cell>
          <cell r="B452">
            <v>449</v>
          </cell>
          <cell r="C452" t="str">
            <v>165/0</v>
          </cell>
          <cell r="D452">
            <v>316</v>
          </cell>
          <cell r="E452" t="str">
            <v>FC+0</v>
          </cell>
          <cell r="I452">
            <v>0</v>
          </cell>
          <cell r="P452">
            <v>27</v>
          </cell>
          <cell r="Q452">
            <v>0</v>
          </cell>
          <cell r="U452">
            <v>0</v>
          </cell>
        </row>
        <row r="453">
          <cell r="A453" t="str">
            <v>400 kv Obra Jounpur</v>
          </cell>
          <cell r="B453">
            <v>450</v>
          </cell>
          <cell r="C453" t="str">
            <v>165/1</v>
          </cell>
          <cell r="D453">
            <v>419</v>
          </cell>
          <cell r="E453" t="str">
            <v>FA+0</v>
          </cell>
          <cell r="I453">
            <v>0</v>
          </cell>
          <cell r="P453">
            <v>27</v>
          </cell>
          <cell r="Q453">
            <v>0</v>
          </cell>
          <cell r="U453">
            <v>0</v>
          </cell>
        </row>
        <row r="454">
          <cell r="A454" t="str">
            <v>400 kv Obra Jounpur</v>
          </cell>
          <cell r="B454">
            <v>451</v>
          </cell>
          <cell r="C454" t="str">
            <v>165/2</v>
          </cell>
          <cell r="D454">
            <v>422</v>
          </cell>
          <cell r="E454" t="str">
            <v>FA+3</v>
          </cell>
          <cell r="I454">
            <v>0</v>
          </cell>
          <cell r="P454">
            <v>27</v>
          </cell>
          <cell r="Q454">
            <v>0</v>
          </cell>
          <cell r="U454">
            <v>0</v>
          </cell>
        </row>
        <row r="455">
          <cell r="A455" t="str">
            <v>400 kv Obra Jounpur</v>
          </cell>
          <cell r="B455">
            <v>452</v>
          </cell>
          <cell r="C455" t="str">
            <v>165/3</v>
          </cell>
          <cell r="D455">
            <v>404.22</v>
          </cell>
          <cell r="E455" t="str">
            <v>FA+0</v>
          </cell>
          <cell r="I455">
            <v>0</v>
          </cell>
          <cell r="P455">
            <v>27</v>
          </cell>
          <cell r="Q455">
            <v>0</v>
          </cell>
          <cell r="U455">
            <v>0</v>
          </cell>
        </row>
        <row r="456">
          <cell r="A456" t="str">
            <v>400 kv Obra Jounpur</v>
          </cell>
          <cell r="B456">
            <v>453</v>
          </cell>
          <cell r="C456" t="str">
            <v>166/0</v>
          </cell>
          <cell r="D456">
            <v>249</v>
          </cell>
          <cell r="E456" t="str">
            <v>FB+0</v>
          </cell>
          <cell r="I456">
            <v>0</v>
          </cell>
          <cell r="P456">
            <v>27</v>
          </cell>
          <cell r="Q456">
            <v>0</v>
          </cell>
          <cell r="U456">
            <v>0</v>
          </cell>
        </row>
        <row r="457">
          <cell r="A457" t="str">
            <v>400 kv Obra Jounpur</v>
          </cell>
          <cell r="B457">
            <v>454</v>
          </cell>
          <cell r="C457" t="str">
            <v>166/1</v>
          </cell>
          <cell r="D457">
            <v>277.48</v>
          </cell>
          <cell r="E457" t="str">
            <v>FA+0</v>
          </cell>
          <cell r="I457">
            <v>0</v>
          </cell>
          <cell r="P457">
            <v>27</v>
          </cell>
          <cell r="Q457">
            <v>0</v>
          </cell>
          <cell r="U457">
            <v>0</v>
          </cell>
        </row>
        <row r="458">
          <cell r="A458" t="str">
            <v>400 kv Obra Jounpur</v>
          </cell>
          <cell r="B458">
            <v>455</v>
          </cell>
          <cell r="C458" t="str">
            <v>167/0</v>
          </cell>
          <cell r="D458">
            <v>291</v>
          </cell>
          <cell r="E458" t="str">
            <v>FC+0</v>
          </cell>
          <cell r="I458">
            <v>0</v>
          </cell>
          <cell r="P458">
            <v>27</v>
          </cell>
          <cell r="Q458">
            <v>0</v>
          </cell>
          <cell r="U458">
            <v>0</v>
          </cell>
        </row>
        <row r="459">
          <cell r="A459" t="str">
            <v>400 kv Obra Jounpur</v>
          </cell>
          <cell r="B459">
            <v>456</v>
          </cell>
          <cell r="C459" t="str">
            <v>167/1</v>
          </cell>
          <cell r="D459">
            <v>393.65</v>
          </cell>
          <cell r="E459" t="str">
            <v>FA+0</v>
          </cell>
          <cell r="I459">
            <v>0</v>
          </cell>
          <cell r="P459">
            <v>27</v>
          </cell>
          <cell r="Q459">
            <v>0</v>
          </cell>
          <cell r="U459">
            <v>0</v>
          </cell>
        </row>
        <row r="460">
          <cell r="A460" t="str">
            <v>400 kv Obra Jounpur</v>
          </cell>
          <cell r="B460">
            <v>457</v>
          </cell>
          <cell r="C460" t="str">
            <v>168/0</v>
          </cell>
          <cell r="D460">
            <v>339</v>
          </cell>
          <cell r="E460" t="str">
            <v>FD+0</v>
          </cell>
          <cell r="P460">
            <v>27</v>
          </cell>
          <cell r="Q460">
            <v>0</v>
          </cell>
          <cell r="U460">
            <v>0</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t="str">
            <v>Bipin</v>
          </cell>
          <cell r="L461" t="str">
            <v>Shankar</v>
          </cell>
          <cell r="M461">
            <v>43814</v>
          </cell>
          <cell r="N461">
            <v>43815</v>
          </cell>
          <cell r="P461">
            <v>43842</v>
          </cell>
          <cell r="Q461">
            <v>0</v>
          </cell>
          <cell r="U461">
            <v>0</v>
          </cell>
        </row>
        <row r="462">
          <cell r="A462" t="str">
            <v>400 kv Obra Jounpur</v>
          </cell>
          <cell r="B462">
            <v>459</v>
          </cell>
          <cell r="C462" t="str">
            <v>169/0</v>
          </cell>
          <cell r="D462">
            <v>266</v>
          </cell>
          <cell r="E462" t="str">
            <v>FC+0</v>
          </cell>
          <cell r="I462">
            <v>0</v>
          </cell>
          <cell r="P462">
            <v>27</v>
          </cell>
          <cell r="Q462">
            <v>0</v>
          </cell>
          <cell r="U462">
            <v>0</v>
          </cell>
        </row>
        <row r="463">
          <cell r="A463" t="str">
            <v>400 kv Obra Jounpur</v>
          </cell>
          <cell r="B463">
            <v>460</v>
          </cell>
          <cell r="C463" t="str">
            <v>169/1</v>
          </cell>
          <cell r="D463">
            <v>277.62</v>
          </cell>
          <cell r="E463" t="str">
            <v>FA+0</v>
          </cell>
          <cell r="I463">
            <v>0</v>
          </cell>
          <cell r="P463">
            <v>27</v>
          </cell>
          <cell r="Q463">
            <v>0</v>
          </cell>
          <cell r="U463">
            <v>0</v>
          </cell>
        </row>
        <row r="464">
          <cell r="A464" t="str">
            <v>400 kv Obra Jounpur</v>
          </cell>
          <cell r="B464">
            <v>461</v>
          </cell>
          <cell r="C464" t="str">
            <v>170/0</v>
          </cell>
          <cell r="D464">
            <v>115.11</v>
          </cell>
          <cell r="E464" t="str">
            <v>FD+0</v>
          </cell>
          <cell r="I464">
            <v>0</v>
          </cell>
          <cell r="P464">
            <v>27</v>
          </cell>
          <cell r="Q464">
            <v>0</v>
          </cell>
          <cell r="U464">
            <v>0</v>
          </cell>
        </row>
        <row r="465">
          <cell r="A465" t="str">
            <v>400 kv Obra Jounpur</v>
          </cell>
          <cell r="B465">
            <v>462</v>
          </cell>
          <cell r="C465" t="str">
            <v>170/0</v>
          </cell>
          <cell r="D465">
            <v>115.11</v>
          </cell>
          <cell r="E465" t="str">
            <v>FD+0</v>
          </cell>
          <cell r="I465">
            <v>0</v>
          </cell>
          <cell r="P465">
            <v>27</v>
          </cell>
          <cell r="Q465">
            <v>0</v>
          </cell>
          <cell r="U465">
            <v>0</v>
          </cell>
        </row>
        <row r="466">
          <cell r="A466" t="str">
            <v>400 kv Obra Jounpur</v>
          </cell>
          <cell r="B466">
            <v>463</v>
          </cell>
          <cell r="C466" t="str">
            <v>Gantry</v>
          </cell>
          <cell r="E466" t="str">
            <v>Gantry</v>
          </cell>
          <cell r="I466">
            <v>0</v>
          </cell>
          <cell r="P466">
            <v>27</v>
          </cell>
          <cell r="Q466">
            <v>0</v>
          </cell>
          <cell r="U466">
            <v>0</v>
          </cell>
        </row>
        <row r="467">
          <cell r="A467" t="str">
            <v>765 kv Anpara Unnao</v>
          </cell>
          <cell r="B467">
            <v>464</v>
          </cell>
          <cell r="C467">
            <v>1</v>
          </cell>
          <cell r="E467" t="str">
            <v>EA+3</v>
          </cell>
          <cell r="I467">
            <v>0</v>
          </cell>
          <cell r="P467">
            <v>27</v>
          </cell>
          <cell r="Q467">
            <v>0</v>
          </cell>
          <cell r="U467">
            <v>0</v>
          </cell>
        </row>
        <row r="468">
          <cell r="A468" t="str">
            <v>765 kv Anpara Unnao</v>
          </cell>
          <cell r="B468">
            <v>465</v>
          </cell>
          <cell r="C468">
            <v>2</v>
          </cell>
          <cell r="E468" t="str">
            <v>EA+0</v>
          </cell>
          <cell r="I468">
            <v>0</v>
          </cell>
          <cell r="P468">
            <v>27</v>
          </cell>
          <cell r="Q468">
            <v>0</v>
          </cell>
          <cell r="U468">
            <v>0</v>
          </cell>
        </row>
        <row r="469">
          <cell r="A469" t="str">
            <v>765 kv Anpara Unnao</v>
          </cell>
          <cell r="B469">
            <v>466</v>
          </cell>
          <cell r="C469">
            <v>3</v>
          </cell>
          <cell r="E469" t="str">
            <v>EA+0</v>
          </cell>
          <cell r="I469">
            <v>0</v>
          </cell>
          <cell r="P469">
            <v>27</v>
          </cell>
          <cell r="Q469">
            <v>0</v>
          </cell>
          <cell r="U469">
            <v>0</v>
          </cell>
        </row>
        <row r="470">
          <cell r="A470" t="str">
            <v>765 kv Anpara Unnao</v>
          </cell>
          <cell r="B470">
            <v>467</v>
          </cell>
          <cell r="C470">
            <v>4</v>
          </cell>
          <cell r="E470" t="str">
            <v>ED+0</v>
          </cell>
          <cell r="I470">
            <v>0</v>
          </cell>
          <cell r="P470">
            <v>27</v>
          </cell>
          <cell r="Q470">
            <v>0</v>
          </cell>
          <cell r="U470">
            <v>0</v>
          </cell>
        </row>
        <row r="471">
          <cell r="A471" t="str">
            <v>765 kv Anpara Unnao</v>
          </cell>
          <cell r="B471">
            <v>468</v>
          </cell>
          <cell r="C471">
            <v>5</v>
          </cell>
          <cell r="E471" t="str">
            <v>EA+0</v>
          </cell>
          <cell r="I471">
            <v>0</v>
          </cell>
          <cell r="P471">
            <v>27</v>
          </cell>
          <cell r="Q471">
            <v>0</v>
          </cell>
          <cell r="U471">
            <v>0</v>
          </cell>
        </row>
        <row r="472">
          <cell r="A472" t="str">
            <v>765 kv Anpara Unnao</v>
          </cell>
          <cell r="B472">
            <v>469</v>
          </cell>
          <cell r="C472">
            <v>6</v>
          </cell>
          <cell r="E472" t="str">
            <v>EA+0</v>
          </cell>
          <cell r="I472">
            <v>0</v>
          </cell>
          <cell r="P472">
            <v>27</v>
          </cell>
          <cell r="Q472">
            <v>0</v>
          </cell>
          <cell r="U472">
            <v>0</v>
          </cell>
        </row>
        <row r="473">
          <cell r="A473" t="str">
            <v>765 kv Anpara Unnao</v>
          </cell>
          <cell r="B473">
            <v>470</v>
          </cell>
          <cell r="C473">
            <v>7</v>
          </cell>
          <cell r="E473" t="str">
            <v>EA+3</v>
          </cell>
          <cell r="I473">
            <v>0</v>
          </cell>
          <cell r="P473">
            <v>27</v>
          </cell>
          <cell r="Q473">
            <v>0</v>
          </cell>
          <cell r="U473">
            <v>0</v>
          </cell>
        </row>
        <row r="474">
          <cell r="A474" t="str">
            <v>765 kv Anpara Unnao</v>
          </cell>
          <cell r="B474">
            <v>471</v>
          </cell>
          <cell r="C474">
            <v>8</v>
          </cell>
          <cell r="E474" t="str">
            <v>EA+0</v>
          </cell>
          <cell r="I474">
            <v>0</v>
          </cell>
          <cell r="P474">
            <v>27</v>
          </cell>
          <cell r="Q474">
            <v>0</v>
          </cell>
          <cell r="U474">
            <v>0</v>
          </cell>
        </row>
        <row r="475">
          <cell r="A475" t="str">
            <v>765 kv Anpara Unnao</v>
          </cell>
          <cell r="B475">
            <v>472</v>
          </cell>
          <cell r="C475">
            <v>9</v>
          </cell>
          <cell r="E475" t="str">
            <v>EA+3</v>
          </cell>
          <cell r="I475">
            <v>0</v>
          </cell>
          <cell r="P475">
            <v>27</v>
          </cell>
          <cell r="Q475">
            <v>0</v>
          </cell>
          <cell r="U475">
            <v>0</v>
          </cell>
        </row>
        <row r="476">
          <cell r="A476" t="str">
            <v>765 kv Anpara Unnao</v>
          </cell>
          <cell r="B476">
            <v>473</v>
          </cell>
          <cell r="C476">
            <v>10</v>
          </cell>
          <cell r="E476" t="str">
            <v>EC+0</v>
          </cell>
          <cell r="I476">
            <v>0</v>
          </cell>
          <cell r="P476">
            <v>27</v>
          </cell>
          <cell r="Q476">
            <v>0</v>
          </cell>
          <cell r="U476">
            <v>0</v>
          </cell>
        </row>
        <row r="477">
          <cell r="A477" t="str">
            <v>765 kv Anpara Unnao</v>
          </cell>
          <cell r="B477">
            <v>474</v>
          </cell>
          <cell r="C477">
            <v>11</v>
          </cell>
          <cell r="E477" t="str">
            <v>EA+0</v>
          </cell>
          <cell r="I477">
            <v>0</v>
          </cell>
          <cell r="P477">
            <v>27</v>
          </cell>
          <cell r="Q477">
            <v>0</v>
          </cell>
          <cell r="U477">
            <v>0</v>
          </cell>
        </row>
        <row r="478">
          <cell r="A478" t="str">
            <v>765 kv Anpara Unnao</v>
          </cell>
          <cell r="B478">
            <v>475</v>
          </cell>
          <cell r="C478">
            <v>12</v>
          </cell>
          <cell r="E478" t="str">
            <v>EA+0</v>
          </cell>
          <cell r="I478">
            <v>0</v>
          </cell>
          <cell r="P478">
            <v>27</v>
          </cell>
          <cell r="Q478">
            <v>0</v>
          </cell>
          <cell r="U478">
            <v>0</v>
          </cell>
        </row>
        <row r="479">
          <cell r="A479" t="str">
            <v>765 kv Anpara Unnao</v>
          </cell>
          <cell r="B479">
            <v>476</v>
          </cell>
          <cell r="C479">
            <v>13</v>
          </cell>
          <cell r="E479" t="str">
            <v>EA+0</v>
          </cell>
          <cell r="I479">
            <v>0</v>
          </cell>
          <cell r="P479">
            <v>27</v>
          </cell>
          <cell r="Q479">
            <v>0</v>
          </cell>
          <cell r="U479">
            <v>0</v>
          </cell>
        </row>
        <row r="480">
          <cell r="A480" t="str">
            <v>765 kv Anpara Unnao</v>
          </cell>
          <cell r="B480">
            <v>477</v>
          </cell>
          <cell r="C480">
            <v>14</v>
          </cell>
          <cell r="E480" t="str">
            <v>EA+0</v>
          </cell>
          <cell r="I480">
            <v>0</v>
          </cell>
          <cell r="P480">
            <v>27</v>
          </cell>
          <cell r="Q480">
            <v>0</v>
          </cell>
          <cell r="U480">
            <v>0</v>
          </cell>
        </row>
        <row r="481">
          <cell r="A481" t="str">
            <v>765 kv Anpara Unnao</v>
          </cell>
          <cell r="B481">
            <v>478</v>
          </cell>
          <cell r="C481">
            <v>15</v>
          </cell>
          <cell r="E481" t="str">
            <v>EB+0</v>
          </cell>
          <cell r="I481">
            <v>0</v>
          </cell>
          <cell r="P481">
            <v>27</v>
          </cell>
          <cell r="Q481">
            <v>0</v>
          </cell>
          <cell r="U481">
            <v>0</v>
          </cell>
        </row>
        <row r="482">
          <cell r="A482" t="str">
            <v>765 kv Anpara Unnao</v>
          </cell>
          <cell r="B482">
            <v>479</v>
          </cell>
          <cell r="C482">
            <v>16</v>
          </cell>
          <cell r="E482" t="str">
            <v>EA+0</v>
          </cell>
          <cell r="I482">
            <v>0</v>
          </cell>
          <cell r="P482">
            <v>27</v>
          </cell>
          <cell r="Q482">
            <v>0</v>
          </cell>
          <cell r="U482">
            <v>0</v>
          </cell>
        </row>
        <row r="483">
          <cell r="A483" t="str">
            <v>765 kv Anpara Unnao</v>
          </cell>
          <cell r="B483">
            <v>480</v>
          </cell>
          <cell r="C483">
            <v>17</v>
          </cell>
          <cell r="E483" t="str">
            <v>EA+0</v>
          </cell>
          <cell r="I483">
            <v>0</v>
          </cell>
          <cell r="P483">
            <v>27</v>
          </cell>
          <cell r="Q483">
            <v>0</v>
          </cell>
          <cell r="U483">
            <v>0</v>
          </cell>
        </row>
        <row r="484">
          <cell r="A484" t="str">
            <v>765 kv Anpara Unnao</v>
          </cell>
          <cell r="B484">
            <v>481</v>
          </cell>
          <cell r="C484">
            <v>18</v>
          </cell>
          <cell r="E484" t="str">
            <v>EA+0</v>
          </cell>
          <cell r="I484">
            <v>0</v>
          </cell>
          <cell r="P484">
            <v>27</v>
          </cell>
          <cell r="Q484">
            <v>0</v>
          </cell>
          <cell r="U484">
            <v>0</v>
          </cell>
        </row>
        <row r="485">
          <cell r="A485" t="str">
            <v>765 kv Anpara Unnao</v>
          </cell>
          <cell r="B485">
            <v>482</v>
          </cell>
          <cell r="C485">
            <v>19</v>
          </cell>
          <cell r="E485" t="str">
            <v>EA+0</v>
          </cell>
          <cell r="I485">
            <v>0</v>
          </cell>
          <cell r="P485">
            <v>27</v>
          </cell>
          <cell r="Q485">
            <v>0</v>
          </cell>
          <cell r="U485">
            <v>0</v>
          </cell>
        </row>
        <row r="486">
          <cell r="A486" t="str">
            <v>765 kv Anpara Unnao</v>
          </cell>
          <cell r="B486">
            <v>483</v>
          </cell>
          <cell r="C486">
            <v>20</v>
          </cell>
          <cell r="E486" t="str">
            <v>EB+6</v>
          </cell>
          <cell r="I486">
            <v>0</v>
          </cell>
          <cell r="P486">
            <v>27</v>
          </cell>
          <cell r="Q486">
            <v>0</v>
          </cell>
          <cell r="U486">
            <v>0</v>
          </cell>
        </row>
        <row r="487">
          <cell r="A487" t="str">
            <v>765 kv Anpara Unnao</v>
          </cell>
          <cell r="B487">
            <v>484</v>
          </cell>
          <cell r="C487">
            <v>21</v>
          </cell>
          <cell r="E487" t="str">
            <v>EB+6</v>
          </cell>
          <cell r="I487">
            <v>0</v>
          </cell>
          <cell r="P487">
            <v>27</v>
          </cell>
          <cell r="Q487">
            <v>0</v>
          </cell>
          <cell r="U487">
            <v>0</v>
          </cell>
        </row>
        <row r="488">
          <cell r="A488" t="str">
            <v>765 kv Anpara Unnao</v>
          </cell>
          <cell r="B488">
            <v>485</v>
          </cell>
          <cell r="C488">
            <v>22</v>
          </cell>
          <cell r="E488" t="str">
            <v>EA+0</v>
          </cell>
          <cell r="I488">
            <v>0</v>
          </cell>
          <cell r="P488">
            <v>27</v>
          </cell>
          <cell r="Q488">
            <v>0</v>
          </cell>
          <cell r="U488">
            <v>0</v>
          </cell>
        </row>
        <row r="489">
          <cell r="A489" t="str">
            <v>765 kv Anpara Unnao</v>
          </cell>
          <cell r="B489">
            <v>486</v>
          </cell>
          <cell r="C489">
            <v>23</v>
          </cell>
          <cell r="E489" t="str">
            <v>EA+0</v>
          </cell>
          <cell r="I489">
            <v>0</v>
          </cell>
          <cell r="P489">
            <v>27</v>
          </cell>
          <cell r="Q489">
            <v>0</v>
          </cell>
          <cell r="U489">
            <v>0</v>
          </cell>
        </row>
        <row r="490">
          <cell r="A490" t="str">
            <v>765 kv Anpara Unnao</v>
          </cell>
          <cell r="B490">
            <v>487</v>
          </cell>
          <cell r="C490">
            <v>24</v>
          </cell>
          <cell r="E490" t="str">
            <v>EB+0</v>
          </cell>
          <cell r="I490">
            <v>0</v>
          </cell>
          <cell r="P490">
            <v>27</v>
          </cell>
          <cell r="Q490">
            <v>0</v>
          </cell>
          <cell r="U490">
            <v>0</v>
          </cell>
        </row>
        <row r="491">
          <cell r="A491" t="str">
            <v>765 kv Anpara Unnao</v>
          </cell>
          <cell r="B491">
            <v>488</v>
          </cell>
          <cell r="C491">
            <v>25</v>
          </cell>
          <cell r="E491" t="str">
            <v>EC+0</v>
          </cell>
          <cell r="I491">
            <v>0</v>
          </cell>
          <cell r="P491">
            <v>27</v>
          </cell>
          <cell r="Q491">
            <v>0</v>
          </cell>
          <cell r="U491">
            <v>0</v>
          </cell>
        </row>
        <row r="492">
          <cell r="A492" t="str">
            <v>765 kv Anpara Unnao</v>
          </cell>
          <cell r="B492">
            <v>489</v>
          </cell>
          <cell r="C492">
            <v>26</v>
          </cell>
          <cell r="E492" t="str">
            <v>EA+0</v>
          </cell>
          <cell r="I492">
            <v>0</v>
          </cell>
          <cell r="P492">
            <v>27</v>
          </cell>
          <cell r="Q492">
            <v>0</v>
          </cell>
          <cell r="U492">
            <v>0</v>
          </cell>
        </row>
        <row r="493">
          <cell r="A493" t="str">
            <v>765 kv Anpara Unnao</v>
          </cell>
          <cell r="B493">
            <v>490</v>
          </cell>
          <cell r="C493">
            <v>27</v>
          </cell>
          <cell r="E493" t="str">
            <v>EA+0</v>
          </cell>
          <cell r="I493">
            <v>0</v>
          </cell>
          <cell r="P493">
            <v>27</v>
          </cell>
          <cell r="Q493">
            <v>0</v>
          </cell>
          <cell r="U493">
            <v>0</v>
          </cell>
        </row>
        <row r="494">
          <cell r="A494" t="str">
            <v>765 kv Anpara Unnao</v>
          </cell>
          <cell r="B494">
            <v>491</v>
          </cell>
          <cell r="C494">
            <v>28</v>
          </cell>
          <cell r="E494" t="str">
            <v>EA+0</v>
          </cell>
          <cell r="I494">
            <v>0</v>
          </cell>
          <cell r="P494">
            <v>27</v>
          </cell>
          <cell r="Q494">
            <v>0</v>
          </cell>
          <cell r="U494">
            <v>0</v>
          </cell>
        </row>
        <row r="495">
          <cell r="A495" t="str">
            <v>765 kv Anpara Unnao</v>
          </cell>
          <cell r="B495">
            <v>492</v>
          </cell>
          <cell r="C495">
            <v>29</v>
          </cell>
          <cell r="E495" t="str">
            <v>EB+0</v>
          </cell>
          <cell r="I495">
            <v>0</v>
          </cell>
          <cell r="P495">
            <v>27</v>
          </cell>
          <cell r="Q495">
            <v>0</v>
          </cell>
          <cell r="U495">
            <v>0</v>
          </cell>
        </row>
        <row r="496">
          <cell r="A496" t="str">
            <v>765 kv Anpara Unnao</v>
          </cell>
          <cell r="B496">
            <v>493</v>
          </cell>
          <cell r="C496">
            <v>30</v>
          </cell>
          <cell r="E496" t="str">
            <v>EC+0</v>
          </cell>
          <cell r="I496">
            <v>0</v>
          </cell>
          <cell r="P496">
            <v>27</v>
          </cell>
          <cell r="Q496">
            <v>0</v>
          </cell>
          <cell r="U496">
            <v>0</v>
          </cell>
        </row>
        <row r="497">
          <cell r="A497" t="str">
            <v>765 kv Anpara Unnao</v>
          </cell>
          <cell r="B497">
            <v>494</v>
          </cell>
          <cell r="C497">
            <v>31</v>
          </cell>
          <cell r="E497" t="str">
            <v>EA+0</v>
          </cell>
          <cell r="I497">
            <v>0</v>
          </cell>
          <cell r="P497">
            <v>27</v>
          </cell>
          <cell r="Q497">
            <v>0</v>
          </cell>
          <cell r="U497">
            <v>0</v>
          </cell>
        </row>
      </sheetData>
      <sheetData sheetId="2">
        <row r="4">
          <cell r="A4" t="str">
            <v>400 kv Obra Jounpur</v>
          </cell>
          <cell r="B4">
            <v>1</v>
          </cell>
          <cell r="C4" t="str">
            <v>Taping</v>
          </cell>
          <cell r="D4">
            <v>104.65</v>
          </cell>
          <cell r="E4" t="str">
            <v>Taping</v>
          </cell>
          <cell r="F4">
            <v>0</v>
          </cell>
          <cell r="G4">
            <v>0</v>
          </cell>
          <cell r="H4">
            <v>0</v>
          </cell>
          <cell r="I4">
            <v>0</v>
          </cell>
          <cell r="J4">
            <v>0</v>
          </cell>
          <cell r="K4">
            <v>0</v>
          </cell>
          <cell r="P4">
            <v>0</v>
          </cell>
          <cell r="Q4">
            <v>0</v>
          </cell>
          <cell r="R4">
            <v>0</v>
          </cell>
          <cell r="S4">
            <v>0</v>
          </cell>
          <cell r="T4">
            <v>0</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K4">
            <v>0</v>
          </cell>
          <cell r="AL4">
            <v>0</v>
          </cell>
          <cell r="AM4">
            <v>0</v>
          </cell>
          <cell r="AN4">
            <v>0</v>
          </cell>
        </row>
        <row r="5">
          <cell r="A5" t="str">
            <v>400 kv Obra Jounpur</v>
          </cell>
          <cell r="B5">
            <v>2</v>
          </cell>
          <cell r="C5" t="str">
            <v>1/0</v>
          </cell>
          <cell r="D5">
            <v>309.74</v>
          </cell>
          <cell r="E5" t="str">
            <v>FD+0</v>
          </cell>
          <cell r="F5">
            <v>0</v>
          </cell>
          <cell r="G5">
            <v>0</v>
          </cell>
          <cell r="H5">
            <v>0</v>
          </cell>
          <cell r="I5">
            <v>0</v>
          </cell>
          <cell r="J5">
            <v>0</v>
          </cell>
          <cell r="K5">
            <v>0</v>
          </cell>
          <cell r="P5">
            <v>0</v>
          </cell>
          <cell r="Q5">
            <v>0</v>
          </cell>
          <cell r="R5">
            <v>0</v>
          </cell>
          <cell r="S5">
            <v>0</v>
          </cell>
          <cell r="T5">
            <v>0</v>
          </cell>
          <cell r="U5">
            <v>0</v>
          </cell>
          <cell r="V5">
            <v>0</v>
          </cell>
          <cell r="W5">
            <v>0</v>
          </cell>
          <cell r="X5">
            <v>0</v>
          </cell>
          <cell r="Y5">
            <v>0</v>
          </cell>
          <cell r="Z5">
            <v>0</v>
          </cell>
          <cell r="AA5">
            <v>0</v>
          </cell>
          <cell r="AB5">
            <v>0</v>
          </cell>
          <cell r="AC5">
            <v>0</v>
          </cell>
          <cell r="AD5">
            <v>0</v>
          </cell>
          <cell r="AE5">
            <v>0</v>
          </cell>
          <cell r="AF5">
            <v>0</v>
          </cell>
          <cell r="AG5">
            <v>0</v>
          </cell>
          <cell r="AH5">
            <v>0</v>
          </cell>
          <cell r="AI5">
            <v>0</v>
          </cell>
          <cell r="AK5">
            <v>219.6</v>
          </cell>
          <cell r="AL5">
            <v>772.18999999999994</v>
          </cell>
          <cell r="AM5">
            <v>239.82</v>
          </cell>
          <cell r="AN5">
            <v>1231.6099999999999</v>
          </cell>
        </row>
        <row r="6">
          <cell r="A6" t="str">
            <v>400 kv Obra Jounpur</v>
          </cell>
          <cell r="B6">
            <v>3</v>
          </cell>
          <cell r="C6" t="str">
            <v>2/0</v>
          </cell>
          <cell r="D6">
            <v>130.25</v>
          </cell>
          <cell r="E6" t="str">
            <v>FB+0</v>
          </cell>
          <cell r="F6">
            <v>0</v>
          </cell>
          <cell r="G6">
            <v>0</v>
          </cell>
          <cell r="H6">
            <v>0</v>
          </cell>
          <cell r="I6">
            <v>0</v>
          </cell>
          <cell r="J6">
            <v>0</v>
          </cell>
          <cell r="K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K6">
            <v>339.88</v>
          </cell>
          <cell r="AL6">
            <v>1266.1399999999999</v>
          </cell>
          <cell r="AM6">
            <v>103.24</v>
          </cell>
          <cell r="AN6">
            <v>1709.26</v>
          </cell>
        </row>
        <row r="7">
          <cell r="A7" t="str">
            <v>400 kv Obra Jounpur</v>
          </cell>
          <cell r="B7">
            <v>4</v>
          </cell>
          <cell r="C7" t="str">
            <v>3/0</v>
          </cell>
          <cell r="D7">
            <v>298.60000000000002</v>
          </cell>
          <cell r="E7" t="str">
            <v>FD+0</v>
          </cell>
          <cell r="F7">
            <v>0</v>
          </cell>
          <cell r="G7">
            <v>0</v>
          </cell>
          <cell r="H7">
            <v>0</v>
          </cell>
          <cell r="I7">
            <v>0</v>
          </cell>
          <cell r="J7">
            <v>0</v>
          </cell>
          <cell r="K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K7">
            <v>219.6</v>
          </cell>
          <cell r="AL7">
            <v>772.18999999999994</v>
          </cell>
          <cell r="AM7">
            <v>239.82</v>
          </cell>
          <cell r="AN7">
            <v>1231.6099999999999</v>
          </cell>
        </row>
        <row r="8">
          <cell r="A8" t="str">
            <v>400 kv Obra Jounpur</v>
          </cell>
          <cell r="B8">
            <v>5</v>
          </cell>
          <cell r="C8" t="str">
            <v>4/0</v>
          </cell>
          <cell r="D8">
            <v>152.63999999999999</v>
          </cell>
          <cell r="E8" t="str">
            <v>FD+6</v>
          </cell>
          <cell r="F8">
            <v>0</v>
          </cell>
          <cell r="G8">
            <v>0</v>
          </cell>
          <cell r="H8">
            <v>0</v>
          </cell>
          <cell r="I8">
            <v>0</v>
          </cell>
          <cell r="J8">
            <v>0</v>
          </cell>
          <cell r="K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K8">
            <v>995.56</v>
          </cell>
          <cell r="AL8">
            <v>2659.92</v>
          </cell>
          <cell r="AM8">
            <v>228.75</v>
          </cell>
          <cell r="AN8">
            <v>3884.23</v>
          </cell>
        </row>
        <row r="9">
          <cell r="A9" t="str">
            <v>400 kv Obra Jounpur</v>
          </cell>
          <cell r="B9">
            <v>6</v>
          </cell>
          <cell r="C9" t="str">
            <v>5/0</v>
          </cell>
          <cell r="D9">
            <v>187.72</v>
          </cell>
          <cell r="E9" t="str">
            <v>FD+18+3</v>
          </cell>
          <cell r="F9">
            <v>0</v>
          </cell>
          <cell r="G9">
            <v>0</v>
          </cell>
          <cell r="H9">
            <v>0</v>
          </cell>
          <cell r="I9">
            <v>0</v>
          </cell>
          <cell r="J9">
            <v>0</v>
          </cell>
          <cell r="K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K9">
            <v>0</v>
          </cell>
          <cell r="AL9">
            <v>0</v>
          </cell>
          <cell r="AM9">
            <v>0</v>
          </cell>
          <cell r="AN9">
            <v>0</v>
          </cell>
        </row>
        <row r="10">
          <cell r="A10" t="str">
            <v>400 kv Obra Jounpur</v>
          </cell>
          <cell r="B10">
            <v>7</v>
          </cell>
          <cell r="C10" t="str">
            <v>6/0</v>
          </cell>
          <cell r="D10">
            <v>239</v>
          </cell>
          <cell r="E10" t="str">
            <v>FD+30+3</v>
          </cell>
          <cell r="F10">
            <v>0</v>
          </cell>
          <cell r="G10">
            <v>0</v>
          </cell>
          <cell r="H10">
            <v>0</v>
          </cell>
          <cell r="I10">
            <v>0</v>
          </cell>
          <cell r="J10">
            <v>0</v>
          </cell>
          <cell r="K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K10">
            <v>0</v>
          </cell>
          <cell r="AL10">
            <v>0</v>
          </cell>
          <cell r="AM10">
            <v>0</v>
          </cell>
          <cell r="AN10">
            <v>0</v>
          </cell>
        </row>
        <row r="11">
          <cell r="A11" t="str">
            <v>400 kv Obra Jounpur</v>
          </cell>
          <cell r="B11">
            <v>8</v>
          </cell>
          <cell r="C11" t="str">
            <v>7/0</v>
          </cell>
          <cell r="D11">
            <v>377</v>
          </cell>
          <cell r="E11" t="str">
            <v>FD+0</v>
          </cell>
          <cell r="F11">
            <v>0</v>
          </cell>
          <cell r="G11">
            <v>0</v>
          </cell>
          <cell r="H11">
            <v>0</v>
          </cell>
          <cell r="I11">
            <v>0</v>
          </cell>
          <cell r="J11">
            <v>0</v>
          </cell>
          <cell r="K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K11">
            <v>219.6</v>
          </cell>
          <cell r="AL11">
            <v>772.18999999999994</v>
          </cell>
          <cell r="AM11">
            <v>239.82</v>
          </cell>
          <cell r="AN11">
            <v>1231.6099999999999</v>
          </cell>
        </row>
        <row r="12">
          <cell r="A12" t="str">
            <v>400 kv Obra Jounpur</v>
          </cell>
          <cell r="B12">
            <v>9</v>
          </cell>
          <cell r="C12" t="str">
            <v>7/1</v>
          </cell>
          <cell r="D12">
            <v>1209</v>
          </cell>
          <cell r="E12" t="str">
            <v>SPL</v>
          </cell>
          <cell r="F12">
            <v>0</v>
          </cell>
          <cell r="G12">
            <v>0</v>
          </cell>
          <cell r="H12">
            <v>0</v>
          </cell>
          <cell r="I12">
            <v>0</v>
          </cell>
          <cell r="J12" t="str">
            <v>FOREST</v>
          </cell>
          <cell r="K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K12">
            <v>0</v>
          </cell>
          <cell r="AL12">
            <v>0</v>
          </cell>
          <cell r="AM12">
            <v>0</v>
          </cell>
          <cell r="AN12">
            <v>0</v>
          </cell>
        </row>
        <row r="13">
          <cell r="A13" t="str">
            <v>400 kv Obra Jounpur</v>
          </cell>
          <cell r="B13">
            <v>10</v>
          </cell>
          <cell r="C13" t="str">
            <v>7/2</v>
          </cell>
          <cell r="D13">
            <v>285</v>
          </cell>
          <cell r="E13" t="str">
            <v>SPL</v>
          </cell>
          <cell r="F13">
            <v>0</v>
          </cell>
          <cell r="G13">
            <v>0</v>
          </cell>
          <cell r="H13">
            <v>0</v>
          </cell>
          <cell r="I13">
            <v>0</v>
          </cell>
          <cell r="J13" t="str">
            <v>FOREST</v>
          </cell>
          <cell r="K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K13">
            <v>0</v>
          </cell>
          <cell r="AL13">
            <v>0</v>
          </cell>
          <cell r="AM13">
            <v>0</v>
          </cell>
          <cell r="AN13">
            <v>0</v>
          </cell>
        </row>
        <row r="14">
          <cell r="A14" t="str">
            <v>400 kv Obra Jounpur</v>
          </cell>
          <cell r="B14">
            <v>11</v>
          </cell>
          <cell r="C14" t="str">
            <v>8/0</v>
          </cell>
          <cell r="D14">
            <v>457.17</v>
          </cell>
          <cell r="E14" t="str">
            <v>FD+0</v>
          </cell>
          <cell r="F14">
            <v>0</v>
          </cell>
          <cell r="G14">
            <v>0</v>
          </cell>
          <cell r="H14">
            <v>0</v>
          </cell>
          <cell r="I14">
            <v>0</v>
          </cell>
          <cell r="J14" t="str">
            <v>FOREST</v>
          </cell>
          <cell r="K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K14">
            <v>219.6</v>
          </cell>
          <cell r="AL14">
            <v>772.18999999999994</v>
          </cell>
          <cell r="AM14">
            <v>239.82</v>
          </cell>
          <cell r="AN14">
            <v>1231.6099999999999</v>
          </cell>
        </row>
        <row r="15">
          <cell r="A15" t="str">
            <v>400 kv Obra Jounpur</v>
          </cell>
          <cell r="B15">
            <v>12</v>
          </cell>
          <cell r="C15" t="str">
            <v>8A/0</v>
          </cell>
          <cell r="D15">
            <v>402</v>
          </cell>
          <cell r="E15" t="str">
            <v>FD+0</v>
          </cell>
          <cell r="F15">
            <v>0</v>
          </cell>
          <cell r="G15">
            <v>0</v>
          </cell>
          <cell r="H15">
            <v>0</v>
          </cell>
          <cell r="I15">
            <v>0</v>
          </cell>
          <cell r="J15" t="str">
            <v>FOREST</v>
          </cell>
          <cell r="K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K15">
            <v>219.6</v>
          </cell>
          <cell r="AL15">
            <v>772.18999999999994</v>
          </cell>
          <cell r="AM15">
            <v>239.82</v>
          </cell>
          <cell r="AN15">
            <v>1231.6099999999999</v>
          </cell>
        </row>
        <row r="16">
          <cell r="A16" t="str">
            <v>400 kv Obra Jounpur</v>
          </cell>
          <cell r="B16">
            <v>13</v>
          </cell>
          <cell r="C16" t="str">
            <v>8A/1</v>
          </cell>
          <cell r="D16">
            <v>402.45</v>
          </cell>
          <cell r="E16" t="str">
            <v>FB+0</v>
          </cell>
          <cell r="F16">
            <v>0</v>
          </cell>
          <cell r="G16">
            <v>0</v>
          </cell>
          <cell r="H16">
            <v>0</v>
          </cell>
          <cell r="I16">
            <v>0</v>
          </cell>
          <cell r="J16" t="str">
            <v>FOREST</v>
          </cell>
          <cell r="K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K16">
            <v>339.88</v>
          </cell>
          <cell r="AL16">
            <v>1266.1399999999999</v>
          </cell>
          <cell r="AM16">
            <v>103.24</v>
          </cell>
          <cell r="AN16">
            <v>1709.26</v>
          </cell>
        </row>
        <row r="17">
          <cell r="A17" t="str">
            <v>400 kv Obra Jounpur</v>
          </cell>
          <cell r="B17">
            <v>14</v>
          </cell>
          <cell r="C17" t="str">
            <v>9/0</v>
          </cell>
          <cell r="D17">
            <v>363</v>
          </cell>
          <cell r="E17" t="str">
            <v>FB+3</v>
          </cell>
          <cell r="F17">
            <v>0</v>
          </cell>
          <cell r="G17">
            <v>0</v>
          </cell>
          <cell r="H17">
            <v>0</v>
          </cell>
          <cell r="I17">
            <v>0</v>
          </cell>
          <cell r="J17" t="str">
            <v>FOREST</v>
          </cell>
          <cell r="K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K17">
            <v>439.2</v>
          </cell>
          <cell r="AL17">
            <v>1544.3799999999999</v>
          </cell>
          <cell r="AM17">
            <v>103.24</v>
          </cell>
          <cell r="AN17">
            <v>2086.8199999999997</v>
          </cell>
        </row>
        <row r="18">
          <cell r="A18" t="str">
            <v>400 kv Obra Jounpur</v>
          </cell>
          <cell r="B18">
            <v>15</v>
          </cell>
          <cell r="C18" t="str">
            <v>9/1</v>
          </cell>
          <cell r="D18">
            <v>406</v>
          </cell>
          <cell r="E18" t="str">
            <v>FA+0</v>
          </cell>
          <cell r="F18">
            <v>0</v>
          </cell>
          <cell r="G18">
            <v>0</v>
          </cell>
          <cell r="H18">
            <v>0</v>
          </cell>
          <cell r="I18">
            <v>0</v>
          </cell>
          <cell r="J18" t="str">
            <v>FOREST</v>
          </cell>
          <cell r="K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K18">
            <v>777.67</v>
          </cell>
          <cell r="AL18">
            <v>2138.39</v>
          </cell>
          <cell r="AM18">
            <v>198.9</v>
          </cell>
          <cell r="AN18">
            <v>3114.96</v>
          </cell>
        </row>
        <row r="19">
          <cell r="A19" t="str">
            <v>400 kv Obra Jounpur</v>
          </cell>
          <cell r="B19">
            <v>16</v>
          </cell>
          <cell r="C19" t="str">
            <v>9/2</v>
          </cell>
          <cell r="D19">
            <v>412</v>
          </cell>
          <cell r="E19" t="str">
            <v>FA+0</v>
          </cell>
          <cell r="F19">
            <v>0</v>
          </cell>
          <cell r="G19">
            <v>0</v>
          </cell>
          <cell r="H19">
            <v>0</v>
          </cell>
          <cell r="I19">
            <v>0</v>
          </cell>
          <cell r="J19" t="str">
            <v>FOREST</v>
          </cell>
          <cell r="K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K19">
            <v>777.67</v>
          </cell>
          <cell r="AL19">
            <v>2138.39</v>
          </cell>
          <cell r="AM19">
            <v>198.9</v>
          </cell>
          <cell r="AN19">
            <v>3114.96</v>
          </cell>
        </row>
        <row r="20">
          <cell r="A20" t="str">
            <v>400 kv Obra Jounpur</v>
          </cell>
          <cell r="B20">
            <v>17</v>
          </cell>
          <cell r="C20" t="str">
            <v>9/3</v>
          </cell>
          <cell r="D20">
            <v>425</v>
          </cell>
          <cell r="E20" t="str">
            <v>FA+0</v>
          </cell>
          <cell r="F20">
            <v>0</v>
          </cell>
          <cell r="G20">
            <v>0</v>
          </cell>
          <cell r="H20">
            <v>0</v>
          </cell>
          <cell r="I20">
            <v>0</v>
          </cell>
          <cell r="J20" t="str">
            <v>FOREST</v>
          </cell>
          <cell r="K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K20">
            <v>777.67</v>
          </cell>
          <cell r="AL20">
            <v>2138.39</v>
          </cell>
          <cell r="AM20">
            <v>198.9</v>
          </cell>
          <cell r="AN20">
            <v>3114.96</v>
          </cell>
        </row>
        <row r="21">
          <cell r="A21" t="str">
            <v>400 kv Obra Jounpur</v>
          </cell>
          <cell r="B21">
            <v>18</v>
          </cell>
          <cell r="C21" t="str">
            <v>9/4</v>
          </cell>
          <cell r="D21">
            <v>377.08</v>
          </cell>
          <cell r="E21" t="str">
            <v>FA+9</v>
          </cell>
          <cell r="F21">
            <v>0</v>
          </cell>
          <cell r="G21">
            <v>0</v>
          </cell>
          <cell r="H21">
            <v>0</v>
          </cell>
          <cell r="I21">
            <v>0</v>
          </cell>
          <cell r="J21" t="str">
            <v>FOREST</v>
          </cell>
          <cell r="K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K21">
            <v>1318.4099999999999</v>
          </cell>
          <cell r="AL21">
            <v>3186.48</v>
          </cell>
          <cell r="AM21">
            <v>138.82999999999998</v>
          </cell>
          <cell r="AN21">
            <v>4643.7199999999993</v>
          </cell>
        </row>
        <row r="22">
          <cell r="A22" t="str">
            <v>400 kv Obra Jounpur</v>
          </cell>
          <cell r="B22">
            <v>19</v>
          </cell>
          <cell r="C22" t="str">
            <v>10/0</v>
          </cell>
          <cell r="D22">
            <v>458</v>
          </cell>
          <cell r="E22" t="str">
            <v>FB+0</v>
          </cell>
          <cell r="F22">
            <v>0</v>
          </cell>
          <cell r="G22">
            <v>0</v>
          </cell>
          <cell r="H22">
            <v>0</v>
          </cell>
          <cell r="I22">
            <v>0</v>
          </cell>
          <cell r="J22" t="str">
            <v>FOREST</v>
          </cell>
          <cell r="K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K22">
            <v>339.88</v>
          </cell>
          <cell r="AL22">
            <v>1266.1399999999999</v>
          </cell>
          <cell r="AM22">
            <v>103.24</v>
          </cell>
          <cell r="AN22">
            <v>1709.26</v>
          </cell>
        </row>
        <row r="23">
          <cell r="A23" t="str">
            <v>400 kv Obra Jounpur</v>
          </cell>
          <cell r="B23">
            <v>20</v>
          </cell>
          <cell r="C23" t="str">
            <v>10/1</v>
          </cell>
          <cell r="D23">
            <v>478.12</v>
          </cell>
          <cell r="E23" t="str">
            <v>FB+0</v>
          </cell>
          <cell r="F23">
            <v>0</v>
          </cell>
          <cell r="G23">
            <v>0</v>
          </cell>
          <cell r="H23">
            <v>0</v>
          </cell>
          <cell r="I23">
            <v>0</v>
          </cell>
          <cell r="J23" t="str">
            <v>FOREST</v>
          </cell>
          <cell r="K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K23">
            <v>339.88</v>
          </cell>
          <cell r="AL23">
            <v>1266.1399999999999</v>
          </cell>
          <cell r="AM23">
            <v>103.24</v>
          </cell>
          <cell r="AN23">
            <v>1709.26</v>
          </cell>
        </row>
        <row r="24">
          <cell r="A24" t="str">
            <v>400 kv Obra Jounpur</v>
          </cell>
          <cell r="B24">
            <v>21</v>
          </cell>
          <cell r="C24" t="str">
            <v>11/0</v>
          </cell>
          <cell r="D24">
            <v>472.23</v>
          </cell>
          <cell r="E24" t="str">
            <v>FD+9</v>
          </cell>
          <cell r="F24">
            <v>0</v>
          </cell>
          <cell r="G24">
            <v>0</v>
          </cell>
          <cell r="H24">
            <v>0</v>
          </cell>
          <cell r="I24">
            <v>0</v>
          </cell>
          <cell r="J24" t="str">
            <v>FOREST</v>
          </cell>
          <cell r="K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K24">
            <v>1318.4099999999999</v>
          </cell>
          <cell r="AL24">
            <v>3186.48</v>
          </cell>
          <cell r="AM24">
            <v>278.35999999999996</v>
          </cell>
          <cell r="AN24">
            <v>4783.2499999999991</v>
          </cell>
        </row>
        <row r="25">
          <cell r="A25" t="str">
            <v>400 kv Obra Jounpur</v>
          </cell>
          <cell r="B25">
            <v>22</v>
          </cell>
          <cell r="C25" t="str">
            <v>12/0</v>
          </cell>
          <cell r="D25">
            <v>480</v>
          </cell>
          <cell r="E25" t="str">
            <v>FC+9+2</v>
          </cell>
          <cell r="F25">
            <v>0</v>
          </cell>
          <cell r="G25">
            <v>0</v>
          </cell>
          <cell r="H25">
            <v>0</v>
          </cell>
          <cell r="I25">
            <v>0</v>
          </cell>
          <cell r="J25" t="str">
            <v>FOREST</v>
          </cell>
          <cell r="K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K25">
            <v>0</v>
          </cell>
          <cell r="AL25">
            <v>0</v>
          </cell>
          <cell r="AM25">
            <v>0</v>
          </cell>
          <cell r="AN25">
            <v>0</v>
          </cell>
        </row>
        <row r="26">
          <cell r="A26" t="str">
            <v>400 kv Obra Jounpur</v>
          </cell>
          <cell r="B26">
            <v>23</v>
          </cell>
          <cell r="C26" t="str">
            <v>12/1</v>
          </cell>
          <cell r="D26">
            <v>156.79</v>
          </cell>
          <cell r="E26" t="str">
            <v>FA+3</v>
          </cell>
          <cell r="F26">
            <v>0</v>
          </cell>
          <cell r="G26">
            <v>0</v>
          </cell>
          <cell r="H26">
            <v>0</v>
          </cell>
          <cell r="I26">
            <v>0</v>
          </cell>
          <cell r="J26" t="str">
            <v>FOREST</v>
          </cell>
          <cell r="K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K26">
            <v>897.94999999999993</v>
          </cell>
          <cell r="AL26">
            <v>2632.34</v>
          </cell>
          <cell r="AM26">
            <v>239.45</v>
          </cell>
          <cell r="AN26">
            <v>3769.74</v>
          </cell>
        </row>
        <row r="27">
          <cell r="A27" t="str">
            <v>400 kv Obra Jounpur</v>
          </cell>
          <cell r="B27">
            <v>24</v>
          </cell>
          <cell r="C27" t="str">
            <v>13/0</v>
          </cell>
          <cell r="D27">
            <v>378</v>
          </cell>
          <cell r="E27" t="str">
            <v>FC+0</v>
          </cell>
          <cell r="F27">
            <v>0</v>
          </cell>
          <cell r="G27">
            <v>0</v>
          </cell>
          <cell r="H27">
            <v>0</v>
          </cell>
          <cell r="I27">
            <v>0</v>
          </cell>
          <cell r="J27" t="str">
            <v>FOREST</v>
          </cell>
          <cell r="K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K27">
            <v>995.56</v>
          </cell>
          <cell r="AL27">
            <v>2659.92</v>
          </cell>
          <cell r="AM27">
            <v>278.35999999999996</v>
          </cell>
          <cell r="AN27">
            <v>3933.84</v>
          </cell>
        </row>
        <row r="28">
          <cell r="A28" t="str">
            <v>400 kv Obra Jounpur</v>
          </cell>
          <cell r="B28">
            <v>25</v>
          </cell>
          <cell r="C28" t="str">
            <v>13/1</v>
          </cell>
          <cell r="D28">
            <v>310</v>
          </cell>
          <cell r="E28" t="str">
            <v>FA+6</v>
          </cell>
          <cell r="F28">
            <v>0</v>
          </cell>
          <cell r="G28">
            <v>0</v>
          </cell>
          <cell r="H28">
            <v>0</v>
          </cell>
          <cell r="I28">
            <v>0</v>
          </cell>
          <cell r="J28" t="str">
            <v>FOREST</v>
          </cell>
          <cell r="K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K28">
            <v>997.27</v>
          </cell>
          <cell r="AL28">
            <v>2910.58</v>
          </cell>
          <cell r="AM28">
            <v>250.52</v>
          </cell>
          <cell r="AN28">
            <v>4158.37</v>
          </cell>
        </row>
        <row r="29">
          <cell r="A29" t="str">
            <v>400 kv Obra Jounpur</v>
          </cell>
          <cell r="B29">
            <v>26</v>
          </cell>
          <cell r="C29" t="str">
            <v>13/2</v>
          </cell>
          <cell r="D29">
            <v>367.73</v>
          </cell>
          <cell r="E29" t="str">
            <v>FA+0</v>
          </cell>
          <cell r="F29">
            <v>0</v>
          </cell>
          <cell r="G29">
            <v>0</v>
          </cell>
          <cell r="H29">
            <v>0</v>
          </cell>
          <cell r="I29">
            <v>0</v>
          </cell>
          <cell r="J29" t="str">
            <v>FOREST</v>
          </cell>
          <cell r="K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K29">
            <v>777.67</v>
          </cell>
          <cell r="AL29">
            <v>2138.39</v>
          </cell>
          <cell r="AM29">
            <v>198.9</v>
          </cell>
          <cell r="AN29">
            <v>3114.96</v>
          </cell>
        </row>
        <row r="30">
          <cell r="A30" t="str">
            <v>400 kv Obra Jounpur</v>
          </cell>
          <cell r="B30">
            <v>27</v>
          </cell>
          <cell r="C30" t="str">
            <v>14/0</v>
          </cell>
          <cell r="D30">
            <v>391</v>
          </cell>
          <cell r="E30" t="str">
            <v>FB+9</v>
          </cell>
          <cell r="F30">
            <v>0</v>
          </cell>
          <cell r="G30">
            <v>0</v>
          </cell>
          <cell r="H30">
            <v>0</v>
          </cell>
          <cell r="I30">
            <v>0</v>
          </cell>
          <cell r="J30" t="str">
            <v>FOREST</v>
          </cell>
          <cell r="K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K30">
            <v>219.6</v>
          </cell>
          <cell r="AL30">
            <v>772.18999999999994</v>
          </cell>
          <cell r="AM30">
            <v>38.54</v>
          </cell>
          <cell r="AN30">
            <v>1030.33</v>
          </cell>
        </row>
        <row r="31">
          <cell r="A31" t="str">
            <v>400 kv Obra Jounpur</v>
          </cell>
          <cell r="B31">
            <v>28</v>
          </cell>
          <cell r="C31" t="str">
            <v>14/1</v>
          </cell>
          <cell r="D31">
            <v>361.61</v>
          </cell>
          <cell r="E31" t="str">
            <v>FA+6</v>
          </cell>
          <cell r="F31">
            <v>0</v>
          </cell>
          <cell r="G31">
            <v>0</v>
          </cell>
          <cell r="H31">
            <v>0</v>
          </cell>
          <cell r="I31">
            <v>0</v>
          </cell>
          <cell r="J31" t="str">
            <v>FOREST</v>
          </cell>
          <cell r="K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K31">
            <v>997.27</v>
          </cell>
          <cell r="AL31">
            <v>2910.58</v>
          </cell>
          <cell r="AM31">
            <v>250.52</v>
          </cell>
          <cell r="AN31">
            <v>4158.37</v>
          </cell>
        </row>
        <row r="32">
          <cell r="A32" t="str">
            <v>400 kv Obra Jounpur</v>
          </cell>
          <cell r="B32">
            <v>29</v>
          </cell>
          <cell r="C32" t="str">
            <v>15/0</v>
          </cell>
          <cell r="D32">
            <v>369</v>
          </cell>
          <cell r="E32" t="str">
            <v>FD+0</v>
          </cell>
          <cell r="F32">
            <v>0</v>
          </cell>
          <cell r="G32">
            <v>0</v>
          </cell>
          <cell r="H32">
            <v>0</v>
          </cell>
          <cell r="I32">
            <v>0</v>
          </cell>
          <cell r="J32" t="str">
            <v>FOREST</v>
          </cell>
          <cell r="K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K32">
            <v>219.6</v>
          </cell>
          <cell r="AL32">
            <v>772.18999999999994</v>
          </cell>
          <cell r="AM32">
            <v>239.82</v>
          </cell>
          <cell r="AN32">
            <v>1231.6099999999999</v>
          </cell>
        </row>
        <row r="33">
          <cell r="A33" t="str">
            <v>400 kv Obra Jounpur</v>
          </cell>
          <cell r="B33">
            <v>30</v>
          </cell>
          <cell r="C33" t="str">
            <v>15/1</v>
          </cell>
          <cell r="D33">
            <v>433</v>
          </cell>
          <cell r="E33" t="str">
            <v>FA+0</v>
          </cell>
          <cell r="F33">
            <v>0</v>
          </cell>
          <cell r="G33">
            <v>0</v>
          </cell>
          <cell r="H33">
            <v>0</v>
          </cell>
          <cell r="I33">
            <v>0</v>
          </cell>
          <cell r="J33" t="str">
            <v>FOREST</v>
          </cell>
          <cell r="K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K33">
            <v>777.67</v>
          </cell>
          <cell r="AL33">
            <v>2138.39</v>
          </cell>
          <cell r="AM33">
            <v>198.9</v>
          </cell>
          <cell r="AN33">
            <v>3114.96</v>
          </cell>
        </row>
        <row r="34">
          <cell r="A34" t="str">
            <v>400 kv Obra Jounpur</v>
          </cell>
          <cell r="B34">
            <v>31</v>
          </cell>
          <cell r="C34" t="str">
            <v>15/2</v>
          </cell>
          <cell r="D34">
            <v>387.11</v>
          </cell>
          <cell r="E34" t="str">
            <v>FA+6</v>
          </cell>
          <cell r="F34">
            <v>0</v>
          </cell>
          <cell r="G34">
            <v>0</v>
          </cell>
          <cell r="H34">
            <v>0</v>
          </cell>
          <cell r="I34">
            <v>0</v>
          </cell>
          <cell r="J34">
            <v>0</v>
          </cell>
          <cell r="K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K34">
            <v>997.27</v>
          </cell>
          <cell r="AL34">
            <v>2910.58</v>
          </cell>
          <cell r="AM34">
            <v>250.52</v>
          </cell>
          <cell r="AN34">
            <v>4158.37</v>
          </cell>
        </row>
        <row r="35">
          <cell r="A35" t="str">
            <v>400 kv Obra Jounpur</v>
          </cell>
          <cell r="B35">
            <v>32</v>
          </cell>
          <cell r="C35" t="str">
            <v>16/0</v>
          </cell>
          <cell r="D35">
            <v>198.51</v>
          </cell>
          <cell r="E35" t="str">
            <v>FD+18</v>
          </cell>
          <cell r="F35">
            <v>0</v>
          </cell>
          <cell r="G35">
            <v>0</v>
          </cell>
          <cell r="H35">
            <v>0</v>
          </cell>
          <cell r="I35">
            <v>0</v>
          </cell>
          <cell r="J35">
            <v>0</v>
          </cell>
          <cell r="K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K35">
            <v>443.13</v>
          </cell>
          <cell r="AL35">
            <v>1020.51</v>
          </cell>
          <cell r="AM35">
            <v>130.71</v>
          </cell>
          <cell r="AN35">
            <v>1594.35</v>
          </cell>
        </row>
        <row r="36">
          <cell r="A36" t="str">
            <v>400 kv Obra Jounpur</v>
          </cell>
          <cell r="B36">
            <v>33</v>
          </cell>
          <cell r="C36" t="str">
            <v>17/0</v>
          </cell>
          <cell r="D36">
            <v>389.62</v>
          </cell>
          <cell r="E36" t="str">
            <v>FD+30</v>
          </cell>
          <cell r="F36">
            <v>0</v>
          </cell>
          <cell r="G36">
            <v>0</v>
          </cell>
          <cell r="H36">
            <v>0</v>
          </cell>
          <cell r="I36">
            <v>0</v>
          </cell>
          <cell r="J36">
            <v>0</v>
          </cell>
          <cell r="K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K36">
            <v>339.88</v>
          </cell>
          <cell r="AL36">
            <v>1266.1399999999999</v>
          </cell>
          <cell r="AM36">
            <v>92.169999999999987</v>
          </cell>
          <cell r="AN36">
            <v>1698.19</v>
          </cell>
        </row>
        <row r="37">
          <cell r="A37" t="str">
            <v>400 kv Obra Jounpur</v>
          </cell>
          <cell r="B37">
            <v>34</v>
          </cell>
          <cell r="C37" t="str">
            <v>18/0</v>
          </cell>
          <cell r="D37">
            <v>158.21</v>
          </cell>
          <cell r="E37" t="str">
            <v>FD+9</v>
          </cell>
          <cell r="F37">
            <v>0</v>
          </cell>
          <cell r="G37">
            <v>0</v>
          </cell>
          <cell r="H37">
            <v>0</v>
          </cell>
          <cell r="I37">
            <v>0</v>
          </cell>
          <cell r="J37">
            <v>0</v>
          </cell>
          <cell r="K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K37">
            <v>1318.4099999999999</v>
          </cell>
          <cell r="AL37">
            <v>3186.48</v>
          </cell>
          <cell r="AM37">
            <v>278.35999999999996</v>
          </cell>
          <cell r="AN37">
            <v>4783.2499999999991</v>
          </cell>
        </row>
        <row r="38">
          <cell r="A38" t="str">
            <v>400 kv Obra Jounpur</v>
          </cell>
          <cell r="B38">
            <v>35</v>
          </cell>
          <cell r="C38" t="str">
            <v>19/0</v>
          </cell>
          <cell r="D38">
            <v>173.96</v>
          </cell>
          <cell r="E38" t="str">
            <v>FD+9+3</v>
          </cell>
          <cell r="F38">
            <v>0</v>
          </cell>
          <cell r="G38">
            <v>0</v>
          </cell>
          <cell r="H38">
            <v>0</v>
          </cell>
          <cell r="I38">
            <v>0</v>
          </cell>
          <cell r="J38">
            <v>0</v>
          </cell>
          <cell r="K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K38">
            <v>0</v>
          </cell>
          <cell r="AL38">
            <v>0</v>
          </cell>
          <cell r="AM38">
            <v>0</v>
          </cell>
          <cell r="AN38">
            <v>0</v>
          </cell>
        </row>
        <row r="39">
          <cell r="A39" t="str">
            <v>400 kv Obra Jounpur</v>
          </cell>
          <cell r="B39">
            <v>36</v>
          </cell>
          <cell r="C39" t="str">
            <v>20/0</v>
          </cell>
          <cell r="D39">
            <v>175.73</v>
          </cell>
          <cell r="E39" t="str">
            <v>FB+9+3</v>
          </cell>
          <cell r="F39">
            <v>0</v>
          </cell>
          <cell r="G39">
            <v>0</v>
          </cell>
          <cell r="H39">
            <v>3</v>
          </cell>
          <cell r="I39">
            <v>0</v>
          </cell>
          <cell r="J39">
            <v>0</v>
          </cell>
          <cell r="K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K39">
            <v>0</v>
          </cell>
          <cell r="AL39">
            <v>0</v>
          </cell>
          <cell r="AM39">
            <v>0</v>
          </cell>
          <cell r="AN39">
            <v>0</v>
          </cell>
        </row>
        <row r="40">
          <cell r="A40" t="str">
            <v>400 kv Obra Jounpur</v>
          </cell>
          <cell r="B40">
            <v>37</v>
          </cell>
          <cell r="C40" t="str">
            <v>21/0</v>
          </cell>
          <cell r="D40">
            <v>173.11</v>
          </cell>
          <cell r="E40" t="str">
            <v>FB+9+3</v>
          </cell>
          <cell r="F40">
            <v>0</v>
          </cell>
          <cell r="G40">
            <v>0</v>
          </cell>
          <cell r="H40">
            <v>3</v>
          </cell>
          <cell r="I40">
            <v>0</v>
          </cell>
          <cell r="J40">
            <v>0</v>
          </cell>
          <cell r="K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K40">
            <v>0</v>
          </cell>
          <cell r="AL40">
            <v>0</v>
          </cell>
          <cell r="AM40">
            <v>0</v>
          </cell>
          <cell r="AN40">
            <v>0</v>
          </cell>
        </row>
        <row r="41">
          <cell r="A41" t="str">
            <v>400 kv Obra Jounpur</v>
          </cell>
          <cell r="B41">
            <v>38</v>
          </cell>
          <cell r="C41" t="str">
            <v>21/1</v>
          </cell>
          <cell r="D41">
            <v>247.37</v>
          </cell>
          <cell r="E41" t="str">
            <v>FD+9</v>
          </cell>
          <cell r="F41">
            <v>0</v>
          </cell>
          <cell r="G41">
            <v>0</v>
          </cell>
          <cell r="H41">
            <v>0</v>
          </cell>
          <cell r="I41">
            <v>0</v>
          </cell>
          <cell r="J41">
            <v>0</v>
          </cell>
          <cell r="K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K41">
            <v>1318.4099999999999</v>
          </cell>
          <cell r="AL41">
            <v>3186.48</v>
          </cell>
          <cell r="AM41">
            <v>278.35999999999996</v>
          </cell>
          <cell r="AN41">
            <v>4783.2499999999991</v>
          </cell>
        </row>
        <row r="42">
          <cell r="A42" t="str">
            <v>400 kv Obra Jounpur</v>
          </cell>
          <cell r="B42">
            <v>39</v>
          </cell>
          <cell r="C42" t="str">
            <v>22/0</v>
          </cell>
          <cell r="D42">
            <v>252</v>
          </cell>
          <cell r="E42" t="str">
            <v>FD+9</v>
          </cell>
          <cell r="F42">
            <v>0</v>
          </cell>
          <cell r="G42">
            <v>0</v>
          </cell>
          <cell r="H42">
            <v>0</v>
          </cell>
          <cell r="I42">
            <v>0</v>
          </cell>
          <cell r="J42">
            <v>0</v>
          </cell>
          <cell r="K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K42">
            <v>1318.4099999999999</v>
          </cell>
          <cell r="AL42">
            <v>3186.48</v>
          </cell>
          <cell r="AM42">
            <v>278.35999999999996</v>
          </cell>
          <cell r="AN42">
            <v>4783.2499999999991</v>
          </cell>
        </row>
        <row r="43">
          <cell r="A43" t="str">
            <v>400 kv Obra Jounpur</v>
          </cell>
          <cell r="B43">
            <v>40</v>
          </cell>
          <cell r="C43" t="str">
            <v>23/0</v>
          </cell>
          <cell r="D43">
            <v>280.52</v>
          </cell>
          <cell r="E43" t="str">
            <v>FB+18+2</v>
          </cell>
          <cell r="F43">
            <v>0</v>
          </cell>
          <cell r="G43">
            <v>0</v>
          </cell>
          <cell r="H43">
            <v>2</v>
          </cell>
          <cell r="I43">
            <v>0</v>
          </cell>
          <cell r="J43">
            <v>0</v>
          </cell>
          <cell r="K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K43">
            <v>0</v>
          </cell>
          <cell r="AL43">
            <v>0</v>
          </cell>
          <cell r="AM43">
            <v>0</v>
          </cell>
          <cell r="AN43">
            <v>0</v>
          </cell>
        </row>
        <row r="44">
          <cell r="A44" t="str">
            <v>400 kv Obra Jounpur</v>
          </cell>
          <cell r="B44">
            <v>41</v>
          </cell>
          <cell r="C44" t="str">
            <v>24/0</v>
          </cell>
          <cell r="D44">
            <v>458.08</v>
          </cell>
          <cell r="E44" t="str">
            <v>FD+18</v>
          </cell>
          <cell r="F44">
            <v>0</v>
          </cell>
          <cell r="G44">
            <v>0</v>
          </cell>
          <cell r="H44">
            <v>0</v>
          </cell>
          <cell r="I44">
            <v>0</v>
          </cell>
          <cell r="J44">
            <v>0</v>
          </cell>
          <cell r="K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K44">
            <v>443.13</v>
          </cell>
          <cell r="AL44">
            <v>1020.51</v>
          </cell>
          <cell r="AM44">
            <v>130.71</v>
          </cell>
          <cell r="AN44">
            <v>1594.35</v>
          </cell>
        </row>
        <row r="45">
          <cell r="A45" t="str">
            <v>400 kv Obra Jounpur</v>
          </cell>
          <cell r="B45">
            <v>42</v>
          </cell>
          <cell r="C45" t="str">
            <v>24A/0</v>
          </cell>
          <cell r="D45">
            <v>353.7</v>
          </cell>
          <cell r="E45" t="str">
            <v>FC+0</v>
          </cell>
          <cell r="F45">
            <v>0</v>
          </cell>
          <cell r="G45">
            <v>0</v>
          </cell>
          <cell r="H45">
            <v>0</v>
          </cell>
          <cell r="I45">
            <v>0</v>
          </cell>
          <cell r="J45">
            <v>0</v>
          </cell>
          <cell r="K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K45">
            <v>995.56</v>
          </cell>
          <cell r="AL45">
            <v>2659.92</v>
          </cell>
          <cell r="AM45">
            <v>278.35999999999996</v>
          </cell>
          <cell r="AN45">
            <v>3933.84</v>
          </cell>
        </row>
        <row r="46">
          <cell r="A46" t="str">
            <v>400 kv Obra Jounpur</v>
          </cell>
          <cell r="B46">
            <v>43</v>
          </cell>
          <cell r="C46" t="str">
            <v>25/0</v>
          </cell>
          <cell r="D46">
            <v>403</v>
          </cell>
          <cell r="E46" t="str">
            <v>FD+0</v>
          </cell>
          <cell r="F46">
            <v>0</v>
          </cell>
          <cell r="G46">
            <v>0</v>
          </cell>
          <cell r="H46">
            <v>0</v>
          </cell>
          <cell r="I46">
            <v>0</v>
          </cell>
          <cell r="J46">
            <v>0</v>
          </cell>
          <cell r="K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K46">
            <v>219.6</v>
          </cell>
          <cell r="AL46">
            <v>772.18999999999994</v>
          </cell>
          <cell r="AM46">
            <v>239.82</v>
          </cell>
          <cell r="AN46">
            <v>1231.6099999999999</v>
          </cell>
        </row>
        <row r="47">
          <cell r="A47" t="str">
            <v>400 kv Obra Jounpur</v>
          </cell>
          <cell r="B47">
            <v>44</v>
          </cell>
          <cell r="C47" t="str">
            <v>25/1</v>
          </cell>
          <cell r="D47">
            <v>446</v>
          </cell>
          <cell r="E47" t="str">
            <v>FA+6</v>
          </cell>
          <cell r="F47">
            <v>0</v>
          </cell>
          <cell r="G47">
            <v>0</v>
          </cell>
          <cell r="H47">
            <v>0</v>
          </cell>
          <cell r="I47">
            <v>0</v>
          </cell>
          <cell r="J47">
            <v>0</v>
          </cell>
          <cell r="K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K47">
            <v>997.27</v>
          </cell>
          <cell r="AL47">
            <v>2910.58</v>
          </cell>
          <cell r="AM47">
            <v>250.52</v>
          </cell>
          <cell r="AN47">
            <v>4158.37</v>
          </cell>
        </row>
        <row r="48">
          <cell r="A48" t="str">
            <v>400 kv Obra Jounpur</v>
          </cell>
          <cell r="B48">
            <v>45</v>
          </cell>
          <cell r="C48" t="str">
            <v>25/2</v>
          </cell>
          <cell r="D48">
            <v>387</v>
          </cell>
          <cell r="E48" t="str">
            <v>FA+0</v>
          </cell>
          <cell r="F48">
            <v>0</v>
          </cell>
          <cell r="G48">
            <v>0</v>
          </cell>
          <cell r="H48">
            <v>0</v>
          </cell>
          <cell r="I48">
            <v>0</v>
          </cell>
          <cell r="J48">
            <v>0</v>
          </cell>
          <cell r="K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K48">
            <v>777.67</v>
          </cell>
          <cell r="AL48">
            <v>2138.39</v>
          </cell>
          <cell r="AM48">
            <v>198.9</v>
          </cell>
          <cell r="AN48">
            <v>3114.96</v>
          </cell>
        </row>
        <row r="49">
          <cell r="A49" t="str">
            <v>400 kv Obra Jounpur</v>
          </cell>
          <cell r="B49">
            <v>46</v>
          </cell>
          <cell r="C49" t="str">
            <v>25/3</v>
          </cell>
          <cell r="D49">
            <v>418</v>
          </cell>
          <cell r="E49" t="str">
            <v>FA+0</v>
          </cell>
          <cell r="F49">
            <v>0</v>
          </cell>
          <cell r="G49">
            <v>0</v>
          </cell>
          <cell r="H49">
            <v>0</v>
          </cell>
          <cell r="I49">
            <v>0</v>
          </cell>
          <cell r="J49">
            <v>0</v>
          </cell>
          <cell r="K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K49">
            <v>777.67</v>
          </cell>
          <cell r="AL49">
            <v>2138.39</v>
          </cell>
          <cell r="AM49">
            <v>198.9</v>
          </cell>
          <cell r="AN49">
            <v>3114.96</v>
          </cell>
        </row>
        <row r="50">
          <cell r="A50" t="str">
            <v>400 kv Obra Jounpur</v>
          </cell>
          <cell r="B50">
            <v>47</v>
          </cell>
          <cell r="C50" t="str">
            <v>25/4</v>
          </cell>
          <cell r="D50">
            <v>414.07</v>
          </cell>
          <cell r="E50" t="str">
            <v>FA+3</v>
          </cell>
          <cell r="F50">
            <v>0</v>
          </cell>
          <cell r="G50">
            <v>0</v>
          </cell>
          <cell r="H50">
            <v>0</v>
          </cell>
          <cell r="I50">
            <v>0</v>
          </cell>
          <cell r="J50">
            <v>0</v>
          </cell>
          <cell r="K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K50">
            <v>897.94999999999993</v>
          </cell>
          <cell r="AL50">
            <v>2632.34</v>
          </cell>
          <cell r="AM50">
            <v>239.45</v>
          </cell>
          <cell r="AN50">
            <v>3769.74</v>
          </cell>
        </row>
        <row r="51">
          <cell r="A51" t="str">
            <v>400 kv Obra Jounpur</v>
          </cell>
          <cell r="B51">
            <v>48</v>
          </cell>
          <cell r="C51" t="str">
            <v>26/0</v>
          </cell>
          <cell r="D51">
            <v>465</v>
          </cell>
          <cell r="E51" t="str">
            <v>FC+0</v>
          </cell>
          <cell r="F51">
            <v>0</v>
          </cell>
          <cell r="G51">
            <v>0</v>
          </cell>
          <cell r="H51">
            <v>0</v>
          </cell>
          <cell r="I51">
            <v>0</v>
          </cell>
          <cell r="J51">
            <v>0</v>
          </cell>
          <cell r="K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K51">
            <v>995.56</v>
          </cell>
          <cell r="AL51">
            <v>2659.92</v>
          </cell>
          <cell r="AM51">
            <v>278.35999999999996</v>
          </cell>
          <cell r="AN51">
            <v>3933.84</v>
          </cell>
        </row>
        <row r="52">
          <cell r="A52" t="str">
            <v>400 kv Obra Jounpur</v>
          </cell>
          <cell r="B52">
            <v>49</v>
          </cell>
          <cell r="C52" t="str">
            <v>26/1</v>
          </cell>
          <cell r="D52">
            <v>651</v>
          </cell>
          <cell r="E52" t="str">
            <v>FB+9</v>
          </cell>
          <cell r="F52">
            <v>0</v>
          </cell>
          <cell r="G52">
            <v>0</v>
          </cell>
          <cell r="H52">
            <v>0</v>
          </cell>
          <cell r="I52">
            <v>0</v>
          </cell>
          <cell r="J52">
            <v>0</v>
          </cell>
          <cell r="K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K52">
            <v>219.6</v>
          </cell>
          <cell r="AL52">
            <v>772.18999999999994</v>
          </cell>
          <cell r="AM52">
            <v>38.54</v>
          </cell>
          <cell r="AN52">
            <v>1030.33</v>
          </cell>
        </row>
        <row r="53">
          <cell r="A53" t="str">
            <v>400 kv Obra Jounpur</v>
          </cell>
          <cell r="B53">
            <v>50</v>
          </cell>
          <cell r="C53" t="str">
            <v>26/2</v>
          </cell>
          <cell r="D53">
            <v>178.81</v>
          </cell>
          <cell r="E53" t="str">
            <v>FB+9</v>
          </cell>
          <cell r="F53">
            <v>0</v>
          </cell>
          <cell r="G53">
            <v>0</v>
          </cell>
          <cell r="H53">
            <v>0</v>
          </cell>
          <cell r="I53">
            <v>0</v>
          </cell>
          <cell r="J53" t="str">
            <v>FOREST</v>
          </cell>
          <cell r="K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K53">
            <v>219.6</v>
          </cell>
          <cell r="AL53">
            <v>772.18999999999994</v>
          </cell>
          <cell r="AM53">
            <v>38.54</v>
          </cell>
          <cell r="AN53">
            <v>1030.33</v>
          </cell>
        </row>
        <row r="54">
          <cell r="A54" t="str">
            <v>400 kv Obra Jounpur</v>
          </cell>
          <cell r="B54">
            <v>51</v>
          </cell>
          <cell r="C54" t="str">
            <v>27/0</v>
          </cell>
          <cell r="D54">
            <v>208</v>
          </cell>
          <cell r="E54" t="str">
            <v>FC+0</v>
          </cell>
          <cell r="F54">
            <v>0</v>
          </cell>
          <cell r="G54">
            <v>0</v>
          </cell>
          <cell r="H54">
            <v>0</v>
          </cell>
          <cell r="I54">
            <v>0</v>
          </cell>
          <cell r="J54" t="str">
            <v>FOREST</v>
          </cell>
          <cell r="K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K54">
            <v>995.56</v>
          </cell>
          <cell r="AL54">
            <v>2659.92</v>
          </cell>
          <cell r="AM54">
            <v>278.35999999999996</v>
          </cell>
          <cell r="AN54">
            <v>3933.84</v>
          </cell>
        </row>
        <row r="55">
          <cell r="A55" t="str">
            <v>400 kv Obra Jounpur</v>
          </cell>
          <cell r="B55">
            <v>52</v>
          </cell>
          <cell r="C55" t="str">
            <v>27/1</v>
          </cell>
          <cell r="D55">
            <v>371</v>
          </cell>
          <cell r="E55" t="str">
            <v>FA+0</v>
          </cell>
          <cell r="F55">
            <v>0</v>
          </cell>
          <cell r="G55">
            <v>0</v>
          </cell>
          <cell r="H55">
            <v>0</v>
          </cell>
          <cell r="I55">
            <v>0</v>
          </cell>
          <cell r="J55" t="str">
            <v>FOREST</v>
          </cell>
          <cell r="K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K55">
            <v>777.67</v>
          </cell>
          <cell r="AL55">
            <v>2138.39</v>
          </cell>
          <cell r="AM55">
            <v>198.9</v>
          </cell>
          <cell r="AN55">
            <v>3114.96</v>
          </cell>
        </row>
        <row r="56">
          <cell r="A56" t="str">
            <v>400 kv Obra Jounpur</v>
          </cell>
          <cell r="B56">
            <v>53</v>
          </cell>
          <cell r="C56" t="str">
            <v>27/2</v>
          </cell>
          <cell r="D56">
            <v>357.16</v>
          </cell>
          <cell r="E56" t="str">
            <v>FA+6</v>
          </cell>
          <cell r="F56">
            <v>0</v>
          </cell>
          <cell r="G56">
            <v>0</v>
          </cell>
          <cell r="H56">
            <v>0</v>
          </cell>
          <cell r="I56">
            <v>0</v>
          </cell>
          <cell r="J56" t="str">
            <v>FOREST</v>
          </cell>
          <cell r="K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K56">
            <v>997.27</v>
          </cell>
          <cell r="AL56">
            <v>2910.58</v>
          </cell>
          <cell r="AM56">
            <v>250.52</v>
          </cell>
          <cell r="AN56">
            <v>4158.37</v>
          </cell>
        </row>
        <row r="57">
          <cell r="A57" t="str">
            <v>400 kv Obra Jounpur</v>
          </cell>
          <cell r="B57">
            <v>54</v>
          </cell>
          <cell r="C57" t="str">
            <v>28/0</v>
          </cell>
          <cell r="D57">
            <v>214</v>
          </cell>
          <cell r="E57" t="str">
            <v>FC+9</v>
          </cell>
          <cell r="F57">
            <v>0</v>
          </cell>
          <cell r="G57">
            <v>0</v>
          </cell>
          <cell r="H57">
            <v>0</v>
          </cell>
          <cell r="I57">
            <v>0</v>
          </cell>
          <cell r="J57" t="str">
            <v>FOREST</v>
          </cell>
          <cell r="K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K57">
            <v>339.88</v>
          </cell>
          <cell r="AL57">
            <v>1266.1399999999999</v>
          </cell>
          <cell r="AM57">
            <v>103.24</v>
          </cell>
          <cell r="AN57">
            <v>1709.26</v>
          </cell>
        </row>
        <row r="58">
          <cell r="A58" t="str">
            <v>400 kv Obra Jounpur</v>
          </cell>
          <cell r="B58">
            <v>55</v>
          </cell>
          <cell r="C58" t="str">
            <v>28/1</v>
          </cell>
          <cell r="D58">
            <v>390</v>
          </cell>
          <cell r="E58" t="str">
            <v>FA+0</v>
          </cell>
          <cell r="F58">
            <v>0</v>
          </cell>
          <cell r="G58">
            <v>0</v>
          </cell>
          <cell r="H58">
            <v>0</v>
          </cell>
          <cell r="I58">
            <v>0</v>
          </cell>
          <cell r="J58" t="str">
            <v>FOREST</v>
          </cell>
          <cell r="K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K58">
            <v>777.67</v>
          </cell>
          <cell r="AL58">
            <v>2138.39</v>
          </cell>
          <cell r="AM58">
            <v>198.9</v>
          </cell>
          <cell r="AN58">
            <v>3114.96</v>
          </cell>
        </row>
        <row r="59">
          <cell r="A59" t="str">
            <v>400 kv Obra Jounpur</v>
          </cell>
          <cell r="B59">
            <v>56</v>
          </cell>
          <cell r="C59" t="str">
            <v>28/2</v>
          </cell>
          <cell r="D59">
            <v>361</v>
          </cell>
          <cell r="E59" t="str">
            <v>FA+9</v>
          </cell>
          <cell r="F59">
            <v>0</v>
          </cell>
          <cell r="G59">
            <v>0</v>
          </cell>
          <cell r="H59">
            <v>0</v>
          </cell>
          <cell r="I59">
            <v>0</v>
          </cell>
          <cell r="J59" t="str">
            <v>FOREST</v>
          </cell>
          <cell r="K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K59">
            <v>1318.4099999999999</v>
          </cell>
          <cell r="AL59">
            <v>3186.48</v>
          </cell>
          <cell r="AM59">
            <v>138.82999999999998</v>
          </cell>
          <cell r="AN59">
            <v>4643.7199999999993</v>
          </cell>
        </row>
        <row r="60">
          <cell r="A60" t="str">
            <v>400 kv Obra Jounpur</v>
          </cell>
          <cell r="B60">
            <v>57</v>
          </cell>
          <cell r="C60" t="str">
            <v>28/3</v>
          </cell>
          <cell r="D60">
            <v>425.19</v>
          </cell>
          <cell r="E60" t="str">
            <v>FA+3</v>
          </cell>
          <cell r="F60">
            <v>0</v>
          </cell>
          <cell r="G60">
            <v>0</v>
          </cell>
          <cell r="H60">
            <v>0</v>
          </cell>
          <cell r="I60">
            <v>0</v>
          </cell>
          <cell r="J60" t="str">
            <v>FOREST</v>
          </cell>
          <cell r="K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K60">
            <v>897.94999999999993</v>
          </cell>
          <cell r="AL60">
            <v>2632.34</v>
          </cell>
          <cell r="AM60">
            <v>239.45</v>
          </cell>
          <cell r="AN60">
            <v>3769.74</v>
          </cell>
        </row>
        <row r="61">
          <cell r="A61" t="str">
            <v>400 kv Obra Jounpur</v>
          </cell>
          <cell r="B61">
            <v>58</v>
          </cell>
          <cell r="C61" t="str">
            <v>28/4</v>
          </cell>
          <cell r="D61">
            <v>416.8</v>
          </cell>
          <cell r="E61" t="str">
            <v>FA+6</v>
          </cell>
          <cell r="F61">
            <v>0</v>
          </cell>
          <cell r="G61">
            <v>0</v>
          </cell>
          <cell r="H61">
            <v>0</v>
          </cell>
          <cell r="I61">
            <v>0</v>
          </cell>
          <cell r="J61" t="str">
            <v>FOREST</v>
          </cell>
          <cell r="K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K61">
            <v>997.27</v>
          </cell>
          <cell r="AL61">
            <v>2910.58</v>
          </cell>
          <cell r="AM61">
            <v>250.52</v>
          </cell>
          <cell r="AN61">
            <v>4158.37</v>
          </cell>
        </row>
        <row r="62">
          <cell r="A62" t="str">
            <v>400 kv Obra Jounpur</v>
          </cell>
          <cell r="B62">
            <v>59</v>
          </cell>
          <cell r="C62" t="str">
            <v>28/5</v>
          </cell>
          <cell r="D62">
            <v>409.78</v>
          </cell>
          <cell r="E62" t="str">
            <v>FA+9+3</v>
          </cell>
          <cell r="F62">
            <v>0</v>
          </cell>
          <cell r="G62">
            <v>0</v>
          </cell>
          <cell r="H62">
            <v>0</v>
          </cell>
          <cell r="I62">
            <v>0</v>
          </cell>
          <cell r="J62" t="str">
            <v>FOREST</v>
          </cell>
          <cell r="K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K62">
            <v>0</v>
          </cell>
          <cell r="AL62">
            <v>0</v>
          </cell>
          <cell r="AM62">
            <v>0</v>
          </cell>
          <cell r="AN62">
            <v>0</v>
          </cell>
        </row>
        <row r="63">
          <cell r="A63" t="str">
            <v>400 kv Obra Jounpur</v>
          </cell>
          <cell r="B63">
            <v>60</v>
          </cell>
          <cell r="C63" t="str">
            <v>28/6</v>
          </cell>
          <cell r="D63">
            <v>398.23</v>
          </cell>
          <cell r="E63" t="str">
            <v>FA+3</v>
          </cell>
          <cell r="F63">
            <v>0</v>
          </cell>
          <cell r="G63">
            <v>0</v>
          </cell>
          <cell r="H63">
            <v>0</v>
          </cell>
          <cell r="I63">
            <v>0</v>
          </cell>
          <cell r="J63">
            <v>0</v>
          </cell>
          <cell r="K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K63">
            <v>897.94999999999993</v>
          </cell>
          <cell r="AL63">
            <v>2632.34</v>
          </cell>
          <cell r="AM63">
            <v>239.45</v>
          </cell>
          <cell r="AN63">
            <v>3769.74</v>
          </cell>
        </row>
        <row r="64">
          <cell r="A64" t="str">
            <v>400 kv Obra Jounpur</v>
          </cell>
          <cell r="B64">
            <v>61</v>
          </cell>
          <cell r="C64" t="str">
            <v>28/7</v>
          </cell>
          <cell r="D64">
            <v>387</v>
          </cell>
          <cell r="E64" t="str">
            <v>FA+0</v>
          </cell>
          <cell r="F64" t="str">
            <v>PS</v>
          </cell>
          <cell r="G64">
            <v>3.5</v>
          </cell>
          <cell r="H64">
            <v>0</v>
          </cell>
          <cell r="I64">
            <v>0</v>
          </cell>
          <cell r="J64" t="str">
            <v>SSE</v>
          </cell>
          <cell r="K64">
            <v>0</v>
          </cell>
          <cell r="P64">
            <v>173.5</v>
          </cell>
          <cell r="Q64">
            <v>14.57</v>
          </cell>
          <cell r="R64">
            <v>2.0699999999999998</v>
          </cell>
          <cell r="S64">
            <v>126</v>
          </cell>
          <cell r="T64">
            <v>7.5705603999999989</v>
          </cell>
          <cell r="U64">
            <v>2.6459999999999999</v>
          </cell>
          <cell r="V64">
            <v>11.495301599999998</v>
          </cell>
          <cell r="W64">
            <v>122.56</v>
          </cell>
          <cell r="X64">
            <v>17.68</v>
          </cell>
          <cell r="Y64">
            <v>6.51</v>
          </cell>
          <cell r="Z64">
            <v>146.75</v>
          </cell>
          <cell r="AA64">
            <v>39.26</v>
          </cell>
          <cell r="AB64">
            <v>261.07600000000002</v>
          </cell>
          <cell r="AC64">
            <v>0</v>
          </cell>
          <cell r="AD64">
            <v>305.32799999999997</v>
          </cell>
          <cell r="AE64">
            <v>192.256</v>
          </cell>
          <cell r="AF64">
            <v>0</v>
          </cell>
          <cell r="AG64">
            <v>0</v>
          </cell>
          <cell r="AH64">
            <v>0</v>
          </cell>
          <cell r="AI64">
            <v>797.92</v>
          </cell>
          <cell r="AK64">
            <v>777.67</v>
          </cell>
          <cell r="AL64">
            <v>2138.39</v>
          </cell>
          <cell r="AM64">
            <v>198.9</v>
          </cell>
          <cell r="AN64">
            <v>3114.96</v>
          </cell>
        </row>
        <row r="65">
          <cell r="A65" t="str">
            <v>400 kv Obra Jounpur</v>
          </cell>
          <cell r="B65">
            <v>62</v>
          </cell>
          <cell r="C65" t="str">
            <v>28/8</v>
          </cell>
          <cell r="D65">
            <v>395.93</v>
          </cell>
          <cell r="E65" t="str">
            <v>FA+0</v>
          </cell>
          <cell r="F65">
            <v>0</v>
          </cell>
          <cell r="G65">
            <v>0</v>
          </cell>
          <cell r="H65">
            <v>0</v>
          </cell>
          <cell r="I65">
            <v>0</v>
          </cell>
          <cell r="J65">
            <v>0</v>
          </cell>
          <cell r="K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K65">
            <v>777.67</v>
          </cell>
          <cell r="AL65">
            <v>2138.39</v>
          </cell>
          <cell r="AM65">
            <v>198.9</v>
          </cell>
          <cell r="AN65">
            <v>3114.96</v>
          </cell>
        </row>
        <row r="66">
          <cell r="A66" t="str">
            <v>400 kv Obra Jounpur</v>
          </cell>
          <cell r="B66">
            <v>63</v>
          </cell>
          <cell r="C66" t="str">
            <v>29/0</v>
          </cell>
          <cell r="D66">
            <v>400.08</v>
          </cell>
          <cell r="E66" t="str">
            <v>FC+0</v>
          </cell>
          <cell r="F66" t="str">
            <v>WET</v>
          </cell>
          <cell r="G66">
            <v>3.5</v>
          </cell>
          <cell r="H66">
            <v>0</v>
          </cell>
          <cell r="I66">
            <v>78</v>
          </cell>
          <cell r="J66" t="str">
            <v>SSE</v>
          </cell>
          <cell r="K66">
            <v>43799</v>
          </cell>
          <cell r="P66">
            <v>256.5</v>
          </cell>
          <cell r="Q66">
            <v>21.86</v>
          </cell>
          <cell r="R66">
            <v>3.17</v>
          </cell>
          <cell r="S66">
            <v>189</v>
          </cell>
          <cell r="T66">
            <v>11.385160000000001</v>
          </cell>
          <cell r="U66">
            <v>2.7710591999999998</v>
          </cell>
          <cell r="V66">
            <v>18.5043808</v>
          </cell>
          <cell r="W66">
            <v>249.32</v>
          </cell>
          <cell r="X66">
            <v>32.799999999999997</v>
          </cell>
          <cell r="Y66">
            <v>8</v>
          </cell>
          <cell r="Z66">
            <v>290.12</v>
          </cell>
          <cell r="AA66">
            <v>23.815999999999999</v>
          </cell>
          <cell r="AB66">
            <v>67.180000000000007</v>
          </cell>
          <cell r="AC66">
            <v>0</v>
          </cell>
          <cell r="AD66">
            <v>1444.8600000000001</v>
          </cell>
          <cell r="AE66">
            <v>195.98</v>
          </cell>
          <cell r="AF66">
            <v>0</v>
          </cell>
          <cell r="AG66">
            <v>0</v>
          </cell>
          <cell r="AH66">
            <v>0</v>
          </cell>
          <cell r="AI66">
            <v>1731.8360000000002</v>
          </cell>
          <cell r="AK66">
            <v>995.56</v>
          </cell>
          <cell r="AL66">
            <v>2659.92</v>
          </cell>
          <cell r="AM66">
            <v>278.35999999999996</v>
          </cell>
          <cell r="AN66">
            <v>3933.84</v>
          </cell>
        </row>
        <row r="67">
          <cell r="A67" t="str">
            <v>400 kv Obra Jounpur</v>
          </cell>
          <cell r="B67">
            <v>64</v>
          </cell>
          <cell r="C67" t="str">
            <v>29/1</v>
          </cell>
          <cell r="D67">
            <v>213.1</v>
          </cell>
          <cell r="E67" t="str">
            <v>FA+3</v>
          </cell>
          <cell r="F67" t="str">
            <v>WET</v>
          </cell>
          <cell r="G67">
            <v>3.5</v>
          </cell>
          <cell r="H67">
            <v>0</v>
          </cell>
          <cell r="I67">
            <v>127</v>
          </cell>
          <cell r="J67" t="str">
            <v>SSE</v>
          </cell>
          <cell r="K67">
            <v>43826</v>
          </cell>
          <cell r="P67">
            <v>151.5</v>
          </cell>
          <cell r="Q67">
            <v>13.08</v>
          </cell>
          <cell r="R67">
            <v>1.79</v>
          </cell>
          <cell r="S67">
            <v>113</v>
          </cell>
          <cell r="T67">
            <v>6.7686184000000011</v>
          </cell>
          <cell r="U67">
            <v>2.6459999999999999</v>
          </cell>
          <cell r="V67">
            <v>9.9880336000000032</v>
          </cell>
          <cell r="W67">
            <v>122.56</v>
          </cell>
          <cell r="X67">
            <v>17.68</v>
          </cell>
          <cell r="Y67">
            <v>6.51</v>
          </cell>
          <cell r="Z67">
            <v>146.75</v>
          </cell>
          <cell r="AA67">
            <v>39.26</v>
          </cell>
          <cell r="AB67">
            <v>234.23599999999999</v>
          </cell>
          <cell r="AC67">
            <v>0</v>
          </cell>
          <cell r="AD67">
            <v>282.45600000000002</v>
          </cell>
          <cell r="AE67">
            <v>192.256</v>
          </cell>
          <cell r="AF67">
            <v>0</v>
          </cell>
          <cell r="AG67">
            <v>0</v>
          </cell>
          <cell r="AH67">
            <v>0</v>
          </cell>
          <cell r="AI67">
            <v>748.20799999999997</v>
          </cell>
          <cell r="AK67">
            <v>897.94999999999993</v>
          </cell>
          <cell r="AL67">
            <v>2632.34</v>
          </cell>
          <cell r="AM67">
            <v>239.45</v>
          </cell>
          <cell r="AN67">
            <v>3769.74</v>
          </cell>
        </row>
        <row r="68">
          <cell r="A68" t="str">
            <v>400 kv Obra Jounpur</v>
          </cell>
          <cell r="B68">
            <v>65</v>
          </cell>
          <cell r="C68" t="str">
            <v>30/0</v>
          </cell>
          <cell r="D68">
            <v>378.9</v>
          </cell>
          <cell r="E68" t="str">
            <v>FD+0</v>
          </cell>
          <cell r="F68" t="str">
            <v>WET</v>
          </cell>
          <cell r="G68">
            <v>3.5</v>
          </cell>
          <cell r="H68">
            <v>0</v>
          </cell>
          <cell r="I68">
            <v>141</v>
          </cell>
          <cell r="J68" t="str">
            <v>SSE</v>
          </cell>
          <cell r="K68">
            <v>43834</v>
          </cell>
          <cell r="P68">
            <v>301.39999999999998</v>
          </cell>
          <cell r="Q68">
            <v>27.79</v>
          </cell>
          <cell r="R68">
            <v>3.77</v>
          </cell>
          <cell r="S68">
            <v>239</v>
          </cell>
          <cell r="T68">
            <v>14.366839866666666</v>
          </cell>
          <cell r="U68">
            <v>2.6802048000000003</v>
          </cell>
          <cell r="V68">
            <v>24.131867999999994</v>
          </cell>
          <cell r="W68">
            <v>301.24</v>
          </cell>
          <cell r="X68">
            <v>49.2</v>
          </cell>
          <cell r="Y68">
            <v>10.3</v>
          </cell>
          <cell r="Z68">
            <v>360.74</v>
          </cell>
          <cell r="AA68">
            <v>23.815999999999999</v>
          </cell>
          <cell r="AB68">
            <v>44.816000000000003</v>
          </cell>
          <cell r="AC68">
            <v>0</v>
          </cell>
          <cell r="AD68">
            <v>1769.5239999999999</v>
          </cell>
          <cell r="AE68">
            <v>99.156000000000006</v>
          </cell>
          <cell r="AF68">
            <v>156.13999999999999</v>
          </cell>
          <cell r="AG68">
            <v>0</v>
          </cell>
          <cell r="AH68">
            <v>0</v>
          </cell>
          <cell r="AI68">
            <v>2093.4519999999998</v>
          </cell>
          <cell r="AK68">
            <v>219.6</v>
          </cell>
          <cell r="AL68">
            <v>772.18999999999994</v>
          </cell>
          <cell r="AM68">
            <v>239.82</v>
          </cell>
          <cell r="AN68">
            <v>1231.6099999999999</v>
          </cell>
        </row>
        <row r="69">
          <cell r="A69" t="str">
            <v>400 kv Obra Jounpur</v>
          </cell>
          <cell r="B69">
            <v>66</v>
          </cell>
          <cell r="C69" t="str">
            <v>30/1</v>
          </cell>
          <cell r="D69">
            <v>375</v>
          </cell>
          <cell r="E69" t="str">
            <v>FA+0</v>
          </cell>
          <cell r="F69" t="str">
            <v>WET</v>
          </cell>
          <cell r="G69">
            <v>3.5</v>
          </cell>
          <cell r="H69">
            <v>0</v>
          </cell>
          <cell r="I69">
            <v>155</v>
          </cell>
          <cell r="J69" t="str">
            <v>A K SINGH</v>
          </cell>
          <cell r="K69">
            <v>43842</v>
          </cell>
          <cell r="P69">
            <v>135.4</v>
          </cell>
          <cell r="Q69">
            <v>12</v>
          </cell>
          <cell r="R69">
            <v>1.58</v>
          </cell>
          <cell r="S69">
            <v>103</v>
          </cell>
          <cell r="T69">
            <v>6.1852743999999991</v>
          </cell>
          <cell r="U69">
            <v>2.6460000000000004</v>
          </cell>
          <cell r="V69">
            <v>8.8906576000000008</v>
          </cell>
          <cell r="W69">
            <v>122.56</v>
          </cell>
          <cell r="X69">
            <v>17.68</v>
          </cell>
          <cell r="Y69">
            <v>6.51</v>
          </cell>
          <cell r="Z69">
            <v>146.75</v>
          </cell>
          <cell r="AA69">
            <v>39.26</v>
          </cell>
          <cell r="AB69">
            <v>180.04000000000002</v>
          </cell>
          <cell r="AC69">
            <v>0</v>
          </cell>
          <cell r="AD69">
            <v>207.864</v>
          </cell>
          <cell r="AE69">
            <v>192.256</v>
          </cell>
          <cell r="AF69">
            <v>0</v>
          </cell>
          <cell r="AG69">
            <v>0</v>
          </cell>
          <cell r="AH69">
            <v>0</v>
          </cell>
          <cell r="AI69">
            <v>619.41999999999996</v>
          </cell>
          <cell r="AK69">
            <v>777.67</v>
          </cell>
          <cell r="AL69">
            <v>2138.39</v>
          </cell>
          <cell r="AM69">
            <v>198.9</v>
          </cell>
          <cell r="AN69">
            <v>3114.96</v>
          </cell>
        </row>
        <row r="70">
          <cell r="A70" t="str">
            <v>400 kv Obra Jounpur</v>
          </cell>
          <cell r="B70">
            <v>67</v>
          </cell>
          <cell r="C70" t="str">
            <v>30/2</v>
          </cell>
          <cell r="D70">
            <v>388.3</v>
          </cell>
          <cell r="E70" t="str">
            <v>FA+0</v>
          </cell>
          <cell r="F70" t="str">
            <v>WET</v>
          </cell>
          <cell r="G70">
            <v>3.5</v>
          </cell>
          <cell r="H70">
            <v>0</v>
          </cell>
          <cell r="I70">
            <v>147</v>
          </cell>
          <cell r="J70" t="str">
            <v>A K SINGH</v>
          </cell>
          <cell r="K70">
            <v>43838</v>
          </cell>
          <cell r="P70">
            <v>135.4</v>
          </cell>
          <cell r="Q70">
            <v>12</v>
          </cell>
          <cell r="R70">
            <v>1.58</v>
          </cell>
          <cell r="S70">
            <v>103</v>
          </cell>
          <cell r="T70">
            <v>6.1852743999999991</v>
          </cell>
          <cell r="U70">
            <v>2.6460000000000004</v>
          </cell>
          <cell r="V70">
            <v>8.8906576000000008</v>
          </cell>
          <cell r="W70">
            <v>122.56</v>
          </cell>
          <cell r="X70">
            <v>17.68</v>
          </cell>
          <cell r="Y70">
            <v>6.51</v>
          </cell>
          <cell r="Z70">
            <v>146.75</v>
          </cell>
          <cell r="AA70">
            <v>39.26</v>
          </cell>
          <cell r="AB70">
            <v>180.04000000000002</v>
          </cell>
          <cell r="AC70">
            <v>0</v>
          </cell>
          <cell r="AD70">
            <v>207.864</v>
          </cell>
          <cell r="AE70">
            <v>192.256</v>
          </cell>
          <cell r="AF70">
            <v>0</v>
          </cell>
          <cell r="AG70">
            <v>0</v>
          </cell>
          <cell r="AH70">
            <v>0</v>
          </cell>
          <cell r="AI70">
            <v>619.41999999999996</v>
          </cell>
          <cell r="AK70">
            <v>777.67</v>
          </cell>
          <cell r="AL70">
            <v>2138.39</v>
          </cell>
          <cell r="AM70">
            <v>198.9</v>
          </cell>
          <cell r="AN70">
            <v>3114.96</v>
          </cell>
        </row>
        <row r="71">
          <cell r="A71" t="str">
            <v>400 kv Obra Jounpur</v>
          </cell>
          <cell r="B71">
            <v>68</v>
          </cell>
          <cell r="C71" t="str">
            <v>31/0</v>
          </cell>
          <cell r="D71">
            <v>360</v>
          </cell>
          <cell r="E71" t="str">
            <v>FC+0</v>
          </cell>
          <cell r="F71" t="str">
            <v>PS</v>
          </cell>
          <cell r="G71">
            <v>3.5</v>
          </cell>
          <cell r="H71">
            <v>0</v>
          </cell>
          <cell r="I71">
            <v>174</v>
          </cell>
          <cell r="J71" t="str">
            <v>A K SINGH</v>
          </cell>
          <cell r="K71">
            <v>43852</v>
          </cell>
          <cell r="P71">
            <v>315.89999999999998</v>
          </cell>
          <cell r="Q71">
            <v>26.29</v>
          </cell>
          <cell r="R71">
            <v>3.96</v>
          </cell>
          <cell r="S71">
            <v>228</v>
          </cell>
          <cell r="T71">
            <v>13.757621199999999</v>
          </cell>
          <cell r="U71">
            <v>2.7710591999999998</v>
          </cell>
          <cell r="V71">
            <v>22.957605599999997</v>
          </cell>
          <cell r="W71">
            <v>249.32</v>
          </cell>
          <cell r="X71">
            <v>32.799999999999997</v>
          </cell>
          <cell r="Y71">
            <v>8</v>
          </cell>
          <cell r="Z71">
            <v>290.12</v>
          </cell>
          <cell r="AA71">
            <v>23.815999999999999</v>
          </cell>
          <cell r="AB71">
            <v>87.443999999999988</v>
          </cell>
          <cell r="AC71">
            <v>0</v>
          </cell>
          <cell r="AD71">
            <v>1745.4079999999999</v>
          </cell>
          <cell r="AE71">
            <v>97.992000000000004</v>
          </cell>
          <cell r="AF71">
            <v>158.26400000000001</v>
          </cell>
          <cell r="AG71">
            <v>0</v>
          </cell>
          <cell r="AH71">
            <v>0</v>
          </cell>
          <cell r="AI71">
            <v>2112.924</v>
          </cell>
          <cell r="AK71">
            <v>995.56</v>
          </cell>
          <cell r="AL71">
            <v>2659.92</v>
          </cell>
          <cell r="AM71">
            <v>278.35999999999996</v>
          </cell>
          <cell r="AN71">
            <v>3933.84</v>
          </cell>
        </row>
        <row r="72">
          <cell r="A72" t="str">
            <v>400 kv Obra Jounpur</v>
          </cell>
          <cell r="B72">
            <v>69</v>
          </cell>
          <cell r="C72" t="str">
            <v>31/1</v>
          </cell>
          <cell r="D72">
            <v>355</v>
          </cell>
          <cell r="E72" t="str">
            <v>FA+0</v>
          </cell>
          <cell r="F72" t="str">
            <v>WET</v>
          </cell>
          <cell r="G72">
            <v>3.5</v>
          </cell>
          <cell r="H72">
            <v>0</v>
          </cell>
          <cell r="I72">
            <v>157</v>
          </cell>
          <cell r="J72" t="str">
            <v>SSE</v>
          </cell>
          <cell r="K72">
            <v>43843</v>
          </cell>
          <cell r="P72">
            <v>135.4</v>
          </cell>
          <cell r="Q72">
            <v>12</v>
          </cell>
          <cell r="R72">
            <v>1.58</v>
          </cell>
          <cell r="S72">
            <v>103</v>
          </cell>
          <cell r="T72">
            <v>6.1852743999999991</v>
          </cell>
          <cell r="U72">
            <v>2.6460000000000004</v>
          </cell>
          <cell r="V72">
            <v>8.8906576000000008</v>
          </cell>
          <cell r="W72">
            <v>122.56</v>
          </cell>
          <cell r="X72">
            <v>17.68</v>
          </cell>
          <cell r="Y72">
            <v>6.51</v>
          </cell>
          <cell r="Z72">
            <v>146.75</v>
          </cell>
          <cell r="AA72">
            <v>39.26</v>
          </cell>
          <cell r="AB72">
            <v>180.04000000000002</v>
          </cell>
          <cell r="AC72">
            <v>0</v>
          </cell>
          <cell r="AD72">
            <v>207.864</v>
          </cell>
          <cell r="AE72">
            <v>192.256</v>
          </cell>
          <cell r="AF72">
            <v>0</v>
          </cell>
          <cell r="AG72">
            <v>0</v>
          </cell>
          <cell r="AH72">
            <v>0</v>
          </cell>
          <cell r="AI72">
            <v>619.41999999999996</v>
          </cell>
          <cell r="AK72">
            <v>777.67</v>
          </cell>
          <cell r="AL72">
            <v>2138.39</v>
          </cell>
          <cell r="AM72">
            <v>198.9</v>
          </cell>
          <cell r="AN72">
            <v>3114.96</v>
          </cell>
        </row>
        <row r="73">
          <cell r="A73" t="str">
            <v>400 kv Obra Jounpur</v>
          </cell>
          <cell r="B73">
            <v>70</v>
          </cell>
          <cell r="C73" t="str">
            <v>31/2</v>
          </cell>
          <cell r="D73">
            <v>364</v>
          </cell>
          <cell r="E73" t="str">
            <v>FA+0</v>
          </cell>
          <cell r="F73">
            <v>0</v>
          </cell>
          <cell r="G73">
            <v>0</v>
          </cell>
          <cell r="H73">
            <v>0</v>
          </cell>
          <cell r="I73">
            <v>0</v>
          </cell>
          <cell r="J73">
            <v>0</v>
          </cell>
          <cell r="K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K73">
            <v>777.67</v>
          </cell>
          <cell r="AL73">
            <v>2138.39</v>
          </cell>
          <cell r="AM73">
            <v>198.9</v>
          </cell>
          <cell r="AN73">
            <v>3114.96</v>
          </cell>
        </row>
        <row r="74">
          <cell r="A74" t="str">
            <v>400 kv Obra Jounpur</v>
          </cell>
          <cell r="B74">
            <v>71</v>
          </cell>
          <cell r="C74" t="str">
            <v>31/3</v>
          </cell>
          <cell r="D74">
            <v>360</v>
          </cell>
          <cell r="E74" t="str">
            <v>FA+0</v>
          </cell>
          <cell r="F74">
            <v>0</v>
          </cell>
          <cell r="G74">
            <v>0</v>
          </cell>
          <cell r="H74">
            <v>0</v>
          </cell>
          <cell r="I74">
            <v>0</v>
          </cell>
          <cell r="J74">
            <v>0</v>
          </cell>
          <cell r="K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K74">
            <v>777.67</v>
          </cell>
          <cell r="AL74">
            <v>2138.39</v>
          </cell>
          <cell r="AM74">
            <v>198.9</v>
          </cell>
          <cell r="AN74">
            <v>3114.96</v>
          </cell>
        </row>
        <row r="75">
          <cell r="A75" t="str">
            <v>400 kv Obra Jounpur</v>
          </cell>
          <cell r="B75">
            <v>72</v>
          </cell>
          <cell r="C75" t="str">
            <v>31/4</v>
          </cell>
          <cell r="D75">
            <v>326.72000000000003</v>
          </cell>
          <cell r="E75" t="str">
            <v>FA+0</v>
          </cell>
          <cell r="F75">
            <v>0</v>
          </cell>
          <cell r="G75">
            <v>0</v>
          </cell>
          <cell r="H75">
            <v>0</v>
          </cell>
          <cell r="I75">
            <v>0</v>
          </cell>
          <cell r="J75">
            <v>0</v>
          </cell>
          <cell r="K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K75">
            <v>777.67</v>
          </cell>
          <cell r="AL75">
            <v>2138.39</v>
          </cell>
          <cell r="AM75">
            <v>198.9</v>
          </cell>
          <cell r="AN75">
            <v>3114.96</v>
          </cell>
        </row>
        <row r="76">
          <cell r="A76" t="str">
            <v>400 kv Obra Jounpur</v>
          </cell>
          <cell r="B76">
            <v>73</v>
          </cell>
          <cell r="C76" t="str">
            <v>32/0</v>
          </cell>
          <cell r="D76">
            <v>265.98</v>
          </cell>
          <cell r="E76" t="str">
            <v>FC+0</v>
          </cell>
          <cell r="F76">
            <v>0</v>
          </cell>
          <cell r="G76">
            <v>0</v>
          </cell>
          <cell r="H76">
            <v>0</v>
          </cell>
          <cell r="I76">
            <v>0</v>
          </cell>
          <cell r="J76">
            <v>0</v>
          </cell>
          <cell r="K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K76">
            <v>995.56</v>
          </cell>
          <cell r="AL76">
            <v>2659.92</v>
          </cell>
          <cell r="AM76">
            <v>278.35999999999996</v>
          </cell>
          <cell r="AN76">
            <v>3933.84</v>
          </cell>
        </row>
        <row r="77">
          <cell r="A77" t="str">
            <v>400 kv Obra Jounpur</v>
          </cell>
          <cell r="B77">
            <v>74</v>
          </cell>
          <cell r="C77" t="str">
            <v>32/1</v>
          </cell>
          <cell r="D77">
            <v>298.17</v>
          </cell>
          <cell r="E77" t="str">
            <v>FA+0</v>
          </cell>
          <cell r="F77" t="str">
            <v>WET</v>
          </cell>
          <cell r="G77">
            <v>3.5</v>
          </cell>
          <cell r="H77">
            <v>0</v>
          </cell>
          <cell r="I77">
            <v>0</v>
          </cell>
          <cell r="J77">
            <v>0</v>
          </cell>
          <cell r="K77">
            <v>0</v>
          </cell>
          <cell r="P77">
            <v>135.4</v>
          </cell>
          <cell r="Q77">
            <v>12</v>
          </cell>
          <cell r="R77">
            <v>1.58</v>
          </cell>
          <cell r="S77">
            <v>103</v>
          </cell>
          <cell r="T77">
            <v>6.1852743999999991</v>
          </cell>
          <cell r="U77">
            <v>2.6460000000000004</v>
          </cell>
          <cell r="V77">
            <v>8.8906576000000008</v>
          </cell>
          <cell r="W77">
            <v>122.56</v>
          </cell>
          <cell r="X77">
            <v>17.68</v>
          </cell>
          <cell r="Y77">
            <v>6.51</v>
          </cell>
          <cell r="Z77">
            <v>146.75</v>
          </cell>
          <cell r="AA77">
            <v>39.26</v>
          </cell>
          <cell r="AB77">
            <v>180.04000000000002</v>
          </cell>
          <cell r="AC77">
            <v>0</v>
          </cell>
          <cell r="AD77">
            <v>207.864</v>
          </cell>
          <cell r="AE77">
            <v>192.256</v>
          </cell>
          <cell r="AF77">
            <v>0</v>
          </cell>
          <cell r="AG77">
            <v>0</v>
          </cell>
          <cell r="AH77">
            <v>0</v>
          </cell>
          <cell r="AI77">
            <v>619.41999999999996</v>
          </cell>
          <cell r="AK77">
            <v>777.67</v>
          </cell>
          <cell r="AL77">
            <v>2138.39</v>
          </cell>
          <cell r="AM77">
            <v>198.9</v>
          </cell>
          <cell r="AN77">
            <v>3114.96</v>
          </cell>
        </row>
        <row r="78">
          <cell r="A78" t="str">
            <v>400 kv Obra Jounpur</v>
          </cell>
          <cell r="B78">
            <v>75</v>
          </cell>
          <cell r="C78" t="str">
            <v>33/0</v>
          </cell>
          <cell r="D78">
            <v>384.83</v>
          </cell>
          <cell r="E78" t="str">
            <v>FC+0</v>
          </cell>
          <cell r="F78">
            <v>0</v>
          </cell>
          <cell r="G78">
            <v>0</v>
          </cell>
          <cell r="H78">
            <v>0</v>
          </cell>
          <cell r="I78">
            <v>0</v>
          </cell>
          <cell r="J78">
            <v>0</v>
          </cell>
          <cell r="K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K78">
            <v>995.56</v>
          </cell>
          <cell r="AL78">
            <v>2659.92</v>
          </cell>
          <cell r="AM78">
            <v>278.35999999999996</v>
          </cell>
          <cell r="AN78">
            <v>3933.84</v>
          </cell>
        </row>
        <row r="79">
          <cell r="A79" t="str">
            <v>400 kv Obra Jounpur</v>
          </cell>
          <cell r="B79">
            <v>76</v>
          </cell>
          <cell r="C79" t="str">
            <v>33/1</v>
          </cell>
          <cell r="D79">
            <v>374.17</v>
          </cell>
          <cell r="E79" t="str">
            <v>FA+0</v>
          </cell>
          <cell r="F79" t="str">
            <v>WET</v>
          </cell>
          <cell r="G79">
            <v>3.5</v>
          </cell>
          <cell r="H79">
            <v>0</v>
          </cell>
          <cell r="I79">
            <v>6</v>
          </cell>
          <cell r="J79" t="str">
            <v>MARUTI</v>
          </cell>
          <cell r="K79">
            <v>43638</v>
          </cell>
          <cell r="P79">
            <v>135.4</v>
          </cell>
          <cell r="Q79">
            <v>12</v>
          </cell>
          <cell r="R79">
            <v>1.58</v>
          </cell>
          <cell r="S79">
            <v>103</v>
          </cell>
          <cell r="T79">
            <v>6.1852743999999991</v>
          </cell>
          <cell r="U79">
            <v>2.6460000000000004</v>
          </cell>
          <cell r="V79">
            <v>8.8906576000000008</v>
          </cell>
          <cell r="W79">
            <v>122.56</v>
          </cell>
          <cell r="X79">
            <v>17.68</v>
          </cell>
          <cell r="Y79">
            <v>6.51</v>
          </cell>
          <cell r="Z79">
            <v>146.75</v>
          </cell>
          <cell r="AA79">
            <v>39.26</v>
          </cell>
          <cell r="AB79">
            <v>180.04000000000002</v>
          </cell>
          <cell r="AC79">
            <v>0</v>
          </cell>
          <cell r="AD79">
            <v>207.864</v>
          </cell>
          <cell r="AE79">
            <v>192.256</v>
          </cell>
          <cell r="AF79">
            <v>0</v>
          </cell>
          <cell r="AG79">
            <v>0</v>
          </cell>
          <cell r="AH79">
            <v>0</v>
          </cell>
          <cell r="AI79">
            <v>619.41999999999996</v>
          </cell>
          <cell r="AK79">
            <v>777.67</v>
          </cell>
          <cell r="AL79">
            <v>2138.39</v>
          </cell>
          <cell r="AM79">
            <v>198.9</v>
          </cell>
          <cell r="AN79">
            <v>3114.96</v>
          </cell>
        </row>
        <row r="80">
          <cell r="A80" t="str">
            <v>400 kv Obra Jounpur</v>
          </cell>
          <cell r="B80">
            <v>77</v>
          </cell>
          <cell r="C80" t="str">
            <v>33/2</v>
          </cell>
          <cell r="D80">
            <v>439</v>
          </cell>
          <cell r="E80" t="str">
            <v>FA+3</v>
          </cell>
          <cell r="F80">
            <v>0</v>
          </cell>
          <cell r="G80">
            <v>0</v>
          </cell>
          <cell r="H80">
            <v>0</v>
          </cell>
          <cell r="I80">
            <v>0</v>
          </cell>
          <cell r="J80">
            <v>0</v>
          </cell>
          <cell r="K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K80">
            <v>897.94999999999993</v>
          </cell>
          <cell r="AL80">
            <v>2632.34</v>
          </cell>
          <cell r="AM80">
            <v>239.45</v>
          </cell>
          <cell r="AN80">
            <v>3769.74</v>
          </cell>
        </row>
        <row r="81">
          <cell r="A81" t="str">
            <v>400 kv Obra Jounpur</v>
          </cell>
          <cell r="B81">
            <v>78</v>
          </cell>
          <cell r="C81" t="str">
            <v>33/3</v>
          </cell>
          <cell r="D81">
            <v>393.47</v>
          </cell>
          <cell r="E81" t="str">
            <v>FA+6</v>
          </cell>
          <cell r="F81">
            <v>0</v>
          </cell>
          <cell r="G81">
            <v>0</v>
          </cell>
          <cell r="H81">
            <v>0</v>
          </cell>
          <cell r="I81">
            <v>0</v>
          </cell>
          <cell r="J81">
            <v>0</v>
          </cell>
          <cell r="K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K81">
            <v>997.27</v>
          </cell>
          <cell r="AL81">
            <v>2910.58</v>
          </cell>
          <cell r="AM81">
            <v>250.52</v>
          </cell>
          <cell r="AN81">
            <v>4158.37</v>
          </cell>
        </row>
        <row r="82">
          <cell r="A82" t="str">
            <v>400 kv Obra Jounpur</v>
          </cell>
          <cell r="B82">
            <v>79</v>
          </cell>
          <cell r="C82" t="str">
            <v>34/0</v>
          </cell>
          <cell r="D82">
            <v>365.36</v>
          </cell>
          <cell r="E82" t="str">
            <v>FD+0</v>
          </cell>
          <cell r="F82">
            <v>0</v>
          </cell>
          <cell r="G82">
            <v>0</v>
          </cell>
          <cell r="H82">
            <v>0</v>
          </cell>
          <cell r="I82">
            <v>0</v>
          </cell>
          <cell r="J82">
            <v>0</v>
          </cell>
          <cell r="K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K82">
            <v>219.6</v>
          </cell>
          <cell r="AL82">
            <v>772.18999999999994</v>
          </cell>
          <cell r="AM82">
            <v>239.82</v>
          </cell>
          <cell r="AN82">
            <v>1231.6099999999999</v>
          </cell>
        </row>
        <row r="83">
          <cell r="A83" t="str">
            <v>400 kv Obra Jounpur</v>
          </cell>
          <cell r="B83">
            <v>80</v>
          </cell>
          <cell r="C83" t="str">
            <v>34/1</v>
          </cell>
          <cell r="D83">
            <v>368.48</v>
          </cell>
          <cell r="E83" t="str">
            <v>FA+0</v>
          </cell>
          <cell r="F83" t="str">
            <v>PS</v>
          </cell>
          <cell r="G83">
            <v>3.5</v>
          </cell>
          <cell r="H83">
            <v>0</v>
          </cell>
          <cell r="I83">
            <v>156</v>
          </cell>
          <cell r="J83" t="str">
            <v>Good luck</v>
          </cell>
          <cell r="K83">
            <v>43842</v>
          </cell>
          <cell r="P83">
            <v>173.5</v>
          </cell>
          <cell r="Q83">
            <v>14.57</v>
          </cell>
          <cell r="R83">
            <v>2.0699999999999998</v>
          </cell>
          <cell r="S83">
            <v>126</v>
          </cell>
          <cell r="T83">
            <v>7.5705603999999989</v>
          </cell>
          <cell r="U83">
            <v>2.6459999999999999</v>
          </cell>
          <cell r="V83">
            <v>11.495301599999998</v>
          </cell>
          <cell r="W83">
            <v>122.56</v>
          </cell>
          <cell r="X83">
            <v>17.68</v>
          </cell>
          <cell r="Y83">
            <v>6.51</v>
          </cell>
          <cell r="Z83">
            <v>146.75</v>
          </cell>
          <cell r="AA83">
            <v>39.26</v>
          </cell>
          <cell r="AB83">
            <v>261.07600000000002</v>
          </cell>
          <cell r="AC83">
            <v>0</v>
          </cell>
          <cell r="AD83">
            <v>305.32799999999997</v>
          </cell>
          <cell r="AE83">
            <v>192.256</v>
          </cell>
          <cell r="AF83">
            <v>0</v>
          </cell>
          <cell r="AG83">
            <v>0</v>
          </cell>
          <cell r="AH83">
            <v>0</v>
          </cell>
          <cell r="AI83">
            <v>797.92</v>
          </cell>
          <cell r="AK83">
            <v>777.67</v>
          </cell>
          <cell r="AL83">
            <v>2138.39</v>
          </cell>
          <cell r="AM83">
            <v>198.9</v>
          </cell>
          <cell r="AN83">
            <v>3114.96</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v>43855</v>
          </cell>
          <cell r="P84">
            <v>0</v>
          </cell>
          <cell r="Q84">
            <v>0</v>
          </cell>
          <cell r="R84">
            <v>0</v>
          </cell>
          <cell r="S84">
            <v>0</v>
          </cell>
          <cell r="T84">
            <v>0</v>
          </cell>
          <cell r="U84">
            <v>0</v>
          </cell>
          <cell r="V84">
            <v>0</v>
          </cell>
          <cell r="W84">
            <v>301.24</v>
          </cell>
          <cell r="X84">
            <v>49.2</v>
          </cell>
          <cell r="Y84">
            <v>10.3</v>
          </cell>
          <cell r="Z84">
            <v>360.74</v>
          </cell>
          <cell r="AA84">
            <v>0</v>
          </cell>
          <cell r="AB84">
            <v>0</v>
          </cell>
          <cell r="AC84">
            <v>0</v>
          </cell>
          <cell r="AD84">
            <v>0</v>
          </cell>
          <cell r="AE84">
            <v>0</v>
          </cell>
          <cell r="AF84">
            <v>0</v>
          </cell>
          <cell r="AG84">
            <v>0</v>
          </cell>
          <cell r="AH84">
            <v>0</v>
          </cell>
          <cell r="AI84">
            <v>0</v>
          </cell>
          <cell r="AK84">
            <v>0</v>
          </cell>
          <cell r="AL84">
            <v>0</v>
          </cell>
          <cell r="AM84">
            <v>38.54</v>
          </cell>
          <cell r="AN84">
            <v>38.54</v>
          </cell>
        </row>
        <row r="85">
          <cell r="A85" t="str">
            <v>400 kv Obra Jounpur</v>
          </cell>
          <cell r="B85">
            <v>82</v>
          </cell>
          <cell r="C85" t="str">
            <v>35/1</v>
          </cell>
          <cell r="D85">
            <v>367.67</v>
          </cell>
          <cell r="E85" t="str">
            <v>FA+3</v>
          </cell>
          <cell r="F85">
            <v>0</v>
          </cell>
          <cell r="G85">
            <v>0</v>
          </cell>
          <cell r="H85">
            <v>0</v>
          </cell>
          <cell r="I85">
            <v>0</v>
          </cell>
          <cell r="J85">
            <v>0</v>
          </cell>
          <cell r="K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K85">
            <v>897.94999999999993</v>
          </cell>
          <cell r="AL85">
            <v>2632.34</v>
          </cell>
          <cell r="AM85">
            <v>239.45</v>
          </cell>
          <cell r="AN85">
            <v>3769.74</v>
          </cell>
        </row>
        <row r="86">
          <cell r="A86" t="str">
            <v>400 kv Obra Jounpur</v>
          </cell>
          <cell r="B86">
            <v>83</v>
          </cell>
          <cell r="C86" t="str">
            <v>36/0</v>
          </cell>
          <cell r="D86">
            <v>420.64</v>
          </cell>
          <cell r="E86" t="str">
            <v>FC+3</v>
          </cell>
          <cell r="F86">
            <v>0</v>
          </cell>
          <cell r="G86">
            <v>0</v>
          </cell>
          <cell r="H86">
            <v>0</v>
          </cell>
          <cell r="I86">
            <v>0</v>
          </cell>
          <cell r="J86">
            <v>0</v>
          </cell>
          <cell r="K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K86">
            <v>1318.4099999999999</v>
          </cell>
          <cell r="AL86">
            <v>3186.48</v>
          </cell>
          <cell r="AM86">
            <v>130.71</v>
          </cell>
          <cell r="AN86">
            <v>4635.5999999999995</v>
          </cell>
        </row>
        <row r="87">
          <cell r="A87" t="str">
            <v>400 kv Obra Jounpur</v>
          </cell>
          <cell r="B87">
            <v>84</v>
          </cell>
          <cell r="C87" t="str">
            <v>37/0</v>
          </cell>
          <cell r="D87">
            <v>392</v>
          </cell>
          <cell r="E87" t="str">
            <v>FC+3</v>
          </cell>
          <cell r="F87">
            <v>0</v>
          </cell>
          <cell r="G87">
            <v>0</v>
          </cell>
          <cell r="H87">
            <v>0</v>
          </cell>
          <cell r="I87">
            <v>0</v>
          </cell>
          <cell r="J87">
            <v>0</v>
          </cell>
          <cell r="K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K87">
            <v>1318.4099999999999</v>
          </cell>
          <cell r="AL87">
            <v>3186.48</v>
          </cell>
          <cell r="AM87">
            <v>130.71</v>
          </cell>
          <cell r="AN87">
            <v>4635.5999999999995</v>
          </cell>
        </row>
        <row r="88">
          <cell r="A88" t="str">
            <v>400 kv Obra Jounpur</v>
          </cell>
          <cell r="B88">
            <v>85</v>
          </cell>
          <cell r="C88" t="str">
            <v>37/1</v>
          </cell>
          <cell r="D88">
            <v>380</v>
          </cell>
          <cell r="E88" t="str">
            <v>FA+0</v>
          </cell>
          <cell r="F88">
            <v>0</v>
          </cell>
          <cell r="G88">
            <v>0</v>
          </cell>
          <cell r="H88">
            <v>0</v>
          </cell>
          <cell r="I88">
            <v>0</v>
          </cell>
          <cell r="J88">
            <v>0</v>
          </cell>
          <cell r="K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K88">
            <v>777.67</v>
          </cell>
          <cell r="AL88">
            <v>2138.39</v>
          </cell>
          <cell r="AM88">
            <v>198.9</v>
          </cell>
          <cell r="AN88">
            <v>3114.96</v>
          </cell>
        </row>
        <row r="89">
          <cell r="A89" t="str">
            <v>400 kv Obra Jounpur</v>
          </cell>
          <cell r="B89">
            <v>86</v>
          </cell>
          <cell r="C89" t="str">
            <v>37/2</v>
          </cell>
          <cell r="D89">
            <v>380.77</v>
          </cell>
          <cell r="E89" t="str">
            <v>FA+0</v>
          </cell>
          <cell r="F89">
            <v>0</v>
          </cell>
          <cell r="G89">
            <v>0</v>
          </cell>
          <cell r="H89">
            <v>0</v>
          </cell>
          <cell r="I89">
            <v>0</v>
          </cell>
          <cell r="J89">
            <v>0</v>
          </cell>
          <cell r="K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K89">
            <v>777.67</v>
          </cell>
          <cell r="AL89">
            <v>2138.39</v>
          </cell>
          <cell r="AM89">
            <v>198.9</v>
          </cell>
          <cell r="AN89">
            <v>3114.96</v>
          </cell>
        </row>
        <row r="90">
          <cell r="A90" t="str">
            <v>400 kv Obra Jounpur</v>
          </cell>
          <cell r="B90">
            <v>87</v>
          </cell>
          <cell r="C90" t="str">
            <v>38/0</v>
          </cell>
          <cell r="D90">
            <v>375</v>
          </cell>
          <cell r="E90" t="str">
            <v>FB+0</v>
          </cell>
          <cell r="F90">
            <v>0</v>
          </cell>
          <cell r="G90">
            <v>0</v>
          </cell>
          <cell r="H90">
            <v>0</v>
          </cell>
          <cell r="I90">
            <v>0</v>
          </cell>
          <cell r="J90">
            <v>0</v>
          </cell>
          <cell r="K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K90">
            <v>339.88</v>
          </cell>
          <cell r="AL90">
            <v>1266.1399999999999</v>
          </cell>
          <cell r="AM90">
            <v>103.24</v>
          </cell>
          <cell r="AN90">
            <v>1709.26</v>
          </cell>
        </row>
        <row r="91">
          <cell r="A91" t="str">
            <v>400 kv Obra Jounpur</v>
          </cell>
          <cell r="B91">
            <v>88</v>
          </cell>
          <cell r="C91" t="str">
            <v>38/1</v>
          </cell>
          <cell r="D91">
            <v>369</v>
          </cell>
          <cell r="E91" t="str">
            <v>FA+0</v>
          </cell>
          <cell r="F91">
            <v>0</v>
          </cell>
          <cell r="G91">
            <v>0</v>
          </cell>
          <cell r="H91">
            <v>0</v>
          </cell>
          <cell r="I91">
            <v>0</v>
          </cell>
          <cell r="J91">
            <v>0</v>
          </cell>
          <cell r="K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K91">
            <v>777.67</v>
          </cell>
          <cell r="AL91">
            <v>2138.39</v>
          </cell>
          <cell r="AM91">
            <v>198.9</v>
          </cell>
          <cell r="AN91">
            <v>3114.96</v>
          </cell>
        </row>
        <row r="92">
          <cell r="A92" t="str">
            <v>400 kv Obra Jounpur</v>
          </cell>
          <cell r="B92">
            <v>89</v>
          </cell>
          <cell r="C92" t="str">
            <v>38/2</v>
          </cell>
          <cell r="D92">
            <v>348.6</v>
          </cell>
          <cell r="E92" t="str">
            <v>FA+0</v>
          </cell>
          <cell r="F92">
            <v>0</v>
          </cell>
          <cell r="G92">
            <v>0</v>
          </cell>
          <cell r="H92">
            <v>0</v>
          </cell>
          <cell r="I92">
            <v>0</v>
          </cell>
          <cell r="J92">
            <v>0</v>
          </cell>
          <cell r="K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K92">
            <v>777.67</v>
          </cell>
          <cell r="AL92">
            <v>2138.39</v>
          </cell>
          <cell r="AM92">
            <v>198.9</v>
          </cell>
          <cell r="AN92">
            <v>3114.96</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v>43850</v>
          </cell>
          <cell r="P93">
            <v>216.2</v>
          </cell>
          <cell r="Q93">
            <v>19.02</v>
          </cell>
          <cell r="R93">
            <v>2.64</v>
          </cell>
          <cell r="S93">
            <v>164</v>
          </cell>
          <cell r="T93">
            <v>9.8597572000000007</v>
          </cell>
          <cell r="U93">
            <v>2.7710591999999998</v>
          </cell>
          <cell r="V93">
            <v>15.637749599999999</v>
          </cell>
          <cell r="W93">
            <v>221.28</v>
          </cell>
          <cell r="X93">
            <v>29.52</v>
          </cell>
          <cell r="Y93">
            <v>8</v>
          </cell>
          <cell r="Z93">
            <v>258.8</v>
          </cell>
          <cell r="AA93">
            <v>23.815999999999999</v>
          </cell>
          <cell r="AB93">
            <v>0</v>
          </cell>
          <cell r="AC93">
            <v>436.76000000000005</v>
          </cell>
          <cell r="AD93">
            <v>618.048</v>
          </cell>
          <cell r="AE93">
            <v>97.147999999999996</v>
          </cell>
          <cell r="AF93">
            <v>156.94399999999999</v>
          </cell>
          <cell r="AG93">
            <v>0</v>
          </cell>
          <cell r="AH93">
            <v>0</v>
          </cell>
          <cell r="AI93">
            <v>1332.7159999999999</v>
          </cell>
          <cell r="AK93">
            <v>339.88</v>
          </cell>
          <cell r="AL93">
            <v>1266.1399999999999</v>
          </cell>
          <cell r="AM93">
            <v>103.24</v>
          </cell>
          <cell r="AN93">
            <v>1709.26</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v>43825</v>
          </cell>
          <cell r="P94">
            <v>151.5</v>
          </cell>
          <cell r="Q94">
            <v>13.08</v>
          </cell>
          <cell r="R94">
            <v>1.79</v>
          </cell>
          <cell r="S94">
            <v>113</v>
          </cell>
          <cell r="T94">
            <v>6.7686184000000011</v>
          </cell>
          <cell r="U94">
            <v>2.6459999999999999</v>
          </cell>
          <cell r="V94">
            <v>9.9880336000000032</v>
          </cell>
          <cell r="W94">
            <v>122.56</v>
          </cell>
          <cell r="X94">
            <v>17.68</v>
          </cell>
          <cell r="Y94">
            <v>6.51</v>
          </cell>
          <cell r="Z94">
            <v>146.75</v>
          </cell>
          <cell r="AA94">
            <v>39.26</v>
          </cell>
          <cell r="AB94">
            <v>234.23599999999999</v>
          </cell>
          <cell r="AC94">
            <v>0</v>
          </cell>
          <cell r="AD94">
            <v>282.45600000000002</v>
          </cell>
          <cell r="AE94">
            <v>192.256</v>
          </cell>
          <cell r="AF94">
            <v>0</v>
          </cell>
          <cell r="AG94">
            <v>0</v>
          </cell>
          <cell r="AH94">
            <v>0</v>
          </cell>
          <cell r="AI94">
            <v>748.20799999999997</v>
          </cell>
          <cell r="AK94">
            <v>1318.4099999999999</v>
          </cell>
          <cell r="AL94">
            <v>3186.48</v>
          </cell>
          <cell r="AM94">
            <v>138.82999999999998</v>
          </cell>
          <cell r="AN94">
            <v>4643.7199999999993</v>
          </cell>
        </row>
        <row r="95">
          <cell r="A95" t="str">
            <v>400 kv Obra Jounpur</v>
          </cell>
          <cell r="B95">
            <v>92</v>
          </cell>
          <cell r="C95" t="str">
            <v>38A/2</v>
          </cell>
          <cell r="D95">
            <v>359</v>
          </cell>
          <cell r="E95" t="str">
            <v>FA+3</v>
          </cell>
          <cell r="F95" t="str">
            <v>WET</v>
          </cell>
          <cell r="G95">
            <v>3.5</v>
          </cell>
          <cell r="H95">
            <v>0</v>
          </cell>
          <cell r="I95">
            <v>0</v>
          </cell>
          <cell r="J95" t="str">
            <v>Santosh</v>
          </cell>
          <cell r="K95">
            <v>0</v>
          </cell>
          <cell r="P95">
            <v>151.5</v>
          </cell>
          <cell r="Q95">
            <v>13.08</v>
          </cell>
          <cell r="R95">
            <v>1.79</v>
          </cell>
          <cell r="S95">
            <v>113</v>
          </cell>
          <cell r="T95">
            <v>6.7686184000000011</v>
          </cell>
          <cell r="U95">
            <v>2.6459999999999999</v>
          </cell>
          <cell r="V95">
            <v>9.9880336000000032</v>
          </cell>
          <cell r="W95">
            <v>122.56</v>
          </cell>
          <cell r="X95">
            <v>17.68</v>
          </cell>
          <cell r="Y95">
            <v>6.51</v>
          </cell>
          <cell r="Z95">
            <v>146.75</v>
          </cell>
          <cell r="AA95">
            <v>39.26</v>
          </cell>
          <cell r="AB95">
            <v>234.23599999999999</v>
          </cell>
          <cell r="AC95">
            <v>0</v>
          </cell>
          <cell r="AD95">
            <v>282.45600000000002</v>
          </cell>
          <cell r="AE95">
            <v>192.256</v>
          </cell>
          <cell r="AF95">
            <v>0</v>
          </cell>
          <cell r="AG95">
            <v>0</v>
          </cell>
          <cell r="AH95">
            <v>0</v>
          </cell>
          <cell r="AI95">
            <v>748.20799999999997</v>
          </cell>
          <cell r="AK95">
            <v>897.94999999999993</v>
          </cell>
          <cell r="AL95">
            <v>2632.34</v>
          </cell>
          <cell r="AM95">
            <v>239.45</v>
          </cell>
          <cell r="AN95">
            <v>3769.74</v>
          </cell>
        </row>
        <row r="96">
          <cell r="A96" t="str">
            <v>400 kv Obra Jounpur</v>
          </cell>
          <cell r="B96">
            <v>93</v>
          </cell>
          <cell r="C96" t="str">
            <v>38A/3</v>
          </cell>
          <cell r="D96">
            <v>363</v>
          </cell>
          <cell r="E96" t="str">
            <v>FA+0</v>
          </cell>
          <cell r="F96" t="str">
            <v>WET</v>
          </cell>
          <cell r="G96">
            <v>3.5</v>
          </cell>
          <cell r="H96">
            <v>0</v>
          </cell>
          <cell r="I96">
            <v>0</v>
          </cell>
          <cell r="J96" t="str">
            <v>Santosh</v>
          </cell>
          <cell r="K96">
            <v>0</v>
          </cell>
          <cell r="P96">
            <v>135.4</v>
          </cell>
          <cell r="Q96">
            <v>12</v>
          </cell>
          <cell r="R96">
            <v>1.58</v>
          </cell>
          <cell r="S96">
            <v>103</v>
          </cell>
          <cell r="T96">
            <v>6.1852743999999991</v>
          </cell>
          <cell r="U96">
            <v>2.6460000000000004</v>
          </cell>
          <cell r="V96">
            <v>8.8906576000000008</v>
          </cell>
          <cell r="W96">
            <v>122.56</v>
          </cell>
          <cell r="X96">
            <v>17.68</v>
          </cell>
          <cell r="Y96">
            <v>6.51</v>
          </cell>
          <cell r="Z96">
            <v>146.75</v>
          </cell>
          <cell r="AA96">
            <v>39.26</v>
          </cell>
          <cell r="AB96">
            <v>180.04000000000002</v>
          </cell>
          <cell r="AC96">
            <v>0</v>
          </cell>
          <cell r="AD96">
            <v>207.864</v>
          </cell>
          <cell r="AE96">
            <v>192.256</v>
          </cell>
          <cell r="AF96">
            <v>0</v>
          </cell>
          <cell r="AG96">
            <v>0</v>
          </cell>
          <cell r="AH96">
            <v>0</v>
          </cell>
          <cell r="AI96">
            <v>619.41999999999996</v>
          </cell>
          <cell r="AK96">
            <v>777.67</v>
          </cell>
          <cell r="AL96">
            <v>2138.39</v>
          </cell>
          <cell r="AM96">
            <v>198.9</v>
          </cell>
          <cell r="AN96">
            <v>3114.96</v>
          </cell>
        </row>
        <row r="97">
          <cell r="A97" t="str">
            <v>400 kv Obra Jounpur</v>
          </cell>
          <cell r="B97">
            <v>94</v>
          </cell>
          <cell r="C97" t="str">
            <v>38A/4</v>
          </cell>
          <cell r="D97">
            <v>405</v>
          </cell>
          <cell r="E97" t="str">
            <v>FA+3</v>
          </cell>
          <cell r="F97" t="str">
            <v>WET</v>
          </cell>
          <cell r="G97">
            <v>3.5</v>
          </cell>
          <cell r="H97">
            <v>0</v>
          </cell>
          <cell r="I97">
            <v>176</v>
          </cell>
          <cell r="J97" t="str">
            <v>Santosh</v>
          </cell>
          <cell r="K97">
            <v>43854</v>
          </cell>
          <cell r="P97">
            <v>151.5</v>
          </cell>
          <cell r="Q97">
            <v>13.08</v>
          </cell>
          <cell r="R97">
            <v>1.79</v>
          </cell>
          <cell r="S97">
            <v>113</v>
          </cell>
          <cell r="T97">
            <v>6.7686184000000011</v>
          </cell>
          <cell r="U97">
            <v>2.6459999999999999</v>
          </cell>
          <cell r="V97">
            <v>9.9880336000000032</v>
          </cell>
          <cell r="W97">
            <v>122.56</v>
          </cell>
          <cell r="X97">
            <v>17.68</v>
          </cell>
          <cell r="Y97">
            <v>6.51</v>
          </cell>
          <cell r="Z97">
            <v>146.75</v>
          </cell>
          <cell r="AA97">
            <v>39.26</v>
          </cell>
          <cell r="AB97">
            <v>234.23599999999999</v>
          </cell>
          <cell r="AC97">
            <v>0</v>
          </cell>
          <cell r="AD97">
            <v>282.45600000000002</v>
          </cell>
          <cell r="AE97">
            <v>192.256</v>
          </cell>
          <cell r="AF97">
            <v>0</v>
          </cell>
          <cell r="AG97">
            <v>0</v>
          </cell>
          <cell r="AH97">
            <v>0</v>
          </cell>
          <cell r="AI97">
            <v>748.20799999999997</v>
          </cell>
          <cell r="AK97">
            <v>897.94999999999993</v>
          </cell>
          <cell r="AL97">
            <v>2632.34</v>
          </cell>
          <cell r="AM97">
            <v>239.45</v>
          </cell>
          <cell r="AN97">
            <v>3769.74</v>
          </cell>
        </row>
        <row r="98">
          <cell r="A98" t="str">
            <v>400 kv Obra Jounpur</v>
          </cell>
          <cell r="B98">
            <v>95</v>
          </cell>
          <cell r="C98" t="str">
            <v>39/0</v>
          </cell>
          <cell r="D98">
            <v>393.58</v>
          </cell>
          <cell r="E98" t="str">
            <v>FC+0</v>
          </cell>
          <cell r="F98">
            <v>0</v>
          </cell>
          <cell r="G98">
            <v>0</v>
          </cell>
          <cell r="H98">
            <v>0</v>
          </cell>
          <cell r="I98">
            <v>0</v>
          </cell>
          <cell r="J98">
            <v>0</v>
          </cell>
          <cell r="K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K98">
            <v>995.56</v>
          </cell>
          <cell r="AL98">
            <v>2659.92</v>
          </cell>
          <cell r="AM98">
            <v>278.35999999999996</v>
          </cell>
          <cell r="AN98">
            <v>3933.84</v>
          </cell>
        </row>
        <row r="99">
          <cell r="A99" t="str">
            <v>400 kv Obra Jounpur</v>
          </cell>
          <cell r="B99">
            <v>96</v>
          </cell>
          <cell r="C99" t="str">
            <v>39/1</v>
          </cell>
          <cell r="D99">
            <v>406.66</v>
          </cell>
          <cell r="E99" t="str">
            <v>FA+0</v>
          </cell>
          <cell r="F99">
            <v>0</v>
          </cell>
          <cell r="G99">
            <v>0</v>
          </cell>
          <cell r="H99">
            <v>0</v>
          </cell>
          <cell r="I99">
            <v>0</v>
          </cell>
          <cell r="J99">
            <v>0</v>
          </cell>
          <cell r="K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K99">
            <v>777.67</v>
          </cell>
          <cell r="AL99">
            <v>2138.39</v>
          </cell>
          <cell r="AM99">
            <v>198.9</v>
          </cell>
          <cell r="AN99">
            <v>3114.96</v>
          </cell>
        </row>
        <row r="100">
          <cell r="A100" t="str">
            <v>400 kv Obra Jounpur</v>
          </cell>
          <cell r="B100">
            <v>97</v>
          </cell>
          <cell r="C100" t="str">
            <v>39/2</v>
          </cell>
          <cell r="D100">
            <v>420.53</v>
          </cell>
          <cell r="E100" t="str">
            <v>FA+3</v>
          </cell>
          <cell r="F100">
            <v>0</v>
          </cell>
          <cell r="G100">
            <v>0</v>
          </cell>
          <cell r="H100">
            <v>0</v>
          </cell>
          <cell r="I100">
            <v>0</v>
          </cell>
          <cell r="J100">
            <v>0</v>
          </cell>
          <cell r="K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K100">
            <v>897.94999999999993</v>
          </cell>
          <cell r="AL100">
            <v>2632.34</v>
          </cell>
          <cell r="AM100">
            <v>239.45</v>
          </cell>
          <cell r="AN100">
            <v>3769.74</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v>43621</v>
          </cell>
          <cell r="P101">
            <v>151.5</v>
          </cell>
          <cell r="Q101">
            <v>13.08</v>
          </cell>
          <cell r="R101">
            <v>1.79</v>
          </cell>
          <cell r="S101">
            <v>113</v>
          </cell>
          <cell r="T101">
            <v>6.7686184000000011</v>
          </cell>
          <cell r="U101">
            <v>2.6459999999999999</v>
          </cell>
          <cell r="V101">
            <v>9.9880336000000032</v>
          </cell>
          <cell r="W101">
            <v>122.56</v>
          </cell>
          <cell r="X101">
            <v>17.68</v>
          </cell>
          <cell r="Y101">
            <v>6.51</v>
          </cell>
          <cell r="Z101">
            <v>146.75</v>
          </cell>
          <cell r="AA101">
            <v>39.26</v>
          </cell>
          <cell r="AB101">
            <v>234.23599999999999</v>
          </cell>
          <cell r="AC101">
            <v>0</v>
          </cell>
          <cell r="AD101">
            <v>282.45600000000002</v>
          </cell>
          <cell r="AE101">
            <v>192.256</v>
          </cell>
          <cell r="AF101">
            <v>0</v>
          </cell>
          <cell r="AG101">
            <v>0</v>
          </cell>
          <cell r="AH101">
            <v>0</v>
          </cell>
          <cell r="AI101">
            <v>748.20799999999997</v>
          </cell>
          <cell r="AK101">
            <v>997.27</v>
          </cell>
          <cell r="AL101">
            <v>2910.58</v>
          </cell>
          <cell r="AM101">
            <v>250.52</v>
          </cell>
          <cell r="AN101">
            <v>4158.37</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v>43624</v>
          </cell>
          <cell r="P102">
            <v>135.4</v>
          </cell>
          <cell r="Q102">
            <v>12</v>
          </cell>
          <cell r="R102">
            <v>1.58</v>
          </cell>
          <cell r="S102">
            <v>103</v>
          </cell>
          <cell r="T102">
            <v>6.1852743999999991</v>
          </cell>
          <cell r="U102">
            <v>2.6460000000000004</v>
          </cell>
          <cell r="V102">
            <v>8.8906576000000008</v>
          </cell>
          <cell r="W102">
            <v>122.56</v>
          </cell>
          <cell r="X102">
            <v>17.68</v>
          </cell>
          <cell r="Y102">
            <v>6.51</v>
          </cell>
          <cell r="Z102">
            <v>146.75</v>
          </cell>
          <cell r="AA102">
            <v>39.26</v>
          </cell>
          <cell r="AB102">
            <v>180.04000000000002</v>
          </cell>
          <cell r="AC102">
            <v>0</v>
          </cell>
          <cell r="AD102">
            <v>207.864</v>
          </cell>
          <cell r="AE102">
            <v>192.256</v>
          </cell>
          <cell r="AF102">
            <v>0</v>
          </cell>
          <cell r="AG102">
            <v>0</v>
          </cell>
          <cell r="AH102">
            <v>0</v>
          </cell>
          <cell r="AI102">
            <v>619.41999999999996</v>
          </cell>
          <cell r="AK102">
            <v>777.67</v>
          </cell>
          <cell r="AL102">
            <v>2138.39</v>
          </cell>
          <cell r="AM102">
            <v>198.9</v>
          </cell>
          <cell r="AN102">
            <v>3114.96</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v>43810</v>
          </cell>
          <cell r="P103">
            <v>256.5</v>
          </cell>
          <cell r="Q103">
            <v>21.86</v>
          </cell>
          <cell r="R103">
            <v>3.17</v>
          </cell>
          <cell r="S103">
            <v>189</v>
          </cell>
          <cell r="T103">
            <v>11.385160000000001</v>
          </cell>
          <cell r="U103">
            <v>2.7710591999999998</v>
          </cell>
          <cell r="V103">
            <v>18.5043808</v>
          </cell>
          <cell r="W103">
            <v>249.32</v>
          </cell>
          <cell r="X103">
            <v>32.799999999999997</v>
          </cell>
          <cell r="Y103">
            <v>8</v>
          </cell>
          <cell r="Z103">
            <v>290.12</v>
          </cell>
          <cell r="AA103">
            <v>23.815999999999999</v>
          </cell>
          <cell r="AB103">
            <v>67.180000000000007</v>
          </cell>
          <cell r="AC103">
            <v>0</v>
          </cell>
          <cell r="AD103">
            <v>1444.8600000000001</v>
          </cell>
          <cell r="AE103">
            <v>195.98</v>
          </cell>
          <cell r="AF103">
            <v>0</v>
          </cell>
          <cell r="AG103">
            <v>0</v>
          </cell>
          <cell r="AH103">
            <v>0</v>
          </cell>
          <cell r="AI103">
            <v>1731.8360000000002</v>
          </cell>
          <cell r="AK103">
            <v>995.56</v>
          </cell>
          <cell r="AL103">
            <v>2659.92</v>
          </cell>
          <cell r="AM103">
            <v>278.35999999999996</v>
          </cell>
          <cell r="AN103">
            <v>3933.84</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v>43626</v>
          </cell>
          <cell r="P104">
            <v>135.4</v>
          </cell>
          <cell r="Q104">
            <v>12</v>
          </cell>
          <cell r="R104">
            <v>1.58</v>
          </cell>
          <cell r="S104">
            <v>103</v>
          </cell>
          <cell r="T104">
            <v>6.1852743999999991</v>
          </cell>
          <cell r="U104">
            <v>2.6460000000000004</v>
          </cell>
          <cell r="V104">
            <v>8.8906576000000008</v>
          </cell>
          <cell r="W104">
            <v>122.56</v>
          </cell>
          <cell r="X104">
            <v>17.68</v>
          </cell>
          <cell r="Y104">
            <v>6.51</v>
          </cell>
          <cell r="Z104">
            <v>146.75</v>
          </cell>
          <cell r="AA104">
            <v>39.26</v>
          </cell>
          <cell r="AB104">
            <v>180.04000000000002</v>
          </cell>
          <cell r="AC104">
            <v>0</v>
          </cell>
          <cell r="AD104">
            <v>207.864</v>
          </cell>
          <cell r="AE104">
            <v>192.256</v>
          </cell>
          <cell r="AF104">
            <v>0</v>
          </cell>
          <cell r="AG104">
            <v>0</v>
          </cell>
          <cell r="AH104">
            <v>0</v>
          </cell>
          <cell r="AI104">
            <v>619.41999999999996</v>
          </cell>
          <cell r="AK104">
            <v>777.67</v>
          </cell>
          <cell r="AL104">
            <v>2138.39</v>
          </cell>
          <cell r="AM104">
            <v>198.9</v>
          </cell>
          <cell r="AN104">
            <v>3114.96</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K105">
            <v>43840</v>
          </cell>
          <cell r="P105">
            <v>256.5</v>
          </cell>
          <cell r="Q105">
            <v>21.86</v>
          </cell>
          <cell r="R105">
            <v>3.17</v>
          </cell>
          <cell r="S105">
            <v>189</v>
          </cell>
          <cell r="T105">
            <v>11.385160000000001</v>
          </cell>
          <cell r="U105">
            <v>2.7710591999999998</v>
          </cell>
          <cell r="V105">
            <v>18.5043808</v>
          </cell>
          <cell r="W105">
            <v>249.32</v>
          </cell>
          <cell r="X105">
            <v>32.799999999999997</v>
          </cell>
          <cell r="Y105">
            <v>8</v>
          </cell>
          <cell r="Z105">
            <v>290.12</v>
          </cell>
          <cell r="AA105">
            <v>23.815999999999999</v>
          </cell>
          <cell r="AB105">
            <v>67.180000000000007</v>
          </cell>
          <cell r="AC105">
            <v>0</v>
          </cell>
          <cell r="AD105">
            <v>1444.8600000000001</v>
          </cell>
          <cell r="AE105">
            <v>195.98</v>
          </cell>
          <cell r="AF105">
            <v>0</v>
          </cell>
          <cell r="AG105">
            <v>0</v>
          </cell>
          <cell r="AH105">
            <v>0</v>
          </cell>
          <cell r="AI105">
            <v>1731.8360000000002</v>
          </cell>
          <cell r="AK105">
            <v>995.56</v>
          </cell>
          <cell r="AL105">
            <v>2659.92</v>
          </cell>
          <cell r="AM105">
            <v>278.35999999999996</v>
          </cell>
          <cell r="AN105">
            <v>3933.84</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v>43628</v>
          </cell>
          <cell r="P106">
            <v>135.4</v>
          </cell>
          <cell r="Q106">
            <v>12</v>
          </cell>
          <cell r="R106">
            <v>1.58</v>
          </cell>
          <cell r="S106">
            <v>103</v>
          </cell>
          <cell r="T106">
            <v>6.1852743999999991</v>
          </cell>
          <cell r="U106">
            <v>2.6460000000000004</v>
          </cell>
          <cell r="V106">
            <v>8.8906576000000008</v>
          </cell>
          <cell r="W106">
            <v>122.56</v>
          </cell>
          <cell r="X106">
            <v>17.68</v>
          </cell>
          <cell r="Y106">
            <v>6.51</v>
          </cell>
          <cell r="Z106">
            <v>146.75</v>
          </cell>
          <cell r="AA106">
            <v>39.26</v>
          </cell>
          <cell r="AB106">
            <v>180.04000000000002</v>
          </cell>
          <cell r="AC106">
            <v>0</v>
          </cell>
          <cell r="AD106">
            <v>207.864</v>
          </cell>
          <cell r="AE106">
            <v>192.256</v>
          </cell>
          <cell r="AF106">
            <v>0</v>
          </cell>
          <cell r="AG106">
            <v>0</v>
          </cell>
          <cell r="AH106">
            <v>0</v>
          </cell>
          <cell r="AI106">
            <v>619.41999999999996</v>
          </cell>
          <cell r="AK106">
            <v>777.67</v>
          </cell>
          <cell r="AL106">
            <v>2138.39</v>
          </cell>
          <cell r="AM106">
            <v>198.9</v>
          </cell>
          <cell r="AN106">
            <v>3114.96</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v>43631</v>
          </cell>
          <cell r="P107">
            <v>151.5</v>
          </cell>
          <cell r="Q107">
            <v>13.08</v>
          </cell>
          <cell r="R107">
            <v>1.79</v>
          </cell>
          <cell r="S107">
            <v>113</v>
          </cell>
          <cell r="T107">
            <v>6.7686184000000011</v>
          </cell>
          <cell r="U107">
            <v>2.6459999999999999</v>
          </cell>
          <cell r="V107">
            <v>9.9880336000000032</v>
          </cell>
          <cell r="W107">
            <v>122.56</v>
          </cell>
          <cell r="X107">
            <v>17.68</v>
          </cell>
          <cell r="Y107">
            <v>6.51</v>
          </cell>
          <cell r="Z107">
            <v>146.75</v>
          </cell>
          <cell r="AA107">
            <v>39.26</v>
          </cell>
          <cell r="AB107">
            <v>234.23599999999999</v>
          </cell>
          <cell r="AC107">
            <v>0</v>
          </cell>
          <cell r="AD107">
            <v>282.45600000000002</v>
          </cell>
          <cell r="AE107">
            <v>192.256</v>
          </cell>
          <cell r="AF107">
            <v>0</v>
          </cell>
          <cell r="AG107">
            <v>0</v>
          </cell>
          <cell r="AH107">
            <v>0</v>
          </cell>
          <cell r="AI107">
            <v>748.20799999999997</v>
          </cell>
          <cell r="AK107">
            <v>897.94999999999993</v>
          </cell>
          <cell r="AL107">
            <v>2632.34</v>
          </cell>
          <cell r="AM107">
            <v>239.45</v>
          </cell>
          <cell r="AN107">
            <v>3769.74</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v>43643</v>
          </cell>
          <cell r="P108">
            <v>135.4</v>
          </cell>
          <cell r="Q108">
            <v>12</v>
          </cell>
          <cell r="R108">
            <v>1.58</v>
          </cell>
          <cell r="S108">
            <v>103</v>
          </cell>
          <cell r="T108">
            <v>6.1852743999999991</v>
          </cell>
          <cell r="U108">
            <v>2.6460000000000004</v>
          </cell>
          <cell r="V108">
            <v>8.8906576000000008</v>
          </cell>
          <cell r="W108">
            <v>122.56</v>
          </cell>
          <cell r="X108">
            <v>17.68</v>
          </cell>
          <cell r="Y108">
            <v>6.51</v>
          </cell>
          <cell r="Z108">
            <v>146.75</v>
          </cell>
          <cell r="AA108">
            <v>39.26</v>
          </cell>
          <cell r="AB108">
            <v>180.04000000000002</v>
          </cell>
          <cell r="AC108">
            <v>0</v>
          </cell>
          <cell r="AD108">
            <v>207.864</v>
          </cell>
          <cell r="AE108">
            <v>192.256</v>
          </cell>
          <cell r="AF108">
            <v>0</v>
          </cell>
          <cell r="AG108">
            <v>0</v>
          </cell>
          <cell r="AH108">
            <v>0</v>
          </cell>
          <cell r="AI108">
            <v>619.41999999999996</v>
          </cell>
          <cell r="AK108">
            <v>777.67</v>
          </cell>
          <cell r="AL108">
            <v>2138.39</v>
          </cell>
          <cell r="AM108">
            <v>198.9</v>
          </cell>
          <cell r="AN108">
            <v>3114.96</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256.5</v>
          </cell>
          <cell r="Q109">
            <v>21.86</v>
          </cell>
          <cell r="R109">
            <v>3.17</v>
          </cell>
          <cell r="S109">
            <v>189</v>
          </cell>
          <cell r="T109">
            <v>11.385160000000001</v>
          </cell>
          <cell r="U109">
            <v>2.7710591999999998</v>
          </cell>
          <cell r="V109">
            <v>18.5043808</v>
          </cell>
          <cell r="W109">
            <v>249.32</v>
          </cell>
          <cell r="X109">
            <v>32.799999999999997</v>
          </cell>
          <cell r="Y109">
            <v>8</v>
          </cell>
          <cell r="Z109">
            <v>290.12</v>
          </cell>
          <cell r="AA109">
            <v>23.815999999999999</v>
          </cell>
          <cell r="AB109">
            <v>67.180000000000007</v>
          </cell>
          <cell r="AC109">
            <v>0</v>
          </cell>
          <cell r="AD109">
            <v>1444.8600000000001</v>
          </cell>
          <cell r="AE109">
            <v>195.98</v>
          </cell>
          <cell r="AF109">
            <v>0</v>
          </cell>
          <cell r="AG109">
            <v>0</v>
          </cell>
          <cell r="AH109">
            <v>0</v>
          </cell>
          <cell r="AI109">
            <v>1731.8360000000002</v>
          </cell>
          <cell r="AK109">
            <v>443.13</v>
          </cell>
          <cell r="AL109">
            <v>1020.51</v>
          </cell>
          <cell r="AM109">
            <v>143.79</v>
          </cell>
          <cell r="AN109">
            <v>1607.4299999999998</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K110">
            <v>43853</v>
          </cell>
          <cell r="P110">
            <v>301.39999999999998</v>
          </cell>
          <cell r="Q110">
            <v>27.79</v>
          </cell>
          <cell r="R110">
            <v>3.77</v>
          </cell>
          <cell r="S110">
            <v>239</v>
          </cell>
          <cell r="T110">
            <v>14.366839866666666</v>
          </cell>
          <cell r="U110">
            <v>2.6802048000000003</v>
          </cell>
          <cell r="V110">
            <v>24.131867999999994</v>
          </cell>
          <cell r="W110">
            <v>301.24</v>
          </cell>
          <cell r="X110">
            <v>49.2</v>
          </cell>
          <cell r="Y110">
            <v>10.3</v>
          </cell>
          <cell r="Z110">
            <v>360.74</v>
          </cell>
          <cell r="AA110">
            <v>23.815999999999999</v>
          </cell>
          <cell r="AB110">
            <v>44.816000000000003</v>
          </cell>
          <cell r="AC110">
            <v>0</v>
          </cell>
          <cell r="AD110">
            <v>1769.5239999999999</v>
          </cell>
          <cell r="AE110">
            <v>99.156000000000006</v>
          </cell>
          <cell r="AF110">
            <v>156.13999999999999</v>
          </cell>
          <cell r="AG110">
            <v>0</v>
          </cell>
          <cell r="AH110">
            <v>0</v>
          </cell>
          <cell r="AI110">
            <v>2093.4519999999998</v>
          </cell>
          <cell r="AK110">
            <v>219.6</v>
          </cell>
          <cell r="AL110">
            <v>772.18999999999994</v>
          </cell>
          <cell r="AM110">
            <v>239.82</v>
          </cell>
          <cell r="AN110">
            <v>1231.6099999999999</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v>43650</v>
          </cell>
          <cell r="P111">
            <v>135.4</v>
          </cell>
          <cell r="Q111">
            <v>12</v>
          </cell>
          <cell r="R111">
            <v>1.58</v>
          </cell>
          <cell r="S111">
            <v>103</v>
          </cell>
          <cell r="T111">
            <v>6.1852743999999991</v>
          </cell>
          <cell r="U111">
            <v>2.6460000000000004</v>
          </cell>
          <cell r="V111">
            <v>8.8906576000000008</v>
          </cell>
          <cell r="W111">
            <v>122.56</v>
          </cell>
          <cell r="X111">
            <v>17.68</v>
          </cell>
          <cell r="Y111">
            <v>6.51</v>
          </cell>
          <cell r="Z111">
            <v>146.75</v>
          </cell>
          <cell r="AA111">
            <v>39.26</v>
          </cell>
          <cell r="AB111">
            <v>180.04000000000002</v>
          </cell>
          <cell r="AC111">
            <v>0</v>
          </cell>
          <cell r="AD111">
            <v>207.864</v>
          </cell>
          <cell r="AE111">
            <v>192.256</v>
          </cell>
          <cell r="AF111">
            <v>0</v>
          </cell>
          <cell r="AG111">
            <v>0</v>
          </cell>
          <cell r="AH111">
            <v>0</v>
          </cell>
          <cell r="AI111">
            <v>619.41999999999996</v>
          </cell>
          <cell r="AK111">
            <v>777.67</v>
          </cell>
          <cell r="AL111">
            <v>2138.39</v>
          </cell>
          <cell r="AM111">
            <v>198.9</v>
          </cell>
          <cell r="AN111">
            <v>3114.96</v>
          </cell>
        </row>
        <row r="112">
          <cell r="A112" t="str">
            <v>400 kv Obra Jounpur</v>
          </cell>
          <cell r="B112">
            <v>109</v>
          </cell>
          <cell r="C112" t="str">
            <v>43/2</v>
          </cell>
          <cell r="D112">
            <v>455.28</v>
          </cell>
          <cell r="E112" t="str">
            <v>FA+6</v>
          </cell>
          <cell r="F112" t="str">
            <v>WET</v>
          </cell>
          <cell r="G112">
            <v>3.5</v>
          </cell>
          <cell r="H112">
            <v>0</v>
          </cell>
          <cell r="I112">
            <v>177</v>
          </cell>
          <cell r="J112" t="str">
            <v>JaiKrishna</v>
          </cell>
          <cell r="K112">
            <v>43854</v>
          </cell>
          <cell r="P112">
            <v>151.5</v>
          </cell>
          <cell r="Q112">
            <v>13.08</v>
          </cell>
          <cell r="R112">
            <v>1.79</v>
          </cell>
          <cell r="S112">
            <v>113</v>
          </cell>
          <cell r="T112">
            <v>6.7686184000000011</v>
          </cell>
          <cell r="U112">
            <v>2.6459999999999999</v>
          </cell>
          <cell r="V112">
            <v>9.9880336000000032</v>
          </cell>
          <cell r="W112">
            <v>122.56</v>
          </cell>
          <cell r="X112">
            <v>17.68</v>
          </cell>
          <cell r="Y112">
            <v>6.51</v>
          </cell>
          <cell r="Z112">
            <v>146.75</v>
          </cell>
          <cell r="AA112">
            <v>39.26</v>
          </cell>
          <cell r="AB112">
            <v>234.23599999999999</v>
          </cell>
          <cell r="AC112">
            <v>0</v>
          </cell>
          <cell r="AD112">
            <v>282.45600000000002</v>
          </cell>
          <cell r="AE112">
            <v>192.256</v>
          </cell>
          <cell r="AF112">
            <v>0</v>
          </cell>
          <cell r="AG112">
            <v>0</v>
          </cell>
          <cell r="AH112">
            <v>0</v>
          </cell>
          <cell r="AI112">
            <v>748.20799999999997</v>
          </cell>
          <cell r="AK112">
            <v>997.27</v>
          </cell>
          <cell r="AL112">
            <v>2910.58</v>
          </cell>
          <cell r="AM112">
            <v>250.52</v>
          </cell>
          <cell r="AN112">
            <v>4158.37</v>
          </cell>
        </row>
        <row r="113">
          <cell r="A113" t="str">
            <v>400 kv Obra Jounpur</v>
          </cell>
          <cell r="B113">
            <v>110</v>
          </cell>
          <cell r="C113" t="str">
            <v>44/0</v>
          </cell>
          <cell r="D113">
            <v>412</v>
          </cell>
          <cell r="E113" t="str">
            <v>FC+3</v>
          </cell>
          <cell r="F113">
            <v>0</v>
          </cell>
          <cell r="G113">
            <v>0</v>
          </cell>
          <cell r="H113">
            <v>0</v>
          </cell>
          <cell r="I113">
            <v>0</v>
          </cell>
          <cell r="J113">
            <v>0</v>
          </cell>
          <cell r="K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K113">
            <v>1318.4099999999999</v>
          </cell>
          <cell r="AL113">
            <v>3186.48</v>
          </cell>
          <cell r="AM113">
            <v>130.71</v>
          </cell>
          <cell r="AN113">
            <v>4635.5999999999995</v>
          </cell>
        </row>
        <row r="114">
          <cell r="A114" t="str">
            <v>400 kv Obra Jounpur</v>
          </cell>
          <cell r="B114">
            <v>111</v>
          </cell>
          <cell r="C114" t="str">
            <v>44/1</v>
          </cell>
          <cell r="D114">
            <v>398</v>
          </cell>
          <cell r="E114" t="str">
            <v>FA+0</v>
          </cell>
          <cell r="F114">
            <v>0</v>
          </cell>
          <cell r="G114">
            <v>0</v>
          </cell>
          <cell r="H114">
            <v>0</v>
          </cell>
          <cell r="I114">
            <v>0</v>
          </cell>
          <cell r="J114">
            <v>0</v>
          </cell>
          <cell r="K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K114">
            <v>777.67</v>
          </cell>
          <cell r="AL114">
            <v>2138.39</v>
          </cell>
          <cell r="AM114">
            <v>198.9</v>
          </cell>
          <cell r="AN114">
            <v>3114.96</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K115">
            <v>43839</v>
          </cell>
          <cell r="P115">
            <v>173.5</v>
          </cell>
          <cell r="Q115">
            <v>14.57</v>
          </cell>
          <cell r="R115">
            <v>2.0699999999999998</v>
          </cell>
          <cell r="S115">
            <v>126</v>
          </cell>
          <cell r="T115">
            <v>7.5705603999999989</v>
          </cell>
          <cell r="U115">
            <v>2.6459999999999999</v>
          </cell>
          <cell r="V115">
            <v>11.495301599999998</v>
          </cell>
          <cell r="W115">
            <v>122.56</v>
          </cell>
          <cell r="X115">
            <v>17.68</v>
          </cell>
          <cell r="Y115">
            <v>6.51</v>
          </cell>
          <cell r="Z115">
            <v>146.75</v>
          </cell>
          <cell r="AA115">
            <v>39.26</v>
          </cell>
          <cell r="AB115">
            <v>261.07600000000002</v>
          </cell>
          <cell r="AC115">
            <v>0</v>
          </cell>
          <cell r="AD115">
            <v>305.32799999999997</v>
          </cell>
          <cell r="AE115">
            <v>192.256</v>
          </cell>
          <cell r="AF115">
            <v>0</v>
          </cell>
          <cell r="AG115">
            <v>0</v>
          </cell>
          <cell r="AH115">
            <v>0</v>
          </cell>
          <cell r="AI115">
            <v>797.92</v>
          </cell>
          <cell r="AK115">
            <v>777.67</v>
          </cell>
          <cell r="AL115">
            <v>2138.39</v>
          </cell>
          <cell r="AM115">
            <v>198.9</v>
          </cell>
          <cell r="AN115">
            <v>3114.96</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K116">
            <v>43850</v>
          </cell>
          <cell r="P116">
            <v>268.60000000000002</v>
          </cell>
          <cell r="Q116">
            <v>22.89</v>
          </cell>
          <cell r="R116">
            <v>3.33</v>
          </cell>
          <cell r="S116">
            <v>198</v>
          </cell>
          <cell r="T116">
            <v>11.926123199999999</v>
          </cell>
          <cell r="U116">
            <v>2.7710591999999998</v>
          </cell>
          <cell r="V116">
            <v>19.516713599999999</v>
          </cell>
          <cell r="W116">
            <v>221.28</v>
          </cell>
          <cell r="X116">
            <v>29.52</v>
          </cell>
          <cell r="Y116">
            <v>8</v>
          </cell>
          <cell r="Z116">
            <v>258.8</v>
          </cell>
          <cell r="AA116">
            <v>19.052</v>
          </cell>
          <cell r="AB116">
            <v>0</v>
          </cell>
          <cell r="AC116">
            <v>548.28399999999999</v>
          </cell>
          <cell r="AD116">
            <v>753.80399999999997</v>
          </cell>
          <cell r="AE116">
            <v>0</v>
          </cell>
          <cell r="AF116">
            <v>313.892</v>
          </cell>
          <cell r="AG116">
            <v>0</v>
          </cell>
          <cell r="AH116">
            <v>0</v>
          </cell>
          <cell r="AI116">
            <v>1635.0319999999999</v>
          </cell>
          <cell r="AK116">
            <v>339.88</v>
          </cell>
          <cell r="AL116">
            <v>1266.1399999999999</v>
          </cell>
          <cell r="AM116">
            <v>103.24</v>
          </cell>
          <cell r="AN116">
            <v>1709.26</v>
          </cell>
        </row>
        <row r="117">
          <cell r="A117" t="str">
            <v>400 kv Obra Jounpur</v>
          </cell>
          <cell r="B117">
            <v>114</v>
          </cell>
          <cell r="C117" t="str">
            <v>44A/1</v>
          </cell>
          <cell r="D117">
            <v>435</v>
          </cell>
          <cell r="E117" t="str">
            <v>FA+6</v>
          </cell>
          <cell r="F117">
            <v>0</v>
          </cell>
          <cell r="G117">
            <v>0</v>
          </cell>
          <cell r="H117">
            <v>0</v>
          </cell>
          <cell r="I117">
            <v>0</v>
          </cell>
          <cell r="J117">
            <v>0</v>
          </cell>
          <cell r="K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K117">
            <v>997.27</v>
          </cell>
          <cell r="AL117">
            <v>2910.58</v>
          </cell>
          <cell r="AM117">
            <v>250.52</v>
          </cell>
          <cell r="AN117">
            <v>4158.37</v>
          </cell>
        </row>
        <row r="118">
          <cell r="A118" t="str">
            <v>400 kv Obra Jounpur</v>
          </cell>
          <cell r="B118">
            <v>115</v>
          </cell>
          <cell r="C118" t="str">
            <v>44A/2</v>
          </cell>
          <cell r="D118">
            <v>385.36</v>
          </cell>
          <cell r="E118" t="str">
            <v>FA+6</v>
          </cell>
          <cell r="F118">
            <v>0</v>
          </cell>
          <cell r="G118">
            <v>0</v>
          </cell>
          <cell r="H118">
            <v>0</v>
          </cell>
          <cell r="I118">
            <v>0</v>
          </cell>
          <cell r="J118">
            <v>0</v>
          </cell>
          <cell r="K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K118">
            <v>997.27</v>
          </cell>
          <cell r="AL118">
            <v>2910.58</v>
          </cell>
          <cell r="AM118">
            <v>250.52</v>
          </cell>
          <cell r="AN118">
            <v>4158.37</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v>43768</v>
          </cell>
          <cell r="P119">
            <v>256.5</v>
          </cell>
          <cell r="Q119">
            <v>21.86</v>
          </cell>
          <cell r="R119">
            <v>3.17</v>
          </cell>
          <cell r="S119">
            <v>189</v>
          </cell>
          <cell r="T119">
            <v>11.385160000000001</v>
          </cell>
          <cell r="U119">
            <v>2.7710591999999998</v>
          </cell>
          <cell r="V119">
            <v>18.5043808</v>
          </cell>
          <cell r="W119">
            <v>249.32</v>
          </cell>
          <cell r="X119">
            <v>32.799999999999997</v>
          </cell>
          <cell r="Y119">
            <v>8</v>
          </cell>
          <cell r="Z119">
            <v>290.12</v>
          </cell>
          <cell r="AA119">
            <v>23.815999999999999</v>
          </cell>
          <cell r="AB119">
            <v>67.180000000000007</v>
          </cell>
          <cell r="AC119">
            <v>0</v>
          </cell>
          <cell r="AD119">
            <v>1444.8600000000001</v>
          </cell>
          <cell r="AE119">
            <v>195.98</v>
          </cell>
          <cell r="AF119">
            <v>0</v>
          </cell>
          <cell r="AG119">
            <v>0</v>
          </cell>
          <cell r="AH119">
            <v>0</v>
          </cell>
          <cell r="AI119">
            <v>1731.8360000000002</v>
          </cell>
          <cell r="AK119">
            <v>995.56</v>
          </cell>
          <cell r="AL119">
            <v>2659.92</v>
          </cell>
          <cell r="AM119">
            <v>278.35999999999996</v>
          </cell>
          <cell r="AN119">
            <v>3933.84</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v>43815</v>
          </cell>
          <cell r="P120">
            <v>135.4</v>
          </cell>
          <cell r="Q120">
            <v>12</v>
          </cell>
          <cell r="R120">
            <v>1.58</v>
          </cell>
          <cell r="S120">
            <v>103</v>
          </cell>
          <cell r="T120">
            <v>6.1852743999999991</v>
          </cell>
          <cell r="U120">
            <v>2.6460000000000004</v>
          </cell>
          <cell r="V120">
            <v>8.8906576000000008</v>
          </cell>
          <cell r="W120">
            <v>122.56</v>
          </cell>
          <cell r="X120">
            <v>17.68</v>
          </cell>
          <cell r="Y120">
            <v>6.51</v>
          </cell>
          <cell r="Z120">
            <v>146.75</v>
          </cell>
          <cell r="AA120">
            <v>39.26</v>
          </cell>
          <cell r="AB120">
            <v>180.04000000000002</v>
          </cell>
          <cell r="AC120">
            <v>0</v>
          </cell>
          <cell r="AD120">
            <v>207.864</v>
          </cell>
          <cell r="AE120">
            <v>192.256</v>
          </cell>
          <cell r="AF120">
            <v>0</v>
          </cell>
          <cell r="AG120">
            <v>0</v>
          </cell>
          <cell r="AH120">
            <v>0</v>
          </cell>
          <cell r="AI120">
            <v>619.41999999999996</v>
          </cell>
          <cell r="AK120">
            <v>777.67</v>
          </cell>
          <cell r="AL120">
            <v>2138.39</v>
          </cell>
          <cell r="AM120">
            <v>198.9</v>
          </cell>
          <cell r="AN120">
            <v>3114.96</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K121">
            <v>43824</v>
          </cell>
          <cell r="P121">
            <v>135.4</v>
          </cell>
          <cell r="Q121">
            <v>12</v>
          </cell>
          <cell r="R121">
            <v>1.58</v>
          </cell>
          <cell r="S121">
            <v>103</v>
          </cell>
          <cell r="T121">
            <v>6.1852743999999991</v>
          </cell>
          <cell r="U121">
            <v>2.6460000000000004</v>
          </cell>
          <cell r="V121">
            <v>8.8906576000000008</v>
          </cell>
          <cell r="W121">
            <v>122.56</v>
          </cell>
          <cell r="X121">
            <v>17.68</v>
          </cell>
          <cell r="Y121">
            <v>6.51</v>
          </cell>
          <cell r="Z121">
            <v>146.75</v>
          </cell>
          <cell r="AA121">
            <v>39.26</v>
          </cell>
          <cell r="AB121">
            <v>180.04000000000002</v>
          </cell>
          <cell r="AC121">
            <v>0</v>
          </cell>
          <cell r="AD121">
            <v>207.864</v>
          </cell>
          <cell r="AE121">
            <v>192.256</v>
          </cell>
          <cell r="AF121">
            <v>0</v>
          </cell>
          <cell r="AG121">
            <v>0</v>
          </cell>
          <cell r="AH121">
            <v>0</v>
          </cell>
          <cell r="AI121">
            <v>619.41999999999996</v>
          </cell>
          <cell r="AK121">
            <v>777.67</v>
          </cell>
          <cell r="AL121">
            <v>2138.39</v>
          </cell>
          <cell r="AM121">
            <v>198.9</v>
          </cell>
          <cell r="AN121">
            <v>3114.96</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K122">
            <v>43836</v>
          </cell>
          <cell r="P122">
            <v>135.4</v>
          </cell>
          <cell r="Q122">
            <v>12</v>
          </cell>
          <cell r="R122">
            <v>1.58</v>
          </cell>
          <cell r="S122">
            <v>103</v>
          </cell>
          <cell r="T122">
            <v>6.1852743999999991</v>
          </cell>
          <cell r="U122">
            <v>2.6460000000000004</v>
          </cell>
          <cell r="V122">
            <v>8.8906576000000008</v>
          </cell>
          <cell r="W122">
            <v>122.56</v>
          </cell>
          <cell r="X122">
            <v>17.68</v>
          </cell>
          <cell r="Y122">
            <v>6.51</v>
          </cell>
          <cell r="Z122">
            <v>146.75</v>
          </cell>
          <cell r="AA122">
            <v>39.26</v>
          </cell>
          <cell r="AB122">
            <v>180.04000000000002</v>
          </cell>
          <cell r="AC122">
            <v>0</v>
          </cell>
          <cell r="AD122">
            <v>207.864</v>
          </cell>
          <cell r="AE122">
            <v>192.256</v>
          </cell>
          <cell r="AF122">
            <v>0</v>
          </cell>
          <cell r="AG122">
            <v>0</v>
          </cell>
          <cell r="AH122">
            <v>0</v>
          </cell>
          <cell r="AI122">
            <v>619.41999999999996</v>
          </cell>
          <cell r="AK122">
            <v>777.67</v>
          </cell>
          <cell r="AL122">
            <v>2138.39</v>
          </cell>
          <cell r="AM122">
            <v>198.9</v>
          </cell>
          <cell r="AN122">
            <v>3114.96</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v>43819</v>
          </cell>
          <cell r="P123">
            <v>151.5</v>
          </cell>
          <cell r="Q123">
            <v>13.08</v>
          </cell>
          <cell r="R123">
            <v>1.79</v>
          </cell>
          <cell r="S123">
            <v>113</v>
          </cell>
          <cell r="T123">
            <v>6.7686184000000011</v>
          </cell>
          <cell r="U123">
            <v>2.6459999999999999</v>
          </cell>
          <cell r="V123">
            <v>9.9880336000000032</v>
          </cell>
          <cell r="W123">
            <v>122.56</v>
          </cell>
          <cell r="X123">
            <v>17.68</v>
          </cell>
          <cell r="Y123">
            <v>6.51</v>
          </cell>
          <cell r="Z123">
            <v>146.75</v>
          </cell>
          <cell r="AA123">
            <v>39.26</v>
          </cell>
          <cell r="AB123">
            <v>234.23599999999999</v>
          </cell>
          <cell r="AC123">
            <v>0</v>
          </cell>
          <cell r="AD123">
            <v>282.45600000000002</v>
          </cell>
          <cell r="AE123">
            <v>192.256</v>
          </cell>
          <cell r="AF123">
            <v>0</v>
          </cell>
          <cell r="AG123">
            <v>0</v>
          </cell>
          <cell r="AH123">
            <v>0</v>
          </cell>
          <cell r="AI123">
            <v>748.20799999999997</v>
          </cell>
          <cell r="AK123">
            <v>897.94999999999993</v>
          </cell>
          <cell r="AL123">
            <v>2632.34</v>
          </cell>
          <cell r="AM123">
            <v>239.45</v>
          </cell>
          <cell r="AN123">
            <v>3769.74</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K124">
            <v>43822</v>
          </cell>
          <cell r="P124">
            <v>151.5</v>
          </cell>
          <cell r="Q124">
            <v>13.08</v>
          </cell>
          <cell r="R124">
            <v>1.79</v>
          </cell>
          <cell r="S124">
            <v>113</v>
          </cell>
          <cell r="T124">
            <v>6.7686184000000011</v>
          </cell>
          <cell r="U124">
            <v>2.6459999999999999</v>
          </cell>
          <cell r="V124">
            <v>9.9880336000000032</v>
          </cell>
          <cell r="W124">
            <v>122.56</v>
          </cell>
          <cell r="X124">
            <v>17.68</v>
          </cell>
          <cell r="Y124">
            <v>6.51</v>
          </cell>
          <cell r="Z124">
            <v>146.75</v>
          </cell>
          <cell r="AA124">
            <v>39.26</v>
          </cell>
          <cell r="AB124">
            <v>234.23599999999999</v>
          </cell>
          <cell r="AC124">
            <v>0</v>
          </cell>
          <cell r="AD124">
            <v>282.45600000000002</v>
          </cell>
          <cell r="AE124">
            <v>192.256</v>
          </cell>
          <cell r="AF124">
            <v>0</v>
          </cell>
          <cell r="AG124">
            <v>0</v>
          </cell>
          <cell r="AH124">
            <v>0</v>
          </cell>
          <cell r="AI124">
            <v>748.20799999999997</v>
          </cell>
          <cell r="AK124">
            <v>997.27</v>
          </cell>
          <cell r="AL124">
            <v>2910.58</v>
          </cell>
          <cell r="AM124">
            <v>250.52</v>
          </cell>
          <cell r="AN124">
            <v>4158.37</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v>43828</v>
          </cell>
          <cell r="P125">
            <v>151.5</v>
          </cell>
          <cell r="Q125">
            <v>13.08</v>
          </cell>
          <cell r="R125">
            <v>1.79</v>
          </cell>
          <cell r="S125">
            <v>113</v>
          </cell>
          <cell r="T125">
            <v>6.7686184000000011</v>
          </cell>
          <cell r="U125">
            <v>2.6459999999999999</v>
          </cell>
          <cell r="V125">
            <v>9.9880336000000032</v>
          </cell>
          <cell r="W125">
            <v>122.56</v>
          </cell>
          <cell r="X125">
            <v>17.68</v>
          </cell>
          <cell r="Y125">
            <v>6.51</v>
          </cell>
          <cell r="Z125">
            <v>146.75</v>
          </cell>
          <cell r="AA125">
            <v>39.26</v>
          </cell>
          <cell r="AB125">
            <v>234.23599999999999</v>
          </cell>
          <cell r="AC125">
            <v>0</v>
          </cell>
          <cell r="AD125">
            <v>282.45600000000002</v>
          </cell>
          <cell r="AE125">
            <v>192.256</v>
          </cell>
          <cell r="AF125">
            <v>0</v>
          </cell>
          <cell r="AG125">
            <v>0</v>
          </cell>
          <cell r="AH125">
            <v>0</v>
          </cell>
          <cell r="AI125">
            <v>748.20799999999997</v>
          </cell>
          <cell r="AK125">
            <v>897.94999999999993</v>
          </cell>
          <cell r="AL125">
            <v>2632.34</v>
          </cell>
          <cell r="AM125">
            <v>239.45</v>
          </cell>
          <cell r="AN125">
            <v>3769.74</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K126">
            <v>43830</v>
          </cell>
          <cell r="P126">
            <v>256.5</v>
          </cell>
          <cell r="Q126">
            <v>21.86</v>
          </cell>
          <cell r="R126">
            <v>3.17</v>
          </cell>
          <cell r="S126">
            <v>189</v>
          </cell>
          <cell r="T126">
            <v>11.385160000000001</v>
          </cell>
          <cell r="U126">
            <v>2.7710591999999998</v>
          </cell>
          <cell r="V126">
            <v>18.5043808</v>
          </cell>
          <cell r="W126">
            <v>249.32</v>
          </cell>
          <cell r="X126">
            <v>32.799999999999997</v>
          </cell>
          <cell r="Y126">
            <v>8</v>
          </cell>
          <cell r="Z126">
            <v>290.12</v>
          </cell>
          <cell r="AA126">
            <v>23.815999999999999</v>
          </cell>
          <cell r="AB126">
            <v>67.180000000000007</v>
          </cell>
          <cell r="AC126">
            <v>0</v>
          </cell>
          <cell r="AD126">
            <v>1444.8600000000001</v>
          </cell>
          <cell r="AE126">
            <v>195.98</v>
          </cell>
          <cell r="AF126">
            <v>0</v>
          </cell>
          <cell r="AG126">
            <v>0</v>
          </cell>
          <cell r="AH126">
            <v>0</v>
          </cell>
          <cell r="AI126">
            <v>1731.8360000000002</v>
          </cell>
          <cell r="AK126">
            <v>995.56</v>
          </cell>
          <cell r="AL126">
            <v>2659.92</v>
          </cell>
          <cell r="AM126">
            <v>278.35999999999996</v>
          </cell>
          <cell r="AN126">
            <v>3933.84</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K127">
            <v>43846</v>
          </cell>
          <cell r="P127">
            <v>0</v>
          </cell>
          <cell r="Q127">
            <v>0</v>
          </cell>
          <cell r="R127">
            <v>0</v>
          </cell>
          <cell r="S127">
            <v>0</v>
          </cell>
          <cell r="T127">
            <v>0</v>
          </cell>
          <cell r="U127">
            <v>0</v>
          </cell>
          <cell r="V127">
            <v>0</v>
          </cell>
          <cell r="W127">
            <v>122.56</v>
          </cell>
          <cell r="X127">
            <v>17.68</v>
          </cell>
          <cell r="Y127">
            <v>6.51</v>
          </cell>
          <cell r="Z127">
            <v>146.75</v>
          </cell>
          <cell r="AA127">
            <v>0</v>
          </cell>
          <cell r="AB127">
            <v>0</v>
          </cell>
          <cell r="AC127">
            <v>0</v>
          </cell>
          <cell r="AD127">
            <v>0</v>
          </cell>
          <cell r="AE127">
            <v>0</v>
          </cell>
          <cell r="AF127">
            <v>0</v>
          </cell>
          <cell r="AG127">
            <v>0</v>
          </cell>
          <cell r="AH127">
            <v>0</v>
          </cell>
          <cell r="AI127">
            <v>0</v>
          </cell>
          <cell r="AK127">
            <v>897.94999999999993</v>
          </cell>
          <cell r="AL127">
            <v>2632.34</v>
          </cell>
          <cell r="AM127">
            <v>239.45</v>
          </cell>
          <cell r="AN127">
            <v>3769.74</v>
          </cell>
        </row>
        <row r="128">
          <cell r="A128" t="str">
            <v>400 kv Obra Jounpur</v>
          </cell>
          <cell r="B128">
            <v>125</v>
          </cell>
          <cell r="C128" t="str">
            <v>46/2</v>
          </cell>
          <cell r="D128">
            <v>356</v>
          </cell>
          <cell r="E128" t="str">
            <v>FA+0</v>
          </cell>
          <cell r="F128">
            <v>0</v>
          </cell>
          <cell r="G128">
            <v>0</v>
          </cell>
          <cell r="H128">
            <v>0</v>
          </cell>
          <cell r="I128">
            <v>0</v>
          </cell>
          <cell r="J128">
            <v>0</v>
          </cell>
          <cell r="K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K128">
            <v>777.67</v>
          </cell>
          <cell r="AL128">
            <v>2138.39</v>
          </cell>
          <cell r="AM128">
            <v>198.9</v>
          </cell>
          <cell r="AN128">
            <v>3114.96</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K129">
            <v>43837</v>
          </cell>
          <cell r="P129">
            <v>191.7</v>
          </cell>
          <cell r="Q129">
            <v>15.96</v>
          </cell>
          <cell r="R129">
            <v>2.31</v>
          </cell>
          <cell r="S129">
            <v>138</v>
          </cell>
          <cell r="T129">
            <v>8.3118736000000002</v>
          </cell>
          <cell r="U129">
            <v>2.6459999999999999</v>
          </cell>
          <cell r="V129">
            <v>12.885734399999999</v>
          </cell>
          <cell r="W129">
            <v>122.56</v>
          </cell>
          <cell r="X129">
            <v>17.68</v>
          </cell>
          <cell r="Y129">
            <v>6.51</v>
          </cell>
          <cell r="Z129">
            <v>146.75</v>
          </cell>
          <cell r="AA129">
            <v>39.26</v>
          </cell>
          <cell r="AB129">
            <v>309.08</v>
          </cell>
          <cell r="AC129">
            <v>0</v>
          </cell>
          <cell r="AD129">
            <v>392.49599999999998</v>
          </cell>
          <cell r="AE129">
            <v>192.256</v>
          </cell>
          <cell r="AF129">
            <v>0</v>
          </cell>
          <cell r="AG129">
            <v>0</v>
          </cell>
          <cell r="AH129">
            <v>0</v>
          </cell>
          <cell r="AI129">
            <v>933.09199999999998</v>
          </cell>
          <cell r="AK129">
            <v>897.94999999999993</v>
          </cell>
          <cell r="AL129">
            <v>2632.34</v>
          </cell>
          <cell r="AM129">
            <v>239.45</v>
          </cell>
          <cell r="AN129">
            <v>3769.74</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K130">
            <v>43830</v>
          </cell>
          <cell r="P130">
            <v>135.4</v>
          </cell>
          <cell r="Q130">
            <v>12</v>
          </cell>
          <cell r="R130">
            <v>1.58</v>
          </cell>
          <cell r="S130">
            <v>103</v>
          </cell>
          <cell r="T130">
            <v>6.1852743999999991</v>
          </cell>
          <cell r="U130">
            <v>2.6460000000000004</v>
          </cell>
          <cell r="V130">
            <v>8.8906576000000008</v>
          </cell>
          <cell r="W130">
            <v>122.56</v>
          </cell>
          <cell r="X130">
            <v>17.68</v>
          </cell>
          <cell r="Y130">
            <v>6.51</v>
          </cell>
          <cell r="Z130">
            <v>146.75</v>
          </cell>
          <cell r="AA130">
            <v>39.26</v>
          </cell>
          <cell r="AB130">
            <v>180.04000000000002</v>
          </cell>
          <cell r="AC130">
            <v>0</v>
          </cell>
          <cell r="AD130">
            <v>207.864</v>
          </cell>
          <cell r="AE130">
            <v>192.256</v>
          </cell>
          <cell r="AF130">
            <v>0</v>
          </cell>
          <cell r="AG130">
            <v>0</v>
          </cell>
          <cell r="AH130">
            <v>0</v>
          </cell>
          <cell r="AI130">
            <v>619.41999999999996</v>
          </cell>
          <cell r="AK130">
            <v>777.67</v>
          </cell>
          <cell r="AL130">
            <v>2138.39</v>
          </cell>
          <cell r="AM130">
            <v>198.9</v>
          </cell>
          <cell r="AN130">
            <v>3114.96</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K131">
            <v>43829</v>
          </cell>
          <cell r="P131">
            <v>135.4</v>
          </cell>
          <cell r="Q131">
            <v>12</v>
          </cell>
          <cell r="R131">
            <v>1.58</v>
          </cell>
          <cell r="S131">
            <v>103</v>
          </cell>
          <cell r="T131">
            <v>6.1852743999999991</v>
          </cell>
          <cell r="U131">
            <v>2.6460000000000004</v>
          </cell>
          <cell r="V131">
            <v>8.8906576000000008</v>
          </cell>
          <cell r="W131">
            <v>122.56</v>
          </cell>
          <cell r="X131">
            <v>17.68</v>
          </cell>
          <cell r="Y131">
            <v>6.51</v>
          </cell>
          <cell r="Z131">
            <v>146.75</v>
          </cell>
          <cell r="AA131">
            <v>39.26</v>
          </cell>
          <cell r="AB131">
            <v>180.04000000000002</v>
          </cell>
          <cell r="AC131">
            <v>0</v>
          </cell>
          <cell r="AD131">
            <v>207.864</v>
          </cell>
          <cell r="AE131">
            <v>192.256</v>
          </cell>
          <cell r="AF131">
            <v>0</v>
          </cell>
          <cell r="AG131">
            <v>0</v>
          </cell>
          <cell r="AH131">
            <v>0</v>
          </cell>
          <cell r="AI131">
            <v>619.41999999999996</v>
          </cell>
          <cell r="AK131">
            <v>777.67</v>
          </cell>
          <cell r="AL131">
            <v>2138.39</v>
          </cell>
          <cell r="AM131">
            <v>198.9</v>
          </cell>
          <cell r="AN131">
            <v>3114.96</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v>43823</v>
          </cell>
          <cell r="P132">
            <v>216.2</v>
          </cell>
          <cell r="Q132">
            <v>19.02</v>
          </cell>
          <cell r="R132">
            <v>2.64</v>
          </cell>
          <cell r="S132">
            <v>164</v>
          </cell>
          <cell r="T132">
            <v>9.8597572000000007</v>
          </cell>
          <cell r="U132">
            <v>2.7710591999999998</v>
          </cell>
          <cell r="V132">
            <v>15.637749599999999</v>
          </cell>
          <cell r="W132">
            <v>221.28</v>
          </cell>
          <cell r="X132">
            <v>29.52</v>
          </cell>
          <cell r="Y132">
            <v>8</v>
          </cell>
          <cell r="Z132">
            <v>258.8</v>
          </cell>
          <cell r="AA132">
            <v>23.815999999999999</v>
          </cell>
          <cell r="AB132">
            <v>0</v>
          </cell>
          <cell r="AC132">
            <v>436.76000000000005</v>
          </cell>
          <cell r="AD132">
            <v>618.048</v>
          </cell>
          <cell r="AE132">
            <v>97.147999999999996</v>
          </cell>
          <cell r="AF132">
            <v>156.94399999999999</v>
          </cell>
          <cell r="AG132">
            <v>0</v>
          </cell>
          <cell r="AH132">
            <v>0</v>
          </cell>
          <cell r="AI132">
            <v>1332.7159999999999</v>
          </cell>
          <cell r="AK132">
            <v>339.88</v>
          </cell>
          <cell r="AL132">
            <v>1266.1399999999999</v>
          </cell>
          <cell r="AM132">
            <v>103.24</v>
          </cell>
          <cell r="AN132">
            <v>1709.26</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v>43806</v>
          </cell>
          <cell r="P133">
            <v>135.4</v>
          </cell>
          <cell r="Q133">
            <v>12</v>
          </cell>
          <cell r="R133">
            <v>1.58</v>
          </cell>
          <cell r="S133">
            <v>103</v>
          </cell>
          <cell r="T133">
            <v>6.1852743999999991</v>
          </cell>
          <cell r="U133">
            <v>2.6460000000000004</v>
          </cell>
          <cell r="V133">
            <v>8.8906576000000008</v>
          </cell>
          <cell r="W133">
            <v>122.56</v>
          </cell>
          <cell r="X133">
            <v>17.68</v>
          </cell>
          <cell r="Y133">
            <v>6.51</v>
          </cell>
          <cell r="Z133">
            <v>146.75</v>
          </cell>
          <cell r="AA133">
            <v>39.26</v>
          </cell>
          <cell r="AB133">
            <v>180.04000000000002</v>
          </cell>
          <cell r="AC133">
            <v>0</v>
          </cell>
          <cell r="AD133">
            <v>207.864</v>
          </cell>
          <cell r="AE133">
            <v>192.256</v>
          </cell>
          <cell r="AF133">
            <v>0</v>
          </cell>
          <cell r="AG133">
            <v>0</v>
          </cell>
          <cell r="AH133">
            <v>0</v>
          </cell>
          <cell r="AI133">
            <v>619.41999999999996</v>
          </cell>
          <cell r="AK133">
            <v>777.67</v>
          </cell>
          <cell r="AL133">
            <v>2138.39</v>
          </cell>
          <cell r="AM133">
            <v>198.9</v>
          </cell>
          <cell r="AN133">
            <v>3114.96</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v>43849</v>
          </cell>
          <cell r="P134">
            <v>151.5</v>
          </cell>
          <cell r="Q134">
            <v>13.08</v>
          </cell>
          <cell r="R134">
            <v>1.79</v>
          </cell>
          <cell r="S134">
            <v>113</v>
          </cell>
          <cell r="T134">
            <v>6.7686184000000011</v>
          </cell>
          <cell r="U134">
            <v>2.6459999999999999</v>
          </cell>
          <cell r="V134">
            <v>9.9880336000000032</v>
          </cell>
          <cell r="W134">
            <v>122.56</v>
          </cell>
          <cell r="X134">
            <v>17.68</v>
          </cell>
          <cell r="Y134">
            <v>6.51</v>
          </cell>
          <cell r="Z134">
            <v>146.75</v>
          </cell>
          <cell r="AA134">
            <v>39.26</v>
          </cell>
          <cell r="AB134">
            <v>234.23599999999999</v>
          </cell>
          <cell r="AC134">
            <v>0</v>
          </cell>
          <cell r="AD134">
            <v>282.45600000000002</v>
          </cell>
          <cell r="AE134">
            <v>192.256</v>
          </cell>
          <cell r="AF134">
            <v>0</v>
          </cell>
          <cell r="AG134">
            <v>0</v>
          </cell>
          <cell r="AH134">
            <v>0</v>
          </cell>
          <cell r="AI134">
            <v>748.20799999999997</v>
          </cell>
          <cell r="AK134">
            <v>997.27</v>
          </cell>
          <cell r="AL134">
            <v>2910.58</v>
          </cell>
          <cell r="AM134">
            <v>250.52</v>
          </cell>
          <cell r="AN134">
            <v>4158.37</v>
          </cell>
        </row>
        <row r="135">
          <cell r="A135" t="str">
            <v>400 kv Obra Jounpur</v>
          </cell>
          <cell r="B135">
            <v>132</v>
          </cell>
          <cell r="C135" t="str">
            <v>48/0</v>
          </cell>
          <cell r="D135">
            <v>174.66</v>
          </cell>
          <cell r="E135" t="str">
            <v>FD+30</v>
          </cell>
          <cell r="F135">
            <v>0</v>
          </cell>
          <cell r="G135">
            <v>0</v>
          </cell>
          <cell r="H135">
            <v>0</v>
          </cell>
          <cell r="I135">
            <v>0</v>
          </cell>
          <cell r="J135">
            <v>0</v>
          </cell>
          <cell r="K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K135">
            <v>339.88</v>
          </cell>
          <cell r="AL135">
            <v>1266.1399999999999</v>
          </cell>
          <cell r="AM135">
            <v>92.169999999999987</v>
          </cell>
          <cell r="AN135">
            <v>1698.19</v>
          </cell>
        </row>
        <row r="136">
          <cell r="A136" t="str">
            <v>400 kv Obra Jounpur</v>
          </cell>
          <cell r="B136">
            <v>133</v>
          </cell>
          <cell r="C136" t="str">
            <v>49/0</v>
          </cell>
          <cell r="D136">
            <v>467.05</v>
          </cell>
          <cell r="E136" t="str">
            <v>FD+30</v>
          </cell>
          <cell r="F136">
            <v>0</v>
          </cell>
          <cell r="G136">
            <v>0</v>
          </cell>
          <cell r="H136">
            <v>0</v>
          </cell>
          <cell r="I136">
            <v>0</v>
          </cell>
          <cell r="J136">
            <v>0</v>
          </cell>
          <cell r="K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K136">
            <v>339.88</v>
          </cell>
          <cell r="AL136">
            <v>1266.1399999999999</v>
          </cell>
          <cell r="AM136">
            <v>92.169999999999987</v>
          </cell>
          <cell r="AN136">
            <v>1698.19</v>
          </cell>
        </row>
        <row r="137">
          <cell r="A137" t="str">
            <v>400 kv Obra Jounpur</v>
          </cell>
          <cell r="B137">
            <v>134</v>
          </cell>
          <cell r="C137" t="str">
            <v>50/0</v>
          </cell>
          <cell r="D137">
            <v>224.46</v>
          </cell>
          <cell r="E137" t="str">
            <v>FD+18</v>
          </cell>
          <cell r="F137">
            <v>0</v>
          </cell>
          <cell r="G137">
            <v>0</v>
          </cell>
          <cell r="H137">
            <v>0</v>
          </cell>
          <cell r="I137">
            <v>0</v>
          </cell>
          <cell r="J137">
            <v>0</v>
          </cell>
          <cell r="K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K137">
            <v>443.13</v>
          </cell>
          <cell r="AL137">
            <v>1020.51</v>
          </cell>
          <cell r="AM137">
            <v>130.71</v>
          </cell>
          <cell r="AN137">
            <v>1594.35</v>
          </cell>
        </row>
        <row r="138">
          <cell r="A138" t="str">
            <v>400 kv Obra Jounpur</v>
          </cell>
          <cell r="B138">
            <v>135</v>
          </cell>
          <cell r="C138" t="str">
            <v>51/0</v>
          </cell>
          <cell r="D138">
            <v>362</v>
          </cell>
          <cell r="E138" t="str">
            <v>FD+18</v>
          </cell>
          <cell r="F138">
            <v>0</v>
          </cell>
          <cell r="G138">
            <v>0</v>
          </cell>
          <cell r="H138">
            <v>0</v>
          </cell>
          <cell r="I138">
            <v>0</v>
          </cell>
          <cell r="J138">
            <v>0</v>
          </cell>
          <cell r="K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K138">
            <v>443.13</v>
          </cell>
          <cell r="AL138">
            <v>1020.51</v>
          </cell>
          <cell r="AM138">
            <v>130.71</v>
          </cell>
          <cell r="AN138">
            <v>1594.35</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K139">
            <v>43830</v>
          </cell>
          <cell r="P139">
            <v>135.4</v>
          </cell>
          <cell r="Q139">
            <v>12</v>
          </cell>
          <cell r="R139">
            <v>1.58</v>
          </cell>
          <cell r="S139">
            <v>103</v>
          </cell>
          <cell r="T139">
            <v>6.1852743999999991</v>
          </cell>
          <cell r="U139">
            <v>2.6460000000000004</v>
          </cell>
          <cell r="V139">
            <v>8.8906576000000008</v>
          </cell>
          <cell r="W139">
            <v>122.56</v>
          </cell>
          <cell r="X139">
            <v>17.68</v>
          </cell>
          <cell r="Y139">
            <v>6.51</v>
          </cell>
          <cell r="Z139">
            <v>146.75</v>
          </cell>
          <cell r="AA139">
            <v>39.26</v>
          </cell>
          <cell r="AB139">
            <v>180.04000000000002</v>
          </cell>
          <cell r="AC139">
            <v>0</v>
          </cell>
          <cell r="AD139">
            <v>207.864</v>
          </cell>
          <cell r="AE139">
            <v>192.256</v>
          </cell>
          <cell r="AF139">
            <v>0</v>
          </cell>
          <cell r="AG139">
            <v>0</v>
          </cell>
          <cell r="AH139">
            <v>0</v>
          </cell>
          <cell r="AI139">
            <v>619.41999999999996</v>
          </cell>
          <cell r="AK139">
            <v>777.67</v>
          </cell>
          <cell r="AL139">
            <v>2138.39</v>
          </cell>
          <cell r="AM139">
            <v>198.9</v>
          </cell>
          <cell r="AN139">
            <v>3114.96</v>
          </cell>
        </row>
        <row r="140">
          <cell r="A140" t="str">
            <v>400 kv Obra Jounpur</v>
          </cell>
          <cell r="B140">
            <v>137</v>
          </cell>
          <cell r="C140" t="str">
            <v>52/0</v>
          </cell>
          <cell r="D140">
            <v>332</v>
          </cell>
          <cell r="E140" t="str">
            <v>FB+0</v>
          </cell>
          <cell r="F140">
            <v>0</v>
          </cell>
          <cell r="G140">
            <v>0</v>
          </cell>
          <cell r="H140">
            <v>0</v>
          </cell>
          <cell r="I140">
            <v>0</v>
          </cell>
          <cell r="J140">
            <v>0</v>
          </cell>
          <cell r="K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K140">
            <v>339.88</v>
          </cell>
          <cell r="AL140">
            <v>1266.1399999999999</v>
          </cell>
          <cell r="AM140">
            <v>103.24</v>
          </cell>
          <cell r="AN140">
            <v>1709.26</v>
          </cell>
        </row>
        <row r="141">
          <cell r="A141" t="str">
            <v>400 kv Obra Jounpur</v>
          </cell>
          <cell r="B141">
            <v>138</v>
          </cell>
          <cell r="C141" t="str">
            <v>52/1</v>
          </cell>
          <cell r="D141">
            <v>327.19</v>
          </cell>
          <cell r="E141" t="str">
            <v>FA+0</v>
          </cell>
          <cell r="F141">
            <v>0</v>
          </cell>
          <cell r="G141">
            <v>0</v>
          </cell>
          <cell r="H141">
            <v>0</v>
          </cell>
          <cell r="I141">
            <v>0</v>
          </cell>
          <cell r="J141">
            <v>0</v>
          </cell>
          <cell r="K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K141">
            <v>777.67</v>
          </cell>
          <cell r="AL141">
            <v>2138.39</v>
          </cell>
          <cell r="AM141">
            <v>198.9</v>
          </cell>
          <cell r="AN141">
            <v>3114.96</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v>43817</v>
          </cell>
          <cell r="P142">
            <v>315.89999999999998</v>
          </cell>
          <cell r="Q142">
            <v>26.29</v>
          </cell>
          <cell r="R142">
            <v>3.96</v>
          </cell>
          <cell r="S142">
            <v>228</v>
          </cell>
          <cell r="T142">
            <v>13.757621199999999</v>
          </cell>
          <cell r="U142">
            <v>2.7710591999999998</v>
          </cell>
          <cell r="V142">
            <v>22.957605599999997</v>
          </cell>
          <cell r="W142">
            <v>249.32</v>
          </cell>
          <cell r="X142">
            <v>32.799999999999997</v>
          </cell>
          <cell r="Y142">
            <v>8</v>
          </cell>
          <cell r="Z142">
            <v>290.12</v>
          </cell>
          <cell r="AA142">
            <v>23.815999999999999</v>
          </cell>
          <cell r="AB142">
            <v>87.443999999999988</v>
          </cell>
          <cell r="AC142">
            <v>0</v>
          </cell>
          <cell r="AD142">
            <v>1745.4079999999999</v>
          </cell>
          <cell r="AE142">
            <v>97.992000000000004</v>
          </cell>
          <cell r="AF142">
            <v>158.26400000000001</v>
          </cell>
          <cell r="AG142">
            <v>0</v>
          </cell>
          <cell r="AH142">
            <v>0</v>
          </cell>
          <cell r="AI142">
            <v>2112.924</v>
          </cell>
          <cell r="AK142">
            <v>995.56</v>
          </cell>
          <cell r="AL142">
            <v>2659.92</v>
          </cell>
          <cell r="AM142">
            <v>278.35999999999996</v>
          </cell>
          <cell r="AN142">
            <v>3933.84</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K143">
            <v>43827</v>
          </cell>
          <cell r="P143">
            <v>0</v>
          </cell>
          <cell r="Q143">
            <v>0</v>
          </cell>
          <cell r="R143">
            <v>0</v>
          </cell>
          <cell r="S143">
            <v>0</v>
          </cell>
          <cell r="T143">
            <v>0</v>
          </cell>
          <cell r="U143">
            <v>0</v>
          </cell>
          <cell r="V143">
            <v>0</v>
          </cell>
          <cell r="W143">
            <v>122.56</v>
          </cell>
          <cell r="X143">
            <v>17.68</v>
          </cell>
          <cell r="Y143">
            <v>6.51</v>
          </cell>
          <cell r="Z143">
            <v>146.75</v>
          </cell>
          <cell r="AA143">
            <v>0</v>
          </cell>
          <cell r="AB143">
            <v>0</v>
          </cell>
          <cell r="AC143">
            <v>0</v>
          </cell>
          <cell r="AD143">
            <v>0</v>
          </cell>
          <cell r="AE143">
            <v>0</v>
          </cell>
          <cell r="AF143">
            <v>0</v>
          </cell>
          <cell r="AG143">
            <v>0</v>
          </cell>
          <cell r="AH143">
            <v>0</v>
          </cell>
          <cell r="AI143">
            <v>0</v>
          </cell>
          <cell r="AK143">
            <v>777.67</v>
          </cell>
          <cell r="AL143">
            <v>2138.39</v>
          </cell>
          <cell r="AM143">
            <v>198.9</v>
          </cell>
          <cell r="AN143">
            <v>3114.96</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v>43816</v>
          </cell>
          <cell r="P144">
            <v>256.5</v>
          </cell>
          <cell r="Q144">
            <v>21.86</v>
          </cell>
          <cell r="R144">
            <v>3.17</v>
          </cell>
          <cell r="S144">
            <v>189</v>
          </cell>
          <cell r="T144">
            <v>11.385160000000001</v>
          </cell>
          <cell r="U144">
            <v>2.7710591999999998</v>
          </cell>
          <cell r="V144">
            <v>18.5043808</v>
          </cell>
          <cell r="W144">
            <v>249.32</v>
          </cell>
          <cell r="X144">
            <v>32.799999999999997</v>
          </cell>
          <cell r="Y144">
            <v>8</v>
          </cell>
          <cell r="Z144">
            <v>290.12</v>
          </cell>
          <cell r="AA144">
            <v>23.815999999999999</v>
          </cell>
          <cell r="AB144">
            <v>67.180000000000007</v>
          </cell>
          <cell r="AC144">
            <v>0</v>
          </cell>
          <cell r="AD144">
            <v>1444.8600000000001</v>
          </cell>
          <cell r="AE144">
            <v>195.98</v>
          </cell>
          <cell r="AF144">
            <v>0</v>
          </cell>
          <cell r="AG144">
            <v>0</v>
          </cell>
          <cell r="AH144">
            <v>0</v>
          </cell>
          <cell r="AI144">
            <v>1731.8360000000002</v>
          </cell>
          <cell r="AK144">
            <v>995.56</v>
          </cell>
          <cell r="AL144">
            <v>2659.92</v>
          </cell>
          <cell r="AM144">
            <v>278.35999999999996</v>
          </cell>
          <cell r="AN144">
            <v>3933.84</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v>43780</v>
          </cell>
          <cell r="P145">
            <v>135.4</v>
          </cell>
          <cell r="Q145">
            <v>12</v>
          </cell>
          <cell r="R145">
            <v>1.58</v>
          </cell>
          <cell r="S145">
            <v>103</v>
          </cell>
          <cell r="T145">
            <v>6.1852743999999991</v>
          </cell>
          <cell r="U145">
            <v>2.6460000000000004</v>
          </cell>
          <cell r="V145">
            <v>8.8906576000000008</v>
          </cell>
          <cell r="W145">
            <v>122.56</v>
          </cell>
          <cell r="X145">
            <v>17.68</v>
          </cell>
          <cell r="Y145">
            <v>6.51</v>
          </cell>
          <cell r="Z145">
            <v>146.75</v>
          </cell>
          <cell r="AA145">
            <v>39.26</v>
          </cell>
          <cell r="AB145">
            <v>180.04000000000002</v>
          </cell>
          <cell r="AC145">
            <v>0</v>
          </cell>
          <cell r="AD145">
            <v>207.864</v>
          </cell>
          <cell r="AE145">
            <v>192.256</v>
          </cell>
          <cell r="AF145">
            <v>0</v>
          </cell>
          <cell r="AG145">
            <v>0</v>
          </cell>
          <cell r="AH145">
            <v>0</v>
          </cell>
          <cell r="AI145">
            <v>619.41999999999996</v>
          </cell>
          <cell r="AK145">
            <v>777.67</v>
          </cell>
          <cell r="AL145">
            <v>2138.39</v>
          </cell>
          <cell r="AM145">
            <v>198.9</v>
          </cell>
          <cell r="AN145">
            <v>3114.96</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v>43794</v>
          </cell>
          <cell r="P146">
            <v>151.5</v>
          </cell>
          <cell r="Q146">
            <v>13.08</v>
          </cell>
          <cell r="R146">
            <v>1.79</v>
          </cell>
          <cell r="S146">
            <v>113</v>
          </cell>
          <cell r="T146">
            <v>6.7686184000000011</v>
          </cell>
          <cell r="U146">
            <v>2.6459999999999999</v>
          </cell>
          <cell r="V146">
            <v>9.9880336000000032</v>
          </cell>
          <cell r="W146">
            <v>122.56</v>
          </cell>
          <cell r="X146">
            <v>17.68</v>
          </cell>
          <cell r="Y146">
            <v>6.51</v>
          </cell>
          <cell r="Z146">
            <v>146.75</v>
          </cell>
          <cell r="AA146">
            <v>39.26</v>
          </cell>
          <cell r="AB146">
            <v>234.23599999999999</v>
          </cell>
          <cell r="AC146">
            <v>0</v>
          </cell>
          <cell r="AD146">
            <v>282.45600000000002</v>
          </cell>
          <cell r="AE146">
            <v>192.256</v>
          </cell>
          <cell r="AF146">
            <v>0</v>
          </cell>
          <cell r="AG146">
            <v>0</v>
          </cell>
          <cell r="AH146">
            <v>0</v>
          </cell>
          <cell r="AI146">
            <v>748.20799999999997</v>
          </cell>
          <cell r="AK146">
            <v>997.27</v>
          </cell>
          <cell r="AL146">
            <v>2910.58</v>
          </cell>
          <cell r="AM146">
            <v>250.52</v>
          </cell>
          <cell r="AN146">
            <v>4158.37</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v>43789</v>
          </cell>
          <cell r="P147">
            <v>365.6</v>
          </cell>
          <cell r="Q147">
            <v>33.04</v>
          </cell>
          <cell r="R147">
            <v>4.63</v>
          </cell>
          <cell r="S147">
            <v>285</v>
          </cell>
          <cell r="T147">
            <v>17.142331466666665</v>
          </cell>
          <cell r="U147">
            <v>2.6802048000000003</v>
          </cell>
          <cell r="V147">
            <v>29.331774399999993</v>
          </cell>
          <cell r="W147">
            <v>301.24</v>
          </cell>
          <cell r="X147">
            <v>49.2</v>
          </cell>
          <cell r="Y147">
            <v>10.3</v>
          </cell>
          <cell r="Z147">
            <v>360.74</v>
          </cell>
          <cell r="AA147">
            <v>23.815999999999999</v>
          </cell>
          <cell r="AB147">
            <v>54</v>
          </cell>
          <cell r="AC147">
            <v>0</v>
          </cell>
          <cell r="AD147">
            <v>2268.62</v>
          </cell>
          <cell r="AE147">
            <v>99.156000000000006</v>
          </cell>
          <cell r="AF147">
            <v>156.13999999999999</v>
          </cell>
          <cell r="AG147">
            <v>0</v>
          </cell>
          <cell r="AH147">
            <v>0</v>
          </cell>
          <cell r="AI147">
            <v>2601.7319999999995</v>
          </cell>
          <cell r="AK147">
            <v>219.6</v>
          </cell>
          <cell r="AL147">
            <v>772.18999999999994</v>
          </cell>
          <cell r="AM147">
            <v>239.82</v>
          </cell>
          <cell r="AN147">
            <v>1231.6099999999999</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v>43807</v>
          </cell>
          <cell r="P148">
            <v>256.5</v>
          </cell>
          <cell r="Q148">
            <v>21.86</v>
          </cell>
          <cell r="R148">
            <v>3.17</v>
          </cell>
          <cell r="S148">
            <v>189</v>
          </cell>
          <cell r="T148">
            <v>11.385160000000001</v>
          </cell>
          <cell r="U148">
            <v>2.7710591999999998</v>
          </cell>
          <cell r="V148">
            <v>18.5043808</v>
          </cell>
          <cell r="W148">
            <v>249.32</v>
          </cell>
          <cell r="X148">
            <v>32.799999999999997</v>
          </cell>
          <cell r="Y148">
            <v>8</v>
          </cell>
          <cell r="Z148">
            <v>290.12</v>
          </cell>
          <cell r="AA148">
            <v>23.815999999999999</v>
          </cell>
          <cell r="AB148">
            <v>67.180000000000007</v>
          </cell>
          <cell r="AC148">
            <v>0</v>
          </cell>
          <cell r="AD148">
            <v>1444.8600000000001</v>
          </cell>
          <cell r="AE148">
            <v>195.98</v>
          </cell>
          <cell r="AF148">
            <v>0</v>
          </cell>
          <cell r="AG148">
            <v>0</v>
          </cell>
          <cell r="AH148">
            <v>0</v>
          </cell>
          <cell r="AI148">
            <v>1731.8360000000002</v>
          </cell>
          <cell r="AK148">
            <v>995.56</v>
          </cell>
          <cell r="AL148">
            <v>2659.92</v>
          </cell>
          <cell r="AM148">
            <v>278.35999999999996</v>
          </cell>
          <cell r="AN148">
            <v>3933.84</v>
          </cell>
        </row>
        <row r="149">
          <cell r="A149" t="str">
            <v>400 kv Obra Jounpur</v>
          </cell>
          <cell r="B149">
            <v>146</v>
          </cell>
          <cell r="C149" t="str">
            <v>56/1</v>
          </cell>
          <cell r="D149">
            <v>441.42</v>
          </cell>
          <cell r="E149" t="str">
            <v>FA+9</v>
          </cell>
          <cell r="F149" t="str">
            <v>DFR</v>
          </cell>
          <cell r="G149">
            <v>3</v>
          </cell>
          <cell r="H149">
            <v>0</v>
          </cell>
          <cell r="I149">
            <v>0</v>
          </cell>
          <cell r="J149">
            <v>0</v>
          </cell>
          <cell r="K149">
            <v>0</v>
          </cell>
          <cell r="P149">
            <v>0</v>
          </cell>
          <cell r="Q149">
            <v>0</v>
          </cell>
          <cell r="R149">
            <v>0</v>
          </cell>
          <cell r="S149">
            <v>0</v>
          </cell>
          <cell r="T149">
            <v>0</v>
          </cell>
          <cell r="U149">
            <v>0</v>
          </cell>
          <cell r="V149">
            <v>0</v>
          </cell>
          <cell r="W149">
            <v>122.56</v>
          </cell>
          <cell r="X149">
            <v>17.68</v>
          </cell>
          <cell r="Y149">
            <v>6.51</v>
          </cell>
          <cell r="Z149">
            <v>146.75</v>
          </cell>
          <cell r="AA149">
            <v>0</v>
          </cell>
          <cell r="AB149">
            <v>0</v>
          </cell>
          <cell r="AC149">
            <v>0</v>
          </cell>
          <cell r="AD149">
            <v>0</v>
          </cell>
          <cell r="AE149">
            <v>0</v>
          </cell>
          <cell r="AF149">
            <v>0</v>
          </cell>
          <cell r="AG149">
            <v>0</v>
          </cell>
          <cell r="AH149">
            <v>0</v>
          </cell>
          <cell r="AI149">
            <v>0</v>
          </cell>
          <cell r="AK149">
            <v>1318.4099999999999</v>
          </cell>
          <cell r="AL149">
            <v>3186.48</v>
          </cell>
          <cell r="AM149">
            <v>138.82999999999998</v>
          </cell>
          <cell r="AN149">
            <v>4643.7199999999993</v>
          </cell>
        </row>
        <row r="150">
          <cell r="A150" t="str">
            <v>400 kv Obra Jounpur</v>
          </cell>
          <cell r="B150">
            <v>147</v>
          </cell>
          <cell r="C150" t="str">
            <v>57/0</v>
          </cell>
          <cell r="D150">
            <v>431</v>
          </cell>
          <cell r="E150" t="str">
            <v>FD+0</v>
          </cell>
          <cell r="F150">
            <v>0</v>
          </cell>
          <cell r="G150">
            <v>0</v>
          </cell>
          <cell r="H150">
            <v>0</v>
          </cell>
          <cell r="I150">
            <v>0</v>
          </cell>
          <cell r="J150">
            <v>0</v>
          </cell>
          <cell r="K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K150">
            <v>219.6</v>
          </cell>
          <cell r="AL150">
            <v>772.18999999999994</v>
          </cell>
          <cell r="AM150">
            <v>239.82</v>
          </cell>
          <cell r="AN150">
            <v>1231.6099999999999</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v>43802</v>
          </cell>
          <cell r="P151">
            <v>191.7</v>
          </cell>
          <cell r="Q151">
            <v>15.96</v>
          </cell>
          <cell r="R151">
            <v>2.31</v>
          </cell>
          <cell r="S151">
            <v>138</v>
          </cell>
          <cell r="T151">
            <v>8.3118736000000002</v>
          </cell>
          <cell r="U151">
            <v>2.6459999999999999</v>
          </cell>
          <cell r="V151">
            <v>12.885734399999999</v>
          </cell>
          <cell r="W151">
            <v>122.56</v>
          </cell>
          <cell r="X151">
            <v>17.68</v>
          </cell>
          <cell r="Y151">
            <v>6.51</v>
          </cell>
          <cell r="Z151">
            <v>146.75</v>
          </cell>
          <cell r="AA151">
            <v>39.26</v>
          </cell>
          <cell r="AB151">
            <v>309.08</v>
          </cell>
          <cell r="AC151">
            <v>0</v>
          </cell>
          <cell r="AD151">
            <v>392.49599999999998</v>
          </cell>
          <cell r="AE151">
            <v>192.256</v>
          </cell>
          <cell r="AF151">
            <v>0</v>
          </cell>
          <cell r="AG151">
            <v>0</v>
          </cell>
          <cell r="AH151">
            <v>0</v>
          </cell>
          <cell r="AI151">
            <v>933.09199999999998</v>
          </cell>
          <cell r="AK151">
            <v>1318.4099999999999</v>
          </cell>
          <cell r="AL151">
            <v>3186.48</v>
          </cell>
          <cell r="AM151">
            <v>138.82999999999998</v>
          </cell>
          <cell r="AN151">
            <v>4643.7199999999993</v>
          </cell>
        </row>
        <row r="152">
          <cell r="A152" t="str">
            <v>400 kv Obra Jounpur</v>
          </cell>
          <cell r="B152">
            <v>149</v>
          </cell>
          <cell r="C152" t="str">
            <v>58/0</v>
          </cell>
          <cell r="D152">
            <v>435</v>
          </cell>
          <cell r="E152" t="str">
            <v>FG+0</v>
          </cell>
          <cell r="F152" t="str">
            <v>FS</v>
          </cell>
          <cell r="G152">
            <v>3.5</v>
          </cell>
          <cell r="H152">
            <v>0</v>
          </cell>
          <cell r="I152">
            <v>73</v>
          </cell>
          <cell r="J152" t="str">
            <v>Good luck</v>
          </cell>
          <cell r="K152">
            <v>43795</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K152">
            <v>0</v>
          </cell>
          <cell r="AL152">
            <v>0</v>
          </cell>
          <cell r="AM152">
            <v>0</v>
          </cell>
          <cell r="AN152">
            <v>0</v>
          </cell>
        </row>
        <row r="153">
          <cell r="A153" t="str">
            <v>400 kv Obra Jounpur</v>
          </cell>
          <cell r="B153">
            <v>150</v>
          </cell>
          <cell r="C153" t="str">
            <v>58/1</v>
          </cell>
          <cell r="D153">
            <v>381</v>
          </cell>
          <cell r="E153" t="str">
            <v>FA+6</v>
          </cell>
          <cell r="F153" t="str">
            <v>PS</v>
          </cell>
          <cell r="G153">
            <v>3.5</v>
          </cell>
          <cell r="H153">
            <v>0</v>
          </cell>
          <cell r="I153">
            <v>181</v>
          </cell>
          <cell r="J153" t="str">
            <v>Shubh Shree</v>
          </cell>
          <cell r="K153">
            <v>43855</v>
          </cell>
          <cell r="P153">
            <v>191.7</v>
          </cell>
          <cell r="Q153">
            <v>15.96</v>
          </cell>
          <cell r="R153">
            <v>2.31</v>
          </cell>
          <cell r="S153">
            <v>138</v>
          </cell>
          <cell r="T153">
            <v>8.3118736000000002</v>
          </cell>
          <cell r="U153">
            <v>2.6459999999999999</v>
          </cell>
          <cell r="V153">
            <v>12.885734399999999</v>
          </cell>
          <cell r="W153">
            <v>122.56</v>
          </cell>
          <cell r="X153">
            <v>17.68</v>
          </cell>
          <cell r="Y153">
            <v>6.51</v>
          </cell>
          <cell r="Z153">
            <v>146.75</v>
          </cell>
          <cell r="AA153">
            <v>39.26</v>
          </cell>
          <cell r="AB153">
            <v>309.08</v>
          </cell>
          <cell r="AC153">
            <v>0</v>
          </cell>
          <cell r="AD153">
            <v>392.49599999999998</v>
          </cell>
          <cell r="AE153">
            <v>192.256</v>
          </cell>
          <cell r="AF153">
            <v>0</v>
          </cell>
          <cell r="AG153">
            <v>0</v>
          </cell>
          <cell r="AH153">
            <v>0</v>
          </cell>
          <cell r="AI153">
            <v>933.09199999999998</v>
          </cell>
          <cell r="AK153">
            <v>997.27</v>
          </cell>
          <cell r="AL153">
            <v>2910.58</v>
          </cell>
          <cell r="AM153">
            <v>250.52</v>
          </cell>
          <cell r="AN153">
            <v>4158.37</v>
          </cell>
        </row>
        <row r="154">
          <cell r="A154" t="str">
            <v>400 kv Obra Jounpur</v>
          </cell>
          <cell r="B154">
            <v>151</v>
          </cell>
          <cell r="C154" t="str">
            <v>58/2</v>
          </cell>
          <cell r="D154">
            <v>418</v>
          </cell>
          <cell r="E154" t="str">
            <v>FA+3</v>
          </cell>
          <cell r="F154">
            <v>0</v>
          </cell>
          <cell r="G154">
            <v>0</v>
          </cell>
          <cell r="H154">
            <v>0</v>
          </cell>
          <cell r="I154">
            <v>0</v>
          </cell>
          <cell r="J154">
            <v>0</v>
          </cell>
          <cell r="K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K154">
            <v>897.94999999999993</v>
          </cell>
          <cell r="AL154">
            <v>2632.34</v>
          </cell>
          <cell r="AM154">
            <v>239.45</v>
          </cell>
          <cell r="AN154">
            <v>3769.74</v>
          </cell>
        </row>
        <row r="155">
          <cell r="A155" t="str">
            <v>400 kv Obra Jounpur</v>
          </cell>
          <cell r="B155">
            <v>152</v>
          </cell>
          <cell r="C155" t="str">
            <v>58/3</v>
          </cell>
          <cell r="D155">
            <v>399</v>
          </cell>
          <cell r="E155" t="str">
            <v>FA+6</v>
          </cell>
          <cell r="F155">
            <v>0</v>
          </cell>
          <cell r="G155">
            <v>0</v>
          </cell>
          <cell r="H155">
            <v>0</v>
          </cell>
          <cell r="I155">
            <v>0</v>
          </cell>
          <cell r="J155">
            <v>0</v>
          </cell>
          <cell r="K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K155">
            <v>997.27</v>
          </cell>
          <cell r="AL155">
            <v>2910.58</v>
          </cell>
          <cell r="AM155">
            <v>250.52</v>
          </cell>
          <cell r="AN155">
            <v>4158.37</v>
          </cell>
        </row>
        <row r="156">
          <cell r="A156" t="str">
            <v>400 kv Obra Jounpur</v>
          </cell>
          <cell r="B156">
            <v>153</v>
          </cell>
          <cell r="C156" t="str">
            <v>58/4</v>
          </cell>
          <cell r="D156">
            <v>372</v>
          </cell>
          <cell r="E156" t="str">
            <v>FA+3</v>
          </cell>
          <cell r="F156">
            <v>0</v>
          </cell>
          <cell r="G156">
            <v>0</v>
          </cell>
          <cell r="H156">
            <v>0</v>
          </cell>
          <cell r="I156">
            <v>0</v>
          </cell>
          <cell r="J156">
            <v>0</v>
          </cell>
          <cell r="K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K156">
            <v>897.94999999999993</v>
          </cell>
          <cell r="AL156">
            <v>2632.34</v>
          </cell>
          <cell r="AM156">
            <v>239.45</v>
          </cell>
          <cell r="AN156">
            <v>3769.74</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v>43802</v>
          </cell>
          <cell r="P157">
            <v>0</v>
          </cell>
          <cell r="Q157">
            <v>0</v>
          </cell>
          <cell r="R157">
            <v>0</v>
          </cell>
          <cell r="S157">
            <v>0</v>
          </cell>
          <cell r="T157">
            <v>0</v>
          </cell>
          <cell r="U157">
            <v>0</v>
          </cell>
          <cell r="V157">
            <v>0</v>
          </cell>
          <cell r="W157">
            <v>122.56</v>
          </cell>
          <cell r="X157">
            <v>17.68</v>
          </cell>
          <cell r="Y157">
            <v>6.51</v>
          </cell>
          <cell r="Z157">
            <v>146.75</v>
          </cell>
          <cell r="AA157">
            <v>0</v>
          </cell>
          <cell r="AB157">
            <v>0</v>
          </cell>
          <cell r="AC157">
            <v>0</v>
          </cell>
          <cell r="AD157">
            <v>0</v>
          </cell>
          <cell r="AE157">
            <v>0</v>
          </cell>
          <cell r="AF157">
            <v>0</v>
          </cell>
          <cell r="AG157">
            <v>0</v>
          </cell>
          <cell r="AH157">
            <v>0</v>
          </cell>
          <cell r="AI157">
            <v>0</v>
          </cell>
          <cell r="AK157">
            <v>897.94999999999993</v>
          </cell>
          <cell r="AL157">
            <v>2632.34</v>
          </cell>
          <cell r="AM157">
            <v>239.45</v>
          </cell>
          <cell r="AN157">
            <v>3769.74</v>
          </cell>
        </row>
        <row r="158">
          <cell r="A158" t="str">
            <v>400 kv Obra Jounpur</v>
          </cell>
          <cell r="B158">
            <v>155</v>
          </cell>
          <cell r="C158" t="str">
            <v>59/0</v>
          </cell>
          <cell r="D158">
            <v>369</v>
          </cell>
          <cell r="E158" t="str">
            <v>FD+0</v>
          </cell>
          <cell r="F158" t="str">
            <v>DFR</v>
          </cell>
          <cell r="G158">
            <v>3</v>
          </cell>
          <cell r="H158">
            <v>0</v>
          </cell>
          <cell r="I158">
            <v>0</v>
          </cell>
          <cell r="J158">
            <v>0</v>
          </cell>
          <cell r="K158">
            <v>0</v>
          </cell>
          <cell r="P158">
            <v>0</v>
          </cell>
          <cell r="Q158">
            <v>0</v>
          </cell>
          <cell r="R158">
            <v>0</v>
          </cell>
          <cell r="S158">
            <v>0</v>
          </cell>
          <cell r="T158">
            <v>0</v>
          </cell>
          <cell r="U158">
            <v>0</v>
          </cell>
          <cell r="V158">
            <v>0</v>
          </cell>
          <cell r="W158">
            <v>301.24</v>
          </cell>
          <cell r="X158">
            <v>49.2</v>
          </cell>
          <cell r="Y158">
            <v>10.3</v>
          </cell>
          <cell r="Z158">
            <v>360.74</v>
          </cell>
          <cell r="AA158">
            <v>0</v>
          </cell>
          <cell r="AB158">
            <v>0</v>
          </cell>
          <cell r="AC158">
            <v>0</v>
          </cell>
          <cell r="AD158">
            <v>0</v>
          </cell>
          <cell r="AE158">
            <v>0</v>
          </cell>
          <cell r="AF158">
            <v>0</v>
          </cell>
          <cell r="AG158">
            <v>0</v>
          </cell>
          <cell r="AH158">
            <v>0</v>
          </cell>
          <cell r="AI158">
            <v>0</v>
          </cell>
          <cell r="AK158">
            <v>219.6</v>
          </cell>
          <cell r="AL158">
            <v>772.18999999999994</v>
          </cell>
          <cell r="AM158">
            <v>239.82</v>
          </cell>
          <cell r="AN158">
            <v>1231.6099999999999</v>
          </cell>
        </row>
        <row r="159">
          <cell r="A159" t="str">
            <v>400 kv Obra Jounpur</v>
          </cell>
          <cell r="B159">
            <v>156</v>
          </cell>
          <cell r="C159" t="str">
            <v>59/1</v>
          </cell>
          <cell r="D159">
            <v>352</v>
          </cell>
          <cell r="E159" t="str">
            <v>FA+0</v>
          </cell>
          <cell r="F159">
            <v>0</v>
          </cell>
          <cell r="G159">
            <v>0</v>
          </cell>
          <cell r="H159">
            <v>0</v>
          </cell>
          <cell r="I159">
            <v>0</v>
          </cell>
          <cell r="J159">
            <v>0</v>
          </cell>
          <cell r="K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K159">
            <v>777.67</v>
          </cell>
          <cell r="AL159">
            <v>2138.39</v>
          </cell>
          <cell r="AM159">
            <v>198.9</v>
          </cell>
          <cell r="AN159">
            <v>3114.96</v>
          </cell>
        </row>
        <row r="160">
          <cell r="A160" t="str">
            <v>400 kv Obra Jounpur</v>
          </cell>
          <cell r="B160">
            <v>157</v>
          </cell>
          <cell r="C160" t="str">
            <v>59/2</v>
          </cell>
          <cell r="D160">
            <v>400.58</v>
          </cell>
          <cell r="E160" t="str">
            <v>FA+0</v>
          </cell>
          <cell r="F160">
            <v>0</v>
          </cell>
          <cell r="G160">
            <v>0</v>
          </cell>
          <cell r="H160">
            <v>0</v>
          </cell>
          <cell r="I160">
            <v>0</v>
          </cell>
          <cell r="J160">
            <v>0</v>
          </cell>
          <cell r="K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K160">
            <v>777.67</v>
          </cell>
          <cell r="AL160">
            <v>2138.39</v>
          </cell>
          <cell r="AM160">
            <v>198.9</v>
          </cell>
          <cell r="AN160">
            <v>3114.96</v>
          </cell>
        </row>
        <row r="161">
          <cell r="A161" t="str">
            <v>400 kv Obra Jounpur</v>
          </cell>
          <cell r="B161">
            <v>158</v>
          </cell>
          <cell r="C161" t="str">
            <v>60/0</v>
          </cell>
          <cell r="D161">
            <v>342</v>
          </cell>
          <cell r="E161" t="str">
            <v>FC+0</v>
          </cell>
          <cell r="F161">
            <v>0</v>
          </cell>
          <cell r="G161">
            <v>0</v>
          </cell>
          <cell r="H161">
            <v>0</v>
          </cell>
          <cell r="I161">
            <v>0</v>
          </cell>
          <cell r="J161">
            <v>0</v>
          </cell>
          <cell r="K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K161">
            <v>995.56</v>
          </cell>
          <cell r="AL161">
            <v>2659.92</v>
          </cell>
          <cell r="AM161">
            <v>278.35999999999996</v>
          </cell>
          <cell r="AN161">
            <v>3933.84</v>
          </cell>
        </row>
        <row r="162">
          <cell r="A162" t="str">
            <v>400 kv Obra Jounpur</v>
          </cell>
          <cell r="B162">
            <v>159</v>
          </cell>
          <cell r="C162" t="str">
            <v>60/1</v>
          </cell>
          <cell r="D162">
            <v>391</v>
          </cell>
          <cell r="E162" t="str">
            <v>FA+0</v>
          </cell>
          <cell r="F162">
            <v>0</v>
          </cell>
          <cell r="G162">
            <v>0</v>
          </cell>
          <cell r="H162">
            <v>0</v>
          </cell>
          <cell r="I162">
            <v>0</v>
          </cell>
          <cell r="J162">
            <v>0</v>
          </cell>
          <cell r="K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K162">
            <v>777.67</v>
          </cell>
          <cell r="AL162">
            <v>2138.39</v>
          </cell>
          <cell r="AM162">
            <v>198.9</v>
          </cell>
          <cell r="AN162">
            <v>3114.96</v>
          </cell>
        </row>
        <row r="163">
          <cell r="A163" t="str">
            <v>400 kv Obra Jounpur</v>
          </cell>
          <cell r="B163">
            <v>160</v>
          </cell>
          <cell r="C163" t="str">
            <v>60/2</v>
          </cell>
          <cell r="D163">
            <v>401</v>
          </cell>
          <cell r="E163" t="str">
            <v>FA+0</v>
          </cell>
          <cell r="F163">
            <v>0</v>
          </cell>
          <cell r="G163">
            <v>0</v>
          </cell>
          <cell r="H163">
            <v>0</v>
          </cell>
          <cell r="I163">
            <v>0</v>
          </cell>
          <cell r="J163" t="str">
            <v>FOREST</v>
          </cell>
          <cell r="K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K163">
            <v>777.67</v>
          </cell>
          <cell r="AL163">
            <v>2138.39</v>
          </cell>
          <cell r="AM163">
            <v>198.9</v>
          </cell>
          <cell r="AN163">
            <v>3114.96</v>
          </cell>
        </row>
        <row r="164">
          <cell r="A164" t="str">
            <v>400 kv Obra Jounpur</v>
          </cell>
          <cell r="B164">
            <v>161</v>
          </cell>
          <cell r="C164" t="str">
            <v>60/3</v>
          </cell>
          <cell r="D164">
            <v>386</v>
          </cell>
          <cell r="E164" t="str">
            <v>FA+0</v>
          </cell>
          <cell r="F164">
            <v>0</v>
          </cell>
          <cell r="G164">
            <v>0</v>
          </cell>
          <cell r="H164">
            <v>0</v>
          </cell>
          <cell r="I164">
            <v>0</v>
          </cell>
          <cell r="J164" t="str">
            <v>FOREST</v>
          </cell>
          <cell r="K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K164">
            <v>777.67</v>
          </cell>
          <cell r="AL164">
            <v>2138.39</v>
          </cell>
          <cell r="AM164">
            <v>198.9</v>
          </cell>
          <cell r="AN164">
            <v>3114.96</v>
          </cell>
        </row>
        <row r="165">
          <cell r="A165" t="str">
            <v>400 kv Obra Jounpur</v>
          </cell>
          <cell r="B165">
            <v>162</v>
          </cell>
          <cell r="C165" t="str">
            <v>60/4</v>
          </cell>
          <cell r="D165">
            <v>415</v>
          </cell>
          <cell r="E165" t="str">
            <v>FA+0</v>
          </cell>
          <cell r="F165">
            <v>0</v>
          </cell>
          <cell r="G165">
            <v>0</v>
          </cell>
          <cell r="H165">
            <v>0</v>
          </cell>
          <cell r="I165">
            <v>0</v>
          </cell>
          <cell r="J165" t="str">
            <v>FOREST</v>
          </cell>
          <cell r="K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K165">
            <v>777.67</v>
          </cell>
          <cell r="AL165">
            <v>2138.39</v>
          </cell>
          <cell r="AM165">
            <v>198.9</v>
          </cell>
          <cell r="AN165">
            <v>3114.96</v>
          </cell>
        </row>
        <row r="166">
          <cell r="A166" t="str">
            <v>400 kv Obra Jounpur</v>
          </cell>
          <cell r="B166">
            <v>163</v>
          </cell>
          <cell r="C166" t="str">
            <v>60/5</v>
          </cell>
          <cell r="D166">
            <v>371</v>
          </cell>
          <cell r="E166" t="str">
            <v>FA+3</v>
          </cell>
          <cell r="F166">
            <v>0</v>
          </cell>
          <cell r="G166">
            <v>0</v>
          </cell>
          <cell r="H166">
            <v>0</v>
          </cell>
          <cell r="I166">
            <v>0</v>
          </cell>
          <cell r="J166" t="str">
            <v>FOREST</v>
          </cell>
          <cell r="K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K166">
            <v>897.94999999999993</v>
          </cell>
          <cell r="AL166">
            <v>2632.34</v>
          </cell>
          <cell r="AM166">
            <v>239.45</v>
          </cell>
          <cell r="AN166">
            <v>3769.74</v>
          </cell>
        </row>
        <row r="167">
          <cell r="A167" t="str">
            <v>400 kv Obra Jounpur</v>
          </cell>
          <cell r="B167">
            <v>164</v>
          </cell>
          <cell r="C167" t="str">
            <v>60/6</v>
          </cell>
          <cell r="D167">
            <v>398</v>
          </cell>
          <cell r="E167" t="str">
            <v>FA+3</v>
          </cell>
          <cell r="F167">
            <v>0</v>
          </cell>
          <cell r="G167">
            <v>0</v>
          </cell>
          <cell r="H167">
            <v>0</v>
          </cell>
          <cell r="I167">
            <v>0</v>
          </cell>
          <cell r="J167" t="str">
            <v>FOREST</v>
          </cell>
          <cell r="K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K167">
            <v>897.94999999999993</v>
          </cell>
          <cell r="AL167">
            <v>2632.34</v>
          </cell>
          <cell r="AM167">
            <v>239.45</v>
          </cell>
          <cell r="AN167">
            <v>3769.74</v>
          </cell>
        </row>
        <row r="168">
          <cell r="A168" t="str">
            <v>400 kv Obra Jounpur</v>
          </cell>
          <cell r="B168">
            <v>165</v>
          </cell>
          <cell r="C168" t="str">
            <v>60/7</v>
          </cell>
          <cell r="D168">
            <v>390</v>
          </cell>
          <cell r="E168" t="str">
            <v>FA+0</v>
          </cell>
          <cell r="F168">
            <v>0</v>
          </cell>
          <cell r="G168">
            <v>0</v>
          </cell>
          <cell r="H168">
            <v>0</v>
          </cell>
          <cell r="I168">
            <v>0</v>
          </cell>
          <cell r="J168" t="str">
            <v>FOREST</v>
          </cell>
          <cell r="K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K168">
            <v>777.67</v>
          </cell>
          <cell r="AL168">
            <v>2138.39</v>
          </cell>
          <cell r="AM168">
            <v>198.9</v>
          </cell>
          <cell r="AN168">
            <v>3114.96</v>
          </cell>
        </row>
        <row r="169">
          <cell r="A169" t="str">
            <v>400 kv Obra Jounpur</v>
          </cell>
          <cell r="B169">
            <v>166</v>
          </cell>
          <cell r="C169" t="str">
            <v>60/8</v>
          </cell>
          <cell r="D169">
            <v>415</v>
          </cell>
          <cell r="E169" t="str">
            <v>FA+6</v>
          </cell>
          <cell r="F169">
            <v>0</v>
          </cell>
          <cell r="G169">
            <v>0</v>
          </cell>
          <cell r="H169">
            <v>0</v>
          </cell>
          <cell r="I169">
            <v>0</v>
          </cell>
          <cell r="J169" t="str">
            <v>FOREST</v>
          </cell>
          <cell r="K169">
            <v>0</v>
          </cell>
          <cell r="P169">
            <v>0</v>
          </cell>
          <cell r="Q169">
            <v>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K169">
            <v>997.27</v>
          </cell>
          <cell r="AL169">
            <v>2910.58</v>
          </cell>
          <cell r="AM169">
            <v>250.52</v>
          </cell>
          <cell r="AN169">
            <v>4158.37</v>
          </cell>
        </row>
        <row r="170">
          <cell r="A170" t="str">
            <v>400 kv Obra Jounpur</v>
          </cell>
          <cell r="B170">
            <v>167</v>
          </cell>
          <cell r="C170" t="str">
            <v>60A/0</v>
          </cell>
          <cell r="D170">
            <v>349</v>
          </cell>
          <cell r="E170" t="str">
            <v>FB+3</v>
          </cell>
          <cell r="F170">
            <v>0</v>
          </cell>
          <cell r="G170">
            <v>0</v>
          </cell>
          <cell r="H170">
            <v>0</v>
          </cell>
          <cell r="I170">
            <v>0</v>
          </cell>
          <cell r="J170" t="str">
            <v>FOREST</v>
          </cell>
          <cell r="K170">
            <v>0</v>
          </cell>
          <cell r="P170">
            <v>0</v>
          </cell>
          <cell r="Q170">
            <v>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K170">
            <v>439.2</v>
          </cell>
          <cell r="AL170">
            <v>1544.3799999999999</v>
          </cell>
          <cell r="AM170">
            <v>103.24</v>
          </cell>
          <cell r="AN170">
            <v>2086.8199999999997</v>
          </cell>
        </row>
        <row r="171">
          <cell r="A171" t="str">
            <v>400 kv Obra Jounpur</v>
          </cell>
          <cell r="B171">
            <v>168</v>
          </cell>
          <cell r="C171" t="str">
            <v>60A/1</v>
          </cell>
          <cell r="D171">
            <v>246</v>
          </cell>
          <cell r="E171" t="str">
            <v>FA+0</v>
          </cell>
          <cell r="F171">
            <v>0</v>
          </cell>
          <cell r="G171">
            <v>0</v>
          </cell>
          <cell r="H171">
            <v>0</v>
          </cell>
          <cell r="I171">
            <v>0</v>
          </cell>
          <cell r="J171">
            <v>0</v>
          </cell>
          <cell r="K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K171">
            <v>777.67</v>
          </cell>
          <cell r="AL171">
            <v>2138.39</v>
          </cell>
          <cell r="AM171">
            <v>198.9</v>
          </cell>
          <cell r="AN171">
            <v>3114.96</v>
          </cell>
        </row>
        <row r="172">
          <cell r="A172" t="str">
            <v>400 kv Obra Jounpur</v>
          </cell>
          <cell r="B172">
            <v>169</v>
          </cell>
          <cell r="C172" t="str">
            <v>60A/2</v>
          </cell>
          <cell r="D172">
            <v>413</v>
          </cell>
          <cell r="E172" t="str">
            <v>FA+0</v>
          </cell>
          <cell r="F172">
            <v>0</v>
          </cell>
          <cell r="G172">
            <v>0</v>
          </cell>
          <cell r="H172">
            <v>0</v>
          </cell>
          <cell r="I172">
            <v>0</v>
          </cell>
          <cell r="J172">
            <v>0</v>
          </cell>
          <cell r="K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K172">
            <v>777.67</v>
          </cell>
          <cell r="AL172">
            <v>2138.39</v>
          </cell>
          <cell r="AM172">
            <v>198.9</v>
          </cell>
          <cell r="AN172">
            <v>3114.96</v>
          </cell>
        </row>
        <row r="173">
          <cell r="A173" t="str">
            <v>400 kv Obra Jounpur</v>
          </cell>
          <cell r="B173">
            <v>170</v>
          </cell>
          <cell r="C173" t="str">
            <v>61/0</v>
          </cell>
          <cell r="D173">
            <v>260</v>
          </cell>
          <cell r="E173" t="str">
            <v>FC+0</v>
          </cell>
          <cell r="F173">
            <v>0</v>
          </cell>
          <cell r="G173">
            <v>0</v>
          </cell>
          <cell r="H173">
            <v>0</v>
          </cell>
          <cell r="I173">
            <v>0</v>
          </cell>
          <cell r="J173">
            <v>0</v>
          </cell>
          <cell r="K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K173">
            <v>995.56</v>
          </cell>
          <cell r="AL173">
            <v>2659.92</v>
          </cell>
          <cell r="AM173">
            <v>278.35999999999996</v>
          </cell>
          <cell r="AN173">
            <v>3933.84</v>
          </cell>
        </row>
        <row r="174">
          <cell r="A174" t="str">
            <v>400 kv Obra Jounpur</v>
          </cell>
          <cell r="B174">
            <v>171</v>
          </cell>
          <cell r="C174" t="str">
            <v>62/0</v>
          </cell>
          <cell r="D174">
            <v>360</v>
          </cell>
          <cell r="E174" t="str">
            <v>FC+0</v>
          </cell>
          <cell r="F174">
            <v>0</v>
          </cell>
          <cell r="G174">
            <v>0</v>
          </cell>
          <cell r="H174">
            <v>0</v>
          </cell>
          <cell r="I174">
            <v>0</v>
          </cell>
          <cell r="J174">
            <v>0</v>
          </cell>
          <cell r="K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K174">
            <v>995.56</v>
          </cell>
          <cell r="AL174">
            <v>2659.92</v>
          </cell>
          <cell r="AM174">
            <v>278.35999999999996</v>
          </cell>
          <cell r="AN174">
            <v>3933.84</v>
          </cell>
        </row>
        <row r="175">
          <cell r="A175" t="str">
            <v>400 kv Obra Jounpur</v>
          </cell>
          <cell r="B175">
            <v>172</v>
          </cell>
          <cell r="C175" t="str">
            <v>62/1</v>
          </cell>
          <cell r="D175">
            <v>316</v>
          </cell>
          <cell r="E175" t="str">
            <v>FA+3</v>
          </cell>
          <cell r="F175">
            <v>0</v>
          </cell>
          <cell r="G175">
            <v>0</v>
          </cell>
          <cell r="H175">
            <v>0</v>
          </cell>
          <cell r="I175">
            <v>0</v>
          </cell>
          <cell r="J175" t="str">
            <v>FOREST</v>
          </cell>
          <cell r="K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K175">
            <v>897.94999999999993</v>
          </cell>
          <cell r="AL175">
            <v>2632.34</v>
          </cell>
          <cell r="AM175">
            <v>239.45</v>
          </cell>
          <cell r="AN175">
            <v>3769.74</v>
          </cell>
        </row>
        <row r="176">
          <cell r="A176" t="str">
            <v>400 kv Obra Jounpur</v>
          </cell>
          <cell r="B176">
            <v>173</v>
          </cell>
          <cell r="C176" t="str">
            <v>62/2</v>
          </cell>
          <cell r="D176">
            <v>381</v>
          </cell>
          <cell r="E176" t="str">
            <v>FA+0</v>
          </cell>
          <cell r="F176">
            <v>0</v>
          </cell>
          <cell r="G176">
            <v>0</v>
          </cell>
          <cell r="H176">
            <v>0</v>
          </cell>
          <cell r="I176">
            <v>0</v>
          </cell>
          <cell r="J176" t="str">
            <v>FOREST</v>
          </cell>
          <cell r="K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K176">
            <v>777.67</v>
          </cell>
          <cell r="AL176">
            <v>2138.39</v>
          </cell>
          <cell r="AM176">
            <v>198.9</v>
          </cell>
          <cell r="AN176">
            <v>3114.96</v>
          </cell>
        </row>
        <row r="177">
          <cell r="A177" t="str">
            <v>400 kv Obra Jounpur</v>
          </cell>
          <cell r="B177">
            <v>174</v>
          </cell>
          <cell r="C177" t="str">
            <v>62/3</v>
          </cell>
          <cell r="D177">
            <v>409</v>
          </cell>
          <cell r="E177" t="str">
            <v>FA+9</v>
          </cell>
          <cell r="F177">
            <v>0</v>
          </cell>
          <cell r="G177">
            <v>0</v>
          </cell>
          <cell r="H177">
            <v>0</v>
          </cell>
          <cell r="I177">
            <v>0</v>
          </cell>
          <cell r="J177" t="str">
            <v>FOREST</v>
          </cell>
          <cell r="K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K177">
            <v>1318.4099999999999</v>
          </cell>
          <cell r="AL177">
            <v>3186.48</v>
          </cell>
          <cell r="AM177">
            <v>138.82999999999998</v>
          </cell>
          <cell r="AN177">
            <v>4643.7199999999993</v>
          </cell>
        </row>
        <row r="178">
          <cell r="A178" t="str">
            <v>400 kv Obra Jounpur</v>
          </cell>
          <cell r="B178">
            <v>175</v>
          </cell>
          <cell r="C178" t="str">
            <v>62/4</v>
          </cell>
          <cell r="D178">
            <v>323</v>
          </cell>
          <cell r="E178" t="str">
            <v>FA+0</v>
          </cell>
          <cell r="F178">
            <v>0</v>
          </cell>
          <cell r="G178">
            <v>0</v>
          </cell>
          <cell r="H178">
            <v>0</v>
          </cell>
          <cell r="I178">
            <v>0</v>
          </cell>
          <cell r="J178">
            <v>0</v>
          </cell>
          <cell r="K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K178">
            <v>777.67</v>
          </cell>
          <cell r="AL178">
            <v>2138.39</v>
          </cell>
          <cell r="AM178">
            <v>198.9</v>
          </cell>
          <cell r="AN178">
            <v>3114.96</v>
          </cell>
        </row>
        <row r="179">
          <cell r="A179" t="str">
            <v>400 kv Obra Jounpur</v>
          </cell>
          <cell r="B179">
            <v>176</v>
          </cell>
          <cell r="C179" t="str">
            <v>62/5</v>
          </cell>
          <cell r="D179">
            <v>473</v>
          </cell>
          <cell r="E179" t="str">
            <v>FA+9</v>
          </cell>
          <cell r="F179">
            <v>0</v>
          </cell>
          <cell r="G179">
            <v>0</v>
          </cell>
          <cell r="H179">
            <v>0</v>
          </cell>
          <cell r="I179">
            <v>0</v>
          </cell>
          <cell r="J179" t="str">
            <v>FOREST</v>
          </cell>
          <cell r="K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K179">
            <v>1318.4099999999999</v>
          </cell>
          <cell r="AL179">
            <v>3186.48</v>
          </cell>
          <cell r="AM179">
            <v>138.82999999999998</v>
          </cell>
          <cell r="AN179">
            <v>4643.7199999999993</v>
          </cell>
        </row>
        <row r="180">
          <cell r="A180" t="str">
            <v>400 kv Obra Jounpur</v>
          </cell>
          <cell r="B180">
            <v>177</v>
          </cell>
          <cell r="C180" t="str">
            <v xml:space="preserve">63/0 </v>
          </cell>
          <cell r="D180">
            <v>345</v>
          </cell>
          <cell r="E180" t="str">
            <v>FB+3</v>
          </cell>
          <cell r="F180">
            <v>0</v>
          </cell>
          <cell r="G180">
            <v>0</v>
          </cell>
          <cell r="H180">
            <v>0</v>
          </cell>
          <cell r="I180">
            <v>0</v>
          </cell>
          <cell r="J180" t="str">
            <v>FOREST</v>
          </cell>
          <cell r="K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K180">
            <v>439.2</v>
          </cell>
          <cell r="AL180">
            <v>1544.3799999999999</v>
          </cell>
          <cell r="AM180">
            <v>103.24</v>
          </cell>
          <cell r="AN180">
            <v>2086.8199999999997</v>
          </cell>
        </row>
        <row r="181">
          <cell r="A181" t="str">
            <v>400 kv Obra Jounpur</v>
          </cell>
          <cell r="B181">
            <v>178</v>
          </cell>
          <cell r="C181" t="str">
            <v>63/1</v>
          </cell>
          <cell r="D181">
            <v>456</v>
          </cell>
          <cell r="E181" t="str">
            <v>FB+9</v>
          </cell>
          <cell r="F181">
            <v>0</v>
          </cell>
          <cell r="G181">
            <v>0</v>
          </cell>
          <cell r="H181">
            <v>0</v>
          </cell>
          <cell r="I181">
            <v>0</v>
          </cell>
          <cell r="J181" t="str">
            <v>FOREST</v>
          </cell>
          <cell r="K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0</v>
          </cell>
          <cell r="AI181">
            <v>0</v>
          </cell>
          <cell r="AK181">
            <v>219.6</v>
          </cell>
          <cell r="AL181">
            <v>772.18999999999994</v>
          </cell>
          <cell r="AM181">
            <v>38.54</v>
          </cell>
          <cell r="AN181">
            <v>1030.33</v>
          </cell>
        </row>
        <row r="182">
          <cell r="A182" t="str">
            <v>400 kv Obra Jounpur</v>
          </cell>
          <cell r="B182">
            <v>179</v>
          </cell>
          <cell r="C182" t="str">
            <v>63/2</v>
          </cell>
          <cell r="D182">
            <v>385</v>
          </cell>
          <cell r="E182" t="str">
            <v>FA+0</v>
          </cell>
          <cell r="F182">
            <v>0</v>
          </cell>
          <cell r="G182">
            <v>0</v>
          </cell>
          <cell r="H182">
            <v>0</v>
          </cell>
          <cell r="I182">
            <v>0</v>
          </cell>
          <cell r="J182">
            <v>0</v>
          </cell>
          <cell r="K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K182">
            <v>777.67</v>
          </cell>
          <cell r="AL182">
            <v>2138.39</v>
          </cell>
          <cell r="AM182">
            <v>198.9</v>
          </cell>
          <cell r="AN182">
            <v>3114.96</v>
          </cell>
        </row>
        <row r="183">
          <cell r="A183" t="str">
            <v>400 kv Obra Jounpur</v>
          </cell>
          <cell r="B183">
            <v>180</v>
          </cell>
          <cell r="C183" t="str">
            <v>63/3</v>
          </cell>
          <cell r="D183">
            <v>376</v>
          </cell>
          <cell r="E183" t="str">
            <v>FA+0</v>
          </cell>
          <cell r="F183">
            <v>0</v>
          </cell>
          <cell r="G183">
            <v>0</v>
          </cell>
          <cell r="H183">
            <v>0</v>
          </cell>
          <cell r="I183">
            <v>0</v>
          </cell>
          <cell r="J183" t="str">
            <v>FOREST</v>
          </cell>
          <cell r="K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K183">
            <v>777.67</v>
          </cell>
          <cell r="AL183">
            <v>2138.39</v>
          </cell>
          <cell r="AM183">
            <v>198.9</v>
          </cell>
          <cell r="AN183">
            <v>3114.96</v>
          </cell>
        </row>
        <row r="184">
          <cell r="A184" t="str">
            <v>400 kv Obra Jounpur</v>
          </cell>
          <cell r="B184">
            <v>181</v>
          </cell>
          <cell r="C184" t="str">
            <v>63/4</v>
          </cell>
          <cell r="D184">
            <v>418</v>
          </cell>
          <cell r="E184" t="str">
            <v>FA+0</v>
          </cell>
          <cell r="F184">
            <v>0</v>
          </cell>
          <cell r="G184">
            <v>0</v>
          </cell>
          <cell r="H184">
            <v>0</v>
          </cell>
          <cell r="I184">
            <v>0</v>
          </cell>
          <cell r="J184" t="str">
            <v>FOREST</v>
          </cell>
          <cell r="K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K184">
            <v>777.67</v>
          </cell>
          <cell r="AL184">
            <v>2138.39</v>
          </cell>
          <cell r="AM184">
            <v>198.9</v>
          </cell>
          <cell r="AN184">
            <v>3114.96</v>
          </cell>
        </row>
        <row r="185">
          <cell r="A185" t="str">
            <v>400 kv Obra Jounpur</v>
          </cell>
          <cell r="B185">
            <v>182</v>
          </cell>
          <cell r="C185" t="str">
            <v>63/5</v>
          </cell>
          <cell r="D185">
            <v>375</v>
          </cell>
          <cell r="E185" t="str">
            <v>FA+0</v>
          </cell>
          <cell r="F185">
            <v>0</v>
          </cell>
          <cell r="G185">
            <v>0</v>
          </cell>
          <cell r="H185">
            <v>0</v>
          </cell>
          <cell r="I185">
            <v>0</v>
          </cell>
          <cell r="J185" t="str">
            <v>FOREST</v>
          </cell>
          <cell r="K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K185">
            <v>777.67</v>
          </cell>
          <cell r="AL185">
            <v>2138.39</v>
          </cell>
          <cell r="AM185">
            <v>198.9</v>
          </cell>
          <cell r="AN185">
            <v>3114.96</v>
          </cell>
        </row>
        <row r="186">
          <cell r="A186" t="str">
            <v>400 kv Obra Jounpur</v>
          </cell>
          <cell r="B186">
            <v>183</v>
          </cell>
          <cell r="C186" t="str">
            <v>63/6</v>
          </cell>
          <cell r="D186">
            <v>367</v>
          </cell>
          <cell r="E186" t="str">
            <v>FA+0</v>
          </cell>
          <cell r="F186">
            <v>0</v>
          </cell>
          <cell r="G186">
            <v>0</v>
          </cell>
          <cell r="H186">
            <v>0</v>
          </cell>
          <cell r="I186">
            <v>0</v>
          </cell>
          <cell r="J186" t="str">
            <v>FOREST</v>
          </cell>
          <cell r="K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K186">
            <v>777.67</v>
          </cell>
          <cell r="AL186">
            <v>2138.39</v>
          </cell>
          <cell r="AM186">
            <v>198.9</v>
          </cell>
          <cell r="AN186">
            <v>3114.96</v>
          </cell>
        </row>
        <row r="187">
          <cell r="A187" t="str">
            <v>400 kv Obra Jounpur</v>
          </cell>
          <cell r="B187">
            <v>184</v>
          </cell>
          <cell r="C187" t="str">
            <v>63/7</v>
          </cell>
          <cell r="D187">
            <v>459</v>
          </cell>
          <cell r="E187" t="str">
            <v>FA+6</v>
          </cell>
          <cell r="F187">
            <v>0</v>
          </cell>
          <cell r="G187">
            <v>0</v>
          </cell>
          <cell r="H187">
            <v>0</v>
          </cell>
          <cell r="I187">
            <v>0</v>
          </cell>
          <cell r="J187" t="str">
            <v>FOREST</v>
          </cell>
          <cell r="K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K187">
            <v>997.27</v>
          </cell>
          <cell r="AL187">
            <v>2910.58</v>
          </cell>
          <cell r="AM187">
            <v>250.52</v>
          </cell>
          <cell r="AN187">
            <v>4158.37</v>
          </cell>
        </row>
        <row r="188">
          <cell r="A188" t="str">
            <v>400 kv Obra Jounpur</v>
          </cell>
          <cell r="B188">
            <v>185</v>
          </cell>
          <cell r="C188" t="str">
            <v>64/0</v>
          </cell>
          <cell r="D188">
            <v>373</v>
          </cell>
          <cell r="E188" t="str">
            <v>FC+0</v>
          </cell>
          <cell r="F188">
            <v>0</v>
          </cell>
          <cell r="G188">
            <v>0</v>
          </cell>
          <cell r="H188">
            <v>0</v>
          </cell>
          <cell r="I188">
            <v>0</v>
          </cell>
          <cell r="J188" t="str">
            <v>FOREST</v>
          </cell>
          <cell r="K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K188">
            <v>995.56</v>
          </cell>
          <cell r="AL188">
            <v>2659.92</v>
          </cell>
          <cell r="AM188">
            <v>278.35999999999996</v>
          </cell>
          <cell r="AN188">
            <v>3933.84</v>
          </cell>
        </row>
        <row r="189">
          <cell r="A189" t="str">
            <v>400 kv Obra Jounpur</v>
          </cell>
          <cell r="B189">
            <v>186</v>
          </cell>
          <cell r="C189" t="str">
            <v>64/1</v>
          </cell>
          <cell r="D189">
            <v>355</v>
          </cell>
          <cell r="E189" t="str">
            <v>FB+9</v>
          </cell>
          <cell r="F189">
            <v>0</v>
          </cell>
          <cell r="G189">
            <v>0</v>
          </cell>
          <cell r="H189">
            <v>0</v>
          </cell>
          <cell r="I189">
            <v>0</v>
          </cell>
          <cell r="J189" t="str">
            <v>FOREST</v>
          </cell>
          <cell r="K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K189">
            <v>219.6</v>
          </cell>
          <cell r="AL189">
            <v>772.18999999999994</v>
          </cell>
          <cell r="AM189">
            <v>38.54</v>
          </cell>
          <cell r="AN189">
            <v>1030.33</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K190">
            <v>43854</v>
          </cell>
          <cell r="P190">
            <v>365.6</v>
          </cell>
          <cell r="Q190">
            <v>33.04</v>
          </cell>
          <cell r="R190">
            <v>4.63</v>
          </cell>
          <cell r="S190">
            <v>285</v>
          </cell>
          <cell r="T190">
            <v>17.142331466666665</v>
          </cell>
          <cell r="U190">
            <v>2.6802048000000003</v>
          </cell>
          <cell r="V190">
            <v>29.331774399999993</v>
          </cell>
          <cell r="W190">
            <v>301.24</v>
          </cell>
          <cell r="X190">
            <v>49.2</v>
          </cell>
          <cell r="Y190">
            <v>10.3</v>
          </cell>
          <cell r="Z190">
            <v>360.74</v>
          </cell>
          <cell r="AA190">
            <v>23.815999999999999</v>
          </cell>
          <cell r="AB190">
            <v>54</v>
          </cell>
          <cell r="AC190">
            <v>0</v>
          </cell>
          <cell r="AD190">
            <v>2268.62</v>
          </cell>
          <cell r="AE190">
            <v>99.156000000000006</v>
          </cell>
          <cell r="AF190">
            <v>156.13999999999999</v>
          </cell>
          <cell r="AG190">
            <v>0</v>
          </cell>
          <cell r="AH190">
            <v>0</v>
          </cell>
          <cell r="AI190">
            <v>2601.7319999999995</v>
          </cell>
          <cell r="AK190">
            <v>219.6</v>
          </cell>
          <cell r="AL190">
            <v>772.18999999999994</v>
          </cell>
          <cell r="AM190">
            <v>239.82</v>
          </cell>
          <cell r="AN190">
            <v>1231.6099999999999</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K191">
            <v>43835</v>
          </cell>
          <cell r="P191">
            <v>173.5</v>
          </cell>
          <cell r="Q191">
            <v>14.57</v>
          </cell>
          <cell r="R191">
            <v>2.0699999999999998</v>
          </cell>
          <cell r="S191">
            <v>126</v>
          </cell>
          <cell r="T191">
            <v>7.5705603999999989</v>
          </cell>
          <cell r="U191">
            <v>2.6459999999999999</v>
          </cell>
          <cell r="V191">
            <v>11.495301599999998</v>
          </cell>
          <cell r="W191">
            <v>122.56</v>
          </cell>
          <cell r="X191">
            <v>17.68</v>
          </cell>
          <cell r="Y191">
            <v>6.51</v>
          </cell>
          <cell r="Z191">
            <v>146.75</v>
          </cell>
          <cell r="AA191">
            <v>39.26</v>
          </cell>
          <cell r="AB191">
            <v>261.07600000000002</v>
          </cell>
          <cell r="AC191">
            <v>0</v>
          </cell>
          <cell r="AD191">
            <v>305.32799999999997</v>
          </cell>
          <cell r="AE191">
            <v>192.256</v>
          </cell>
          <cell r="AF191">
            <v>0</v>
          </cell>
          <cell r="AG191">
            <v>0</v>
          </cell>
          <cell r="AH191">
            <v>0</v>
          </cell>
          <cell r="AI191">
            <v>797.92</v>
          </cell>
          <cell r="AK191">
            <v>777.67</v>
          </cell>
          <cell r="AL191">
            <v>2138.39</v>
          </cell>
          <cell r="AM191">
            <v>198.9</v>
          </cell>
          <cell r="AN191">
            <v>3114.96</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K192">
            <v>43839</v>
          </cell>
          <cell r="P192">
            <v>135.4</v>
          </cell>
          <cell r="Q192">
            <v>12</v>
          </cell>
          <cell r="R192">
            <v>1.58</v>
          </cell>
          <cell r="S192">
            <v>103</v>
          </cell>
          <cell r="T192">
            <v>6.1852743999999991</v>
          </cell>
          <cell r="U192">
            <v>2.6460000000000004</v>
          </cell>
          <cell r="V192">
            <v>8.8906576000000008</v>
          </cell>
          <cell r="W192">
            <v>122.56</v>
          </cell>
          <cell r="X192">
            <v>17.68</v>
          </cell>
          <cell r="Y192">
            <v>6.51</v>
          </cell>
          <cell r="Z192">
            <v>146.75</v>
          </cell>
          <cell r="AA192">
            <v>39.26</v>
          </cell>
          <cell r="AB192">
            <v>180.04000000000002</v>
          </cell>
          <cell r="AC192">
            <v>0</v>
          </cell>
          <cell r="AD192">
            <v>207.864</v>
          </cell>
          <cell r="AE192">
            <v>192.256</v>
          </cell>
          <cell r="AF192">
            <v>0</v>
          </cell>
          <cell r="AG192">
            <v>0</v>
          </cell>
          <cell r="AH192">
            <v>0</v>
          </cell>
          <cell r="AI192">
            <v>619.41999999999996</v>
          </cell>
          <cell r="AK192">
            <v>777.67</v>
          </cell>
          <cell r="AL192">
            <v>2138.39</v>
          </cell>
          <cell r="AM192">
            <v>198.9</v>
          </cell>
          <cell r="AN192">
            <v>3114.96</v>
          </cell>
        </row>
        <row r="193">
          <cell r="A193" t="str">
            <v>400 kv Obra Jounpur</v>
          </cell>
          <cell r="B193">
            <v>190</v>
          </cell>
          <cell r="C193" t="str">
            <v>66/0</v>
          </cell>
          <cell r="D193">
            <v>338</v>
          </cell>
          <cell r="E193" t="str">
            <v>FC+0</v>
          </cell>
          <cell r="F193">
            <v>0</v>
          </cell>
          <cell r="G193">
            <v>0</v>
          </cell>
          <cell r="H193">
            <v>0</v>
          </cell>
          <cell r="I193">
            <v>0</v>
          </cell>
          <cell r="J193">
            <v>0</v>
          </cell>
          <cell r="K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K193">
            <v>995.56</v>
          </cell>
          <cell r="AL193">
            <v>2659.92</v>
          </cell>
          <cell r="AM193">
            <v>278.35999999999996</v>
          </cell>
          <cell r="AN193">
            <v>3933.84</v>
          </cell>
        </row>
        <row r="194">
          <cell r="A194" t="str">
            <v>400 kv Obra Jounpur</v>
          </cell>
          <cell r="B194">
            <v>191</v>
          </cell>
          <cell r="C194" t="str">
            <v>66/1</v>
          </cell>
          <cell r="D194">
            <v>354</v>
          </cell>
          <cell r="E194" t="str">
            <v>FA+0</v>
          </cell>
          <cell r="F194">
            <v>0</v>
          </cell>
          <cell r="G194">
            <v>0</v>
          </cell>
          <cell r="H194">
            <v>0</v>
          </cell>
          <cell r="I194">
            <v>0</v>
          </cell>
          <cell r="J194">
            <v>0</v>
          </cell>
          <cell r="K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K194">
            <v>777.67</v>
          </cell>
          <cell r="AL194">
            <v>2138.39</v>
          </cell>
          <cell r="AM194">
            <v>198.9</v>
          </cell>
          <cell r="AN194">
            <v>3114.96</v>
          </cell>
        </row>
        <row r="195">
          <cell r="A195" t="str">
            <v>400 kv Obra Jounpur</v>
          </cell>
          <cell r="B195">
            <v>192</v>
          </cell>
          <cell r="C195" t="str">
            <v>66/2</v>
          </cell>
          <cell r="D195">
            <v>427</v>
          </cell>
          <cell r="E195" t="str">
            <v>FA+0</v>
          </cell>
          <cell r="F195">
            <v>0</v>
          </cell>
          <cell r="G195">
            <v>0</v>
          </cell>
          <cell r="H195">
            <v>0</v>
          </cell>
          <cell r="I195">
            <v>0</v>
          </cell>
          <cell r="J195">
            <v>0</v>
          </cell>
          <cell r="K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K195">
            <v>777.67</v>
          </cell>
          <cell r="AL195">
            <v>2138.39</v>
          </cell>
          <cell r="AM195">
            <v>198.9</v>
          </cell>
          <cell r="AN195">
            <v>3114.96</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K196">
            <v>43841</v>
          </cell>
          <cell r="P196">
            <v>191.7</v>
          </cell>
          <cell r="Q196">
            <v>15.96</v>
          </cell>
          <cell r="R196">
            <v>2.31</v>
          </cell>
          <cell r="S196">
            <v>138</v>
          </cell>
          <cell r="T196">
            <v>8.3118736000000002</v>
          </cell>
          <cell r="U196">
            <v>2.6459999999999999</v>
          </cell>
          <cell r="V196">
            <v>12.885734399999999</v>
          </cell>
          <cell r="W196">
            <v>122.56</v>
          </cell>
          <cell r="X196">
            <v>17.68</v>
          </cell>
          <cell r="Y196">
            <v>6.51</v>
          </cell>
          <cell r="Z196">
            <v>146.75</v>
          </cell>
          <cell r="AA196">
            <v>39.26</v>
          </cell>
          <cell r="AB196">
            <v>309.08</v>
          </cell>
          <cell r="AC196">
            <v>0</v>
          </cell>
          <cell r="AD196">
            <v>392.49599999999998</v>
          </cell>
          <cell r="AE196">
            <v>192.256</v>
          </cell>
          <cell r="AF196">
            <v>0</v>
          </cell>
          <cell r="AG196">
            <v>0</v>
          </cell>
          <cell r="AH196">
            <v>0</v>
          </cell>
          <cell r="AI196">
            <v>933.09199999999998</v>
          </cell>
          <cell r="AK196">
            <v>997.27</v>
          </cell>
          <cell r="AL196">
            <v>2910.58</v>
          </cell>
          <cell r="AM196">
            <v>250.52</v>
          </cell>
          <cell r="AN196">
            <v>4158.37</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K197">
            <v>43851</v>
          </cell>
          <cell r="P197">
            <v>0</v>
          </cell>
          <cell r="Q197">
            <v>0</v>
          </cell>
          <cell r="R197">
            <v>0</v>
          </cell>
          <cell r="S197">
            <v>0</v>
          </cell>
          <cell r="T197">
            <v>0</v>
          </cell>
          <cell r="U197">
            <v>0</v>
          </cell>
          <cell r="V197">
            <v>0</v>
          </cell>
          <cell r="W197">
            <v>122.56</v>
          </cell>
          <cell r="X197">
            <v>17.68</v>
          </cell>
          <cell r="Y197">
            <v>6.51</v>
          </cell>
          <cell r="Z197">
            <v>146.75</v>
          </cell>
          <cell r="AA197">
            <v>0</v>
          </cell>
          <cell r="AB197">
            <v>0</v>
          </cell>
          <cell r="AC197">
            <v>0</v>
          </cell>
          <cell r="AD197">
            <v>0</v>
          </cell>
          <cell r="AE197">
            <v>0</v>
          </cell>
          <cell r="AF197">
            <v>0</v>
          </cell>
          <cell r="AG197">
            <v>0</v>
          </cell>
          <cell r="AH197">
            <v>0</v>
          </cell>
          <cell r="AI197">
            <v>0</v>
          </cell>
          <cell r="AK197">
            <v>777.67</v>
          </cell>
          <cell r="AL197">
            <v>2138.39</v>
          </cell>
          <cell r="AM197">
            <v>198.9</v>
          </cell>
          <cell r="AN197">
            <v>3114.96</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K198">
            <v>43848</v>
          </cell>
          <cell r="P198">
            <v>0</v>
          </cell>
          <cell r="Q198">
            <v>0</v>
          </cell>
          <cell r="R198">
            <v>0</v>
          </cell>
          <cell r="S198">
            <v>0</v>
          </cell>
          <cell r="T198">
            <v>0</v>
          </cell>
          <cell r="U198">
            <v>0</v>
          </cell>
          <cell r="V198">
            <v>0</v>
          </cell>
          <cell r="W198">
            <v>122.56</v>
          </cell>
          <cell r="X198">
            <v>17.68</v>
          </cell>
          <cell r="Y198">
            <v>6.51</v>
          </cell>
          <cell r="Z198">
            <v>146.75</v>
          </cell>
          <cell r="AA198">
            <v>0</v>
          </cell>
          <cell r="AB198">
            <v>0</v>
          </cell>
          <cell r="AC198">
            <v>0</v>
          </cell>
          <cell r="AD198">
            <v>0</v>
          </cell>
          <cell r="AE198">
            <v>0</v>
          </cell>
          <cell r="AF198">
            <v>0</v>
          </cell>
          <cell r="AG198">
            <v>0</v>
          </cell>
          <cell r="AH198">
            <v>0</v>
          </cell>
          <cell r="AI198">
            <v>0</v>
          </cell>
          <cell r="AK198">
            <v>1318.4099999999999</v>
          </cell>
          <cell r="AL198">
            <v>3186.48</v>
          </cell>
          <cell r="AM198">
            <v>138.82999999999998</v>
          </cell>
          <cell r="AN198">
            <v>4643.7199999999993</v>
          </cell>
        </row>
        <row r="199">
          <cell r="A199" t="str">
            <v>400 kv Obra Jounpur</v>
          </cell>
          <cell r="B199">
            <v>196</v>
          </cell>
          <cell r="C199" t="str">
            <v>67/0</v>
          </cell>
          <cell r="D199">
            <v>379</v>
          </cell>
          <cell r="E199" t="str">
            <v>FB+6</v>
          </cell>
          <cell r="F199">
            <v>0</v>
          </cell>
          <cell r="G199">
            <v>0</v>
          </cell>
          <cell r="H199">
            <v>0</v>
          </cell>
          <cell r="I199">
            <v>0</v>
          </cell>
          <cell r="J199" t="str">
            <v>FOREST</v>
          </cell>
          <cell r="K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K199">
            <v>439.2</v>
          </cell>
          <cell r="AL199">
            <v>1544.3799999999999</v>
          </cell>
          <cell r="AM199">
            <v>239.82</v>
          </cell>
          <cell r="AN199">
            <v>2223.4</v>
          </cell>
        </row>
        <row r="200">
          <cell r="A200" t="str">
            <v>400 kv Obra Jounpur</v>
          </cell>
          <cell r="B200">
            <v>197</v>
          </cell>
          <cell r="C200" t="str">
            <v>67/1</v>
          </cell>
          <cell r="D200">
            <v>397</v>
          </cell>
          <cell r="E200" t="str">
            <v>FA+0</v>
          </cell>
          <cell r="F200">
            <v>0</v>
          </cell>
          <cell r="G200">
            <v>0</v>
          </cell>
          <cell r="H200">
            <v>0</v>
          </cell>
          <cell r="I200">
            <v>0</v>
          </cell>
          <cell r="J200">
            <v>0</v>
          </cell>
          <cell r="K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K200">
            <v>777.67</v>
          </cell>
          <cell r="AL200">
            <v>2138.39</v>
          </cell>
          <cell r="AM200">
            <v>198.9</v>
          </cell>
          <cell r="AN200">
            <v>3114.96</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K201">
            <v>43855</v>
          </cell>
          <cell r="P201">
            <v>0</v>
          </cell>
          <cell r="Q201">
            <v>0</v>
          </cell>
          <cell r="R201">
            <v>0</v>
          </cell>
          <cell r="S201">
            <v>0</v>
          </cell>
          <cell r="T201">
            <v>0</v>
          </cell>
          <cell r="U201">
            <v>0</v>
          </cell>
          <cell r="V201">
            <v>0</v>
          </cell>
          <cell r="W201">
            <v>122.56</v>
          </cell>
          <cell r="X201">
            <v>17.68</v>
          </cell>
          <cell r="Y201">
            <v>6.51</v>
          </cell>
          <cell r="Z201">
            <v>146.75</v>
          </cell>
          <cell r="AA201">
            <v>0</v>
          </cell>
          <cell r="AB201">
            <v>0</v>
          </cell>
          <cell r="AC201">
            <v>0</v>
          </cell>
          <cell r="AD201">
            <v>0</v>
          </cell>
          <cell r="AE201">
            <v>0</v>
          </cell>
          <cell r="AF201">
            <v>0</v>
          </cell>
          <cell r="AG201">
            <v>0</v>
          </cell>
          <cell r="AH201">
            <v>0</v>
          </cell>
          <cell r="AI201">
            <v>0</v>
          </cell>
          <cell r="AK201">
            <v>777.67</v>
          </cell>
          <cell r="AL201">
            <v>2138.39</v>
          </cell>
          <cell r="AM201">
            <v>198.9</v>
          </cell>
          <cell r="AN201">
            <v>3114.96</v>
          </cell>
        </row>
        <row r="202">
          <cell r="A202" t="str">
            <v>400 kv Obra Jounpur</v>
          </cell>
          <cell r="B202">
            <v>199</v>
          </cell>
          <cell r="C202" t="str">
            <v>67/3</v>
          </cell>
          <cell r="D202">
            <v>387</v>
          </cell>
          <cell r="E202" t="str">
            <v>FA+0</v>
          </cell>
          <cell r="F202">
            <v>0</v>
          </cell>
          <cell r="G202">
            <v>0</v>
          </cell>
          <cell r="H202">
            <v>0</v>
          </cell>
          <cell r="I202">
            <v>0</v>
          </cell>
          <cell r="J202">
            <v>0</v>
          </cell>
          <cell r="K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K202">
            <v>777.67</v>
          </cell>
          <cell r="AL202">
            <v>2138.39</v>
          </cell>
          <cell r="AM202">
            <v>198.9</v>
          </cell>
          <cell r="AN202">
            <v>3114.96</v>
          </cell>
        </row>
        <row r="203">
          <cell r="A203" t="str">
            <v>400 kv Obra Jounpur</v>
          </cell>
          <cell r="B203">
            <v>200</v>
          </cell>
          <cell r="C203" t="str">
            <v>67/4</v>
          </cell>
          <cell r="D203">
            <v>365.95</v>
          </cell>
          <cell r="E203" t="str">
            <v>FA+0</v>
          </cell>
          <cell r="F203">
            <v>0</v>
          </cell>
          <cell r="G203">
            <v>0</v>
          </cell>
          <cell r="H203">
            <v>0</v>
          </cell>
          <cell r="I203">
            <v>0</v>
          </cell>
          <cell r="J203">
            <v>0</v>
          </cell>
          <cell r="K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K203">
            <v>777.67</v>
          </cell>
          <cell r="AL203">
            <v>2138.39</v>
          </cell>
          <cell r="AM203">
            <v>198.9</v>
          </cell>
          <cell r="AN203">
            <v>3114.96</v>
          </cell>
        </row>
        <row r="204">
          <cell r="A204" t="str">
            <v>400 kv Obra Jounpur</v>
          </cell>
          <cell r="B204">
            <v>201</v>
          </cell>
          <cell r="C204" t="str">
            <v>68/0</v>
          </cell>
          <cell r="D204">
            <v>376</v>
          </cell>
          <cell r="E204" t="str">
            <v>FC+0</v>
          </cell>
          <cell r="F204">
            <v>0</v>
          </cell>
          <cell r="G204">
            <v>0</v>
          </cell>
          <cell r="H204">
            <v>0</v>
          </cell>
          <cell r="I204">
            <v>0</v>
          </cell>
          <cell r="J204">
            <v>0</v>
          </cell>
          <cell r="K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K204">
            <v>995.56</v>
          </cell>
          <cell r="AL204">
            <v>2659.92</v>
          </cell>
          <cell r="AM204">
            <v>278.35999999999996</v>
          </cell>
          <cell r="AN204">
            <v>3933.84</v>
          </cell>
        </row>
        <row r="205">
          <cell r="A205" t="str">
            <v>400 kv Obra Jounpur</v>
          </cell>
          <cell r="B205">
            <v>202</v>
          </cell>
          <cell r="C205" t="str">
            <v>68/1</v>
          </cell>
          <cell r="D205">
            <v>388</v>
          </cell>
          <cell r="E205" t="str">
            <v>FA+3</v>
          </cell>
          <cell r="F205">
            <v>0</v>
          </cell>
          <cell r="G205">
            <v>0</v>
          </cell>
          <cell r="H205">
            <v>0</v>
          </cell>
          <cell r="I205">
            <v>0</v>
          </cell>
          <cell r="J205">
            <v>0</v>
          </cell>
          <cell r="K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K205">
            <v>897.94999999999993</v>
          </cell>
          <cell r="AL205">
            <v>2632.34</v>
          </cell>
          <cell r="AM205">
            <v>239.45</v>
          </cell>
          <cell r="AN205">
            <v>3769.74</v>
          </cell>
        </row>
        <row r="206">
          <cell r="A206" t="str">
            <v>400 kv Obra Jounpur</v>
          </cell>
          <cell r="B206">
            <v>203</v>
          </cell>
          <cell r="C206" t="str">
            <v>68/2</v>
          </cell>
          <cell r="D206">
            <v>400.91</v>
          </cell>
          <cell r="E206" t="str">
            <v>FA+3</v>
          </cell>
          <cell r="F206">
            <v>0</v>
          </cell>
          <cell r="G206">
            <v>0</v>
          </cell>
          <cell r="H206">
            <v>0</v>
          </cell>
          <cell r="I206">
            <v>0</v>
          </cell>
          <cell r="J206">
            <v>0</v>
          </cell>
          <cell r="K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K206">
            <v>897.94999999999993</v>
          </cell>
          <cell r="AL206">
            <v>2632.34</v>
          </cell>
          <cell r="AM206">
            <v>239.45</v>
          </cell>
          <cell r="AN206">
            <v>3769.74</v>
          </cell>
        </row>
        <row r="207">
          <cell r="A207" t="str">
            <v>400 kv Obra Jounpur</v>
          </cell>
          <cell r="B207">
            <v>204</v>
          </cell>
          <cell r="C207" t="str">
            <v>69/0</v>
          </cell>
          <cell r="D207">
            <v>372</v>
          </cell>
          <cell r="E207" t="str">
            <v>FC+0</v>
          </cell>
          <cell r="F207">
            <v>0</v>
          </cell>
          <cell r="G207">
            <v>0</v>
          </cell>
          <cell r="H207">
            <v>0</v>
          </cell>
          <cell r="I207">
            <v>0</v>
          </cell>
          <cell r="J207">
            <v>0</v>
          </cell>
          <cell r="K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K207">
            <v>995.56</v>
          </cell>
          <cell r="AL207">
            <v>2659.92</v>
          </cell>
          <cell r="AM207">
            <v>278.35999999999996</v>
          </cell>
          <cell r="AN207">
            <v>3933.84</v>
          </cell>
        </row>
        <row r="208">
          <cell r="A208" t="str">
            <v>400 kv Obra Jounpur</v>
          </cell>
          <cell r="B208">
            <v>205</v>
          </cell>
          <cell r="C208" t="str">
            <v>69/1</v>
          </cell>
          <cell r="D208">
            <v>403</v>
          </cell>
          <cell r="E208" t="str">
            <v>FA+0</v>
          </cell>
          <cell r="F208">
            <v>0</v>
          </cell>
          <cell r="G208">
            <v>0</v>
          </cell>
          <cell r="H208">
            <v>0</v>
          </cell>
          <cell r="I208">
            <v>0</v>
          </cell>
          <cell r="J208" t="str">
            <v>FOREST</v>
          </cell>
          <cell r="K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K208">
            <v>777.67</v>
          </cell>
          <cell r="AL208">
            <v>2138.39</v>
          </cell>
          <cell r="AM208">
            <v>198.9</v>
          </cell>
          <cell r="AN208">
            <v>3114.96</v>
          </cell>
        </row>
        <row r="209">
          <cell r="A209" t="str">
            <v>400 kv Obra Jounpur</v>
          </cell>
          <cell r="B209">
            <v>206</v>
          </cell>
          <cell r="C209" t="str">
            <v>69/2</v>
          </cell>
          <cell r="D209">
            <v>408</v>
          </cell>
          <cell r="E209" t="str">
            <v>FA+0</v>
          </cell>
          <cell r="F209">
            <v>0</v>
          </cell>
          <cell r="G209">
            <v>0</v>
          </cell>
          <cell r="H209">
            <v>0</v>
          </cell>
          <cell r="I209">
            <v>0</v>
          </cell>
          <cell r="J209" t="str">
            <v>FOREST</v>
          </cell>
          <cell r="K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K209">
            <v>777.67</v>
          </cell>
          <cell r="AL209">
            <v>2138.39</v>
          </cell>
          <cell r="AM209">
            <v>198.9</v>
          </cell>
          <cell r="AN209">
            <v>3114.96</v>
          </cell>
        </row>
        <row r="210">
          <cell r="A210" t="str">
            <v>400 kv Obra Jounpur</v>
          </cell>
          <cell r="B210">
            <v>207</v>
          </cell>
          <cell r="C210" t="str">
            <v>69/3</v>
          </cell>
          <cell r="D210">
            <v>402</v>
          </cell>
          <cell r="E210" t="str">
            <v>FA+0</v>
          </cell>
          <cell r="F210">
            <v>0</v>
          </cell>
          <cell r="G210">
            <v>0</v>
          </cell>
          <cell r="H210">
            <v>0</v>
          </cell>
          <cell r="I210">
            <v>0</v>
          </cell>
          <cell r="J210" t="str">
            <v>FOREST</v>
          </cell>
          <cell r="K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K210">
            <v>777.67</v>
          </cell>
          <cell r="AL210">
            <v>2138.39</v>
          </cell>
          <cell r="AM210">
            <v>198.9</v>
          </cell>
          <cell r="AN210">
            <v>3114.96</v>
          </cell>
        </row>
        <row r="211">
          <cell r="A211" t="str">
            <v>400 kv Obra Jounpur</v>
          </cell>
          <cell r="B211">
            <v>208</v>
          </cell>
          <cell r="C211" t="str">
            <v>69/4</v>
          </cell>
          <cell r="D211">
            <v>396</v>
          </cell>
          <cell r="E211" t="str">
            <v>FA+3</v>
          </cell>
          <cell r="F211">
            <v>0</v>
          </cell>
          <cell r="G211">
            <v>0</v>
          </cell>
          <cell r="H211">
            <v>0</v>
          </cell>
          <cell r="I211">
            <v>0</v>
          </cell>
          <cell r="J211" t="str">
            <v>FOREST</v>
          </cell>
          <cell r="K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K211">
            <v>897.94999999999993</v>
          </cell>
          <cell r="AL211">
            <v>2632.34</v>
          </cell>
          <cell r="AM211">
            <v>239.45</v>
          </cell>
          <cell r="AN211">
            <v>3769.74</v>
          </cell>
        </row>
        <row r="212">
          <cell r="A212" t="str">
            <v>400 kv Obra Jounpur</v>
          </cell>
          <cell r="B212">
            <v>209</v>
          </cell>
          <cell r="C212" t="str">
            <v>69/5</v>
          </cell>
          <cell r="D212">
            <v>445</v>
          </cell>
          <cell r="E212" t="str">
            <v>FA+0</v>
          </cell>
          <cell r="F212">
            <v>0</v>
          </cell>
          <cell r="G212">
            <v>0</v>
          </cell>
          <cell r="H212">
            <v>0</v>
          </cell>
          <cell r="I212">
            <v>0</v>
          </cell>
          <cell r="J212" t="str">
            <v>FOREST</v>
          </cell>
          <cell r="K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K212">
            <v>777.67</v>
          </cell>
          <cell r="AL212">
            <v>2138.39</v>
          </cell>
          <cell r="AM212">
            <v>198.9</v>
          </cell>
          <cell r="AN212">
            <v>3114.96</v>
          </cell>
        </row>
        <row r="213">
          <cell r="A213" t="str">
            <v>400 kv Obra Jounpur</v>
          </cell>
          <cell r="B213">
            <v>210</v>
          </cell>
          <cell r="C213" t="str">
            <v>69/6</v>
          </cell>
          <cell r="D213">
            <v>398.7</v>
          </cell>
          <cell r="E213" t="str">
            <v>FA+9</v>
          </cell>
          <cell r="F213">
            <v>0</v>
          </cell>
          <cell r="G213">
            <v>0</v>
          </cell>
          <cell r="H213">
            <v>0</v>
          </cell>
          <cell r="I213">
            <v>0</v>
          </cell>
          <cell r="J213" t="str">
            <v>FOREST</v>
          </cell>
          <cell r="K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K213">
            <v>1318.4099999999999</v>
          </cell>
          <cell r="AL213">
            <v>3186.48</v>
          </cell>
          <cell r="AM213">
            <v>138.82999999999998</v>
          </cell>
          <cell r="AN213">
            <v>4643.7199999999993</v>
          </cell>
        </row>
        <row r="214">
          <cell r="A214" t="str">
            <v>400 kv Obra Jounpur</v>
          </cell>
          <cell r="B214">
            <v>211</v>
          </cell>
          <cell r="C214" t="str">
            <v xml:space="preserve">70/0 </v>
          </cell>
          <cell r="D214">
            <v>436</v>
          </cell>
          <cell r="E214" t="str">
            <v>FB+0</v>
          </cell>
          <cell r="F214">
            <v>0</v>
          </cell>
          <cell r="G214">
            <v>0</v>
          </cell>
          <cell r="H214">
            <v>0</v>
          </cell>
          <cell r="I214">
            <v>0</v>
          </cell>
          <cell r="J214" t="str">
            <v>FOREST</v>
          </cell>
          <cell r="K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K214">
            <v>339.88</v>
          </cell>
          <cell r="AL214">
            <v>1266.1399999999999</v>
          </cell>
          <cell r="AM214">
            <v>103.24</v>
          </cell>
          <cell r="AN214">
            <v>1709.26</v>
          </cell>
        </row>
        <row r="215">
          <cell r="A215" t="str">
            <v>400 kv Obra Jounpur</v>
          </cell>
          <cell r="B215">
            <v>212</v>
          </cell>
          <cell r="C215" t="str">
            <v>70/1</v>
          </cell>
          <cell r="D215">
            <v>380</v>
          </cell>
          <cell r="E215" t="str">
            <v>FA+9</v>
          </cell>
          <cell r="F215">
            <v>0</v>
          </cell>
          <cell r="G215">
            <v>0</v>
          </cell>
          <cell r="H215">
            <v>0</v>
          </cell>
          <cell r="I215">
            <v>0</v>
          </cell>
          <cell r="J215">
            <v>0</v>
          </cell>
          <cell r="K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K215">
            <v>1318.4099999999999</v>
          </cell>
          <cell r="AL215">
            <v>3186.48</v>
          </cell>
          <cell r="AM215">
            <v>138.82999999999998</v>
          </cell>
          <cell r="AN215">
            <v>4643.7199999999993</v>
          </cell>
        </row>
        <row r="216">
          <cell r="A216" t="str">
            <v>400 kv Obra Jounpur</v>
          </cell>
          <cell r="B216">
            <v>213</v>
          </cell>
          <cell r="C216" t="str">
            <v>70/2</v>
          </cell>
          <cell r="D216">
            <v>352</v>
          </cell>
          <cell r="E216" t="str">
            <v>FA+0</v>
          </cell>
          <cell r="F216">
            <v>0</v>
          </cell>
          <cell r="G216">
            <v>0</v>
          </cell>
          <cell r="H216">
            <v>0</v>
          </cell>
          <cell r="I216">
            <v>0</v>
          </cell>
          <cell r="J216" t="str">
            <v>FOREST</v>
          </cell>
          <cell r="K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K216">
            <v>777.67</v>
          </cell>
          <cell r="AL216">
            <v>2138.39</v>
          </cell>
          <cell r="AM216">
            <v>198.9</v>
          </cell>
          <cell r="AN216">
            <v>3114.96</v>
          </cell>
        </row>
        <row r="217">
          <cell r="A217" t="str">
            <v>400 kv Obra Jounpur</v>
          </cell>
          <cell r="B217">
            <v>214</v>
          </cell>
          <cell r="C217" t="str">
            <v>70/3</v>
          </cell>
          <cell r="D217">
            <v>404</v>
          </cell>
          <cell r="E217" t="str">
            <v>FA+0</v>
          </cell>
          <cell r="F217">
            <v>0</v>
          </cell>
          <cell r="G217">
            <v>0</v>
          </cell>
          <cell r="H217">
            <v>0</v>
          </cell>
          <cell r="I217">
            <v>0</v>
          </cell>
          <cell r="J217">
            <v>0</v>
          </cell>
          <cell r="K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K217">
            <v>777.67</v>
          </cell>
          <cell r="AL217">
            <v>2138.39</v>
          </cell>
          <cell r="AM217">
            <v>198.9</v>
          </cell>
          <cell r="AN217">
            <v>3114.96</v>
          </cell>
        </row>
        <row r="218">
          <cell r="A218" t="str">
            <v>400 kv Obra Jounpur</v>
          </cell>
          <cell r="B218">
            <v>215</v>
          </cell>
          <cell r="C218" t="str">
            <v>70/4</v>
          </cell>
          <cell r="D218">
            <v>443.71</v>
          </cell>
          <cell r="E218" t="str">
            <v>FA+3</v>
          </cell>
          <cell r="F218">
            <v>0</v>
          </cell>
          <cell r="G218">
            <v>0</v>
          </cell>
          <cell r="H218">
            <v>0</v>
          </cell>
          <cell r="I218">
            <v>0</v>
          </cell>
          <cell r="J218">
            <v>0</v>
          </cell>
          <cell r="K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K218">
            <v>897.94999999999993</v>
          </cell>
          <cell r="AL218">
            <v>2632.34</v>
          </cell>
          <cell r="AM218">
            <v>239.45</v>
          </cell>
          <cell r="AN218">
            <v>3769.74</v>
          </cell>
        </row>
        <row r="219">
          <cell r="A219" t="str">
            <v>400 kv Obra Jounpur</v>
          </cell>
          <cell r="B219">
            <v>216</v>
          </cell>
          <cell r="C219" t="str">
            <v>71/0</v>
          </cell>
          <cell r="D219">
            <v>322.64</v>
          </cell>
          <cell r="E219" t="str">
            <v>FB+18</v>
          </cell>
          <cell r="F219">
            <v>0</v>
          </cell>
          <cell r="G219">
            <v>0</v>
          </cell>
          <cell r="H219">
            <v>0</v>
          </cell>
          <cell r="I219">
            <v>0</v>
          </cell>
          <cell r="J219">
            <v>0</v>
          </cell>
          <cell r="K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K219">
            <v>0</v>
          </cell>
          <cell r="AL219">
            <v>0</v>
          </cell>
          <cell r="AM219">
            <v>228.75</v>
          </cell>
          <cell r="AN219">
            <v>228.75</v>
          </cell>
        </row>
        <row r="220">
          <cell r="A220" t="str">
            <v>400 kv Obra Jounpur</v>
          </cell>
          <cell r="B220">
            <v>217</v>
          </cell>
          <cell r="C220" t="str">
            <v>72/0</v>
          </cell>
          <cell r="D220">
            <v>235.88</v>
          </cell>
          <cell r="E220" t="str">
            <v>FB+9</v>
          </cell>
          <cell r="F220">
            <v>0</v>
          </cell>
          <cell r="G220">
            <v>0</v>
          </cell>
          <cell r="H220">
            <v>0</v>
          </cell>
          <cell r="I220">
            <v>0</v>
          </cell>
          <cell r="J220">
            <v>0</v>
          </cell>
          <cell r="K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K220">
            <v>219.6</v>
          </cell>
          <cell r="AL220">
            <v>772.18999999999994</v>
          </cell>
          <cell r="AM220">
            <v>38.54</v>
          </cell>
          <cell r="AN220">
            <v>1030.33</v>
          </cell>
        </row>
        <row r="221">
          <cell r="A221" t="str">
            <v>400 kv Obra Jounpur</v>
          </cell>
          <cell r="B221">
            <v>218</v>
          </cell>
          <cell r="C221" t="str">
            <v>73/0</v>
          </cell>
          <cell r="D221">
            <v>405</v>
          </cell>
          <cell r="E221" t="str">
            <v>FC+0</v>
          </cell>
          <cell r="F221">
            <v>0</v>
          </cell>
          <cell r="G221">
            <v>0</v>
          </cell>
          <cell r="H221">
            <v>0</v>
          </cell>
          <cell r="I221">
            <v>0</v>
          </cell>
          <cell r="J221">
            <v>0</v>
          </cell>
          <cell r="K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K221">
            <v>995.56</v>
          </cell>
          <cell r="AL221">
            <v>2659.92</v>
          </cell>
          <cell r="AM221">
            <v>278.35999999999996</v>
          </cell>
          <cell r="AN221">
            <v>3933.84</v>
          </cell>
        </row>
        <row r="222">
          <cell r="A222" t="str">
            <v>400 kv Obra Jounpur</v>
          </cell>
          <cell r="B222">
            <v>219</v>
          </cell>
          <cell r="C222" t="str">
            <v>73/1</v>
          </cell>
          <cell r="D222">
            <v>415.47</v>
          </cell>
          <cell r="E222" t="str">
            <v>FA+3</v>
          </cell>
          <cell r="F222">
            <v>0</v>
          </cell>
          <cell r="G222">
            <v>0</v>
          </cell>
          <cell r="H222">
            <v>0</v>
          </cell>
          <cell r="I222">
            <v>0</v>
          </cell>
          <cell r="J222">
            <v>0</v>
          </cell>
          <cell r="K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K222">
            <v>897.94999999999993</v>
          </cell>
          <cell r="AL222">
            <v>2632.34</v>
          </cell>
          <cell r="AM222">
            <v>239.45</v>
          </cell>
          <cell r="AN222">
            <v>3769.74</v>
          </cell>
        </row>
        <row r="223">
          <cell r="A223" t="str">
            <v>400 kv Obra Jounpur</v>
          </cell>
          <cell r="B223">
            <v>220</v>
          </cell>
          <cell r="C223" t="str">
            <v>74/0</v>
          </cell>
          <cell r="D223">
            <v>244.92</v>
          </cell>
          <cell r="E223" t="str">
            <v>FD+3</v>
          </cell>
          <cell r="F223">
            <v>0</v>
          </cell>
          <cell r="G223">
            <v>0</v>
          </cell>
          <cell r="H223">
            <v>0</v>
          </cell>
          <cell r="I223">
            <v>0</v>
          </cell>
          <cell r="J223">
            <v>0</v>
          </cell>
          <cell r="K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K223">
            <v>0</v>
          </cell>
          <cell r="AL223">
            <v>0</v>
          </cell>
          <cell r="AM223">
            <v>38.54</v>
          </cell>
          <cell r="AN223">
            <v>38.54</v>
          </cell>
        </row>
        <row r="224">
          <cell r="A224" t="str">
            <v>400 kv Obra Jounpur</v>
          </cell>
          <cell r="B224">
            <v>221</v>
          </cell>
          <cell r="C224" t="str">
            <v>75/0</v>
          </cell>
          <cell r="D224">
            <v>245.64</v>
          </cell>
          <cell r="E224" t="str">
            <v>FD+18</v>
          </cell>
          <cell r="F224">
            <v>0</v>
          </cell>
          <cell r="G224">
            <v>0</v>
          </cell>
          <cell r="H224">
            <v>0</v>
          </cell>
          <cell r="I224">
            <v>0</v>
          </cell>
          <cell r="J224">
            <v>0</v>
          </cell>
          <cell r="K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K224">
            <v>443.13</v>
          </cell>
          <cell r="AL224">
            <v>1020.51</v>
          </cell>
          <cell r="AM224">
            <v>130.71</v>
          </cell>
          <cell r="AN224">
            <v>1594.35</v>
          </cell>
        </row>
        <row r="225">
          <cell r="A225" t="str">
            <v>400 kv Obra Jounpur</v>
          </cell>
          <cell r="B225">
            <v>222</v>
          </cell>
          <cell r="C225" t="str">
            <v>75/1</v>
          </cell>
          <cell r="D225">
            <v>531</v>
          </cell>
          <cell r="E225" t="str">
            <v>FD+30</v>
          </cell>
          <cell r="F225">
            <v>0</v>
          </cell>
          <cell r="G225">
            <v>0</v>
          </cell>
          <cell r="H225">
            <v>0</v>
          </cell>
          <cell r="I225">
            <v>0</v>
          </cell>
          <cell r="J225">
            <v>0</v>
          </cell>
          <cell r="K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K225">
            <v>339.88</v>
          </cell>
          <cell r="AL225">
            <v>1266.1399999999999</v>
          </cell>
          <cell r="AM225">
            <v>92.169999999999987</v>
          </cell>
          <cell r="AN225">
            <v>1698.19</v>
          </cell>
        </row>
        <row r="226">
          <cell r="A226" t="str">
            <v>400 kv Obra Jounpur</v>
          </cell>
          <cell r="B226">
            <v>223</v>
          </cell>
          <cell r="C226" t="str">
            <v>75/2</v>
          </cell>
          <cell r="D226">
            <v>418.87</v>
          </cell>
          <cell r="E226" t="str">
            <v>FB+6</v>
          </cell>
          <cell r="F226">
            <v>0</v>
          </cell>
          <cell r="G226">
            <v>0</v>
          </cell>
          <cell r="H226">
            <v>0</v>
          </cell>
          <cell r="I226">
            <v>0</v>
          </cell>
          <cell r="J226">
            <v>0</v>
          </cell>
          <cell r="K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K226">
            <v>439.2</v>
          </cell>
          <cell r="AL226">
            <v>1544.3799999999999</v>
          </cell>
          <cell r="AM226">
            <v>239.82</v>
          </cell>
          <cell r="AN226">
            <v>2223.4</v>
          </cell>
        </row>
        <row r="227">
          <cell r="A227" t="str">
            <v>400 kv Obra Jounpur</v>
          </cell>
          <cell r="B227">
            <v>224</v>
          </cell>
          <cell r="C227" t="str">
            <v>76/0</v>
          </cell>
          <cell r="D227">
            <v>484.73</v>
          </cell>
          <cell r="E227" t="str">
            <v>FC+0</v>
          </cell>
          <cell r="F227">
            <v>0</v>
          </cell>
          <cell r="G227">
            <v>0</v>
          </cell>
          <cell r="H227">
            <v>0</v>
          </cell>
          <cell r="I227">
            <v>0</v>
          </cell>
          <cell r="J227">
            <v>0</v>
          </cell>
          <cell r="K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K227">
            <v>995.56</v>
          </cell>
          <cell r="AL227">
            <v>2659.92</v>
          </cell>
          <cell r="AM227">
            <v>278.35999999999996</v>
          </cell>
          <cell r="AN227">
            <v>3933.84</v>
          </cell>
        </row>
        <row r="228">
          <cell r="A228" t="str">
            <v>400 kv Obra Jounpur</v>
          </cell>
          <cell r="B228">
            <v>225</v>
          </cell>
          <cell r="C228" t="str">
            <v>77/0</v>
          </cell>
          <cell r="D228">
            <v>345.88</v>
          </cell>
          <cell r="E228" t="str">
            <v>FD+0</v>
          </cell>
          <cell r="F228">
            <v>0</v>
          </cell>
          <cell r="G228">
            <v>0</v>
          </cell>
          <cell r="H228">
            <v>0</v>
          </cell>
          <cell r="I228">
            <v>0</v>
          </cell>
          <cell r="J228">
            <v>0</v>
          </cell>
          <cell r="K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K228">
            <v>219.6</v>
          </cell>
          <cell r="AL228">
            <v>772.18999999999994</v>
          </cell>
          <cell r="AM228">
            <v>239.82</v>
          </cell>
          <cell r="AN228">
            <v>1231.6099999999999</v>
          </cell>
        </row>
        <row r="229">
          <cell r="A229" t="str">
            <v>400 kv Obra Jounpur</v>
          </cell>
          <cell r="B229">
            <v>226</v>
          </cell>
          <cell r="C229" t="str">
            <v>77/1</v>
          </cell>
          <cell r="D229">
            <v>1066.4100000000001</v>
          </cell>
          <cell r="E229" t="str">
            <v>SPL</v>
          </cell>
          <cell r="F229">
            <v>0</v>
          </cell>
          <cell r="G229">
            <v>0</v>
          </cell>
          <cell r="H229">
            <v>0</v>
          </cell>
          <cell r="I229">
            <v>0</v>
          </cell>
          <cell r="J229">
            <v>0</v>
          </cell>
          <cell r="K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K229">
            <v>0</v>
          </cell>
          <cell r="AL229">
            <v>0</v>
          </cell>
          <cell r="AM229">
            <v>0</v>
          </cell>
          <cell r="AN229">
            <v>0</v>
          </cell>
        </row>
        <row r="230">
          <cell r="A230" t="str">
            <v>400 kv Obra Jounpur</v>
          </cell>
          <cell r="B230">
            <v>227</v>
          </cell>
          <cell r="C230" t="str">
            <v>77/2</v>
          </cell>
          <cell r="D230">
            <v>462.63</v>
          </cell>
          <cell r="E230" t="str">
            <v>SPL</v>
          </cell>
          <cell r="F230">
            <v>0</v>
          </cell>
          <cell r="G230">
            <v>0</v>
          </cell>
          <cell r="H230">
            <v>0</v>
          </cell>
          <cell r="I230">
            <v>0</v>
          </cell>
          <cell r="J230">
            <v>0</v>
          </cell>
          <cell r="K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K230">
            <v>0</v>
          </cell>
          <cell r="AL230">
            <v>0</v>
          </cell>
          <cell r="AM230">
            <v>0</v>
          </cell>
          <cell r="AN230">
            <v>0</v>
          </cell>
        </row>
        <row r="231">
          <cell r="A231" t="str">
            <v>400 kv Obra Jounpur</v>
          </cell>
          <cell r="B231">
            <v>228</v>
          </cell>
          <cell r="C231" t="str">
            <v>78/0</v>
          </cell>
          <cell r="D231">
            <v>384.8</v>
          </cell>
          <cell r="E231" t="str">
            <v>FD+0</v>
          </cell>
          <cell r="F231">
            <v>0</v>
          </cell>
          <cell r="G231">
            <v>0</v>
          </cell>
          <cell r="H231">
            <v>0</v>
          </cell>
          <cell r="I231">
            <v>0</v>
          </cell>
          <cell r="J231">
            <v>0</v>
          </cell>
          <cell r="K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K231">
            <v>219.6</v>
          </cell>
          <cell r="AL231">
            <v>772.18999999999994</v>
          </cell>
          <cell r="AM231">
            <v>239.82</v>
          </cell>
          <cell r="AN231">
            <v>1231.6099999999999</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v>0</v>
          </cell>
          <cell r="P232">
            <v>135.4</v>
          </cell>
          <cell r="Q232">
            <v>12</v>
          </cell>
          <cell r="R232">
            <v>1.58</v>
          </cell>
          <cell r="S232">
            <v>103</v>
          </cell>
          <cell r="T232">
            <v>6.1852743999999991</v>
          </cell>
          <cell r="U232">
            <v>2.6460000000000004</v>
          </cell>
          <cell r="V232">
            <v>8.8906576000000008</v>
          </cell>
          <cell r="W232">
            <v>122.56</v>
          </cell>
          <cell r="X232">
            <v>17.68</v>
          </cell>
          <cell r="Y232">
            <v>6.51</v>
          </cell>
          <cell r="Z232">
            <v>146.75</v>
          </cell>
          <cell r="AA232">
            <v>39.26</v>
          </cell>
          <cell r="AB232">
            <v>180.04000000000002</v>
          </cell>
          <cell r="AC232">
            <v>0</v>
          </cell>
          <cell r="AD232">
            <v>207.864</v>
          </cell>
          <cell r="AE232">
            <v>192.256</v>
          </cell>
          <cell r="AF232">
            <v>0</v>
          </cell>
          <cell r="AG232">
            <v>0</v>
          </cell>
          <cell r="AH232">
            <v>0</v>
          </cell>
          <cell r="AI232">
            <v>619.41999999999996</v>
          </cell>
          <cell r="AK232">
            <v>777.67</v>
          </cell>
          <cell r="AL232">
            <v>2138.39</v>
          </cell>
          <cell r="AM232">
            <v>198.9</v>
          </cell>
          <cell r="AN232">
            <v>3114.96</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v>43851</v>
          </cell>
          <cell r="P233">
            <v>135.4</v>
          </cell>
          <cell r="Q233">
            <v>12</v>
          </cell>
          <cell r="R233">
            <v>1.58</v>
          </cell>
          <cell r="S233">
            <v>103</v>
          </cell>
          <cell r="T233">
            <v>6.1852743999999991</v>
          </cell>
          <cell r="U233">
            <v>2.6460000000000004</v>
          </cell>
          <cell r="V233">
            <v>8.8906576000000008</v>
          </cell>
          <cell r="W233">
            <v>122.56</v>
          </cell>
          <cell r="X233">
            <v>17.68</v>
          </cell>
          <cell r="Y233">
            <v>6.51</v>
          </cell>
          <cell r="Z233">
            <v>146.75</v>
          </cell>
          <cell r="AA233">
            <v>39.26</v>
          </cell>
          <cell r="AB233">
            <v>180.04000000000002</v>
          </cell>
          <cell r="AC233">
            <v>0</v>
          </cell>
          <cell r="AD233">
            <v>207.864</v>
          </cell>
          <cell r="AE233">
            <v>192.256</v>
          </cell>
          <cell r="AF233">
            <v>0</v>
          </cell>
          <cell r="AG233">
            <v>0</v>
          </cell>
          <cell r="AH233">
            <v>0</v>
          </cell>
          <cell r="AI233">
            <v>619.41999999999996</v>
          </cell>
          <cell r="AK233">
            <v>777.67</v>
          </cell>
          <cell r="AL233">
            <v>2138.39</v>
          </cell>
          <cell r="AM233">
            <v>198.9</v>
          </cell>
          <cell r="AN233">
            <v>3114.96</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v>43847</v>
          </cell>
          <cell r="P234">
            <v>256.5</v>
          </cell>
          <cell r="Q234">
            <v>21.86</v>
          </cell>
          <cell r="R234">
            <v>3.17</v>
          </cell>
          <cell r="S234">
            <v>189</v>
          </cell>
          <cell r="T234">
            <v>11.385160000000001</v>
          </cell>
          <cell r="U234">
            <v>2.7710591999999998</v>
          </cell>
          <cell r="V234">
            <v>18.5043808</v>
          </cell>
          <cell r="W234">
            <v>249.32</v>
          </cell>
          <cell r="X234">
            <v>32.799999999999997</v>
          </cell>
          <cell r="Y234">
            <v>8</v>
          </cell>
          <cell r="Z234">
            <v>290.12</v>
          </cell>
          <cell r="AA234">
            <v>23.815999999999999</v>
          </cell>
          <cell r="AB234">
            <v>67.180000000000007</v>
          </cell>
          <cell r="AC234">
            <v>0</v>
          </cell>
          <cell r="AD234">
            <v>1444.8600000000001</v>
          </cell>
          <cell r="AE234">
            <v>195.98</v>
          </cell>
          <cell r="AF234">
            <v>0</v>
          </cell>
          <cell r="AG234">
            <v>0</v>
          </cell>
          <cell r="AH234">
            <v>0</v>
          </cell>
          <cell r="AI234">
            <v>1731.8360000000002</v>
          </cell>
          <cell r="AK234">
            <v>995.56</v>
          </cell>
          <cell r="AL234">
            <v>2659.92</v>
          </cell>
          <cell r="AM234">
            <v>278.35999999999996</v>
          </cell>
          <cell r="AN234">
            <v>3933.84</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v>43799</v>
          </cell>
          <cell r="P235">
            <v>151.5</v>
          </cell>
          <cell r="Q235">
            <v>13.08</v>
          </cell>
          <cell r="R235">
            <v>1.79</v>
          </cell>
          <cell r="S235">
            <v>113</v>
          </cell>
          <cell r="T235">
            <v>6.7686184000000011</v>
          </cell>
          <cell r="U235">
            <v>2.6459999999999999</v>
          </cell>
          <cell r="V235">
            <v>9.9880336000000032</v>
          </cell>
          <cell r="W235">
            <v>122.56</v>
          </cell>
          <cell r="X235">
            <v>17.68</v>
          </cell>
          <cell r="Y235">
            <v>6.51</v>
          </cell>
          <cell r="Z235">
            <v>146.75</v>
          </cell>
          <cell r="AA235">
            <v>39.26</v>
          </cell>
          <cell r="AB235">
            <v>234.23599999999999</v>
          </cell>
          <cell r="AC235">
            <v>0</v>
          </cell>
          <cell r="AD235">
            <v>282.45600000000002</v>
          </cell>
          <cell r="AE235">
            <v>192.256</v>
          </cell>
          <cell r="AF235">
            <v>0</v>
          </cell>
          <cell r="AG235">
            <v>0</v>
          </cell>
          <cell r="AH235">
            <v>0</v>
          </cell>
          <cell r="AI235">
            <v>748.20799999999997</v>
          </cell>
          <cell r="AK235">
            <v>997.27</v>
          </cell>
          <cell r="AL235">
            <v>2910.58</v>
          </cell>
          <cell r="AM235">
            <v>250.52</v>
          </cell>
          <cell r="AN235">
            <v>4158.37</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v>43794</v>
          </cell>
          <cell r="P236">
            <v>151.5</v>
          </cell>
          <cell r="Q236">
            <v>13.08</v>
          </cell>
          <cell r="R236">
            <v>1.79</v>
          </cell>
          <cell r="S236">
            <v>113</v>
          </cell>
          <cell r="T236">
            <v>6.7686184000000011</v>
          </cell>
          <cell r="U236">
            <v>2.6459999999999999</v>
          </cell>
          <cell r="V236">
            <v>9.9880336000000032</v>
          </cell>
          <cell r="W236">
            <v>122.56</v>
          </cell>
          <cell r="X236">
            <v>17.68</v>
          </cell>
          <cell r="Y236">
            <v>6.51</v>
          </cell>
          <cell r="Z236">
            <v>146.75</v>
          </cell>
          <cell r="AA236">
            <v>39.26</v>
          </cell>
          <cell r="AB236">
            <v>234.23599999999999</v>
          </cell>
          <cell r="AC236">
            <v>0</v>
          </cell>
          <cell r="AD236">
            <v>282.45600000000002</v>
          </cell>
          <cell r="AE236">
            <v>192.256</v>
          </cell>
          <cell r="AF236">
            <v>0</v>
          </cell>
          <cell r="AG236">
            <v>0</v>
          </cell>
          <cell r="AH236">
            <v>0</v>
          </cell>
          <cell r="AI236">
            <v>748.20799999999997</v>
          </cell>
          <cell r="AK236">
            <v>997.27</v>
          </cell>
          <cell r="AL236">
            <v>2910.58</v>
          </cell>
          <cell r="AM236">
            <v>250.52</v>
          </cell>
          <cell r="AN236">
            <v>4158.37</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v>43803</v>
          </cell>
          <cell r="P237">
            <v>151.5</v>
          </cell>
          <cell r="Q237">
            <v>13.08</v>
          </cell>
          <cell r="R237">
            <v>1.79</v>
          </cell>
          <cell r="S237">
            <v>113</v>
          </cell>
          <cell r="T237">
            <v>6.7686184000000011</v>
          </cell>
          <cell r="U237">
            <v>2.6459999999999999</v>
          </cell>
          <cell r="V237">
            <v>9.9880336000000032</v>
          </cell>
          <cell r="W237">
            <v>122.56</v>
          </cell>
          <cell r="X237">
            <v>17.68</v>
          </cell>
          <cell r="Y237">
            <v>6.51</v>
          </cell>
          <cell r="Z237">
            <v>146.75</v>
          </cell>
          <cell r="AA237">
            <v>39.26</v>
          </cell>
          <cell r="AB237">
            <v>234.23599999999999</v>
          </cell>
          <cell r="AC237">
            <v>0</v>
          </cell>
          <cell r="AD237">
            <v>282.45600000000002</v>
          </cell>
          <cell r="AE237">
            <v>192.256</v>
          </cell>
          <cell r="AF237">
            <v>0</v>
          </cell>
          <cell r="AG237">
            <v>0</v>
          </cell>
          <cell r="AH237">
            <v>0</v>
          </cell>
          <cell r="AI237">
            <v>748.20799999999997</v>
          </cell>
          <cell r="AK237">
            <v>897.94999999999993</v>
          </cell>
          <cell r="AL237">
            <v>2632.34</v>
          </cell>
          <cell r="AM237">
            <v>239.45</v>
          </cell>
          <cell r="AN237">
            <v>3769.74</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v>43799</v>
          </cell>
          <cell r="P238">
            <v>151.5</v>
          </cell>
          <cell r="Q238">
            <v>13.08</v>
          </cell>
          <cell r="R238">
            <v>1.79</v>
          </cell>
          <cell r="S238">
            <v>113</v>
          </cell>
          <cell r="T238">
            <v>6.7686184000000011</v>
          </cell>
          <cell r="U238">
            <v>2.6459999999999999</v>
          </cell>
          <cell r="V238">
            <v>9.9880336000000032</v>
          </cell>
          <cell r="W238">
            <v>122.56</v>
          </cell>
          <cell r="X238">
            <v>17.68</v>
          </cell>
          <cell r="Y238">
            <v>6.51</v>
          </cell>
          <cell r="Z238">
            <v>146.75</v>
          </cell>
          <cell r="AA238">
            <v>39.26</v>
          </cell>
          <cell r="AB238">
            <v>234.23599999999999</v>
          </cell>
          <cell r="AC238">
            <v>0</v>
          </cell>
          <cell r="AD238">
            <v>282.45600000000002</v>
          </cell>
          <cell r="AE238">
            <v>192.256</v>
          </cell>
          <cell r="AF238">
            <v>0</v>
          </cell>
          <cell r="AG238">
            <v>0</v>
          </cell>
          <cell r="AH238">
            <v>0</v>
          </cell>
          <cell r="AI238">
            <v>748.20799999999997</v>
          </cell>
          <cell r="AK238">
            <v>897.94999999999993</v>
          </cell>
          <cell r="AL238">
            <v>2632.34</v>
          </cell>
          <cell r="AM238">
            <v>239.45</v>
          </cell>
          <cell r="AN238">
            <v>3769.74</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v>43805</v>
          </cell>
          <cell r="P239">
            <v>151.5</v>
          </cell>
          <cell r="Q239">
            <v>13.08</v>
          </cell>
          <cell r="R239">
            <v>1.79</v>
          </cell>
          <cell r="S239">
            <v>113</v>
          </cell>
          <cell r="T239">
            <v>6.7686184000000011</v>
          </cell>
          <cell r="U239">
            <v>2.6459999999999999</v>
          </cell>
          <cell r="V239">
            <v>9.9880336000000032</v>
          </cell>
          <cell r="W239">
            <v>122.56</v>
          </cell>
          <cell r="X239">
            <v>17.68</v>
          </cell>
          <cell r="Y239">
            <v>6.51</v>
          </cell>
          <cell r="Z239">
            <v>146.75</v>
          </cell>
          <cell r="AA239">
            <v>39.26</v>
          </cell>
          <cell r="AB239">
            <v>234.23599999999999</v>
          </cell>
          <cell r="AC239">
            <v>0</v>
          </cell>
          <cell r="AD239">
            <v>282.45600000000002</v>
          </cell>
          <cell r="AE239">
            <v>192.256</v>
          </cell>
          <cell r="AF239">
            <v>0</v>
          </cell>
          <cell r="AG239">
            <v>0</v>
          </cell>
          <cell r="AH239">
            <v>0</v>
          </cell>
          <cell r="AI239">
            <v>748.20799999999997</v>
          </cell>
          <cell r="AK239">
            <v>997.27</v>
          </cell>
          <cell r="AL239">
            <v>2910.58</v>
          </cell>
          <cell r="AM239">
            <v>250.52</v>
          </cell>
          <cell r="AN239">
            <v>4158.37</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v>43820</v>
          </cell>
          <cell r="P240">
            <v>151.5</v>
          </cell>
          <cell r="Q240">
            <v>13.08</v>
          </cell>
          <cell r="R240">
            <v>1.79</v>
          </cell>
          <cell r="S240">
            <v>113</v>
          </cell>
          <cell r="T240">
            <v>6.7686184000000011</v>
          </cell>
          <cell r="U240">
            <v>2.6459999999999999</v>
          </cell>
          <cell r="V240">
            <v>9.9880336000000032</v>
          </cell>
          <cell r="W240">
            <v>122.56</v>
          </cell>
          <cell r="X240">
            <v>17.68</v>
          </cell>
          <cell r="Y240">
            <v>6.51</v>
          </cell>
          <cell r="Z240">
            <v>146.75</v>
          </cell>
          <cell r="AA240">
            <v>39.26</v>
          </cell>
          <cell r="AB240">
            <v>234.23599999999999</v>
          </cell>
          <cell r="AC240">
            <v>0</v>
          </cell>
          <cell r="AD240">
            <v>282.45600000000002</v>
          </cell>
          <cell r="AE240">
            <v>192.256</v>
          </cell>
          <cell r="AF240">
            <v>0</v>
          </cell>
          <cell r="AG240">
            <v>0</v>
          </cell>
          <cell r="AH240">
            <v>0</v>
          </cell>
          <cell r="AI240">
            <v>748.20799999999997</v>
          </cell>
          <cell r="AK240">
            <v>897.94999999999993</v>
          </cell>
          <cell r="AL240">
            <v>2632.34</v>
          </cell>
          <cell r="AM240">
            <v>239.45</v>
          </cell>
          <cell r="AN240">
            <v>3769.74</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v>43810</v>
          </cell>
          <cell r="P241">
            <v>256.5</v>
          </cell>
          <cell r="Q241">
            <v>21.86</v>
          </cell>
          <cell r="R241">
            <v>3.17</v>
          </cell>
          <cell r="S241">
            <v>189</v>
          </cell>
          <cell r="T241">
            <v>11.385160000000001</v>
          </cell>
          <cell r="U241">
            <v>2.7710591999999998</v>
          </cell>
          <cell r="V241">
            <v>18.5043808</v>
          </cell>
          <cell r="W241">
            <v>249.32</v>
          </cell>
          <cell r="X241">
            <v>32.799999999999997</v>
          </cell>
          <cell r="Y241">
            <v>8</v>
          </cell>
          <cell r="Z241">
            <v>290.12</v>
          </cell>
          <cell r="AA241">
            <v>23.815999999999999</v>
          </cell>
          <cell r="AB241">
            <v>67.180000000000007</v>
          </cell>
          <cell r="AC241">
            <v>0</v>
          </cell>
          <cell r="AD241">
            <v>1444.8600000000001</v>
          </cell>
          <cell r="AE241">
            <v>195.98</v>
          </cell>
          <cell r="AF241">
            <v>0</v>
          </cell>
          <cell r="AG241">
            <v>0</v>
          </cell>
          <cell r="AH241">
            <v>0</v>
          </cell>
          <cell r="AI241">
            <v>1731.8360000000002</v>
          </cell>
          <cell r="AK241">
            <v>995.56</v>
          </cell>
          <cell r="AL241">
            <v>2659.92</v>
          </cell>
          <cell r="AM241">
            <v>278.35999999999996</v>
          </cell>
          <cell r="AN241">
            <v>3933.84</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v>43815</v>
          </cell>
          <cell r="P242">
            <v>216.2</v>
          </cell>
          <cell r="Q242">
            <v>19.02</v>
          </cell>
          <cell r="R242">
            <v>2.64</v>
          </cell>
          <cell r="S242">
            <v>164</v>
          </cell>
          <cell r="T242">
            <v>9.8597572000000007</v>
          </cell>
          <cell r="U242">
            <v>2.7710591999999998</v>
          </cell>
          <cell r="V242">
            <v>15.637749599999999</v>
          </cell>
          <cell r="W242">
            <v>221.28</v>
          </cell>
          <cell r="X242">
            <v>29.52</v>
          </cell>
          <cell r="Y242">
            <v>8</v>
          </cell>
          <cell r="Z242">
            <v>258.8</v>
          </cell>
          <cell r="AA242">
            <v>23.815999999999999</v>
          </cell>
          <cell r="AB242">
            <v>0</v>
          </cell>
          <cell r="AC242">
            <v>436.76000000000005</v>
          </cell>
          <cell r="AD242">
            <v>618.048</v>
          </cell>
          <cell r="AE242">
            <v>97.147999999999996</v>
          </cell>
          <cell r="AF242">
            <v>156.94399999999999</v>
          </cell>
          <cell r="AG242">
            <v>0</v>
          </cell>
          <cell r="AH242">
            <v>0</v>
          </cell>
          <cell r="AI242">
            <v>1332.7159999999999</v>
          </cell>
          <cell r="AK242">
            <v>339.88</v>
          </cell>
          <cell r="AL242">
            <v>1266.1399999999999</v>
          </cell>
          <cell r="AM242">
            <v>103.24</v>
          </cell>
          <cell r="AN242">
            <v>1709.26</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v>43818</v>
          </cell>
          <cell r="P243">
            <v>135.4</v>
          </cell>
          <cell r="Q243">
            <v>12</v>
          </cell>
          <cell r="R243">
            <v>1.58</v>
          </cell>
          <cell r="S243">
            <v>103</v>
          </cell>
          <cell r="T243">
            <v>6.1852743999999991</v>
          </cell>
          <cell r="U243">
            <v>2.6460000000000004</v>
          </cell>
          <cell r="V243">
            <v>8.8906576000000008</v>
          </cell>
          <cell r="W243">
            <v>122.56</v>
          </cell>
          <cell r="X243">
            <v>17.68</v>
          </cell>
          <cell r="Y243">
            <v>6.51</v>
          </cell>
          <cell r="Z243">
            <v>146.75</v>
          </cell>
          <cell r="AA243">
            <v>39.26</v>
          </cell>
          <cell r="AB243">
            <v>180.04000000000002</v>
          </cell>
          <cell r="AC243">
            <v>0</v>
          </cell>
          <cell r="AD243">
            <v>207.864</v>
          </cell>
          <cell r="AE243">
            <v>192.256</v>
          </cell>
          <cell r="AF243">
            <v>0</v>
          </cell>
          <cell r="AG243">
            <v>0</v>
          </cell>
          <cell r="AH243">
            <v>0</v>
          </cell>
          <cell r="AI243">
            <v>619.41999999999996</v>
          </cell>
          <cell r="AK243">
            <v>777.67</v>
          </cell>
          <cell r="AL243">
            <v>2138.39</v>
          </cell>
          <cell r="AM243">
            <v>198.9</v>
          </cell>
          <cell r="AN243">
            <v>3114.96</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v>43813</v>
          </cell>
          <cell r="P244">
            <v>135.4</v>
          </cell>
          <cell r="Q244">
            <v>12</v>
          </cell>
          <cell r="R244">
            <v>1.58</v>
          </cell>
          <cell r="S244">
            <v>103</v>
          </cell>
          <cell r="T244">
            <v>6.1852743999999991</v>
          </cell>
          <cell r="U244">
            <v>2.6460000000000004</v>
          </cell>
          <cell r="V244">
            <v>8.8906576000000008</v>
          </cell>
          <cell r="W244">
            <v>122.56</v>
          </cell>
          <cell r="X244">
            <v>17.68</v>
          </cell>
          <cell r="Y244">
            <v>6.51</v>
          </cell>
          <cell r="Z244">
            <v>146.75</v>
          </cell>
          <cell r="AA244">
            <v>39.26</v>
          </cell>
          <cell r="AB244">
            <v>180.04000000000002</v>
          </cell>
          <cell r="AC244">
            <v>0</v>
          </cell>
          <cell r="AD244">
            <v>207.864</v>
          </cell>
          <cell r="AE244">
            <v>192.256</v>
          </cell>
          <cell r="AF244">
            <v>0</v>
          </cell>
          <cell r="AG244">
            <v>0</v>
          </cell>
          <cell r="AH244">
            <v>0</v>
          </cell>
          <cell r="AI244">
            <v>619.41999999999996</v>
          </cell>
          <cell r="AK244">
            <v>777.67</v>
          </cell>
          <cell r="AL244">
            <v>2138.39</v>
          </cell>
          <cell r="AM244">
            <v>198.9</v>
          </cell>
          <cell r="AN244">
            <v>3114.96</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v>43811</v>
          </cell>
          <cell r="P245">
            <v>301.39999999999998</v>
          </cell>
          <cell r="Q245">
            <v>27.79</v>
          </cell>
          <cell r="R245">
            <v>3.77</v>
          </cell>
          <cell r="S245">
            <v>239</v>
          </cell>
          <cell r="T245">
            <v>14.366839866666666</v>
          </cell>
          <cell r="U245">
            <v>2.6802048000000003</v>
          </cell>
          <cell r="V245">
            <v>24.131867999999994</v>
          </cell>
          <cell r="W245">
            <v>301.24</v>
          </cell>
          <cell r="X245">
            <v>49.2</v>
          </cell>
          <cell r="Y245">
            <v>10.3</v>
          </cell>
          <cell r="Z245">
            <v>360.74</v>
          </cell>
          <cell r="AA245">
            <v>23.815999999999999</v>
          </cell>
          <cell r="AB245">
            <v>44.816000000000003</v>
          </cell>
          <cell r="AC245">
            <v>0</v>
          </cell>
          <cell r="AD245">
            <v>1769.5239999999999</v>
          </cell>
          <cell r="AE245">
            <v>99.156000000000006</v>
          </cell>
          <cell r="AF245">
            <v>156.13999999999999</v>
          </cell>
          <cell r="AG245">
            <v>0</v>
          </cell>
          <cell r="AH245">
            <v>0</v>
          </cell>
          <cell r="AI245">
            <v>2093.4519999999998</v>
          </cell>
          <cell r="AK245">
            <v>219.6</v>
          </cell>
          <cell r="AL245">
            <v>772.18999999999994</v>
          </cell>
          <cell r="AM245">
            <v>239.82</v>
          </cell>
          <cell r="AN245">
            <v>1231.6099999999999</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v>43797</v>
          </cell>
          <cell r="P246">
            <v>301.39999999999998</v>
          </cell>
          <cell r="Q246">
            <v>27.79</v>
          </cell>
          <cell r="R246">
            <v>3.77</v>
          </cell>
          <cell r="S246">
            <v>239</v>
          </cell>
          <cell r="T246">
            <v>14.366839866666666</v>
          </cell>
          <cell r="U246">
            <v>2.6802048000000003</v>
          </cell>
          <cell r="V246">
            <v>24.131867999999994</v>
          </cell>
          <cell r="W246">
            <v>301.24</v>
          </cell>
          <cell r="X246">
            <v>49.2</v>
          </cell>
          <cell r="Y246">
            <v>10.3</v>
          </cell>
          <cell r="Z246">
            <v>360.74</v>
          </cell>
          <cell r="AA246">
            <v>23.815999999999999</v>
          </cell>
          <cell r="AB246">
            <v>44.816000000000003</v>
          </cell>
          <cell r="AC246">
            <v>0</v>
          </cell>
          <cell r="AD246">
            <v>1769.5239999999999</v>
          </cell>
          <cell r="AE246">
            <v>99.156000000000006</v>
          </cell>
          <cell r="AF246">
            <v>156.13999999999999</v>
          </cell>
          <cell r="AG246">
            <v>0</v>
          </cell>
          <cell r="AH246">
            <v>0</v>
          </cell>
          <cell r="AI246">
            <v>2093.4519999999998</v>
          </cell>
          <cell r="AK246">
            <v>219.6</v>
          </cell>
          <cell r="AL246">
            <v>772.18999999999994</v>
          </cell>
          <cell r="AM246">
            <v>239.82</v>
          </cell>
          <cell r="AN246">
            <v>1231.6099999999999</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v>43791</v>
          </cell>
          <cell r="P247">
            <v>216.2</v>
          </cell>
          <cell r="Q247">
            <v>19.02</v>
          </cell>
          <cell r="R247">
            <v>2.64</v>
          </cell>
          <cell r="S247">
            <v>164</v>
          </cell>
          <cell r="T247">
            <v>9.8597572000000007</v>
          </cell>
          <cell r="U247">
            <v>2.7710591999999998</v>
          </cell>
          <cell r="V247">
            <v>15.637749599999999</v>
          </cell>
          <cell r="W247">
            <v>221.28</v>
          </cell>
          <cell r="X247">
            <v>29.52</v>
          </cell>
          <cell r="Y247">
            <v>8</v>
          </cell>
          <cell r="Z247">
            <v>258.8</v>
          </cell>
          <cell r="AA247">
            <v>23.815999999999999</v>
          </cell>
          <cell r="AB247">
            <v>0</v>
          </cell>
          <cell r="AC247">
            <v>436.76000000000005</v>
          </cell>
          <cell r="AD247">
            <v>618.048</v>
          </cell>
          <cell r="AE247">
            <v>97.147999999999996</v>
          </cell>
          <cell r="AF247">
            <v>156.94399999999999</v>
          </cell>
          <cell r="AG247">
            <v>0</v>
          </cell>
          <cell r="AH247">
            <v>0</v>
          </cell>
          <cell r="AI247">
            <v>1332.7159999999999</v>
          </cell>
          <cell r="AK247">
            <v>219.6</v>
          </cell>
          <cell r="AL247">
            <v>772.18999999999994</v>
          </cell>
          <cell r="AM247">
            <v>38.54</v>
          </cell>
          <cell r="AN247">
            <v>1030.33</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v>43780</v>
          </cell>
          <cell r="P248">
            <v>135.4</v>
          </cell>
          <cell r="Q248">
            <v>12</v>
          </cell>
          <cell r="R248">
            <v>1.58</v>
          </cell>
          <cell r="S248">
            <v>103</v>
          </cell>
          <cell r="T248">
            <v>6.1852743999999991</v>
          </cell>
          <cell r="U248">
            <v>2.6460000000000004</v>
          </cell>
          <cell r="V248">
            <v>8.8906576000000008</v>
          </cell>
          <cell r="W248">
            <v>122.56</v>
          </cell>
          <cell r="X248">
            <v>17.68</v>
          </cell>
          <cell r="Y248">
            <v>6.51</v>
          </cell>
          <cell r="Z248">
            <v>146.75</v>
          </cell>
          <cell r="AA248">
            <v>39.26</v>
          </cell>
          <cell r="AB248">
            <v>180.04000000000002</v>
          </cell>
          <cell r="AC248">
            <v>0</v>
          </cell>
          <cell r="AD248">
            <v>207.864</v>
          </cell>
          <cell r="AE248">
            <v>192.256</v>
          </cell>
          <cell r="AF248">
            <v>0</v>
          </cell>
          <cell r="AG248">
            <v>0</v>
          </cell>
          <cell r="AH248">
            <v>0</v>
          </cell>
          <cell r="AI248">
            <v>619.41999999999996</v>
          </cell>
          <cell r="AK248">
            <v>777.67</v>
          </cell>
          <cell r="AL248">
            <v>2138.39</v>
          </cell>
          <cell r="AM248">
            <v>198.9</v>
          </cell>
          <cell r="AN248">
            <v>3114.96</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v>43790</v>
          </cell>
          <cell r="P249">
            <v>315.89999999999998</v>
          </cell>
          <cell r="Q249">
            <v>26.29</v>
          </cell>
          <cell r="R249">
            <v>3.96</v>
          </cell>
          <cell r="S249">
            <v>228</v>
          </cell>
          <cell r="T249">
            <v>13.757621199999999</v>
          </cell>
          <cell r="U249">
            <v>2.7710591999999998</v>
          </cell>
          <cell r="V249">
            <v>22.957605599999997</v>
          </cell>
          <cell r="W249">
            <v>249.32</v>
          </cell>
          <cell r="X249">
            <v>32.799999999999997</v>
          </cell>
          <cell r="Y249">
            <v>8</v>
          </cell>
          <cell r="Z249">
            <v>290.12</v>
          </cell>
          <cell r="AA249">
            <v>23.815999999999999</v>
          </cell>
          <cell r="AB249">
            <v>87.443999999999988</v>
          </cell>
          <cell r="AC249">
            <v>0</v>
          </cell>
          <cell r="AD249">
            <v>1745.4079999999999</v>
          </cell>
          <cell r="AE249">
            <v>97.992000000000004</v>
          </cell>
          <cell r="AF249">
            <v>158.26400000000001</v>
          </cell>
          <cell r="AG249">
            <v>0</v>
          </cell>
          <cell r="AH249">
            <v>0</v>
          </cell>
          <cell r="AI249">
            <v>2112.924</v>
          </cell>
          <cell r="AK249">
            <v>1318.4099999999999</v>
          </cell>
          <cell r="AL249">
            <v>3186.48</v>
          </cell>
          <cell r="AM249">
            <v>130.71</v>
          </cell>
          <cell r="AN249">
            <v>4635.5999999999995</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v>43759</v>
          </cell>
          <cell r="P250">
            <v>256.5</v>
          </cell>
          <cell r="Q250">
            <v>21.86</v>
          </cell>
          <cell r="R250">
            <v>3.17</v>
          </cell>
          <cell r="S250">
            <v>189</v>
          </cell>
          <cell r="T250">
            <v>11.385160000000001</v>
          </cell>
          <cell r="U250">
            <v>2.7710591999999998</v>
          </cell>
          <cell r="V250">
            <v>18.5043808</v>
          </cell>
          <cell r="W250">
            <v>249.32</v>
          </cell>
          <cell r="X250">
            <v>32.799999999999997</v>
          </cell>
          <cell r="Y250">
            <v>8</v>
          </cell>
          <cell r="Z250">
            <v>290.12</v>
          </cell>
          <cell r="AA250">
            <v>23.815999999999999</v>
          </cell>
          <cell r="AB250">
            <v>67.180000000000007</v>
          </cell>
          <cell r="AC250">
            <v>0</v>
          </cell>
          <cell r="AD250">
            <v>1444.8600000000001</v>
          </cell>
          <cell r="AE250">
            <v>195.98</v>
          </cell>
          <cell r="AF250">
            <v>0</v>
          </cell>
          <cell r="AG250">
            <v>0</v>
          </cell>
          <cell r="AH250">
            <v>0</v>
          </cell>
          <cell r="AI250">
            <v>1731.8360000000002</v>
          </cell>
          <cell r="AK250">
            <v>995.56</v>
          </cell>
          <cell r="AL250">
            <v>2659.92</v>
          </cell>
          <cell r="AM250">
            <v>278.35999999999996</v>
          </cell>
          <cell r="AN250">
            <v>3933.84</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v>43730</v>
          </cell>
          <cell r="P251">
            <v>151.5</v>
          </cell>
          <cell r="Q251">
            <v>13.08</v>
          </cell>
          <cell r="R251">
            <v>1.79</v>
          </cell>
          <cell r="S251">
            <v>113</v>
          </cell>
          <cell r="T251">
            <v>6.7686184000000011</v>
          </cell>
          <cell r="U251">
            <v>2.6459999999999999</v>
          </cell>
          <cell r="V251">
            <v>9.9880336000000032</v>
          </cell>
          <cell r="W251">
            <v>122.56</v>
          </cell>
          <cell r="X251">
            <v>17.68</v>
          </cell>
          <cell r="Y251">
            <v>6.51</v>
          </cell>
          <cell r="Z251">
            <v>146.75</v>
          </cell>
          <cell r="AA251">
            <v>39.26</v>
          </cell>
          <cell r="AB251">
            <v>234.23599999999999</v>
          </cell>
          <cell r="AC251">
            <v>0</v>
          </cell>
          <cell r="AD251">
            <v>282.45600000000002</v>
          </cell>
          <cell r="AE251">
            <v>192.256</v>
          </cell>
          <cell r="AF251">
            <v>0</v>
          </cell>
          <cell r="AG251">
            <v>0</v>
          </cell>
          <cell r="AH251">
            <v>0</v>
          </cell>
          <cell r="AI251">
            <v>748.20799999999997</v>
          </cell>
          <cell r="AK251">
            <v>1318.4099999999999</v>
          </cell>
          <cell r="AL251">
            <v>3186.48</v>
          </cell>
          <cell r="AM251">
            <v>138.82999999999998</v>
          </cell>
          <cell r="AN251">
            <v>4643.7199999999993</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v>43720</v>
          </cell>
          <cell r="P252">
            <v>151.5</v>
          </cell>
          <cell r="Q252">
            <v>13.08</v>
          </cell>
          <cell r="R252">
            <v>1.79</v>
          </cell>
          <cell r="S252">
            <v>113</v>
          </cell>
          <cell r="T252">
            <v>6.7686184000000011</v>
          </cell>
          <cell r="U252">
            <v>2.6459999999999999</v>
          </cell>
          <cell r="V252">
            <v>9.9880336000000032</v>
          </cell>
          <cell r="W252">
            <v>122.56</v>
          </cell>
          <cell r="X252">
            <v>17.68</v>
          </cell>
          <cell r="Y252">
            <v>6.51</v>
          </cell>
          <cell r="Z252">
            <v>146.75</v>
          </cell>
          <cell r="AA252">
            <v>39.26</v>
          </cell>
          <cell r="AB252">
            <v>234.23599999999999</v>
          </cell>
          <cell r="AC252">
            <v>0</v>
          </cell>
          <cell r="AD252">
            <v>282.45600000000002</v>
          </cell>
          <cell r="AE252">
            <v>192.256</v>
          </cell>
          <cell r="AF252">
            <v>0</v>
          </cell>
          <cell r="AG252">
            <v>0</v>
          </cell>
          <cell r="AH252">
            <v>0</v>
          </cell>
          <cell r="AI252">
            <v>748.20799999999997</v>
          </cell>
          <cell r="AK252">
            <v>897.94999999999993</v>
          </cell>
          <cell r="AL252">
            <v>2632.34</v>
          </cell>
          <cell r="AM252">
            <v>239.45</v>
          </cell>
          <cell r="AN252">
            <v>3769.74</v>
          </cell>
        </row>
        <row r="253">
          <cell r="A253" t="str">
            <v>400 kv Obra Jounpur</v>
          </cell>
          <cell r="B253">
            <v>250</v>
          </cell>
          <cell r="C253" t="str">
            <v>86/0</v>
          </cell>
          <cell r="D253">
            <v>115</v>
          </cell>
          <cell r="E253" t="str">
            <v>FD+0</v>
          </cell>
          <cell r="F253">
            <v>0</v>
          </cell>
          <cell r="G253">
            <v>0</v>
          </cell>
          <cell r="H253">
            <v>0</v>
          </cell>
          <cell r="I253">
            <v>0</v>
          </cell>
          <cell r="J253">
            <v>0</v>
          </cell>
          <cell r="K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K253">
            <v>219.6</v>
          </cell>
          <cell r="AL253">
            <v>772.18999999999994</v>
          </cell>
          <cell r="AM253">
            <v>239.82</v>
          </cell>
          <cell r="AN253">
            <v>1231.6099999999999</v>
          </cell>
        </row>
        <row r="254">
          <cell r="A254" t="str">
            <v>400 kv Obra Jounpur</v>
          </cell>
          <cell r="B254">
            <v>251</v>
          </cell>
          <cell r="C254" t="str">
            <v>86/1</v>
          </cell>
          <cell r="D254">
            <v>90.2</v>
          </cell>
          <cell r="E254" t="str">
            <v>DWARF</v>
          </cell>
          <cell r="F254">
            <v>0</v>
          </cell>
          <cell r="G254">
            <v>0</v>
          </cell>
          <cell r="H254">
            <v>0</v>
          </cell>
          <cell r="I254">
            <v>0</v>
          </cell>
          <cell r="J254">
            <v>0</v>
          </cell>
          <cell r="K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K254">
            <v>442.2</v>
          </cell>
          <cell r="AL254">
            <v>1544.3799999999999</v>
          </cell>
          <cell r="AM254">
            <v>278.35999999999996</v>
          </cell>
          <cell r="AN254">
            <v>2264.94</v>
          </cell>
        </row>
        <row r="255">
          <cell r="A255" t="str">
            <v>400 kv Obra Jounpur</v>
          </cell>
          <cell r="B255">
            <v>252</v>
          </cell>
          <cell r="C255" t="str">
            <v>86/2</v>
          </cell>
          <cell r="D255">
            <v>147.27000000000001</v>
          </cell>
          <cell r="E255" t="str">
            <v>DWARF</v>
          </cell>
          <cell r="F255">
            <v>0</v>
          </cell>
          <cell r="G255">
            <v>0</v>
          </cell>
          <cell r="H255">
            <v>0</v>
          </cell>
          <cell r="I255">
            <v>0</v>
          </cell>
          <cell r="J255">
            <v>0</v>
          </cell>
          <cell r="K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K255">
            <v>442.2</v>
          </cell>
          <cell r="AL255">
            <v>1544.3799999999999</v>
          </cell>
          <cell r="AM255">
            <v>278.35999999999996</v>
          </cell>
          <cell r="AN255">
            <v>2264.94</v>
          </cell>
        </row>
        <row r="256">
          <cell r="A256" t="str">
            <v>400 kv Obra Jounpur</v>
          </cell>
          <cell r="B256">
            <v>253</v>
          </cell>
          <cell r="C256" t="str">
            <v>87/0</v>
          </cell>
          <cell r="D256">
            <v>236.38</v>
          </cell>
          <cell r="E256" t="str">
            <v>FB+0</v>
          </cell>
          <cell r="F256">
            <v>0</v>
          </cell>
          <cell r="G256">
            <v>0</v>
          </cell>
          <cell r="H256">
            <v>0</v>
          </cell>
          <cell r="I256">
            <v>0</v>
          </cell>
          <cell r="J256">
            <v>0</v>
          </cell>
          <cell r="K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K256">
            <v>339.88</v>
          </cell>
          <cell r="AL256">
            <v>1266.1399999999999</v>
          </cell>
          <cell r="AM256">
            <v>103.24</v>
          </cell>
          <cell r="AN256">
            <v>1709.26</v>
          </cell>
        </row>
        <row r="257">
          <cell r="A257" t="str">
            <v>400 kv Obra Jounpur</v>
          </cell>
          <cell r="B257">
            <v>254</v>
          </cell>
          <cell r="C257" t="str">
            <v>87/1</v>
          </cell>
          <cell r="D257">
            <v>96.06</v>
          </cell>
          <cell r="E257" t="str">
            <v>DWARF</v>
          </cell>
          <cell r="F257">
            <v>0</v>
          </cell>
          <cell r="G257">
            <v>0</v>
          </cell>
          <cell r="H257">
            <v>0</v>
          </cell>
          <cell r="I257">
            <v>0</v>
          </cell>
          <cell r="J257">
            <v>0</v>
          </cell>
          <cell r="K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K257">
            <v>442.2</v>
          </cell>
          <cell r="AL257">
            <v>1544.3799999999999</v>
          </cell>
          <cell r="AM257">
            <v>278.35999999999996</v>
          </cell>
          <cell r="AN257">
            <v>2264.94</v>
          </cell>
        </row>
        <row r="258">
          <cell r="A258" t="str">
            <v>400 kv Obra Jounpur</v>
          </cell>
          <cell r="B258">
            <v>255</v>
          </cell>
          <cell r="C258" t="str">
            <v>87/2</v>
          </cell>
          <cell r="D258">
            <v>141.72999999999999</v>
          </cell>
          <cell r="E258" t="str">
            <v>DWARF</v>
          </cell>
          <cell r="F258">
            <v>0</v>
          </cell>
          <cell r="G258">
            <v>0</v>
          </cell>
          <cell r="H258">
            <v>0</v>
          </cell>
          <cell r="I258">
            <v>0</v>
          </cell>
          <cell r="J258">
            <v>0</v>
          </cell>
          <cell r="K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K258">
            <v>442.2</v>
          </cell>
          <cell r="AL258">
            <v>1544.3799999999999</v>
          </cell>
          <cell r="AM258">
            <v>278.35999999999996</v>
          </cell>
          <cell r="AN258">
            <v>2264.94</v>
          </cell>
        </row>
        <row r="259">
          <cell r="A259" t="str">
            <v>400 kv Obra Jounpur</v>
          </cell>
          <cell r="B259">
            <v>256</v>
          </cell>
          <cell r="C259" t="str">
            <v>88/0</v>
          </cell>
          <cell r="D259">
            <v>406</v>
          </cell>
          <cell r="E259" t="str">
            <v>FC+0</v>
          </cell>
          <cell r="F259">
            <v>0</v>
          </cell>
          <cell r="G259">
            <v>0</v>
          </cell>
          <cell r="H259">
            <v>0</v>
          </cell>
          <cell r="I259">
            <v>0</v>
          </cell>
          <cell r="J259">
            <v>0</v>
          </cell>
          <cell r="K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K259">
            <v>995.56</v>
          </cell>
          <cell r="AL259">
            <v>2659.92</v>
          </cell>
          <cell r="AM259">
            <v>278.35999999999996</v>
          </cell>
          <cell r="AN259">
            <v>3933.84</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v>43839</v>
          </cell>
          <cell r="P260">
            <v>151.5</v>
          </cell>
          <cell r="Q260">
            <v>13.08</v>
          </cell>
          <cell r="R260">
            <v>1.79</v>
          </cell>
          <cell r="S260">
            <v>113</v>
          </cell>
          <cell r="T260">
            <v>6.7686184000000011</v>
          </cell>
          <cell r="U260">
            <v>2.6459999999999999</v>
          </cell>
          <cell r="V260">
            <v>9.9880336000000032</v>
          </cell>
          <cell r="W260">
            <v>122.56</v>
          </cell>
          <cell r="X260">
            <v>17.68</v>
          </cell>
          <cell r="Y260">
            <v>6.51</v>
          </cell>
          <cell r="Z260">
            <v>146.75</v>
          </cell>
          <cell r="AA260">
            <v>39.26</v>
          </cell>
          <cell r="AB260">
            <v>234.23599999999999</v>
          </cell>
          <cell r="AC260">
            <v>0</v>
          </cell>
          <cell r="AD260">
            <v>282.45600000000002</v>
          </cell>
          <cell r="AE260">
            <v>192.256</v>
          </cell>
          <cell r="AF260">
            <v>0</v>
          </cell>
          <cell r="AG260">
            <v>0</v>
          </cell>
          <cell r="AH260">
            <v>0</v>
          </cell>
          <cell r="AI260">
            <v>748.20799999999997</v>
          </cell>
          <cell r="AK260">
            <v>897.94999999999993</v>
          </cell>
          <cell r="AL260">
            <v>2632.34</v>
          </cell>
          <cell r="AM260">
            <v>239.45</v>
          </cell>
          <cell r="AN260">
            <v>3769.74</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v>43830</v>
          </cell>
          <cell r="P261">
            <v>301.39999999999998</v>
          </cell>
          <cell r="Q261">
            <v>27.79</v>
          </cell>
          <cell r="R261">
            <v>3.77</v>
          </cell>
          <cell r="S261">
            <v>239</v>
          </cell>
          <cell r="T261">
            <v>14.366839866666666</v>
          </cell>
          <cell r="U261">
            <v>2.6802048000000003</v>
          </cell>
          <cell r="V261">
            <v>24.131867999999994</v>
          </cell>
          <cell r="W261">
            <v>301.24</v>
          </cell>
          <cell r="X261">
            <v>49.2</v>
          </cell>
          <cell r="Y261">
            <v>10.3</v>
          </cell>
          <cell r="Z261">
            <v>360.74</v>
          </cell>
          <cell r="AA261">
            <v>23.815999999999999</v>
          </cell>
          <cell r="AB261">
            <v>44.816000000000003</v>
          </cell>
          <cell r="AC261">
            <v>0</v>
          </cell>
          <cell r="AD261">
            <v>1769.5239999999999</v>
          </cell>
          <cell r="AE261">
            <v>99.156000000000006</v>
          </cell>
          <cell r="AF261">
            <v>156.13999999999999</v>
          </cell>
          <cell r="AG261">
            <v>0</v>
          </cell>
          <cell r="AH261">
            <v>0</v>
          </cell>
          <cell r="AI261">
            <v>2093.4519999999998</v>
          </cell>
          <cell r="AK261">
            <v>219.6</v>
          </cell>
          <cell r="AL261">
            <v>772.18999999999994</v>
          </cell>
          <cell r="AM261">
            <v>239.82</v>
          </cell>
          <cell r="AN261">
            <v>1231.6099999999999</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v>43823</v>
          </cell>
          <cell r="P262">
            <v>135.4</v>
          </cell>
          <cell r="Q262">
            <v>12</v>
          </cell>
          <cell r="R262">
            <v>1.58</v>
          </cell>
          <cell r="S262">
            <v>103</v>
          </cell>
          <cell r="T262">
            <v>6.1852743999999991</v>
          </cell>
          <cell r="U262">
            <v>2.6460000000000004</v>
          </cell>
          <cell r="V262">
            <v>8.8906576000000008</v>
          </cell>
          <cell r="W262">
            <v>122.56</v>
          </cell>
          <cell r="X262">
            <v>17.68</v>
          </cell>
          <cell r="Y262">
            <v>6.51</v>
          </cell>
          <cell r="Z262">
            <v>146.75</v>
          </cell>
          <cell r="AA262">
            <v>39.26</v>
          </cell>
          <cell r="AB262">
            <v>180.04000000000002</v>
          </cell>
          <cell r="AC262">
            <v>0</v>
          </cell>
          <cell r="AD262">
            <v>207.864</v>
          </cell>
          <cell r="AE262">
            <v>192.256</v>
          </cell>
          <cell r="AF262">
            <v>0</v>
          </cell>
          <cell r="AG262">
            <v>0</v>
          </cell>
          <cell r="AH262">
            <v>0</v>
          </cell>
          <cell r="AI262">
            <v>619.41999999999996</v>
          </cell>
          <cell r="AK262">
            <v>777.67</v>
          </cell>
          <cell r="AL262">
            <v>2138.39</v>
          </cell>
          <cell r="AM262">
            <v>198.9</v>
          </cell>
          <cell r="AN262">
            <v>3114.96</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v>43825</v>
          </cell>
          <cell r="P263">
            <v>135.4</v>
          </cell>
          <cell r="Q263">
            <v>12</v>
          </cell>
          <cell r="R263">
            <v>1.58</v>
          </cell>
          <cell r="S263">
            <v>103</v>
          </cell>
          <cell r="T263">
            <v>6.1852743999999991</v>
          </cell>
          <cell r="U263">
            <v>2.6460000000000004</v>
          </cell>
          <cell r="V263">
            <v>8.8906576000000008</v>
          </cell>
          <cell r="W263">
            <v>122.56</v>
          </cell>
          <cell r="X263">
            <v>17.68</v>
          </cell>
          <cell r="Y263">
            <v>6.51</v>
          </cell>
          <cell r="Z263">
            <v>146.75</v>
          </cell>
          <cell r="AA263">
            <v>39.26</v>
          </cell>
          <cell r="AB263">
            <v>180.04000000000002</v>
          </cell>
          <cell r="AC263">
            <v>0</v>
          </cell>
          <cell r="AD263">
            <v>207.864</v>
          </cell>
          <cell r="AE263">
            <v>192.256</v>
          </cell>
          <cell r="AF263">
            <v>0</v>
          </cell>
          <cell r="AG263">
            <v>0</v>
          </cell>
          <cell r="AH263">
            <v>0</v>
          </cell>
          <cell r="AI263">
            <v>619.41999999999996</v>
          </cell>
          <cell r="AK263">
            <v>777.67</v>
          </cell>
          <cell r="AL263">
            <v>2138.39</v>
          </cell>
          <cell r="AM263">
            <v>198.9</v>
          </cell>
          <cell r="AN263">
            <v>3114.96</v>
          </cell>
        </row>
        <row r="264">
          <cell r="A264" t="str">
            <v>400 kv Obra Jounpur</v>
          </cell>
          <cell r="B264">
            <v>261</v>
          </cell>
          <cell r="C264" t="str">
            <v>90/0</v>
          </cell>
          <cell r="D264">
            <v>348.16</v>
          </cell>
          <cell r="E264" t="str">
            <v>FC+0</v>
          </cell>
          <cell r="F264">
            <v>0</v>
          </cell>
          <cell r="G264">
            <v>0</v>
          </cell>
          <cell r="H264">
            <v>0</v>
          </cell>
          <cell r="I264">
            <v>0</v>
          </cell>
          <cell r="J264">
            <v>0</v>
          </cell>
          <cell r="K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K264">
            <v>995.56</v>
          </cell>
          <cell r="AL264">
            <v>2659.92</v>
          </cell>
          <cell r="AM264">
            <v>278.35999999999996</v>
          </cell>
          <cell r="AN264">
            <v>3933.84</v>
          </cell>
        </row>
        <row r="265">
          <cell r="A265" t="str">
            <v>400 kv Obra Jounpur</v>
          </cell>
          <cell r="B265">
            <v>262</v>
          </cell>
          <cell r="C265" t="str">
            <v>91/0</v>
          </cell>
          <cell r="D265">
            <v>189.64</v>
          </cell>
          <cell r="E265" t="str">
            <v>FD+30</v>
          </cell>
          <cell r="F265">
            <v>0</v>
          </cell>
          <cell r="G265">
            <v>0</v>
          </cell>
          <cell r="H265">
            <v>0</v>
          </cell>
          <cell r="I265">
            <v>0</v>
          </cell>
          <cell r="J265">
            <v>0</v>
          </cell>
          <cell r="K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K265">
            <v>339.88</v>
          </cell>
          <cell r="AL265">
            <v>1266.1399999999999</v>
          </cell>
          <cell r="AM265">
            <v>92.169999999999987</v>
          </cell>
          <cell r="AN265">
            <v>1698.19</v>
          </cell>
        </row>
        <row r="266">
          <cell r="A266" t="str">
            <v>400 kv Obra Jounpur</v>
          </cell>
          <cell r="B266">
            <v>263</v>
          </cell>
          <cell r="C266" t="str">
            <v>92/0</v>
          </cell>
          <cell r="D266">
            <v>494</v>
          </cell>
          <cell r="E266" t="str">
            <v>FD+18+3</v>
          </cell>
          <cell r="F266">
            <v>0</v>
          </cell>
          <cell r="G266">
            <v>0</v>
          </cell>
          <cell r="H266">
            <v>0</v>
          </cell>
          <cell r="I266">
            <v>0</v>
          </cell>
          <cell r="J266">
            <v>0</v>
          </cell>
          <cell r="K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K266">
            <v>0</v>
          </cell>
          <cell r="AL266">
            <v>0</v>
          </cell>
          <cell r="AM266">
            <v>0</v>
          </cell>
          <cell r="AN266">
            <v>0</v>
          </cell>
        </row>
        <row r="267">
          <cell r="A267" t="str">
            <v>400 kv Obra Jounpur</v>
          </cell>
          <cell r="B267">
            <v>264</v>
          </cell>
          <cell r="C267" t="str">
            <v>92/1</v>
          </cell>
          <cell r="D267">
            <v>385.96</v>
          </cell>
          <cell r="E267" t="str">
            <v>FB+0</v>
          </cell>
          <cell r="F267">
            <v>0</v>
          </cell>
          <cell r="G267">
            <v>0</v>
          </cell>
          <cell r="H267">
            <v>0</v>
          </cell>
          <cell r="I267">
            <v>0</v>
          </cell>
          <cell r="J267">
            <v>0</v>
          </cell>
          <cell r="K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K267">
            <v>339.88</v>
          </cell>
          <cell r="AL267">
            <v>1266.1399999999999</v>
          </cell>
          <cell r="AM267">
            <v>103.24</v>
          </cell>
          <cell r="AN267">
            <v>1709.26</v>
          </cell>
        </row>
        <row r="268">
          <cell r="A268" t="str">
            <v>400 kv Obra Jounpur</v>
          </cell>
          <cell r="B268">
            <v>265</v>
          </cell>
          <cell r="C268" t="str">
            <v>93/0</v>
          </cell>
          <cell r="D268">
            <v>255.11</v>
          </cell>
          <cell r="E268" t="str">
            <v>FD+0</v>
          </cell>
          <cell r="F268">
            <v>0</v>
          </cell>
          <cell r="G268">
            <v>0</v>
          </cell>
          <cell r="H268">
            <v>0</v>
          </cell>
          <cell r="I268">
            <v>0</v>
          </cell>
          <cell r="J268">
            <v>0</v>
          </cell>
          <cell r="K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K268">
            <v>219.6</v>
          </cell>
          <cell r="AL268">
            <v>772.18999999999994</v>
          </cell>
          <cell r="AM268">
            <v>239.82</v>
          </cell>
          <cell r="AN268">
            <v>1231.6099999999999</v>
          </cell>
        </row>
        <row r="269">
          <cell r="A269" t="str">
            <v>400 kv Obra Jounpur</v>
          </cell>
          <cell r="B269">
            <v>266</v>
          </cell>
          <cell r="C269" t="str">
            <v>93A/0</v>
          </cell>
          <cell r="D269">
            <v>226.42</v>
          </cell>
          <cell r="E269" t="str">
            <v>FD+0</v>
          </cell>
          <cell r="F269">
            <v>0</v>
          </cell>
          <cell r="G269">
            <v>0</v>
          </cell>
          <cell r="H269">
            <v>0</v>
          </cell>
          <cell r="I269">
            <v>0</v>
          </cell>
          <cell r="J269">
            <v>0</v>
          </cell>
          <cell r="K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K269">
            <v>219.6</v>
          </cell>
          <cell r="AL269">
            <v>772.18999999999994</v>
          </cell>
          <cell r="AM269">
            <v>239.82</v>
          </cell>
          <cell r="AN269">
            <v>1231.6099999999999</v>
          </cell>
        </row>
        <row r="270">
          <cell r="A270" t="str">
            <v>400 kv Obra Jounpur</v>
          </cell>
          <cell r="B270">
            <v>267</v>
          </cell>
          <cell r="C270" t="str">
            <v>94/0</v>
          </cell>
          <cell r="D270">
            <v>179.62</v>
          </cell>
          <cell r="E270" t="str">
            <v>FD+18</v>
          </cell>
          <cell r="F270">
            <v>0</v>
          </cell>
          <cell r="G270">
            <v>0</v>
          </cell>
          <cell r="H270">
            <v>0</v>
          </cell>
          <cell r="I270">
            <v>0</v>
          </cell>
          <cell r="J270">
            <v>0</v>
          </cell>
          <cell r="K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K270">
            <v>443.13</v>
          </cell>
          <cell r="AL270">
            <v>1020.51</v>
          </cell>
          <cell r="AM270">
            <v>130.71</v>
          </cell>
          <cell r="AN270">
            <v>1594.35</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K271">
            <v>43854</v>
          </cell>
          <cell r="P271">
            <v>0</v>
          </cell>
          <cell r="Q271">
            <v>0</v>
          </cell>
          <cell r="R271">
            <v>0</v>
          </cell>
          <cell r="S271">
            <v>0</v>
          </cell>
          <cell r="T271">
            <v>0</v>
          </cell>
          <cell r="U271">
            <v>0</v>
          </cell>
          <cell r="V271">
            <v>0</v>
          </cell>
          <cell r="W271">
            <v>301.24</v>
          </cell>
          <cell r="X271">
            <v>49.2</v>
          </cell>
          <cell r="Y271">
            <v>10.3</v>
          </cell>
          <cell r="Z271">
            <v>360.74</v>
          </cell>
          <cell r="AA271">
            <v>0</v>
          </cell>
          <cell r="AB271">
            <v>0</v>
          </cell>
          <cell r="AC271">
            <v>0</v>
          </cell>
          <cell r="AD271">
            <v>0</v>
          </cell>
          <cell r="AE271">
            <v>0</v>
          </cell>
          <cell r="AF271">
            <v>0</v>
          </cell>
          <cell r="AG271">
            <v>0</v>
          </cell>
          <cell r="AH271">
            <v>0</v>
          </cell>
          <cell r="AI271">
            <v>0</v>
          </cell>
          <cell r="AK271">
            <v>443.13</v>
          </cell>
          <cell r="AL271">
            <v>1020.51</v>
          </cell>
          <cell r="AM271">
            <v>130.71</v>
          </cell>
          <cell r="AN271">
            <v>1594.35</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v>43834</v>
          </cell>
          <cell r="P272">
            <v>0</v>
          </cell>
          <cell r="Q272">
            <v>0</v>
          </cell>
          <cell r="R272">
            <v>0</v>
          </cell>
          <cell r="S272">
            <v>0</v>
          </cell>
          <cell r="T272">
            <v>0</v>
          </cell>
          <cell r="U272">
            <v>0</v>
          </cell>
          <cell r="V272">
            <v>0</v>
          </cell>
          <cell r="W272">
            <v>221.28</v>
          </cell>
          <cell r="X272">
            <v>29.52</v>
          </cell>
          <cell r="Y272">
            <v>8</v>
          </cell>
          <cell r="Z272">
            <v>258.8</v>
          </cell>
          <cell r="AA272">
            <v>0</v>
          </cell>
          <cell r="AB272">
            <v>0</v>
          </cell>
          <cell r="AC272">
            <v>0</v>
          </cell>
          <cell r="AD272">
            <v>0</v>
          </cell>
          <cell r="AE272">
            <v>0</v>
          </cell>
          <cell r="AF272">
            <v>0</v>
          </cell>
          <cell r="AG272">
            <v>0</v>
          </cell>
          <cell r="AH272">
            <v>0</v>
          </cell>
          <cell r="AI272">
            <v>0</v>
          </cell>
          <cell r="AK272">
            <v>339.88</v>
          </cell>
          <cell r="AL272">
            <v>1266.1399999999999</v>
          </cell>
          <cell r="AM272">
            <v>103.24</v>
          </cell>
          <cell r="AN272">
            <v>1709.26</v>
          </cell>
        </row>
        <row r="273">
          <cell r="A273" t="str">
            <v>400 kv Obra Jounpur</v>
          </cell>
          <cell r="B273">
            <v>270</v>
          </cell>
          <cell r="C273" t="str">
            <v>96/1</v>
          </cell>
          <cell r="D273">
            <v>327.01</v>
          </cell>
          <cell r="E273" t="str">
            <v>FA+6</v>
          </cell>
          <cell r="F273">
            <v>0</v>
          </cell>
          <cell r="G273">
            <v>0</v>
          </cell>
          <cell r="H273">
            <v>0</v>
          </cell>
          <cell r="I273">
            <v>0</v>
          </cell>
          <cell r="J273">
            <v>0</v>
          </cell>
          <cell r="K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K273">
            <v>997.27</v>
          </cell>
          <cell r="AL273">
            <v>2910.58</v>
          </cell>
          <cell r="AM273">
            <v>250.52</v>
          </cell>
          <cell r="AN273">
            <v>4158.37</v>
          </cell>
        </row>
        <row r="274">
          <cell r="A274" t="str">
            <v>400 kv Obra Jounpur</v>
          </cell>
          <cell r="B274">
            <v>271</v>
          </cell>
          <cell r="C274" t="str">
            <v>97/0</v>
          </cell>
          <cell r="D274">
            <v>332.63</v>
          </cell>
          <cell r="E274" t="str">
            <v>FD+0</v>
          </cell>
          <cell r="F274">
            <v>0</v>
          </cell>
          <cell r="G274">
            <v>0</v>
          </cell>
          <cell r="H274">
            <v>0</v>
          </cell>
          <cell r="I274">
            <v>0</v>
          </cell>
          <cell r="J274">
            <v>0</v>
          </cell>
          <cell r="K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0</v>
          </cell>
          <cell r="AI274">
            <v>0</v>
          </cell>
          <cell r="AK274">
            <v>219.6</v>
          </cell>
          <cell r="AL274">
            <v>772.18999999999994</v>
          </cell>
          <cell r="AM274">
            <v>239.82</v>
          </cell>
          <cell r="AN274">
            <v>1231.6099999999999</v>
          </cell>
        </row>
        <row r="275">
          <cell r="A275" t="str">
            <v>400 kv Obra Jounpur</v>
          </cell>
          <cell r="B275">
            <v>272</v>
          </cell>
          <cell r="C275" t="str">
            <v>98/0</v>
          </cell>
          <cell r="D275">
            <v>189.17</v>
          </cell>
          <cell r="E275" t="str">
            <v>FD+3</v>
          </cell>
          <cell r="F275">
            <v>0</v>
          </cell>
          <cell r="G275">
            <v>0</v>
          </cell>
          <cell r="H275">
            <v>0</v>
          </cell>
          <cell r="I275">
            <v>0</v>
          </cell>
          <cell r="J275">
            <v>0</v>
          </cell>
          <cell r="K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v>0</v>
          </cell>
          <cell r="AF275">
            <v>0</v>
          </cell>
          <cell r="AG275">
            <v>0</v>
          </cell>
          <cell r="AH275">
            <v>0</v>
          </cell>
          <cell r="AI275">
            <v>0</v>
          </cell>
          <cell r="AK275">
            <v>0</v>
          </cell>
          <cell r="AL275">
            <v>0</v>
          </cell>
          <cell r="AM275">
            <v>38.54</v>
          </cell>
          <cell r="AN275">
            <v>38.54</v>
          </cell>
        </row>
        <row r="276">
          <cell r="A276" t="str">
            <v>400 kv Obra Jounpur</v>
          </cell>
          <cell r="B276">
            <v>273</v>
          </cell>
          <cell r="C276" t="str">
            <v>99/0</v>
          </cell>
          <cell r="D276">
            <v>428</v>
          </cell>
          <cell r="E276" t="str">
            <v>FD+6</v>
          </cell>
          <cell r="F276">
            <v>0</v>
          </cell>
          <cell r="G276">
            <v>0</v>
          </cell>
          <cell r="H276">
            <v>0</v>
          </cell>
          <cell r="I276">
            <v>0</v>
          </cell>
          <cell r="J276">
            <v>0</v>
          </cell>
          <cell r="K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v>0</v>
          </cell>
          <cell r="AF276">
            <v>0</v>
          </cell>
          <cell r="AG276">
            <v>0</v>
          </cell>
          <cell r="AH276">
            <v>0</v>
          </cell>
          <cell r="AI276">
            <v>0</v>
          </cell>
          <cell r="AK276">
            <v>995.56</v>
          </cell>
          <cell r="AL276">
            <v>2659.92</v>
          </cell>
          <cell r="AM276">
            <v>228.75</v>
          </cell>
          <cell r="AN276">
            <v>3884.23</v>
          </cell>
        </row>
        <row r="277">
          <cell r="A277" t="str">
            <v>400 kv Obra Jounpur</v>
          </cell>
          <cell r="B277">
            <v>274</v>
          </cell>
          <cell r="C277" t="str">
            <v>99/1</v>
          </cell>
          <cell r="D277">
            <v>368.93</v>
          </cell>
          <cell r="E277" t="str">
            <v>FA+0</v>
          </cell>
          <cell r="F277">
            <v>0</v>
          </cell>
          <cell r="G277">
            <v>0</v>
          </cell>
          <cell r="H277">
            <v>0</v>
          </cell>
          <cell r="I277">
            <v>0</v>
          </cell>
          <cell r="J277">
            <v>0</v>
          </cell>
          <cell r="K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K277">
            <v>777.67</v>
          </cell>
          <cell r="AL277">
            <v>2138.39</v>
          </cell>
          <cell r="AM277">
            <v>198.9</v>
          </cell>
          <cell r="AN277">
            <v>3114.96</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K278">
            <v>0</v>
          </cell>
          <cell r="P278">
            <v>301.39999999999998</v>
          </cell>
          <cell r="Q278">
            <v>27.79</v>
          </cell>
          <cell r="R278">
            <v>3.77</v>
          </cell>
          <cell r="S278">
            <v>355</v>
          </cell>
          <cell r="T278">
            <v>14.366839866666666</v>
          </cell>
          <cell r="U278">
            <v>2.6802048000000003</v>
          </cell>
          <cell r="V278">
            <v>24.131867999999994</v>
          </cell>
          <cell r="W278">
            <v>301.24</v>
          </cell>
          <cell r="X278">
            <v>49.2</v>
          </cell>
          <cell r="Y278">
            <v>10.3</v>
          </cell>
          <cell r="Z278">
            <v>360.74</v>
          </cell>
          <cell r="AA278">
            <v>23.815999999999999</v>
          </cell>
          <cell r="AB278">
            <v>44.816000000000003</v>
          </cell>
          <cell r="AC278">
            <v>0</v>
          </cell>
          <cell r="AD278">
            <v>1769.5239999999999</v>
          </cell>
          <cell r="AE278">
            <v>99.156000000000006</v>
          </cell>
          <cell r="AF278">
            <v>156.13999999999999</v>
          </cell>
          <cell r="AG278">
            <v>0</v>
          </cell>
          <cell r="AH278">
            <v>0</v>
          </cell>
          <cell r="AI278">
            <v>2093.4519999999998</v>
          </cell>
          <cell r="AK278">
            <v>995.56</v>
          </cell>
          <cell r="AL278">
            <v>2659.92</v>
          </cell>
          <cell r="AM278">
            <v>228.75</v>
          </cell>
          <cell r="AN278">
            <v>3884.23</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v>43830</v>
          </cell>
          <cell r="P279">
            <v>256.5</v>
          </cell>
          <cell r="Q279">
            <v>21.86</v>
          </cell>
          <cell r="R279">
            <v>3.17</v>
          </cell>
          <cell r="S279">
            <v>189</v>
          </cell>
          <cell r="T279">
            <v>11.385160000000001</v>
          </cell>
          <cell r="U279">
            <v>2.7710591999999998</v>
          </cell>
          <cell r="V279">
            <v>18.5043808</v>
          </cell>
          <cell r="W279">
            <v>249.32</v>
          </cell>
          <cell r="X279">
            <v>32.799999999999997</v>
          </cell>
          <cell r="Y279">
            <v>8</v>
          </cell>
          <cell r="Z279">
            <v>290.12</v>
          </cell>
          <cell r="AA279">
            <v>23.815999999999999</v>
          </cell>
          <cell r="AB279">
            <v>67.180000000000007</v>
          </cell>
          <cell r="AC279">
            <v>0</v>
          </cell>
          <cell r="AD279">
            <v>1444.8600000000001</v>
          </cell>
          <cell r="AE279">
            <v>195.98</v>
          </cell>
          <cell r="AF279">
            <v>0</v>
          </cell>
          <cell r="AG279">
            <v>0</v>
          </cell>
          <cell r="AH279">
            <v>0</v>
          </cell>
          <cell r="AI279">
            <v>1731.8360000000002</v>
          </cell>
          <cell r="AK279">
            <v>995.56</v>
          </cell>
          <cell r="AL279">
            <v>2659.92</v>
          </cell>
          <cell r="AM279">
            <v>278.35999999999996</v>
          </cell>
          <cell r="AN279">
            <v>3933.84</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v>43803</v>
          </cell>
          <cell r="P280">
            <v>135.4</v>
          </cell>
          <cell r="Q280">
            <v>12</v>
          </cell>
          <cell r="R280">
            <v>1.58</v>
          </cell>
          <cell r="S280">
            <v>103</v>
          </cell>
          <cell r="T280">
            <v>6.1852743999999991</v>
          </cell>
          <cell r="U280">
            <v>2.6460000000000004</v>
          </cell>
          <cell r="V280">
            <v>8.8906576000000008</v>
          </cell>
          <cell r="W280">
            <v>122.56</v>
          </cell>
          <cell r="X280">
            <v>17.68</v>
          </cell>
          <cell r="Y280">
            <v>6.51</v>
          </cell>
          <cell r="Z280">
            <v>146.75</v>
          </cell>
          <cell r="AA280">
            <v>39.26</v>
          </cell>
          <cell r="AB280">
            <v>180.04000000000002</v>
          </cell>
          <cell r="AC280">
            <v>0</v>
          </cell>
          <cell r="AD280">
            <v>207.864</v>
          </cell>
          <cell r="AE280">
            <v>192.256</v>
          </cell>
          <cell r="AF280">
            <v>0</v>
          </cell>
          <cell r="AG280">
            <v>0</v>
          </cell>
          <cell r="AH280">
            <v>0</v>
          </cell>
          <cell r="AI280">
            <v>619.41999999999996</v>
          </cell>
          <cell r="AK280">
            <v>777.67</v>
          </cell>
          <cell r="AL280">
            <v>2138.39</v>
          </cell>
          <cell r="AM280">
            <v>198.9</v>
          </cell>
          <cell r="AN280">
            <v>3114.96</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v>43811</v>
          </cell>
          <cell r="P281">
            <v>151.5</v>
          </cell>
          <cell r="Q281">
            <v>13.08</v>
          </cell>
          <cell r="R281">
            <v>1.79</v>
          </cell>
          <cell r="S281">
            <v>113</v>
          </cell>
          <cell r="T281">
            <v>6.7686184000000011</v>
          </cell>
          <cell r="U281">
            <v>2.6459999999999999</v>
          </cell>
          <cell r="V281">
            <v>9.9880336000000032</v>
          </cell>
          <cell r="W281">
            <v>122.56</v>
          </cell>
          <cell r="X281">
            <v>17.68</v>
          </cell>
          <cell r="Y281">
            <v>6.51</v>
          </cell>
          <cell r="Z281">
            <v>146.75</v>
          </cell>
          <cell r="AA281">
            <v>39.26</v>
          </cell>
          <cell r="AB281">
            <v>234.23599999999999</v>
          </cell>
          <cell r="AC281">
            <v>0</v>
          </cell>
          <cell r="AD281">
            <v>282.45600000000002</v>
          </cell>
          <cell r="AE281">
            <v>192.256</v>
          </cell>
          <cell r="AF281">
            <v>0</v>
          </cell>
          <cell r="AG281">
            <v>0</v>
          </cell>
          <cell r="AH281">
            <v>0</v>
          </cell>
          <cell r="AI281">
            <v>748.20799999999997</v>
          </cell>
          <cell r="AK281">
            <v>897.94999999999993</v>
          </cell>
          <cell r="AL281">
            <v>2632.34</v>
          </cell>
          <cell r="AM281">
            <v>239.45</v>
          </cell>
          <cell r="AN281">
            <v>3769.74</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v>43820</v>
          </cell>
          <cell r="P282">
            <v>151.5</v>
          </cell>
          <cell r="Q282">
            <v>13.08</v>
          </cell>
          <cell r="R282">
            <v>1.79</v>
          </cell>
          <cell r="S282">
            <v>113</v>
          </cell>
          <cell r="T282">
            <v>6.7686184000000011</v>
          </cell>
          <cell r="U282">
            <v>2.6459999999999999</v>
          </cell>
          <cell r="V282">
            <v>9.9880336000000032</v>
          </cell>
          <cell r="W282">
            <v>122.56</v>
          </cell>
          <cell r="X282">
            <v>17.68</v>
          </cell>
          <cell r="Y282">
            <v>6.51</v>
          </cell>
          <cell r="Z282">
            <v>146.75</v>
          </cell>
          <cell r="AA282">
            <v>39.26</v>
          </cell>
          <cell r="AB282">
            <v>234.23599999999999</v>
          </cell>
          <cell r="AC282">
            <v>0</v>
          </cell>
          <cell r="AD282">
            <v>282.45600000000002</v>
          </cell>
          <cell r="AE282">
            <v>192.256</v>
          </cell>
          <cell r="AF282">
            <v>0</v>
          </cell>
          <cell r="AG282">
            <v>0</v>
          </cell>
          <cell r="AH282">
            <v>0</v>
          </cell>
          <cell r="AI282">
            <v>748.20799999999997</v>
          </cell>
          <cell r="AK282">
            <v>897.94999999999993</v>
          </cell>
          <cell r="AL282">
            <v>2632.34</v>
          </cell>
          <cell r="AM282">
            <v>239.45</v>
          </cell>
          <cell r="AN282">
            <v>3769.74</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v>43847</v>
          </cell>
          <cell r="P283">
            <v>216.2</v>
          </cell>
          <cell r="Q283">
            <v>19.02</v>
          </cell>
          <cell r="R283">
            <v>2.64</v>
          </cell>
          <cell r="S283">
            <v>164</v>
          </cell>
          <cell r="T283">
            <v>9.8597572000000007</v>
          </cell>
          <cell r="U283">
            <v>2.7710591999999998</v>
          </cell>
          <cell r="V283">
            <v>15.637749599999999</v>
          </cell>
          <cell r="W283">
            <v>221.28</v>
          </cell>
          <cell r="X283">
            <v>29.52</v>
          </cell>
          <cell r="Y283">
            <v>8</v>
          </cell>
          <cell r="Z283">
            <v>258.8</v>
          </cell>
          <cell r="AA283">
            <v>23.815999999999999</v>
          </cell>
          <cell r="AB283">
            <v>0</v>
          </cell>
          <cell r="AC283">
            <v>436.76000000000005</v>
          </cell>
          <cell r="AD283">
            <v>618.048</v>
          </cell>
          <cell r="AE283">
            <v>97.147999999999996</v>
          </cell>
          <cell r="AF283">
            <v>156.94399999999999</v>
          </cell>
          <cell r="AG283">
            <v>0</v>
          </cell>
          <cell r="AH283">
            <v>0</v>
          </cell>
          <cell r="AI283">
            <v>1332.7159999999999</v>
          </cell>
          <cell r="AK283">
            <v>339.88</v>
          </cell>
          <cell r="AL283">
            <v>1266.1399999999999</v>
          </cell>
          <cell r="AM283">
            <v>103.24</v>
          </cell>
          <cell r="AN283">
            <v>1709.26</v>
          </cell>
        </row>
        <row r="284">
          <cell r="A284" t="str">
            <v>400 kv Obra Jounpur</v>
          </cell>
          <cell r="B284">
            <v>281</v>
          </cell>
          <cell r="C284" t="str">
            <v>102/0</v>
          </cell>
          <cell r="D284">
            <v>152.82</v>
          </cell>
          <cell r="E284" t="str">
            <v>FB+0</v>
          </cell>
          <cell r="F284">
            <v>0</v>
          </cell>
          <cell r="G284">
            <v>0</v>
          </cell>
          <cell r="H284">
            <v>0</v>
          </cell>
          <cell r="I284">
            <v>0</v>
          </cell>
          <cell r="J284">
            <v>0</v>
          </cell>
          <cell r="K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K284">
            <v>339.88</v>
          </cell>
          <cell r="AL284">
            <v>1266.1399999999999</v>
          </cell>
          <cell r="AM284">
            <v>103.24</v>
          </cell>
          <cell r="AN284">
            <v>1709.26</v>
          </cell>
        </row>
        <row r="285">
          <cell r="A285" t="str">
            <v>400 kv Obra Jounpur</v>
          </cell>
          <cell r="B285">
            <v>282</v>
          </cell>
          <cell r="C285" t="str">
            <v>102/1</v>
          </cell>
          <cell r="D285">
            <v>98.01</v>
          </cell>
          <cell r="E285" t="str">
            <v>DWARF</v>
          </cell>
          <cell r="F285">
            <v>0</v>
          </cell>
          <cell r="G285">
            <v>0</v>
          </cell>
          <cell r="H285">
            <v>0</v>
          </cell>
          <cell r="I285">
            <v>0</v>
          </cell>
          <cell r="J285">
            <v>0</v>
          </cell>
          <cell r="K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K285">
            <v>442.2</v>
          </cell>
          <cell r="AL285">
            <v>1544.3799999999999</v>
          </cell>
          <cell r="AM285">
            <v>278.35999999999996</v>
          </cell>
          <cell r="AN285">
            <v>2264.94</v>
          </cell>
        </row>
        <row r="286">
          <cell r="A286" t="str">
            <v>400 kv Obra Jounpur</v>
          </cell>
          <cell r="B286">
            <v>283</v>
          </cell>
          <cell r="C286" t="str">
            <v>102/2</v>
          </cell>
          <cell r="D286">
            <v>174.18</v>
          </cell>
          <cell r="E286" t="str">
            <v>DWARF</v>
          </cell>
          <cell r="F286">
            <v>0</v>
          </cell>
          <cell r="G286">
            <v>0</v>
          </cell>
          <cell r="H286">
            <v>0</v>
          </cell>
          <cell r="I286">
            <v>0</v>
          </cell>
          <cell r="J286">
            <v>0</v>
          </cell>
          <cell r="K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K286">
            <v>442.2</v>
          </cell>
          <cell r="AL286">
            <v>1544.3799999999999</v>
          </cell>
          <cell r="AM286">
            <v>278.35999999999996</v>
          </cell>
          <cell r="AN286">
            <v>2264.94</v>
          </cell>
        </row>
        <row r="287">
          <cell r="A287" t="str">
            <v>400 kv Obra Jounpur</v>
          </cell>
          <cell r="B287">
            <v>284</v>
          </cell>
          <cell r="C287" t="str">
            <v>104/0</v>
          </cell>
          <cell r="D287">
            <v>379.83</v>
          </cell>
          <cell r="E287" t="str">
            <v>FD+0</v>
          </cell>
          <cell r="F287">
            <v>0</v>
          </cell>
          <cell r="G287">
            <v>0</v>
          </cell>
          <cell r="H287">
            <v>0</v>
          </cell>
          <cell r="I287">
            <v>0</v>
          </cell>
          <cell r="J287">
            <v>0</v>
          </cell>
          <cell r="K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K287">
            <v>219.6</v>
          </cell>
          <cell r="AL287">
            <v>772.18999999999994</v>
          </cell>
          <cell r="AM287">
            <v>239.82</v>
          </cell>
          <cell r="AN287">
            <v>1231.6099999999999</v>
          </cell>
        </row>
        <row r="288">
          <cell r="A288" t="str">
            <v>400 kv Obra Jounpur</v>
          </cell>
          <cell r="B288">
            <v>285</v>
          </cell>
          <cell r="C288" t="str">
            <v>105/0</v>
          </cell>
          <cell r="D288">
            <v>471.89</v>
          </cell>
          <cell r="E288" t="str">
            <v>FC+9</v>
          </cell>
          <cell r="F288">
            <v>0</v>
          </cell>
          <cell r="G288">
            <v>0</v>
          </cell>
          <cell r="H288">
            <v>0</v>
          </cell>
          <cell r="I288">
            <v>0</v>
          </cell>
          <cell r="J288">
            <v>0</v>
          </cell>
          <cell r="K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K288">
            <v>339.88</v>
          </cell>
          <cell r="AL288">
            <v>1266.1399999999999</v>
          </cell>
          <cell r="AM288">
            <v>103.24</v>
          </cell>
          <cell r="AN288">
            <v>1709.26</v>
          </cell>
        </row>
        <row r="289">
          <cell r="A289" t="str">
            <v>400 kv Obra Jounpur</v>
          </cell>
          <cell r="B289">
            <v>286</v>
          </cell>
          <cell r="C289" t="str">
            <v>106/0</v>
          </cell>
          <cell r="D289">
            <v>245.52</v>
          </cell>
          <cell r="E289" t="str">
            <v>FD+3</v>
          </cell>
          <cell r="F289">
            <v>0</v>
          </cell>
          <cell r="G289">
            <v>0</v>
          </cell>
          <cell r="H289">
            <v>0</v>
          </cell>
          <cell r="I289">
            <v>0</v>
          </cell>
          <cell r="J289">
            <v>0</v>
          </cell>
          <cell r="K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K289">
            <v>0</v>
          </cell>
          <cell r="AL289">
            <v>0</v>
          </cell>
          <cell r="AM289">
            <v>38.54</v>
          </cell>
          <cell r="AN289">
            <v>38.54</v>
          </cell>
        </row>
        <row r="290">
          <cell r="A290" t="str">
            <v>400 kv Obra Jounpur</v>
          </cell>
          <cell r="B290">
            <v>287</v>
          </cell>
          <cell r="C290" t="str">
            <v>107/0</v>
          </cell>
          <cell r="D290">
            <v>231.94</v>
          </cell>
          <cell r="E290" t="str">
            <v>FD+0</v>
          </cell>
          <cell r="F290">
            <v>0</v>
          </cell>
          <cell r="G290">
            <v>0</v>
          </cell>
          <cell r="H290">
            <v>0</v>
          </cell>
          <cell r="I290">
            <v>0</v>
          </cell>
          <cell r="J290">
            <v>0</v>
          </cell>
          <cell r="K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K290">
            <v>219.6</v>
          </cell>
          <cell r="AL290">
            <v>772.18999999999994</v>
          </cell>
          <cell r="AM290">
            <v>239.82</v>
          </cell>
          <cell r="AN290">
            <v>1231.6099999999999</v>
          </cell>
        </row>
        <row r="291">
          <cell r="A291" t="str">
            <v>400 kv Obra Jounpur</v>
          </cell>
          <cell r="B291">
            <v>288</v>
          </cell>
          <cell r="C291" t="str">
            <v>108/0</v>
          </cell>
          <cell r="D291">
            <v>350.19</v>
          </cell>
          <cell r="E291" t="str">
            <v>FD+0</v>
          </cell>
          <cell r="F291">
            <v>0</v>
          </cell>
          <cell r="G291">
            <v>0</v>
          </cell>
          <cell r="H291">
            <v>0</v>
          </cell>
          <cell r="I291">
            <v>0</v>
          </cell>
          <cell r="J291">
            <v>0</v>
          </cell>
          <cell r="K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K291">
            <v>219.6</v>
          </cell>
          <cell r="AL291">
            <v>772.18999999999994</v>
          </cell>
          <cell r="AM291">
            <v>239.82</v>
          </cell>
          <cell r="AN291">
            <v>1231.6099999999999</v>
          </cell>
        </row>
        <row r="292">
          <cell r="A292" t="str">
            <v>400 kv Obra Jounpur</v>
          </cell>
          <cell r="B292">
            <v>289</v>
          </cell>
          <cell r="C292" t="str">
            <v>108/1</v>
          </cell>
          <cell r="D292">
            <v>418.6</v>
          </cell>
          <cell r="E292" t="str">
            <v>FA+3</v>
          </cell>
          <cell r="F292">
            <v>0</v>
          </cell>
          <cell r="G292">
            <v>0</v>
          </cell>
          <cell r="H292">
            <v>0</v>
          </cell>
          <cell r="I292">
            <v>0</v>
          </cell>
          <cell r="J292">
            <v>0</v>
          </cell>
          <cell r="K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K292">
            <v>897.94999999999993</v>
          </cell>
          <cell r="AL292">
            <v>2632.34</v>
          </cell>
          <cell r="AM292">
            <v>239.45</v>
          </cell>
          <cell r="AN292">
            <v>3769.74</v>
          </cell>
        </row>
        <row r="293">
          <cell r="A293" t="str">
            <v>400 kv Obra Jounpur</v>
          </cell>
          <cell r="B293">
            <v>290</v>
          </cell>
          <cell r="C293" t="str">
            <v>109/0</v>
          </cell>
          <cell r="D293">
            <v>373.6</v>
          </cell>
          <cell r="E293" t="str">
            <v>FB+0</v>
          </cell>
          <cell r="F293">
            <v>0</v>
          </cell>
          <cell r="G293">
            <v>0</v>
          </cell>
          <cell r="H293">
            <v>0</v>
          </cell>
          <cell r="I293">
            <v>0</v>
          </cell>
          <cell r="J293">
            <v>0</v>
          </cell>
          <cell r="K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K293">
            <v>339.88</v>
          </cell>
          <cell r="AL293">
            <v>1266.1399999999999</v>
          </cell>
          <cell r="AM293">
            <v>103.24</v>
          </cell>
          <cell r="AN293">
            <v>1709.26</v>
          </cell>
        </row>
        <row r="294">
          <cell r="A294" t="str">
            <v>400 kv Obra Jounpur</v>
          </cell>
          <cell r="B294">
            <v>291</v>
          </cell>
          <cell r="C294" t="str">
            <v>109/1</v>
          </cell>
          <cell r="D294">
            <v>429.2</v>
          </cell>
          <cell r="E294" t="str">
            <v>FA+6</v>
          </cell>
          <cell r="F294">
            <v>0</v>
          </cell>
          <cell r="G294">
            <v>0</v>
          </cell>
          <cell r="H294">
            <v>0</v>
          </cell>
          <cell r="I294">
            <v>0</v>
          </cell>
          <cell r="J294">
            <v>0</v>
          </cell>
          <cell r="K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K294">
            <v>997.27</v>
          </cell>
          <cell r="AL294">
            <v>2910.58</v>
          </cell>
          <cell r="AM294">
            <v>250.52</v>
          </cell>
          <cell r="AN294">
            <v>4158.37</v>
          </cell>
        </row>
        <row r="295">
          <cell r="A295" t="str">
            <v>400 kv Obra Jounpur</v>
          </cell>
          <cell r="B295">
            <v>292</v>
          </cell>
          <cell r="C295" t="str">
            <v>110/0</v>
          </cell>
          <cell r="D295">
            <v>160.38999999999999</v>
          </cell>
          <cell r="E295" t="str">
            <v>FD+9</v>
          </cell>
          <cell r="F295">
            <v>0</v>
          </cell>
          <cell r="G295">
            <v>0</v>
          </cell>
          <cell r="H295">
            <v>0</v>
          </cell>
          <cell r="I295">
            <v>0</v>
          </cell>
          <cell r="J295">
            <v>0</v>
          </cell>
          <cell r="K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K295">
            <v>1318.4099999999999</v>
          </cell>
          <cell r="AL295">
            <v>3186.48</v>
          </cell>
          <cell r="AM295">
            <v>278.35999999999996</v>
          </cell>
          <cell r="AN295">
            <v>4783.2499999999991</v>
          </cell>
        </row>
        <row r="296">
          <cell r="A296" t="str">
            <v>400 kv Obra Jounpur</v>
          </cell>
          <cell r="B296">
            <v>293</v>
          </cell>
          <cell r="C296" t="str">
            <v>111/0</v>
          </cell>
          <cell r="D296">
            <v>415.23</v>
          </cell>
          <cell r="E296" t="str">
            <v>FD+18</v>
          </cell>
          <cell r="F296">
            <v>0</v>
          </cell>
          <cell r="G296">
            <v>0</v>
          </cell>
          <cell r="H296">
            <v>0</v>
          </cell>
          <cell r="I296">
            <v>0</v>
          </cell>
          <cell r="J296">
            <v>0</v>
          </cell>
          <cell r="K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K296">
            <v>443.13</v>
          </cell>
          <cell r="AL296">
            <v>1020.51</v>
          </cell>
          <cell r="AM296">
            <v>130.71</v>
          </cell>
          <cell r="AN296">
            <v>1594.35</v>
          </cell>
        </row>
        <row r="297">
          <cell r="A297" t="str">
            <v>400 kv Obra Jounpur</v>
          </cell>
          <cell r="B297">
            <v>294</v>
          </cell>
          <cell r="C297" t="str">
            <v>111/1</v>
          </cell>
          <cell r="D297">
            <v>403.71</v>
          </cell>
          <cell r="E297" t="str">
            <v>FA+0</v>
          </cell>
          <cell r="F297">
            <v>0</v>
          </cell>
          <cell r="G297">
            <v>0</v>
          </cell>
          <cell r="H297">
            <v>0</v>
          </cell>
          <cell r="I297">
            <v>0</v>
          </cell>
          <cell r="J297">
            <v>0</v>
          </cell>
          <cell r="K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v>0</v>
          </cell>
          <cell r="AD297">
            <v>0</v>
          </cell>
          <cell r="AE297">
            <v>0</v>
          </cell>
          <cell r="AF297">
            <v>0</v>
          </cell>
          <cell r="AG297">
            <v>0</v>
          </cell>
          <cell r="AH297">
            <v>0</v>
          </cell>
          <cell r="AI297">
            <v>0</v>
          </cell>
          <cell r="AK297">
            <v>777.67</v>
          </cell>
          <cell r="AL297">
            <v>2138.39</v>
          </cell>
          <cell r="AM297">
            <v>198.9</v>
          </cell>
          <cell r="AN297">
            <v>3114.96</v>
          </cell>
        </row>
        <row r="298">
          <cell r="A298" t="str">
            <v>400 kv Obra Jounpur</v>
          </cell>
          <cell r="B298">
            <v>295</v>
          </cell>
          <cell r="C298" t="str">
            <v>111/2</v>
          </cell>
          <cell r="D298">
            <v>411.46</v>
          </cell>
          <cell r="E298" t="str">
            <v>FA+3</v>
          </cell>
          <cell r="F298">
            <v>0</v>
          </cell>
          <cell r="G298">
            <v>0</v>
          </cell>
          <cell r="H298">
            <v>0</v>
          </cell>
          <cell r="I298">
            <v>0</v>
          </cell>
          <cell r="J298">
            <v>0</v>
          </cell>
          <cell r="K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K298">
            <v>897.94999999999993</v>
          </cell>
          <cell r="AL298">
            <v>2632.34</v>
          </cell>
          <cell r="AM298">
            <v>239.45</v>
          </cell>
          <cell r="AN298">
            <v>3769.74</v>
          </cell>
        </row>
        <row r="299">
          <cell r="A299" t="str">
            <v>400 kv Obra Jounpur</v>
          </cell>
          <cell r="B299">
            <v>296</v>
          </cell>
          <cell r="C299" t="str">
            <v>111/3</v>
          </cell>
          <cell r="D299">
            <v>431.33</v>
          </cell>
          <cell r="E299" t="str">
            <v>FA+0</v>
          </cell>
          <cell r="F299">
            <v>0</v>
          </cell>
          <cell r="G299">
            <v>0</v>
          </cell>
          <cell r="H299">
            <v>0</v>
          </cell>
          <cell r="I299">
            <v>0</v>
          </cell>
          <cell r="J299">
            <v>0</v>
          </cell>
          <cell r="K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K299">
            <v>777.67</v>
          </cell>
          <cell r="AL299">
            <v>2138.39</v>
          </cell>
          <cell r="AM299">
            <v>198.9</v>
          </cell>
          <cell r="AN299">
            <v>3114.96</v>
          </cell>
        </row>
        <row r="300">
          <cell r="A300" t="str">
            <v>400 kv Obra Jounpur</v>
          </cell>
          <cell r="B300">
            <v>297</v>
          </cell>
          <cell r="C300" t="str">
            <v>111/4</v>
          </cell>
          <cell r="D300">
            <v>348.82</v>
          </cell>
          <cell r="E300" t="str">
            <v>FA+6</v>
          </cell>
          <cell r="F300">
            <v>0</v>
          </cell>
          <cell r="G300">
            <v>0</v>
          </cell>
          <cell r="H300">
            <v>0</v>
          </cell>
          <cell r="I300">
            <v>0</v>
          </cell>
          <cell r="J300">
            <v>0</v>
          </cell>
          <cell r="K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K300">
            <v>997.27</v>
          </cell>
          <cell r="AL300">
            <v>2910.58</v>
          </cell>
          <cell r="AM300">
            <v>250.52</v>
          </cell>
          <cell r="AN300">
            <v>4158.37</v>
          </cell>
        </row>
        <row r="301">
          <cell r="A301" t="str">
            <v>400 kv Obra Jounpur</v>
          </cell>
          <cell r="B301">
            <v>298</v>
          </cell>
          <cell r="C301" t="str">
            <v>112/0</v>
          </cell>
          <cell r="D301">
            <v>224.41</v>
          </cell>
          <cell r="E301" t="str">
            <v>FD+18</v>
          </cell>
          <cell r="F301">
            <v>0</v>
          </cell>
          <cell r="G301">
            <v>0</v>
          </cell>
          <cell r="H301">
            <v>0</v>
          </cell>
          <cell r="I301">
            <v>0</v>
          </cell>
          <cell r="J301">
            <v>0</v>
          </cell>
          <cell r="K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cell r="AG301">
            <v>0</v>
          </cell>
          <cell r="AH301">
            <v>0</v>
          </cell>
          <cell r="AI301">
            <v>0</v>
          </cell>
          <cell r="AK301">
            <v>443.13</v>
          </cell>
          <cell r="AL301">
            <v>1020.51</v>
          </cell>
          <cell r="AM301">
            <v>130.71</v>
          </cell>
          <cell r="AN301">
            <v>1594.35</v>
          </cell>
        </row>
        <row r="302">
          <cell r="A302" t="str">
            <v>400 kv Obra Jounpur</v>
          </cell>
          <cell r="B302">
            <v>299</v>
          </cell>
          <cell r="C302" t="str">
            <v>113/0</v>
          </cell>
          <cell r="D302">
            <v>435</v>
          </cell>
          <cell r="E302" t="str">
            <v>FD+30+2</v>
          </cell>
          <cell r="F302">
            <v>0</v>
          </cell>
          <cell r="G302">
            <v>0</v>
          </cell>
          <cell r="H302">
            <v>0</v>
          </cell>
          <cell r="I302">
            <v>0</v>
          </cell>
          <cell r="J302">
            <v>0</v>
          </cell>
          <cell r="K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K302">
            <v>0</v>
          </cell>
          <cell r="AL302">
            <v>0</v>
          </cell>
          <cell r="AM302">
            <v>0</v>
          </cell>
          <cell r="AN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v>43809</v>
          </cell>
          <cell r="P303">
            <v>151.5</v>
          </cell>
          <cell r="Q303">
            <v>13.08</v>
          </cell>
          <cell r="R303">
            <v>1.79</v>
          </cell>
          <cell r="S303">
            <v>113</v>
          </cell>
          <cell r="T303">
            <v>6.7686184000000011</v>
          </cell>
          <cell r="U303">
            <v>2.6459999999999999</v>
          </cell>
          <cell r="V303">
            <v>9.9880336000000032</v>
          </cell>
          <cell r="W303">
            <v>122.56</v>
          </cell>
          <cell r="X303">
            <v>17.68</v>
          </cell>
          <cell r="Y303">
            <v>6.51</v>
          </cell>
          <cell r="Z303">
            <v>146.75</v>
          </cell>
          <cell r="AA303">
            <v>39.26</v>
          </cell>
          <cell r="AB303">
            <v>234.23599999999999</v>
          </cell>
          <cell r="AC303">
            <v>0</v>
          </cell>
          <cell r="AD303">
            <v>282.45600000000002</v>
          </cell>
          <cell r="AE303">
            <v>192.256</v>
          </cell>
          <cell r="AF303">
            <v>0</v>
          </cell>
          <cell r="AG303">
            <v>0</v>
          </cell>
          <cell r="AH303">
            <v>0</v>
          </cell>
          <cell r="AI303">
            <v>748.20799999999997</v>
          </cell>
          <cell r="AK303">
            <v>997.27</v>
          </cell>
          <cell r="AL303">
            <v>2910.58</v>
          </cell>
          <cell r="AM303">
            <v>250.52</v>
          </cell>
          <cell r="AN303">
            <v>4158.37</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v>43814</v>
          </cell>
          <cell r="P304">
            <v>151.5</v>
          </cell>
          <cell r="Q304">
            <v>13.08</v>
          </cell>
          <cell r="R304">
            <v>1.79</v>
          </cell>
          <cell r="S304">
            <v>113</v>
          </cell>
          <cell r="T304">
            <v>6.7686184000000011</v>
          </cell>
          <cell r="U304">
            <v>2.6459999999999999</v>
          </cell>
          <cell r="V304">
            <v>9.9880336000000032</v>
          </cell>
          <cell r="W304">
            <v>122.56</v>
          </cell>
          <cell r="X304">
            <v>17.68</v>
          </cell>
          <cell r="Y304">
            <v>6.51</v>
          </cell>
          <cell r="Z304">
            <v>146.75</v>
          </cell>
          <cell r="AA304">
            <v>39.26</v>
          </cell>
          <cell r="AB304">
            <v>234.23599999999999</v>
          </cell>
          <cell r="AC304">
            <v>0</v>
          </cell>
          <cell r="AD304">
            <v>282.45600000000002</v>
          </cell>
          <cell r="AE304">
            <v>192.256</v>
          </cell>
          <cell r="AF304">
            <v>0</v>
          </cell>
          <cell r="AG304">
            <v>0</v>
          </cell>
          <cell r="AH304">
            <v>0</v>
          </cell>
          <cell r="AI304">
            <v>748.20799999999997</v>
          </cell>
          <cell r="AK304">
            <v>897.94999999999993</v>
          </cell>
          <cell r="AL304">
            <v>2632.34</v>
          </cell>
          <cell r="AM304">
            <v>239.45</v>
          </cell>
          <cell r="AN304">
            <v>3769.74</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K305">
            <v>43826</v>
          </cell>
          <cell r="P305">
            <v>301.39999999999998</v>
          </cell>
          <cell r="Q305">
            <v>27.79</v>
          </cell>
          <cell r="R305">
            <v>3.77</v>
          </cell>
          <cell r="S305">
            <v>239</v>
          </cell>
          <cell r="T305">
            <v>14.366839866666666</v>
          </cell>
          <cell r="U305">
            <v>2.6802048000000003</v>
          </cell>
          <cell r="V305">
            <v>24.131867999999994</v>
          </cell>
          <cell r="W305">
            <v>301.24</v>
          </cell>
          <cell r="X305">
            <v>49.2</v>
          </cell>
          <cell r="Y305">
            <v>10.3</v>
          </cell>
          <cell r="Z305">
            <v>360.74</v>
          </cell>
          <cell r="AA305">
            <v>23.815999999999999</v>
          </cell>
          <cell r="AB305">
            <v>44.816000000000003</v>
          </cell>
          <cell r="AC305">
            <v>0</v>
          </cell>
          <cell r="AD305">
            <v>1769.5239999999999</v>
          </cell>
          <cell r="AE305">
            <v>99.156000000000006</v>
          </cell>
          <cell r="AF305">
            <v>156.13999999999999</v>
          </cell>
          <cell r="AG305">
            <v>0</v>
          </cell>
          <cell r="AH305">
            <v>0</v>
          </cell>
          <cell r="AI305">
            <v>2093.4519999999998</v>
          </cell>
          <cell r="AK305">
            <v>219.6</v>
          </cell>
          <cell r="AL305">
            <v>772.18999999999994</v>
          </cell>
          <cell r="AM305">
            <v>239.82</v>
          </cell>
          <cell r="AN305">
            <v>1231.6099999999999</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v>43803</v>
          </cell>
          <cell r="P306">
            <v>151.5</v>
          </cell>
          <cell r="Q306">
            <v>13.08</v>
          </cell>
          <cell r="R306">
            <v>1.79</v>
          </cell>
          <cell r="S306">
            <v>113</v>
          </cell>
          <cell r="T306">
            <v>6.7686184000000011</v>
          </cell>
          <cell r="U306">
            <v>2.6459999999999999</v>
          </cell>
          <cell r="V306">
            <v>9.9880336000000032</v>
          </cell>
          <cell r="W306">
            <v>122.56</v>
          </cell>
          <cell r="X306">
            <v>17.68</v>
          </cell>
          <cell r="Y306">
            <v>6.51</v>
          </cell>
          <cell r="Z306">
            <v>146.75</v>
          </cell>
          <cell r="AA306">
            <v>39.26</v>
          </cell>
          <cell r="AB306">
            <v>234.23599999999999</v>
          </cell>
          <cell r="AC306">
            <v>0</v>
          </cell>
          <cell r="AD306">
            <v>282.45600000000002</v>
          </cell>
          <cell r="AE306">
            <v>192.256</v>
          </cell>
          <cell r="AF306">
            <v>0</v>
          </cell>
          <cell r="AG306">
            <v>0</v>
          </cell>
          <cell r="AH306">
            <v>0</v>
          </cell>
          <cell r="AI306">
            <v>748.20799999999997</v>
          </cell>
          <cell r="AK306">
            <v>897.94999999999993</v>
          </cell>
          <cell r="AL306">
            <v>2632.34</v>
          </cell>
          <cell r="AM306">
            <v>239.45</v>
          </cell>
          <cell r="AN306">
            <v>3769.74</v>
          </cell>
        </row>
        <row r="307">
          <cell r="A307" t="str">
            <v>400 kv Obra Jounpur</v>
          </cell>
          <cell r="B307">
            <v>304</v>
          </cell>
          <cell r="C307" t="str">
            <v>114/2</v>
          </cell>
          <cell r="D307">
            <v>334.22</v>
          </cell>
          <cell r="E307" t="str">
            <v>FA+3</v>
          </cell>
          <cell r="F307">
            <v>0</v>
          </cell>
          <cell r="G307">
            <v>0</v>
          </cell>
          <cell r="H307">
            <v>0</v>
          </cell>
          <cell r="I307">
            <v>0</v>
          </cell>
          <cell r="J307">
            <v>0</v>
          </cell>
          <cell r="K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K307">
            <v>897.94999999999993</v>
          </cell>
          <cell r="AL307">
            <v>2632.34</v>
          </cell>
          <cell r="AM307">
            <v>239.45</v>
          </cell>
          <cell r="AN307">
            <v>3769.74</v>
          </cell>
        </row>
        <row r="308">
          <cell r="A308" t="str">
            <v>400 kv Obra Jounpur</v>
          </cell>
          <cell r="B308">
            <v>305</v>
          </cell>
          <cell r="C308" t="str">
            <v>115/0</v>
          </cell>
          <cell r="D308">
            <v>402</v>
          </cell>
          <cell r="E308" t="str">
            <v>FC+0</v>
          </cell>
          <cell r="F308">
            <v>0</v>
          </cell>
          <cell r="G308">
            <v>0</v>
          </cell>
          <cell r="H308">
            <v>0</v>
          </cell>
          <cell r="I308">
            <v>0</v>
          </cell>
          <cell r="J308">
            <v>0</v>
          </cell>
          <cell r="K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K308">
            <v>995.56</v>
          </cell>
          <cell r="AL308">
            <v>2659.92</v>
          </cell>
          <cell r="AM308">
            <v>278.35999999999996</v>
          </cell>
          <cell r="AN308">
            <v>3933.84</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v>43850</v>
          </cell>
          <cell r="P309">
            <v>151.5</v>
          </cell>
          <cell r="Q309">
            <v>13.08</v>
          </cell>
          <cell r="R309">
            <v>1.79</v>
          </cell>
          <cell r="S309">
            <v>113</v>
          </cell>
          <cell r="T309">
            <v>6.7686184000000011</v>
          </cell>
          <cell r="U309">
            <v>2.6459999999999999</v>
          </cell>
          <cell r="V309">
            <v>9.9880336000000032</v>
          </cell>
          <cell r="W309">
            <v>122.56</v>
          </cell>
          <cell r="X309">
            <v>17.68</v>
          </cell>
          <cell r="Y309">
            <v>6.51</v>
          </cell>
          <cell r="Z309">
            <v>146.75</v>
          </cell>
          <cell r="AA309">
            <v>39.26</v>
          </cell>
          <cell r="AB309">
            <v>234.23599999999999</v>
          </cell>
          <cell r="AC309">
            <v>0</v>
          </cell>
          <cell r="AD309">
            <v>282.45600000000002</v>
          </cell>
          <cell r="AE309">
            <v>192.256</v>
          </cell>
          <cell r="AF309">
            <v>0</v>
          </cell>
          <cell r="AG309">
            <v>0</v>
          </cell>
          <cell r="AH309">
            <v>0</v>
          </cell>
          <cell r="AI309">
            <v>748.20799999999997</v>
          </cell>
          <cell r="AK309">
            <v>1318.4099999999999</v>
          </cell>
          <cell r="AL309">
            <v>3186.48</v>
          </cell>
          <cell r="AM309">
            <v>138.82999999999998</v>
          </cell>
          <cell r="AN309">
            <v>4643.7199999999993</v>
          </cell>
        </row>
        <row r="310">
          <cell r="A310" t="str">
            <v>400 kv Obra Jounpur</v>
          </cell>
          <cell r="B310">
            <v>307</v>
          </cell>
          <cell r="C310" t="str">
            <v>116/0</v>
          </cell>
          <cell r="D310">
            <v>334</v>
          </cell>
          <cell r="E310" t="str">
            <v>FB+0</v>
          </cell>
          <cell r="F310">
            <v>0</v>
          </cell>
          <cell r="G310">
            <v>0</v>
          </cell>
          <cell r="H310">
            <v>0</v>
          </cell>
          <cell r="I310">
            <v>0</v>
          </cell>
          <cell r="J310">
            <v>0</v>
          </cell>
          <cell r="K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K310">
            <v>339.88</v>
          </cell>
          <cell r="AL310">
            <v>1266.1399999999999</v>
          </cell>
          <cell r="AM310">
            <v>103.24</v>
          </cell>
          <cell r="AN310">
            <v>1709.26</v>
          </cell>
        </row>
        <row r="311">
          <cell r="A311" t="str">
            <v>400 kv Obra Jounpur</v>
          </cell>
          <cell r="B311">
            <v>308</v>
          </cell>
          <cell r="C311" t="str">
            <v>116/1</v>
          </cell>
          <cell r="D311">
            <v>412</v>
          </cell>
          <cell r="E311" t="str">
            <v>FA+6</v>
          </cell>
          <cell r="F311">
            <v>0</v>
          </cell>
          <cell r="G311">
            <v>0</v>
          </cell>
          <cell r="H311">
            <v>0</v>
          </cell>
          <cell r="I311">
            <v>0</v>
          </cell>
          <cell r="J311">
            <v>0</v>
          </cell>
          <cell r="K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K311">
            <v>997.27</v>
          </cell>
          <cell r="AL311">
            <v>2910.58</v>
          </cell>
          <cell r="AM311">
            <v>250.52</v>
          </cell>
          <cell r="AN311">
            <v>4158.37</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K312">
            <v>43851</v>
          </cell>
          <cell r="P312">
            <v>216.2</v>
          </cell>
          <cell r="Q312">
            <v>19.02</v>
          </cell>
          <cell r="R312">
            <v>2.64</v>
          </cell>
          <cell r="S312">
            <v>164</v>
          </cell>
          <cell r="T312">
            <v>9.8597572000000007</v>
          </cell>
          <cell r="U312">
            <v>2.7710591999999998</v>
          </cell>
          <cell r="V312">
            <v>15.637749599999999</v>
          </cell>
          <cell r="W312">
            <v>221.28</v>
          </cell>
          <cell r="X312">
            <v>29.52</v>
          </cell>
          <cell r="Y312">
            <v>8</v>
          </cell>
          <cell r="Z312">
            <v>258.8</v>
          </cell>
          <cell r="AA312">
            <v>23.815999999999999</v>
          </cell>
          <cell r="AB312">
            <v>0</v>
          </cell>
          <cell r="AC312">
            <v>436.76000000000005</v>
          </cell>
          <cell r="AD312">
            <v>618.048</v>
          </cell>
          <cell r="AE312">
            <v>97.147999999999996</v>
          </cell>
          <cell r="AF312">
            <v>156.94399999999999</v>
          </cell>
          <cell r="AG312">
            <v>0</v>
          </cell>
          <cell r="AH312">
            <v>0</v>
          </cell>
          <cell r="AI312">
            <v>1332.7159999999999</v>
          </cell>
          <cell r="AK312">
            <v>219.6</v>
          </cell>
          <cell r="AL312">
            <v>772.18999999999994</v>
          </cell>
          <cell r="AM312">
            <v>38.54</v>
          </cell>
          <cell r="AN312">
            <v>1030.33</v>
          </cell>
        </row>
        <row r="313">
          <cell r="A313" t="str">
            <v>400 kv Obra Jounpur</v>
          </cell>
          <cell r="B313">
            <v>310</v>
          </cell>
          <cell r="C313" t="str">
            <v>117/0</v>
          </cell>
          <cell r="D313">
            <v>175.58</v>
          </cell>
          <cell r="E313" t="str">
            <v>FD+30+2</v>
          </cell>
          <cell r="F313">
            <v>0</v>
          </cell>
          <cell r="G313">
            <v>0</v>
          </cell>
          <cell r="H313">
            <v>0</v>
          </cell>
          <cell r="I313">
            <v>0</v>
          </cell>
          <cell r="J313">
            <v>0</v>
          </cell>
          <cell r="K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K313">
            <v>0</v>
          </cell>
          <cell r="AL313">
            <v>0</v>
          </cell>
          <cell r="AM313">
            <v>0</v>
          </cell>
          <cell r="AN313">
            <v>0</v>
          </cell>
        </row>
        <row r="314">
          <cell r="A314" t="str">
            <v>400 kv Obra Jounpur</v>
          </cell>
          <cell r="B314">
            <v>311</v>
          </cell>
          <cell r="C314" t="str">
            <v>118/0</v>
          </cell>
          <cell r="D314">
            <v>467.03</v>
          </cell>
          <cell r="E314" t="str">
            <v>FD+30+2</v>
          </cell>
          <cell r="F314">
            <v>0</v>
          </cell>
          <cell r="G314">
            <v>0</v>
          </cell>
          <cell r="H314">
            <v>0</v>
          </cell>
          <cell r="I314">
            <v>0</v>
          </cell>
          <cell r="J314">
            <v>0</v>
          </cell>
          <cell r="K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K314">
            <v>0</v>
          </cell>
          <cell r="AL314">
            <v>0</v>
          </cell>
          <cell r="AM314">
            <v>0</v>
          </cell>
          <cell r="AN314">
            <v>0</v>
          </cell>
        </row>
        <row r="315">
          <cell r="A315" t="str">
            <v>400 kv Obra Jounpur</v>
          </cell>
          <cell r="B315">
            <v>312</v>
          </cell>
          <cell r="C315" t="str">
            <v>119/0</v>
          </cell>
          <cell r="D315">
            <v>276</v>
          </cell>
          <cell r="E315" t="str">
            <v>FD+0</v>
          </cell>
          <cell r="F315">
            <v>0</v>
          </cell>
          <cell r="G315">
            <v>0</v>
          </cell>
          <cell r="H315">
            <v>0</v>
          </cell>
          <cell r="I315">
            <v>0</v>
          </cell>
          <cell r="J315">
            <v>0</v>
          </cell>
          <cell r="K315">
            <v>0</v>
          </cell>
          <cell r="P315">
            <v>0</v>
          </cell>
          <cell r="Q315">
            <v>0</v>
          </cell>
          <cell r="R315">
            <v>0</v>
          </cell>
          <cell r="S315">
            <v>0</v>
          </cell>
          <cell r="T315">
            <v>0</v>
          </cell>
          <cell r="U315">
            <v>0</v>
          </cell>
          <cell r="V315">
            <v>0</v>
          </cell>
          <cell r="W315">
            <v>0</v>
          </cell>
          <cell r="X315">
            <v>0</v>
          </cell>
          <cell r="Y315">
            <v>0</v>
          </cell>
          <cell r="Z315">
            <v>0</v>
          </cell>
          <cell r="AA315">
            <v>0</v>
          </cell>
          <cell r="AB315">
            <v>0</v>
          </cell>
          <cell r="AC315">
            <v>0</v>
          </cell>
          <cell r="AD315">
            <v>0</v>
          </cell>
          <cell r="AE315">
            <v>0</v>
          </cell>
          <cell r="AF315">
            <v>0</v>
          </cell>
          <cell r="AG315">
            <v>0</v>
          </cell>
          <cell r="AH315">
            <v>0</v>
          </cell>
          <cell r="AI315">
            <v>0</v>
          </cell>
          <cell r="AK315">
            <v>219.6</v>
          </cell>
          <cell r="AL315">
            <v>772.18999999999994</v>
          </cell>
          <cell r="AM315">
            <v>239.82</v>
          </cell>
          <cell r="AN315">
            <v>1231.6099999999999</v>
          </cell>
        </row>
        <row r="316">
          <cell r="A316" t="str">
            <v>400 kv Obra Jounpur</v>
          </cell>
          <cell r="B316">
            <v>313</v>
          </cell>
          <cell r="C316" t="str">
            <v>119/1</v>
          </cell>
          <cell r="D316">
            <v>257</v>
          </cell>
          <cell r="E316" t="str">
            <v>FA+0</v>
          </cell>
          <cell r="F316">
            <v>0</v>
          </cell>
          <cell r="G316">
            <v>0</v>
          </cell>
          <cell r="H316">
            <v>0</v>
          </cell>
          <cell r="I316">
            <v>0</v>
          </cell>
          <cell r="J316">
            <v>0</v>
          </cell>
          <cell r="K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K316">
            <v>777.67</v>
          </cell>
          <cell r="AL316">
            <v>2138.39</v>
          </cell>
          <cell r="AM316">
            <v>198.9</v>
          </cell>
          <cell r="AN316">
            <v>3114.96</v>
          </cell>
        </row>
        <row r="317">
          <cell r="A317" t="str">
            <v>400 kv Obra Jounpur</v>
          </cell>
          <cell r="B317">
            <v>314</v>
          </cell>
          <cell r="C317" t="str">
            <v>119/2</v>
          </cell>
          <cell r="D317">
            <v>363.27</v>
          </cell>
          <cell r="E317" t="str">
            <v>FA+0</v>
          </cell>
          <cell r="F317">
            <v>0</v>
          </cell>
          <cell r="G317">
            <v>0</v>
          </cell>
          <cell r="H317">
            <v>0</v>
          </cell>
          <cell r="I317">
            <v>0</v>
          </cell>
          <cell r="J317">
            <v>0</v>
          </cell>
          <cell r="K317">
            <v>0</v>
          </cell>
          <cell r="P317">
            <v>0</v>
          </cell>
          <cell r="Q317">
            <v>0</v>
          </cell>
          <cell r="R317">
            <v>0</v>
          </cell>
          <cell r="S317">
            <v>0</v>
          </cell>
          <cell r="T317">
            <v>0</v>
          </cell>
          <cell r="U317">
            <v>0</v>
          </cell>
          <cell r="V317">
            <v>0</v>
          </cell>
          <cell r="W317">
            <v>0</v>
          </cell>
          <cell r="X317">
            <v>0</v>
          </cell>
          <cell r="Y317">
            <v>0</v>
          </cell>
          <cell r="Z317">
            <v>0</v>
          </cell>
          <cell r="AA317">
            <v>0</v>
          </cell>
          <cell r="AB317">
            <v>0</v>
          </cell>
          <cell r="AC317">
            <v>0</v>
          </cell>
          <cell r="AD317">
            <v>0</v>
          </cell>
          <cell r="AE317">
            <v>0</v>
          </cell>
          <cell r="AF317">
            <v>0</v>
          </cell>
          <cell r="AG317">
            <v>0</v>
          </cell>
          <cell r="AH317">
            <v>0</v>
          </cell>
          <cell r="AI317">
            <v>0</v>
          </cell>
          <cell r="AK317">
            <v>777.67</v>
          </cell>
          <cell r="AL317">
            <v>2138.39</v>
          </cell>
          <cell r="AM317">
            <v>198.9</v>
          </cell>
          <cell r="AN317">
            <v>3114.96</v>
          </cell>
        </row>
        <row r="318">
          <cell r="A318" t="str">
            <v>400 kv Obra Jounpur</v>
          </cell>
          <cell r="B318">
            <v>315</v>
          </cell>
          <cell r="C318" t="str">
            <v>120/0</v>
          </cell>
          <cell r="D318">
            <v>398.1</v>
          </cell>
          <cell r="E318" t="str">
            <v>FC+3</v>
          </cell>
          <cell r="F318">
            <v>0</v>
          </cell>
          <cell r="G318">
            <v>0</v>
          </cell>
          <cell r="H318">
            <v>0</v>
          </cell>
          <cell r="I318">
            <v>0</v>
          </cell>
          <cell r="J318">
            <v>0</v>
          </cell>
          <cell r="K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K318">
            <v>1318.4099999999999</v>
          </cell>
          <cell r="AL318">
            <v>3186.48</v>
          </cell>
          <cell r="AM318">
            <v>130.71</v>
          </cell>
          <cell r="AN318">
            <v>4635.5999999999995</v>
          </cell>
        </row>
        <row r="319">
          <cell r="A319" t="str">
            <v>400 kv Obra Jounpur</v>
          </cell>
          <cell r="B319">
            <v>316</v>
          </cell>
          <cell r="C319" t="str">
            <v>121/0</v>
          </cell>
          <cell r="D319">
            <v>401</v>
          </cell>
          <cell r="E319" t="str">
            <v>FD+6</v>
          </cell>
          <cell r="F319">
            <v>0</v>
          </cell>
          <cell r="G319">
            <v>0</v>
          </cell>
          <cell r="H319">
            <v>0</v>
          </cell>
          <cell r="I319">
            <v>0</v>
          </cell>
          <cell r="J319">
            <v>0</v>
          </cell>
          <cell r="K319">
            <v>0</v>
          </cell>
          <cell r="P319">
            <v>0</v>
          </cell>
          <cell r="Q319">
            <v>0</v>
          </cell>
          <cell r="R319">
            <v>0</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K319">
            <v>995.56</v>
          </cell>
          <cell r="AL319">
            <v>2659.92</v>
          </cell>
          <cell r="AM319">
            <v>228.75</v>
          </cell>
          <cell r="AN319">
            <v>3884.23</v>
          </cell>
        </row>
        <row r="320">
          <cell r="A320" t="str">
            <v>400 kv Obra Jounpur</v>
          </cell>
          <cell r="B320">
            <v>317</v>
          </cell>
          <cell r="C320" t="str">
            <v>121A/0</v>
          </cell>
          <cell r="D320">
            <v>251.65</v>
          </cell>
          <cell r="E320" t="str">
            <v>FD+3</v>
          </cell>
          <cell r="F320">
            <v>0</v>
          </cell>
          <cell r="G320">
            <v>0</v>
          </cell>
          <cell r="H320">
            <v>0</v>
          </cell>
          <cell r="I320">
            <v>0</v>
          </cell>
          <cell r="J320">
            <v>0</v>
          </cell>
          <cell r="K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K320">
            <v>0</v>
          </cell>
          <cell r="AL320">
            <v>0</v>
          </cell>
          <cell r="AM320">
            <v>38.54</v>
          </cell>
          <cell r="AN320">
            <v>38.54</v>
          </cell>
        </row>
        <row r="321">
          <cell r="A321" t="str">
            <v>400 kv Obra Jounpur</v>
          </cell>
          <cell r="B321">
            <v>318</v>
          </cell>
          <cell r="C321" t="str">
            <v>122/0</v>
          </cell>
          <cell r="D321">
            <v>241.7</v>
          </cell>
          <cell r="E321" t="str">
            <v>FD+6</v>
          </cell>
          <cell r="F321">
            <v>0</v>
          </cell>
          <cell r="G321">
            <v>0</v>
          </cell>
          <cell r="H321">
            <v>0</v>
          </cell>
          <cell r="I321">
            <v>0</v>
          </cell>
          <cell r="J321">
            <v>0</v>
          </cell>
          <cell r="K321">
            <v>0</v>
          </cell>
          <cell r="P321">
            <v>0</v>
          </cell>
          <cell r="Q321">
            <v>0</v>
          </cell>
          <cell r="R321">
            <v>0</v>
          </cell>
          <cell r="S321">
            <v>0</v>
          </cell>
          <cell r="T321">
            <v>0</v>
          </cell>
          <cell r="U321">
            <v>0</v>
          </cell>
          <cell r="V321">
            <v>0</v>
          </cell>
          <cell r="W321">
            <v>0</v>
          </cell>
          <cell r="X321">
            <v>0</v>
          </cell>
          <cell r="Y321">
            <v>0</v>
          </cell>
          <cell r="Z321">
            <v>0</v>
          </cell>
          <cell r="AA321">
            <v>0</v>
          </cell>
          <cell r="AB321">
            <v>0</v>
          </cell>
          <cell r="AC321">
            <v>0</v>
          </cell>
          <cell r="AD321">
            <v>0</v>
          </cell>
          <cell r="AE321">
            <v>0</v>
          </cell>
          <cell r="AF321">
            <v>0</v>
          </cell>
          <cell r="AG321">
            <v>0</v>
          </cell>
          <cell r="AH321">
            <v>0</v>
          </cell>
          <cell r="AI321">
            <v>0</v>
          </cell>
          <cell r="AK321">
            <v>995.56</v>
          </cell>
          <cell r="AL321">
            <v>2659.92</v>
          </cell>
          <cell r="AM321">
            <v>228.75</v>
          </cell>
          <cell r="AN321">
            <v>3884.23</v>
          </cell>
        </row>
        <row r="322">
          <cell r="A322" t="str">
            <v>400 kv Obra Jounpur</v>
          </cell>
          <cell r="B322">
            <v>319</v>
          </cell>
          <cell r="C322" t="str">
            <v>123/0</v>
          </cell>
          <cell r="D322">
            <v>280</v>
          </cell>
          <cell r="E322" t="str">
            <v>FD+9</v>
          </cell>
          <cell r="F322">
            <v>0</v>
          </cell>
          <cell r="G322">
            <v>0</v>
          </cell>
          <cell r="H322">
            <v>0</v>
          </cell>
          <cell r="I322">
            <v>0</v>
          </cell>
          <cell r="J322">
            <v>0</v>
          </cell>
          <cell r="K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0</v>
          </cell>
          <cell r="AD322">
            <v>0</v>
          </cell>
          <cell r="AE322">
            <v>0</v>
          </cell>
          <cell r="AF322">
            <v>0</v>
          </cell>
          <cell r="AG322">
            <v>0</v>
          </cell>
          <cell r="AH322">
            <v>0</v>
          </cell>
          <cell r="AI322">
            <v>0</v>
          </cell>
          <cell r="AK322">
            <v>1318.4099999999999</v>
          </cell>
          <cell r="AL322">
            <v>3186.48</v>
          </cell>
          <cell r="AM322">
            <v>278.35999999999996</v>
          </cell>
          <cell r="AN322">
            <v>4783.2499999999991</v>
          </cell>
        </row>
        <row r="323">
          <cell r="A323" t="str">
            <v>400 kv Obra Jounpur</v>
          </cell>
          <cell r="B323">
            <v>320</v>
          </cell>
          <cell r="C323" t="str">
            <v>124/0</v>
          </cell>
          <cell r="D323">
            <v>110.13</v>
          </cell>
          <cell r="E323" t="str">
            <v>DWARF</v>
          </cell>
          <cell r="F323">
            <v>0</v>
          </cell>
          <cell r="G323">
            <v>0</v>
          </cell>
          <cell r="H323">
            <v>0</v>
          </cell>
          <cell r="I323">
            <v>0</v>
          </cell>
          <cell r="J323">
            <v>0</v>
          </cell>
          <cell r="K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K323">
            <v>442.2</v>
          </cell>
          <cell r="AL323">
            <v>1544.3799999999999</v>
          </cell>
          <cell r="AM323">
            <v>278.35999999999996</v>
          </cell>
          <cell r="AN323">
            <v>2264.94</v>
          </cell>
        </row>
        <row r="324">
          <cell r="A324" t="str">
            <v>400 kv Obra Jounpur</v>
          </cell>
          <cell r="B324">
            <v>321</v>
          </cell>
          <cell r="C324" t="str">
            <v>124A/0</v>
          </cell>
          <cell r="D324">
            <v>271.32</v>
          </cell>
          <cell r="E324" t="str">
            <v>DWARF</v>
          </cell>
          <cell r="F324">
            <v>0</v>
          </cell>
          <cell r="G324">
            <v>0</v>
          </cell>
          <cell r="H324">
            <v>0</v>
          </cell>
          <cell r="I324">
            <v>0</v>
          </cell>
          <cell r="J324">
            <v>0</v>
          </cell>
          <cell r="K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K324">
            <v>442.2</v>
          </cell>
          <cell r="AL324">
            <v>1544.3799999999999</v>
          </cell>
          <cell r="AM324">
            <v>278.35999999999996</v>
          </cell>
          <cell r="AN324">
            <v>2264.94</v>
          </cell>
        </row>
        <row r="325">
          <cell r="A325" t="str">
            <v>400 kv Obra Jounpur</v>
          </cell>
          <cell r="B325">
            <v>322</v>
          </cell>
          <cell r="C325" t="str">
            <v>125/0</v>
          </cell>
          <cell r="D325">
            <v>480.08</v>
          </cell>
          <cell r="E325" t="str">
            <v>FB+0</v>
          </cell>
          <cell r="F325">
            <v>0</v>
          </cell>
          <cell r="G325">
            <v>0</v>
          </cell>
          <cell r="H325">
            <v>0</v>
          </cell>
          <cell r="I325">
            <v>0</v>
          </cell>
          <cell r="J325">
            <v>0</v>
          </cell>
          <cell r="K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K325">
            <v>339.88</v>
          </cell>
          <cell r="AL325">
            <v>1266.1399999999999</v>
          </cell>
          <cell r="AM325">
            <v>103.24</v>
          </cell>
          <cell r="AN325">
            <v>1709.26</v>
          </cell>
        </row>
        <row r="326">
          <cell r="A326" t="str">
            <v>400 kv Obra Jounpur</v>
          </cell>
          <cell r="B326">
            <v>323</v>
          </cell>
          <cell r="C326" t="str">
            <v xml:space="preserve">126/0 </v>
          </cell>
          <cell r="D326">
            <v>189.91</v>
          </cell>
          <cell r="E326" t="str">
            <v>FD+30</v>
          </cell>
          <cell r="F326">
            <v>0</v>
          </cell>
          <cell r="G326">
            <v>0</v>
          </cell>
          <cell r="H326">
            <v>0</v>
          </cell>
          <cell r="I326">
            <v>0</v>
          </cell>
          <cell r="J326">
            <v>0</v>
          </cell>
          <cell r="K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K326">
            <v>339.88</v>
          </cell>
          <cell r="AL326">
            <v>1266.1399999999999</v>
          </cell>
          <cell r="AM326">
            <v>92.169999999999987</v>
          </cell>
          <cell r="AN326">
            <v>1698.19</v>
          </cell>
        </row>
        <row r="327">
          <cell r="A327" t="str">
            <v>400 kv Obra Jounpur</v>
          </cell>
          <cell r="B327">
            <v>324</v>
          </cell>
          <cell r="C327" t="str">
            <v>127/0</v>
          </cell>
          <cell r="D327">
            <v>441</v>
          </cell>
          <cell r="E327" t="str">
            <v>FD+30</v>
          </cell>
          <cell r="F327">
            <v>0</v>
          </cell>
          <cell r="G327">
            <v>0</v>
          </cell>
          <cell r="H327">
            <v>0</v>
          </cell>
          <cell r="I327">
            <v>0</v>
          </cell>
          <cell r="J327">
            <v>0</v>
          </cell>
          <cell r="K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K327">
            <v>339.88</v>
          </cell>
          <cell r="AL327">
            <v>1266.1399999999999</v>
          </cell>
          <cell r="AM327">
            <v>92.169999999999987</v>
          </cell>
          <cell r="AN327">
            <v>1698.19</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v>43830</v>
          </cell>
          <cell r="P328">
            <v>135.4</v>
          </cell>
          <cell r="Q328">
            <v>12</v>
          </cell>
          <cell r="R328">
            <v>1.58</v>
          </cell>
          <cell r="S328">
            <v>103</v>
          </cell>
          <cell r="T328">
            <v>6.1852743999999991</v>
          </cell>
          <cell r="U328">
            <v>2.6460000000000004</v>
          </cell>
          <cell r="V328">
            <v>8.8906576000000008</v>
          </cell>
          <cell r="W328">
            <v>122.56</v>
          </cell>
          <cell r="X328">
            <v>17.68</v>
          </cell>
          <cell r="Y328">
            <v>6.51</v>
          </cell>
          <cell r="Z328">
            <v>146.75</v>
          </cell>
          <cell r="AA328">
            <v>39.26</v>
          </cell>
          <cell r="AB328">
            <v>180.04000000000002</v>
          </cell>
          <cell r="AC328">
            <v>0</v>
          </cell>
          <cell r="AD328">
            <v>207.864</v>
          </cell>
          <cell r="AE328">
            <v>192.256</v>
          </cell>
          <cell r="AF328">
            <v>0</v>
          </cell>
          <cell r="AG328">
            <v>0</v>
          </cell>
          <cell r="AH328">
            <v>0</v>
          </cell>
          <cell r="AI328">
            <v>619.41999999999996</v>
          </cell>
          <cell r="AK328">
            <v>777.67</v>
          </cell>
          <cell r="AL328">
            <v>2138.39</v>
          </cell>
          <cell r="AM328">
            <v>198.9</v>
          </cell>
          <cell r="AN328">
            <v>3114.96</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v>43822</v>
          </cell>
          <cell r="P329">
            <v>301.39999999999998</v>
          </cell>
          <cell r="Q329">
            <v>27.79</v>
          </cell>
          <cell r="R329">
            <v>3.77</v>
          </cell>
          <cell r="S329">
            <v>239</v>
          </cell>
          <cell r="T329">
            <v>14.366839866666666</v>
          </cell>
          <cell r="U329">
            <v>2.6802048000000003</v>
          </cell>
          <cell r="V329">
            <v>24.131867999999994</v>
          </cell>
          <cell r="W329">
            <v>301.24</v>
          </cell>
          <cell r="X329">
            <v>49.2</v>
          </cell>
          <cell r="Y329">
            <v>10.3</v>
          </cell>
          <cell r="Z329">
            <v>360.74</v>
          </cell>
          <cell r="AA329">
            <v>23.815999999999999</v>
          </cell>
          <cell r="AB329">
            <v>44.816000000000003</v>
          </cell>
          <cell r="AC329">
            <v>0</v>
          </cell>
          <cell r="AD329">
            <v>1769.5239999999999</v>
          </cell>
          <cell r="AE329">
            <v>99.156000000000006</v>
          </cell>
          <cell r="AF329">
            <v>156.13999999999999</v>
          </cell>
          <cell r="AG329">
            <v>0</v>
          </cell>
          <cell r="AH329">
            <v>0</v>
          </cell>
          <cell r="AI329">
            <v>2093.4519999999998</v>
          </cell>
          <cell r="AK329">
            <v>219.6</v>
          </cell>
          <cell r="AL329">
            <v>772.18999999999994</v>
          </cell>
          <cell r="AM329">
            <v>239.82</v>
          </cell>
          <cell r="AN329">
            <v>1231.6099999999999</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v>43824</v>
          </cell>
          <cell r="P330">
            <v>135.4</v>
          </cell>
          <cell r="Q330">
            <v>12</v>
          </cell>
          <cell r="R330">
            <v>1.58</v>
          </cell>
          <cell r="S330">
            <v>103</v>
          </cell>
          <cell r="T330">
            <v>6.1852743999999991</v>
          </cell>
          <cell r="U330">
            <v>2.6460000000000004</v>
          </cell>
          <cell r="V330">
            <v>8.8906576000000008</v>
          </cell>
          <cell r="W330">
            <v>122.56</v>
          </cell>
          <cell r="X330">
            <v>17.68</v>
          </cell>
          <cell r="Y330">
            <v>6.51</v>
          </cell>
          <cell r="Z330">
            <v>146.75</v>
          </cell>
          <cell r="AA330">
            <v>39.26</v>
          </cell>
          <cell r="AB330">
            <v>180.04000000000002</v>
          </cell>
          <cell r="AC330">
            <v>0</v>
          </cell>
          <cell r="AD330">
            <v>207.864</v>
          </cell>
          <cell r="AE330">
            <v>192.256</v>
          </cell>
          <cell r="AF330">
            <v>0</v>
          </cell>
          <cell r="AG330">
            <v>0</v>
          </cell>
          <cell r="AH330">
            <v>0</v>
          </cell>
          <cell r="AI330">
            <v>619.41999999999996</v>
          </cell>
          <cell r="AK330">
            <v>777.67</v>
          </cell>
          <cell r="AL330">
            <v>2138.39</v>
          </cell>
          <cell r="AM330">
            <v>198.9</v>
          </cell>
          <cell r="AN330">
            <v>3114.96</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K331">
            <v>0</v>
          </cell>
          <cell r="P331">
            <v>135.4</v>
          </cell>
          <cell r="Q331">
            <v>12</v>
          </cell>
          <cell r="R331">
            <v>1.58</v>
          </cell>
          <cell r="S331">
            <v>103</v>
          </cell>
          <cell r="T331">
            <v>6.1852743999999991</v>
          </cell>
          <cell r="U331">
            <v>2.6460000000000004</v>
          </cell>
          <cell r="V331">
            <v>8.8906576000000008</v>
          </cell>
          <cell r="W331">
            <v>122.56</v>
          </cell>
          <cell r="X331">
            <v>17.68</v>
          </cell>
          <cell r="Y331">
            <v>6.51</v>
          </cell>
          <cell r="Z331">
            <v>146.75</v>
          </cell>
          <cell r="AA331">
            <v>39.26</v>
          </cell>
          <cell r="AB331">
            <v>180.04000000000002</v>
          </cell>
          <cell r="AC331">
            <v>0</v>
          </cell>
          <cell r="AD331">
            <v>207.864</v>
          </cell>
          <cell r="AE331">
            <v>192.256</v>
          </cell>
          <cell r="AF331">
            <v>0</v>
          </cell>
          <cell r="AG331">
            <v>0</v>
          </cell>
          <cell r="AH331">
            <v>0</v>
          </cell>
          <cell r="AI331">
            <v>619.41999999999996</v>
          </cell>
          <cell r="AK331">
            <v>777.67</v>
          </cell>
          <cell r="AL331">
            <v>2138.39</v>
          </cell>
          <cell r="AM331">
            <v>198.9</v>
          </cell>
          <cell r="AN331">
            <v>3114.96</v>
          </cell>
        </row>
        <row r="332">
          <cell r="A332" t="str">
            <v>400 kv Obra Jounpur</v>
          </cell>
          <cell r="B332">
            <v>329</v>
          </cell>
          <cell r="C332" t="str">
            <v>129/0</v>
          </cell>
          <cell r="D332">
            <v>350</v>
          </cell>
          <cell r="E332" t="str">
            <v>FD+0</v>
          </cell>
          <cell r="F332">
            <v>0</v>
          </cell>
          <cell r="G332">
            <v>0</v>
          </cell>
          <cell r="H332">
            <v>0</v>
          </cell>
          <cell r="I332">
            <v>0</v>
          </cell>
          <cell r="J332">
            <v>0</v>
          </cell>
          <cell r="K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K332">
            <v>219.6</v>
          </cell>
          <cell r="AL332">
            <v>772.18999999999994</v>
          </cell>
          <cell r="AM332">
            <v>239.82</v>
          </cell>
          <cell r="AN332">
            <v>1231.6099999999999</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v>43813</v>
          </cell>
          <cell r="P333">
            <v>135.4</v>
          </cell>
          <cell r="Q333">
            <v>12</v>
          </cell>
          <cell r="R333">
            <v>1.58</v>
          </cell>
          <cell r="S333">
            <v>103</v>
          </cell>
          <cell r="T333">
            <v>6.1852743999999991</v>
          </cell>
          <cell r="U333">
            <v>2.6460000000000004</v>
          </cell>
          <cell r="V333">
            <v>8.8906576000000008</v>
          </cell>
          <cell r="W333">
            <v>122.56</v>
          </cell>
          <cell r="X333">
            <v>17.68</v>
          </cell>
          <cell r="Y333">
            <v>6.51</v>
          </cell>
          <cell r="Z333">
            <v>146.75</v>
          </cell>
          <cell r="AA333">
            <v>39.26</v>
          </cell>
          <cell r="AB333">
            <v>180.04000000000002</v>
          </cell>
          <cell r="AC333">
            <v>0</v>
          </cell>
          <cell r="AD333">
            <v>207.864</v>
          </cell>
          <cell r="AE333">
            <v>192.256</v>
          </cell>
          <cell r="AF333">
            <v>0</v>
          </cell>
          <cell r="AG333">
            <v>0</v>
          </cell>
          <cell r="AH333">
            <v>0</v>
          </cell>
          <cell r="AI333">
            <v>619.41999999999996</v>
          </cell>
          <cell r="AK333">
            <v>777.67</v>
          </cell>
          <cell r="AL333">
            <v>2138.39</v>
          </cell>
          <cell r="AM333">
            <v>198.9</v>
          </cell>
          <cell r="AN333">
            <v>3114.96</v>
          </cell>
        </row>
        <row r="334">
          <cell r="A334" t="str">
            <v>400 kv Obra Jounpur</v>
          </cell>
          <cell r="B334">
            <v>331</v>
          </cell>
          <cell r="C334" t="str">
            <v>129A/0</v>
          </cell>
          <cell r="D334">
            <v>385.5</v>
          </cell>
          <cell r="E334" t="str">
            <v>FB+0</v>
          </cell>
          <cell r="F334" t="str">
            <v>WET</v>
          </cell>
          <cell r="G334">
            <v>3.5</v>
          </cell>
          <cell r="H334">
            <v>0</v>
          </cell>
          <cell r="I334">
            <v>130</v>
          </cell>
          <cell r="J334" t="str">
            <v>RAJESH</v>
          </cell>
          <cell r="K334">
            <v>43827</v>
          </cell>
          <cell r="P334">
            <v>216.2</v>
          </cell>
          <cell r="Q334">
            <v>19.02</v>
          </cell>
          <cell r="R334">
            <v>2.64</v>
          </cell>
          <cell r="S334">
            <v>164</v>
          </cell>
          <cell r="T334">
            <v>9.8597572000000007</v>
          </cell>
          <cell r="U334">
            <v>2.7710591999999998</v>
          </cell>
          <cell r="V334">
            <v>15.637749599999999</v>
          </cell>
          <cell r="W334">
            <v>221.28</v>
          </cell>
          <cell r="X334">
            <v>29.52</v>
          </cell>
          <cell r="Y334">
            <v>8</v>
          </cell>
          <cell r="Z334">
            <v>258.8</v>
          </cell>
          <cell r="AA334">
            <v>23.815999999999999</v>
          </cell>
          <cell r="AB334">
            <v>0</v>
          </cell>
          <cell r="AC334">
            <v>436.76000000000005</v>
          </cell>
          <cell r="AD334">
            <v>618.048</v>
          </cell>
          <cell r="AE334">
            <v>97.147999999999996</v>
          </cell>
          <cell r="AF334">
            <v>156.94399999999999</v>
          </cell>
          <cell r="AG334">
            <v>0</v>
          </cell>
          <cell r="AH334">
            <v>0</v>
          </cell>
          <cell r="AI334">
            <v>1332.7159999999999</v>
          </cell>
          <cell r="AK334">
            <v>339.88</v>
          </cell>
          <cell r="AL334">
            <v>1266.1399999999999</v>
          </cell>
          <cell r="AM334">
            <v>103.24</v>
          </cell>
          <cell r="AN334">
            <v>1709.26</v>
          </cell>
        </row>
        <row r="335">
          <cell r="A335" t="str">
            <v>400 kv Obra Jounpur</v>
          </cell>
          <cell r="B335">
            <v>332</v>
          </cell>
          <cell r="C335" t="str">
            <v>130/0</v>
          </cell>
          <cell r="D335">
            <v>326.25</v>
          </cell>
          <cell r="E335" t="str">
            <v>FG+0</v>
          </cell>
          <cell r="F335" t="str">
            <v>WET</v>
          </cell>
          <cell r="G335">
            <v>3.5</v>
          </cell>
          <cell r="H335">
            <v>0</v>
          </cell>
          <cell r="I335">
            <v>43</v>
          </cell>
          <cell r="J335" t="str">
            <v>Anju</v>
          </cell>
          <cell r="K335">
            <v>43775</v>
          </cell>
          <cell r="P335">
            <v>387.3</v>
          </cell>
          <cell r="Q335">
            <v>37.950000000000003</v>
          </cell>
          <cell r="R335">
            <v>4.92</v>
          </cell>
          <cell r="S335">
            <v>326</v>
          </cell>
          <cell r="T335">
            <v>19.52230826666667</v>
          </cell>
          <cell r="U335">
            <v>2.5893504000000003</v>
          </cell>
          <cell r="V335">
            <v>33.813055999999996</v>
          </cell>
          <cell r="W335">
            <v>0</v>
          </cell>
          <cell r="X335">
            <v>0</v>
          </cell>
          <cell r="Y335">
            <v>0</v>
          </cell>
          <cell r="Z335">
            <v>0</v>
          </cell>
          <cell r="AA335">
            <v>23.815999999999999</v>
          </cell>
          <cell r="AB335">
            <v>0</v>
          </cell>
          <cell r="AC335">
            <v>133.07599999999999</v>
          </cell>
          <cell r="AD335">
            <v>2201.4639999999999</v>
          </cell>
          <cell r="AE335">
            <v>198.316</v>
          </cell>
          <cell r="AF335">
            <v>0</v>
          </cell>
          <cell r="AG335">
            <v>0</v>
          </cell>
          <cell r="AH335">
            <v>0</v>
          </cell>
          <cell r="AI335">
            <v>2556.6719999999996</v>
          </cell>
          <cell r="AK335">
            <v>0</v>
          </cell>
          <cell r="AL335">
            <v>0</v>
          </cell>
          <cell r="AM335">
            <v>0</v>
          </cell>
          <cell r="AN335">
            <v>0</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v>43760</v>
          </cell>
          <cell r="P336">
            <v>151.5</v>
          </cell>
          <cell r="Q336">
            <v>13.08</v>
          </cell>
          <cell r="R336">
            <v>1.79</v>
          </cell>
          <cell r="S336">
            <v>113</v>
          </cell>
          <cell r="T336">
            <v>6.7686184000000011</v>
          </cell>
          <cell r="U336">
            <v>2.6459999999999999</v>
          </cell>
          <cell r="V336">
            <v>9.9880336000000032</v>
          </cell>
          <cell r="W336">
            <v>122.56</v>
          </cell>
          <cell r="X336">
            <v>17.68</v>
          </cell>
          <cell r="Y336">
            <v>6.51</v>
          </cell>
          <cell r="Z336">
            <v>146.75</v>
          </cell>
          <cell r="AA336">
            <v>39.26</v>
          </cell>
          <cell r="AB336">
            <v>234.23599999999999</v>
          </cell>
          <cell r="AC336">
            <v>0</v>
          </cell>
          <cell r="AD336">
            <v>282.45600000000002</v>
          </cell>
          <cell r="AE336">
            <v>192.256</v>
          </cell>
          <cell r="AF336">
            <v>0</v>
          </cell>
          <cell r="AG336">
            <v>0</v>
          </cell>
          <cell r="AH336">
            <v>0</v>
          </cell>
          <cell r="AI336">
            <v>748.20799999999997</v>
          </cell>
          <cell r="AK336">
            <v>997.27</v>
          </cell>
          <cell r="AL336">
            <v>2910.58</v>
          </cell>
          <cell r="AM336">
            <v>250.52</v>
          </cell>
          <cell r="AN336">
            <v>4158.37</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v>43767</v>
          </cell>
          <cell r="P337">
            <v>301.39999999999998</v>
          </cell>
          <cell r="Q337">
            <v>27.79</v>
          </cell>
          <cell r="R337">
            <v>3.77</v>
          </cell>
          <cell r="S337">
            <v>239</v>
          </cell>
          <cell r="T337">
            <v>14.366839866666666</v>
          </cell>
          <cell r="U337">
            <v>2.6802048000000003</v>
          </cell>
          <cell r="V337">
            <v>24.131867999999994</v>
          </cell>
          <cell r="W337">
            <v>301.24</v>
          </cell>
          <cell r="X337">
            <v>49.2</v>
          </cell>
          <cell r="Y337">
            <v>10.3</v>
          </cell>
          <cell r="Z337">
            <v>360.74</v>
          </cell>
          <cell r="AA337">
            <v>23.815999999999999</v>
          </cell>
          <cell r="AB337">
            <v>44.816000000000003</v>
          </cell>
          <cell r="AC337">
            <v>0</v>
          </cell>
          <cell r="AD337">
            <v>1769.5239999999999</v>
          </cell>
          <cell r="AE337">
            <v>99.156000000000006</v>
          </cell>
          <cell r="AF337">
            <v>156.13999999999999</v>
          </cell>
          <cell r="AG337">
            <v>0</v>
          </cell>
          <cell r="AH337">
            <v>0</v>
          </cell>
          <cell r="AI337">
            <v>2093.4519999999998</v>
          </cell>
          <cell r="AK337">
            <v>219.6</v>
          </cell>
          <cell r="AL337">
            <v>772.18999999999994</v>
          </cell>
          <cell r="AM337">
            <v>239.82</v>
          </cell>
          <cell r="AN337">
            <v>1231.6099999999999</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v>43797</v>
          </cell>
          <cell r="P338">
            <v>135.4</v>
          </cell>
          <cell r="Q338">
            <v>12</v>
          </cell>
          <cell r="R338">
            <v>1.58</v>
          </cell>
          <cell r="S338">
            <v>103</v>
          </cell>
          <cell r="T338">
            <v>6.1852743999999991</v>
          </cell>
          <cell r="U338">
            <v>2.6460000000000004</v>
          </cell>
          <cell r="V338">
            <v>8.8906576000000008</v>
          </cell>
          <cell r="W338">
            <v>122.56</v>
          </cell>
          <cell r="X338">
            <v>17.68</v>
          </cell>
          <cell r="Y338">
            <v>6.51</v>
          </cell>
          <cell r="Z338">
            <v>146.75</v>
          </cell>
          <cell r="AA338">
            <v>39.26</v>
          </cell>
          <cell r="AB338">
            <v>180.04000000000002</v>
          </cell>
          <cell r="AC338">
            <v>0</v>
          </cell>
          <cell r="AD338">
            <v>207.864</v>
          </cell>
          <cell r="AE338">
            <v>192.256</v>
          </cell>
          <cell r="AF338">
            <v>0</v>
          </cell>
          <cell r="AG338">
            <v>0</v>
          </cell>
          <cell r="AH338">
            <v>0</v>
          </cell>
          <cell r="AI338">
            <v>619.41999999999996</v>
          </cell>
          <cell r="AK338">
            <v>777.67</v>
          </cell>
          <cell r="AL338">
            <v>2138.39</v>
          </cell>
          <cell r="AM338">
            <v>198.9</v>
          </cell>
          <cell r="AN338">
            <v>3114.96</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K339">
            <v>43795</v>
          </cell>
          <cell r="P339">
            <v>135.4</v>
          </cell>
          <cell r="Q339">
            <v>12</v>
          </cell>
          <cell r="R339">
            <v>1.58</v>
          </cell>
          <cell r="S339">
            <v>103</v>
          </cell>
          <cell r="T339">
            <v>6.1852743999999991</v>
          </cell>
          <cell r="U339">
            <v>2.6460000000000004</v>
          </cell>
          <cell r="V339">
            <v>8.8906576000000008</v>
          </cell>
          <cell r="W339">
            <v>122.56</v>
          </cell>
          <cell r="X339">
            <v>17.68</v>
          </cell>
          <cell r="Y339">
            <v>6.51</v>
          </cell>
          <cell r="Z339">
            <v>146.75</v>
          </cell>
          <cell r="AA339">
            <v>39.26</v>
          </cell>
          <cell r="AB339">
            <v>180.04000000000002</v>
          </cell>
          <cell r="AC339">
            <v>0</v>
          </cell>
          <cell r="AD339">
            <v>207.864</v>
          </cell>
          <cell r="AE339">
            <v>192.256</v>
          </cell>
          <cell r="AF339">
            <v>0</v>
          </cell>
          <cell r="AG339">
            <v>0</v>
          </cell>
          <cell r="AH339">
            <v>0</v>
          </cell>
          <cell r="AI339">
            <v>619.41999999999996</v>
          </cell>
          <cell r="AK339">
            <v>777.67</v>
          </cell>
          <cell r="AL339">
            <v>2138.39</v>
          </cell>
          <cell r="AM339">
            <v>198.9</v>
          </cell>
          <cell r="AN339">
            <v>3114.96</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v>43779</v>
          </cell>
          <cell r="P340">
            <v>151.5</v>
          </cell>
          <cell r="Q340">
            <v>13.08</v>
          </cell>
          <cell r="R340">
            <v>1.79</v>
          </cell>
          <cell r="S340">
            <v>113</v>
          </cell>
          <cell r="T340">
            <v>6.7686184000000011</v>
          </cell>
          <cell r="U340">
            <v>2.6459999999999999</v>
          </cell>
          <cell r="V340">
            <v>9.9880336000000032</v>
          </cell>
          <cell r="W340">
            <v>122.56</v>
          </cell>
          <cell r="X340">
            <v>17.68</v>
          </cell>
          <cell r="Y340">
            <v>6.51</v>
          </cell>
          <cell r="Z340">
            <v>146.75</v>
          </cell>
          <cell r="AA340">
            <v>39.26</v>
          </cell>
          <cell r="AB340">
            <v>234.23599999999999</v>
          </cell>
          <cell r="AC340">
            <v>0</v>
          </cell>
          <cell r="AD340">
            <v>282.45600000000002</v>
          </cell>
          <cell r="AE340">
            <v>192.256</v>
          </cell>
          <cell r="AF340">
            <v>0</v>
          </cell>
          <cell r="AG340">
            <v>0</v>
          </cell>
          <cell r="AH340">
            <v>0</v>
          </cell>
          <cell r="AI340">
            <v>748.20799999999997</v>
          </cell>
          <cell r="AK340">
            <v>897.94999999999993</v>
          </cell>
          <cell r="AL340">
            <v>2632.34</v>
          </cell>
          <cell r="AM340">
            <v>239.45</v>
          </cell>
          <cell r="AN340">
            <v>3769.74</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v>43786</v>
          </cell>
          <cell r="P341">
            <v>135.4</v>
          </cell>
          <cell r="Q341">
            <v>12</v>
          </cell>
          <cell r="R341">
            <v>1.58</v>
          </cell>
          <cell r="S341">
            <v>103</v>
          </cell>
          <cell r="T341">
            <v>6.1852743999999991</v>
          </cell>
          <cell r="U341">
            <v>2.6460000000000004</v>
          </cell>
          <cell r="V341">
            <v>8.8906576000000008</v>
          </cell>
          <cell r="W341">
            <v>122.56</v>
          </cell>
          <cell r="X341">
            <v>17.68</v>
          </cell>
          <cell r="Y341">
            <v>6.51</v>
          </cell>
          <cell r="Z341">
            <v>146.75</v>
          </cell>
          <cell r="AA341">
            <v>39.26</v>
          </cell>
          <cell r="AB341">
            <v>180.04000000000002</v>
          </cell>
          <cell r="AC341">
            <v>0</v>
          </cell>
          <cell r="AD341">
            <v>207.864</v>
          </cell>
          <cell r="AE341">
            <v>192.256</v>
          </cell>
          <cell r="AF341">
            <v>0</v>
          </cell>
          <cell r="AG341">
            <v>0</v>
          </cell>
          <cell r="AH341">
            <v>0</v>
          </cell>
          <cell r="AI341">
            <v>619.41999999999996</v>
          </cell>
          <cell r="AK341">
            <v>777.67</v>
          </cell>
          <cell r="AL341">
            <v>2138.39</v>
          </cell>
          <cell r="AM341">
            <v>198.9</v>
          </cell>
          <cell r="AN341">
            <v>3114.96</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v>43782</v>
          </cell>
          <cell r="P342">
            <v>135.4</v>
          </cell>
          <cell r="Q342">
            <v>12</v>
          </cell>
          <cell r="R342">
            <v>1.58</v>
          </cell>
          <cell r="S342">
            <v>103</v>
          </cell>
          <cell r="T342">
            <v>6.1852743999999991</v>
          </cell>
          <cell r="U342">
            <v>2.6460000000000004</v>
          </cell>
          <cell r="V342">
            <v>8.8906576000000008</v>
          </cell>
          <cell r="W342">
            <v>122.56</v>
          </cell>
          <cell r="X342">
            <v>17.68</v>
          </cell>
          <cell r="Y342">
            <v>6.51</v>
          </cell>
          <cell r="Z342">
            <v>146.75</v>
          </cell>
          <cell r="AA342">
            <v>39.26</v>
          </cell>
          <cell r="AB342">
            <v>180.04000000000002</v>
          </cell>
          <cell r="AC342">
            <v>0</v>
          </cell>
          <cell r="AD342">
            <v>207.864</v>
          </cell>
          <cell r="AE342">
            <v>192.256</v>
          </cell>
          <cell r="AF342">
            <v>0</v>
          </cell>
          <cell r="AG342">
            <v>0</v>
          </cell>
          <cell r="AH342">
            <v>0</v>
          </cell>
          <cell r="AI342">
            <v>619.41999999999996</v>
          </cell>
          <cell r="AK342">
            <v>777.67</v>
          </cell>
          <cell r="AL342">
            <v>2138.39</v>
          </cell>
          <cell r="AM342">
            <v>198.9</v>
          </cell>
          <cell r="AN342">
            <v>3114.96</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v>43789</v>
          </cell>
          <cell r="P343">
            <v>135.4</v>
          </cell>
          <cell r="Q343">
            <v>12</v>
          </cell>
          <cell r="R343">
            <v>1.58</v>
          </cell>
          <cell r="S343">
            <v>103</v>
          </cell>
          <cell r="T343">
            <v>6.1852743999999991</v>
          </cell>
          <cell r="U343">
            <v>2.6460000000000004</v>
          </cell>
          <cell r="V343">
            <v>8.8906576000000008</v>
          </cell>
          <cell r="W343">
            <v>122.56</v>
          </cell>
          <cell r="X343">
            <v>17.68</v>
          </cell>
          <cell r="Y343">
            <v>6.51</v>
          </cell>
          <cell r="Z343">
            <v>146.75</v>
          </cell>
          <cell r="AA343">
            <v>39.26</v>
          </cell>
          <cell r="AB343">
            <v>180.04000000000002</v>
          </cell>
          <cell r="AC343">
            <v>0</v>
          </cell>
          <cell r="AD343">
            <v>207.864</v>
          </cell>
          <cell r="AE343">
            <v>192.256</v>
          </cell>
          <cell r="AF343">
            <v>0</v>
          </cell>
          <cell r="AG343">
            <v>0</v>
          </cell>
          <cell r="AH343">
            <v>0</v>
          </cell>
          <cell r="AI343">
            <v>619.41999999999996</v>
          </cell>
          <cell r="AK343">
            <v>777.67</v>
          </cell>
          <cell r="AL343">
            <v>2138.39</v>
          </cell>
          <cell r="AM343">
            <v>198.9</v>
          </cell>
          <cell r="AN343">
            <v>3114.96</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v>43791</v>
          </cell>
          <cell r="P344">
            <v>135.4</v>
          </cell>
          <cell r="Q344">
            <v>12</v>
          </cell>
          <cell r="R344">
            <v>1.58</v>
          </cell>
          <cell r="S344">
            <v>103</v>
          </cell>
          <cell r="T344">
            <v>6.1852743999999991</v>
          </cell>
          <cell r="U344">
            <v>2.6460000000000004</v>
          </cell>
          <cell r="V344">
            <v>8.8906576000000008</v>
          </cell>
          <cell r="W344">
            <v>122.56</v>
          </cell>
          <cell r="X344">
            <v>17.68</v>
          </cell>
          <cell r="Y344">
            <v>6.51</v>
          </cell>
          <cell r="Z344">
            <v>146.75</v>
          </cell>
          <cell r="AA344">
            <v>39.26</v>
          </cell>
          <cell r="AB344">
            <v>180.04000000000002</v>
          </cell>
          <cell r="AC344">
            <v>0</v>
          </cell>
          <cell r="AD344">
            <v>207.864</v>
          </cell>
          <cell r="AE344">
            <v>192.256</v>
          </cell>
          <cell r="AF344">
            <v>0</v>
          </cell>
          <cell r="AG344">
            <v>0</v>
          </cell>
          <cell r="AH344">
            <v>0</v>
          </cell>
          <cell r="AI344">
            <v>619.41999999999996</v>
          </cell>
          <cell r="AK344">
            <v>777.67</v>
          </cell>
          <cell r="AL344">
            <v>2138.39</v>
          </cell>
          <cell r="AM344">
            <v>198.9</v>
          </cell>
          <cell r="AN344">
            <v>3114.96</v>
          </cell>
        </row>
        <row r="345">
          <cell r="A345" t="str">
            <v>400 kv Obra Jounpur</v>
          </cell>
          <cell r="B345">
            <v>342</v>
          </cell>
          <cell r="C345" t="str">
            <v>132/0</v>
          </cell>
          <cell r="D345">
            <v>358</v>
          </cell>
          <cell r="E345" t="str">
            <v>FG+0</v>
          </cell>
          <cell r="F345" t="str">
            <v>WET</v>
          </cell>
          <cell r="G345">
            <v>3.5</v>
          </cell>
          <cell r="H345">
            <v>0</v>
          </cell>
          <cell r="I345">
            <v>72</v>
          </cell>
          <cell r="J345" t="str">
            <v>RAJESH</v>
          </cell>
          <cell r="K345">
            <v>43794</v>
          </cell>
          <cell r="P345">
            <v>387.3</v>
          </cell>
          <cell r="Q345">
            <v>37.950000000000003</v>
          </cell>
          <cell r="R345">
            <v>4.92</v>
          </cell>
          <cell r="S345">
            <v>326</v>
          </cell>
          <cell r="T345">
            <v>19.52230826666667</v>
          </cell>
          <cell r="U345">
            <v>2.5893504000000003</v>
          </cell>
          <cell r="V345">
            <v>33.813055999999996</v>
          </cell>
          <cell r="W345">
            <v>0</v>
          </cell>
          <cell r="X345">
            <v>0</v>
          </cell>
          <cell r="Y345">
            <v>0</v>
          </cell>
          <cell r="Z345">
            <v>0</v>
          </cell>
          <cell r="AA345">
            <v>23.815999999999999</v>
          </cell>
          <cell r="AB345">
            <v>0</v>
          </cell>
          <cell r="AC345">
            <v>133.07599999999999</v>
          </cell>
          <cell r="AD345">
            <v>2201.4639999999999</v>
          </cell>
          <cell r="AE345">
            <v>198.316</v>
          </cell>
          <cell r="AF345">
            <v>0</v>
          </cell>
          <cell r="AG345">
            <v>0</v>
          </cell>
          <cell r="AH345">
            <v>0</v>
          </cell>
          <cell r="AI345">
            <v>2556.6719999999996</v>
          </cell>
          <cell r="AK345">
            <v>0</v>
          </cell>
          <cell r="AL345">
            <v>0</v>
          </cell>
          <cell r="AM345">
            <v>0</v>
          </cell>
          <cell r="AN345">
            <v>0</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v>43792</v>
          </cell>
          <cell r="P346">
            <v>151.5</v>
          </cell>
          <cell r="Q346">
            <v>13.08</v>
          </cell>
          <cell r="R346">
            <v>1.79</v>
          </cell>
          <cell r="S346">
            <v>113</v>
          </cell>
          <cell r="T346">
            <v>6.7686184000000011</v>
          </cell>
          <cell r="U346">
            <v>2.6459999999999999</v>
          </cell>
          <cell r="V346">
            <v>9.9880336000000032</v>
          </cell>
          <cell r="W346">
            <v>122.56</v>
          </cell>
          <cell r="X346">
            <v>17.68</v>
          </cell>
          <cell r="Y346">
            <v>6.51</v>
          </cell>
          <cell r="Z346">
            <v>146.75</v>
          </cell>
          <cell r="AA346">
            <v>39.26</v>
          </cell>
          <cell r="AB346">
            <v>234.23599999999999</v>
          </cell>
          <cell r="AC346">
            <v>0</v>
          </cell>
          <cell r="AD346">
            <v>282.45600000000002</v>
          </cell>
          <cell r="AE346">
            <v>192.256</v>
          </cell>
          <cell r="AF346">
            <v>0</v>
          </cell>
          <cell r="AG346">
            <v>0</v>
          </cell>
          <cell r="AH346">
            <v>0</v>
          </cell>
          <cell r="AI346">
            <v>748.20799999999997</v>
          </cell>
          <cell r="AK346">
            <v>897.94999999999993</v>
          </cell>
          <cell r="AL346">
            <v>2632.34</v>
          </cell>
          <cell r="AM346">
            <v>239.45</v>
          </cell>
          <cell r="AN346">
            <v>3769.74</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v>43843</v>
          </cell>
          <cell r="P347">
            <v>0</v>
          </cell>
          <cell r="Q347">
            <v>0</v>
          </cell>
          <cell r="R347">
            <v>0</v>
          </cell>
          <cell r="S347">
            <v>0</v>
          </cell>
          <cell r="T347">
            <v>0</v>
          </cell>
          <cell r="U347">
            <v>0</v>
          </cell>
          <cell r="V347">
            <v>0</v>
          </cell>
          <cell r="W347">
            <v>301.24</v>
          </cell>
          <cell r="X347">
            <v>49.2</v>
          </cell>
          <cell r="Y347">
            <v>10.3</v>
          </cell>
          <cell r="Z347">
            <v>360.74</v>
          </cell>
          <cell r="AA347">
            <v>0</v>
          </cell>
          <cell r="AB347">
            <v>0</v>
          </cell>
          <cell r="AC347">
            <v>0</v>
          </cell>
          <cell r="AD347">
            <v>0</v>
          </cell>
          <cell r="AE347">
            <v>0</v>
          </cell>
          <cell r="AF347">
            <v>0</v>
          </cell>
          <cell r="AG347">
            <v>0</v>
          </cell>
          <cell r="AH347">
            <v>0</v>
          </cell>
          <cell r="AI347">
            <v>0</v>
          </cell>
          <cell r="AK347">
            <v>339.88</v>
          </cell>
          <cell r="AL347">
            <v>1266.1399999999999</v>
          </cell>
          <cell r="AM347">
            <v>92.169999999999987</v>
          </cell>
          <cell r="AN347">
            <v>1698.19</v>
          </cell>
        </row>
        <row r="348">
          <cell r="A348" t="str">
            <v>400 kv Obra Jounpur</v>
          </cell>
          <cell r="B348">
            <v>345</v>
          </cell>
          <cell r="C348" t="str">
            <v xml:space="preserve">134/0 </v>
          </cell>
          <cell r="D348">
            <v>502.76</v>
          </cell>
          <cell r="E348" t="str">
            <v>FB+18+3</v>
          </cell>
          <cell r="F348">
            <v>0</v>
          </cell>
          <cell r="G348">
            <v>0</v>
          </cell>
          <cell r="H348">
            <v>3</v>
          </cell>
          <cell r="I348">
            <v>0</v>
          </cell>
          <cell r="J348">
            <v>0</v>
          </cell>
          <cell r="K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K348">
            <v>0</v>
          </cell>
          <cell r="AL348">
            <v>0</v>
          </cell>
          <cell r="AM348">
            <v>0</v>
          </cell>
          <cell r="AN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v>43789</v>
          </cell>
          <cell r="P349">
            <v>301.39999999999998</v>
          </cell>
          <cell r="Q349">
            <v>27.79</v>
          </cell>
          <cell r="R349">
            <v>3.77</v>
          </cell>
          <cell r="S349">
            <v>355</v>
          </cell>
          <cell r="T349">
            <v>14.366839866666666</v>
          </cell>
          <cell r="U349">
            <v>2.6802048000000003</v>
          </cell>
          <cell r="V349">
            <v>24.131867999999994</v>
          </cell>
          <cell r="W349">
            <v>301.24</v>
          </cell>
          <cell r="X349">
            <v>49.2</v>
          </cell>
          <cell r="Y349">
            <v>10.3</v>
          </cell>
          <cell r="Z349">
            <v>360.74</v>
          </cell>
          <cell r="AA349">
            <v>23.815999999999999</v>
          </cell>
          <cell r="AB349">
            <v>44.816000000000003</v>
          </cell>
          <cell r="AC349">
            <v>0</v>
          </cell>
          <cell r="AD349">
            <v>1769.5239999999999</v>
          </cell>
          <cell r="AE349">
            <v>99.156000000000006</v>
          </cell>
          <cell r="AF349">
            <v>156.13999999999999</v>
          </cell>
          <cell r="AG349">
            <v>0</v>
          </cell>
          <cell r="AH349">
            <v>0</v>
          </cell>
          <cell r="AI349">
            <v>2093.4519999999998</v>
          </cell>
          <cell r="AK349">
            <v>995.56</v>
          </cell>
          <cell r="AL349">
            <v>2659.92</v>
          </cell>
          <cell r="AM349">
            <v>228.75</v>
          </cell>
          <cell r="AN349">
            <v>3884.23</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v>43771</v>
          </cell>
          <cell r="P350">
            <v>135.4</v>
          </cell>
          <cell r="Q350">
            <v>12</v>
          </cell>
          <cell r="R350">
            <v>1.58</v>
          </cell>
          <cell r="S350">
            <v>103</v>
          </cell>
          <cell r="T350">
            <v>6.1852743999999991</v>
          </cell>
          <cell r="U350">
            <v>2.6460000000000004</v>
          </cell>
          <cell r="V350">
            <v>8.8906576000000008</v>
          </cell>
          <cell r="W350">
            <v>122.56</v>
          </cell>
          <cell r="X350">
            <v>17.68</v>
          </cell>
          <cell r="Y350">
            <v>6.51</v>
          </cell>
          <cell r="Z350">
            <v>146.75</v>
          </cell>
          <cell r="AA350">
            <v>39.26</v>
          </cell>
          <cell r="AB350">
            <v>180.04000000000002</v>
          </cell>
          <cell r="AC350">
            <v>0</v>
          </cell>
          <cell r="AD350">
            <v>207.864</v>
          </cell>
          <cell r="AE350">
            <v>192.256</v>
          </cell>
          <cell r="AF350">
            <v>0</v>
          </cell>
          <cell r="AG350">
            <v>0</v>
          </cell>
          <cell r="AH350">
            <v>0</v>
          </cell>
          <cell r="AI350">
            <v>619.41999999999996</v>
          </cell>
          <cell r="AK350">
            <v>777.67</v>
          </cell>
          <cell r="AL350">
            <v>2138.39</v>
          </cell>
          <cell r="AM350">
            <v>198.9</v>
          </cell>
          <cell r="AN350">
            <v>3114.96</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v>43773</v>
          </cell>
          <cell r="P351">
            <v>151.5</v>
          </cell>
          <cell r="Q351">
            <v>13.08</v>
          </cell>
          <cell r="R351">
            <v>1.79</v>
          </cell>
          <cell r="S351">
            <v>113</v>
          </cell>
          <cell r="T351">
            <v>6.7686184000000011</v>
          </cell>
          <cell r="U351">
            <v>2.6459999999999999</v>
          </cell>
          <cell r="V351">
            <v>9.9880336000000032</v>
          </cell>
          <cell r="W351">
            <v>122.56</v>
          </cell>
          <cell r="X351">
            <v>17.68</v>
          </cell>
          <cell r="Y351">
            <v>6.51</v>
          </cell>
          <cell r="Z351">
            <v>146.75</v>
          </cell>
          <cell r="AA351">
            <v>39.26</v>
          </cell>
          <cell r="AB351">
            <v>234.23599999999999</v>
          </cell>
          <cell r="AC351">
            <v>0</v>
          </cell>
          <cell r="AD351">
            <v>282.45600000000002</v>
          </cell>
          <cell r="AE351">
            <v>192.256</v>
          </cell>
          <cell r="AF351">
            <v>0</v>
          </cell>
          <cell r="AG351">
            <v>0</v>
          </cell>
          <cell r="AH351">
            <v>0</v>
          </cell>
          <cell r="AI351">
            <v>748.20799999999997</v>
          </cell>
          <cell r="AK351">
            <v>897.94999999999993</v>
          </cell>
          <cell r="AL351">
            <v>2632.34</v>
          </cell>
          <cell r="AM351">
            <v>239.45</v>
          </cell>
          <cell r="AN351">
            <v>3769.74</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v>43769</v>
          </cell>
          <cell r="P352">
            <v>151.5</v>
          </cell>
          <cell r="Q352">
            <v>13.08</v>
          </cell>
          <cell r="R352">
            <v>1.79</v>
          </cell>
          <cell r="S352">
            <v>113</v>
          </cell>
          <cell r="T352">
            <v>6.7686184000000011</v>
          </cell>
          <cell r="U352">
            <v>2.6459999999999999</v>
          </cell>
          <cell r="V352">
            <v>9.9880336000000032</v>
          </cell>
          <cell r="W352">
            <v>122.56</v>
          </cell>
          <cell r="X352">
            <v>17.68</v>
          </cell>
          <cell r="Y352">
            <v>6.51</v>
          </cell>
          <cell r="Z352">
            <v>146.75</v>
          </cell>
          <cell r="AA352">
            <v>39.26</v>
          </cell>
          <cell r="AB352">
            <v>234.23599999999999</v>
          </cell>
          <cell r="AC352">
            <v>0</v>
          </cell>
          <cell r="AD352">
            <v>282.45600000000002</v>
          </cell>
          <cell r="AE352">
            <v>192.256</v>
          </cell>
          <cell r="AF352">
            <v>0</v>
          </cell>
          <cell r="AG352">
            <v>0</v>
          </cell>
          <cell r="AH352">
            <v>0</v>
          </cell>
          <cell r="AI352">
            <v>748.20799999999997</v>
          </cell>
          <cell r="AK352">
            <v>997.27</v>
          </cell>
          <cell r="AL352">
            <v>2910.58</v>
          </cell>
          <cell r="AM352">
            <v>250.52</v>
          </cell>
          <cell r="AN352">
            <v>4158.37</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v>43776</v>
          </cell>
          <cell r="P353">
            <v>301.39999999999998</v>
          </cell>
          <cell r="Q353">
            <v>27.79</v>
          </cell>
          <cell r="R353">
            <v>3.77</v>
          </cell>
          <cell r="S353">
            <v>239</v>
          </cell>
          <cell r="T353">
            <v>14.366839866666666</v>
          </cell>
          <cell r="U353">
            <v>2.6802048000000003</v>
          </cell>
          <cell r="V353">
            <v>24.131867999999994</v>
          </cell>
          <cell r="W353">
            <v>301.24</v>
          </cell>
          <cell r="X353">
            <v>49.2</v>
          </cell>
          <cell r="Y353">
            <v>10.3</v>
          </cell>
          <cell r="Z353">
            <v>360.74</v>
          </cell>
          <cell r="AA353">
            <v>23.815999999999999</v>
          </cell>
          <cell r="AB353">
            <v>44.816000000000003</v>
          </cell>
          <cell r="AC353">
            <v>0</v>
          </cell>
          <cell r="AD353">
            <v>1769.5239999999999</v>
          </cell>
          <cell r="AE353">
            <v>99.156000000000006</v>
          </cell>
          <cell r="AF353">
            <v>156.13999999999999</v>
          </cell>
          <cell r="AG353">
            <v>0</v>
          </cell>
          <cell r="AH353">
            <v>0</v>
          </cell>
          <cell r="AI353">
            <v>2093.4519999999998</v>
          </cell>
          <cell r="AK353">
            <v>219.6</v>
          </cell>
          <cell r="AL353">
            <v>772.18999999999994</v>
          </cell>
          <cell r="AM353">
            <v>239.82</v>
          </cell>
          <cell r="AN353">
            <v>1231.6099999999999</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v>43778</v>
          </cell>
          <cell r="P354">
            <v>135.4</v>
          </cell>
          <cell r="Q354">
            <v>12</v>
          </cell>
          <cell r="R354">
            <v>1.58</v>
          </cell>
          <cell r="S354">
            <v>103</v>
          </cell>
          <cell r="T354">
            <v>6.1852743999999991</v>
          </cell>
          <cell r="U354">
            <v>2.6460000000000004</v>
          </cell>
          <cell r="V354">
            <v>8.8906576000000008</v>
          </cell>
          <cell r="W354">
            <v>122.56</v>
          </cell>
          <cell r="X354">
            <v>17.68</v>
          </cell>
          <cell r="Y354">
            <v>6.51</v>
          </cell>
          <cell r="Z354">
            <v>146.75</v>
          </cell>
          <cell r="AA354">
            <v>39.26</v>
          </cell>
          <cell r="AB354">
            <v>180.04000000000002</v>
          </cell>
          <cell r="AC354">
            <v>0</v>
          </cell>
          <cell r="AD354">
            <v>207.864</v>
          </cell>
          <cell r="AE354">
            <v>192.256</v>
          </cell>
          <cell r="AF354">
            <v>0</v>
          </cell>
          <cell r="AG354">
            <v>0</v>
          </cell>
          <cell r="AH354">
            <v>0</v>
          </cell>
          <cell r="AI354">
            <v>619.41999999999996</v>
          </cell>
          <cell r="AK354">
            <v>777.67</v>
          </cell>
          <cell r="AL354">
            <v>2138.39</v>
          </cell>
          <cell r="AM354">
            <v>198.9</v>
          </cell>
          <cell r="AN354">
            <v>3114.96</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v>43782</v>
          </cell>
          <cell r="P355">
            <v>135.4</v>
          </cell>
          <cell r="Q355">
            <v>12</v>
          </cell>
          <cell r="R355">
            <v>1.58</v>
          </cell>
          <cell r="S355">
            <v>103</v>
          </cell>
          <cell r="T355">
            <v>6.1852743999999991</v>
          </cell>
          <cell r="U355">
            <v>2.6460000000000004</v>
          </cell>
          <cell r="V355">
            <v>8.8906576000000008</v>
          </cell>
          <cell r="W355">
            <v>122.56</v>
          </cell>
          <cell r="X355">
            <v>17.68</v>
          </cell>
          <cell r="Y355">
            <v>6.51</v>
          </cell>
          <cell r="Z355">
            <v>146.75</v>
          </cell>
          <cell r="AA355">
            <v>39.26</v>
          </cell>
          <cell r="AB355">
            <v>180.04000000000002</v>
          </cell>
          <cell r="AC355">
            <v>0</v>
          </cell>
          <cell r="AD355">
            <v>207.864</v>
          </cell>
          <cell r="AE355">
            <v>192.256</v>
          </cell>
          <cell r="AF355">
            <v>0</v>
          </cell>
          <cell r="AG355">
            <v>0</v>
          </cell>
          <cell r="AH355">
            <v>0</v>
          </cell>
          <cell r="AI355">
            <v>619.41999999999996</v>
          </cell>
          <cell r="AK355">
            <v>777.67</v>
          </cell>
          <cell r="AL355">
            <v>2138.39</v>
          </cell>
          <cell r="AM355">
            <v>198.9</v>
          </cell>
          <cell r="AN355">
            <v>3114.96</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v>43779</v>
          </cell>
          <cell r="P356">
            <v>151.5</v>
          </cell>
          <cell r="Q356">
            <v>13.08</v>
          </cell>
          <cell r="R356">
            <v>1.79</v>
          </cell>
          <cell r="S356">
            <v>113</v>
          </cell>
          <cell r="T356">
            <v>6.7686184000000011</v>
          </cell>
          <cell r="U356">
            <v>2.6459999999999999</v>
          </cell>
          <cell r="V356">
            <v>9.9880336000000032</v>
          </cell>
          <cell r="W356">
            <v>122.56</v>
          </cell>
          <cell r="X356">
            <v>17.68</v>
          </cell>
          <cell r="Y356">
            <v>6.51</v>
          </cell>
          <cell r="Z356">
            <v>146.75</v>
          </cell>
          <cell r="AA356">
            <v>39.26</v>
          </cell>
          <cell r="AB356">
            <v>234.23599999999999</v>
          </cell>
          <cell r="AC356">
            <v>0</v>
          </cell>
          <cell r="AD356">
            <v>282.45600000000002</v>
          </cell>
          <cell r="AE356">
            <v>192.256</v>
          </cell>
          <cell r="AF356">
            <v>0</v>
          </cell>
          <cell r="AG356">
            <v>0</v>
          </cell>
          <cell r="AH356">
            <v>0</v>
          </cell>
          <cell r="AI356">
            <v>748.20799999999997</v>
          </cell>
          <cell r="AK356">
            <v>997.27</v>
          </cell>
          <cell r="AL356">
            <v>2910.58</v>
          </cell>
          <cell r="AM356">
            <v>250.52</v>
          </cell>
          <cell r="AN356">
            <v>4158.37</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v>43785</v>
          </cell>
          <cell r="P357">
            <v>365.6</v>
          </cell>
          <cell r="Q357">
            <v>33.04</v>
          </cell>
          <cell r="R357">
            <v>4.63</v>
          </cell>
          <cell r="S357">
            <v>285</v>
          </cell>
          <cell r="T357">
            <v>17.142331466666665</v>
          </cell>
          <cell r="U357">
            <v>2.6802048000000003</v>
          </cell>
          <cell r="V357">
            <v>29.331774399999993</v>
          </cell>
          <cell r="W357">
            <v>301.24</v>
          </cell>
          <cell r="X357">
            <v>49.2</v>
          </cell>
          <cell r="Y357">
            <v>10.3</v>
          </cell>
          <cell r="Z357">
            <v>360.74</v>
          </cell>
          <cell r="AA357">
            <v>23.815999999999999</v>
          </cell>
          <cell r="AB357">
            <v>54</v>
          </cell>
          <cell r="AC357">
            <v>0</v>
          </cell>
          <cell r="AD357">
            <v>2268.62</v>
          </cell>
          <cell r="AE357">
            <v>99.156000000000006</v>
          </cell>
          <cell r="AF357">
            <v>156.13999999999999</v>
          </cell>
          <cell r="AG357">
            <v>0</v>
          </cell>
          <cell r="AH357">
            <v>0</v>
          </cell>
          <cell r="AI357">
            <v>2601.7319999999995</v>
          </cell>
          <cell r="AK357">
            <v>219.6</v>
          </cell>
          <cell r="AL357">
            <v>772.18999999999994</v>
          </cell>
          <cell r="AM357">
            <v>239.82</v>
          </cell>
          <cell r="AN357">
            <v>1231.6099999999999</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v>43801</v>
          </cell>
          <cell r="P358">
            <v>135.4</v>
          </cell>
          <cell r="Q358">
            <v>12</v>
          </cell>
          <cell r="R358">
            <v>1.58</v>
          </cell>
          <cell r="S358">
            <v>103</v>
          </cell>
          <cell r="T358">
            <v>6.1852743999999991</v>
          </cell>
          <cell r="U358">
            <v>2.6460000000000004</v>
          </cell>
          <cell r="V358">
            <v>8.8906576000000008</v>
          </cell>
          <cell r="W358">
            <v>122.56</v>
          </cell>
          <cell r="X358">
            <v>17.68</v>
          </cell>
          <cell r="Y358">
            <v>6.51</v>
          </cell>
          <cell r="Z358">
            <v>146.75</v>
          </cell>
          <cell r="AA358">
            <v>39.26</v>
          </cell>
          <cell r="AB358">
            <v>180.04000000000002</v>
          </cell>
          <cell r="AC358">
            <v>0</v>
          </cell>
          <cell r="AD358">
            <v>207.864</v>
          </cell>
          <cell r="AE358">
            <v>192.256</v>
          </cell>
          <cell r="AF358">
            <v>0</v>
          </cell>
          <cell r="AG358">
            <v>0</v>
          </cell>
          <cell r="AH358">
            <v>0</v>
          </cell>
          <cell r="AI358">
            <v>619.41999999999996</v>
          </cell>
          <cell r="AK358">
            <v>777.67</v>
          </cell>
          <cell r="AL358">
            <v>2138.39</v>
          </cell>
          <cell r="AM358">
            <v>198.9</v>
          </cell>
          <cell r="AN358">
            <v>3114.96</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v>43807</v>
          </cell>
          <cell r="P359">
            <v>151.5</v>
          </cell>
          <cell r="Q359">
            <v>13.08</v>
          </cell>
          <cell r="R359">
            <v>1.79</v>
          </cell>
          <cell r="S359">
            <v>113</v>
          </cell>
          <cell r="T359">
            <v>6.7686184000000011</v>
          </cell>
          <cell r="U359">
            <v>2.6459999999999999</v>
          </cell>
          <cell r="V359">
            <v>9.9880336000000032</v>
          </cell>
          <cell r="W359">
            <v>122.56</v>
          </cell>
          <cell r="X359">
            <v>17.68</v>
          </cell>
          <cell r="Y359">
            <v>6.51</v>
          </cell>
          <cell r="Z359">
            <v>146.75</v>
          </cell>
          <cell r="AA359">
            <v>39.26</v>
          </cell>
          <cell r="AB359">
            <v>234.23599999999999</v>
          </cell>
          <cell r="AC359">
            <v>0</v>
          </cell>
          <cell r="AD359">
            <v>282.45600000000002</v>
          </cell>
          <cell r="AE359">
            <v>192.256</v>
          </cell>
          <cell r="AF359">
            <v>0</v>
          </cell>
          <cell r="AG359">
            <v>0</v>
          </cell>
          <cell r="AH359">
            <v>0</v>
          </cell>
          <cell r="AI359">
            <v>748.20799999999997</v>
          </cell>
          <cell r="AK359">
            <v>997.27</v>
          </cell>
          <cell r="AL359">
            <v>2910.58</v>
          </cell>
          <cell r="AM359">
            <v>250.52</v>
          </cell>
          <cell r="AN359">
            <v>4158.37</v>
          </cell>
        </row>
        <row r="360">
          <cell r="A360" t="str">
            <v>400 kv Obra Jounpur</v>
          </cell>
          <cell r="B360">
            <v>357</v>
          </cell>
          <cell r="C360" t="str">
            <v>138/0</v>
          </cell>
          <cell r="D360">
            <v>421.18</v>
          </cell>
          <cell r="E360" t="str">
            <v>FC+3</v>
          </cell>
          <cell r="F360">
            <v>0</v>
          </cell>
          <cell r="G360">
            <v>0</v>
          </cell>
          <cell r="H360">
            <v>0</v>
          </cell>
          <cell r="I360">
            <v>0</v>
          </cell>
          <cell r="J360">
            <v>0</v>
          </cell>
          <cell r="K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K360">
            <v>1318.4099999999999</v>
          </cell>
          <cell r="AL360">
            <v>3186.48</v>
          </cell>
          <cell r="AM360">
            <v>130.71</v>
          </cell>
          <cell r="AN360">
            <v>4635.5999999999995</v>
          </cell>
        </row>
        <row r="361">
          <cell r="A361" t="str">
            <v>400 kv Obra Jounpur</v>
          </cell>
          <cell r="B361">
            <v>358</v>
          </cell>
          <cell r="C361" t="str">
            <v>138/1</v>
          </cell>
          <cell r="D361">
            <v>379</v>
          </cell>
          <cell r="E361" t="str">
            <v>FA+0</v>
          </cell>
          <cell r="F361">
            <v>0</v>
          </cell>
          <cell r="G361">
            <v>0</v>
          </cell>
          <cell r="H361">
            <v>0</v>
          </cell>
          <cell r="I361">
            <v>0</v>
          </cell>
          <cell r="J361">
            <v>0</v>
          </cell>
          <cell r="K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K361">
            <v>777.67</v>
          </cell>
          <cell r="AL361">
            <v>2138.39</v>
          </cell>
          <cell r="AM361">
            <v>198.9</v>
          </cell>
          <cell r="AN361">
            <v>3114.96</v>
          </cell>
        </row>
        <row r="362">
          <cell r="A362" t="str">
            <v>400 kv Obra Jounpur</v>
          </cell>
          <cell r="B362">
            <v>359</v>
          </cell>
          <cell r="C362" t="str">
            <v>138/2</v>
          </cell>
          <cell r="D362">
            <v>421</v>
          </cell>
          <cell r="E362" t="str">
            <v>FA+0</v>
          </cell>
          <cell r="F362">
            <v>0</v>
          </cell>
          <cell r="G362">
            <v>0</v>
          </cell>
          <cell r="H362">
            <v>0</v>
          </cell>
          <cell r="I362">
            <v>0</v>
          </cell>
          <cell r="J362">
            <v>0</v>
          </cell>
          <cell r="K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K362">
            <v>777.67</v>
          </cell>
          <cell r="AL362">
            <v>2138.39</v>
          </cell>
          <cell r="AM362">
            <v>198.9</v>
          </cell>
          <cell r="AN362">
            <v>3114.96</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v>43804</v>
          </cell>
          <cell r="P363">
            <v>0</v>
          </cell>
          <cell r="Q363">
            <v>0</v>
          </cell>
          <cell r="R363">
            <v>0</v>
          </cell>
          <cell r="S363">
            <v>0</v>
          </cell>
          <cell r="T363">
            <v>0</v>
          </cell>
          <cell r="U363">
            <v>0</v>
          </cell>
          <cell r="V363">
            <v>0</v>
          </cell>
          <cell r="W363">
            <v>122.56</v>
          </cell>
          <cell r="X363">
            <v>17.68</v>
          </cell>
          <cell r="Y363">
            <v>6.51</v>
          </cell>
          <cell r="Z363">
            <v>146.75</v>
          </cell>
          <cell r="AA363">
            <v>0</v>
          </cell>
          <cell r="AB363">
            <v>0</v>
          </cell>
          <cell r="AC363">
            <v>0</v>
          </cell>
          <cell r="AD363">
            <v>0</v>
          </cell>
          <cell r="AE363">
            <v>0</v>
          </cell>
          <cell r="AF363">
            <v>0</v>
          </cell>
          <cell r="AG363">
            <v>0</v>
          </cell>
          <cell r="AH363">
            <v>0</v>
          </cell>
          <cell r="AI363">
            <v>0</v>
          </cell>
          <cell r="AK363">
            <v>897.94999999999993</v>
          </cell>
          <cell r="AL363">
            <v>2632.34</v>
          </cell>
          <cell r="AM363">
            <v>239.45</v>
          </cell>
          <cell r="AN363">
            <v>3769.74</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v>43799</v>
          </cell>
          <cell r="P364">
            <v>216.2</v>
          </cell>
          <cell r="Q364">
            <v>19.02</v>
          </cell>
          <cell r="R364">
            <v>2.64</v>
          </cell>
          <cell r="S364">
            <v>164</v>
          </cell>
          <cell r="T364">
            <v>9.8597572000000007</v>
          </cell>
          <cell r="U364">
            <v>2.7710591999999998</v>
          </cell>
          <cell r="V364">
            <v>15.637749599999999</v>
          </cell>
          <cell r="W364">
            <v>221.28</v>
          </cell>
          <cell r="X364">
            <v>29.52</v>
          </cell>
          <cell r="Y364">
            <v>8</v>
          </cell>
          <cell r="Z364">
            <v>258.8</v>
          </cell>
          <cell r="AA364">
            <v>23.815999999999999</v>
          </cell>
          <cell r="AB364">
            <v>0</v>
          </cell>
          <cell r="AC364">
            <v>436.76000000000005</v>
          </cell>
          <cell r="AD364">
            <v>618.048</v>
          </cell>
          <cell r="AE364">
            <v>97.147999999999996</v>
          </cell>
          <cell r="AF364">
            <v>156.94399999999999</v>
          </cell>
          <cell r="AG364">
            <v>0</v>
          </cell>
          <cell r="AH364">
            <v>0</v>
          </cell>
          <cell r="AI364">
            <v>1332.7159999999999</v>
          </cell>
          <cell r="AK364">
            <v>339.88</v>
          </cell>
          <cell r="AL364">
            <v>1266.1399999999999</v>
          </cell>
          <cell r="AM364">
            <v>103.24</v>
          </cell>
          <cell r="AN364">
            <v>1709.26</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v>43763</v>
          </cell>
          <cell r="P365">
            <v>135.4</v>
          </cell>
          <cell r="Q365">
            <v>12</v>
          </cell>
          <cell r="R365">
            <v>1.58</v>
          </cell>
          <cell r="S365">
            <v>103</v>
          </cell>
          <cell r="T365">
            <v>6.1852743999999991</v>
          </cell>
          <cell r="U365">
            <v>2.6460000000000004</v>
          </cell>
          <cell r="V365">
            <v>8.8906576000000008</v>
          </cell>
          <cell r="W365">
            <v>122.56</v>
          </cell>
          <cell r="X365">
            <v>17.68</v>
          </cell>
          <cell r="Y365">
            <v>6.51</v>
          </cell>
          <cell r="Z365">
            <v>146.75</v>
          </cell>
          <cell r="AA365">
            <v>39.26</v>
          </cell>
          <cell r="AB365">
            <v>180.04000000000002</v>
          </cell>
          <cell r="AC365">
            <v>0</v>
          </cell>
          <cell r="AD365">
            <v>207.864</v>
          </cell>
          <cell r="AE365">
            <v>192.256</v>
          </cell>
          <cell r="AF365">
            <v>0</v>
          </cell>
          <cell r="AG365">
            <v>0</v>
          </cell>
          <cell r="AH365">
            <v>0</v>
          </cell>
          <cell r="AI365">
            <v>619.41999999999996</v>
          </cell>
          <cell r="AK365">
            <v>777.67</v>
          </cell>
          <cell r="AL365">
            <v>2138.39</v>
          </cell>
          <cell r="AM365">
            <v>198.9</v>
          </cell>
          <cell r="AN365">
            <v>3114.96</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v>43761</v>
          </cell>
          <cell r="P366">
            <v>135.4</v>
          </cell>
          <cell r="Q366">
            <v>12</v>
          </cell>
          <cell r="R366">
            <v>1.58</v>
          </cell>
          <cell r="S366">
            <v>103</v>
          </cell>
          <cell r="T366">
            <v>6.1852743999999991</v>
          </cell>
          <cell r="U366">
            <v>2.6460000000000004</v>
          </cell>
          <cell r="V366">
            <v>8.8906576000000008</v>
          </cell>
          <cell r="W366">
            <v>122.56</v>
          </cell>
          <cell r="X366">
            <v>17.68</v>
          </cell>
          <cell r="Y366">
            <v>6.51</v>
          </cell>
          <cell r="Z366">
            <v>146.75</v>
          </cell>
          <cell r="AA366">
            <v>39.26</v>
          </cell>
          <cell r="AB366">
            <v>180.04000000000002</v>
          </cell>
          <cell r="AC366">
            <v>0</v>
          </cell>
          <cell r="AD366">
            <v>207.864</v>
          </cell>
          <cell r="AE366">
            <v>192.256</v>
          </cell>
          <cell r="AF366">
            <v>0</v>
          </cell>
          <cell r="AG366">
            <v>0</v>
          </cell>
          <cell r="AH366">
            <v>0</v>
          </cell>
          <cell r="AI366">
            <v>619.41999999999996</v>
          </cell>
          <cell r="AK366">
            <v>777.67</v>
          </cell>
          <cell r="AL366">
            <v>2138.39</v>
          </cell>
          <cell r="AM366">
            <v>198.9</v>
          </cell>
          <cell r="AN366">
            <v>3114.96</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v>43761</v>
          </cell>
          <cell r="P367">
            <v>301.39999999999998</v>
          </cell>
          <cell r="Q367">
            <v>27.79</v>
          </cell>
          <cell r="R367">
            <v>3.77</v>
          </cell>
          <cell r="S367">
            <v>355</v>
          </cell>
          <cell r="T367">
            <v>14.366839866666666</v>
          </cell>
          <cell r="U367">
            <v>2.6802048000000003</v>
          </cell>
          <cell r="V367">
            <v>24.131867999999994</v>
          </cell>
          <cell r="W367">
            <v>301.24</v>
          </cell>
          <cell r="X367">
            <v>49.2</v>
          </cell>
          <cell r="Y367">
            <v>10.3</v>
          </cell>
          <cell r="Z367">
            <v>360.74</v>
          </cell>
          <cell r="AA367">
            <v>23.815999999999999</v>
          </cell>
          <cell r="AB367">
            <v>44.816000000000003</v>
          </cell>
          <cell r="AC367">
            <v>0</v>
          </cell>
          <cell r="AD367">
            <v>1769.5239999999999</v>
          </cell>
          <cell r="AE367">
            <v>99.156000000000006</v>
          </cell>
          <cell r="AF367">
            <v>156.13999999999999</v>
          </cell>
          <cell r="AG367">
            <v>0</v>
          </cell>
          <cell r="AH367">
            <v>0</v>
          </cell>
          <cell r="AI367">
            <v>2093.4519999999998</v>
          </cell>
          <cell r="AK367">
            <v>0</v>
          </cell>
          <cell r="AL367">
            <v>0</v>
          </cell>
          <cell r="AM367">
            <v>38.54</v>
          </cell>
          <cell r="AN367">
            <v>38.54</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v>43724</v>
          </cell>
          <cell r="P368">
            <v>216.2</v>
          </cell>
          <cell r="Q368">
            <v>19.02</v>
          </cell>
          <cell r="R368">
            <v>2.64</v>
          </cell>
          <cell r="S368">
            <v>164</v>
          </cell>
          <cell r="T368">
            <v>9.8597572000000007</v>
          </cell>
          <cell r="U368">
            <v>2.7710591999999998</v>
          </cell>
          <cell r="V368">
            <v>15.637749599999999</v>
          </cell>
          <cell r="W368">
            <v>221.28</v>
          </cell>
          <cell r="X368">
            <v>29.52</v>
          </cell>
          <cell r="Y368">
            <v>8</v>
          </cell>
          <cell r="Z368">
            <v>258.8</v>
          </cell>
          <cell r="AA368">
            <v>23.815999999999999</v>
          </cell>
          <cell r="AB368">
            <v>0</v>
          </cell>
          <cell r="AC368">
            <v>436.76000000000005</v>
          </cell>
          <cell r="AD368">
            <v>618.048</v>
          </cell>
          <cell r="AE368">
            <v>97.147999999999996</v>
          </cell>
          <cell r="AF368">
            <v>156.94399999999999</v>
          </cell>
          <cell r="AG368">
            <v>0</v>
          </cell>
          <cell r="AH368">
            <v>0</v>
          </cell>
          <cell r="AI368">
            <v>1332.7159999999999</v>
          </cell>
          <cell r="AK368">
            <v>439.2</v>
          </cell>
          <cell r="AL368">
            <v>1544.3799999999999</v>
          </cell>
          <cell r="AM368">
            <v>239.82</v>
          </cell>
          <cell r="AN368">
            <v>2223.4</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v>43714</v>
          </cell>
          <cell r="P369">
            <v>135.4</v>
          </cell>
          <cell r="Q369">
            <v>12</v>
          </cell>
          <cell r="R369">
            <v>1.58</v>
          </cell>
          <cell r="S369">
            <v>103</v>
          </cell>
          <cell r="T369">
            <v>6.1852743999999991</v>
          </cell>
          <cell r="U369">
            <v>2.6460000000000004</v>
          </cell>
          <cell r="V369">
            <v>8.8906576000000008</v>
          </cell>
          <cell r="W369">
            <v>122.56</v>
          </cell>
          <cell r="X369">
            <v>17.68</v>
          </cell>
          <cell r="Y369">
            <v>6.51</v>
          </cell>
          <cell r="Z369">
            <v>146.75</v>
          </cell>
          <cell r="AA369">
            <v>39.26</v>
          </cell>
          <cell r="AB369">
            <v>180.04000000000002</v>
          </cell>
          <cell r="AC369">
            <v>0</v>
          </cell>
          <cell r="AD369">
            <v>207.864</v>
          </cell>
          <cell r="AE369">
            <v>192.256</v>
          </cell>
          <cell r="AF369">
            <v>0</v>
          </cell>
          <cell r="AG369">
            <v>0</v>
          </cell>
          <cell r="AH369">
            <v>0</v>
          </cell>
          <cell r="AI369">
            <v>619.41999999999996</v>
          </cell>
          <cell r="AK369">
            <v>777.67</v>
          </cell>
          <cell r="AL369">
            <v>2138.39</v>
          </cell>
          <cell r="AM369">
            <v>198.9</v>
          </cell>
          <cell r="AN369">
            <v>3114.96</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v>43755</v>
          </cell>
          <cell r="P370">
            <v>256.5</v>
          </cell>
          <cell r="Q370">
            <v>21.86</v>
          </cell>
          <cell r="R370">
            <v>3.17</v>
          </cell>
          <cell r="S370">
            <v>189</v>
          </cell>
          <cell r="T370">
            <v>11.385160000000001</v>
          </cell>
          <cell r="U370">
            <v>2.7710591999999998</v>
          </cell>
          <cell r="V370">
            <v>18.5043808</v>
          </cell>
          <cell r="W370">
            <v>249.32</v>
          </cell>
          <cell r="X370">
            <v>32.799999999999997</v>
          </cell>
          <cell r="Y370">
            <v>8</v>
          </cell>
          <cell r="Z370">
            <v>290.12</v>
          </cell>
          <cell r="AA370">
            <v>23.815999999999999</v>
          </cell>
          <cell r="AB370">
            <v>67.180000000000007</v>
          </cell>
          <cell r="AC370">
            <v>0</v>
          </cell>
          <cell r="AD370">
            <v>1444.8600000000001</v>
          </cell>
          <cell r="AE370">
            <v>195.98</v>
          </cell>
          <cell r="AF370">
            <v>0</v>
          </cell>
          <cell r="AG370">
            <v>0</v>
          </cell>
          <cell r="AH370">
            <v>0</v>
          </cell>
          <cell r="AI370">
            <v>1731.8360000000002</v>
          </cell>
          <cell r="AK370">
            <v>995.56</v>
          </cell>
          <cell r="AL370">
            <v>2659.92</v>
          </cell>
          <cell r="AM370">
            <v>278.35999999999996</v>
          </cell>
          <cell r="AN370">
            <v>3933.84</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v>43718</v>
          </cell>
          <cell r="P371">
            <v>151.5</v>
          </cell>
          <cell r="Q371">
            <v>13.08</v>
          </cell>
          <cell r="R371">
            <v>1.79</v>
          </cell>
          <cell r="S371">
            <v>113</v>
          </cell>
          <cell r="T371">
            <v>6.7686184000000011</v>
          </cell>
          <cell r="U371">
            <v>2.6459999999999999</v>
          </cell>
          <cell r="V371">
            <v>9.9880336000000032</v>
          </cell>
          <cell r="W371">
            <v>122.56</v>
          </cell>
          <cell r="X371">
            <v>17.68</v>
          </cell>
          <cell r="Y371">
            <v>6.51</v>
          </cell>
          <cell r="Z371">
            <v>146.75</v>
          </cell>
          <cell r="AA371">
            <v>39.26</v>
          </cell>
          <cell r="AB371">
            <v>234.23599999999999</v>
          </cell>
          <cell r="AC371">
            <v>0</v>
          </cell>
          <cell r="AD371">
            <v>282.45600000000002</v>
          </cell>
          <cell r="AE371">
            <v>192.256</v>
          </cell>
          <cell r="AF371">
            <v>0</v>
          </cell>
          <cell r="AG371">
            <v>0</v>
          </cell>
          <cell r="AH371">
            <v>0</v>
          </cell>
          <cell r="AI371">
            <v>748.20799999999997</v>
          </cell>
          <cell r="AK371">
            <v>897.94999999999993</v>
          </cell>
          <cell r="AL371">
            <v>2632.34</v>
          </cell>
          <cell r="AM371">
            <v>239.45</v>
          </cell>
          <cell r="AN371">
            <v>3769.74</v>
          </cell>
        </row>
        <row r="372">
          <cell r="A372" t="str">
            <v>400 kv Obra Jounpur</v>
          </cell>
          <cell r="B372">
            <v>369</v>
          </cell>
          <cell r="C372" t="str">
            <v>142/2</v>
          </cell>
          <cell r="D372">
            <v>413</v>
          </cell>
          <cell r="E372" t="str">
            <v>FA+0</v>
          </cell>
          <cell r="F372" t="str">
            <v>WET</v>
          </cell>
          <cell r="G372">
            <v>3.5</v>
          </cell>
          <cell r="H372">
            <v>0</v>
          </cell>
          <cell r="I372">
            <v>118</v>
          </cell>
          <cell r="J372" t="str">
            <v>Privaersa</v>
          </cell>
          <cell r="K372">
            <v>43821</v>
          </cell>
          <cell r="P372">
            <v>135.4</v>
          </cell>
          <cell r="Q372">
            <v>12</v>
          </cell>
          <cell r="R372">
            <v>1.58</v>
          </cell>
          <cell r="S372">
            <v>103</v>
          </cell>
          <cell r="T372">
            <v>6.1852743999999991</v>
          </cell>
          <cell r="U372">
            <v>2.6460000000000004</v>
          </cell>
          <cell r="V372">
            <v>8.8906576000000008</v>
          </cell>
          <cell r="W372">
            <v>122.56</v>
          </cell>
          <cell r="X372">
            <v>17.68</v>
          </cell>
          <cell r="Y372">
            <v>6.51</v>
          </cell>
          <cell r="Z372">
            <v>146.75</v>
          </cell>
          <cell r="AA372">
            <v>39.26</v>
          </cell>
          <cell r="AB372">
            <v>180.04000000000002</v>
          </cell>
          <cell r="AC372">
            <v>0</v>
          </cell>
          <cell r="AD372">
            <v>207.864</v>
          </cell>
          <cell r="AE372">
            <v>192.256</v>
          </cell>
          <cell r="AF372">
            <v>0</v>
          </cell>
          <cell r="AG372">
            <v>0</v>
          </cell>
          <cell r="AH372">
            <v>0</v>
          </cell>
          <cell r="AI372">
            <v>619.41999999999996</v>
          </cell>
          <cell r="AK372">
            <v>777.67</v>
          </cell>
          <cell r="AL372">
            <v>2138.39</v>
          </cell>
          <cell r="AM372">
            <v>198.9</v>
          </cell>
          <cell r="AN372">
            <v>3114.96</v>
          </cell>
        </row>
        <row r="373">
          <cell r="A373" t="str">
            <v>400 kv Obra Jounpur</v>
          </cell>
          <cell r="B373">
            <v>370</v>
          </cell>
          <cell r="C373" t="str">
            <v>142/3</v>
          </cell>
          <cell r="D373">
            <v>408.96</v>
          </cell>
          <cell r="E373" t="str">
            <v>FA+6</v>
          </cell>
          <cell r="F373">
            <v>0</v>
          </cell>
          <cell r="G373">
            <v>0</v>
          </cell>
          <cell r="H373">
            <v>0</v>
          </cell>
          <cell r="I373">
            <v>0</v>
          </cell>
          <cell r="J373">
            <v>0</v>
          </cell>
          <cell r="K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K373">
            <v>997.27</v>
          </cell>
          <cell r="AL373">
            <v>2910.58</v>
          </cell>
          <cell r="AM373">
            <v>250.52</v>
          </cell>
          <cell r="AN373">
            <v>4158.37</v>
          </cell>
        </row>
        <row r="374">
          <cell r="A374" t="str">
            <v>400 kv Obra Jounpur</v>
          </cell>
          <cell r="B374">
            <v>371</v>
          </cell>
          <cell r="C374" t="str">
            <v>143/0</v>
          </cell>
          <cell r="D374">
            <v>429.95</v>
          </cell>
          <cell r="E374" t="str">
            <v>FB+6</v>
          </cell>
          <cell r="F374">
            <v>0</v>
          </cell>
          <cell r="G374">
            <v>0</v>
          </cell>
          <cell r="H374">
            <v>0</v>
          </cell>
          <cell r="I374">
            <v>0</v>
          </cell>
          <cell r="J374">
            <v>0</v>
          </cell>
          <cell r="K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K374">
            <v>439.2</v>
          </cell>
          <cell r="AL374">
            <v>1544.3799999999999</v>
          </cell>
          <cell r="AM374">
            <v>239.82</v>
          </cell>
          <cell r="AN374">
            <v>2223.4</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v>43732</v>
          </cell>
          <cell r="P375">
            <v>135.4</v>
          </cell>
          <cell r="Q375">
            <v>12</v>
          </cell>
          <cell r="R375">
            <v>1.58</v>
          </cell>
          <cell r="S375">
            <v>103</v>
          </cell>
          <cell r="T375">
            <v>6.1852743999999991</v>
          </cell>
          <cell r="U375">
            <v>2.6460000000000004</v>
          </cell>
          <cell r="V375">
            <v>8.8906576000000008</v>
          </cell>
          <cell r="W375">
            <v>122.56</v>
          </cell>
          <cell r="X375">
            <v>17.68</v>
          </cell>
          <cell r="Y375">
            <v>6.51</v>
          </cell>
          <cell r="Z375">
            <v>146.75</v>
          </cell>
          <cell r="AA375">
            <v>39.26</v>
          </cell>
          <cell r="AB375">
            <v>180.04000000000002</v>
          </cell>
          <cell r="AC375">
            <v>0</v>
          </cell>
          <cell r="AD375">
            <v>207.864</v>
          </cell>
          <cell r="AE375">
            <v>192.256</v>
          </cell>
          <cell r="AF375">
            <v>0</v>
          </cell>
          <cell r="AG375">
            <v>0</v>
          </cell>
          <cell r="AH375">
            <v>0</v>
          </cell>
          <cell r="AI375">
            <v>619.41999999999996</v>
          </cell>
          <cell r="AK375">
            <v>777.67</v>
          </cell>
          <cell r="AL375">
            <v>2138.39</v>
          </cell>
          <cell r="AM375">
            <v>198.9</v>
          </cell>
          <cell r="AN375">
            <v>3114.96</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v>43718</v>
          </cell>
          <cell r="P376">
            <v>151.5</v>
          </cell>
          <cell r="Q376">
            <v>13.08</v>
          </cell>
          <cell r="R376">
            <v>1.79</v>
          </cell>
          <cell r="S376">
            <v>113</v>
          </cell>
          <cell r="T376">
            <v>6.7686184000000011</v>
          </cell>
          <cell r="U376">
            <v>2.6459999999999999</v>
          </cell>
          <cell r="V376">
            <v>9.9880336000000032</v>
          </cell>
          <cell r="W376">
            <v>122.56</v>
          </cell>
          <cell r="X376">
            <v>17.68</v>
          </cell>
          <cell r="Y376">
            <v>6.51</v>
          </cell>
          <cell r="Z376">
            <v>146.75</v>
          </cell>
          <cell r="AA376">
            <v>39.26</v>
          </cell>
          <cell r="AB376">
            <v>234.23599999999999</v>
          </cell>
          <cell r="AC376">
            <v>0</v>
          </cell>
          <cell r="AD376">
            <v>282.45600000000002</v>
          </cell>
          <cell r="AE376">
            <v>192.256</v>
          </cell>
          <cell r="AF376">
            <v>0</v>
          </cell>
          <cell r="AG376">
            <v>0</v>
          </cell>
          <cell r="AH376">
            <v>0</v>
          </cell>
          <cell r="AI376">
            <v>748.20799999999997</v>
          </cell>
          <cell r="AK376">
            <v>897.94999999999993</v>
          </cell>
          <cell r="AL376">
            <v>2632.34</v>
          </cell>
          <cell r="AM376">
            <v>239.45</v>
          </cell>
          <cell r="AN376">
            <v>3769.74</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v>43717</v>
          </cell>
          <cell r="P377">
            <v>256.5</v>
          </cell>
          <cell r="Q377">
            <v>21.86</v>
          </cell>
          <cell r="R377">
            <v>3.17</v>
          </cell>
          <cell r="S377">
            <v>189</v>
          </cell>
          <cell r="T377">
            <v>11.385160000000001</v>
          </cell>
          <cell r="U377">
            <v>2.7710591999999998</v>
          </cell>
          <cell r="V377">
            <v>18.5043808</v>
          </cell>
          <cell r="W377">
            <v>249.32</v>
          </cell>
          <cell r="X377">
            <v>32.799999999999997</v>
          </cell>
          <cell r="Y377">
            <v>8</v>
          </cell>
          <cell r="Z377">
            <v>290.12</v>
          </cell>
          <cell r="AA377">
            <v>23.815999999999999</v>
          </cell>
          <cell r="AB377">
            <v>67.180000000000007</v>
          </cell>
          <cell r="AC377">
            <v>0</v>
          </cell>
          <cell r="AD377">
            <v>1444.8600000000001</v>
          </cell>
          <cell r="AE377">
            <v>195.98</v>
          </cell>
          <cell r="AF377">
            <v>0</v>
          </cell>
          <cell r="AG377">
            <v>0</v>
          </cell>
          <cell r="AH377">
            <v>0</v>
          </cell>
          <cell r="AI377">
            <v>1731.8360000000002</v>
          </cell>
          <cell r="AK377">
            <v>995.56</v>
          </cell>
          <cell r="AL377">
            <v>2659.92</v>
          </cell>
          <cell r="AM377">
            <v>278.35999999999996</v>
          </cell>
          <cell r="AN377">
            <v>3933.84</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v>43715</v>
          </cell>
          <cell r="P378">
            <v>135.4</v>
          </cell>
          <cell r="Q378">
            <v>12</v>
          </cell>
          <cell r="R378">
            <v>1.58</v>
          </cell>
          <cell r="S378">
            <v>103</v>
          </cell>
          <cell r="T378">
            <v>6.1852743999999991</v>
          </cell>
          <cell r="U378">
            <v>2.6460000000000004</v>
          </cell>
          <cell r="V378">
            <v>8.8906576000000008</v>
          </cell>
          <cell r="W378">
            <v>122.56</v>
          </cell>
          <cell r="X378">
            <v>17.68</v>
          </cell>
          <cell r="Y378">
            <v>6.51</v>
          </cell>
          <cell r="Z378">
            <v>146.75</v>
          </cell>
          <cell r="AA378">
            <v>39.26</v>
          </cell>
          <cell r="AB378">
            <v>180.04000000000002</v>
          </cell>
          <cell r="AC378">
            <v>0</v>
          </cell>
          <cell r="AD378">
            <v>207.864</v>
          </cell>
          <cell r="AE378">
            <v>192.256</v>
          </cell>
          <cell r="AF378">
            <v>0</v>
          </cell>
          <cell r="AG378">
            <v>0</v>
          </cell>
          <cell r="AH378">
            <v>0</v>
          </cell>
          <cell r="AI378">
            <v>619.41999999999996</v>
          </cell>
          <cell r="AK378">
            <v>777.67</v>
          </cell>
          <cell r="AL378">
            <v>2138.39</v>
          </cell>
          <cell r="AM378">
            <v>198.9</v>
          </cell>
          <cell r="AN378">
            <v>3114.96</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v>43714</v>
          </cell>
          <cell r="P379">
            <v>135.4</v>
          </cell>
          <cell r="Q379">
            <v>12</v>
          </cell>
          <cell r="R379">
            <v>1.58</v>
          </cell>
          <cell r="S379">
            <v>103</v>
          </cell>
          <cell r="T379">
            <v>6.1852743999999991</v>
          </cell>
          <cell r="U379">
            <v>2.6460000000000004</v>
          </cell>
          <cell r="V379">
            <v>8.8906576000000008</v>
          </cell>
          <cell r="W379">
            <v>122.56</v>
          </cell>
          <cell r="X379">
            <v>17.68</v>
          </cell>
          <cell r="Y379">
            <v>6.51</v>
          </cell>
          <cell r="Z379">
            <v>146.75</v>
          </cell>
          <cell r="AA379">
            <v>39.26</v>
          </cell>
          <cell r="AB379">
            <v>180.04000000000002</v>
          </cell>
          <cell r="AC379">
            <v>0</v>
          </cell>
          <cell r="AD379">
            <v>207.864</v>
          </cell>
          <cell r="AE379">
            <v>192.256</v>
          </cell>
          <cell r="AF379">
            <v>0</v>
          </cell>
          <cell r="AG379">
            <v>0</v>
          </cell>
          <cell r="AH379">
            <v>0</v>
          </cell>
          <cell r="AI379">
            <v>619.41999999999996</v>
          </cell>
          <cell r="AK379">
            <v>777.67</v>
          </cell>
          <cell r="AL379">
            <v>2138.39</v>
          </cell>
          <cell r="AM379">
            <v>198.9</v>
          </cell>
          <cell r="AN379">
            <v>3114.96</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v>43724</v>
          </cell>
          <cell r="P380">
            <v>301.39999999999998</v>
          </cell>
          <cell r="Q380">
            <v>27.79</v>
          </cell>
          <cell r="R380">
            <v>3.77</v>
          </cell>
          <cell r="S380">
            <v>239</v>
          </cell>
          <cell r="T380">
            <v>14.366839866666666</v>
          </cell>
          <cell r="U380">
            <v>2.6802048000000003</v>
          </cell>
          <cell r="V380">
            <v>24.131867999999994</v>
          </cell>
          <cell r="W380">
            <v>301.24</v>
          </cell>
          <cell r="X380">
            <v>49.2</v>
          </cell>
          <cell r="Y380">
            <v>10.3</v>
          </cell>
          <cell r="Z380">
            <v>360.74</v>
          </cell>
          <cell r="AA380">
            <v>23.815999999999999</v>
          </cell>
          <cell r="AB380">
            <v>44.816000000000003</v>
          </cell>
          <cell r="AC380">
            <v>0</v>
          </cell>
          <cell r="AD380">
            <v>1769.5239999999999</v>
          </cell>
          <cell r="AE380">
            <v>99.156000000000006</v>
          </cell>
          <cell r="AF380">
            <v>156.13999999999999</v>
          </cell>
          <cell r="AG380">
            <v>0</v>
          </cell>
          <cell r="AH380">
            <v>0</v>
          </cell>
          <cell r="AI380">
            <v>2093.4519999999998</v>
          </cell>
          <cell r="AK380">
            <v>219.6</v>
          </cell>
          <cell r="AL380">
            <v>772.18999999999994</v>
          </cell>
          <cell r="AM380">
            <v>239.82</v>
          </cell>
          <cell r="AN380">
            <v>1231.6099999999999</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v>43778</v>
          </cell>
          <cell r="P381">
            <v>151.5</v>
          </cell>
          <cell r="Q381">
            <v>13.08</v>
          </cell>
          <cell r="R381">
            <v>1.79</v>
          </cell>
          <cell r="S381">
            <v>113</v>
          </cell>
          <cell r="T381">
            <v>6.7686184000000011</v>
          </cell>
          <cell r="U381">
            <v>2.6459999999999999</v>
          </cell>
          <cell r="V381">
            <v>9.9880336000000032</v>
          </cell>
          <cell r="W381">
            <v>122.56</v>
          </cell>
          <cell r="X381">
            <v>17.68</v>
          </cell>
          <cell r="Y381">
            <v>6.51</v>
          </cell>
          <cell r="Z381">
            <v>146.75</v>
          </cell>
          <cell r="AA381">
            <v>39.26</v>
          </cell>
          <cell r="AB381">
            <v>234.23599999999999</v>
          </cell>
          <cell r="AC381">
            <v>0</v>
          </cell>
          <cell r="AD381">
            <v>282.45600000000002</v>
          </cell>
          <cell r="AE381">
            <v>192.256</v>
          </cell>
          <cell r="AF381">
            <v>0</v>
          </cell>
          <cell r="AG381">
            <v>0</v>
          </cell>
          <cell r="AH381">
            <v>0</v>
          </cell>
          <cell r="AI381">
            <v>748.20799999999997</v>
          </cell>
          <cell r="AK381">
            <v>897.94999999999993</v>
          </cell>
          <cell r="AL381">
            <v>2632.34</v>
          </cell>
          <cell r="AM381">
            <v>239.45</v>
          </cell>
          <cell r="AN381">
            <v>3769.74</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v>43832</v>
          </cell>
          <cell r="P382">
            <v>0</v>
          </cell>
          <cell r="Q382">
            <v>0</v>
          </cell>
          <cell r="R382">
            <v>0</v>
          </cell>
          <cell r="S382">
            <v>0</v>
          </cell>
          <cell r="T382">
            <v>0</v>
          </cell>
          <cell r="U382">
            <v>0</v>
          </cell>
          <cell r="V382">
            <v>0</v>
          </cell>
          <cell r="W382">
            <v>122.56</v>
          </cell>
          <cell r="X382">
            <v>17.68</v>
          </cell>
          <cell r="Y382">
            <v>6.51</v>
          </cell>
          <cell r="Z382">
            <v>146.75</v>
          </cell>
          <cell r="AA382">
            <v>0</v>
          </cell>
          <cell r="AB382">
            <v>0</v>
          </cell>
          <cell r="AC382">
            <v>0</v>
          </cell>
          <cell r="AD382">
            <v>0</v>
          </cell>
          <cell r="AE382">
            <v>0</v>
          </cell>
          <cell r="AF382">
            <v>0</v>
          </cell>
          <cell r="AG382">
            <v>0</v>
          </cell>
          <cell r="AH382">
            <v>0</v>
          </cell>
          <cell r="AI382">
            <v>0</v>
          </cell>
          <cell r="AK382">
            <v>777.67</v>
          </cell>
          <cell r="AL382">
            <v>2138.39</v>
          </cell>
          <cell r="AM382">
            <v>198.9</v>
          </cell>
          <cell r="AN382">
            <v>3114.96</v>
          </cell>
        </row>
        <row r="383">
          <cell r="A383" t="str">
            <v>400 kv Obra Jounpur</v>
          </cell>
          <cell r="B383">
            <v>380</v>
          </cell>
          <cell r="C383" t="str">
            <v>145/3</v>
          </cell>
          <cell r="D383">
            <v>393.67</v>
          </cell>
          <cell r="E383" t="str">
            <v>FA+0</v>
          </cell>
          <cell r="F383">
            <v>0</v>
          </cell>
          <cell r="G383">
            <v>0</v>
          </cell>
          <cell r="H383">
            <v>0</v>
          </cell>
          <cell r="I383">
            <v>0</v>
          </cell>
          <cell r="J383">
            <v>0</v>
          </cell>
          <cell r="K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K383">
            <v>777.67</v>
          </cell>
          <cell r="AL383">
            <v>2138.39</v>
          </cell>
          <cell r="AM383">
            <v>198.9</v>
          </cell>
          <cell r="AN383">
            <v>3114.96</v>
          </cell>
        </row>
        <row r="384">
          <cell r="A384" t="str">
            <v>400 kv Obra Jounpur</v>
          </cell>
          <cell r="B384">
            <v>381</v>
          </cell>
          <cell r="C384" t="str">
            <v>145/4</v>
          </cell>
          <cell r="D384">
            <v>416.52</v>
          </cell>
          <cell r="E384" t="str">
            <v>FA+0</v>
          </cell>
          <cell r="F384">
            <v>0</v>
          </cell>
          <cell r="G384">
            <v>0</v>
          </cell>
          <cell r="H384">
            <v>0</v>
          </cell>
          <cell r="I384">
            <v>0</v>
          </cell>
          <cell r="J384">
            <v>0</v>
          </cell>
          <cell r="K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K384">
            <v>777.67</v>
          </cell>
          <cell r="AL384">
            <v>2138.39</v>
          </cell>
          <cell r="AM384">
            <v>198.9</v>
          </cell>
          <cell r="AN384">
            <v>3114.96</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v>43731</v>
          </cell>
          <cell r="P385">
            <v>151.5</v>
          </cell>
          <cell r="Q385">
            <v>13.08</v>
          </cell>
          <cell r="R385">
            <v>1.79</v>
          </cell>
          <cell r="S385">
            <v>113</v>
          </cell>
          <cell r="T385">
            <v>6.7686184000000011</v>
          </cell>
          <cell r="U385">
            <v>2.6459999999999999</v>
          </cell>
          <cell r="V385">
            <v>9.9880336000000032</v>
          </cell>
          <cell r="W385">
            <v>122.56</v>
          </cell>
          <cell r="X385">
            <v>17.68</v>
          </cell>
          <cell r="Y385">
            <v>6.51</v>
          </cell>
          <cell r="Z385">
            <v>146.75</v>
          </cell>
          <cell r="AA385">
            <v>39.26</v>
          </cell>
          <cell r="AB385">
            <v>234.23599999999999</v>
          </cell>
          <cell r="AC385">
            <v>0</v>
          </cell>
          <cell r="AD385">
            <v>282.45600000000002</v>
          </cell>
          <cell r="AE385">
            <v>192.256</v>
          </cell>
          <cell r="AF385">
            <v>0</v>
          </cell>
          <cell r="AG385">
            <v>0</v>
          </cell>
          <cell r="AH385">
            <v>0</v>
          </cell>
          <cell r="AI385">
            <v>748.20799999999997</v>
          </cell>
          <cell r="AK385">
            <v>897.94999999999993</v>
          </cell>
          <cell r="AL385">
            <v>2632.34</v>
          </cell>
          <cell r="AM385">
            <v>239.45</v>
          </cell>
          <cell r="AN385">
            <v>3769.74</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v>43780</v>
          </cell>
          <cell r="P386">
            <v>135.4</v>
          </cell>
          <cell r="Q386">
            <v>12</v>
          </cell>
          <cell r="R386">
            <v>1.58</v>
          </cell>
          <cell r="S386">
            <v>103</v>
          </cell>
          <cell r="T386">
            <v>6.1852743999999991</v>
          </cell>
          <cell r="U386">
            <v>2.6460000000000004</v>
          </cell>
          <cell r="V386">
            <v>8.8906576000000008</v>
          </cell>
          <cell r="W386">
            <v>122.56</v>
          </cell>
          <cell r="X386">
            <v>17.68</v>
          </cell>
          <cell r="Y386">
            <v>6.51</v>
          </cell>
          <cell r="Z386">
            <v>146.75</v>
          </cell>
          <cell r="AA386">
            <v>39.26</v>
          </cell>
          <cell r="AB386">
            <v>180.04000000000002</v>
          </cell>
          <cell r="AC386">
            <v>0</v>
          </cell>
          <cell r="AD386">
            <v>207.864</v>
          </cell>
          <cell r="AE386">
            <v>192.256</v>
          </cell>
          <cell r="AF386">
            <v>0</v>
          </cell>
          <cell r="AG386">
            <v>0</v>
          </cell>
          <cell r="AH386">
            <v>0</v>
          </cell>
          <cell r="AI386">
            <v>619.41999999999996</v>
          </cell>
          <cell r="AK386">
            <v>777.67</v>
          </cell>
          <cell r="AL386">
            <v>2138.39</v>
          </cell>
          <cell r="AM386">
            <v>198.9</v>
          </cell>
          <cell r="AN386">
            <v>3114.96</v>
          </cell>
        </row>
        <row r="387">
          <cell r="A387" t="str">
            <v>400 kv Obra Jounpur</v>
          </cell>
          <cell r="B387">
            <v>384</v>
          </cell>
          <cell r="C387" t="str">
            <v>146/0</v>
          </cell>
          <cell r="D387">
            <v>347.46</v>
          </cell>
          <cell r="E387" t="str">
            <v>FD+3</v>
          </cell>
          <cell r="F387">
            <v>0</v>
          </cell>
          <cell r="G387">
            <v>0</v>
          </cell>
          <cell r="H387">
            <v>0</v>
          </cell>
          <cell r="I387">
            <v>0</v>
          </cell>
          <cell r="J387">
            <v>0</v>
          </cell>
          <cell r="K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K387">
            <v>0</v>
          </cell>
          <cell r="AL387">
            <v>0</v>
          </cell>
          <cell r="AM387">
            <v>38.54</v>
          </cell>
          <cell r="AN387">
            <v>38.54</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v>43774</v>
          </cell>
          <cell r="P388">
            <v>135.4</v>
          </cell>
          <cell r="Q388">
            <v>12</v>
          </cell>
          <cell r="R388">
            <v>1.58</v>
          </cell>
          <cell r="S388">
            <v>103</v>
          </cell>
          <cell r="T388">
            <v>6.1852743999999991</v>
          </cell>
          <cell r="U388">
            <v>2.6460000000000004</v>
          </cell>
          <cell r="V388">
            <v>8.8906576000000008</v>
          </cell>
          <cell r="W388">
            <v>122.56</v>
          </cell>
          <cell r="X388">
            <v>17.68</v>
          </cell>
          <cell r="Y388">
            <v>6.51</v>
          </cell>
          <cell r="Z388">
            <v>146.75</v>
          </cell>
          <cell r="AA388">
            <v>39.26</v>
          </cell>
          <cell r="AB388">
            <v>180.04000000000002</v>
          </cell>
          <cell r="AC388">
            <v>0</v>
          </cell>
          <cell r="AD388">
            <v>207.864</v>
          </cell>
          <cell r="AE388">
            <v>192.256</v>
          </cell>
          <cell r="AF388">
            <v>0</v>
          </cell>
          <cell r="AG388">
            <v>0</v>
          </cell>
          <cell r="AH388">
            <v>0</v>
          </cell>
          <cell r="AI388">
            <v>619.41999999999996</v>
          </cell>
          <cell r="AK388">
            <v>777.67</v>
          </cell>
          <cell r="AL388">
            <v>2138.39</v>
          </cell>
          <cell r="AM388">
            <v>198.9</v>
          </cell>
          <cell r="AN388">
            <v>3114.96</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v>43781</v>
          </cell>
          <cell r="P389">
            <v>135.4</v>
          </cell>
          <cell r="Q389">
            <v>12</v>
          </cell>
          <cell r="R389">
            <v>1.58</v>
          </cell>
          <cell r="S389">
            <v>103</v>
          </cell>
          <cell r="T389">
            <v>6.1852743999999991</v>
          </cell>
          <cell r="U389">
            <v>2.6460000000000004</v>
          </cell>
          <cell r="V389">
            <v>8.8906576000000008</v>
          </cell>
          <cell r="W389">
            <v>122.56</v>
          </cell>
          <cell r="X389">
            <v>17.68</v>
          </cell>
          <cell r="Y389">
            <v>6.51</v>
          </cell>
          <cell r="Z389">
            <v>146.75</v>
          </cell>
          <cell r="AA389">
            <v>39.26</v>
          </cell>
          <cell r="AB389">
            <v>180.04000000000002</v>
          </cell>
          <cell r="AC389">
            <v>0</v>
          </cell>
          <cell r="AD389">
            <v>207.864</v>
          </cell>
          <cell r="AE389">
            <v>192.256</v>
          </cell>
          <cell r="AF389">
            <v>0</v>
          </cell>
          <cell r="AG389">
            <v>0</v>
          </cell>
          <cell r="AH389">
            <v>0</v>
          </cell>
          <cell r="AI389">
            <v>619.41999999999996</v>
          </cell>
          <cell r="AK389">
            <v>777.67</v>
          </cell>
          <cell r="AL389">
            <v>2138.39</v>
          </cell>
          <cell r="AM389">
            <v>198.9</v>
          </cell>
          <cell r="AN389">
            <v>3114.96</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v>43772</v>
          </cell>
          <cell r="P390">
            <v>151.5</v>
          </cell>
          <cell r="Q390">
            <v>13.08</v>
          </cell>
          <cell r="R390">
            <v>1.79</v>
          </cell>
          <cell r="S390">
            <v>113</v>
          </cell>
          <cell r="T390">
            <v>6.7686184000000011</v>
          </cell>
          <cell r="U390">
            <v>2.6459999999999999</v>
          </cell>
          <cell r="V390">
            <v>9.9880336000000032</v>
          </cell>
          <cell r="W390">
            <v>122.56</v>
          </cell>
          <cell r="X390">
            <v>17.68</v>
          </cell>
          <cell r="Y390">
            <v>6.51</v>
          </cell>
          <cell r="Z390">
            <v>146.75</v>
          </cell>
          <cell r="AA390">
            <v>39.26</v>
          </cell>
          <cell r="AB390">
            <v>234.23599999999999</v>
          </cell>
          <cell r="AC390">
            <v>0</v>
          </cell>
          <cell r="AD390">
            <v>282.45600000000002</v>
          </cell>
          <cell r="AE390">
            <v>192.256</v>
          </cell>
          <cell r="AF390">
            <v>0</v>
          </cell>
          <cell r="AG390">
            <v>0</v>
          </cell>
          <cell r="AH390">
            <v>0</v>
          </cell>
          <cell r="AI390">
            <v>748.20799999999997</v>
          </cell>
          <cell r="AK390">
            <v>897.94999999999993</v>
          </cell>
          <cell r="AL390">
            <v>2632.34</v>
          </cell>
          <cell r="AM390">
            <v>239.45</v>
          </cell>
          <cell r="AN390">
            <v>3769.74</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v>43850</v>
          </cell>
          <cell r="P391">
            <v>216.2</v>
          </cell>
          <cell r="Q391">
            <v>19.02</v>
          </cell>
          <cell r="R391">
            <v>2.64</v>
          </cell>
          <cell r="S391">
            <v>164</v>
          </cell>
          <cell r="T391">
            <v>9.8597572000000007</v>
          </cell>
          <cell r="U391">
            <v>2.7710591999999998</v>
          </cell>
          <cell r="V391">
            <v>15.637749599999999</v>
          </cell>
          <cell r="W391">
            <v>221.28</v>
          </cell>
          <cell r="X391">
            <v>29.52</v>
          </cell>
          <cell r="Y391">
            <v>8</v>
          </cell>
          <cell r="Z391">
            <v>258.8</v>
          </cell>
          <cell r="AA391">
            <v>23.815999999999999</v>
          </cell>
          <cell r="AB391">
            <v>0</v>
          </cell>
          <cell r="AC391">
            <v>436.76000000000005</v>
          </cell>
          <cell r="AD391">
            <v>618.048</v>
          </cell>
          <cell r="AE391">
            <v>97.147999999999996</v>
          </cell>
          <cell r="AF391">
            <v>156.94399999999999</v>
          </cell>
          <cell r="AG391">
            <v>0</v>
          </cell>
          <cell r="AH391">
            <v>0</v>
          </cell>
          <cell r="AI391">
            <v>1332.7159999999999</v>
          </cell>
          <cell r="AK391">
            <v>439.2</v>
          </cell>
          <cell r="AL391">
            <v>1544.3799999999999</v>
          </cell>
          <cell r="AM391">
            <v>239.82</v>
          </cell>
          <cell r="AN391">
            <v>2223.4</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K392">
            <v>0</v>
          </cell>
          <cell r="P392">
            <v>0</v>
          </cell>
          <cell r="Q392">
            <v>0</v>
          </cell>
          <cell r="R392">
            <v>0</v>
          </cell>
          <cell r="S392">
            <v>0</v>
          </cell>
          <cell r="T392">
            <v>0</v>
          </cell>
          <cell r="U392">
            <v>0</v>
          </cell>
          <cell r="V392">
            <v>0</v>
          </cell>
          <cell r="W392">
            <v>221.28</v>
          </cell>
          <cell r="X392">
            <v>29.52</v>
          </cell>
          <cell r="Y392">
            <v>8</v>
          </cell>
          <cell r="Z392">
            <v>258.8</v>
          </cell>
          <cell r="AA392">
            <v>0</v>
          </cell>
          <cell r="AB392">
            <v>0</v>
          </cell>
          <cell r="AC392">
            <v>0</v>
          </cell>
          <cell r="AD392">
            <v>0</v>
          </cell>
          <cell r="AE392">
            <v>0</v>
          </cell>
          <cell r="AF392">
            <v>0</v>
          </cell>
          <cell r="AG392">
            <v>0</v>
          </cell>
          <cell r="AH392">
            <v>0</v>
          </cell>
          <cell r="AI392">
            <v>0</v>
          </cell>
          <cell r="AK392">
            <v>0</v>
          </cell>
          <cell r="AL392">
            <v>0</v>
          </cell>
          <cell r="AM392">
            <v>0</v>
          </cell>
          <cell r="AN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v>43770</v>
          </cell>
          <cell r="P393">
            <v>151.5</v>
          </cell>
          <cell r="Q393">
            <v>13.08</v>
          </cell>
          <cell r="R393">
            <v>1.79</v>
          </cell>
          <cell r="S393">
            <v>113</v>
          </cell>
          <cell r="T393">
            <v>6.7686184000000011</v>
          </cell>
          <cell r="U393">
            <v>2.6459999999999999</v>
          </cell>
          <cell r="V393">
            <v>9.9880336000000032</v>
          </cell>
          <cell r="W393">
            <v>122.56</v>
          </cell>
          <cell r="X393">
            <v>17.68</v>
          </cell>
          <cell r="Y393">
            <v>6.51</v>
          </cell>
          <cell r="Z393">
            <v>146.75</v>
          </cell>
          <cell r="AA393">
            <v>39.26</v>
          </cell>
          <cell r="AB393">
            <v>234.23599999999999</v>
          </cell>
          <cell r="AC393">
            <v>0</v>
          </cell>
          <cell r="AD393">
            <v>282.45600000000002</v>
          </cell>
          <cell r="AE393">
            <v>192.256</v>
          </cell>
          <cell r="AF393">
            <v>0</v>
          </cell>
          <cell r="AG393">
            <v>0</v>
          </cell>
          <cell r="AH393">
            <v>0</v>
          </cell>
          <cell r="AI393">
            <v>748.20799999999997</v>
          </cell>
          <cell r="AK393">
            <v>997.27</v>
          </cell>
          <cell r="AL393">
            <v>2910.58</v>
          </cell>
          <cell r="AM393">
            <v>250.52</v>
          </cell>
          <cell r="AN393">
            <v>4158.37</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v>43768</v>
          </cell>
          <cell r="P394">
            <v>301.39999999999998</v>
          </cell>
          <cell r="Q394">
            <v>27.79</v>
          </cell>
          <cell r="R394">
            <v>3.77</v>
          </cell>
          <cell r="S394">
            <v>239</v>
          </cell>
          <cell r="T394">
            <v>14.366839866666666</v>
          </cell>
          <cell r="U394">
            <v>2.6802048000000003</v>
          </cell>
          <cell r="V394">
            <v>24.131867999999994</v>
          </cell>
          <cell r="W394">
            <v>301.24</v>
          </cell>
          <cell r="X394">
            <v>49.2</v>
          </cell>
          <cell r="Y394">
            <v>10.3</v>
          </cell>
          <cell r="Z394">
            <v>360.74</v>
          </cell>
          <cell r="AA394">
            <v>23.815999999999999</v>
          </cell>
          <cell r="AB394">
            <v>44.816000000000003</v>
          </cell>
          <cell r="AC394">
            <v>0</v>
          </cell>
          <cell r="AD394">
            <v>1769.5239999999999</v>
          </cell>
          <cell r="AE394">
            <v>99.156000000000006</v>
          </cell>
          <cell r="AF394">
            <v>156.13999999999999</v>
          </cell>
          <cell r="AG394">
            <v>0</v>
          </cell>
          <cell r="AH394">
            <v>0</v>
          </cell>
          <cell r="AI394">
            <v>2093.4519999999998</v>
          </cell>
          <cell r="AK394">
            <v>219.6</v>
          </cell>
          <cell r="AL394">
            <v>772.18999999999994</v>
          </cell>
          <cell r="AM394">
            <v>239.82</v>
          </cell>
          <cell r="AN394">
            <v>1231.6099999999999</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v>43783</v>
          </cell>
          <cell r="P395">
            <v>216.2</v>
          </cell>
          <cell r="Q395">
            <v>19.02</v>
          </cell>
          <cell r="R395">
            <v>2.64</v>
          </cell>
          <cell r="S395">
            <v>164</v>
          </cell>
          <cell r="T395">
            <v>9.8597572000000007</v>
          </cell>
          <cell r="U395">
            <v>2.7710591999999998</v>
          </cell>
          <cell r="V395">
            <v>15.637749599999999</v>
          </cell>
          <cell r="W395">
            <v>221.28</v>
          </cell>
          <cell r="X395">
            <v>29.52</v>
          </cell>
          <cell r="Y395">
            <v>8</v>
          </cell>
          <cell r="Z395">
            <v>258.8</v>
          </cell>
          <cell r="AA395">
            <v>23.815999999999999</v>
          </cell>
          <cell r="AB395">
            <v>0</v>
          </cell>
          <cell r="AC395">
            <v>436.76000000000005</v>
          </cell>
          <cell r="AD395">
            <v>618.048</v>
          </cell>
          <cell r="AE395">
            <v>97.147999999999996</v>
          </cell>
          <cell r="AF395">
            <v>156.94399999999999</v>
          </cell>
          <cell r="AG395">
            <v>0</v>
          </cell>
          <cell r="AH395">
            <v>0</v>
          </cell>
          <cell r="AI395">
            <v>1332.7159999999999</v>
          </cell>
          <cell r="AK395">
            <v>219.6</v>
          </cell>
          <cell r="AL395">
            <v>772.18999999999994</v>
          </cell>
          <cell r="AM395">
            <v>38.54</v>
          </cell>
          <cell r="AN395">
            <v>1030.33</v>
          </cell>
        </row>
        <row r="396">
          <cell r="A396" t="str">
            <v>400 kv Obra Jounpur</v>
          </cell>
          <cell r="B396">
            <v>393</v>
          </cell>
          <cell r="C396" t="str">
            <v>150/0</v>
          </cell>
          <cell r="D396">
            <v>191.71</v>
          </cell>
          <cell r="E396" t="str">
            <v>FD+30</v>
          </cell>
          <cell r="F396">
            <v>0</v>
          </cell>
          <cell r="G396">
            <v>3.5</v>
          </cell>
          <cell r="H396">
            <v>0</v>
          </cell>
          <cell r="I396">
            <v>159</v>
          </cell>
          <cell r="J396">
            <v>0</v>
          </cell>
          <cell r="K396">
            <v>43845</v>
          </cell>
          <cell r="P396">
            <v>0</v>
          </cell>
          <cell r="Q396">
            <v>0</v>
          </cell>
          <cell r="R396">
            <v>0</v>
          </cell>
          <cell r="S396">
            <v>0</v>
          </cell>
          <cell r="T396">
            <v>0</v>
          </cell>
          <cell r="U396">
            <v>0</v>
          </cell>
          <cell r="V396">
            <v>0</v>
          </cell>
          <cell r="W396">
            <v>301.24</v>
          </cell>
          <cell r="X396">
            <v>49.2</v>
          </cell>
          <cell r="Y396">
            <v>10.3</v>
          </cell>
          <cell r="Z396">
            <v>360.74</v>
          </cell>
          <cell r="AA396">
            <v>0</v>
          </cell>
          <cell r="AB396">
            <v>0</v>
          </cell>
          <cell r="AC396">
            <v>0</v>
          </cell>
          <cell r="AD396">
            <v>0</v>
          </cell>
          <cell r="AE396">
            <v>0</v>
          </cell>
          <cell r="AF396">
            <v>0</v>
          </cell>
          <cell r="AG396">
            <v>0</v>
          </cell>
          <cell r="AH396">
            <v>0</v>
          </cell>
          <cell r="AI396">
            <v>0</v>
          </cell>
          <cell r="AK396">
            <v>339.88</v>
          </cell>
          <cell r="AL396">
            <v>1266.1399999999999</v>
          </cell>
          <cell r="AM396">
            <v>92.169999999999987</v>
          </cell>
          <cell r="AN396">
            <v>1698.19</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v>43851</v>
          </cell>
          <cell r="P397">
            <v>0</v>
          </cell>
          <cell r="Q397">
            <v>0</v>
          </cell>
          <cell r="R397">
            <v>0</v>
          </cell>
          <cell r="S397">
            <v>0</v>
          </cell>
          <cell r="T397">
            <v>0</v>
          </cell>
          <cell r="U397">
            <v>0</v>
          </cell>
          <cell r="V397">
            <v>0</v>
          </cell>
          <cell r="W397">
            <v>301.24</v>
          </cell>
          <cell r="X397">
            <v>49.2</v>
          </cell>
          <cell r="Y397">
            <v>10.3</v>
          </cell>
          <cell r="Z397">
            <v>360.74</v>
          </cell>
          <cell r="AA397">
            <v>0</v>
          </cell>
          <cell r="AB397">
            <v>0</v>
          </cell>
          <cell r="AC397">
            <v>0</v>
          </cell>
          <cell r="AD397">
            <v>0</v>
          </cell>
          <cell r="AE397">
            <v>0</v>
          </cell>
          <cell r="AF397">
            <v>0</v>
          </cell>
          <cell r="AG397">
            <v>0</v>
          </cell>
          <cell r="AH397">
            <v>0</v>
          </cell>
          <cell r="AI397">
            <v>0</v>
          </cell>
          <cell r="AK397">
            <v>339.88</v>
          </cell>
          <cell r="AL397">
            <v>1266.1399999999999</v>
          </cell>
          <cell r="AM397">
            <v>92.169999999999987</v>
          </cell>
          <cell r="AN397">
            <v>1698.19</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v>43763</v>
          </cell>
          <cell r="P398">
            <v>216.2</v>
          </cell>
          <cell r="Q398">
            <v>19.02</v>
          </cell>
          <cell r="R398">
            <v>2.64</v>
          </cell>
          <cell r="S398">
            <v>164</v>
          </cell>
          <cell r="T398">
            <v>9.8597572000000007</v>
          </cell>
          <cell r="U398">
            <v>2.7710591999999998</v>
          </cell>
          <cell r="V398">
            <v>15.637749599999999</v>
          </cell>
          <cell r="W398">
            <v>221.28</v>
          </cell>
          <cell r="X398">
            <v>29.52</v>
          </cell>
          <cell r="Y398">
            <v>8</v>
          </cell>
          <cell r="Z398">
            <v>258.8</v>
          </cell>
          <cell r="AA398">
            <v>23.815999999999999</v>
          </cell>
          <cell r="AB398">
            <v>0</v>
          </cell>
          <cell r="AC398">
            <v>436.76000000000005</v>
          </cell>
          <cell r="AD398">
            <v>618.048</v>
          </cell>
          <cell r="AE398">
            <v>97.147999999999996</v>
          </cell>
          <cell r="AF398">
            <v>156.94399999999999</v>
          </cell>
          <cell r="AG398">
            <v>0</v>
          </cell>
          <cell r="AH398">
            <v>0</v>
          </cell>
          <cell r="AI398">
            <v>1332.7159999999999</v>
          </cell>
          <cell r="AK398">
            <v>339.88</v>
          </cell>
          <cell r="AL398">
            <v>1266.1399999999999</v>
          </cell>
          <cell r="AM398">
            <v>103.24</v>
          </cell>
          <cell r="AN398">
            <v>1709.26</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v>43762</v>
          </cell>
          <cell r="P399">
            <v>151.5</v>
          </cell>
          <cell r="Q399">
            <v>13.08</v>
          </cell>
          <cell r="R399">
            <v>1.79</v>
          </cell>
          <cell r="S399">
            <v>113</v>
          </cell>
          <cell r="T399">
            <v>6.7686184000000011</v>
          </cell>
          <cell r="U399">
            <v>2.6459999999999999</v>
          </cell>
          <cell r="V399">
            <v>9.9880336000000032</v>
          </cell>
          <cell r="W399">
            <v>122.56</v>
          </cell>
          <cell r="X399">
            <v>17.68</v>
          </cell>
          <cell r="Y399">
            <v>6.51</v>
          </cell>
          <cell r="Z399">
            <v>146.75</v>
          </cell>
          <cell r="AA399">
            <v>39.26</v>
          </cell>
          <cell r="AB399">
            <v>234.23599999999999</v>
          </cell>
          <cell r="AC399">
            <v>0</v>
          </cell>
          <cell r="AD399">
            <v>282.45600000000002</v>
          </cell>
          <cell r="AE399">
            <v>192.256</v>
          </cell>
          <cell r="AF399">
            <v>0</v>
          </cell>
          <cell r="AG399">
            <v>0</v>
          </cell>
          <cell r="AH399">
            <v>0</v>
          </cell>
          <cell r="AI399">
            <v>748.20799999999997</v>
          </cell>
          <cell r="AK399">
            <v>897.94999999999993</v>
          </cell>
          <cell r="AL399">
            <v>2632.34</v>
          </cell>
          <cell r="AM399">
            <v>239.45</v>
          </cell>
          <cell r="AN399">
            <v>3769.74</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v>43756</v>
          </cell>
          <cell r="P400">
            <v>135.4</v>
          </cell>
          <cell r="Q400">
            <v>12</v>
          </cell>
          <cell r="R400">
            <v>1.58</v>
          </cell>
          <cell r="S400">
            <v>103</v>
          </cell>
          <cell r="T400">
            <v>6.1852743999999991</v>
          </cell>
          <cell r="U400">
            <v>2.6460000000000004</v>
          </cell>
          <cell r="V400">
            <v>8.8906576000000008</v>
          </cell>
          <cell r="W400">
            <v>122.56</v>
          </cell>
          <cell r="X400">
            <v>17.68</v>
          </cell>
          <cell r="Y400">
            <v>6.51</v>
          </cell>
          <cell r="Z400">
            <v>146.75</v>
          </cell>
          <cell r="AA400">
            <v>39.26</v>
          </cell>
          <cell r="AB400">
            <v>180.04000000000002</v>
          </cell>
          <cell r="AC400">
            <v>0</v>
          </cell>
          <cell r="AD400">
            <v>207.864</v>
          </cell>
          <cell r="AE400">
            <v>192.256</v>
          </cell>
          <cell r="AF400">
            <v>0</v>
          </cell>
          <cell r="AG400">
            <v>0</v>
          </cell>
          <cell r="AH400">
            <v>0</v>
          </cell>
          <cell r="AI400">
            <v>619.41999999999996</v>
          </cell>
          <cell r="AK400">
            <v>777.67</v>
          </cell>
          <cell r="AL400">
            <v>2138.39</v>
          </cell>
          <cell r="AM400">
            <v>198.9</v>
          </cell>
          <cell r="AN400">
            <v>3114.96</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v>43758</v>
          </cell>
          <cell r="P401">
            <v>216.2</v>
          </cell>
          <cell r="Q401">
            <v>19.02</v>
          </cell>
          <cell r="R401">
            <v>2.64</v>
          </cell>
          <cell r="S401">
            <v>164</v>
          </cell>
          <cell r="T401">
            <v>9.8597572000000007</v>
          </cell>
          <cell r="U401">
            <v>2.7710591999999998</v>
          </cell>
          <cell r="V401">
            <v>15.637749599999999</v>
          </cell>
          <cell r="W401">
            <v>221.28</v>
          </cell>
          <cell r="X401">
            <v>29.52</v>
          </cell>
          <cell r="Y401">
            <v>8</v>
          </cell>
          <cell r="Z401">
            <v>258.8</v>
          </cell>
          <cell r="AA401">
            <v>23.815999999999999</v>
          </cell>
          <cell r="AB401">
            <v>0</v>
          </cell>
          <cell r="AC401">
            <v>436.76000000000005</v>
          </cell>
          <cell r="AD401">
            <v>618.048</v>
          </cell>
          <cell r="AE401">
            <v>97.147999999999996</v>
          </cell>
          <cell r="AF401">
            <v>156.94399999999999</v>
          </cell>
          <cell r="AG401">
            <v>0</v>
          </cell>
          <cell r="AH401">
            <v>0</v>
          </cell>
          <cell r="AI401">
            <v>1332.7159999999999</v>
          </cell>
          <cell r="AK401">
            <v>339.88</v>
          </cell>
          <cell r="AL401">
            <v>1266.1399999999999</v>
          </cell>
          <cell r="AM401">
            <v>103.24</v>
          </cell>
          <cell r="AN401">
            <v>1709.26</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v>43758</v>
          </cell>
          <cell r="P402">
            <v>135.4</v>
          </cell>
          <cell r="Q402">
            <v>12</v>
          </cell>
          <cell r="R402">
            <v>1.58</v>
          </cell>
          <cell r="S402">
            <v>103</v>
          </cell>
          <cell r="T402">
            <v>6.1852743999999991</v>
          </cell>
          <cell r="U402">
            <v>2.6460000000000004</v>
          </cell>
          <cell r="V402">
            <v>8.8906576000000008</v>
          </cell>
          <cell r="W402">
            <v>122.56</v>
          </cell>
          <cell r="X402">
            <v>17.68</v>
          </cell>
          <cell r="Y402">
            <v>6.51</v>
          </cell>
          <cell r="Z402">
            <v>146.75</v>
          </cell>
          <cell r="AA402">
            <v>39.26</v>
          </cell>
          <cell r="AB402">
            <v>180.04000000000002</v>
          </cell>
          <cell r="AC402">
            <v>0</v>
          </cell>
          <cell r="AD402">
            <v>207.864</v>
          </cell>
          <cell r="AE402">
            <v>192.256</v>
          </cell>
          <cell r="AF402">
            <v>0</v>
          </cell>
          <cell r="AG402">
            <v>0</v>
          </cell>
          <cell r="AH402">
            <v>0</v>
          </cell>
          <cell r="AI402">
            <v>619.41999999999996</v>
          </cell>
          <cell r="AK402">
            <v>777.67</v>
          </cell>
          <cell r="AL402">
            <v>2138.39</v>
          </cell>
          <cell r="AM402">
            <v>198.9</v>
          </cell>
          <cell r="AN402">
            <v>3114.96</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v>43761</v>
          </cell>
          <cell r="P403">
            <v>216.2</v>
          </cell>
          <cell r="Q403">
            <v>19.02</v>
          </cell>
          <cell r="R403">
            <v>2.64</v>
          </cell>
          <cell r="S403">
            <v>164</v>
          </cell>
          <cell r="T403">
            <v>9.8597572000000007</v>
          </cell>
          <cell r="U403">
            <v>2.7710591999999998</v>
          </cell>
          <cell r="V403">
            <v>15.637749599999999</v>
          </cell>
          <cell r="W403">
            <v>221.28</v>
          </cell>
          <cell r="X403">
            <v>29.52</v>
          </cell>
          <cell r="Y403">
            <v>8</v>
          </cell>
          <cell r="Z403">
            <v>258.8</v>
          </cell>
          <cell r="AA403">
            <v>23.815999999999999</v>
          </cell>
          <cell r="AB403">
            <v>0</v>
          </cell>
          <cell r="AC403">
            <v>436.76000000000005</v>
          </cell>
          <cell r="AD403">
            <v>618.048</v>
          </cell>
          <cell r="AE403">
            <v>97.147999999999996</v>
          </cell>
          <cell r="AF403">
            <v>156.94399999999999</v>
          </cell>
          <cell r="AG403">
            <v>0</v>
          </cell>
          <cell r="AH403">
            <v>0</v>
          </cell>
          <cell r="AI403">
            <v>1332.7159999999999</v>
          </cell>
          <cell r="AK403">
            <v>339.88</v>
          </cell>
          <cell r="AL403">
            <v>1266.1399999999999</v>
          </cell>
          <cell r="AM403">
            <v>103.24</v>
          </cell>
          <cell r="AN403">
            <v>1709.26</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v>43764</v>
          </cell>
          <cell r="P404">
            <v>135.4</v>
          </cell>
          <cell r="Q404">
            <v>12</v>
          </cell>
          <cell r="R404">
            <v>1.58</v>
          </cell>
          <cell r="S404">
            <v>103</v>
          </cell>
          <cell r="T404">
            <v>6.1852743999999991</v>
          </cell>
          <cell r="U404">
            <v>2.6460000000000004</v>
          </cell>
          <cell r="V404">
            <v>8.8906576000000008</v>
          </cell>
          <cell r="W404">
            <v>122.56</v>
          </cell>
          <cell r="X404">
            <v>17.68</v>
          </cell>
          <cell r="Y404">
            <v>6.51</v>
          </cell>
          <cell r="Z404">
            <v>146.75</v>
          </cell>
          <cell r="AA404">
            <v>39.26</v>
          </cell>
          <cell r="AB404">
            <v>180.04000000000002</v>
          </cell>
          <cell r="AC404">
            <v>0</v>
          </cell>
          <cell r="AD404">
            <v>207.864</v>
          </cell>
          <cell r="AE404">
            <v>192.256</v>
          </cell>
          <cell r="AF404">
            <v>0</v>
          </cell>
          <cell r="AG404">
            <v>0</v>
          </cell>
          <cell r="AH404">
            <v>0</v>
          </cell>
          <cell r="AI404">
            <v>619.41999999999996</v>
          </cell>
          <cell r="AK404">
            <v>777.67</v>
          </cell>
          <cell r="AL404">
            <v>2138.39</v>
          </cell>
          <cell r="AM404">
            <v>198.9</v>
          </cell>
          <cell r="AN404">
            <v>3114.96</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v>43777</v>
          </cell>
          <cell r="P405">
            <v>216.2</v>
          </cell>
          <cell r="Q405">
            <v>19.02</v>
          </cell>
          <cell r="R405">
            <v>2.64</v>
          </cell>
          <cell r="S405">
            <v>164</v>
          </cell>
          <cell r="T405">
            <v>9.8597572000000007</v>
          </cell>
          <cell r="U405">
            <v>2.7710591999999998</v>
          </cell>
          <cell r="V405">
            <v>15.637749599999999</v>
          </cell>
          <cell r="W405">
            <v>221.28</v>
          </cell>
          <cell r="X405">
            <v>29.52</v>
          </cell>
          <cell r="Y405">
            <v>8</v>
          </cell>
          <cell r="Z405">
            <v>258.8</v>
          </cell>
          <cell r="AA405">
            <v>23.815999999999999</v>
          </cell>
          <cell r="AB405">
            <v>0</v>
          </cell>
          <cell r="AC405">
            <v>436.76000000000005</v>
          </cell>
          <cell r="AD405">
            <v>618.048</v>
          </cell>
          <cell r="AE405">
            <v>97.147999999999996</v>
          </cell>
          <cell r="AF405">
            <v>156.94399999999999</v>
          </cell>
          <cell r="AG405">
            <v>0</v>
          </cell>
          <cell r="AH405">
            <v>0</v>
          </cell>
          <cell r="AI405">
            <v>1332.7159999999999</v>
          </cell>
          <cell r="AK405">
            <v>339.88</v>
          </cell>
          <cell r="AL405">
            <v>1266.1399999999999</v>
          </cell>
          <cell r="AM405">
            <v>103.24</v>
          </cell>
          <cell r="AN405">
            <v>1709.26</v>
          </cell>
        </row>
        <row r="406">
          <cell r="A406" t="str">
            <v>400 kv Obra Jounpur</v>
          </cell>
          <cell r="B406">
            <v>403</v>
          </cell>
          <cell r="C406" t="str">
            <v>152/1</v>
          </cell>
          <cell r="D406">
            <v>275.38</v>
          </cell>
          <cell r="E406" t="str">
            <v>FA+0</v>
          </cell>
          <cell r="F406">
            <v>0</v>
          </cell>
          <cell r="G406">
            <v>0</v>
          </cell>
          <cell r="H406">
            <v>0</v>
          </cell>
          <cell r="I406">
            <v>0</v>
          </cell>
          <cell r="J406">
            <v>0</v>
          </cell>
          <cell r="K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K406">
            <v>777.67</v>
          </cell>
          <cell r="AL406">
            <v>2138.39</v>
          </cell>
          <cell r="AM406">
            <v>198.9</v>
          </cell>
          <cell r="AN406">
            <v>3114.96</v>
          </cell>
        </row>
        <row r="407">
          <cell r="A407" t="str">
            <v>400 kv Obra Jounpur</v>
          </cell>
          <cell r="B407">
            <v>404</v>
          </cell>
          <cell r="C407" t="str">
            <v>153/0</v>
          </cell>
          <cell r="D407">
            <v>212.18</v>
          </cell>
          <cell r="E407" t="str">
            <v>FD+6</v>
          </cell>
          <cell r="F407">
            <v>0</v>
          </cell>
          <cell r="G407">
            <v>0</v>
          </cell>
          <cell r="H407">
            <v>0</v>
          </cell>
          <cell r="I407">
            <v>0</v>
          </cell>
          <cell r="J407">
            <v>0</v>
          </cell>
          <cell r="K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K407">
            <v>995.56</v>
          </cell>
          <cell r="AL407">
            <v>2659.92</v>
          </cell>
          <cell r="AM407">
            <v>228.75</v>
          </cell>
          <cell r="AN407">
            <v>3884.23</v>
          </cell>
        </row>
        <row r="408">
          <cell r="A408" t="str">
            <v>400 kv Obra Jounpur</v>
          </cell>
          <cell r="B408">
            <v>405</v>
          </cell>
          <cell r="C408" t="str">
            <v>154/0</v>
          </cell>
          <cell r="D408">
            <v>442.95</v>
          </cell>
          <cell r="E408" t="str">
            <v>FD+9</v>
          </cell>
          <cell r="F408">
            <v>0</v>
          </cell>
          <cell r="G408">
            <v>0</v>
          </cell>
          <cell r="H408">
            <v>0</v>
          </cell>
          <cell r="I408">
            <v>0</v>
          </cell>
          <cell r="J408">
            <v>0</v>
          </cell>
          <cell r="K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K408">
            <v>1318.4099999999999</v>
          </cell>
          <cell r="AL408">
            <v>3186.48</v>
          </cell>
          <cell r="AM408">
            <v>278.35999999999996</v>
          </cell>
          <cell r="AN408">
            <v>4783.2499999999991</v>
          </cell>
        </row>
        <row r="409">
          <cell r="A409" t="str">
            <v>400 kv Obra Jounpur</v>
          </cell>
          <cell r="B409">
            <v>406</v>
          </cell>
          <cell r="C409" t="str">
            <v>154/1</v>
          </cell>
          <cell r="D409">
            <v>478.22</v>
          </cell>
          <cell r="E409" t="str">
            <v>FB+0</v>
          </cell>
          <cell r="F409">
            <v>0</v>
          </cell>
          <cell r="G409">
            <v>0</v>
          </cell>
          <cell r="H409">
            <v>0</v>
          </cell>
          <cell r="I409">
            <v>0</v>
          </cell>
          <cell r="J409">
            <v>0</v>
          </cell>
          <cell r="K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K409">
            <v>339.88</v>
          </cell>
          <cell r="AL409">
            <v>1266.1399999999999</v>
          </cell>
          <cell r="AM409">
            <v>103.24</v>
          </cell>
          <cell r="AN409">
            <v>1709.26</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v>43835</v>
          </cell>
          <cell r="P410">
            <v>0</v>
          </cell>
          <cell r="Q410">
            <v>0</v>
          </cell>
          <cell r="R410">
            <v>0</v>
          </cell>
          <cell r="S410">
            <v>0</v>
          </cell>
          <cell r="T410">
            <v>0</v>
          </cell>
          <cell r="U410">
            <v>0</v>
          </cell>
          <cell r="V410">
            <v>0</v>
          </cell>
          <cell r="W410">
            <v>301.24</v>
          </cell>
          <cell r="X410">
            <v>49.2</v>
          </cell>
          <cell r="Y410">
            <v>10.3</v>
          </cell>
          <cell r="Z410">
            <v>360.74</v>
          </cell>
          <cell r="AA410">
            <v>0</v>
          </cell>
          <cell r="AB410">
            <v>0</v>
          </cell>
          <cell r="AC410">
            <v>0</v>
          </cell>
          <cell r="AD410">
            <v>0</v>
          </cell>
          <cell r="AE410">
            <v>0</v>
          </cell>
          <cell r="AF410">
            <v>0</v>
          </cell>
          <cell r="AG410">
            <v>0</v>
          </cell>
          <cell r="AH410">
            <v>0</v>
          </cell>
          <cell r="AI410">
            <v>0</v>
          </cell>
          <cell r="AK410">
            <v>339.88</v>
          </cell>
          <cell r="AL410">
            <v>1266.1399999999999</v>
          </cell>
          <cell r="AM410">
            <v>92.169999999999987</v>
          </cell>
          <cell r="AN410">
            <v>1698.19</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v>43840</v>
          </cell>
          <cell r="P411">
            <v>0</v>
          </cell>
          <cell r="Q411">
            <v>0</v>
          </cell>
          <cell r="R411">
            <v>0</v>
          </cell>
          <cell r="S411">
            <v>0</v>
          </cell>
          <cell r="T411">
            <v>0</v>
          </cell>
          <cell r="U411">
            <v>0</v>
          </cell>
          <cell r="V411">
            <v>0</v>
          </cell>
          <cell r="W411">
            <v>301.24</v>
          </cell>
          <cell r="X411">
            <v>49.2</v>
          </cell>
          <cell r="Y411">
            <v>10.3</v>
          </cell>
          <cell r="Z411">
            <v>360.74</v>
          </cell>
          <cell r="AA411">
            <v>0</v>
          </cell>
          <cell r="AB411">
            <v>0</v>
          </cell>
          <cell r="AC411">
            <v>0</v>
          </cell>
          <cell r="AD411">
            <v>0</v>
          </cell>
          <cell r="AE411">
            <v>0</v>
          </cell>
          <cell r="AF411">
            <v>0</v>
          </cell>
          <cell r="AG411">
            <v>0</v>
          </cell>
          <cell r="AH411">
            <v>0</v>
          </cell>
          <cell r="AI411">
            <v>0</v>
          </cell>
          <cell r="AK411">
            <v>339.88</v>
          </cell>
          <cell r="AL411">
            <v>1266.1399999999999</v>
          </cell>
          <cell r="AM411">
            <v>92.169999999999987</v>
          </cell>
          <cell r="AN411">
            <v>1698.19</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v>43785</v>
          </cell>
          <cell r="P412">
            <v>151.5</v>
          </cell>
          <cell r="Q412">
            <v>13.08</v>
          </cell>
          <cell r="R412">
            <v>1.79</v>
          </cell>
          <cell r="S412">
            <v>113</v>
          </cell>
          <cell r="T412">
            <v>6.7686184000000011</v>
          </cell>
          <cell r="U412">
            <v>2.6459999999999999</v>
          </cell>
          <cell r="V412">
            <v>9.9880336000000032</v>
          </cell>
          <cell r="W412">
            <v>122.56</v>
          </cell>
          <cell r="X412">
            <v>17.68</v>
          </cell>
          <cell r="Y412">
            <v>6.51</v>
          </cell>
          <cell r="Z412">
            <v>146.75</v>
          </cell>
          <cell r="AA412">
            <v>39.26</v>
          </cell>
          <cell r="AB412">
            <v>234.23599999999999</v>
          </cell>
          <cell r="AC412">
            <v>0</v>
          </cell>
          <cell r="AD412">
            <v>282.45600000000002</v>
          </cell>
          <cell r="AE412">
            <v>192.256</v>
          </cell>
          <cell r="AF412">
            <v>0</v>
          </cell>
          <cell r="AG412">
            <v>0</v>
          </cell>
          <cell r="AH412">
            <v>0</v>
          </cell>
          <cell r="AI412">
            <v>748.20799999999997</v>
          </cell>
          <cell r="AK412">
            <v>997.27</v>
          </cell>
          <cell r="AL412">
            <v>2910.58</v>
          </cell>
          <cell r="AM412">
            <v>250.52</v>
          </cell>
          <cell r="AN412">
            <v>4158.37</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v>43787</v>
          </cell>
          <cell r="P413">
            <v>173.5</v>
          </cell>
          <cell r="Q413">
            <v>14.57</v>
          </cell>
          <cell r="R413">
            <v>2.0699999999999998</v>
          </cell>
          <cell r="S413">
            <v>126</v>
          </cell>
          <cell r="T413">
            <v>7.5705603999999989</v>
          </cell>
          <cell r="U413">
            <v>2.6459999999999999</v>
          </cell>
          <cell r="V413">
            <v>11.495301599999998</v>
          </cell>
          <cell r="W413">
            <v>122.56</v>
          </cell>
          <cell r="X413">
            <v>17.68</v>
          </cell>
          <cell r="Y413">
            <v>6.51</v>
          </cell>
          <cell r="Z413">
            <v>146.75</v>
          </cell>
          <cell r="AA413">
            <v>39.26</v>
          </cell>
          <cell r="AB413">
            <v>261.07600000000002</v>
          </cell>
          <cell r="AC413">
            <v>0</v>
          </cell>
          <cell r="AD413">
            <v>305.32799999999997</v>
          </cell>
          <cell r="AE413">
            <v>192.256</v>
          </cell>
          <cell r="AF413">
            <v>0</v>
          </cell>
          <cell r="AG413">
            <v>0</v>
          </cell>
          <cell r="AH413">
            <v>0</v>
          </cell>
          <cell r="AI413">
            <v>797.92</v>
          </cell>
          <cell r="AK413">
            <v>777.67</v>
          </cell>
          <cell r="AL413">
            <v>2138.39</v>
          </cell>
          <cell r="AM413">
            <v>198.9</v>
          </cell>
          <cell r="AN413">
            <v>3114.96</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v>43789</v>
          </cell>
          <cell r="P414">
            <v>173.5</v>
          </cell>
          <cell r="Q414">
            <v>14.57</v>
          </cell>
          <cell r="R414">
            <v>2.0699999999999998</v>
          </cell>
          <cell r="S414">
            <v>126</v>
          </cell>
          <cell r="T414">
            <v>7.5705603999999989</v>
          </cell>
          <cell r="U414">
            <v>2.6459999999999999</v>
          </cell>
          <cell r="V414">
            <v>11.495301599999998</v>
          </cell>
          <cell r="W414">
            <v>122.56</v>
          </cell>
          <cell r="X414">
            <v>17.68</v>
          </cell>
          <cell r="Y414">
            <v>6.51</v>
          </cell>
          <cell r="Z414">
            <v>146.75</v>
          </cell>
          <cell r="AA414">
            <v>39.26</v>
          </cell>
          <cell r="AB414">
            <v>261.07600000000002</v>
          </cell>
          <cell r="AC414">
            <v>0</v>
          </cell>
          <cell r="AD414">
            <v>305.32799999999997</v>
          </cell>
          <cell r="AE414">
            <v>192.256</v>
          </cell>
          <cell r="AF414">
            <v>0</v>
          </cell>
          <cell r="AG414">
            <v>0</v>
          </cell>
          <cell r="AH414">
            <v>0</v>
          </cell>
          <cell r="AI414">
            <v>797.92</v>
          </cell>
          <cell r="AK414">
            <v>777.67</v>
          </cell>
          <cell r="AL414">
            <v>2138.39</v>
          </cell>
          <cell r="AM414">
            <v>198.9</v>
          </cell>
          <cell r="AN414">
            <v>3114.96</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v>43810</v>
          </cell>
          <cell r="P415">
            <v>301.39999999999998</v>
          </cell>
          <cell r="Q415">
            <v>27.79</v>
          </cell>
          <cell r="R415">
            <v>3.77</v>
          </cell>
          <cell r="S415">
            <v>355</v>
          </cell>
          <cell r="T415">
            <v>14.366839866666666</v>
          </cell>
          <cell r="U415">
            <v>2.6802048000000003</v>
          </cell>
          <cell r="V415">
            <v>24.131867999999994</v>
          </cell>
          <cell r="W415">
            <v>301.24</v>
          </cell>
          <cell r="X415">
            <v>49.2</v>
          </cell>
          <cell r="Y415">
            <v>10.3</v>
          </cell>
          <cell r="Z415">
            <v>360.74</v>
          </cell>
          <cell r="AA415">
            <v>23.815999999999999</v>
          </cell>
          <cell r="AB415">
            <v>44.816000000000003</v>
          </cell>
          <cell r="AC415">
            <v>0</v>
          </cell>
          <cell r="AD415">
            <v>1769.5239999999999</v>
          </cell>
          <cell r="AE415">
            <v>99.156000000000006</v>
          </cell>
          <cell r="AF415">
            <v>156.13999999999999</v>
          </cell>
          <cell r="AG415">
            <v>0</v>
          </cell>
          <cell r="AH415">
            <v>0</v>
          </cell>
          <cell r="AI415">
            <v>2093.4519999999998</v>
          </cell>
          <cell r="AK415">
            <v>0</v>
          </cell>
          <cell r="AL415">
            <v>0</v>
          </cell>
          <cell r="AM415">
            <v>38.54</v>
          </cell>
          <cell r="AN415">
            <v>38.54</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v>43814</v>
          </cell>
          <cell r="P416">
            <v>191.7</v>
          </cell>
          <cell r="Q416">
            <v>15.96</v>
          </cell>
          <cell r="R416">
            <v>2.31</v>
          </cell>
          <cell r="S416">
            <v>138</v>
          </cell>
          <cell r="T416">
            <v>8.3118736000000002</v>
          </cell>
          <cell r="U416">
            <v>2.6459999999999999</v>
          </cell>
          <cell r="V416">
            <v>12.885734399999999</v>
          </cell>
          <cell r="W416">
            <v>122.56</v>
          </cell>
          <cell r="X416">
            <v>17.68</v>
          </cell>
          <cell r="Y416">
            <v>6.51</v>
          </cell>
          <cell r="Z416">
            <v>146.75</v>
          </cell>
          <cell r="AA416">
            <v>39.26</v>
          </cell>
          <cell r="AB416">
            <v>309.08</v>
          </cell>
          <cell r="AC416">
            <v>0</v>
          </cell>
          <cell r="AD416">
            <v>392.49599999999998</v>
          </cell>
          <cell r="AE416">
            <v>192.256</v>
          </cell>
          <cell r="AF416">
            <v>0</v>
          </cell>
          <cell r="AG416">
            <v>0</v>
          </cell>
          <cell r="AH416">
            <v>0</v>
          </cell>
          <cell r="AI416">
            <v>933.09199999999998</v>
          </cell>
          <cell r="AK416">
            <v>897.94999999999993</v>
          </cell>
          <cell r="AL416">
            <v>2632.34</v>
          </cell>
          <cell r="AM416">
            <v>239.45</v>
          </cell>
          <cell r="AN416">
            <v>3769.74</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v>43804</v>
          </cell>
          <cell r="P417">
            <v>135.4</v>
          </cell>
          <cell r="Q417">
            <v>12</v>
          </cell>
          <cell r="R417">
            <v>1.58</v>
          </cell>
          <cell r="S417">
            <v>103</v>
          </cell>
          <cell r="T417">
            <v>6.1852743999999991</v>
          </cell>
          <cell r="U417">
            <v>2.6460000000000004</v>
          </cell>
          <cell r="V417">
            <v>8.8906576000000008</v>
          </cell>
          <cell r="W417">
            <v>122.56</v>
          </cell>
          <cell r="X417">
            <v>17.68</v>
          </cell>
          <cell r="Y417">
            <v>6.51</v>
          </cell>
          <cell r="Z417">
            <v>146.75</v>
          </cell>
          <cell r="AA417">
            <v>39.26</v>
          </cell>
          <cell r="AB417">
            <v>180.04000000000002</v>
          </cell>
          <cell r="AC417">
            <v>0</v>
          </cell>
          <cell r="AD417">
            <v>207.864</v>
          </cell>
          <cell r="AE417">
            <v>192.256</v>
          </cell>
          <cell r="AF417">
            <v>0</v>
          </cell>
          <cell r="AG417">
            <v>0</v>
          </cell>
          <cell r="AH417">
            <v>0</v>
          </cell>
          <cell r="AI417">
            <v>619.41999999999996</v>
          </cell>
          <cell r="AK417">
            <v>777.67</v>
          </cell>
          <cell r="AL417">
            <v>2138.39</v>
          </cell>
          <cell r="AM417">
            <v>198.9</v>
          </cell>
          <cell r="AN417">
            <v>3114.96</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v>43809</v>
          </cell>
          <cell r="P418">
            <v>191.7</v>
          </cell>
          <cell r="Q418">
            <v>15.96</v>
          </cell>
          <cell r="R418">
            <v>2.31</v>
          </cell>
          <cell r="S418">
            <v>138</v>
          </cell>
          <cell r="T418">
            <v>8.3118736000000002</v>
          </cell>
          <cell r="U418">
            <v>2.6459999999999999</v>
          </cell>
          <cell r="V418">
            <v>12.885734399999999</v>
          </cell>
          <cell r="W418">
            <v>122.56</v>
          </cell>
          <cell r="X418">
            <v>17.68</v>
          </cell>
          <cell r="Y418">
            <v>6.51</v>
          </cell>
          <cell r="Z418">
            <v>146.75</v>
          </cell>
          <cell r="AA418">
            <v>39.26</v>
          </cell>
          <cell r="AB418">
            <v>309.08</v>
          </cell>
          <cell r="AC418">
            <v>0</v>
          </cell>
          <cell r="AD418">
            <v>392.49599999999998</v>
          </cell>
          <cell r="AE418">
            <v>192.256</v>
          </cell>
          <cell r="AF418">
            <v>0</v>
          </cell>
          <cell r="AG418">
            <v>0</v>
          </cell>
          <cell r="AH418">
            <v>0</v>
          </cell>
          <cell r="AI418">
            <v>933.09199999999998</v>
          </cell>
          <cell r="AK418">
            <v>897.94999999999993</v>
          </cell>
          <cell r="AL418">
            <v>2632.34</v>
          </cell>
          <cell r="AM418">
            <v>239.45</v>
          </cell>
          <cell r="AN418">
            <v>3769.74</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v>43795</v>
          </cell>
          <cell r="P419">
            <v>191.7</v>
          </cell>
          <cell r="Q419">
            <v>15.96</v>
          </cell>
          <cell r="R419">
            <v>2.31</v>
          </cell>
          <cell r="S419">
            <v>138</v>
          </cell>
          <cell r="T419">
            <v>8.3118736000000002</v>
          </cell>
          <cell r="U419">
            <v>2.6459999999999999</v>
          </cell>
          <cell r="V419">
            <v>12.885734399999999</v>
          </cell>
          <cell r="W419">
            <v>122.56</v>
          </cell>
          <cell r="X419">
            <v>17.68</v>
          </cell>
          <cell r="Y419">
            <v>6.51</v>
          </cell>
          <cell r="Z419">
            <v>146.75</v>
          </cell>
          <cell r="AA419">
            <v>39.26</v>
          </cell>
          <cell r="AB419">
            <v>309.08</v>
          </cell>
          <cell r="AC419">
            <v>0</v>
          </cell>
          <cell r="AD419">
            <v>392.49599999999998</v>
          </cell>
          <cell r="AE419">
            <v>192.256</v>
          </cell>
          <cell r="AF419">
            <v>0</v>
          </cell>
          <cell r="AG419">
            <v>0</v>
          </cell>
          <cell r="AH419">
            <v>0</v>
          </cell>
          <cell r="AI419">
            <v>933.09199999999998</v>
          </cell>
          <cell r="AK419">
            <v>897.94999999999993</v>
          </cell>
          <cell r="AL419">
            <v>2632.34</v>
          </cell>
          <cell r="AM419">
            <v>239.45</v>
          </cell>
          <cell r="AN419">
            <v>3769.74</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v>43799</v>
          </cell>
          <cell r="P420">
            <v>135.4</v>
          </cell>
          <cell r="Q420">
            <v>12</v>
          </cell>
          <cell r="R420">
            <v>1.58</v>
          </cell>
          <cell r="S420">
            <v>103</v>
          </cell>
          <cell r="T420">
            <v>6.1852743999999991</v>
          </cell>
          <cell r="U420">
            <v>2.6460000000000004</v>
          </cell>
          <cell r="V420">
            <v>8.8906576000000008</v>
          </cell>
          <cell r="W420">
            <v>122.56</v>
          </cell>
          <cell r="X420">
            <v>17.68</v>
          </cell>
          <cell r="Y420">
            <v>6.51</v>
          </cell>
          <cell r="Z420">
            <v>146.75</v>
          </cell>
          <cell r="AA420">
            <v>39.26</v>
          </cell>
          <cell r="AB420">
            <v>180.04000000000002</v>
          </cell>
          <cell r="AC420">
            <v>0</v>
          </cell>
          <cell r="AD420">
            <v>207.864</v>
          </cell>
          <cell r="AE420">
            <v>192.256</v>
          </cell>
          <cell r="AF420">
            <v>0</v>
          </cell>
          <cell r="AG420">
            <v>0</v>
          </cell>
          <cell r="AH420">
            <v>0</v>
          </cell>
          <cell r="AI420">
            <v>619.41999999999996</v>
          </cell>
          <cell r="AK420">
            <v>777.67</v>
          </cell>
          <cell r="AL420">
            <v>2138.39</v>
          </cell>
          <cell r="AM420">
            <v>198.9</v>
          </cell>
          <cell r="AN420">
            <v>3114.96</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v>43792</v>
          </cell>
          <cell r="P421">
            <v>301.39999999999998</v>
          </cell>
          <cell r="Q421">
            <v>27.79</v>
          </cell>
          <cell r="R421">
            <v>3.77</v>
          </cell>
          <cell r="S421">
            <v>239</v>
          </cell>
          <cell r="T421">
            <v>14.366839866666666</v>
          </cell>
          <cell r="U421">
            <v>2.6802048000000003</v>
          </cell>
          <cell r="V421">
            <v>24.131867999999994</v>
          </cell>
          <cell r="W421">
            <v>301.24</v>
          </cell>
          <cell r="X421">
            <v>49.2</v>
          </cell>
          <cell r="Y421">
            <v>10.3</v>
          </cell>
          <cell r="Z421">
            <v>360.74</v>
          </cell>
          <cell r="AA421">
            <v>23.815999999999999</v>
          </cell>
          <cell r="AB421">
            <v>44.816000000000003</v>
          </cell>
          <cell r="AC421">
            <v>0</v>
          </cell>
          <cell r="AD421">
            <v>1769.5239999999999</v>
          </cell>
          <cell r="AE421">
            <v>99.156000000000006</v>
          </cell>
          <cell r="AF421">
            <v>156.13999999999999</v>
          </cell>
          <cell r="AG421">
            <v>0</v>
          </cell>
          <cell r="AH421">
            <v>0</v>
          </cell>
          <cell r="AI421">
            <v>2093.4519999999998</v>
          </cell>
          <cell r="AK421">
            <v>219.6</v>
          </cell>
          <cell r="AL421">
            <v>772.18999999999994</v>
          </cell>
          <cell r="AM421">
            <v>239.82</v>
          </cell>
          <cell r="AN421">
            <v>1231.6099999999999</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v>43802</v>
          </cell>
          <cell r="P422">
            <v>151.5</v>
          </cell>
          <cell r="Q422">
            <v>13.08</v>
          </cell>
          <cell r="R422">
            <v>1.79</v>
          </cell>
          <cell r="S422">
            <v>113</v>
          </cell>
          <cell r="T422">
            <v>6.7686184000000011</v>
          </cell>
          <cell r="U422">
            <v>2.6459999999999999</v>
          </cell>
          <cell r="V422">
            <v>9.9880336000000032</v>
          </cell>
          <cell r="W422">
            <v>122.56</v>
          </cell>
          <cell r="X422">
            <v>17.68</v>
          </cell>
          <cell r="Y422">
            <v>6.51</v>
          </cell>
          <cell r="Z422">
            <v>146.75</v>
          </cell>
          <cell r="AA422">
            <v>39.26</v>
          </cell>
          <cell r="AB422">
            <v>234.23599999999999</v>
          </cell>
          <cell r="AC422">
            <v>0</v>
          </cell>
          <cell r="AD422">
            <v>282.45600000000002</v>
          </cell>
          <cell r="AE422">
            <v>192.256</v>
          </cell>
          <cell r="AF422">
            <v>0</v>
          </cell>
          <cell r="AG422">
            <v>0</v>
          </cell>
          <cell r="AH422">
            <v>0</v>
          </cell>
          <cell r="AI422">
            <v>748.20799999999997</v>
          </cell>
          <cell r="AK422">
            <v>897.94999999999993</v>
          </cell>
          <cell r="AL422">
            <v>2632.34</v>
          </cell>
          <cell r="AM422">
            <v>239.45</v>
          </cell>
          <cell r="AN422">
            <v>3769.74</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v>43810</v>
          </cell>
          <cell r="P423">
            <v>256.5</v>
          </cell>
          <cell r="Q423">
            <v>21.86</v>
          </cell>
          <cell r="R423">
            <v>3.17</v>
          </cell>
          <cell r="S423">
            <v>189</v>
          </cell>
          <cell r="T423">
            <v>11.385160000000001</v>
          </cell>
          <cell r="U423">
            <v>2.7710591999999998</v>
          </cell>
          <cell r="V423">
            <v>18.5043808</v>
          </cell>
          <cell r="W423">
            <v>249.32</v>
          </cell>
          <cell r="X423">
            <v>32.799999999999997</v>
          </cell>
          <cell r="Y423">
            <v>8</v>
          </cell>
          <cell r="Z423">
            <v>290.12</v>
          </cell>
          <cell r="AA423">
            <v>23.815999999999999</v>
          </cell>
          <cell r="AB423">
            <v>67.180000000000007</v>
          </cell>
          <cell r="AC423">
            <v>0</v>
          </cell>
          <cell r="AD423">
            <v>1444.8600000000001</v>
          </cell>
          <cell r="AE423">
            <v>195.98</v>
          </cell>
          <cell r="AF423">
            <v>0</v>
          </cell>
          <cell r="AG423">
            <v>0</v>
          </cell>
          <cell r="AH423">
            <v>0</v>
          </cell>
          <cell r="AI423">
            <v>1731.8360000000002</v>
          </cell>
          <cell r="AK423">
            <v>995.56</v>
          </cell>
          <cell r="AL423">
            <v>2659.92</v>
          </cell>
          <cell r="AM423">
            <v>278.35999999999996</v>
          </cell>
          <cell r="AN423">
            <v>3933.84</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v>43816</v>
          </cell>
          <cell r="P424">
            <v>191.7</v>
          </cell>
          <cell r="Q424">
            <v>15.96</v>
          </cell>
          <cell r="R424">
            <v>2.31</v>
          </cell>
          <cell r="S424">
            <v>138</v>
          </cell>
          <cell r="T424">
            <v>8.3118736000000002</v>
          </cell>
          <cell r="U424">
            <v>2.6459999999999999</v>
          </cell>
          <cell r="V424">
            <v>12.885734399999999</v>
          </cell>
          <cell r="W424">
            <v>122.56</v>
          </cell>
          <cell r="X424">
            <v>17.68</v>
          </cell>
          <cell r="Y424">
            <v>6.51</v>
          </cell>
          <cell r="Z424">
            <v>146.75</v>
          </cell>
          <cell r="AA424">
            <v>39.26</v>
          </cell>
          <cell r="AB424">
            <v>309.08</v>
          </cell>
          <cell r="AC424">
            <v>0</v>
          </cell>
          <cell r="AD424">
            <v>392.49599999999998</v>
          </cell>
          <cell r="AE424">
            <v>192.256</v>
          </cell>
          <cell r="AF424">
            <v>0</v>
          </cell>
          <cell r="AG424">
            <v>0</v>
          </cell>
          <cell r="AH424">
            <v>0</v>
          </cell>
          <cell r="AI424">
            <v>933.09199999999998</v>
          </cell>
          <cell r="AK424">
            <v>997.27</v>
          </cell>
          <cell r="AL424">
            <v>2910.58</v>
          </cell>
          <cell r="AM424">
            <v>250.52</v>
          </cell>
          <cell r="AN424">
            <v>4158.37</v>
          </cell>
        </row>
        <row r="425">
          <cell r="A425" t="str">
            <v>400 kv Obra Jounpur</v>
          </cell>
          <cell r="B425">
            <v>422</v>
          </cell>
          <cell r="C425" t="str">
            <v>159/0</v>
          </cell>
          <cell r="D425">
            <v>310.22000000000003</v>
          </cell>
          <cell r="E425" t="str">
            <v>FB+0</v>
          </cell>
          <cell r="F425">
            <v>0</v>
          </cell>
          <cell r="G425">
            <v>0</v>
          </cell>
          <cell r="H425">
            <v>0</v>
          </cell>
          <cell r="I425">
            <v>0</v>
          </cell>
          <cell r="J425">
            <v>0</v>
          </cell>
          <cell r="K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K425">
            <v>339.88</v>
          </cell>
          <cell r="AL425">
            <v>1266.1399999999999</v>
          </cell>
          <cell r="AM425">
            <v>103.24</v>
          </cell>
          <cell r="AN425">
            <v>1709.26</v>
          </cell>
        </row>
        <row r="426">
          <cell r="A426" t="str">
            <v>400 kv Obra Jounpur</v>
          </cell>
          <cell r="B426">
            <v>423</v>
          </cell>
          <cell r="C426" t="str">
            <v>159/1</v>
          </cell>
          <cell r="D426">
            <v>396.52</v>
          </cell>
          <cell r="E426" t="str">
            <v>FA+0</v>
          </cell>
          <cell r="F426">
            <v>0</v>
          </cell>
          <cell r="G426">
            <v>0</v>
          </cell>
          <cell r="H426">
            <v>0</v>
          </cell>
          <cell r="I426">
            <v>0</v>
          </cell>
          <cell r="J426">
            <v>0</v>
          </cell>
          <cell r="K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K426">
            <v>777.67</v>
          </cell>
          <cell r="AL426">
            <v>2138.39</v>
          </cell>
          <cell r="AM426">
            <v>198.9</v>
          </cell>
          <cell r="AN426">
            <v>3114.96</v>
          </cell>
        </row>
        <row r="427">
          <cell r="A427" t="str">
            <v>400 kv Obra Jounpur</v>
          </cell>
          <cell r="B427">
            <v>424</v>
          </cell>
          <cell r="C427" t="str">
            <v>159/2</v>
          </cell>
          <cell r="D427">
            <v>409.9</v>
          </cell>
          <cell r="E427" t="str">
            <v>FA+0</v>
          </cell>
          <cell r="F427">
            <v>0</v>
          </cell>
          <cell r="G427">
            <v>0</v>
          </cell>
          <cell r="H427">
            <v>0</v>
          </cell>
          <cell r="I427">
            <v>0</v>
          </cell>
          <cell r="J427">
            <v>0</v>
          </cell>
          <cell r="K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K427">
            <v>777.67</v>
          </cell>
          <cell r="AL427">
            <v>2138.39</v>
          </cell>
          <cell r="AM427">
            <v>198.9</v>
          </cell>
          <cell r="AN427">
            <v>3114.96</v>
          </cell>
        </row>
        <row r="428">
          <cell r="A428" t="str">
            <v>400 kv Obra Jounpur</v>
          </cell>
          <cell r="B428">
            <v>425</v>
          </cell>
          <cell r="C428" t="str">
            <v>159/3</v>
          </cell>
          <cell r="D428">
            <v>416.87</v>
          </cell>
          <cell r="E428" t="str">
            <v>FA+3</v>
          </cell>
          <cell r="F428">
            <v>0</v>
          </cell>
          <cell r="G428">
            <v>0</v>
          </cell>
          <cell r="H428">
            <v>0</v>
          </cell>
          <cell r="I428">
            <v>0</v>
          </cell>
          <cell r="J428">
            <v>0</v>
          </cell>
          <cell r="K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K428">
            <v>897.94999999999993</v>
          </cell>
          <cell r="AL428">
            <v>2632.34</v>
          </cell>
          <cell r="AM428">
            <v>239.45</v>
          </cell>
          <cell r="AN428">
            <v>3769.74</v>
          </cell>
        </row>
        <row r="429">
          <cell r="A429" t="str">
            <v>400 kv Obra Jounpur</v>
          </cell>
          <cell r="B429">
            <v>426</v>
          </cell>
          <cell r="C429" t="str">
            <v>159/4</v>
          </cell>
          <cell r="D429">
            <v>393.87</v>
          </cell>
          <cell r="E429" t="str">
            <v>FA+0</v>
          </cell>
          <cell r="F429">
            <v>0</v>
          </cell>
          <cell r="G429">
            <v>0</v>
          </cell>
          <cell r="H429">
            <v>0</v>
          </cell>
          <cell r="I429">
            <v>0</v>
          </cell>
          <cell r="J429">
            <v>0</v>
          </cell>
          <cell r="K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K429">
            <v>777.67</v>
          </cell>
          <cell r="AL429">
            <v>2138.39</v>
          </cell>
          <cell r="AM429">
            <v>198.9</v>
          </cell>
          <cell r="AN429">
            <v>3114.96</v>
          </cell>
        </row>
        <row r="430">
          <cell r="A430" t="str">
            <v>400 kv Obra Jounpur</v>
          </cell>
          <cell r="B430">
            <v>427</v>
          </cell>
          <cell r="C430" t="str">
            <v>159/5</v>
          </cell>
          <cell r="D430">
            <v>386.55</v>
          </cell>
          <cell r="E430" t="str">
            <v>FA+0</v>
          </cell>
          <cell r="F430">
            <v>0</v>
          </cell>
          <cell r="G430">
            <v>0</v>
          </cell>
          <cell r="H430">
            <v>0</v>
          </cell>
          <cell r="I430">
            <v>0</v>
          </cell>
          <cell r="J430">
            <v>0</v>
          </cell>
          <cell r="K430">
            <v>0</v>
          </cell>
          <cell r="P430">
            <v>0</v>
          </cell>
          <cell r="Q430">
            <v>0</v>
          </cell>
          <cell r="R430">
            <v>0</v>
          </cell>
          <cell r="S430">
            <v>0</v>
          </cell>
          <cell r="T430">
            <v>0</v>
          </cell>
          <cell r="U430">
            <v>0</v>
          </cell>
          <cell r="V430">
            <v>0</v>
          </cell>
          <cell r="W430">
            <v>0</v>
          </cell>
          <cell r="X430">
            <v>0</v>
          </cell>
          <cell r="Y430">
            <v>0</v>
          </cell>
          <cell r="Z430">
            <v>0</v>
          </cell>
          <cell r="AA430">
            <v>0</v>
          </cell>
          <cell r="AB430">
            <v>0</v>
          </cell>
          <cell r="AC430">
            <v>0</v>
          </cell>
          <cell r="AD430">
            <v>0</v>
          </cell>
          <cell r="AE430">
            <v>0</v>
          </cell>
          <cell r="AF430">
            <v>0</v>
          </cell>
          <cell r="AG430">
            <v>0</v>
          </cell>
          <cell r="AH430">
            <v>0</v>
          </cell>
          <cell r="AI430">
            <v>0</v>
          </cell>
          <cell r="AK430">
            <v>777.67</v>
          </cell>
          <cell r="AL430">
            <v>2138.39</v>
          </cell>
          <cell r="AM430">
            <v>198.9</v>
          </cell>
          <cell r="AN430">
            <v>3114.96</v>
          </cell>
        </row>
        <row r="431">
          <cell r="A431" t="str">
            <v>400 kv Obra Jounpur</v>
          </cell>
          <cell r="B431">
            <v>428</v>
          </cell>
          <cell r="C431" t="str">
            <v>160/0</v>
          </cell>
          <cell r="D431">
            <v>397.23</v>
          </cell>
          <cell r="E431" t="str">
            <v>FD+0</v>
          </cell>
          <cell r="F431">
            <v>0</v>
          </cell>
          <cell r="G431">
            <v>0</v>
          </cell>
          <cell r="H431">
            <v>0</v>
          </cell>
          <cell r="I431">
            <v>0</v>
          </cell>
          <cell r="J431">
            <v>0</v>
          </cell>
          <cell r="K431">
            <v>0</v>
          </cell>
          <cell r="P431">
            <v>0</v>
          </cell>
          <cell r="Q431">
            <v>0</v>
          </cell>
          <cell r="R431">
            <v>0</v>
          </cell>
          <cell r="S431">
            <v>0</v>
          </cell>
          <cell r="T431">
            <v>0</v>
          </cell>
          <cell r="U431">
            <v>0</v>
          </cell>
          <cell r="V431">
            <v>0</v>
          </cell>
          <cell r="W431">
            <v>0</v>
          </cell>
          <cell r="X431">
            <v>0</v>
          </cell>
          <cell r="Y431">
            <v>0</v>
          </cell>
          <cell r="Z431">
            <v>0</v>
          </cell>
          <cell r="AA431">
            <v>0</v>
          </cell>
          <cell r="AB431">
            <v>0</v>
          </cell>
          <cell r="AC431">
            <v>0</v>
          </cell>
          <cell r="AD431">
            <v>0</v>
          </cell>
          <cell r="AE431">
            <v>0</v>
          </cell>
          <cell r="AF431">
            <v>0</v>
          </cell>
          <cell r="AG431">
            <v>0</v>
          </cell>
          <cell r="AH431">
            <v>0</v>
          </cell>
          <cell r="AI431">
            <v>0</v>
          </cell>
          <cell r="AK431">
            <v>219.6</v>
          </cell>
          <cell r="AL431">
            <v>772.18999999999994</v>
          </cell>
          <cell r="AM431">
            <v>239.82</v>
          </cell>
          <cell r="AN431">
            <v>1231.6099999999999</v>
          </cell>
        </row>
        <row r="432">
          <cell r="A432" t="str">
            <v>400 kv Obra Jounpur</v>
          </cell>
          <cell r="B432">
            <v>429</v>
          </cell>
          <cell r="C432" t="str">
            <v>160/1</v>
          </cell>
          <cell r="D432">
            <v>398.48</v>
          </cell>
          <cell r="E432" t="str">
            <v>FA+0</v>
          </cell>
          <cell r="F432">
            <v>0</v>
          </cell>
          <cell r="G432">
            <v>0</v>
          </cell>
          <cell r="H432">
            <v>0</v>
          </cell>
          <cell r="I432">
            <v>0</v>
          </cell>
          <cell r="J432">
            <v>0</v>
          </cell>
          <cell r="K432">
            <v>0</v>
          </cell>
          <cell r="P432">
            <v>0</v>
          </cell>
          <cell r="Q432">
            <v>0</v>
          </cell>
          <cell r="R432">
            <v>0</v>
          </cell>
          <cell r="S432">
            <v>0</v>
          </cell>
          <cell r="T432">
            <v>0</v>
          </cell>
          <cell r="U432">
            <v>0</v>
          </cell>
          <cell r="V432">
            <v>0</v>
          </cell>
          <cell r="W432">
            <v>0</v>
          </cell>
          <cell r="X432">
            <v>0</v>
          </cell>
          <cell r="Y432">
            <v>0</v>
          </cell>
          <cell r="Z432">
            <v>0</v>
          </cell>
          <cell r="AA432">
            <v>0</v>
          </cell>
          <cell r="AB432">
            <v>0</v>
          </cell>
          <cell r="AC432">
            <v>0</v>
          </cell>
          <cell r="AD432">
            <v>0</v>
          </cell>
          <cell r="AE432">
            <v>0</v>
          </cell>
          <cell r="AF432">
            <v>0</v>
          </cell>
          <cell r="AG432">
            <v>0</v>
          </cell>
          <cell r="AH432">
            <v>0</v>
          </cell>
          <cell r="AI432">
            <v>0</v>
          </cell>
          <cell r="AK432">
            <v>777.67</v>
          </cell>
          <cell r="AL432">
            <v>2138.39</v>
          </cell>
          <cell r="AM432">
            <v>198.9</v>
          </cell>
          <cell r="AN432">
            <v>3114.96</v>
          </cell>
        </row>
        <row r="433">
          <cell r="A433" t="str">
            <v>400 kv Obra Jounpur</v>
          </cell>
          <cell r="B433">
            <v>430</v>
          </cell>
          <cell r="C433" t="str">
            <v>160/2</v>
          </cell>
          <cell r="D433">
            <v>420.08</v>
          </cell>
          <cell r="E433" t="str">
            <v>FA+0</v>
          </cell>
          <cell r="F433">
            <v>0</v>
          </cell>
          <cell r="G433">
            <v>0</v>
          </cell>
          <cell r="H433">
            <v>0</v>
          </cell>
          <cell r="I433">
            <v>0</v>
          </cell>
          <cell r="J433">
            <v>0</v>
          </cell>
          <cell r="K433">
            <v>0</v>
          </cell>
          <cell r="P433">
            <v>0</v>
          </cell>
          <cell r="Q433">
            <v>0</v>
          </cell>
          <cell r="R433">
            <v>0</v>
          </cell>
          <cell r="S433">
            <v>0</v>
          </cell>
          <cell r="T433">
            <v>0</v>
          </cell>
          <cell r="U433">
            <v>0</v>
          </cell>
          <cell r="V433">
            <v>0</v>
          </cell>
          <cell r="W433">
            <v>0</v>
          </cell>
          <cell r="X433">
            <v>0</v>
          </cell>
          <cell r="Y433">
            <v>0</v>
          </cell>
          <cell r="Z433">
            <v>0</v>
          </cell>
          <cell r="AA433">
            <v>0</v>
          </cell>
          <cell r="AB433">
            <v>0</v>
          </cell>
          <cell r="AC433">
            <v>0</v>
          </cell>
          <cell r="AD433">
            <v>0</v>
          </cell>
          <cell r="AE433">
            <v>0</v>
          </cell>
          <cell r="AF433">
            <v>0</v>
          </cell>
          <cell r="AG433">
            <v>0</v>
          </cell>
          <cell r="AH433">
            <v>0</v>
          </cell>
          <cell r="AI433">
            <v>0</v>
          </cell>
          <cell r="AK433">
            <v>777.67</v>
          </cell>
          <cell r="AL433">
            <v>2138.39</v>
          </cell>
          <cell r="AM433">
            <v>198.9</v>
          </cell>
          <cell r="AN433">
            <v>3114.96</v>
          </cell>
        </row>
        <row r="434">
          <cell r="A434" t="str">
            <v>400 kv Obra Jounpur</v>
          </cell>
          <cell r="B434">
            <v>431</v>
          </cell>
          <cell r="C434" t="str">
            <v>160/3</v>
          </cell>
          <cell r="D434">
            <v>418.44</v>
          </cell>
          <cell r="E434" t="str">
            <v>FA+3</v>
          </cell>
          <cell r="F434">
            <v>0</v>
          </cell>
          <cell r="G434">
            <v>0</v>
          </cell>
          <cell r="H434">
            <v>0</v>
          </cell>
          <cell r="I434">
            <v>0</v>
          </cell>
          <cell r="J434">
            <v>0</v>
          </cell>
          <cell r="K434">
            <v>0</v>
          </cell>
          <cell r="P434">
            <v>0</v>
          </cell>
          <cell r="Q434">
            <v>0</v>
          </cell>
          <cell r="R434">
            <v>0</v>
          </cell>
          <cell r="S434">
            <v>0</v>
          </cell>
          <cell r="T434">
            <v>0</v>
          </cell>
          <cell r="U434">
            <v>0</v>
          </cell>
          <cell r="V434">
            <v>0</v>
          </cell>
          <cell r="W434">
            <v>0</v>
          </cell>
          <cell r="X434">
            <v>0</v>
          </cell>
          <cell r="Y434">
            <v>0</v>
          </cell>
          <cell r="Z434">
            <v>0</v>
          </cell>
          <cell r="AA434">
            <v>0</v>
          </cell>
          <cell r="AB434">
            <v>0</v>
          </cell>
          <cell r="AC434">
            <v>0</v>
          </cell>
          <cell r="AD434">
            <v>0</v>
          </cell>
          <cell r="AE434">
            <v>0</v>
          </cell>
          <cell r="AF434">
            <v>0</v>
          </cell>
          <cell r="AG434">
            <v>0</v>
          </cell>
          <cell r="AH434">
            <v>0</v>
          </cell>
          <cell r="AI434">
            <v>0</v>
          </cell>
          <cell r="AK434">
            <v>897.94999999999993</v>
          </cell>
          <cell r="AL434">
            <v>2632.34</v>
          </cell>
          <cell r="AM434">
            <v>239.45</v>
          </cell>
          <cell r="AN434">
            <v>3769.74</v>
          </cell>
        </row>
        <row r="435">
          <cell r="A435" t="str">
            <v>400 kv Obra Jounpur</v>
          </cell>
          <cell r="B435">
            <v>432</v>
          </cell>
          <cell r="C435" t="str">
            <v>160/4</v>
          </cell>
          <cell r="D435">
            <v>424.2</v>
          </cell>
          <cell r="E435" t="str">
            <v>FA+0</v>
          </cell>
          <cell r="F435">
            <v>0</v>
          </cell>
          <cell r="G435">
            <v>0</v>
          </cell>
          <cell r="H435">
            <v>0</v>
          </cell>
          <cell r="I435">
            <v>0</v>
          </cell>
          <cell r="J435">
            <v>0</v>
          </cell>
          <cell r="K435">
            <v>0</v>
          </cell>
          <cell r="P435">
            <v>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0</v>
          </cell>
          <cell r="AF435">
            <v>0</v>
          </cell>
          <cell r="AG435">
            <v>0</v>
          </cell>
          <cell r="AH435">
            <v>0</v>
          </cell>
          <cell r="AI435">
            <v>0</v>
          </cell>
          <cell r="AK435">
            <v>777.67</v>
          </cell>
          <cell r="AL435">
            <v>2138.39</v>
          </cell>
          <cell r="AM435">
            <v>198.9</v>
          </cell>
          <cell r="AN435">
            <v>3114.96</v>
          </cell>
        </row>
        <row r="436">
          <cell r="A436" t="str">
            <v>400 kv Obra Jounpur</v>
          </cell>
          <cell r="B436">
            <v>433</v>
          </cell>
          <cell r="C436" t="str">
            <v>160/5</v>
          </cell>
          <cell r="D436">
            <v>409.32</v>
          </cell>
          <cell r="E436" t="str">
            <v>FA+3</v>
          </cell>
          <cell r="F436">
            <v>0</v>
          </cell>
          <cell r="G436">
            <v>0</v>
          </cell>
          <cell r="H436">
            <v>0</v>
          </cell>
          <cell r="I436">
            <v>0</v>
          </cell>
          <cell r="J436">
            <v>0</v>
          </cell>
          <cell r="K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K436">
            <v>897.94999999999993</v>
          </cell>
          <cell r="AL436">
            <v>2632.34</v>
          </cell>
          <cell r="AM436">
            <v>239.45</v>
          </cell>
          <cell r="AN436">
            <v>3769.74</v>
          </cell>
        </row>
        <row r="437">
          <cell r="A437" t="str">
            <v>400 kv Obra Jounpur</v>
          </cell>
          <cell r="B437">
            <v>434</v>
          </cell>
          <cell r="C437" t="str">
            <v>160A/0</v>
          </cell>
          <cell r="D437">
            <v>354.5</v>
          </cell>
          <cell r="E437" t="str">
            <v>FC+0</v>
          </cell>
          <cell r="F437">
            <v>0</v>
          </cell>
          <cell r="G437">
            <v>0</v>
          </cell>
          <cell r="H437">
            <v>0</v>
          </cell>
          <cell r="I437">
            <v>0</v>
          </cell>
          <cell r="J437">
            <v>0</v>
          </cell>
          <cell r="K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K437">
            <v>995.56</v>
          </cell>
          <cell r="AL437">
            <v>2659.92</v>
          </cell>
          <cell r="AM437">
            <v>278.35999999999996</v>
          </cell>
          <cell r="AN437">
            <v>3933.84</v>
          </cell>
        </row>
        <row r="438">
          <cell r="A438" t="str">
            <v>400 kv Obra Jounpur</v>
          </cell>
          <cell r="B438">
            <v>435</v>
          </cell>
          <cell r="C438" t="str">
            <v>160A/1</v>
          </cell>
          <cell r="D438">
            <v>396.79</v>
          </cell>
          <cell r="E438" t="str">
            <v>FA+0</v>
          </cell>
          <cell r="F438">
            <v>0</v>
          </cell>
          <cell r="G438">
            <v>0</v>
          </cell>
          <cell r="H438">
            <v>0</v>
          </cell>
          <cell r="I438">
            <v>0</v>
          </cell>
          <cell r="J438">
            <v>0</v>
          </cell>
          <cell r="K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K438">
            <v>777.67</v>
          </cell>
          <cell r="AL438">
            <v>2138.39</v>
          </cell>
          <cell r="AM438">
            <v>198.9</v>
          </cell>
          <cell r="AN438">
            <v>3114.96</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K439">
            <v>43851</v>
          </cell>
          <cell r="P439">
            <v>0</v>
          </cell>
          <cell r="Q439">
            <v>0</v>
          </cell>
          <cell r="R439">
            <v>0</v>
          </cell>
          <cell r="S439">
            <v>0</v>
          </cell>
          <cell r="T439">
            <v>0</v>
          </cell>
          <cell r="U439">
            <v>0</v>
          </cell>
          <cell r="V439">
            <v>0</v>
          </cell>
          <cell r="W439">
            <v>122.56</v>
          </cell>
          <cell r="X439">
            <v>17.68</v>
          </cell>
          <cell r="Y439">
            <v>6.51</v>
          </cell>
          <cell r="Z439">
            <v>146.75</v>
          </cell>
          <cell r="AA439">
            <v>0</v>
          </cell>
          <cell r="AB439">
            <v>0</v>
          </cell>
          <cell r="AC439">
            <v>0</v>
          </cell>
          <cell r="AD439">
            <v>0</v>
          </cell>
          <cell r="AE439">
            <v>0</v>
          </cell>
          <cell r="AF439">
            <v>0</v>
          </cell>
          <cell r="AG439">
            <v>0</v>
          </cell>
          <cell r="AH439">
            <v>0</v>
          </cell>
          <cell r="AI439">
            <v>0</v>
          </cell>
          <cell r="AK439">
            <v>777.67</v>
          </cell>
          <cell r="AL439">
            <v>2138.39</v>
          </cell>
          <cell r="AM439">
            <v>198.9</v>
          </cell>
          <cell r="AN439">
            <v>3114.96</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K440">
            <v>43840</v>
          </cell>
          <cell r="P440">
            <v>173.5</v>
          </cell>
          <cell r="Q440">
            <v>14.57</v>
          </cell>
          <cell r="R440">
            <v>2.0699999999999998</v>
          </cell>
          <cell r="S440">
            <v>126</v>
          </cell>
          <cell r="T440">
            <v>7.5705603999999989</v>
          </cell>
          <cell r="U440">
            <v>2.6459999999999999</v>
          </cell>
          <cell r="V440">
            <v>11.495301599999998</v>
          </cell>
          <cell r="W440">
            <v>122.56</v>
          </cell>
          <cell r="X440">
            <v>17.68</v>
          </cell>
          <cell r="Y440">
            <v>6.51</v>
          </cell>
          <cell r="Z440">
            <v>146.75</v>
          </cell>
          <cell r="AA440">
            <v>39.26</v>
          </cell>
          <cell r="AB440">
            <v>261.07600000000002</v>
          </cell>
          <cell r="AC440">
            <v>0</v>
          </cell>
          <cell r="AD440">
            <v>305.32799999999997</v>
          </cell>
          <cell r="AE440">
            <v>192.256</v>
          </cell>
          <cell r="AF440">
            <v>0</v>
          </cell>
          <cell r="AG440">
            <v>0</v>
          </cell>
          <cell r="AH440">
            <v>0</v>
          </cell>
          <cell r="AI440">
            <v>797.92</v>
          </cell>
          <cell r="AK440">
            <v>777.67</v>
          </cell>
          <cell r="AL440">
            <v>2138.39</v>
          </cell>
          <cell r="AM440">
            <v>198.9</v>
          </cell>
          <cell r="AN440">
            <v>3114.96</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K441">
            <v>43828</v>
          </cell>
          <cell r="P441">
            <v>0</v>
          </cell>
          <cell r="Q441">
            <v>0</v>
          </cell>
          <cell r="R441">
            <v>0</v>
          </cell>
          <cell r="S441">
            <v>0</v>
          </cell>
          <cell r="T441">
            <v>0</v>
          </cell>
          <cell r="U441">
            <v>0</v>
          </cell>
          <cell r="V441">
            <v>0</v>
          </cell>
          <cell r="W441">
            <v>122.56</v>
          </cell>
          <cell r="X441">
            <v>17.68</v>
          </cell>
          <cell r="Y441">
            <v>6.51</v>
          </cell>
          <cell r="Z441">
            <v>146.75</v>
          </cell>
          <cell r="AA441">
            <v>0</v>
          </cell>
          <cell r="AB441">
            <v>0</v>
          </cell>
          <cell r="AC441">
            <v>0</v>
          </cell>
          <cell r="AD441">
            <v>0</v>
          </cell>
          <cell r="AE441">
            <v>0</v>
          </cell>
          <cell r="AF441">
            <v>0</v>
          </cell>
          <cell r="AG441">
            <v>0</v>
          </cell>
          <cell r="AH441">
            <v>0</v>
          </cell>
          <cell r="AI441">
            <v>0</v>
          </cell>
          <cell r="AK441">
            <v>777.67</v>
          </cell>
          <cell r="AL441">
            <v>2138.39</v>
          </cell>
          <cell r="AM441">
            <v>198.9</v>
          </cell>
          <cell r="AN441">
            <v>3114.96</v>
          </cell>
        </row>
        <row r="442">
          <cell r="A442" t="str">
            <v>400 kv Obra Jounpur</v>
          </cell>
          <cell r="B442">
            <v>439</v>
          </cell>
          <cell r="C442" t="str">
            <v>161/0</v>
          </cell>
          <cell r="D442">
            <v>387.34</v>
          </cell>
          <cell r="E442" t="str">
            <v>FB+0</v>
          </cell>
          <cell r="F442">
            <v>0</v>
          </cell>
          <cell r="G442">
            <v>0</v>
          </cell>
          <cell r="H442">
            <v>0</v>
          </cell>
          <cell r="I442">
            <v>0</v>
          </cell>
          <cell r="J442">
            <v>0</v>
          </cell>
          <cell r="K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K442">
            <v>339.88</v>
          </cell>
          <cell r="AL442">
            <v>1266.1399999999999</v>
          </cell>
          <cell r="AM442">
            <v>103.24</v>
          </cell>
          <cell r="AN442">
            <v>1709.26</v>
          </cell>
        </row>
        <row r="443">
          <cell r="A443" t="str">
            <v>400 kv Obra Jounpur</v>
          </cell>
          <cell r="B443">
            <v>440</v>
          </cell>
          <cell r="C443" t="str">
            <v>161/1</v>
          </cell>
          <cell r="D443">
            <v>336.25</v>
          </cell>
          <cell r="E443" t="str">
            <v>FA+0</v>
          </cell>
          <cell r="F443">
            <v>0</v>
          </cell>
          <cell r="G443">
            <v>0</v>
          </cell>
          <cell r="H443">
            <v>0</v>
          </cell>
          <cell r="I443">
            <v>0</v>
          </cell>
          <cell r="J443">
            <v>0</v>
          </cell>
          <cell r="K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K443">
            <v>777.67</v>
          </cell>
          <cell r="AL443">
            <v>2138.39</v>
          </cell>
          <cell r="AM443">
            <v>198.9</v>
          </cell>
          <cell r="AN443">
            <v>3114.96</v>
          </cell>
        </row>
        <row r="444">
          <cell r="A444" t="str">
            <v>400 kv Obra Jounpur</v>
          </cell>
          <cell r="B444">
            <v>441</v>
          </cell>
          <cell r="C444" t="str">
            <v>161/2</v>
          </cell>
          <cell r="D444">
            <v>333.13</v>
          </cell>
          <cell r="E444" t="str">
            <v>FA+0</v>
          </cell>
          <cell r="F444">
            <v>0</v>
          </cell>
          <cell r="G444">
            <v>0</v>
          </cell>
          <cell r="H444">
            <v>0</v>
          </cell>
          <cell r="I444">
            <v>0</v>
          </cell>
          <cell r="J444">
            <v>0</v>
          </cell>
          <cell r="K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K444">
            <v>777.67</v>
          </cell>
          <cell r="AL444">
            <v>2138.39</v>
          </cell>
          <cell r="AM444">
            <v>198.9</v>
          </cell>
          <cell r="AN444">
            <v>3114.96</v>
          </cell>
        </row>
        <row r="445">
          <cell r="A445" t="str">
            <v>400 kv Obra Jounpur</v>
          </cell>
          <cell r="B445">
            <v>442</v>
          </cell>
          <cell r="C445" t="str">
            <v>161/3</v>
          </cell>
          <cell r="D445">
            <v>394.93</v>
          </cell>
          <cell r="E445" t="str">
            <v>FA+0</v>
          </cell>
          <cell r="F445">
            <v>0</v>
          </cell>
          <cell r="G445">
            <v>0</v>
          </cell>
          <cell r="H445">
            <v>0</v>
          </cell>
          <cell r="I445">
            <v>0</v>
          </cell>
          <cell r="J445">
            <v>0</v>
          </cell>
          <cell r="K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K445">
            <v>777.67</v>
          </cell>
          <cell r="AL445">
            <v>2138.39</v>
          </cell>
          <cell r="AM445">
            <v>198.9</v>
          </cell>
          <cell r="AN445">
            <v>3114.96</v>
          </cell>
        </row>
        <row r="446">
          <cell r="A446" t="str">
            <v>400 kv Obra Jounpur</v>
          </cell>
          <cell r="B446">
            <v>443</v>
          </cell>
          <cell r="C446" t="str">
            <v>161/4</v>
          </cell>
          <cell r="D446">
            <v>395.5</v>
          </cell>
          <cell r="E446" t="str">
            <v>FA+0</v>
          </cell>
          <cell r="F446">
            <v>0</v>
          </cell>
          <cell r="G446">
            <v>0</v>
          </cell>
          <cell r="H446">
            <v>0</v>
          </cell>
          <cell r="I446">
            <v>0</v>
          </cell>
          <cell r="J446">
            <v>0</v>
          </cell>
          <cell r="K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K446">
            <v>777.67</v>
          </cell>
          <cell r="AL446">
            <v>2138.39</v>
          </cell>
          <cell r="AM446">
            <v>198.9</v>
          </cell>
          <cell r="AN446">
            <v>3114.96</v>
          </cell>
        </row>
        <row r="447">
          <cell r="A447" t="str">
            <v>400 kv Obra Jounpur</v>
          </cell>
          <cell r="B447">
            <v>444</v>
          </cell>
          <cell r="C447" t="str">
            <v>162/0</v>
          </cell>
          <cell r="D447">
            <v>186.6</v>
          </cell>
          <cell r="E447" t="str">
            <v>FB+6</v>
          </cell>
          <cell r="F447">
            <v>0</v>
          </cell>
          <cell r="G447">
            <v>0</v>
          </cell>
          <cell r="H447">
            <v>0</v>
          </cell>
          <cell r="I447">
            <v>0</v>
          </cell>
          <cell r="J447">
            <v>0</v>
          </cell>
          <cell r="K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K447">
            <v>439.2</v>
          </cell>
          <cell r="AL447">
            <v>1544.3799999999999</v>
          </cell>
          <cell r="AM447">
            <v>239.82</v>
          </cell>
          <cell r="AN447">
            <v>2223.4</v>
          </cell>
        </row>
        <row r="448">
          <cell r="A448" t="str">
            <v>400 kv Obra Jounpur</v>
          </cell>
          <cell r="B448">
            <v>445</v>
          </cell>
          <cell r="C448" t="str">
            <v>163/0</v>
          </cell>
          <cell r="D448">
            <v>359</v>
          </cell>
          <cell r="E448" t="str">
            <v>FC+6</v>
          </cell>
          <cell r="F448">
            <v>0</v>
          </cell>
          <cell r="G448">
            <v>0</v>
          </cell>
          <cell r="H448">
            <v>0</v>
          </cell>
          <cell r="I448">
            <v>0</v>
          </cell>
          <cell r="J448">
            <v>0</v>
          </cell>
          <cell r="K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K448">
            <v>443.13</v>
          </cell>
          <cell r="AL448">
            <v>1020.51</v>
          </cell>
          <cell r="AM448">
            <v>143.79</v>
          </cell>
          <cell r="AN448">
            <v>1607.4299999999998</v>
          </cell>
        </row>
        <row r="449">
          <cell r="A449" t="str">
            <v>400 kv Obra Jounpur</v>
          </cell>
          <cell r="B449">
            <v>446</v>
          </cell>
          <cell r="C449" t="str">
            <v>163/1</v>
          </cell>
          <cell r="D449">
            <v>371</v>
          </cell>
          <cell r="E449" t="str">
            <v>FA+0</v>
          </cell>
          <cell r="F449">
            <v>0</v>
          </cell>
          <cell r="G449">
            <v>0</v>
          </cell>
          <cell r="H449">
            <v>0</v>
          </cell>
          <cell r="I449">
            <v>0</v>
          </cell>
          <cell r="J449">
            <v>0</v>
          </cell>
          <cell r="K449">
            <v>0</v>
          </cell>
          <cell r="P449">
            <v>0</v>
          </cell>
          <cell r="Q449">
            <v>0</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cell r="AH449">
            <v>0</v>
          </cell>
          <cell r="AI449">
            <v>0</v>
          </cell>
          <cell r="AK449">
            <v>777.67</v>
          </cell>
          <cell r="AL449">
            <v>2138.39</v>
          </cell>
          <cell r="AM449">
            <v>198.9</v>
          </cell>
          <cell r="AN449">
            <v>3114.96</v>
          </cell>
        </row>
        <row r="450">
          <cell r="A450" t="str">
            <v>400 kv Obra Jounpur</v>
          </cell>
          <cell r="B450">
            <v>447</v>
          </cell>
          <cell r="C450" t="str">
            <v>163/2</v>
          </cell>
          <cell r="D450">
            <v>367.75</v>
          </cell>
          <cell r="E450" t="str">
            <v>FA+0</v>
          </cell>
          <cell r="F450">
            <v>0</v>
          </cell>
          <cell r="G450">
            <v>0</v>
          </cell>
          <cell r="H450">
            <v>0</v>
          </cell>
          <cell r="I450">
            <v>0</v>
          </cell>
          <cell r="J450">
            <v>0</v>
          </cell>
          <cell r="K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K450">
            <v>777.67</v>
          </cell>
          <cell r="AL450">
            <v>2138.39</v>
          </cell>
          <cell r="AM450">
            <v>198.9</v>
          </cell>
          <cell r="AN450">
            <v>3114.96</v>
          </cell>
        </row>
        <row r="451">
          <cell r="A451" t="str">
            <v>400 kv Obra Jounpur</v>
          </cell>
          <cell r="B451">
            <v>448</v>
          </cell>
          <cell r="C451" t="str">
            <v>164/0</v>
          </cell>
          <cell r="D451">
            <v>248.65</v>
          </cell>
          <cell r="E451" t="str">
            <v>FB+0</v>
          </cell>
          <cell r="F451">
            <v>0</v>
          </cell>
          <cell r="G451">
            <v>0</v>
          </cell>
          <cell r="H451">
            <v>0</v>
          </cell>
          <cell r="I451">
            <v>0</v>
          </cell>
          <cell r="J451">
            <v>0</v>
          </cell>
          <cell r="K451">
            <v>0</v>
          </cell>
          <cell r="P451">
            <v>0</v>
          </cell>
          <cell r="Q451">
            <v>0</v>
          </cell>
          <cell r="R451">
            <v>0</v>
          </cell>
          <cell r="S451">
            <v>0</v>
          </cell>
          <cell r="T451">
            <v>0</v>
          </cell>
          <cell r="U451">
            <v>0</v>
          </cell>
          <cell r="V451">
            <v>0</v>
          </cell>
          <cell r="W451">
            <v>0</v>
          </cell>
          <cell r="X451">
            <v>0</v>
          </cell>
          <cell r="Y451">
            <v>0</v>
          </cell>
          <cell r="Z451">
            <v>0</v>
          </cell>
          <cell r="AA451">
            <v>0</v>
          </cell>
          <cell r="AB451">
            <v>0</v>
          </cell>
          <cell r="AC451">
            <v>0</v>
          </cell>
          <cell r="AD451">
            <v>0</v>
          </cell>
          <cell r="AE451">
            <v>0</v>
          </cell>
          <cell r="AF451">
            <v>0</v>
          </cell>
          <cell r="AG451">
            <v>0</v>
          </cell>
          <cell r="AH451">
            <v>0</v>
          </cell>
          <cell r="AI451">
            <v>0</v>
          </cell>
          <cell r="AK451">
            <v>339.88</v>
          </cell>
          <cell r="AL451">
            <v>1266.1399999999999</v>
          </cell>
          <cell r="AM451">
            <v>103.24</v>
          </cell>
          <cell r="AN451">
            <v>1709.26</v>
          </cell>
        </row>
        <row r="452">
          <cell r="A452" t="str">
            <v>400 kv Obra Jounpur</v>
          </cell>
          <cell r="B452">
            <v>449</v>
          </cell>
          <cell r="C452" t="str">
            <v>165/0</v>
          </cell>
          <cell r="D452">
            <v>316</v>
          </cell>
          <cell r="E452" t="str">
            <v>FC+0</v>
          </cell>
          <cell r="F452">
            <v>0</v>
          </cell>
          <cell r="G452">
            <v>0</v>
          </cell>
          <cell r="H452">
            <v>0</v>
          </cell>
          <cell r="I452">
            <v>0</v>
          </cell>
          <cell r="J452">
            <v>0</v>
          </cell>
          <cell r="K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K452">
            <v>995.56</v>
          </cell>
          <cell r="AL452">
            <v>2659.92</v>
          </cell>
          <cell r="AM452">
            <v>278.35999999999996</v>
          </cell>
          <cell r="AN452">
            <v>3933.84</v>
          </cell>
        </row>
        <row r="453">
          <cell r="A453" t="str">
            <v>400 kv Obra Jounpur</v>
          </cell>
          <cell r="B453">
            <v>450</v>
          </cell>
          <cell r="C453" t="str">
            <v>165/1</v>
          </cell>
          <cell r="D453">
            <v>419</v>
          </cell>
          <cell r="E453" t="str">
            <v>FA+0</v>
          </cell>
          <cell r="F453">
            <v>0</v>
          </cell>
          <cell r="G453">
            <v>0</v>
          </cell>
          <cell r="H453">
            <v>0</v>
          </cell>
          <cell r="I453">
            <v>0</v>
          </cell>
          <cell r="J453">
            <v>0</v>
          </cell>
          <cell r="K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K453">
            <v>777.67</v>
          </cell>
          <cell r="AL453">
            <v>2138.39</v>
          </cell>
          <cell r="AM453">
            <v>198.9</v>
          </cell>
          <cell r="AN453">
            <v>3114.96</v>
          </cell>
        </row>
        <row r="454">
          <cell r="A454" t="str">
            <v>400 kv Obra Jounpur</v>
          </cell>
          <cell r="B454">
            <v>451</v>
          </cell>
          <cell r="C454" t="str">
            <v>165/2</v>
          </cell>
          <cell r="D454">
            <v>422</v>
          </cell>
          <cell r="E454" t="str">
            <v>FA+3</v>
          </cell>
          <cell r="F454">
            <v>0</v>
          </cell>
          <cell r="G454">
            <v>0</v>
          </cell>
          <cell r="H454">
            <v>0</v>
          </cell>
          <cell r="I454">
            <v>0</v>
          </cell>
          <cell r="J454">
            <v>0</v>
          </cell>
          <cell r="K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K454">
            <v>897.94999999999993</v>
          </cell>
          <cell r="AL454">
            <v>2632.34</v>
          </cell>
          <cell r="AM454">
            <v>239.45</v>
          </cell>
          <cell r="AN454">
            <v>3769.74</v>
          </cell>
        </row>
        <row r="455">
          <cell r="A455" t="str">
            <v>400 kv Obra Jounpur</v>
          </cell>
          <cell r="B455">
            <v>452</v>
          </cell>
          <cell r="C455" t="str">
            <v>165/3</v>
          </cell>
          <cell r="D455">
            <v>404.22</v>
          </cell>
          <cell r="E455" t="str">
            <v>FA+0</v>
          </cell>
          <cell r="F455">
            <v>0</v>
          </cell>
          <cell r="G455">
            <v>0</v>
          </cell>
          <cell r="H455">
            <v>0</v>
          </cell>
          <cell r="I455">
            <v>0</v>
          </cell>
          <cell r="J455">
            <v>0</v>
          </cell>
          <cell r="K455">
            <v>0</v>
          </cell>
          <cell r="P455">
            <v>0</v>
          </cell>
          <cell r="Q455">
            <v>0</v>
          </cell>
          <cell r="R455">
            <v>0</v>
          </cell>
          <cell r="S455">
            <v>0</v>
          </cell>
          <cell r="T455">
            <v>0</v>
          </cell>
          <cell r="U455">
            <v>0</v>
          </cell>
          <cell r="V455">
            <v>0</v>
          </cell>
          <cell r="W455">
            <v>0</v>
          </cell>
          <cell r="X455">
            <v>0</v>
          </cell>
          <cell r="Y455">
            <v>0</v>
          </cell>
          <cell r="Z455">
            <v>0</v>
          </cell>
          <cell r="AA455">
            <v>0</v>
          </cell>
          <cell r="AB455">
            <v>0</v>
          </cell>
          <cell r="AC455">
            <v>0</v>
          </cell>
          <cell r="AD455">
            <v>0</v>
          </cell>
          <cell r="AE455">
            <v>0</v>
          </cell>
          <cell r="AF455">
            <v>0</v>
          </cell>
          <cell r="AG455">
            <v>0</v>
          </cell>
          <cell r="AH455">
            <v>0</v>
          </cell>
          <cell r="AI455">
            <v>0</v>
          </cell>
          <cell r="AK455">
            <v>777.67</v>
          </cell>
          <cell r="AL455">
            <v>2138.39</v>
          </cell>
          <cell r="AM455">
            <v>198.9</v>
          </cell>
          <cell r="AN455">
            <v>3114.96</v>
          </cell>
        </row>
        <row r="456">
          <cell r="A456" t="str">
            <v>400 kv Obra Jounpur</v>
          </cell>
          <cell r="B456">
            <v>453</v>
          </cell>
          <cell r="C456" t="str">
            <v>166/0</v>
          </cell>
          <cell r="D456">
            <v>249</v>
          </cell>
          <cell r="E456" t="str">
            <v>FB+0</v>
          </cell>
          <cell r="F456">
            <v>0</v>
          </cell>
          <cell r="G456">
            <v>0</v>
          </cell>
          <cell r="H456">
            <v>0</v>
          </cell>
          <cell r="I456">
            <v>0</v>
          </cell>
          <cell r="J456">
            <v>0</v>
          </cell>
          <cell r="K456">
            <v>0</v>
          </cell>
          <cell r="P456">
            <v>0</v>
          </cell>
          <cell r="Q456">
            <v>0</v>
          </cell>
          <cell r="R456">
            <v>0</v>
          </cell>
          <cell r="S456">
            <v>0</v>
          </cell>
          <cell r="T456">
            <v>0</v>
          </cell>
          <cell r="U456">
            <v>0</v>
          </cell>
          <cell r="V456">
            <v>0</v>
          </cell>
          <cell r="W456">
            <v>0</v>
          </cell>
          <cell r="X456">
            <v>0</v>
          </cell>
          <cell r="Y456">
            <v>0</v>
          </cell>
          <cell r="Z456">
            <v>0</v>
          </cell>
          <cell r="AA456">
            <v>0</v>
          </cell>
          <cell r="AB456">
            <v>0</v>
          </cell>
          <cell r="AC456">
            <v>0</v>
          </cell>
          <cell r="AD456">
            <v>0</v>
          </cell>
          <cell r="AE456">
            <v>0</v>
          </cell>
          <cell r="AF456">
            <v>0</v>
          </cell>
          <cell r="AG456">
            <v>0</v>
          </cell>
          <cell r="AH456">
            <v>0</v>
          </cell>
          <cell r="AI456">
            <v>0</v>
          </cell>
          <cell r="AK456">
            <v>339.88</v>
          </cell>
          <cell r="AL456">
            <v>1266.1399999999999</v>
          </cell>
          <cell r="AM456">
            <v>103.24</v>
          </cell>
          <cell r="AN456">
            <v>1709.26</v>
          </cell>
        </row>
        <row r="457">
          <cell r="A457" t="str">
            <v>400 kv Obra Jounpur</v>
          </cell>
          <cell r="B457">
            <v>454</v>
          </cell>
          <cell r="C457" t="str">
            <v>166/1</v>
          </cell>
          <cell r="D457">
            <v>277.48</v>
          </cell>
          <cell r="E457" t="str">
            <v>FA+0</v>
          </cell>
          <cell r="F457">
            <v>0</v>
          </cell>
          <cell r="G457">
            <v>0</v>
          </cell>
          <cell r="H457">
            <v>0</v>
          </cell>
          <cell r="I457">
            <v>0</v>
          </cell>
          <cell r="J457">
            <v>0</v>
          </cell>
          <cell r="K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K457">
            <v>777.67</v>
          </cell>
          <cell r="AL457">
            <v>2138.39</v>
          </cell>
          <cell r="AM457">
            <v>198.9</v>
          </cell>
          <cell r="AN457">
            <v>3114.96</v>
          </cell>
        </row>
        <row r="458">
          <cell r="A458" t="str">
            <v>400 kv Obra Jounpur</v>
          </cell>
          <cell r="B458">
            <v>455</v>
          </cell>
          <cell r="C458" t="str">
            <v>167/0</v>
          </cell>
          <cell r="D458">
            <v>291</v>
          </cell>
          <cell r="E458" t="str">
            <v>FC+0</v>
          </cell>
          <cell r="F458">
            <v>0</v>
          </cell>
          <cell r="G458">
            <v>0</v>
          </cell>
          <cell r="H458">
            <v>0</v>
          </cell>
          <cell r="I458">
            <v>0</v>
          </cell>
          <cell r="J458">
            <v>0</v>
          </cell>
          <cell r="K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K458">
            <v>995.56</v>
          </cell>
          <cell r="AL458">
            <v>2659.92</v>
          </cell>
          <cell r="AM458">
            <v>278.35999999999996</v>
          </cell>
          <cell r="AN458">
            <v>3933.84</v>
          </cell>
        </row>
        <row r="459">
          <cell r="A459" t="str">
            <v>400 kv Obra Jounpur</v>
          </cell>
          <cell r="B459">
            <v>456</v>
          </cell>
          <cell r="C459" t="str">
            <v>167/1</v>
          </cell>
          <cell r="D459">
            <v>393.65</v>
          </cell>
          <cell r="E459" t="str">
            <v>FA+0</v>
          </cell>
          <cell r="F459">
            <v>0</v>
          </cell>
          <cell r="G459">
            <v>0</v>
          </cell>
          <cell r="H459">
            <v>0</v>
          </cell>
          <cell r="I459">
            <v>0</v>
          </cell>
          <cell r="J459">
            <v>0</v>
          </cell>
          <cell r="K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K459">
            <v>777.67</v>
          </cell>
          <cell r="AL459">
            <v>2138.39</v>
          </cell>
          <cell r="AM459">
            <v>198.9</v>
          </cell>
          <cell r="AN459">
            <v>3114.96</v>
          </cell>
        </row>
        <row r="460">
          <cell r="A460" t="str">
            <v>400 kv Obra Jounpur</v>
          </cell>
          <cell r="B460">
            <v>457</v>
          </cell>
          <cell r="C460" t="str">
            <v>168/0</v>
          </cell>
          <cell r="D460">
            <v>339</v>
          </cell>
          <cell r="E460" t="str">
            <v>FD+0</v>
          </cell>
          <cell r="F460">
            <v>0</v>
          </cell>
          <cell r="G460">
            <v>0</v>
          </cell>
          <cell r="H460">
            <v>0</v>
          </cell>
          <cell r="I460">
            <v>0</v>
          </cell>
          <cell r="J460">
            <v>0</v>
          </cell>
          <cell r="K460">
            <v>0</v>
          </cell>
          <cell r="P460">
            <v>0</v>
          </cell>
          <cell r="Q460">
            <v>0</v>
          </cell>
          <cell r="R460">
            <v>0</v>
          </cell>
          <cell r="S460">
            <v>0</v>
          </cell>
          <cell r="T460">
            <v>0</v>
          </cell>
          <cell r="U460">
            <v>0</v>
          </cell>
          <cell r="V460">
            <v>0</v>
          </cell>
          <cell r="W460">
            <v>0</v>
          </cell>
          <cell r="X460">
            <v>0</v>
          </cell>
          <cell r="Y460">
            <v>0</v>
          </cell>
          <cell r="Z460">
            <v>0</v>
          </cell>
          <cell r="AA460">
            <v>0</v>
          </cell>
          <cell r="AB460">
            <v>0</v>
          </cell>
          <cell r="AC460">
            <v>0</v>
          </cell>
          <cell r="AD460">
            <v>0</v>
          </cell>
          <cell r="AE460">
            <v>0</v>
          </cell>
          <cell r="AF460">
            <v>0</v>
          </cell>
          <cell r="AG460">
            <v>0</v>
          </cell>
          <cell r="AH460">
            <v>0</v>
          </cell>
          <cell r="AI460">
            <v>0</v>
          </cell>
          <cell r="AK460">
            <v>219.6</v>
          </cell>
          <cell r="AL460">
            <v>772.18999999999994</v>
          </cell>
          <cell r="AM460">
            <v>239.82</v>
          </cell>
          <cell r="AN460">
            <v>1231.6099999999999</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v>43815</v>
          </cell>
          <cell r="P461">
            <v>173.5</v>
          </cell>
          <cell r="Q461">
            <v>14.57</v>
          </cell>
          <cell r="R461">
            <v>2.0699999999999998</v>
          </cell>
          <cell r="S461">
            <v>126</v>
          </cell>
          <cell r="T461">
            <v>7.5705603999999989</v>
          </cell>
          <cell r="U461">
            <v>2.6459999999999999</v>
          </cell>
          <cell r="V461">
            <v>11.495301599999998</v>
          </cell>
          <cell r="W461">
            <v>122.56</v>
          </cell>
          <cell r="X461">
            <v>17.68</v>
          </cell>
          <cell r="Y461">
            <v>6.51</v>
          </cell>
          <cell r="Z461">
            <v>146.75</v>
          </cell>
          <cell r="AA461">
            <v>39.26</v>
          </cell>
          <cell r="AB461">
            <v>261.07600000000002</v>
          </cell>
          <cell r="AC461">
            <v>0</v>
          </cell>
          <cell r="AD461">
            <v>305.32799999999997</v>
          </cell>
          <cell r="AE461">
            <v>192.256</v>
          </cell>
          <cell r="AF461">
            <v>0</v>
          </cell>
          <cell r="AG461">
            <v>0</v>
          </cell>
          <cell r="AH461">
            <v>0</v>
          </cell>
          <cell r="AI461">
            <v>797.92</v>
          </cell>
          <cell r="AK461">
            <v>777.67</v>
          </cell>
          <cell r="AL461">
            <v>2138.39</v>
          </cell>
          <cell r="AM461">
            <v>198.9</v>
          </cell>
          <cell r="AN461">
            <v>3114.96</v>
          </cell>
        </row>
        <row r="462">
          <cell r="A462" t="str">
            <v>400 kv Obra Jounpur</v>
          </cell>
          <cell r="B462">
            <v>459</v>
          </cell>
          <cell r="C462" t="str">
            <v>169/0</v>
          </cell>
          <cell r="D462">
            <v>266</v>
          </cell>
          <cell r="E462" t="str">
            <v>FC+0</v>
          </cell>
          <cell r="F462">
            <v>0</v>
          </cell>
          <cell r="G462">
            <v>0</v>
          </cell>
          <cell r="H462">
            <v>0</v>
          </cell>
          <cell r="I462">
            <v>0</v>
          </cell>
          <cell r="J462">
            <v>0</v>
          </cell>
          <cell r="K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K462">
            <v>995.56</v>
          </cell>
          <cell r="AL462">
            <v>2659.92</v>
          </cell>
          <cell r="AM462">
            <v>278.35999999999996</v>
          </cell>
          <cell r="AN462">
            <v>3933.84</v>
          </cell>
        </row>
        <row r="463">
          <cell r="A463" t="str">
            <v>400 kv Obra Jounpur</v>
          </cell>
          <cell r="B463">
            <v>460</v>
          </cell>
          <cell r="C463" t="str">
            <v>169/1</v>
          </cell>
          <cell r="D463">
            <v>277.62</v>
          </cell>
          <cell r="E463" t="str">
            <v>FA+0</v>
          </cell>
          <cell r="F463">
            <v>0</v>
          </cell>
          <cell r="G463">
            <v>0</v>
          </cell>
          <cell r="H463">
            <v>0</v>
          </cell>
          <cell r="I463">
            <v>0</v>
          </cell>
          <cell r="J463">
            <v>0</v>
          </cell>
          <cell r="K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K463">
            <v>777.67</v>
          </cell>
          <cell r="AL463">
            <v>2138.39</v>
          </cell>
          <cell r="AM463">
            <v>198.9</v>
          </cell>
          <cell r="AN463">
            <v>3114.96</v>
          </cell>
        </row>
        <row r="464">
          <cell r="A464" t="str">
            <v>400 kv Obra Jounpur</v>
          </cell>
          <cell r="B464">
            <v>461</v>
          </cell>
          <cell r="C464" t="str">
            <v>170/0</v>
          </cell>
          <cell r="D464">
            <v>115.11</v>
          </cell>
          <cell r="E464" t="str">
            <v>FD+0</v>
          </cell>
          <cell r="F464">
            <v>0</v>
          </cell>
          <cell r="G464">
            <v>0</v>
          </cell>
          <cell r="H464">
            <v>0</v>
          </cell>
          <cell r="I464">
            <v>0</v>
          </cell>
          <cell r="J464">
            <v>0</v>
          </cell>
          <cell r="K464">
            <v>0</v>
          </cell>
          <cell r="P464">
            <v>0</v>
          </cell>
          <cell r="Q464">
            <v>0</v>
          </cell>
          <cell r="R464">
            <v>0</v>
          </cell>
          <cell r="S464">
            <v>0</v>
          </cell>
          <cell r="T464">
            <v>0</v>
          </cell>
          <cell r="U464">
            <v>0</v>
          </cell>
          <cell r="V464">
            <v>0</v>
          </cell>
          <cell r="W464">
            <v>0</v>
          </cell>
          <cell r="X464">
            <v>0</v>
          </cell>
          <cell r="Y464">
            <v>0</v>
          </cell>
          <cell r="Z464">
            <v>0</v>
          </cell>
          <cell r="AA464">
            <v>0</v>
          </cell>
          <cell r="AB464">
            <v>0</v>
          </cell>
          <cell r="AC464">
            <v>0</v>
          </cell>
          <cell r="AD464">
            <v>0</v>
          </cell>
          <cell r="AE464">
            <v>0</v>
          </cell>
          <cell r="AF464">
            <v>0</v>
          </cell>
          <cell r="AG464">
            <v>0</v>
          </cell>
          <cell r="AH464">
            <v>0</v>
          </cell>
          <cell r="AI464">
            <v>0</v>
          </cell>
          <cell r="AK464">
            <v>219.6</v>
          </cell>
          <cell r="AL464">
            <v>772.18999999999994</v>
          </cell>
          <cell r="AM464">
            <v>239.82</v>
          </cell>
          <cell r="AN464">
            <v>1231.6099999999999</v>
          </cell>
        </row>
        <row r="465">
          <cell r="A465" t="str">
            <v>400 kv Obra Jounpur</v>
          </cell>
          <cell r="B465">
            <v>462</v>
          </cell>
          <cell r="C465" t="str">
            <v>170/0</v>
          </cell>
          <cell r="D465">
            <v>115.11</v>
          </cell>
          <cell r="E465" t="str">
            <v>FD+0</v>
          </cell>
          <cell r="F465">
            <v>0</v>
          </cell>
          <cell r="G465">
            <v>0</v>
          </cell>
          <cell r="H465">
            <v>0</v>
          </cell>
          <cell r="I465">
            <v>0</v>
          </cell>
          <cell r="J465">
            <v>0</v>
          </cell>
          <cell r="K465">
            <v>0</v>
          </cell>
          <cell r="P465">
            <v>0</v>
          </cell>
          <cell r="Q465">
            <v>0</v>
          </cell>
          <cell r="R465">
            <v>0</v>
          </cell>
          <cell r="S465">
            <v>0</v>
          </cell>
          <cell r="T465">
            <v>0</v>
          </cell>
          <cell r="U465">
            <v>0</v>
          </cell>
          <cell r="V465">
            <v>0</v>
          </cell>
          <cell r="W465">
            <v>0</v>
          </cell>
          <cell r="X465">
            <v>0</v>
          </cell>
          <cell r="Y465">
            <v>0</v>
          </cell>
          <cell r="Z465">
            <v>0</v>
          </cell>
          <cell r="AA465">
            <v>0</v>
          </cell>
          <cell r="AB465">
            <v>0</v>
          </cell>
          <cell r="AC465">
            <v>0</v>
          </cell>
          <cell r="AD465">
            <v>0</v>
          </cell>
          <cell r="AE465">
            <v>0</v>
          </cell>
          <cell r="AF465">
            <v>0</v>
          </cell>
          <cell r="AG465">
            <v>0</v>
          </cell>
          <cell r="AH465">
            <v>0</v>
          </cell>
          <cell r="AI465">
            <v>0</v>
          </cell>
          <cell r="AK465">
            <v>219.6</v>
          </cell>
          <cell r="AL465">
            <v>772.18999999999994</v>
          </cell>
          <cell r="AM465">
            <v>239.82</v>
          </cell>
          <cell r="AN465">
            <v>1231.6099999999999</v>
          </cell>
        </row>
        <row r="466">
          <cell r="A466" t="str">
            <v>400 kv Obra Jounpur</v>
          </cell>
          <cell r="B466">
            <v>463</v>
          </cell>
          <cell r="C466" t="str">
            <v>Gantry</v>
          </cell>
          <cell r="E466" t="str">
            <v>Gantry</v>
          </cell>
          <cell r="F466">
            <v>0</v>
          </cell>
          <cell r="G466">
            <v>0</v>
          </cell>
          <cell r="H466">
            <v>0</v>
          </cell>
          <cell r="I466">
            <v>0</v>
          </cell>
          <cell r="J466">
            <v>0</v>
          </cell>
          <cell r="K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K466">
            <v>0</v>
          </cell>
          <cell r="AL466">
            <v>0</v>
          </cell>
          <cell r="AM466">
            <v>0</v>
          </cell>
          <cell r="AN466">
            <v>0</v>
          </cell>
        </row>
        <row r="467">
          <cell r="A467" t="str">
            <v>765 kv Anpara Unnao</v>
          </cell>
          <cell r="B467">
            <v>464</v>
          </cell>
          <cell r="C467" t="str">
            <v>159/3</v>
          </cell>
          <cell r="E467" t="str">
            <v>EA+3</v>
          </cell>
          <cell r="F467">
            <v>0</v>
          </cell>
          <cell r="G467">
            <v>0</v>
          </cell>
          <cell r="H467">
            <v>0</v>
          </cell>
          <cell r="I467">
            <v>0</v>
          </cell>
          <cell r="J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K467">
            <v>0</v>
          </cell>
          <cell r="AL467">
            <v>0</v>
          </cell>
          <cell r="AM467">
            <v>0</v>
          </cell>
          <cell r="AN467">
            <v>0</v>
          </cell>
        </row>
        <row r="468">
          <cell r="A468" t="str">
            <v>765 kv Anpara Unnao</v>
          </cell>
          <cell r="B468">
            <v>465</v>
          </cell>
          <cell r="C468" t="str">
            <v>159/4</v>
          </cell>
          <cell r="E468" t="str">
            <v>EA+0</v>
          </cell>
          <cell r="F468">
            <v>0</v>
          </cell>
          <cell r="G468">
            <v>0</v>
          </cell>
          <cell r="H468">
            <v>0</v>
          </cell>
          <cell r="I468">
            <v>0</v>
          </cell>
          <cell r="J468">
            <v>0</v>
          </cell>
          <cell r="K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K468">
            <v>0</v>
          </cell>
          <cell r="AL468">
            <v>0</v>
          </cell>
          <cell r="AM468">
            <v>0</v>
          </cell>
          <cell r="AN468">
            <v>0</v>
          </cell>
        </row>
        <row r="469">
          <cell r="A469" t="str">
            <v>765 kv Anpara Unnao</v>
          </cell>
          <cell r="B469">
            <v>466</v>
          </cell>
          <cell r="C469" t="str">
            <v>159/5</v>
          </cell>
          <cell r="E469" t="str">
            <v>EA+0</v>
          </cell>
          <cell r="F469">
            <v>0</v>
          </cell>
          <cell r="G469">
            <v>0</v>
          </cell>
          <cell r="H469">
            <v>0</v>
          </cell>
          <cell r="I469">
            <v>0</v>
          </cell>
          <cell r="J469">
            <v>0</v>
          </cell>
          <cell r="K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K469">
            <v>0</v>
          </cell>
          <cell r="AL469">
            <v>0</v>
          </cell>
          <cell r="AM469">
            <v>0</v>
          </cell>
          <cell r="AN469">
            <v>0</v>
          </cell>
        </row>
        <row r="470">
          <cell r="A470" t="str">
            <v>765 kv Anpara Unnao</v>
          </cell>
          <cell r="B470">
            <v>467</v>
          </cell>
          <cell r="C470" t="str">
            <v>160/0</v>
          </cell>
          <cell r="E470" t="str">
            <v>ED+0</v>
          </cell>
          <cell r="F470">
            <v>0</v>
          </cell>
          <cell r="G470">
            <v>0</v>
          </cell>
          <cell r="H470">
            <v>0</v>
          </cell>
          <cell r="I470">
            <v>0</v>
          </cell>
          <cell r="J470">
            <v>0</v>
          </cell>
          <cell r="K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K470">
            <v>0</v>
          </cell>
          <cell r="AL470">
            <v>0</v>
          </cell>
          <cell r="AM470">
            <v>0</v>
          </cell>
          <cell r="AN470">
            <v>0</v>
          </cell>
        </row>
        <row r="471">
          <cell r="A471" t="str">
            <v>765 kv Anpara Unnao</v>
          </cell>
          <cell r="B471">
            <v>468</v>
          </cell>
          <cell r="C471" t="str">
            <v>160/1</v>
          </cell>
          <cell r="E471" t="str">
            <v>EA+0</v>
          </cell>
          <cell r="F471">
            <v>0</v>
          </cell>
          <cell r="G471">
            <v>0</v>
          </cell>
          <cell r="H471">
            <v>0</v>
          </cell>
          <cell r="I471">
            <v>0</v>
          </cell>
          <cell r="J471">
            <v>0</v>
          </cell>
          <cell r="K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K471">
            <v>0</v>
          </cell>
          <cell r="AL471">
            <v>0</v>
          </cell>
          <cell r="AM471">
            <v>0</v>
          </cell>
          <cell r="AN471">
            <v>0</v>
          </cell>
        </row>
        <row r="472">
          <cell r="A472" t="str">
            <v>765 kv Anpara Unnao</v>
          </cell>
          <cell r="B472">
            <v>469</v>
          </cell>
          <cell r="C472" t="str">
            <v>160/2</v>
          </cell>
          <cell r="E472" t="str">
            <v>EA+0</v>
          </cell>
          <cell r="F472">
            <v>0</v>
          </cell>
          <cell r="G472">
            <v>0</v>
          </cell>
          <cell r="H472">
            <v>0</v>
          </cell>
          <cell r="I472">
            <v>0</v>
          </cell>
          <cell r="J472">
            <v>0</v>
          </cell>
          <cell r="K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K472">
            <v>0</v>
          </cell>
          <cell r="AL472">
            <v>0</v>
          </cell>
          <cell r="AM472">
            <v>0</v>
          </cell>
          <cell r="AN472">
            <v>0</v>
          </cell>
        </row>
        <row r="473">
          <cell r="A473" t="str">
            <v>765 kv Anpara Unnao</v>
          </cell>
          <cell r="B473">
            <v>470</v>
          </cell>
          <cell r="C473" t="str">
            <v>160/3</v>
          </cell>
          <cell r="E473" t="str">
            <v>EA+3</v>
          </cell>
          <cell r="F473">
            <v>0</v>
          </cell>
          <cell r="G473">
            <v>0</v>
          </cell>
          <cell r="H473">
            <v>0</v>
          </cell>
          <cell r="I473">
            <v>0</v>
          </cell>
          <cell r="J473">
            <v>0</v>
          </cell>
          <cell r="K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K473">
            <v>0</v>
          </cell>
          <cell r="AL473">
            <v>0</v>
          </cell>
          <cell r="AM473">
            <v>0</v>
          </cell>
          <cell r="AN473">
            <v>0</v>
          </cell>
        </row>
        <row r="474">
          <cell r="A474" t="str">
            <v>765 kv Anpara Unnao</v>
          </cell>
          <cell r="B474">
            <v>471</v>
          </cell>
          <cell r="C474" t="str">
            <v>160/4</v>
          </cell>
          <cell r="E474" t="str">
            <v>EA+0</v>
          </cell>
          <cell r="F474">
            <v>0</v>
          </cell>
          <cell r="G474">
            <v>0</v>
          </cell>
          <cell r="H474">
            <v>0</v>
          </cell>
          <cell r="I474">
            <v>0</v>
          </cell>
          <cell r="J474">
            <v>0</v>
          </cell>
          <cell r="K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K474">
            <v>0</v>
          </cell>
          <cell r="AL474">
            <v>0</v>
          </cell>
          <cell r="AM474">
            <v>0</v>
          </cell>
          <cell r="AN474">
            <v>0</v>
          </cell>
        </row>
        <row r="475">
          <cell r="A475" t="str">
            <v>765 kv Anpara Unnao</v>
          </cell>
          <cell r="B475">
            <v>472</v>
          </cell>
          <cell r="C475" t="str">
            <v>160/5</v>
          </cell>
          <cell r="E475" t="str">
            <v>EA+3</v>
          </cell>
          <cell r="F475">
            <v>0</v>
          </cell>
          <cell r="G475">
            <v>0</v>
          </cell>
          <cell r="H475">
            <v>0</v>
          </cell>
          <cell r="I475">
            <v>0</v>
          </cell>
          <cell r="J475">
            <v>0</v>
          </cell>
          <cell r="K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K475">
            <v>0</v>
          </cell>
          <cell r="AL475">
            <v>0</v>
          </cell>
          <cell r="AM475">
            <v>0</v>
          </cell>
          <cell r="AN475">
            <v>0</v>
          </cell>
        </row>
        <row r="476">
          <cell r="A476" t="str">
            <v>765 kv Anpara Unnao</v>
          </cell>
          <cell r="B476">
            <v>473</v>
          </cell>
          <cell r="C476" t="str">
            <v>160A/0</v>
          </cell>
          <cell r="E476" t="str">
            <v>EC+0</v>
          </cell>
          <cell r="F476">
            <v>0</v>
          </cell>
          <cell r="G476">
            <v>0</v>
          </cell>
          <cell r="H476">
            <v>0</v>
          </cell>
          <cell r="I476">
            <v>0</v>
          </cell>
          <cell r="J476">
            <v>0</v>
          </cell>
          <cell r="K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K476">
            <v>0</v>
          </cell>
          <cell r="AL476">
            <v>0</v>
          </cell>
          <cell r="AM476">
            <v>0</v>
          </cell>
          <cell r="AN476">
            <v>0</v>
          </cell>
        </row>
        <row r="477">
          <cell r="A477" t="str">
            <v>765 kv Anpara Unnao</v>
          </cell>
          <cell r="B477">
            <v>474</v>
          </cell>
          <cell r="C477" t="str">
            <v>160A/1</v>
          </cell>
          <cell r="E477" t="str">
            <v>EA+0</v>
          </cell>
          <cell r="F477">
            <v>0</v>
          </cell>
          <cell r="G477">
            <v>0</v>
          </cell>
          <cell r="H477">
            <v>0</v>
          </cell>
          <cell r="I477">
            <v>0</v>
          </cell>
          <cell r="J477">
            <v>0</v>
          </cell>
          <cell r="K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K477">
            <v>0</v>
          </cell>
          <cell r="AL477">
            <v>0</v>
          </cell>
          <cell r="AM477">
            <v>0</v>
          </cell>
          <cell r="AN477">
            <v>0</v>
          </cell>
        </row>
        <row r="478">
          <cell r="A478" t="str">
            <v>765 kv Anpara Unnao</v>
          </cell>
          <cell r="B478">
            <v>475</v>
          </cell>
          <cell r="C478" t="str">
            <v>160A/2</v>
          </cell>
          <cell r="E478" t="str">
            <v>EA+0</v>
          </cell>
          <cell r="F478">
            <v>0</v>
          </cell>
          <cell r="G478">
            <v>0</v>
          </cell>
          <cell r="H478">
            <v>0</v>
          </cell>
          <cell r="I478">
            <v>0</v>
          </cell>
          <cell r="J478">
            <v>0</v>
          </cell>
          <cell r="K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K478">
            <v>0</v>
          </cell>
          <cell r="AL478">
            <v>0</v>
          </cell>
          <cell r="AM478">
            <v>0</v>
          </cell>
          <cell r="AN478">
            <v>0</v>
          </cell>
        </row>
        <row r="479">
          <cell r="A479" t="str">
            <v>765 kv Anpara Unnao</v>
          </cell>
          <cell r="B479">
            <v>476</v>
          </cell>
          <cell r="C479" t="str">
            <v>160A/3</v>
          </cell>
          <cell r="E479" t="str">
            <v>EA+0</v>
          </cell>
          <cell r="F479">
            <v>0</v>
          </cell>
          <cell r="G479">
            <v>0</v>
          </cell>
          <cell r="H479">
            <v>0</v>
          </cell>
          <cell r="I479">
            <v>0</v>
          </cell>
          <cell r="J479">
            <v>0</v>
          </cell>
          <cell r="K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K479">
            <v>0</v>
          </cell>
          <cell r="AL479">
            <v>0</v>
          </cell>
          <cell r="AM479">
            <v>0</v>
          </cell>
          <cell r="AN479">
            <v>0</v>
          </cell>
        </row>
        <row r="480">
          <cell r="A480" t="str">
            <v>765 kv Anpara Unnao</v>
          </cell>
          <cell r="B480">
            <v>477</v>
          </cell>
          <cell r="C480" t="str">
            <v>160A/4</v>
          </cell>
          <cell r="E480" t="str">
            <v>EA+0</v>
          </cell>
          <cell r="F480">
            <v>0</v>
          </cell>
          <cell r="G480">
            <v>0</v>
          </cell>
          <cell r="H480">
            <v>0</v>
          </cell>
          <cell r="I480">
            <v>0</v>
          </cell>
          <cell r="J480">
            <v>0</v>
          </cell>
          <cell r="K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K480">
            <v>0</v>
          </cell>
          <cell r="AL480">
            <v>0</v>
          </cell>
          <cell r="AM480">
            <v>0</v>
          </cell>
          <cell r="AN480">
            <v>0</v>
          </cell>
        </row>
        <row r="481">
          <cell r="A481" t="str">
            <v>765 kv Anpara Unnao</v>
          </cell>
          <cell r="B481">
            <v>478</v>
          </cell>
          <cell r="C481" t="str">
            <v>161/0</v>
          </cell>
          <cell r="E481" t="str">
            <v>EB+0</v>
          </cell>
          <cell r="F481">
            <v>0</v>
          </cell>
          <cell r="G481">
            <v>0</v>
          </cell>
          <cell r="H481">
            <v>0</v>
          </cell>
          <cell r="I481">
            <v>0</v>
          </cell>
          <cell r="J481">
            <v>0</v>
          </cell>
          <cell r="K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K481">
            <v>0</v>
          </cell>
          <cell r="AL481">
            <v>0</v>
          </cell>
          <cell r="AM481">
            <v>0</v>
          </cell>
          <cell r="AN481">
            <v>0</v>
          </cell>
        </row>
        <row r="482">
          <cell r="A482" t="str">
            <v>765 kv Anpara Unnao</v>
          </cell>
          <cell r="B482">
            <v>479</v>
          </cell>
          <cell r="C482" t="str">
            <v>161/1</v>
          </cell>
          <cell r="E482" t="str">
            <v>EA+0</v>
          </cell>
          <cell r="F482">
            <v>0</v>
          </cell>
          <cell r="G482">
            <v>0</v>
          </cell>
          <cell r="H482">
            <v>0</v>
          </cell>
          <cell r="I482">
            <v>0</v>
          </cell>
          <cell r="J482">
            <v>0</v>
          </cell>
          <cell r="K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K482">
            <v>0</v>
          </cell>
          <cell r="AL482">
            <v>0</v>
          </cell>
          <cell r="AM482">
            <v>0</v>
          </cell>
          <cell r="AN482">
            <v>0</v>
          </cell>
        </row>
        <row r="483">
          <cell r="A483" t="str">
            <v>765 kv Anpara Unnao</v>
          </cell>
          <cell r="B483">
            <v>480</v>
          </cell>
          <cell r="C483" t="str">
            <v>161/2</v>
          </cell>
          <cell r="E483" t="str">
            <v>EA+0</v>
          </cell>
          <cell r="F483">
            <v>0</v>
          </cell>
          <cell r="G483">
            <v>0</v>
          </cell>
          <cell r="H483">
            <v>0</v>
          </cell>
          <cell r="I483">
            <v>0</v>
          </cell>
          <cell r="J483">
            <v>0</v>
          </cell>
          <cell r="K483">
            <v>0</v>
          </cell>
          <cell r="P483">
            <v>0</v>
          </cell>
          <cell r="Q483">
            <v>0</v>
          </cell>
          <cell r="R483">
            <v>0</v>
          </cell>
          <cell r="S483">
            <v>0</v>
          </cell>
          <cell r="T483">
            <v>0</v>
          </cell>
          <cell r="U483">
            <v>0</v>
          </cell>
          <cell r="V483">
            <v>0</v>
          </cell>
          <cell r="W483">
            <v>0</v>
          </cell>
          <cell r="X483">
            <v>0</v>
          </cell>
          <cell r="Y483">
            <v>0</v>
          </cell>
          <cell r="Z483">
            <v>0</v>
          </cell>
          <cell r="AA483">
            <v>0</v>
          </cell>
          <cell r="AB483">
            <v>0</v>
          </cell>
          <cell r="AC483">
            <v>0</v>
          </cell>
          <cell r="AD483">
            <v>0</v>
          </cell>
          <cell r="AE483">
            <v>0</v>
          </cell>
          <cell r="AF483">
            <v>0</v>
          </cell>
          <cell r="AG483">
            <v>0</v>
          </cell>
          <cell r="AH483">
            <v>0</v>
          </cell>
          <cell r="AI483">
            <v>0</v>
          </cell>
          <cell r="AK483">
            <v>0</v>
          </cell>
          <cell r="AL483">
            <v>0</v>
          </cell>
          <cell r="AM483">
            <v>0</v>
          </cell>
          <cell r="AN483">
            <v>0</v>
          </cell>
        </row>
        <row r="484">
          <cell r="A484" t="str">
            <v>765 kv Anpara Unnao</v>
          </cell>
          <cell r="B484">
            <v>481</v>
          </cell>
          <cell r="C484" t="str">
            <v>161/3</v>
          </cell>
          <cell r="E484" t="str">
            <v>EA+0</v>
          </cell>
          <cell r="F484">
            <v>0</v>
          </cell>
          <cell r="G484">
            <v>0</v>
          </cell>
          <cell r="H484">
            <v>0</v>
          </cell>
          <cell r="I484">
            <v>0</v>
          </cell>
          <cell r="J484">
            <v>0</v>
          </cell>
          <cell r="K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K484">
            <v>0</v>
          </cell>
          <cell r="AL484">
            <v>0</v>
          </cell>
          <cell r="AM484">
            <v>0</v>
          </cell>
          <cell r="AN484">
            <v>0</v>
          </cell>
        </row>
        <row r="485">
          <cell r="A485" t="str">
            <v>765 kv Anpara Unnao</v>
          </cell>
          <cell r="B485">
            <v>482</v>
          </cell>
          <cell r="C485" t="str">
            <v>161/4</v>
          </cell>
          <cell r="E485" t="str">
            <v>EA+0</v>
          </cell>
          <cell r="F485">
            <v>0</v>
          </cell>
          <cell r="G485">
            <v>0</v>
          </cell>
          <cell r="H485">
            <v>0</v>
          </cell>
          <cell r="I485">
            <v>0</v>
          </cell>
          <cell r="J485">
            <v>0</v>
          </cell>
          <cell r="K485">
            <v>0</v>
          </cell>
          <cell r="P485">
            <v>0</v>
          </cell>
          <cell r="Q485">
            <v>0</v>
          </cell>
          <cell r="R485">
            <v>0</v>
          </cell>
          <cell r="S485">
            <v>0</v>
          </cell>
          <cell r="T485">
            <v>0</v>
          </cell>
          <cell r="U485">
            <v>0</v>
          </cell>
          <cell r="V485">
            <v>0</v>
          </cell>
          <cell r="W485">
            <v>0</v>
          </cell>
          <cell r="X485">
            <v>0</v>
          </cell>
          <cell r="Y485">
            <v>0</v>
          </cell>
          <cell r="Z485">
            <v>0</v>
          </cell>
          <cell r="AA485">
            <v>0</v>
          </cell>
          <cell r="AB485">
            <v>0</v>
          </cell>
          <cell r="AC485">
            <v>0</v>
          </cell>
          <cell r="AD485">
            <v>0</v>
          </cell>
          <cell r="AE485">
            <v>0</v>
          </cell>
          <cell r="AF485">
            <v>0</v>
          </cell>
          <cell r="AG485">
            <v>0</v>
          </cell>
          <cell r="AH485">
            <v>0</v>
          </cell>
          <cell r="AI485">
            <v>0</v>
          </cell>
          <cell r="AK485">
            <v>0</v>
          </cell>
          <cell r="AL485">
            <v>0</v>
          </cell>
          <cell r="AM485">
            <v>0</v>
          </cell>
          <cell r="AN485">
            <v>0</v>
          </cell>
        </row>
        <row r="486">
          <cell r="A486" t="str">
            <v>765 kv Anpara Unnao</v>
          </cell>
          <cell r="B486">
            <v>483</v>
          </cell>
          <cell r="C486" t="str">
            <v>162/0</v>
          </cell>
          <cell r="E486" t="str">
            <v>EB+6</v>
          </cell>
          <cell r="F486">
            <v>0</v>
          </cell>
          <cell r="G486">
            <v>0</v>
          </cell>
          <cell r="H486">
            <v>0</v>
          </cell>
          <cell r="I486">
            <v>0</v>
          </cell>
          <cell r="J486">
            <v>0</v>
          </cell>
          <cell r="K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K486">
            <v>0</v>
          </cell>
          <cell r="AL486">
            <v>0</v>
          </cell>
          <cell r="AM486">
            <v>0</v>
          </cell>
          <cell r="AN486">
            <v>0</v>
          </cell>
        </row>
        <row r="487">
          <cell r="A487" t="str">
            <v>765 kv Anpara Unnao</v>
          </cell>
          <cell r="B487">
            <v>484</v>
          </cell>
          <cell r="C487" t="str">
            <v>163/0</v>
          </cell>
          <cell r="E487" t="str">
            <v>EB+6</v>
          </cell>
          <cell r="F487">
            <v>0</v>
          </cell>
          <cell r="G487">
            <v>0</v>
          </cell>
          <cell r="H487">
            <v>0</v>
          </cell>
          <cell r="I487">
            <v>0</v>
          </cell>
          <cell r="J487">
            <v>0</v>
          </cell>
          <cell r="K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K487">
            <v>0</v>
          </cell>
          <cell r="AL487">
            <v>0</v>
          </cell>
          <cell r="AM487">
            <v>0</v>
          </cell>
          <cell r="AN487">
            <v>0</v>
          </cell>
        </row>
        <row r="488">
          <cell r="A488" t="str">
            <v>765 kv Anpara Unnao</v>
          </cell>
          <cell r="B488">
            <v>485</v>
          </cell>
          <cell r="C488" t="str">
            <v>163/1</v>
          </cell>
          <cell r="E488" t="str">
            <v>EA+0</v>
          </cell>
          <cell r="F488">
            <v>0</v>
          </cell>
          <cell r="G488">
            <v>0</v>
          </cell>
          <cell r="H488">
            <v>0</v>
          </cell>
          <cell r="I488">
            <v>0</v>
          </cell>
          <cell r="J488">
            <v>0</v>
          </cell>
          <cell r="K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K488">
            <v>0</v>
          </cell>
          <cell r="AL488">
            <v>0</v>
          </cell>
          <cell r="AM488">
            <v>0</v>
          </cell>
          <cell r="AN488">
            <v>0</v>
          </cell>
        </row>
        <row r="489">
          <cell r="A489" t="str">
            <v>765 kv Anpara Unnao</v>
          </cell>
          <cell r="B489">
            <v>486</v>
          </cell>
          <cell r="C489" t="str">
            <v>163/2</v>
          </cell>
          <cell r="E489" t="str">
            <v>EA+0</v>
          </cell>
          <cell r="F489">
            <v>0</v>
          </cell>
          <cell r="G489">
            <v>0</v>
          </cell>
          <cell r="H489">
            <v>0</v>
          </cell>
          <cell r="I489">
            <v>0</v>
          </cell>
          <cell r="J489">
            <v>0</v>
          </cell>
          <cell r="K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K489">
            <v>0</v>
          </cell>
          <cell r="AL489">
            <v>0</v>
          </cell>
          <cell r="AM489">
            <v>0</v>
          </cell>
          <cell r="AN489">
            <v>0</v>
          </cell>
        </row>
        <row r="490">
          <cell r="A490" t="str">
            <v>765 kv Anpara Unnao</v>
          </cell>
          <cell r="B490">
            <v>487</v>
          </cell>
          <cell r="C490" t="str">
            <v>164/0</v>
          </cell>
          <cell r="E490" t="str">
            <v>EB+0</v>
          </cell>
          <cell r="F490">
            <v>0</v>
          </cell>
          <cell r="G490">
            <v>0</v>
          </cell>
          <cell r="H490">
            <v>0</v>
          </cell>
          <cell r="I490">
            <v>0</v>
          </cell>
          <cell r="J490">
            <v>0</v>
          </cell>
          <cell r="K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K490">
            <v>0</v>
          </cell>
          <cell r="AL490">
            <v>0</v>
          </cell>
          <cell r="AM490">
            <v>0</v>
          </cell>
          <cell r="AN490">
            <v>0</v>
          </cell>
        </row>
        <row r="491">
          <cell r="A491" t="str">
            <v>765 kv Anpara Unnao</v>
          </cell>
          <cell r="B491">
            <v>488</v>
          </cell>
          <cell r="C491" t="str">
            <v>165/0</v>
          </cell>
          <cell r="E491" t="str">
            <v>EC+0</v>
          </cell>
          <cell r="F491">
            <v>0</v>
          </cell>
          <cell r="G491">
            <v>0</v>
          </cell>
          <cell r="H491">
            <v>0</v>
          </cell>
          <cell r="I491">
            <v>0</v>
          </cell>
          <cell r="J491">
            <v>0</v>
          </cell>
          <cell r="K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K491">
            <v>0</v>
          </cell>
          <cell r="AL491">
            <v>0</v>
          </cell>
          <cell r="AM491">
            <v>0</v>
          </cell>
          <cell r="AN491">
            <v>0</v>
          </cell>
        </row>
        <row r="492">
          <cell r="A492" t="str">
            <v>765 kv Anpara Unnao</v>
          </cell>
          <cell r="B492">
            <v>489</v>
          </cell>
          <cell r="C492" t="str">
            <v>165/1</v>
          </cell>
          <cell r="E492" t="str">
            <v>EA+0</v>
          </cell>
          <cell r="F492">
            <v>0</v>
          </cell>
          <cell r="G492">
            <v>0</v>
          </cell>
          <cell r="H492">
            <v>0</v>
          </cell>
          <cell r="I492">
            <v>0</v>
          </cell>
          <cell r="J492">
            <v>0</v>
          </cell>
          <cell r="K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K492">
            <v>0</v>
          </cell>
          <cell r="AL492">
            <v>0</v>
          </cell>
          <cell r="AM492">
            <v>0</v>
          </cell>
          <cell r="AN492">
            <v>0</v>
          </cell>
        </row>
        <row r="493">
          <cell r="A493" t="str">
            <v>765 kv Anpara Unnao</v>
          </cell>
          <cell r="B493">
            <v>490</v>
          </cell>
          <cell r="C493" t="str">
            <v>165/2</v>
          </cell>
          <cell r="E493" t="str">
            <v>EA+0</v>
          </cell>
          <cell r="F493">
            <v>0</v>
          </cell>
          <cell r="G493">
            <v>0</v>
          </cell>
          <cell r="H493">
            <v>0</v>
          </cell>
          <cell r="I493">
            <v>0</v>
          </cell>
          <cell r="J493">
            <v>0</v>
          </cell>
          <cell r="K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K493">
            <v>0</v>
          </cell>
          <cell r="AL493">
            <v>0</v>
          </cell>
          <cell r="AM493">
            <v>0</v>
          </cell>
          <cell r="AN493">
            <v>0</v>
          </cell>
        </row>
        <row r="494">
          <cell r="A494" t="str">
            <v>765 kv Anpara Unnao</v>
          </cell>
          <cell r="B494">
            <v>491</v>
          </cell>
          <cell r="C494" t="str">
            <v>165/3</v>
          </cell>
          <cell r="E494" t="str">
            <v>EA+0</v>
          </cell>
          <cell r="F494">
            <v>0</v>
          </cell>
          <cell r="G494">
            <v>0</v>
          </cell>
          <cell r="H494">
            <v>0</v>
          </cell>
          <cell r="I494">
            <v>0</v>
          </cell>
          <cell r="J494">
            <v>0</v>
          </cell>
          <cell r="K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K494">
            <v>0</v>
          </cell>
          <cell r="AL494">
            <v>0</v>
          </cell>
          <cell r="AM494">
            <v>0</v>
          </cell>
          <cell r="AN494">
            <v>0</v>
          </cell>
        </row>
        <row r="495">
          <cell r="A495" t="str">
            <v>765 kv Anpara Unnao</v>
          </cell>
          <cell r="B495">
            <v>492</v>
          </cell>
          <cell r="C495" t="str">
            <v>166/0</v>
          </cell>
          <cell r="E495" t="str">
            <v>EB+0</v>
          </cell>
          <cell r="F495">
            <v>0</v>
          </cell>
          <cell r="G495">
            <v>0</v>
          </cell>
          <cell r="H495">
            <v>0</v>
          </cell>
          <cell r="I495">
            <v>0</v>
          </cell>
          <cell r="J495">
            <v>0</v>
          </cell>
          <cell r="K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K495">
            <v>0</v>
          </cell>
          <cell r="AL495">
            <v>0</v>
          </cell>
          <cell r="AM495">
            <v>0</v>
          </cell>
          <cell r="AN495">
            <v>0</v>
          </cell>
        </row>
        <row r="496">
          <cell r="A496" t="str">
            <v>765 kv Anpara Unnao</v>
          </cell>
          <cell r="B496">
            <v>493</v>
          </cell>
          <cell r="C496" t="str">
            <v>167/0</v>
          </cell>
          <cell r="E496" t="str">
            <v>EC+0</v>
          </cell>
          <cell r="F496">
            <v>0</v>
          </cell>
          <cell r="G496">
            <v>0</v>
          </cell>
          <cell r="H496">
            <v>0</v>
          </cell>
          <cell r="I496">
            <v>0</v>
          </cell>
          <cell r="J496">
            <v>0</v>
          </cell>
          <cell r="K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K496">
            <v>0</v>
          </cell>
          <cell r="AL496">
            <v>0</v>
          </cell>
          <cell r="AM496">
            <v>0</v>
          </cell>
          <cell r="AN496">
            <v>0</v>
          </cell>
        </row>
        <row r="497">
          <cell r="A497" t="str">
            <v>765 kv Anpara Unnao</v>
          </cell>
          <cell r="B497">
            <v>494</v>
          </cell>
          <cell r="C497" t="str">
            <v>167/1</v>
          </cell>
          <cell r="E497" t="str">
            <v>EA+0</v>
          </cell>
          <cell r="F497">
            <v>0</v>
          </cell>
          <cell r="G497">
            <v>0</v>
          </cell>
          <cell r="H497">
            <v>0</v>
          </cell>
          <cell r="I497">
            <v>0</v>
          </cell>
          <cell r="J497">
            <v>0</v>
          </cell>
          <cell r="K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K497">
            <v>0</v>
          </cell>
          <cell r="AL497">
            <v>0</v>
          </cell>
          <cell r="AM497">
            <v>0</v>
          </cell>
          <cell r="AN497">
            <v>0</v>
          </cell>
        </row>
      </sheetData>
      <sheetData sheetId="3" refreshError="1"/>
      <sheetData sheetId="4" refreshError="1"/>
      <sheetData sheetId="5" refreshError="1"/>
      <sheetData sheetId="6">
        <row r="6">
          <cell r="E6" t="str">
            <v>FA+03.5DRY SOIL0</v>
          </cell>
          <cell r="F6">
            <v>3.5</v>
          </cell>
          <cell r="G6">
            <v>79.3</v>
          </cell>
          <cell r="H6">
            <v>7.4</v>
          </cell>
          <cell r="I6">
            <v>0.87</v>
          </cell>
          <cell r="J6">
            <v>64</v>
          </cell>
          <cell r="K6">
            <v>7.0193400000000006</v>
          </cell>
          <cell r="L6">
            <v>3.7710100000000004</v>
          </cell>
          <cell r="M6">
            <v>1.6665600000000003</v>
          </cell>
          <cell r="N6">
            <v>5.3527800000000001</v>
          </cell>
          <cell r="O6">
            <v>22.07</v>
          </cell>
          <cell r="P6">
            <v>71.489999999999995</v>
          </cell>
          <cell r="Q6">
            <v>85.74</v>
          </cell>
          <cell r="R6">
            <v>54.2</v>
          </cell>
          <cell r="S6">
            <v>96.32</v>
          </cell>
          <cell r="T6">
            <v>0</v>
          </cell>
          <cell r="U6">
            <v>0</v>
          </cell>
          <cell r="W6">
            <v>329.82</v>
          </cell>
        </row>
        <row r="7">
          <cell r="E7" t="str">
            <v>FA+03.5WET0</v>
          </cell>
          <cell r="F7">
            <v>3.5</v>
          </cell>
          <cell r="G7">
            <v>135.4</v>
          </cell>
          <cell r="H7">
            <v>12</v>
          </cell>
          <cell r="I7">
            <v>1.58</v>
          </cell>
          <cell r="J7">
            <v>103</v>
          </cell>
          <cell r="K7">
            <v>11.5366576</v>
          </cell>
          <cell r="L7">
            <v>6.1852743999999991</v>
          </cell>
          <cell r="M7">
            <v>2.6460000000000004</v>
          </cell>
          <cell r="N7">
            <v>8.8906576000000008</v>
          </cell>
          <cell r="O7">
            <v>39.26</v>
          </cell>
          <cell r="P7">
            <v>180.04000000000002</v>
          </cell>
          <cell r="Q7">
            <v>0</v>
          </cell>
          <cell r="R7">
            <v>207.864</v>
          </cell>
          <cell r="S7">
            <v>192.256</v>
          </cell>
          <cell r="T7">
            <v>0</v>
          </cell>
          <cell r="U7">
            <v>0</v>
          </cell>
          <cell r="W7">
            <v>619.41999999999996</v>
          </cell>
        </row>
        <row r="8">
          <cell r="E8" t="str">
            <v>FA+03.5PS0</v>
          </cell>
          <cell r="F8">
            <v>3.5</v>
          </cell>
          <cell r="G8">
            <v>173.5</v>
          </cell>
          <cell r="H8">
            <v>14.57</v>
          </cell>
          <cell r="I8">
            <v>2.0699999999999998</v>
          </cell>
          <cell r="J8">
            <v>126</v>
          </cell>
          <cell r="K8">
            <v>14.141301599999998</v>
          </cell>
          <cell r="L8">
            <v>7.5705603999999989</v>
          </cell>
          <cell r="M8">
            <v>2.6459999999999999</v>
          </cell>
          <cell r="N8">
            <v>11.495301599999998</v>
          </cell>
          <cell r="O8">
            <v>39.26</v>
          </cell>
          <cell r="P8">
            <v>261.07600000000002</v>
          </cell>
          <cell r="Q8">
            <v>0</v>
          </cell>
          <cell r="R8">
            <v>305.32799999999997</v>
          </cell>
          <cell r="S8">
            <v>192.256</v>
          </cell>
          <cell r="T8">
            <v>0</v>
          </cell>
          <cell r="U8">
            <v>0</v>
          </cell>
          <cell r="W8">
            <v>797.92</v>
          </cell>
        </row>
        <row r="9">
          <cell r="E9" t="str">
            <v>FA+03.5FS 0</v>
          </cell>
          <cell r="F9">
            <v>3.5</v>
          </cell>
          <cell r="G9">
            <v>212.9</v>
          </cell>
          <cell r="H9">
            <v>17.25</v>
          </cell>
          <cell r="I9">
            <v>2.59</v>
          </cell>
          <cell r="J9">
            <v>150</v>
          </cell>
          <cell r="K9">
            <v>16.873001600000002</v>
          </cell>
          <cell r="L9">
            <v>9.0229104000000007</v>
          </cell>
          <cell r="M9">
            <v>2.6459999999999999</v>
          </cell>
          <cell r="N9">
            <v>14.227001599999999</v>
          </cell>
          <cell r="O9">
            <v>39.26</v>
          </cell>
          <cell r="P9">
            <v>335.76</v>
          </cell>
          <cell r="Q9">
            <v>0</v>
          </cell>
          <cell r="R9">
            <v>416.64800000000002</v>
          </cell>
          <cell r="S9">
            <v>193.41200000000001</v>
          </cell>
          <cell r="T9">
            <v>0</v>
          </cell>
          <cell r="U9">
            <v>0</v>
          </cell>
          <cell r="W9">
            <v>985.08</v>
          </cell>
        </row>
        <row r="10">
          <cell r="E10" t="str">
            <v>FA+03.5DFR0</v>
          </cell>
          <cell r="F10">
            <v>3.5</v>
          </cell>
          <cell r="G10">
            <v>64.12</v>
          </cell>
          <cell r="H10">
            <v>9.11</v>
          </cell>
          <cell r="I10">
            <v>1.17</v>
          </cell>
          <cell r="J10">
            <v>79</v>
          </cell>
          <cell r="K10">
            <v>8.7294720000000012</v>
          </cell>
          <cell r="L10">
            <v>4.6823680000000003</v>
          </cell>
          <cell r="M10">
            <v>1.6665600000000003</v>
          </cell>
          <cell r="N10">
            <v>7.0629119999999999</v>
          </cell>
          <cell r="O10">
            <v>22.068000000000001</v>
          </cell>
          <cell r="P10">
            <v>81.012</v>
          </cell>
          <cell r="Q10">
            <v>109.676</v>
          </cell>
          <cell r="R10">
            <v>54.2</v>
          </cell>
          <cell r="S10">
            <v>96.316000000000003</v>
          </cell>
          <cell r="T10">
            <v>0</v>
          </cell>
          <cell r="U10">
            <v>0</v>
          </cell>
          <cell r="W10">
            <v>363.27200000000005</v>
          </cell>
        </row>
        <row r="11">
          <cell r="E11" t="str">
            <v>FA+03FS 0</v>
          </cell>
          <cell r="F11">
            <v>3</v>
          </cell>
        </row>
        <row r="12">
          <cell r="E12" t="str">
            <v>FA+03DFR0</v>
          </cell>
          <cell r="F12">
            <v>3</v>
          </cell>
        </row>
        <row r="13">
          <cell r="E13" t="str">
            <v>FA+03.5WET1</v>
          </cell>
          <cell r="F13">
            <v>3.5</v>
          </cell>
        </row>
        <row r="14">
          <cell r="E14" t="str">
            <v>FA+03.5PS1</v>
          </cell>
          <cell r="F14">
            <v>3.5</v>
          </cell>
        </row>
        <row r="15">
          <cell r="E15" t="str">
            <v>FA+03.5FS 1</v>
          </cell>
          <cell r="F15">
            <v>3.5</v>
          </cell>
        </row>
        <row r="16">
          <cell r="E16" t="str">
            <v>FA+03.5DFR1</v>
          </cell>
          <cell r="F16">
            <v>3.5</v>
          </cell>
        </row>
        <row r="17">
          <cell r="E17" t="str">
            <v>FA+03FS 1</v>
          </cell>
          <cell r="F17">
            <v>3</v>
          </cell>
        </row>
        <row r="18">
          <cell r="E18" t="str">
            <v>FA+03DFR1</v>
          </cell>
          <cell r="F18">
            <v>3</v>
          </cell>
        </row>
        <row r="19">
          <cell r="E19" t="str">
            <v>FA+03.5WET2</v>
          </cell>
          <cell r="F19">
            <v>3.5</v>
          </cell>
        </row>
        <row r="20">
          <cell r="E20" t="str">
            <v>FA+03.5PS2</v>
          </cell>
          <cell r="F20">
            <v>3.5</v>
          </cell>
        </row>
        <row r="21">
          <cell r="E21" t="str">
            <v>FA+03.5FS 2</v>
          </cell>
          <cell r="F21">
            <v>3.5</v>
          </cell>
        </row>
        <row r="22">
          <cell r="E22" t="str">
            <v>FA+03.5DFR2</v>
          </cell>
          <cell r="F22">
            <v>3.5</v>
          </cell>
        </row>
        <row r="23">
          <cell r="E23" t="str">
            <v>FA+03FS 2</v>
          </cell>
          <cell r="F23">
            <v>3</v>
          </cell>
        </row>
        <row r="24">
          <cell r="E24" t="str">
            <v>FA+03DFR2</v>
          </cell>
          <cell r="F24">
            <v>3</v>
          </cell>
        </row>
        <row r="25">
          <cell r="E25" t="str">
            <v>FA+03.5WET3</v>
          </cell>
          <cell r="F25">
            <v>3.5</v>
          </cell>
        </row>
        <row r="26">
          <cell r="E26" t="str">
            <v>FA+03.5PS3</v>
          </cell>
          <cell r="F26">
            <v>3.5</v>
          </cell>
        </row>
        <row r="27">
          <cell r="E27" t="str">
            <v>FA+03.5FS 3</v>
          </cell>
          <cell r="F27">
            <v>3.5</v>
          </cell>
        </row>
        <row r="28">
          <cell r="E28" t="str">
            <v>FA+03.5DFR3</v>
          </cell>
          <cell r="F28">
            <v>3.5</v>
          </cell>
        </row>
        <row r="29">
          <cell r="E29" t="str">
            <v>FA+03FS 3</v>
          </cell>
          <cell r="F29">
            <v>3</v>
          </cell>
        </row>
        <row r="30">
          <cell r="E30" t="str">
            <v>FA+03DFR3</v>
          </cell>
          <cell r="F30">
            <v>3</v>
          </cell>
        </row>
        <row r="31">
          <cell r="E31" t="str">
            <v>FA+33.5DRY SOIL0</v>
          </cell>
          <cell r="F31">
            <v>3.5</v>
          </cell>
          <cell r="G31">
            <v>85.4</v>
          </cell>
          <cell r="H31">
            <v>8.01</v>
          </cell>
          <cell r="I31">
            <v>0.94</v>
          </cell>
          <cell r="J31">
            <v>69</v>
          </cell>
          <cell r="K31">
            <v>7.5917719999999997</v>
          </cell>
          <cell r="L31">
            <v>4.0786179999999996</v>
          </cell>
          <cell r="M31">
            <v>1.6665600000000003</v>
          </cell>
          <cell r="N31">
            <v>5.9252119999999993</v>
          </cell>
          <cell r="O31">
            <v>22.068000000000001</v>
          </cell>
          <cell r="P31">
            <v>81.012</v>
          </cell>
          <cell r="Q31">
            <v>109.676</v>
          </cell>
          <cell r="R31">
            <v>54.2</v>
          </cell>
          <cell r="S31">
            <v>96.316000000000003</v>
          </cell>
          <cell r="T31">
            <v>0</v>
          </cell>
          <cell r="U31">
            <v>0</v>
          </cell>
          <cell r="W31">
            <v>363.27200000000005</v>
          </cell>
        </row>
        <row r="32">
          <cell r="E32" t="str">
            <v>FA+33.5WET0</v>
          </cell>
          <cell r="F32">
            <v>3.5</v>
          </cell>
          <cell r="G32">
            <v>151.5</v>
          </cell>
          <cell r="H32">
            <v>13.08</v>
          </cell>
          <cell r="I32">
            <v>1.79</v>
          </cell>
          <cell r="J32">
            <v>113</v>
          </cell>
          <cell r="K32">
            <v>12.634033600000002</v>
          </cell>
          <cell r="L32">
            <v>6.7686184000000011</v>
          </cell>
          <cell r="M32">
            <v>2.6459999999999999</v>
          </cell>
          <cell r="N32">
            <v>9.9880336000000032</v>
          </cell>
          <cell r="O32">
            <v>39.26</v>
          </cell>
          <cell r="P32">
            <v>234.23599999999999</v>
          </cell>
          <cell r="Q32">
            <v>0</v>
          </cell>
          <cell r="R32">
            <v>282.45600000000002</v>
          </cell>
          <cell r="S32">
            <v>192.256</v>
          </cell>
          <cell r="T32">
            <v>0</v>
          </cell>
          <cell r="U32">
            <v>0</v>
          </cell>
          <cell r="W32">
            <v>748.20799999999997</v>
          </cell>
        </row>
        <row r="33">
          <cell r="E33" t="str">
            <v>FA+33.5PS0</v>
          </cell>
          <cell r="F33">
            <v>3.5</v>
          </cell>
          <cell r="G33">
            <v>191.7</v>
          </cell>
          <cell r="H33">
            <v>15.96</v>
          </cell>
          <cell r="I33">
            <v>2.31</v>
          </cell>
          <cell r="J33">
            <v>138</v>
          </cell>
          <cell r="K33">
            <v>15.531734399999999</v>
          </cell>
          <cell r="L33">
            <v>8.3118736000000002</v>
          </cell>
          <cell r="M33">
            <v>2.6459999999999999</v>
          </cell>
          <cell r="N33">
            <v>12.885734399999999</v>
          </cell>
          <cell r="O33">
            <v>39.26</v>
          </cell>
          <cell r="P33">
            <v>309.08</v>
          </cell>
          <cell r="Q33">
            <v>0</v>
          </cell>
          <cell r="R33">
            <v>392.49599999999998</v>
          </cell>
          <cell r="S33">
            <v>192.256</v>
          </cell>
          <cell r="T33">
            <v>0</v>
          </cell>
          <cell r="U33">
            <v>0</v>
          </cell>
          <cell r="W33">
            <v>933.09199999999998</v>
          </cell>
        </row>
        <row r="34">
          <cell r="E34" t="str">
            <v>FA+33.5FS 0</v>
          </cell>
          <cell r="F34">
            <v>3.5</v>
          </cell>
          <cell r="G34">
            <v>236.5</v>
          </cell>
          <cell r="H34">
            <v>18.84</v>
          </cell>
          <cell r="I34">
            <v>2.9</v>
          </cell>
          <cell r="J34">
            <v>164</v>
          </cell>
          <cell r="K34">
            <v>18.495666399999998</v>
          </cell>
          <cell r="L34">
            <v>9.8855316000000002</v>
          </cell>
          <cell r="M34">
            <v>2.6459999999999999</v>
          </cell>
          <cell r="N34">
            <v>15.849666399999998</v>
          </cell>
          <cell r="O34">
            <v>39.26</v>
          </cell>
          <cell r="P34">
            <v>415.29599999999999</v>
          </cell>
          <cell r="Q34">
            <v>0</v>
          </cell>
          <cell r="R34">
            <v>520.01199999999994</v>
          </cell>
          <cell r="S34">
            <v>193.41200000000001</v>
          </cell>
          <cell r="T34">
            <v>0</v>
          </cell>
          <cell r="U34">
            <v>0</v>
          </cell>
          <cell r="W34">
            <v>1167.98</v>
          </cell>
        </row>
        <row r="35">
          <cell r="E35" t="str">
            <v>FA+33.5DFR0</v>
          </cell>
          <cell r="F35">
            <v>3.5</v>
          </cell>
          <cell r="G35">
            <v>74.08</v>
          </cell>
          <cell r="H35">
            <v>9.9700000000000006</v>
          </cell>
          <cell r="I35">
            <v>1.33</v>
          </cell>
          <cell r="J35">
            <v>86</v>
          </cell>
          <cell r="K35">
            <v>9.5963000000000012</v>
          </cell>
          <cell r="L35">
            <v>5.1436500000000009</v>
          </cell>
          <cell r="M35">
            <v>1.6665600000000003</v>
          </cell>
          <cell r="N35">
            <v>7.9297400000000007</v>
          </cell>
          <cell r="O35">
            <v>22.068000000000001</v>
          </cell>
          <cell r="P35">
            <v>132.78399999999999</v>
          </cell>
          <cell r="Q35">
            <v>0</v>
          </cell>
          <cell r="R35">
            <v>261.29599999999999</v>
          </cell>
          <cell r="S35">
            <v>96.212000000000003</v>
          </cell>
          <cell r="T35">
            <v>0</v>
          </cell>
          <cell r="U35">
            <v>0</v>
          </cell>
          <cell r="W35">
            <v>512.36</v>
          </cell>
        </row>
        <row r="36">
          <cell r="E36" t="str">
            <v>FA+33FS 0</v>
          </cell>
          <cell r="F36">
            <v>3</v>
          </cell>
        </row>
        <row r="37">
          <cell r="E37" t="str">
            <v>FA+33DFR0</v>
          </cell>
          <cell r="F37">
            <v>3</v>
          </cell>
        </row>
        <row r="38">
          <cell r="E38" t="str">
            <v>FA+33.5WET1</v>
          </cell>
          <cell r="F38">
            <v>3.5</v>
          </cell>
        </row>
        <row r="39">
          <cell r="E39" t="str">
            <v>FA+33.5PS1</v>
          </cell>
          <cell r="F39">
            <v>3.5</v>
          </cell>
        </row>
        <row r="40">
          <cell r="E40" t="str">
            <v>FA+33.5FS 1</v>
          </cell>
          <cell r="F40">
            <v>3.5</v>
          </cell>
        </row>
        <row r="41">
          <cell r="E41" t="str">
            <v>FA+33.5DFR1</v>
          </cell>
          <cell r="F41">
            <v>3.5</v>
          </cell>
        </row>
        <row r="42">
          <cell r="E42" t="str">
            <v>FA+33FS 1</v>
          </cell>
          <cell r="F42">
            <v>3</v>
          </cell>
        </row>
        <row r="43">
          <cell r="E43" t="str">
            <v>FA+33DFR1</v>
          </cell>
          <cell r="F43">
            <v>3</v>
          </cell>
        </row>
        <row r="44">
          <cell r="E44" t="str">
            <v>FA+33.5WET2</v>
          </cell>
          <cell r="F44">
            <v>3.5</v>
          </cell>
        </row>
        <row r="45">
          <cell r="E45" t="str">
            <v>FA+33.5PS2</v>
          </cell>
          <cell r="F45">
            <v>3.5</v>
          </cell>
        </row>
        <row r="46">
          <cell r="E46" t="str">
            <v>FA+33.5FS 2</v>
          </cell>
          <cell r="F46">
            <v>3.5</v>
          </cell>
        </row>
        <row r="47">
          <cell r="E47" t="str">
            <v>FA+33.5DFR2</v>
          </cell>
          <cell r="F47">
            <v>3.5</v>
          </cell>
        </row>
        <row r="48">
          <cell r="E48" t="str">
            <v>FA+33FS 2</v>
          </cell>
          <cell r="F48">
            <v>3</v>
          </cell>
        </row>
        <row r="49">
          <cell r="E49" t="str">
            <v>FA+33DFR2</v>
          </cell>
          <cell r="F49">
            <v>3</v>
          </cell>
        </row>
        <row r="50">
          <cell r="E50" t="str">
            <v>FA+33.5WET3</v>
          </cell>
          <cell r="F50">
            <v>3.5</v>
          </cell>
        </row>
        <row r="51">
          <cell r="E51" t="str">
            <v>FA+33.5PS3</v>
          </cell>
          <cell r="F51">
            <v>3.5</v>
          </cell>
        </row>
        <row r="52">
          <cell r="E52" t="str">
            <v>FA+33.5FS 3</v>
          </cell>
          <cell r="F52">
            <v>3.5</v>
          </cell>
        </row>
        <row r="53">
          <cell r="E53" t="str">
            <v>FA+33.5DFR3</v>
          </cell>
          <cell r="F53">
            <v>3.5</v>
          </cell>
        </row>
        <row r="54">
          <cell r="E54" t="str">
            <v>FA+33FS 3</v>
          </cell>
          <cell r="F54">
            <v>3</v>
          </cell>
        </row>
        <row r="55">
          <cell r="E55" t="str">
            <v>FA+33DFR3</v>
          </cell>
          <cell r="F55">
            <v>3</v>
          </cell>
        </row>
        <row r="56">
          <cell r="E56" t="str">
            <v>FA+63.5DRY SOIL0</v>
          </cell>
          <cell r="F56">
            <v>3.5</v>
          </cell>
          <cell r="G56">
            <v>85.4</v>
          </cell>
          <cell r="H56">
            <v>8.01</v>
          </cell>
          <cell r="I56">
            <v>0.94</v>
          </cell>
          <cell r="J56">
            <v>69</v>
          </cell>
          <cell r="K56">
            <v>7.5917719999999997</v>
          </cell>
          <cell r="L56">
            <v>4.0786179999999996</v>
          </cell>
          <cell r="M56">
            <v>1.6665600000000003</v>
          </cell>
          <cell r="N56">
            <v>5.9252119999999993</v>
          </cell>
          <cell r="O56">
            <v>22.068000000000001</v>
          </cell>
          <cell r="P56">
            <v>81.012</v>
          </cell>
          <cell r="Q56">
            <v>109.676</v>
          </cell>
          <cell r="R56">
            <v>54.2</v>
          </cell>
          <cell r="S56">
            <v>96.316000000000003</v>
          </cell>
          <cell r="T56">
            <v>0</v>
          </cell>
          <cell r="U56">
            <v>0</v>
          </cell>
          <cell r="W56">
            <v>363.27200000000005</v>
          </cell>
        </row>
        <row r="57">
          <cell r="E57" t="str">
            <v>FA+63.5WET0</v>
          </cell>
          <cell r="F57">
            <v>3.5</v>
          </cell>
          <cell r="G57">
            <v>151.5</v>
          </cell>
          <cell r="H57">
            <v>13.08</v>
          </cell>
          <cell r="I57">
            <v>1.79</v>
          </cell>
          <cell r="J57">
            <v>113</v>
          </cell>
          <cell r="K57">
            <v>12.634033600000002</v>
          </cell>
          <cell r="L57">
            <v>6.7686184000000011</v>
          </cell>
          <cell r="M57">
            <v>2.6459999999999999</v>
          </cell>
          <cell r="N57">
            <v>9.9880336000000032</v>
          </cell>
          <cell r="O57">
            <v>39.26</v>
          </cell>
          <cell r="P57">
            <v>234.23599999999999</v>
          </cell>
          <cell r="Q57">
            <v>0</v>
          </cell>
          <cell r="R57">
            <v>282.45600000000002</v>
          </cell>
          <cell r="S57">
            <v>192.256</v>
          </cell>
          <cell r="T57">
            <v>0</v>
          </cell>
          <cell r="U57">
            <v>0</v>
          </cell>
          <cell r="W57">
            <v>748.20799999999997</v>
          </cell>
        </row>
        <row r="58">
          <cell r="E58" t="str">
            <v>FA+63.5PS0</v>
          </cell>
          <cell r="F58">
            <v>3.5</v>
          </cell>
          <cell r="G58">
            <v>191.7</v>
          </cell>
          <cell r="H58">
            <v>15.96</v>
          </cell>
          <cell r="I58">
            <v>2.31</v>
          </cell>
          <cell r="J58">
            <v>138</v>
          </cell>
          <cell r="K58">
            <v>15.531734399999999</v>
          </cell>
          <cell r="L58">
            <v>8.3118736000000002</v>
          </cell>
          <cell r="M58">
            <v>2.6459999999999999</v>
          </cell>
          <cell r="N58">
            <v>12.885734399999999</v>
          </cell>
          <cell r="O58">
            <v>39.26</v>
          </cell>
          <cell r="P58">
            <v>309.08</v>
          </cell>
          <cell r="Q58">
            <v>0</v>
          </cell>
          <cell r="R58">
            <v>392.49599999999998</v>
          </cell>
          <cell r="S58">
            <v>192.256</v>
          </cell>
          <cell r="T58">
            <v>0</v>
          </cell>
          <cell r="U58">
            <v>0</v>
          </cell>
          <cell r="W58">
            <v>933.09199999999998</v>
          </cell>
        </row>
        <row r="59">
          <cell r="E59" t="str">
            <v>FA+63.5FS 0</v>
          </cell>
          <cell r="F59">
            <v>3.5</v>
          </cell>
          <cell r="G59">
            <v>236.5</v>
          </cell>
          <cell r="H59">
            <v>18.84</v>
          </cell>
          <cell r="I59">
            <v>2.9</v>
          </cell>
          <cell r="J59">
            <v>164</v>
          </cell>
          <cell r="K59">
            <v>18.495666399999998</v>
          </cell>
          <cell r="L59">
            <v>9.8855316000000002</v>
          </cell>
          <cell r="M59">
            <v>2.6459999999999999</v>
          </cell>
          <cell r="N59">
            <v>15.849666399999998</v>
          </cell>
          <cell r="O59">
            <v>39.26</v>
          </cell>
          <cell r="P59">
            <v>415.29599999999999</v>
          </cell>
          <cell r="Q59">
            <v>0</v>
          </cell>
          <cell r="R59">
            <v>520.01199999999994</v>
          </cell>
          <cell r="S59">
            <v>193.41200000000001</v>
          </cell>
          <cell r="T59">
            <v>0</v>
          </cell>
          <cell r="U59">
            <v>0</v>
          </cell>
          <cell r="W59">
            <v>1167.98</v>
          </cell>
        </row>
        <row r="60">
          <cell r="E60" t="str">
            <v>FA+63.5DFR0</v>
          </cell>
          <cell r="F60">
            <v>3.5</v>
          </cell>
          <cell r="G60">
            <v>74.08</v>
          </cell>
          <cell r="H60">
            <v>9.9700000000000006</v>
          </cell>
          <cell r="I60">
            <v>1.33</v>
          </cell>
          <cell r="J60">
            <v>86</v>
          </cell>
          <cell r="K60">
            <v>9.5963000000000012</v>
          </cell>
          <cell r="L60">
            <v>5.1436500000000009</v>
          </cell>
          <cell r="M60">
            <v>1.6665600000000003</v>
          </cell>
          <cell r="N60">
            <v>7.9297400000000007</v>
          </cell>
          <cell r="O60">
            <v>22.068000000000001</v>
          </cell>
          <cell r="P60">
            <v>132.78399999999999</v>
          </cell>
          <cell r="Q60">
            <v>0</v>
          </cell>
          <cell r="R60">
            <v>261.29599999999999</v>
          </cell>
          <cell r="S60">
            <v>96.212000000000003</v>
          </cell>
          <cell r="T60">
            <v>0</v>
          </cell>
          <cell r="U60">
            <v>0</v>
          </cell>
          <cell r="W60">
            <v>512.36</v>
          </cell>
        </row>
        <row r="61">
          <cell r="E61" t="str">
            <v>FA+63FS 0</v>
          </cell>
          <cell r="F61">
            <v>3</v>
          </cell>
        </row>
        <row r="62">
          <cell r="E62" t="str">
            <v>FA+63DFR0</v>
          </cell>
          <cell r="F62">
            <v>3</v>
          </cell>
        </row>
        <row r="63">
          <cell r="E63" t="str">
            <v>FA+63.5WET1</v>
          </cell>
          <cell r="F63">
            <v>3.5</v>
          </cell>
        </row>
        <row r="64">
          <cell r="E64" t="str">
            <v>FA+63.5PS1</v>
          </cell>
          <cell r="F64">
            <v>3.5</v>
          </cell>
        </row>
        <row r="65">
          <cell r="E65" t="str">
            <v>FA+63.5FS 1</v>
          </cell>
          <cell r="F65">
            <v>3.5</v>
          </cell>
        </row>
        <row r="66">
          <cell r="E66" t="str">
            <v>FA+63.5DFR1</v>
          </cell>
          <cell r="F66">
            <v>3.5</v>
          </cell>
        </row>
        <row r="67">
          <cell r="E67" t="str">
            <v>FA+63FS 1</v>
          </cell>
          <cell r="F67">
            <v>3</v>
          </cell>
        </row>
        <row r="68">
          <cell r="E68" t="str">
            <v>FA+63DFR1</v>
          </cell>
          <cell r="F68">
            <v>3</v>
          </cell>
        </row>
        <row r="69">
          <cell r="E69" t="str">
            <v>FA+63.5WET2</v>
          </cell>
          <cell r="F69">
            <v>3.5</v>
          </cell>
        </row>
        <row r="70">
          <cell r="E70" t="str">
            <v>FA+63.5PS2</v>
          </cell>
          <cell r="F70">
            <v>3.5</v>
          </cell>
        </row>
        <row r="71">
          <cell r="E71" t="str">
            <v>FA+63.5FS 2</v>
          </cell>
          <cell r="F71">
            <v>3.5</v>
          </cell>
        </row>
        <row r="72">
          <cell r="E72" t="str">
            <v>FA+63.5DFR2</v>
          </cell>
          <cell r="F72">
            <v>3.5</v>
          </cell>
        </row>
        <row r="73">
          <cell r="E73" t="str">
            <v>FA+63FS 2</v>
          </cell>
          <cell r="F73">
            <v>3</v>
          </cell>
        </row>
        <row r="74">
          <cell r="E74" t="str">
            <v>FA+63DFR2</v>
          </cell>
          <cell r="F74">
            <v>3</v>
          </cell>
        </row>
        <row r="75">
          <cell r="E75" t="str">
            <v>FA+63.5WET3</v>
          </cell>
          <cell r="F75">
            <v>3.5</v>
          </cell>
        </row>
        <row r="76">
          <cell r="E76" t="str">
            <v>FA+63.5PS3</v>
          </cell>
          <cell r="F76">
            <v>3.5</v>
          </cell>
        </row>
        <row r="77">
          <cell r="E77" t="str">
            <v>FA+63.5FS 3</v>
          </cell>
          <cell r="F77">
            <v>3.5</v>
          </cell>
        </row>
        <row r="78">
          <cell r="E78" t="str">
            <v>FA+63.5DFR3</v>
          </cell>
          <cell r="F78">
            <v>3.5</v>
          </cell>
        </row>
        <row r="79">
          <cell r="E79" t="str">
            <v>FA+63FS 3</v>
          </cell>
          <cell r="F79">
            <v>3</v>
          </cell>
        </row>
        <row r="80">
          <cell r="E80" t="str">
            <v>FA+63DFR3</v>
          </cell>
          <cell r="F80">
            <v>3</v>
          </cell>
        </row>
        <row r="81">
          <cell r="E81" t="str">
            <v>FA+93.5DRY SOIL0</v>
          </cell>
          <cell r="F81">
            <v>3.5</v>
          </cell>
          <cell r="G81">
            <v>85.4</v>
          </cell>
          <cell r="H81">
            <v>8.01</v>
          </cell>
          <cell r="I81">
            <v>0.94</v>
          </cell>
          <cell r="J81">
            <v>69</v>
          </cell>
          <cell r="K81">
            <v>7.5917719999999997</v>
          </cell>
          <cell r="L81">
            <v>4.0786179999999996</v>
          </cell>
          <cell r="M81">
            <v>1.6665600000000003</v>
          </cell>
          <cell r="N81">
            <v>5.9252119999999993</v>
          </cell>
          <cell r="O81">
            <v>22.068000000000001</v>
          </cell>
          <cell r="P81">
            <v>81.012</v>
          </cell>
          <cell r="Q81">
            <v>109.676</v>
          </cell>
          <cell r="R81">
            <v>54.2</v>
          </cell>
          <cell r="S81">
            <v>96.316000000000003</v>
          </cell>
          <cell r="T81">
            <v>0</v>
          </cell>
          <cell r="U81">
            <v>0</v>
          </cell>
          <cell r="W81">
            <v>363.27200000000005</v>
          </cell>
        </row>
        <row r="82">
          <cell r="E82" t="str">
            <v>FA+93.5WET0</v>
          </cell>
          <cell r="F82">
            <v>3.5</v>
          </cell>
          <cell r="G82">
            <v>151.5</v>
          </cell>
          <cell r="H82">
            <v>13.08</v>
          </cell>
          <cell r="I82">
            <v>1.79</v>
          </cell>
          <cell r="J82">
            <v>113</v>
          </cell>
          <cell r="K82">
            <v>12.634033600000002</v>
          </cell>
          <cell r="L82">
            <v>6.7686184000000011</v>
          </cell>
          <cell r="M82">
            <v>2.6459999999999999</v>
          </cell>
          <cell r="N82">
            <v>9.9880336000000032</v>
          </cell>
          <cell r="O82">
            <v>39.26</v>
          </cell>
          <cell r="P82">
            <v>234.23599999999999</v>
          </cell>
          <cell r="Q82">
            <v>0</v>
          </cell>
          <cell r="R82">
            <v>282.45600000000002</v>
          </cell>
          <cell r="S82">
            <v>192.256</v>
          </cell>
          <cell r="T82">
            <v>0</v>
          </cell>
          <cell r="U82">
            <v>0</v>
          </cell>
          <cell r="W82">
            <v>748.20799999999997</v>
          </cell>
        </row>
        <row r="83">
          <cell r="E83" t="str">
            <v>FA+93.5PS0</v>
          </cell>
          <cell r="F83">
            <v>3.5</v>
          </cell>
          <cell r="G83">
            <v>191.7</v>
          </cell>
          <cell r="H83">
            <v>15.96</v>
          </cell>
          <cell r="I83">
            <v>2.31</v>
          </cell>
          <cell r="J83">
            <v>138</v>
          </cell>
          <cell r="K83">
            <v>15.531734399999999</v>
          </cell>
          <cell r="L83">
            <v>8.3118736000000002</v>
          </cell>
          <cell r="M83">
            <v>2.6459999999999999</v>
          </cell>
          <cell r="N83">
            <v>12.885734399999999</v>
          </cell>
          <cell r="O83">
            <v>39.26</v>
          </cell>
          <cell r="P83">
            <v>309.08</v>
          </cell>
          <cell r="Q83">
            <v>0</v>
          </cell>
          <cell r="R83">
            <v>392.49599999999998</v>
          </cell>
          <cell r="S83">
            <v>192.256</v>
          </cell>
          <cell r="T83">
            <v>0</v>
          </cell>
          <cell r="U83">
            <v>0</v>
          </cell>
          <cell r="W83">
            <v>933.09199999999998</v>
          </cell>
        </row>
        <row r="84">
          <cell r="E84" t="str">
            <v>FA+93.5FS 0</v>
          </cell>
          <cell r="F84">
            <v>3.5</v>
          </cell>
          <cell r="G84">
            <v>236.5</v>
          </cell>
          <cell r="H84">
            <v>18.84</v>
          </cell>
          <cell r="I84">
            <v>2.9</v>
          </cell>
          <cell r="J84">
            <v>164</v>
          </cell>
          <cell r="K84">
            <v>18.495666399999998</v>
          </cell>
          <cell r="L84">
            <v>9.8855316000000002</v>
          </cell>
          <cell r="M84">
            <v>2.6459999999999999</v>
          </cell>
          <cell r="N84">
            <v>15.849666399999998</v>
          </cell>
          <cell r="O84">
            <v>39.26</v>
          </cell>
          <cell r="P84">
            <v>415.29599999999999</v>
          </cell>
          <cell r="Q84">
            <v>0</v>
          </cell>
          <cell r="R84">
            <v>520.01199999999994</v>
          </cell>
          <cell r="S84">
            <v>193.41200000000001</v>
          </cell>
          <cell r="T84">
            <v>0</v>
          </cell>
          <cell r="U84">
            <v>0</v>
          </cell>
          <cell r="W84">
            <v>1167.98</v>
          </cell>
        </row>
        <row r="85">
          <cell r="E85" t="str">
            <v>FA+93.5DFR0</v>
          </cell>
          <cell r="F85">
            <v>3.5</v>
          </cell>
          <cell r="G85">
            <v>74.08</v>
          </cell>
          <cell r="H85">
            <v>9.9700000000000006</v>
          </cell>
          <cell r="I85">
            <v>1.33</v>
          </cell>
          <cell r="J85">
            <v>86</v>
          </cell>
          <cell r="K85">
            <v>9.5963000000000012</v>
          </cell>
          <cell r="L85">
            <v>5.1436500000000009</v>
          </cell>
          <cell r="M85">
            <v>1.6665600000000003</v>
          </cell>
          <cell r="N85">
            <v>7.9297400000000007</v>
          </cell>
          <cell r="O85">
            <v>22.068000000000001</v>
          </cell>
          <cell r="P85">
            <v>132.78399999999999</v>
          </cell>
          <cell r="Q85">
            <v>0</v>
          </cell>
          <cell r="R85">
            <v>261.29599999999999</v>
          </cell>
          <cell r="S85">
            <v>96.212000000000003</v>
          </cell>
          <cell r="T85">
            <v>0</v>
          </cell>
          <cell r="U85">
            <v>0</v>
          </cell>
          <cell r="W85">
            <v>512.36</v>
          </cell>
        </row>
        <row r="86">
          <cell r="E86" t="str">
            <v>FA+93FS 0</v>
          </cell>
          <cell r="F86">
            <v>3</v>
          </cell>
        </row>
        <row r="87">
          <cell r="E87" t="str">
            <v>FA+93DFR0</v>
          </cell>
          <cell r="F87">
            <v>3</v>
          </cell>
        </row>
        <row r="88">
          <cell r="E88" t="str">
            <v>FA+93.5WET1</v>
          </cell>
          <cell r="F88">
            <v>3.5</v>
          </cell>
        </row>
        <row r="89">
          <cell r="E89" t="str">
            <v>FA+93.5PS1</v>
          </cell>
          <cell r="F89">
            <v>3.5</v>
          </cell>
        </row>
        <row r="90">
          <cell r="E90" t="str">
            <v>FA+93.5FS 1</v>
          </cell>
          <cell r="F90">
            <v>3.5</v>
          </cell>
        </row>
        <row r="91">
          <cell r="E91" t="str">
            <v>FA+93.5DFR1</v>
          </cell>
          <cell r="F91">
            <v>3.5</v>
          </cell>
        </row>
        <row r="92">
          <cell r="E92" t="str">
            <v>FA+93FS 1</v>
          </cell>
          <cell r="F92">
            <v>3</v>
          </cell>
        </row>
        <row r="93">
          <cell r="E93" t="str">
            <v>FA+93DFR1</v>
          </cell>
          <cell r="F93">
            <v>3</v>
          </cell>
        </row>
        <row r="94">
          <cell r="E94" t="str">
            <v>FA+93.5WET2</v>
          </cell>
          <cell r="F94">
            <v>3.5</v>
          </cell>
        </row>
        <row r="95">
          <cell r="E95" t="str">
            <v>FA+93.5PS2</v>
          </cell>
          <cell r="F95">
            <v>3.5</v>
          </cell>
        </row>
        <row r="96">
          <cell r="E96" t="str">
            <v>FA+93.5FS 2</v>
          </cell>
          <cell r="F96">
            <v>3.5</v>
          </cell>
        </row>
        <row r="97">
          <cell r="E97" t="str">
            <v>FA+93.5DFR2</v>
          </cell>
          <cell r="F97">
            <v>3.5</v>
          </cell>
        </row>
        <row r="98">
          <cell r="E98" t="str">
            <v>FA+93FS 2</v>
          </cell>
          <cell r="F98">
            <v>3</v>
          </cell>
        </row>
        <row r="99">
          <cell r="E99" t="str">
            <v>FA+93DFR2</v>
          </cell>
          <cell r="F99">
            <v>3</v>
          </cell>
        </row>
        <row r="100">
          <cell r="E100" t="str">
            <v>FA+93.5WET3</v>
          </cell>
          <cell r="F100">
            <v>3.5</v>
          </cell>
        </row>
        <row r="101">
          <cell r="E101" t="str">
            <v>FA+93.5PS3</v>
          </cell>
          <cell r="F101">
            <v>3.5</v>
          </cell>
        </row>
        <row r="102">
          <cell r="E102" t="str">
            <v>FA+93.5FS 3</v>
          </cell>
          <cell r="F102">
            <v>3.5</v>
          </cell>
        </row>
        <row r="103">
          <cell r="E103" t="str">
            <v>FA+93.5DFR3</v>
          </cell>
          <cell r="F103">
            <v>3.5</v>
          </cell>
        </row>
        <row r="104">
          <cell r="E104" t="str">
            <v>FA+93FS 3</v>
          </cell>
          <cell r="F104">
            <v>3</v>
          </cell>
        </row>
        <row r="105">
          <cell r="E105" t="str">
            <v>FA+93DFR3</v>
          </cell>
          <cell r="F105">
            <v>3</v>
          </cell>
        </row>
        <row r="106">
          <cell r="E106" t="str">
            <v>FB+03.5DRY SOIL0</v>
          </cell>
          <cell r="F106">
            <v>3.5</v>
          </cell>
          <cell r="G106">
            <v>122.7</v>
          </cell>
          <cell r="H106">
            <v>10.86</v>
          </cell>
          <cell r="I106">
            <v>1.42</v>
          </cell>
          <cell r="J106">
            <v>94</v>
          </cell>
          <cell r="K106">
            <v>10.4313704</v>
          </cell>
          <cell r="L106">
            <v>5.5934076000000008</v>
          </cell>
          <cell r="M106">
            <v>2.1092400000000002</v>
          </cell>
          <cell r="N106">
            <v>8.3221303999999989</v>
          </cell>
          <cell r="O106">
            <v>25.443999999999999</v>
          </cell>
          <cell r="P106">
            <v>30.488</v>
          </cell>
          <cell r="R106">
            <v>417.10399999999998</v>
          </cell>
          <cell r="S106">
            <v>667.28399999999999</v>
          </cell>
          <cell r="T106">
            <v>0</v>
          </cell>
          <cell r="U106">
            <v>0</v>
          </cell>
          <cell r="W106">
            <v>1140.32</v>
          </cell>
        </row>
        <row r="107">
          <cell r="E107" t="str">
            <v>FB+03.5WET0</v>
          </cell>
          <cell r="F107">
            <v>3.5</v>
          </cell>
          <cell r="G107">
            <v>216.2</v>
          </cell>
          <cell r="H107">
            <v>19.02</v>
          </cell>
          <cell r="I107">
            <v>2.64</v>
          </cell>
          <cell r="J107">
            <v>164</v>
          </cell>
          <cell r="K107">
            <v>18.408808799999999</v>
          </cell>
          <cell r="L107">
            <v>9.8597572000000007</v>
          </cell>
          <cell r="M107">
            <v>2.7710591999999998</v>
          </cell>
          <cell r="N107">
            <v>15.637749599999999</v>
          </cell>
          <cell r="O107">
            <v>23.815999999999999</v>
          </cell>
          <cell r="Q107">
            <v>436.76000000000005</v>
          </cell>
          <cell r="R107">
            <v>618.048</v>
          </cell>
          <cell r="S107">
            <v>97.147999999999996</v>
          </cell>
          <cell r="T107">
            <v>156.94399999999999</v>
          </cell>
          <cell r="U107">
            <v>0</v>
          </cell>
          <cell r="W107">
            <v>1332.7159999999999</v>
          </cell>
        </row>
        <row r="108">
          <cell r="E108" t="str">
            <v>FB+03.5PS0</v>
          </cell>
          <cell r="F108">
            <v>3.5</v>
          </cell>
          <cell r="G108">
            <v>268.60000000000002</v>
          </cell>
          <cell r="H108">
            <v>22.89</v>
          </cell>
          <cell r="I108">
            <v>3.33</v>
          </cell>
          <cell r="J108">
            <v>198</v>
          </cell>
          <cell r="K108">
            <v>22.287772799999999</v>
          </cell>
          <cell r="L108">
            <v>11.926123199999999</v>
          </cell>
          <cell r="M108">
            <v>2.7710591999999998</v>
          </cell>
          <cell r="N108">
            <v>19.516713599999999</v>
          </cell>
          <cell r="O108">
            <v>19.052</v>
          </cell>
          <cell r="Q108">
            <v>548.28399999999999</v>
          </cell>
          <cell r="R108">
            <v>753.80399999999997</v>
          </cell>
          <cell r="T108">
            <v>313.892</v>
          </cell>
          <cell r="U108">
            <v>0</v>
          </cell>
          <cell r="W108">
            <v>1635.0319999999999</v>
          </cell>
        </row>
        <row r="109">
          <cell r="E109" t="str">
            <v>FB+03.5FS 0</v>
          </cell>
          <cell r="F109">
            <v>3.5</v>
          </cell>
          <cell r="G109">
            <v>323.89999999999998</v>
          </cell>
          <cell r="H109">
            <v>26.92</v>
          </cell>
          <cell r="I109">
            <v>4.07</v>
          </cell>
          <cell r="J109">
            <v>234</v>
          </cell>
          <cell r="K109">
            <v>26.3548312</v>
          </cell>
          <cell r="L109">
            <v>14.091302800000001</v>
          </cell>
          <cell r="M109">
            <v>2.7710591999999998</v>
          </cell>
          <cell r="N109">
            <v>23.583772</v>
          </cell>
          <cell r="O109">
            <v>23.815999999999999</v>
          </cell>
          <cell r="Q109">
            <v>703.70800000000008</v>
          </cell>
          <cell r="R109">
            <v>929.20399999999995</v>
          </cell>
          <cell r="S109">
            <v>194.29599999999999</v>
          </cell>
          <cell r="T109">
            <v>156.94399999999999</v>
          </cell>
          <cell r="U109">
            <v>0</v>
          </cell>
          <cell r="W109">
            <v>2007.9680000000001</v>
          </cell>
        </row>
        <row r="110">
          <cell r="E110" t="str">
            <v>FB+03.5DFR0</v>
          </cell>
          <cell r="F110">
            <v>3.5</v>
          </cell>
          <cell r="G110">
            <v>114.5</v>
          </cell>
          <cell r="H110">
            <v>14.49</v>
          </cell>
          <cell r="I110">
            <v>1.97</v>
          </cell>
          <cell r="J110">
            <v>125</v>
          </cell>
          <cell r="K110">
            <v>13.980992799999999</v>
          </cell>
          <cell r="L110">
            <v>7.4911532000000003</v>
          </cell>
          <cell r="M110">
            <v>2.0752199999999998</v>
          </cell>
          <cell r="N110">
            <v>11.905772799999998</v>
          </cell>
          <cell r="O110">
            <v>25.443999999999999</v>
          </cell>
          <cell r="Q110">
            <v>310.59999999999997</v>
          </cell>
          <cell r="R110">
            <v>661.6</v>
          </cell>
          <cell r="T110">
            <v>156.94399999999999</v>
          </cell>
          <cell r="W110">
            <v>1154.588</v>
          </cell>
        </row>
        <row r="111">
          <cell r="E111" t="str">
            <v>FB+03FS 0</v>
          </cell>
          <cell r="F111">
            <v>3</v>
          </cell>
        </row>
        <row r="112">
          <cell r="E112" t="str">
            <v>FB+03DFR0</v>
          </cell>
          <cell r="F112">
            <v>3</v>
          </cell>
        </row>
        <row r="113">
          <cell r="E113" t="str">
            <v>FB+03.5WET1</v>
          </cell>
          <cell r="F113">
            <v>3.5</v>
          </cell>
        </row>
        <row r="114">
          <cell r="E114" t="str">
            <v>FB+03.5PS1</v>
          </cell>
          <cell r="F114">
            <v>3.5</v>
          </cell>
        </row>
        <row r="115">
          <cell r="E115" t="str">
            <v>FB+03.5FS 1</v>
          </cell>
          <cell r="F115">
            <v>3.5</v>
          </cell>
        </row>
        <row r="116">
          <cell r="E116" t="str">
            <v>FB+03.5DFR1</v>
          </cell>
          <cell r="F116">
            <v>3.5</v>
          </cell>
        </row>
        <row r="117">
          <cell r="E117" t="str">
            <v>FB+03FS 1</v>
          </cell>
          <cell r="F117">
            <v>3</v>
          </cell>
        </row>
        <row r="118">
          <cell r="E118" t="str">
            <v>FB+03DFR1</v>
          </cell>
          <cell r="F118">
            <v>3</v>
          </cell>
        </row>
        <row r="119">
          <cell r="E119" t="str">
            <v>FB+03.5WET2</v>
          </cell>
          <cell r="F119">
            <v>3.5</v>
          </cell>
        </row>
        <row r="120">
          <cell r="E120" t="str">
            <v>FB+03.5PS2</v>
          </cell>
          <cell r="F120">
            <v>3.5</v>
          </cell>
        </row>
        <row r="121">
          <cell r="E121" t="str">
            <v>FB+03.5FS 2</v>
          </cell>
          <cell r="F121">
            <v>3.5</v>
          </cell>
        </row>
        <row r="122">
          <cell r="E122" t="str">
            <v>FB+03.5DFR2</v>
          </cell>
          <cell r="F122">
            <v>3.5</v>
          </cell>
        </row>
        <row r="123">
          <cell r="E123" t="str">
            <v>FB+03FS 2</v>
          </cell>
          <cell r="F123">
            <v>3</v>
          </cell>
        </row>
        <row r="124">
          <cell r="E124" t="str">
            <v>FB+03DFR2</v>
          </cell>
          <cell r="F124">
            <v>3</v>
          </cell>
        </row>
        <row r="125">
          <cell r="E125" t="str">
            <v>FB+03.5WET3</v>
          </cell>
          <cell r="F125">
            <v>3.5</v>
          </cell>
        </row>
        <row r="126">
          <cell r="E126" t="str">
            <v>FB+03.5PS3</v>
          </cell>
          <cell r="F126">
            <v>3.5</v>
          </cell>
        </row>
        <row r="127">
          <cell r="E127" t="str">
            <v>FB+03.5FS 3</v>
          </cell>
          <cell r="F127">
            <v>3.5</v>
          </cell>
        </row>
        <row r="128">
          <cell r="E128" t="str">
            <v>FB+03.5DFR3</v>
          </cell>
          <cell r="F128">
            <v>3.5</v>
          </cell>
        </row>
        <row r="129">
          <cell r="E129" t="str">
            <v>FB+03FS 3</v>
          </cell>
          <cell r="F129">
            <v>3</v>
          </cell>
        </row>
        <row r="130">
          <cell r="E130" t="str">
            <v>FB+03DFR3</v>
          </cell>
          <cell r="F130">
            <v>3</v>
          </cell>
        </row>
        <row r="131">
          <cell r="E131" t="str">
            <v>FB+33.5DRY SOIL0</v>
          </cell>
          <cell r="F131">
            <v>3.5</v>
          </cell>
          <cell r="G131">
            <v>122.7</v>
          </cell>
          <cell r="H131">
            <v>10.86</v>
          </cell>
          <cell r="I131">
            <v>1.42</v>
          </cell>
          <cell r="J131">
            <v>94</v>
          </cell>
          <cell r="K131">
            <v>10.4313704</v>
          </cell>
          <cell r="L131">
            <v>5.5934076000000008</v>
          </cell>
          <cell r="M131">
            <v>2.1092400000000002</v>
          </cell>
          <cell r="N131">
            <v>8.3221303999999989</v>
          </cell>
          <cell r="O131">
            <v>25.443999999999999</v>
          </cell>
          <cell r="P131">
            <v>30.488</v>
          </cell>
          <cell r="R131">
            <v>417.10399999999998</v>
          </cell>
          <cell r="S131">
            <v>667.28399999999999</v>
          </cell>
          <cell r="T131">
            <v>0</v>
          </cell>
          <cell r="U131">
            <v>0</v>
          </cell>
          <cell r="W131">
            <v>1140.32</v>
          </cell>
        </row>
        <row r="132">
          <cell r="E132" t="str">
            <v>FB+33.5WET0</v>
          </cell>
          <cell r="F132">
            <v>3.5</v>
          </cell>
          <cell r="G132">
            <v>216.2</v>
          </cell>
          <cell r="H132">
            <v>19.02</v>
          </cell>
          <cell r="I132">
            <v>2.64</v>
          </cell>
          <cell r="J132">
            <v>164</v>
          </cell>
          <cell r="K132">
            <v>18.408808799999999</v>
          </cell>
          <cell r="L132">
            <v>9.8597572000000007</v>
          </cell>
          <cell r="M132">
            <v>2.7710591999999998</v>
          </cell>
          <cell r="N132">
            <v>15.637749599999999</v>
          </cell>
          <cell r="O132">
            <v>23.815999999999999</v>
          </cell>
          <cell r="Q132">
            <v>436.76000000000005</v>
          </cell>
          <cell r="R132">
            <v>618.048</v>
          </cell>
          <cell r="S132">
            <v>97.147999999999996</v>
          </cell>
          <cell r="T132">
            <v>156.94399999999999</v>
          </cell>
          <cell r="U132">
            <v>0</v>
          </cell>
          <cell r="W132">
            <v>1332.7159999999999</v>
          </cell>
        </row>
        <row r="133">
          <cell r="E133" t="str">
            <v>FB+33.5PS0</v>
          </cell>
          <cell r="F133">
            <v>3.5</v>
          </cell>
          <cell r="G133">
            <v>268.60000000000002</v>
          </cell>
          <cell r="H133">
            <v>22.89</v>
          </cell>
          <cell r="I133">
            <v>3.33</v>
          </cell>
          <cell r="J133">
            <v>198</v>
          </cell>
          <cell r="K133">
            <v>22.287772799999999</v>
          </cell>
          <cell r="L133">
            <v>11.926123199999999</v>
          </cell>
          <cell r="M133">
            <v>2.7710591999999998</v>
          </cell>
          <cell r="N133">
            <v>19.516713599999999</v>
          </cell>
          <cell r="O133">
            <v>19.052</v>
          </cell>
          <cell r="Q133">
            <v>548.28399999999999</v>
          </cell>
          <cell r="R133">
            <v>753.80399999999997</v>
          </cell>
          <cell r="T133">
            <v>313.892</v>
          </cell>
          <cell r="U133">
            <v>0</v>
          </cell>
          <cell r="W133">
            <v>1635.0319999999999</v>
          </cell>
        </row>
        <row r="134">
          <cell r="E134" t="str">
            <v>FB+33.5FS 0</v>
          </cell>
          <cell r="F134">
            <v>3.5</v>
          </cell>
          <cell r="G134">
            <v>323.89999999999998</v>
          </cell>
          <cell r="H134">
            <v>26.92</v>
          </cell>
          <cell r="I134">
            <v>4.07</v>
          </cell>
          <cell r="J134">
            <v>234</v>
          </cell>
          <cell r="K134">
            <v>26.3548312</v>
          </cell>
          <cell r="L134">
            <v>14.091302800000001</v>
          </cell>
          <cell r="M134">
            <v>2.7710591999999998</v>
          </cell>
          <cell r="N134">
            <v>23.583772</v>
          </cell>
          <cell r="O134">
            <v>23.815999999999999</v>
          </cell>
          <cell r="Q134">
            <v>703.70800000000008</v>
          </cell>
          <cell r="R134">
            <v>929.20399999999995</v>
          </cell>
          <cell r="S134">
            <v>194.29599999999999</v>
          </cell>
          <cell r="T134">
            <v>156.94399999999999</v>
          </cell>
          <cell r="U134">
            <v>0</v>
          </cell>
          <cell r="W134">
            <v>2007.9680000000001</v>
          </cell>
        </row>
        <row r="135">
          <cell r="E135" t="str">
            <v>FB+33.5DFR0</v>
          </cell>
          <cell r="F135">
            <v>3.5</v>
          </cell>
          <cell r="G135">
            <v>114.5</v>
          </cell>
          <cell r="H135">
            <v>14.49</v>
          </cell>
          <cell r="I135">
            <v>1.97</v>
          </cell>
          <cell r="J135">
            <v>125</v>
          </cell>
          <cell r="K135">
            <v>13.980992799999999</v>
          </cell>
          <cell r="L135">
            <v>7.4911532000000003</v>
          </cell>
          <cell r="M135">
            <v>2.0752199999999998</v>
          </cell>
          <cell r="N135">
            <v>11.905772799999998</v>
          </cell>
          <cell r="O135">
            <v>25.443999999999999</v>
          </cell>
          <cell r="Q135">
            <v>310.59999999999997</v>
          </cell>
          <cell r="R135">
            <v>661.6</v>
          </cell>
          <cell r="T135">
            <v>156.94399999999999</v>
          </cell>
          <cell r="W135">
            <v>1154.588</v>
          </cell>
        </row>
        <row r="136">
          <cell r="E136" t="str">
            <v>FB+33FS 0</v>
          </cell>
          <cell r="F136">
            <v>3</v>
          </cell>
        </row>
        <row r="137">
          <cell r="E137" t="str">
            <v>FB+33DFR0</v>
          </cell>
          <cell r="F137">
            <v>3</v>
          </cell>
        </row>
        <row r="138">
          <cell r="E138" t="str">
            <v>FB+33.5WET1</v>
          </cell>
          <cell r="F138">
            <v>3.5</v>
          </cell>
        </row>
        <row r="139">
          <cell r="E139" t="str">
            <v>FB+33.5PS1</v>
          </cell>
          <cell r="F139">
            <v>3.5</v>
          </cell>
        </row>
        <row r="140">
          <cell r="E140" t="str">
            <v>FB+33.5FS 1</v>
          </cell>
          <cell r="F140">
            <v>3.5</v>
          </cell>
        </row>
        <row r="141">
          <cell r="E141" t="str">
            <v>FB+33.5DFR1</v>
          </cell>
          <cell r="F141">
            <v>3.5</v>
          </cell>
        </row>
        <row r="142">
          <cell r="E142" t="str">
            <v>FB+33FS 1</v>
          </cell>
          <cell r="F142">
            <v>3</v>
          </cell>
        </row>
        <row r="143">
          <cell r="E143" t="str">
            <v>FB+33DFR1</v>
          </cell>
          <cell r="F143">
            <v>3</v>
          </cell>
        </row>
        <row r="144">
          <cell r="E144" t="str">
            <v>FB+33.5WET2</v>
          </cell>
          <cell r="F144">
            <v>3.5</v>
          </cell>
        </row>
        <row r="145">
          <cell r="E145" t="str">
            <v>FB+33.5PS2</v>
          </cell>
          <cell r="F145">
            <v>3.5</v>
          </cell>
        </row>
        <row r="146">
          <cell r="E146" t="str">
            <v>FB+33.5FS 2</v>
          </cell>
          <cell r="F146">
            <v>3.5</v>
          </cell>
        </row>
        <row r="147">
          <cell r="E147" t="str">
            <v>FB+33.5DFR2</v>
          </cell>
          <cell r="F147">
            <v>3.5</v>
          </cell>
        </row>
        <row r="148">
          <cell r="E148" t="str">
            <v>FB+33FS 2</v>
          </cell>
          <cell r="F148">
            <v>3</v>
          </cell>
        </row>
        <row r="149">
          <cell r="E149" t="str">
            <v>FB+33DFR2</v>
          </cell>
          <cell r="F149">
            <v>3</v>
          </cell>
        </row>
        <row r="150">
          <cell r="E150" t="str">
            <v>FB+33.5WET3</v>
          </cell>
          <cell r="F150">
            <v>3.5</v>
          </cell>
        </row>
        <row r="151">
          <cell r="E151" t="str">
            <v>FB+33.5PS3</v>
          </cell>
          <cell r="F151">
            <v>3.5</v>
          </cell>
        </row>
        <row r="152">
          <cell r="E152" t="str">
            <v>FB+33.5FS 3</v>
          </cell>
          <cell r="F152">
            <v>3.5</v>
          </cell>
        </row>
        <row r="153">
          <cell r="E153" t="str">
            <v>FB+33.5DFR3</v>
          </cell>
          <cell r="F153">
            <v>3.5</v>
          </cell>
        </row>
        <row r="154">
          <cell r="E154" t="str">
            <v>FB+33FS 3</v>
          </cell>
          <cell r="F154">
            <v>3</v>
          </cell>
        </row>
        <row r="155">
          <cell r="E155" t="str">
            <v>FB+33DFR3</v>
          </cell>
          <cell r="F155">
            <v>3</v>
          </cell>
        </row>
        <row r="156">
          <cell r="E156" t="str">
            <v>FB+63.5DRY SOIL0</v>
          </cell>
          <cell r="F156">
            <v>3.5</v>
          </cell>
          <cell r="G156">
            <v>122.7</v>
          </cell>
          <cell r="H156">
            <v>10.86</v>
          </cell>
          <cell r="I156">
            <v>1.42</v>
          </cell>
          <cell r="J156">
            <v>94</v>
          </cell>
          <cell r="K156">
            <v>10.4313704</v>
          </cell>
          <cell r="L156">
            <v>5.5934076000000008</v>
          </cell>
          <cell r="M156">
            <v>2.1092400000000002</v>
          </cell>
          <cell r="N156">
            <v>8.3221303999999989</v>
          </cell>
          <cell r="O156">
            <v>25.443999999999999</v>
          </cell>
          <cell r="P156">
            <v>30.488</v>
          </cell>
          <cell r="R156">
            <v>417.10399999999998</v>
          </cell>
          <cell r="S156">
            <v>667.28399999999999</v>
          </cell>
          <cell r="T156">
            <v>0</v>
          </cell>
          <cell r="U156">
            <v>0</v>
          </cell>
          <cell r="W156">
            <v>1140.32</v>
          </cell>
        </row>
        <row r="157">
          <cell r="E157" t="str">
            <v>FB+63.5WET0</v>
          </cell>
          <cell r="F157">
            <v>3.5</v>
          </cell>
          <cell r="G157">
            <v>216.2</v>
          </cell>
          <cell r="H157">
            <v>19.02</v>
          </cell>
          <cell r="I157">
            <v>2.64</v>
          </cell>
          <cell r="J157">
            <v>164</v>
          </cell>
          <cell r="K157">
            <v>18.408808799999999</v>
          </cell>
          <cell r="L157">
            <v>9.8597572000000007</v>
          </cell>
          <cell r="M157">
            <v>2.7710591999999998</v>
          </cell>
          <cell r="N157">
            <v>15.637749599999999</v>
          </cell>
          <cell r="O157">
            <v>23.815999999999999</v>
          </cell>
          <cell r="Q157">
            <v>436.76000000000005</v>
          </cell>
          <cell r="R157">
            <v>618.048</v>
          </cell>
          <cell r="S157">
            <v>97.147999999999996</v>
          </cell>
          <cell r="T157">
            <v>156.94399999999999</v>
          </cell>
          <cell r="U157">
            <v>0</v>
          </cell>
          <cell r="W157">
            <v>1332.7159999999999</v>
          </cell>
        </row>
        <row r="158">
          <cell r="E158" t="str">
            <v>FB+63.5PS0</v>
          </cell>
          <cell r="F158">
            <v>3.5</v>
          </cell>
          <cell r="G158">
            <v>268.60000000000002</v>
          </cell>
          <cell r="H158">
            <v>22.89</v>
          </cell>
          <cell r="I158">
            <v>3.33</v>
          </cell>
          <cell r="J158">
            <v>198</v>
          </cell>
          <cell r="K158">
            <v>22.287772799999999</v>
          </cell>
          <cell r="L158">
            <v>11.926123199999999</v>
          </cell>
          <cell r="M158">
            <v>2.7710591999999998</v>
          </cell>
          <cell r="N158">
            <v>19.516713599999999</v>
          </cell>
          <cell r="O158">
            <v>19.052</v>
          </cell>
          <cell r="Q158">
            <v>548.28399999999999</v>
          </cell>
          <cell r="R158">
            <v>753.80399999999997</v>
          </cell>
          <cell r="T158">
            <v>313.892</v>
          </cell>
          <cell r="U158">
            <v>0</v>
          </cell>
          <cell r="W158">
            <v>1635.0319999999999</v>
          </cell>
        </row>
        <row r="159">
          <cell r="E159" t="str">
            <v>FB+63.5FS 0</v>
          </cell>
          <cell r="F159">
            <v>3.5</v>
          </cell>
          <cell r="G159">
            <v>323.89999999999998</v>
          </cell>
          <cell r="H159">
            <v>26.92</v>
          </cell>
          <cell r="I159">
            <v>4.07</v>
          </cell>
          <cell r="J159">
            <v>234</v>
          </cell>
          <cell r="K159">
            <v>26.3548312</v>
          </cell>
          <cell r="L159">
            <v>14.091302800000001</v>
          </cell>
          <cell r="M159">
            <v>2.7710591999999998</v>
          </cell>
          <cell r="N159">
            <v>23.583772</v>
          </cell>
          <cell r="O159">
            <v>23.815999999999999</v>
          </cell>
          <cell r="Q159">
            <v>703.70800000000008</v>
          </cell>
          <cell r="R159">
            <v>929.20399999999995</v>
          </cell>
          <cell r="S159">
            <v>194.29599999999999</v>
          </cell>
          <cell r="T159">
            <v>156.94399999999999</v>
          </cell>
          <cell r="U159">
            <v>0</v>
          </cell>
          <cell r="W159">
            <v>2007.9680000000001</v>
          </cell>
        </row>
        <row r="160">
          <cell r="E160" t="str">
            <v>FB+63.5DFR0</v>
          </cell>
          <cell r="F160">
            <v>3.5</v>
          </cell>
          <cell r="G160">
            <v>114.5</v>
          </cell>
          <cell r="H160">
            <v>14.49</v>
          </cell>
          <cell r="I160">
            <v>1.97</v>
          </cell>
          <cell r="J160">
            <v>125</v>
          </cell>
          <cell r="K160">
            <v>13.980992799999999</v>
          </cell>
          <cell r="L160">
            <v>7.4911532000000003</v>
          </cell>
          <cell r="M160">
            <v>2.0752199999999998</v>
          </cell>
          <cell r="N160">
            <v>11.905772799999998</v>
          </cell>
          <cell r="O160">
            <v>25.443999999999999</v>
          </cell>
          <cell r="Q160">
            <v>310.59999999999997</v>
          </cell>
          <cell r="R160">
            <v>661.6</v>
          </cell>
          <cell r="T160">
            <v>156.94399999999999</v>
          </cell>
          <cell r="W160">
            <v>1154.588</v>
          </cell>
        </row>
        <row r="161">
          <cell r="E161" t="str">
            <v>FB+63FS 0</v>
          </cell>
          <cell r="F161">
            <v>3</v>
          </cell>
        </row>
        <row r="162">
          <cell r="E162" t="str">
            <v>FB+63DFR0</v>
          </cell>
          <cell r="F162">
            <v>3</v>
          </cell>
        </row>
        <row r="163">
          <cell r="E163" t="str">
            <v>FB+63.5WET1</v>
          </cell>
          <cell r="F163">
            <v>3.5</v>
          </cell>
        </row>
        <row r="164">
          <cell r="E164" t="str">
            <v>FB+63.5PS1</v>
          </cell>
          <cell r="F164">
            <v>3.5</v>
          </cell>
        </row>
        <row r="165">
          <cell r="E165" t="str">
            <v>FB+63.5FS 1</v>
          </cell>
          <cell r="F165">
            <v>3.5</v>
          </cell>
        </row>
        <row r="166">
          <cell r="E166" t="str">
            <v>FB+63.5DFR1</v>
          </cell>
          <cell r="F166">
            <v>3.5</v>
          </cell>
        </row>
        <row r="167">
          <cell r="E167" t="str">
            <v>FB+63FS 1</v>
          </cell>
          <cell r="F167">
            <v>3</v>
          </cell>
        </row>
        <row r="168">
          <cell r="E168" t="str">
            <v>FB+63DFR1</v>
          </cell>
          <cell r="F168">
            <v>3</v>
          </cell>
        </row>
        <row r="169">
          <cell r="E169" t="str">
            <v>FB+63.5WET2</v>
          </cell>
          <cell r="F169">
            <v>3.5</v>
          </cell>
        </row>
        <row r="170">
          <cell r="E170" t="str">
            <v>FB+63.5PS2</v>
          </cell>
          <cell r="F170">
            <v>3.5</v>
          </cell>
        </row>
        <row r="171">
          <cell r="E171" t="str">
            <v>FB+63.5FS 2</v>
          </cell>
          <cell r="F171">
            <v>3.5</v>
          </cell>
        </row>
        <row r="172">
          <cell r="E172" t="str">
            <v>FB+63.5DFR2</v>
          </cell>
          <cell r="F172">
            <v>3.5</v>
          </cell>
        </row>
        <row r="173">
          <cell r="E173" t="str">
            <v>FB+63FS 2</v>
          </cell>
          <cell r="F173">
            <v>3</v>
          </cell>
        </row>
        <row r="174">
          <cell r="E174" t="str">
            <v>FB+63DFR2</v>
          </cell>
          <cell r="F174">
            <v>3</v>
          </cell>
        </row>
        <row r="175">
          <cell r="E175" t="str">
            <v>FB+63.5WET3</v>
          </cell>
          <cell r="F175">
            <v>3.5</v>
          </cell>
        </row>
        <row r="176">
          <cell r="E176" t="str">
            <v>FB+63.5PS3</v>
          </cell>
          <cell r="F176">
            <v>3.5</v>
          </cell>
        </row>
        <row r="177">
          <cell r="E177" t="str">
            <v>FB+63.5FS 3</v>
          </cell>
          <cell r="F177">
            <v>3.5</v>
          </cell>
        </row>
        <row r="178">
          <cell r="E178" t="str">
            <v>FB+63.5DFR3</v>
          </cell>
          <cell r="F178">
            <v>3.5</v>
          </cell>
        </row>
        <row r="179">
          <cell r="E179" t="str">
            <v>FB+63FS 3</v>
          </cell>
          <cell r="F179">
            <v>3</v>
          </cell>
        </row>
        <row r="180">
          <cell r="E180" t="str">
            <v>FB+63DFR3</v>
          </cell>
          <cell r="F180">
            <v>3</v>
          </cell>
        </row>
        <row r="181">
          <cell r="E181" t="str">
            <v>FB+93.5DRY SOIL0</v>
          </cell>
          <cell r="F181">
            <v>3.5</v>
          </cell>
          <cell r="G181">
            <v>122.7</v>
          </cell>
          <cell r="H181">
            <v>10.86</v>
          </cell>
          <cell r="I181">
            <v>1.42</v>
          </cell>
          <cell r="J181">
            <v>94</v>
          </cell>
          <cell r="K181">
            <v>10.4313704</v>
          </cell>
          <cell r="L181">
            <v>5.5934076000000008</v>
          </cell>
          <cell r="M181">
            <v>2.1092400000000002</v>
          </cell>
          <cell r="N181">
            <v>8.3221303999999989</v>
          </cell>
          <cell r="O181">
            <v>25.443999999999999</v>
          </cell>
          <cell r="P181">
            <v>30.488</v>
          </cell>
          <cell r="R181">
            <v>417.10399999999998</v>
          </cell>
          <cell r="S181">
            <v>667.28399999999999</v>
          </cell>
          <cell r="T181">
            <v>0</v>
          </cell>
          <cell r="U181">
            <v>0</v>
          </cell>
          <cell r="W181">
            <v>1140.32</v>
          </cell>
        </row>
        <row r="182">
          <cell r="E182" t="str">
            <v>FB+93.5WET0</v>
          </cell>
          <cell r="F182">
            <v>3.5</v>
          </cell>
          <cell r="G182">
            <v>216.2</v>
          </cell>
          <cell r="H182">
            <v>19.02</v>
          </cell>
          <cell r="I182">
            <v>2.64</v>
          </cell>
          <cell r="J182">
            <v>164</v>
          </cell>
          <cell r="K182">
            <v>18.408808799999999</v>
          </cell>
          <cell r="L182">
            <v>9.8597572000000007</v>
          </cell>
          <cell r="M182">
            <v>2.7710591999999998</v>
          </cell>
          <cell r="N182">
            <v>15.637749599999999</v>
          </cell>
          <cell r="O182">
            <v>23.815999999999999</v>
          </cell>
          <cell r="Q182">
            <v>436.76000000000005</v>
          </cell>
          <cell r="R182">
            <v>618.048</v>
          </cell>
          <cell r="S182">
            <v>97.147999999999996</v>
          </cell>
          <cell r="T182">
            <v>156.94399999999999</v>
          </cell>
          <cell r="U182">
            <v>0</v>
          </cell>
          <cell r="W182">
            <v>1332.7159999999999</v>
          </cell>
        </row>
        <row r="183">
          <cell r="E183" t="str">
            <v>FB+93.5PS0</v>
          </cell>
          <cell r="F183">
            <v>3.5</v>
          </cell>
          <cell r="G183">
            <v>268.60000000000002</v>
          </cell>
          <cell r="H183">
            <v>22.89</v>
          </cell>
          <cell r="I183">
            <v>3.33</v>
          </cell>
          <cell r="J183">
            <v>198</v>
          </cell>
          <cell r="K183">
            <v>22.287772799999999</v>
          </cell>
          <cell r="L183">
            <v>11.926123199999999</v>
          </cell>
          <cell r="M183">
            <v>2.7710591999999998</v>
          </cell>
          <cell r="N183">
            <v>19.516713599999999</v>
          </cell>
          <cell r="O183">
            <v>19.052</v>
          </cell>
          <cell r="Q183">
            <v>548.28399999999999</v>
          </cell>
          <cell r="R183">
            <v>753.80399999999997</v>
          </cell>
          <cell r="T183">
            <v>313.892</v>
          </cell>
          <cell r="U183">
            <v>0</v>
          </cell>
          <cell r="W183">
            <v>1635.0319999999999</v>
          </cell>
        </row>
        <row r="184">
          <cell r="E184" t="str">
            <v>FB+93.5FS 0</v>
          </cell>
          <cell r="F184">
            <v>3.5</v>
          </cell>
          <cell r="G184">
            <v>323.89999999999998</v>
          </cell>
          <cell r="H184">
            <v>26.92</v>
          </cell>
          <cell r="I184">
            <v>4.07</v>
          </cell>
          <cell r="J184">
            <v>234</v>
          </cell>
          <cell r="K184">
            <v>26.3548312</v>
          </cell>
          <cell r="L184">
            <v>14.091302800000001</v>
          </cell>
          <cell r="M184">
            <v>2.7710591999999998</v>
          </cell>
          <cell r="N184">
            <v>23.583772</v>
          </cell>
          <cell r="O184">
            <v>23.815999999999999</v>
          </cell>
          <cell r="Q184">
            <v>703.70800000000008</v>
          </cell>
          <cell r="R184">
            <v>929.20399999999995</v>
          </cell>
          <cell r="S184">
            <v>194.29599999999999</v>
          </cell>
          <cell r="T184">
            <v>156.94399999999999</v>
          </cell>
          <cell r="U184">
            <v>0</v>
          </cell>
          <cell r="W184">
            <v>2007.9680000000001</v>
          </cell>
        </row>
        <row r="185">
          <cell r="E185" t="str">
            <v>FB+93.5DFR0</v>
          </cell>
          <cell r="F185">
            <v>3.5</v>
          </cell>
          <cell r="G185">
            <v>114.5</v>
          </cell>
          <cell r="H185">
            <v>14.49</v>
          </cell>
          <cell r="I185">
            <v>1.97</v>
          </cell>
          <cell r="J185">
            <v>125</v>
          </cell>
          <cell r="K185">
            <v>13.980992799999999</v>
          </cell>
          <cell r="L185">
            <v>7.4911532000000003</v>
          </cell>
          <cell r="M185">
            <v>2.0752199999999998</v>
          </cell>
          <cell r="N185">
            <v>11.905772799999998</v>
          </cell>
          <cell r="O185">
            <v>25.443999999999999</v>
          </cell>
          <cell r="Q185">
            <v>310.59999999999997</v>
          </cell>
          <cell r="R185">
            <v>661.6</v>
          </cell>
          <cell r="T185">
            <v>156.94399999999999</v>
          </cell>
          <cell r="W185">
            <v>1154.588</v>
          </cell>
        </row>
        <row r="186">
          <cell r="E186" t="str">
            <v>FB+93FS 0</v>
          </cell>
          <cell r="F186">
            <v>3</v>
          </cell>
        </row>
        <row r="187">
          <cell r="E187" t="str">
            <v>FB+93DFR0</v>
          </cell>
          <cell r="F187">
            <v>3</v>
          </cell>
        </row>
        <row r="188">
          <cell r="E188" t="str">
            <v>FB+93.5WET1</v>
          </cell>
          <cell r="F188">
            <v>3.5</v>
          </cell>
        </row>
        <row r="189">
          <cell r="E189" t="str">
            <v>FB+93.5PS1</v>
          </cell>
          <cell r="F189">
            <v>3.5</v>
          </cell>
        </row>
        <row r="190">
          <cell r="E190" t="str">
            <v>FB+93.5FS 1</v>
          </cell>
          <cell r="F190">
            <v>3.5</v>
          </cell>
        </row>
        <row r="191">
          <cell r="E191" t="str">
            <v>FB+93.5DFR1</v>
          </cell>
          <cell r="F191">
            <v>3.5</v>
          </cell>
        </row>
        <row r="192">
          <cell r="E192" t="str">
            <v>FB+93FS 1</v>
          </cell>
          <cell r="F192">
            <v>3</v>
          </cell>
        </row>
        <row r="193">
          <cell r="E193" t="str">
            <v>FB+93DFR1</v>
          </cell>
          <cell r="F193">
            <v>3</v>
          </cell>
        </row>
        <row r="194">
          <cell r="E194" t="str">
            <v>FB+93.5WET2</v>
          </cell>
          <cell r="F194">
            <v>3.5</v>
          </cell>
        </row>
        <row r="195">
          <cell r="E195" t="str">
            <v>FB+93.5PS2</v>
          </cell>
          <cell r="F195">
            <v>3.5</v>
          </cell>
        </row>
        <row r="196">
          <cell r="E196" t="str">
            <v>FB+93.5FS 2</v>
          </cell>
          <cell r="F196">
            <v>3.5</v>
          </cell>
        </row>
        <row r="197">
          <cell r="E197" t="str">
            <v>FB+93.5DFR2</v>
          </cell>
          <cell r="F197">
            <v>3.5</v>
          </cell>
        </row>
        <row r="198">
          <cell r="E198" t="str">
            <v>FB+93FS 2</v>
          </cell>
          <cell r="F198">
            <v>3</v>
          </cell>
        </row>
        <row r="199">
          <cell r="E199" t="str">
            <v>FB+93DFR2</v>
          </cell>
          <cell r="F199">
            <v>3</v>
          </cell>
        </row>
        <row r="200">
          <cell r="E200" t="str">
            <v>FB+93.5WET3</v>
          </cell>
          <cell r="F200">
            <v>3.5</v>
          </cell>
        </row>
        <row r="201">
          <cell r="E201" t="str">
            <v>FB+93.5PS3</v>
          </cell>
          <cell r="F201">
            <v>3.5</v>
          </cell>
        </row>
        <row r="202">
          <cell r="E202" t="str">
            <v>FB+93.5FS 3</v>
          </cell>
          <cell r="F202">
            <v>3.5</v>
          </cell>
        </row>
        <row r="203">
          <cell r="E203" t="str">
            <v>FB+93.5DFR3</v>
          </cell>
          <cell r="F203">
            <v>3.5</v>
          </cell>
        </row>
        <row r="204">
          <cell r="E204" t="str">
            <v>FB+93FS 3</v>
          </cell>
          <cell r="F204">
            <v>3</v>
          </cell>
        </row>
        <row r="205">
          <cell r="E205" t="str">
            <v>FB+93DFR3</v>
          </cell>
          <cell r="F205">
            <v>3</v>
          </cell>
        </row>
        <row r="206">
          <cell r="E206" t="str">
            <v>FC+03.5DRY SOIL0</v>
          </cell>
          <cell r="F206">
            <v>3.5</v>
          </cell>
          <cell r="G206">
            <v>146.1</v>
          </cell>
          <cell r="H206">
            <v>13.12</v>
          </cell>
          <cell r="I206">
            <v>1.72</v>
          </cell>
          <cell r="J206">
            <v>113</v>
          </cell>
          <cell r="K206">
            <v>12.604140800000001</v>
          </cell>
          <cell r="L206">
            <v>6.7581152000000007</v>
          </cell>
          <cell r="M206">
            <v>2.0752199999999998</v>
          </cell>
          <cell r="N206">
            <v>10.528920800000002</v>
          </cell>
          <cell r="O206">
            <v>25.443999999999999</v>
          </cell>
          <cell r="P206">
            <v>46.92</v>
          </cell>
          <cell r="R206">
            <v>957.13600000000008</v>
          </cell>
          <cell r="S206">
            <v>97.992000000000004</v>
          </cell>
          <cell r="W206">
            <v>1127.492</v>
          </cell>
        </row>
        <row r="207">
          <cell r="E207" t="str">
            <v>FC+03.5WET0</v>
          </cell>
          <cell r="F207">
            <v>3.5</v>
          </cell>
          <cell r="G207">
            <v>256.5</v>
          </cell>
          <cell r="H207">
            <v>21.86</v>
          </cell>
          <cell r="I207">
            <v>3.17</v>
          </cell>
          <cell r="J207">
            <v>189</v>
          </cell>
          <cell r="K207">
            <v>21.27544</v>
          </cell>
          <cell r="L207">
            <v>11.385160000000001</v>
          </cell>
          <cell r="M207">
            <v>2.7710591999999998</v>
          </cell>
          <cell r="N207">
            <v>18.5043808</v>
          </cell>
          <cell r="O207">
            <v>23.815999999999999</v>
          </cell>
          <cell r="P207">
            <v>67.180000000000007</v>
          </cell>
          <cell r="R207">
            <v>1444.8600000000001</v>
          </cell>
          <cell r="S207">
            <v>195.98</v>
          </cell>
          <cell r="W207">
            <v>1731.8360000000002</v>
          </cell>
        </row>
        <row r="208">
          <cell r="E208" t="str">
            <v>FC+03.5PS0</v>
          </cell>
          <cell r="F208">
            <v>3.5</v>
          </cell>
          <cell r="G208">
            <v>315.89999999999998</v>
          </cell>
          <cell r="H208">
            <v>26.29</v>
          </cell>
          <cell r="I208">
            <v>3.96</v>
          </cell>
          <cell r="J208">
            <v>228</v>
          </cell>
          <cell r="K208">
            <v>25.728664800000001</v>
          </cell>
          <cell r="L208">
            <v>13.757621199999999</v>
          </cell>
          <cell r="M208">
            <v>2.7710591999999998</v>
          </cell>
          <cell r="N208">
            <v>22.957605599999997</v>
          </cell>
          <cell r="O208">
            <v>23.815999999999999</v>
          </cell>
          <cell r="P208">
            <v>87.443999999999988</v>
          </cell>
          <cell r="R208">
            <v>1745.4079999999999</v>
          </cell>
          <cell r="S208">
            <v>97.992000000000004</v>
          </cell>
          <cell r="T208">
            <v>158.26400000000001</v>
          </cell>
          <cell r="W208">
            <v>2112.924</v>
          </cell>
        </row>
        <row r="209">
          <cell r="E209" t="str">
            <v>FC+03.5FS 0</v>
          </cell>
          <cell r="F209">
            <v>3.5</v>
          </cell>
          <cell r="G209">
            <v>377.1</v>
          </cell>
          <cell r="H209">
            <v>30.79</v>
          </cell>
          <cell r="I209">
            <v>4.78</v>
          </cell>
          <cell r="J209">
            <v>268</v>
          </cell>
          <cell r="K209">
            <v>30.263736799999997</v>
          </cell>
          <cell r="L209">
            <v>16.172389199999998</v>
          </cell>
          <cell r="M209">
            <v>2.7710591999999998</v>
          </cell>
          <cell r="N209">
            <v>27.492677599999997</v>
          </cell>
          <cell r="O209">
            <v>23.815999999999999</v>
          </cell>
          <cell r="P209">
            <v>108.21199999999999</v>
          </cell>
          <cell r="R209">
            <v>2196.1559999999999</v>
          </cell>
          <cell r="S209">
            <v>97.992000000000004</v>
          </cell>
          <cell r="T209">
            <v>158.26400000000001</v>
          </cell>
          <cell r="W209">
            <v>2584.44</v>
          </cell>
        </row>
        <row r="210">
          <cell r="E210" t="str">
            <v>FC+03.5DFR0</v>
          </cell>
          <cell r="F210">
            <v>3.5</v>
          </cell>
          <cell r="G210">
            <v>140.69999999999999</v>
          </cell>
          <cell r="H210">
            <v>16.61</v>
          </cell>
          <cell r="I210">
            <v>2.38</v>
          </cell>
          <cell r="J210">
            <v>144</v>
          </cell>
          <cell r="K210">
            <v>16.138572799999999</v>
          </cell>
          <cell r="L210">
            <v>8.6383232000000021</v>
          </cell>
          <cell r="M210">
            <v>2.0752199999999998</v>
          </cell>
          <cell r="N210">
            <v>14.063352800000001</v>
          </cell>
          <cell r="O210">
            <v>25.443999999999999</v>
          </cell>
          <cell r="P210">
            <v>55.628</v>
          </cell>
          <cell r="R210">
            <v>1381.22</v>
          </cell>
          <cell r="T210">
            <v>158.26400000000001</v>
          </cell>
          <cell r="W210">
            <v>1620.556</v>
          </cell>
        </row>
        <row r="211">
          <cell r="E211" t="str">
            <v>FC+03FS 0</v>
          </cell>
          <cell r="F211">
            <v>3</v>
          </cell>
        </row>
        <row r="212">
          <cell r="E212" t="str">
            <v>FC+03DFR0</v>
          </cell>
          <cell r="F212">
            <v>3</v>
          </cell>
        </row>
        <row r="213">
          <cell r="E213" t="str">
            <v>FC+03.5WET1</v>
          </cell>
          <cell r="F213">
            <v>3.5</v>
          </cell>
        </row>
        <row r="214">
          <cell r="E214" t="str">
            <v>FC+03.5PS1</v>
          </cell>
          <cell r="F214">
            <v>3.5</v>
          </cell>
        </row>
        <row r="215">
          <cell r="E215" t="str">
            <v>FC+03.5FS 1</v>
          </cell>
          <cell r="F215">
            <v>3.5</v>
          </cell>
        </row>
        <row r="216">
          <cell r="E216" t="str">
            <v>FC+03.5DFR1</v>
          </cell>
          <cell r="F216">
            <v>3.5</v>
          </cell>
        </row>
        <row r="217">
          <cell r="E217" t="str">
            <v>FC+03FS 1</v>
          </cell>
          <cell r="F217">
            <v>3</v>
          </cell>
        </row>
        <row r="218">
          <cell r="E218" t="str">
            <v>FC+03DFR1</v>
          </cell>
          <cell r="F218">
            <v>3</v>
          </cell>
        </row>
        <row r="219">
          <cell r="E219" t="str">
            <v>FC+03.5WET2</v>
          </cell>
          <cell r="F219">
            <v>3.5</v>
          </cell>
        </row>
        <row r="220">
          <cell r="E220" t="str">
            <v>FC+03.5PS2</v>
          </cell>
          <cell r="F220">
            <v>3.5</v>
          </cell>
        </row>
        <row r="221">
          <cell r="E221" t="str">
            <v>FC+03.5FS 2</v>
          </cell>
          <cell r="F221">
            <v>3.5</v>
          </cell>
        </row>
        <row r="222">
          <cell r="E222" t="str">
            <v>FC+03.5DFR2</v>
          </cell>
          <cell r="F222">
            <v>3.5</v>
          </cell>
        </row>
        <row r="223">
          <cell r="E223" t="str">
            <v>FC+03FS 2</v>
          </cell>
          <cell r="F223">
            <v>3</v>
          </cell>
        </row>
        <row r="224">
          <cell r="E224" t="str">
            <v>FC+03DFR2</v>
          </cell>
          <cell r="F224">
            <v>3</v>
          </cell>
        </row>
        <row r="225">
          <cell r="E225" t="str">
            <v>FC+03.5WET3</v>
          </cell>
          <cell r="F225">
            <v>3.5</v>
          </cell>
        </row>
        <row r="226">
          <cell r="E226" t="str">
            <v>FC+03.5PS3</v>
          </cell>
          <cell r="F226">
            <v>3.5</v>
          </cell>
        </row>
        <row r="227">
          <cell r="E227" t="str">
            <v>FC+03.5FS 3</v>
          </cell>
          <cell r="F227">
            <v>3.5</v>
          </cell>
        </row>
        <row r="228">
          <cell r="E228" t="str">
            <v>FC+03.5DFR3</v>
          </cell>
          <cell r="F228">
            <v>3.5</v>
          </cell>
        </row>
        <row r="229">
          <cell r="E229" t="str">
            <v>FC+03FS 3</v>
          </cell>
          <cell r="F229">
            <v>3</v>
          </cell>
        </row>
        <row r="230">
          <cell r="E230" t="str">
            <v>FC+03DFR3</v>
          </cell>
          <cell r="F230">
            <v>3</v>
          </cell>
        </row>
        <row r="231">
          <cell r="E231" t="str">
            <v>FC+33.5DRY SOIL0</v>
          </cell>
          <cell r="F231">
            <v>3.5</v>
          </cell>
          <cell r="G231">
            <v>146.1</v>
          </cell>
          <cell r="H231">
            <v>13.12</v>
          </cell>
          <cell r="I231">
            <v>1.72</v>
          </cell>
          <cell r="J231">
            <v>113</v>
          </cell>
          <cell r="K231">
            <v>12.604140800000001</v>
          </cell>
          <cell r="L231">
            <v>6.7581152000000007</v>
          </cell>
          <cell r="M231">
            <v>2.0752199999999998</v>
          </cell>
          <cell r="N231">
            <v>10.528920800000002</v>
          </cell>
          <cell r="O231">
            <v>25.443999999999999</v>
          </cell>
          <cell r="P231">
            <v>46.92</v>
          </cell>
          <cell r="R231">
            <v>957.13600000000008</v>
          </cell>
          <cell r="S231">
            <v>97.992000000000004</v>
          </cell>
          <cell r="W231">
            <v>1127.492</v>
          </cell>
        </row>
        <row r="232">
          <cell r="E232" t="str">
            <v>FC+33.5WET0</v>
          </cell>
          <cell r="F232">
            <v>3.5</v>
          </cell>
          <cell r="G232">
            <v>256.5</v>
          </cell>
          <cell r="H232">
            <v>21.86</v>
          </cell>
          <cell r="I232">
            <v>3.17</v>
          </cell>
          <cell r="J232">
            <v>189</v>
          </cell>
          <cell r="K232">
            <v>21.27544</v>
          </cell>
          <cell r="L232">
            <v>11.385160000000001</v>
          </cell>
          <cell r="M232">
            <v>2.7710591999999998</v>
          </cell>
          <cell r="N232">
            <v>18.5043808</v>
          </cell>
          <cell r="O232">
            <v>23.815999999999999</v>
          </cell>
          <cell r="P232">
            <v>67.180000000000007</v>
          </cell>
          <cell r="R232">
            <v>1444.8600000000001</v>
          </cell>
          <cell r="S232">
            <v>195.98</v>
          </cell>
          <cell r="W232">
            <v>1731.8360000000002</v>
          </cell>
        </row>
        <row r="233">
          <cell r="E233" t="str">
            <v>FC+33.5PS0</v>
          </cell>
          <cell r="F233">
            <v>3.5</v>
          </cell>
          <cell r="G233">
            <v>315.89999999999998</v>
          </cell>
          <cell r="H233">
            <v>26.29</v>
          </cell>
          <cell r="I233">
            <v>3.96</v>
          </cell>
          <cell r="J233">
            <v>228</v>
          </cell>
          <cell r="K233">
            <v>25.728664800000001</v>
          </cell>
          <cell r="L233">
            <v>13.757621199999999</v>
          </cell>
          <cell r="M233">
            <v>2.7710591999999998</v>
          </cell>
          <cell r="N233">
            <v>22.957605599999997</v>
          </cell>
          <cell r="O233">
            <v>23.815999999999999</v>
          </cell>
          <cell r="P233">
            <v>87.443999999999988</v>
          </cell>
          <cell r="R233">
            <v>1745.4079999999999</v>
          </cell>
          <cell r="S233">
            <v>97.992000000000004</v>
          </cell>
          <cell r="T233">
            <v>158.26400000000001</v>
          </cell>
          <cell r="W233">
            <v>2112.924</v>
          </cell>
        </row>
        <row r="234">
          <cell r="E234" t="str">
            <v>FC+33.5FS 0</v>
          </cell>
          <cell r="F234">
            <v>3.5</v>
          </cell>
          <cell r="G234">
            <v>377.1</v>
          </cell>
          <cell r="H234">
            <v>30.79</v>
          </cell>
          <cell r="I234">
            <v>4.78</v>
          </cell>
          <cell r="J234">
            <v>268</v>
          </cell>
          <cell r="K234">
            <v>30.263736799999997</v>
          </cell>
          <cell r="L234">
            <v>16.172389199999998</v>
          </cell>
          <cell r="M234">
            <v>2.7710591999999998</v>
          </cell>
          <cell r="N234">
            <v>27.492677599999997</v>
          </cell>
          <cell r="O234">
            <v>23.815999999999999</v>
          </cell>
          <cell r="P234">
            <v>108.21199999999999</v>
          </cell>
          <cell r="R234">
            <v>2196.1559999999999</v>
          </cell>
          <cell r="S234">
            <v>97.992000000000004</v>
          </cell>
          <cell r="T234">
            <v>158.26400000000001</v>
          </cell>
          <cell r="W234">
            <v>2584.44</v>
          </cell>
        </row>
        <row r="235">
          <cell r="E235" t="str">
            <v>FC+33.5DFR0</v>
          </cell>
          <cell r="F235">
            <v>3.5</v>
          </cell>
          <cell r="G235">
            <v>140.69999999999999</v>
          </cell>
          <cell r="H235">
            <v>16.61</v>
          </cell>
          <cell r="I235">
            <v>2.38</v>
          </cell>
          <cell r="J235">
            <v>144</v>
          </cell>
          <cell r="K235">
            <v>16.138572799999999</v>
          </cell>
          <cell r="L235">
            <v>8.6383232000000021</v>
          </cell>
          <cell r="M235">
            <v>2.0752199999999998</v>
          </cell>
          <cell r="N235">
            <v>14.063352800000001</v>
          </cell>
          <cell r="O235">
            <v>25.443999999999999</v>
          </cell>
          <cell r="P235">
            <v>55.628</v>
          </cell>
          <cell r="R235">
            <v>1381.22</v>
          </cell>
          <cell r="T235">
            <v>158.26400000000001</v>
          </cell>
          <cell r="W235">
            <v>1620.556</v>
          </cell>
        </row>
        <row r="236">
          <cell r="E236" t="str">
            <v>FC+33FS 0</v>
          </cell>
          <cell r="F236">
            <v>3</v>
          </cell>
        </row>
        <row r="237">
          <cell r="E237" t="str">
            <v>FC+33DFR0</v>
          </cell>
          <cell r="F237">
            <v>3</v>
          </cell>
        </row>
        <row r="238">
          <cell r="E238" t="str">
            <v>FC+33.5WET1</v>
          </cell>
          <cell r="F238">
            <v>3.5</v>
          </cell>
        </row>
        <row r="239">
          <cell r="E239" t="str">
            <v>FC+33.5PS1</v>
          </cell>
          <cell r="F239">
            <v>3.5</v>
          </cell>
        </row>
        <row r="240">
          <cell r="E240" t="str">
            <v>FC+33.5FS 1</v>
          </cell>
          <cell r="F240">
            <v>3.5</v>
          </cell>
        </row>
        <row r="241">
          <cell r="E241" t="str">
            <v>FC+33.5DFR1</v>
          </cell>
          <cell r="F241">
            <v>3.5</v>
          </cell>
        </row>
        <row r="242">
          <cell r="E242" t="str">
            <v>FC+33FS 1</v>
          </cell>
          <cell r="F242">
            <v>3</v>
          </cell>
        </row>
        <row r="243">
          <cell r="E243" t="str">
            <v>FC+33DFR1</v>
          </cell>
          <cell r="F243">
            <v>3</v>
          </cell>
        </row>
        <row r="244">
          <cell r="E244" t="str">
            <v>FC+33.5WET2</v>
          </cell>
          <cell r="F244">
            <v>3.5</v>
          </cell>
        </row>
        <row r="245">
          <cell r="E245" t="str">
            <v>FC+33.5PS2</v>
          </cell>
          <cell r="F245">
            <v>3.5</v>
          </cell>
        </row>
        <row r="246">
          <cell r="E246" t="str">
            <v>FC+33.5FS 2</v>
          </cell>
          <cell r="F246">
            <v>3.5</v>
          </cell>
        </row>
        <row r="247">
          <cell r="E247" t="str">
            <v>FC+33.5DFR2</v>
          </cell>
          <cell r="F247">
            <v>3.5</v>
          </cell>
        </row>
        <row r="248">
          <cell r="E248" t="str">
            <v>FC+33FS 2</v>
          </cell>
          <cell r="F248">
            <v>3</v>
          </cell>
        </row>
        <row r="249">
          <cell r="E249" t="str">
            <v>FC+33DFR2</v>
          </cell>
          <cell r="F249">
            <v>3</v>
          </cell>
        </row>
        <row r="250">
          <cell r="E250" t="str">
            <v>FC+33.5WET3</v>
          </cell>
          <cell r="F250">
            <v>3.5</v>
          </cell>
        </row>
        <row r="251">
          <cell r="E251" t="str">
            <v>FC+33.5PS3</v>
          </cell>
          <cell r="F251">
            <v>3.5</v>
          </cell>
        </row>
        <row r="252">
          <cell r="E252" t="str">
            <v>FC+33.5FS 3</v>
          </cell>
          <cell r="F252">
            <v>3.5</v>
          </cell>
        </row>
        <row r="253">
          <cell r="E253" t="str">
            <v>FC+33.5DFR3</v>
          </cell>
          <cell r="F253">
            <v>3.5</v>
          </cell>
        </row>
        <row r="254">
          <cell r="E254" t="str">
            <v>FC+33FS 3</v>
          </cell>
          <cell r="F254">
            <v>3</v>
          </cell>
        </row>
        <row r="255">
          <cell r="E255" t="str">
            <v>FC+33DFR3</v>
          </cell>
          <cell r="F255">
            <v>3</v>
          </cell>
        </row>
        <row r="256">
          <cell r="E256" t="str">
            <v>FC+63.5DRY SOIL0</v>
          </cell>
          <cell r="F256">
            <v>3.5</v>
          </cell>
          <cell r="G256">
            <v>146.1</v>
          </cell>
          <cell r="H256">
            <v>13.12</v>
          </cell>
          <cell r="I256">
            <v>1.72</v>
          </cell>
          <cell r="J256">
            <v>113</v>
          </cell>
          <cell r="K256">
            <v>12.604140800000001</v>
          </cell>
          <cell r="L256">
            <v>6.7581152000000007</v>
          </cell>
          <cell r="M256">
            <v>2.0752199999999998</v>
          </cell>
          <cell r="N256">
            <v>10.528920800000002</v>
          </cell>
          <cell r="O256">
            <v>25.443999999999999</v>
          </cell>
          <cell r="P256">
            <v>46.92</v>
          </cell>
          <cell r="R256">
            <v>957.13600000000008</v>
          </cell>
          <cell r="S256">
            <v>97.992000000000004</v>
          </cell>
          <cell r="W256">
            <v>1127.492</v>
          </cell>
        </row>
        <row r="257">
          <cell r="E257" t="str">
            <v>FC+63.5WET0</v>
          </cell>
          <cell r="F257">
            <v>3.5</v>
          </cell>
          <cell r="G257">
            <v>256.5</v>
          </cell>
          <cell r="H257">
            <v>21.86</v>
          </cell>
          <cell r="I257">
            <v>3.17</v>
          </cell>
          <cell r="J257">
            <v>189</v>
          </cell>
          <cell r="K257">
            <v>21.27544</v>
          </cell>
          <cell r="L257">
            <v>11.385160000000001</v>
          </cell>
          <cell r="M257">
            <v>2.7710591999999998</v>
          </cell>
          <cell r="N257">
            <v>18.5043808</v>
          </cell>
          <cell r="O257">
            <v>23.815999999999999</v>
          </cell>
          <cell r="P257">
            <v>67.180000000000007</v>
          </cell>
          <cell r="R257">
            <v>1444.8600000000001</v>
          </cell>
          <cell r="S257">
            <v>195.98</v>
          </cell>
          <cell r="W257">
            <v>1731.8360000000002</v>
          </cell>
        </row>
        <row r="258">
          <cell r="E258" t="str">
            <v>FC+63.5PS0</v>
          </cell>
          <cell r="F258">
            <v>3.5</v>
          </cell>
          <cell r="G258">
            <v>315.89999999999998</v>
          </cell>
          <cell r="H258">
            <v>26.29</v>
          </cell>
          <cell r="I258">
            <v>3.96</v>
          </cell>
          <cell r="J258">
            <v>228</v>
          </cell>
          <cell r="K258">
            <v>25.728664800000001</v>
          </cell>
          <cell r="L258">
            <v>13.757621199999999</v>
          </cell>
          <cell r="M258">
            <v>2.7710591999999998</v>
          </cell>
          <cell r="N258">
            <v>22.957605599999997</v>
          </cell>
          <cell r="O258">
            <v>23.815999999999999</v>
          </cell>
          <cell r="P258">
            <v>87.443999999999988</v>
          </cell>
          <cell r="R258">
            <v>1745.4079999999999</v>
          </cell>
          <cell r="S258">
            <v>97.992000000000004</v>
          </cell>
          <cell r="T258">
            <v>158.26400000000001</v>
          </cell>
          <cell r="W258">
            <v>2112.924</v>
          </cell>
        </row>
        <row r="259">
          <cell r="E259" t="str">
            <v>FC+63.5FS 0</v>
          </cell>
          <cell r="F259">
            <v>3.5</v>
          </cell>
          <cell r="G259">
            <v>377.1</v>
          </cell>
          <cell r="H259">
            <v>30.79</v>
          </cell>
          <cell r="I259">
            <v>4.78</v>
          </cell>
          <cell r="J259">
            <v>268</v>
          </cell>
          <cell r="K259">
            <v>30.263736799999997</v>
          </cell>
          <cell r="L259">
            <v>16.172389199999998</v>
          </cell>
          <cell r="M259">
            <v>2.7710591999999998</v>
          </cell>
          <cell r="N259">
            <v>27.492677599999997</v>
          </cell>
          <cell r="O259">
            <v>23.815999999999999</v>
          </cell>
          <cell r="P259">
            <v>108.21199999999999</v>
          </cell>
          <cell r="R259">
            <v>2196.1559999999999</v>
          </cell>
          <cell r="S259">
            <v>97.992000000000004</v>
          </cell>
          <cell r="T259">
            <v>158.26400000000001</v>
          </cell>
          <cell r="W259">
            <v>2584.44</v>
          </cell>
        </row>
        <row r="260">
          <cell r="E260" t="str">
            <v>FC+63.5DFR0</v>
          </cell>
          <cell r="F260">
            <v>3.5</v>
          </cell>
          <cell r="G260">
            <v>140.69999999999999</v>
          </cell>
          <cell r="H260">
            <v>16.61</v>
          </cell>
          <cell r="I260">
            <v>2.38</v>
          </cell>
          <cell r="J260">
            <v>144</v>
          </cell>
          <cell r="K260">
            <v>16.138572799999999</v>
          </cell>
          <cell r="L260">
            <v>8.6383232000000021</v>
          </cell>
          <cell r="M260">
            <v>2.0752199999999998</v>
          </cell>
          <cell r="N260">
            <v>14.063352800000001</v>
          </cell>
          <cell r="O260">
            <v>25.443999999999999</v>
          </cell>
          <cell r="P260">
            <v>55.628</v>
          </cell>
          <cell r="R260">
            <v>1381.22</v>
          </cell>
          <cell r="T260">
            <v>158.26400000000001</v>
          </cell>
          <cell r="W260">
            <v>1620.556</v>
          </cell>
        </row>
        <row r="261">
          <cell r="E261" t="str">
            <v>FC+63FS 0</v>
          </cell>
          <cell r="F261">
            <v>3</v>
          </cell>
        </row>
        <row r="262">
          <cell r="E262" t="str">
            <v>FC+63DFR0</v>
          </cell>
          <cell r="F262">
            <v>3</v>
          </cell>
        </row>
        <row r="263">
          <cell r="E263" t="str">
            <v>FC+63.5WET1</v>
          </cell>
          <cell r="F263">
            <v>3.5</v>
          </cell>
        </row>
        <row r="264">
          <cell r="E264" t="str">
            <v>FC+63.5PS1</v>
          </cell>
          <cell r="F264">
            <v>3.5</v>
          </cell>
        </row>
        <row r="265">
          <cell r="E265" t="str">
            <v>FC+63.5FS 1</v>
          </cell>
          <cell r="F265">
            <v>3.5</v>
          </cell>
        </row>
        <row r="266">
          <cell r="E266" t="str">
            <v>FC+63.5DFR1</v>
          </cell>
          <cell r="F266">
            <v>3.5</v>
          </cell>
        </row>
        <row r="267">
          <cell r="E267" t="str">
            <v>FC+63FS 1</v>
          </cell>
          <cell r="F267">
            <v>3</v>
          </cell>
        </row>
        <row r="268">
          <cell r="E268" t="str">
            <v>FC+63DFR1</v>
          </cell>
          <cell r="F268">
            <v>3</v>
          </cell>
        </row>
        <row r="269">
          <cell r="E269" t="str">
            <v>FC+63.5WET2</v>
          </cell>
          <cell r="F269">
            <v>3.5</v>
          </cell>
        </row>
        <row r="270">
          <cell r="E270" t="str">
            <v>FC+63.5PS2</v>
          </cell>
          <cell r="F270">
            <v>3.5</v>
          </cell>
        </row>
        <row r="271">
          <cell r="E271" t="str">
            <v>FC+63.5FS 2</v>
          </cell>
          <cell r="F271">
            <v>3.5</v>
          </cell>
        </row>
        <row r="272">
          <cell r="E272" t="str">
            <v>FC+63.5DFR2</v>
          </cell>
          <cell r="F272">
            <v>3.5</v>
          </cell>
        </row>
        <row r="273">
          <cell r="E273" t="str">
            <v>FC+63FS 2</v>
          </cell>
          <cell r="F273">
            <v>3</v>
          </cell>
        </row>
        <row r="274">
          <cell r="E274" t="str">
            <v>FC+63DFR2</v>
          </cell>
          <cell r="F274">
            <v>3</v>
          </cell>
        </row>
        <row r="275">
          <cell r="E275" t="str">
            <v>FC+63.5WET3</v>
          </cell>
          <cell r="F275">
            <v>3.5</v>
          </cell>
        </row>
        <row r="276">
          <cell r="E276" t="str">
            <v>FC+63.5PS3</v>
          </cell>
          <cell r="F276">
            <v>3.5</v>
          </cell>
        </row>
        <row r="277">
          <cell r="E277" t="str">
            <v>FC+63.5FS 3</v>
          </cell>
          <cell r="F277">
            <v>3.5</v>
          </cell>
        </row>
        <row r="278">
          <cell r="E278" t="str">
            <v>FC+63.5DFR3</v>
          </cell>
          <cell r="F278">
            <v>3.5</v>
          </cell>
        </row>
        <row r="279">
          <cell r="E279" t="str">
            <v>FC+63FS 3</v>
          </cell>
          <cell r="F279">
            <v>3</v>
          </cell>
        </row>
        <row r="280">
          <cell r="E280" t="str">
            <v>FC+63DFR3</v>
          </cell>
          <cell r="F280">
            <v>3</v>
          </cell>
        </row>
        <row r="281">
          <cell r="E281" t="str">
            <v>FC+93.5DRY SOIL0</v>
          </cell>
          <cell r="F281">
            <v>3.5</v>
          </cell>
          <cell r="G281">
            <v>146.1</v>
          </cell>
          <cell r="H281">
            <v>13.12</v>
          </cell>
          <cell r="I281">
            <v>1.72</v>
          </cell>
          <cell r="J281">
            <v>113</v>
          </cell>
          <cell r="K281">
            <v>12.604140800000001</v>
          </cell>
          <cell r="L281">
            <v>6.7581152000000007</v>
          </cell>
          <cell r="M281">
            <v>2.0752199999999998</v>
          </cell>
          <cell r="N281">
            <v>10.528920800000002</v>
          </cell>
          <cell r="O281">
            <v>25.443999999999999</v>
          </cell>
          <cell r="P281">
            <v>46.92</v>
          </cell>
          <cell r="R281">
            <v>957.13600000000008</v>
          </cell>
          <cell r="S281">
            <v>97.992000000000004</v>
          </cell>
          <cell r="W281">
            <v>1127.492</v>
          </cell>
        </row>
        <row r="282">
          <cell r="E282" t="str">
            <v>FC+93.5WET0</v>
          </cell>
          <cell r="F282">
            <v>3.5</v>
          </cell>
          <cell r="G282">
            <v>256.5</v>
          </cell>
          <cell r="H282">
            <v>21.86</v>
          </cell>
          <cell r="I282">
            <v>3.17</v>
          </cell>
          <cell r="J282">
            <v>189</v>
          </cell>
          <cell r="K282">
            <v>21.27544</v>
          </cell>
          <cell r="L282">
            <v>11.385160000000001</v>
          </cell>
          <cell r="M282">
            <v>2.7710591999999998</v>
          </cell>
          <cell r="N282">
            <v>18.5043808</v>
          </cell>
          <cell r="O282">
            <v>23.815999999999999</v>
          </cell>
          <cell r="P282">
            <v>67.180000000000007</v>
          </cell>
          <cell r="R282">
            <v>1444.8600000000001</v>
          </cell>
          <cell r="S282">
            <v>195.98</v>
          </cell>
          <cell r="W282">
            <v>1731.8360000000002</v>
          </cell>
        </row>
        <row r="283">
          <cell r="E283" t="str">
            <v>FC+93.5PS0</v>
          </cell>
          <cell r="F283">
            <v>3.5</v>
          </cell>
          <cell r="G283">
            <v>315.89999999999998</v>
          </cell>
          <cell r="H283">
            <v>26.29</v>
          </cell>
          <cell r="I283">
            <v>3.96</v>
          </cell>
          <cell r="J283">
            <v>228</v>
          </cell>
          <cell r="K283">
            <v>25.728664800000001</v>
          </cell>
          <cell r="L283">
            <v>13.757621199999999</v>
          </cell>
          <cell r="M283">
            <v>2.7710591999999998</v>
          </cell>
          <cell r="N283">
            <v>22.957605599999997</v>
          </cell>
          <cell r="O283">
            <v>23.815999999999999</v>
          </cell>
          <cell r="P283">
            <v>87.443999999999988</v>
          </cell>
          <cell r="R283">
            <v>1745.4079999999999</v>
          </cell>
          <cell r="S283">
            <v>97.992000000000004</v>
          </cell>
          <cell r="T283">
            <v>158.26400000000001</v>
          </cell>
          <cell r="W283">
            <v>2112.924</v>
          </cell>
        </row>
        <row r="284">
          <cell r="E284" t="str">
            <v>FC+93.5FS 0</v>
          </cell>
          <cell r="F284">
            <v>3.5</v>
          </cell>
          <cell r="G284">
            <v>377.1</v>
          </cell>
          <cell r="H284">
            <v>30.79</v>
          </cell>
          <cell r="I284">
            <v>4.78</v>
          </cell>
          <cell r="J284">
            <v>268</v>
          </cell>
          <cell r="K284">
            <v>30.263736799999997</v>
          </cell>
          <cell r="L284">
            <v>16.172389199999998</v>
          </cell>
          <cell r="M284">
            <v>2.7710591999999998</v>
          </cell>
          <cell r="N284">
            <v>27.492677599999997</v>
          </cell>
          <cell r="O284">
            <v>23.815999999999999</v>
          </cell>
          <cell r="P284">
            <v>108.21199999999999</v>
          </cell>
          <cell r="R284">
            <v>2196.1559999999999</v>
          </cell>
          <cell r="S284">
            <v>97.992000000000004</v>
          </cell>
          <cell r="T284">
            <v>158.26400000000001</v>
          </cell>
          <cell r="W284">
            <v>2584.44</v>
          </cell>
        </row>
        <row r="285">
          <cell r="E285" t="str">
            <v>FC+93.5DFR0</v>
          </cell>
          <cell r="F285">
            <v>3.5</v>
          </cell>
          <cell r="G285">
            <v>140.69999999999999</v>
          </cell>
          <cell r="H285">
            <v>16.61</v>
          </cell>
          <cell r="I285">
            <v>2.38</v>
          </cell>
          <cell r="J285">
            <v>144</v>
          </cell>
          <cell r="K285">
            <v>16.138572799999999</v>
          </cell>
          <cell r="L285">
            <v>8.6383232000000021</v>
          </cell>
          <cell r="M285">
            <v>2.0752199999999998</v>
          </cell>
          <cell r="N285">
            <v>14.063352800000001</v>
          </cell>
          <cell r="O285">
            <v>25.443999999999999</v>
          </cell>
          <cell r="P285">
            <v>55.628</v>
          </cell>
          <cell r="R285">
            <v>1381.22</v>
          </cell>
          <cell r="T285">
            <v>158.26400000000001</v>
          </cell>
          <cell r="W285">
            <v>1620.556</v>
          </cell>
        </row>
        <row r="286">
          <cell r="E286" t="str">
            <v>FC+93FS 0</v>
          </cell>
          <cell r="F286">
            <v>3</v>
          </cell>
        </row>
        <row r="287">
          <cell r="E287" t="str">
            <v>FC+93DFR0</v>
          </cell>
          <cell r="F287">
            <v>3</v>
          </cell>
        </row>
        <row r="288">
          <cell r="E288" t="str">
            <v>FC+93.5WET1</v>
          </cell>
          <cell r="F288">
            <v>3.5</v>
          </cell>
        </row>
        <row r="289">
          <cell r="E289" t="str">
            <v>FC+93.5PS1</v>
          </cell>
          <cell r="F289">
            <v>3.5</v>
          </cell>
        </row>
        <row r="290">
          <cell r="E290" t="str">
            <v>FC+93.5FS 1</v>
          </cell>
          <cell r="F290">
            <v>3.5</v>
          </cell>
        </row>
        <row r="291">
          <cell r="E291" t="str">
            <v>FC+93.5DFR1</v>
          </cell>
          <cell r="F291">
            <v>3.5</v>
          </cell>
        </row>
        <row r="292">
          <cell r="E292" t="str">
            <v>FC+93FS 1</v>
          </cell>
          <cell r="F292">
            <v>3</v>
          </cell>
        </row>
        <row r="293">
          <cell r="E293" t="str">
            <v>FC+93DFR1</v>
          </cell>
          <cell r="F293">
            <v>3</v>
          </cell>
        </row>
        <row r="294">
          <cell r="E294" t="str">
            <v>FC+93.5WET2</v>
          </cell>
          <cell r="F294">
            <v>3.5</v>
          </cell>
        </row>
        <row r="295">
          <cell r="E295" t="str">
            <v>FC+93.5PS2</v>
          </cell>
          <cell r="F295">
            <v>3.5</v>
          </cell>
        </row>
        <row r="296">
          <cell r="E296" t="str">
            <v>FC+93.5FS 2</v>
          </cell>
          <cell r="F296">
            <v>3.5</v>
          </cell>
        </row>
        <row r="297">
          <cell r="E297" t="str">
            <v>FC+93.5DFR2</v>
          </cell>
          <cell r="F297">
            <v>3.5</v>
          </cell>
        </row>
        <row r="298">
          <cell r="E298" t="str">
            <v>FC+93FS 2</v>
          </cell>
          <cell r="F298">
            <v>3</v>
          </cell>
        </row>
        <row r="299">
          <cell r="E299" t="str">
            <v>FC+93DFR2</v>
          </cell>
          <cell r="F299">
            <v>3</v>
          </cell>
        </row>
        <row r="300">
          <cell r="E300" t="str">
            <v>FC+93.5WET3</v>
          </cell>
          <cell r="F300">
            <v>3.5</v>
          </cell>
        </row>
        <row r="301">
          <cell r="E301" t="str">
            <v>FC+93.5PS3</v>
          </cell>
          <cell r="F301">
            <v>3.5</v>
          </cell>
        </row>
        <row r="302">
          <cell r="E302" t="str">
            <v>FC+93.5FS 3</v>
          </cell>
          <cell r="F302">
            <v>3.5</v>
          </cell>
        </row>
        <row r="303">
          <cell r="E303" t="str">
            <v>FC+93.5DFR3</v>
          </cell>
          <cell r="F303">
            <v>3.5</v>
          </cell>
        </row>
        <row r="304">
          <cell r="E304" t="str">
            <v>FC+93FS 3</v>
          </cell>
          <cell r="F304">
            <v>3</v>
          </cell>
        </row>
        <row r="305">
          <cell r="E305" t="str">
            <v>FC+93DFR3</v>
          </cell>
          <cell r="F305">
            <v>3</v>
          </cell>
        </row>
        <row r="306">
          <cell r="E306" t="str">
            <v>0</v>
          </cell>
        </row>
        <row r="307">
          <cell r="E307">
            <v>0</v>
          </cell>
        </row>
        <row r="308">
          <cell r="E308" t="str">
            <v>FD+03.5DRY SOIL0</v>
          </cell>
          <cell r="F308">
            <v>3.5</v>
          </cell>
          <cell r="G308">
            <v>175.4</v>
          </cell>
          <cell r="H308">
            <v>16.809999999999999</v>
          </cell>
          <cell r="I308">
            <v>2.1</v>
          </cell>
          <cell r="J308">
            <v>144</v>
          </cell>
          <cell r="K308">
            <v>16.055194399999998</v>
          </cell>
          <cell r="L308">
            <v>8.6161302666666675</v>
          </cell>
          <cell r="M308">
            <v>2.0071800000000004</v>
          </cell>
          <cell r="N308">
            <v>14.0480144</v>
          </cell>
          <cell r="O308">
            <v>20.088000000000001</v>
          </cell>
          <cell r="P308">
            <v>329.22799999999995</v>
          </cell>
          <cell r="Q308">
            <v>701.60400000000004</v>
          </cell>
          <cell r="R308">
            <v>0</v>
          </cell>
          <cell r="S308">
            <v>99.263999999999996</v>
          </cell>
          <cell r="T308">
            <v>156.304</v>
          </cell>
          <cell r="W308">
            <v>1306.4880000000001</v>
          </cell>
        </row>
        <row r="309">
          <cell r="E309" t="str">
            <v>FD+03.5WET0</v>
          </cell>
          <cell r="F309">
            <v>3.5</v>
          </cell>
          <cell r="G309">
            <v>301.39999999999998</v>
          </cell>
          <cell r="H309">
            <v>27.79</v>
          </cell>
          <cell r="I309">
            <v>3.77</v>
          </cell>
          <cell r="J309">
            <v>239</v>
          </cell>
          <cell r="K309">
            <v>26.812072799999996</v>
          </cell>
          <cell r="L309">
            <v>14.366839866666666</v>
          </cell>
          <cell r="M309">
            <v>2.6802048000000003</v>
          </cell>
          <cell r="N309">
            <v>24.131867999999994</v>
          </cell>
          <cell r="O309">
            <v>23.815999999999999</v>
          </cell>
          <cell r="P309">
            <v>44.816000000000003</v>
          </cell>
          <cell r="Q309">
            <v>0</v>
          </cell>
          <cell r="R309">
            <v>1769.5239999999999</v>
          </cell>
          <cell r="S309">
            <v>99.156000000000006</v>
          </cell>
          <cell r="T309">
            <v>156.13999999999999</v>
          </cell>
          <cell r="W309">
            <v>2093.4519999999998</v>
          </cell>
        </row>
        <row r="310">
          <cell r="E310" t="str">
            <v>FD+03.5PS0</v>
          </cell>
          <cell r="F310">
            <v>3.5</v>
          </cell>
          <cell r="G310">
            <v>365.6</v>
          </cell>
          <cell r="H310">
            <v>33.04</v>
          </cell>
          <cell r="I310">
            <v>4.63</v>
          </cell>
          <cell r="J310">
            <v>285</v>
          </cell>
          <cell r="K310">
            <v>32.011979199999992</v>
          </cell>
          <cell r="L310">
            <v>17.142331466666665</v>
          </cell>
          <cell r="M310">
            <v>2.6802048000000003</v>
          </cell>
          <cell r="N310">
            <v>29.331774399999993</v>
          </cell>
          <cell r="O310">
            <v>23.815999999999999</v>
          </cell>
          <cell r="P310">
            <v>54</v>
          </cell>
          <cell r="Q310">
            <v>0</v>
          </cell>
          <cell r="R310">
            <v>2268.62</v>
          </cell>
          <cell r="S310">
            <v>99.156000000000006</v>
          </cell>
          <cell r="T310">
            <v>156.13999999999999</v>
          </cell>
          <cell r="W310">
            <v>2601.7319999999995</v>
          </cell>
        </row>
        <row r="311">
          <cell r="E311" t="str">
            <v>FD+03.5FS 0</v>
          </cell>
          <cell r="F311">
            <v>3.5</v>
          </cell>
          <cell r="G311">
            <v>434.3</v>
          </cell>
          <cell r="H311">
            <v>38.61</v>
          </cell>
          <cell r="I311">
            <v>5.55</v>
          </cell>
          <cell r="J311">
            <v>334</v>
          </cell>
          <cell r="K311">
            <v>37.542336800000001</v>
          </cell>
          <cell r="L311">
            <v>20.093755866666665</v>
          </cell>
          <cell r="M311">
            <v>2.6802048000000003</v>
          </cell>
          <cell r="N311">
            <v>34.862132000000003</v>
          </cell>
          <cell r="O311">
            <v>19.052</v>
          </cell>
          <cell r="P311">
            <v>62.739999999999995</v>
          </cell>
          <cell r="Q311">
            <v>0</v>
          </cell>
          <cell r="R311">
            <v>2860.6639999999998</v>
          </cell>
          <cell r="S311">
            <v>0</v>
          </cell>
          <cell r="T311">
            <v>312.28399999999999</v>
          </cell>
          <cell r="W311">
            <v>3254.74</v>
          </cell>
        </row>
        <row r="312">
          <cell r="E312" t="str">
            <v>FD+03.5DFR0</v>
          </cell>
          <cell r="F312">
            <v>3.5</v>
          </cell>
          <cell r="G312">
            <v>169.5</v>
          </cell>
          <cell r="H312">
            <v>21.11</v>
          </cell>
          <cell r="I312">
            <v>2.83</v>
          </cell>
          <cell r="J312">
            <v>182</v>
          </cell>
          <cell r="K312">
            <v>20.337030399999996</v>
          </cell>
          <cell r="L312">
            <v>10.899764266666667</v>
          </cell>
          <cell r="M312">
            <v>2.0071800000000004</v>
          </cell>
          <cell r="N312">
            <v>18.329850399999998</v>
          </cell>
          <cell r="O312">
            <v>25.443999999999999</v>
          </cell>
          <cell r="P312">
            <v>42.247999999999998</v>
          </cell>
          <cell r="Q312">
            <v>1406.712</v>
          </cell>
          <cell r="R312">
            <v>111.72</v>
          </cell>
          <cell r="S312">
            <v>0</v>
          </cell>
          <cell r="T312">
            <v>156.304</v>
          </cell>
          <cell r="W312">
            <v>1742.4280000000001</v>
          </cell>
        </row>
        <row r="313">
          <cell r="E313" t="str">
            <v>FD+03FS 0</v>
          </cell>
          <cell r="F313">
            <v>3</v>
          </cell>
        </row>
        <row r="314">
          <cell r="E314" t="str">
            <v>FD+03DFR0</v>
          </cell>
          <cell r="F314">
            <v>3</v>
          </cell>
        </row>
        <row r="315">
          <cell r="E315" t="str">
            <v>FD+03.5WET1</v>
          </cell>
          <cell r="F315">
            <v>3.5</v>
          </cell>
        </row>
        <row r="316">
          <cell r="E316" t="str">
            <v>FD+03.5PS1</v>
          </cell>
          <cell r="F316">
            <v>3.5</v>
          </cell>
        </row>
        <row r="317">
          <cell r="E317" t="str">
            <v>FD+03.5FS 1</v>
          </cell>
          <cell r="F317">
            <v>3.5</v>
          </cell>
        </row>
        <row r="318">
          <cell r="E318" t="str">
            <v>FD+03.5DFR1</v>
          </cell>
          <cell r="F318">
            <v>3.5</v>
          </cell>
        </row>
        <row r="319">
          <cell r="E319" t="str">
            <v>FD+03FS 1</v>
          </cell>
          <cell r="F319">
            <v>3</v>
          </cell>
        </row>
        <row r="320">
          <cell r="E320" t="str">
            <v>FD+03DFR1</v>
          </cell>
          <cell r="F320">
            <v>3</v>
          </cell>
        </row>
        <row r="321">
          <cell r="E321" t="str">
            <v>FD+03.5WET2</v>
          </cell>
          <cell r="F321">
            <v>3.5</v>
          </cell>
        </row>
        <row r="322">
          <cell r="E322" t="str">
            <v>FD+03.5PS2</v>
          </cell>
          <cell r="F322">
            <v>3.5</v>
          </cell>
        </row>
        <row r="323">
          <cell r="E323" t="str">
            <v>FD+03.5FS 2</v>
          </cell>
          <cell r="F323">
            <v>3.5</v>
          </cell>
        </row>
        <row r="324">
          <cell r="E324" t="str">
            <v>FD+03.5DFR2</v>
          </cell>
          <cell r="F324">
            <v>3.5</v>
          </cell>
        </row>
        <row r="325">
          <cell r="E325" t="str">
            <v>FD+03FS 2</v>
          </cell>
          <cell r="F325">
            <v>3</v>
          </cell>
        </row>
        <row r="326">
          <cell r="E326" t="str">
            <v>FD+03DFR2</v>
          </cell>
          <cell r="F326">
            <v>3</v>
          </cell>
        </row>
        <row r="327">
          <cell r="E327" t="str">
            <v>FD+03.5WET3</v>
          </cell>
          <cell r="F327">
            <v>3.5</v>
          </cell>
        </row>
        <row r="328">
          <cell r="E328" t="str">
            <v>FD+03.5PS3</v>
          </cell>
          <cell r="F328">
            <v>3.5</v>
          </cell>
        </row>
        <row r="329">
          <cell r="E329" t="str">
            <v>FD+03.5FS 3</v>
          </cell>
          <cell r="F329">
            <v>3.5</v>
          </cell>
        </row>
        <row r="330">
          <cell r="E330" t="str">
            <v>FD+03.5DFR3</v>
          </cell>
          <cell r="F330">
            <v>3.5</v>
          </cell>
        </row>
        <row r="331">
          <cell r="E331" t="str">
            <v>FD+03FS 3</v>
          </cell>
          <cell r="F331">
            <v>3</v>
          </cell>
        </row>
        <row r="332">
          <cell r="E332" t="str">
            <v>FD+03DFR3</v>
          </cell>
          <cell r="F332">
            <v>3</v>
          </cell>
        </row>
        <row r="333">
          <cell r="E333" t="str">
            <v>FD+33.5DRY SOIL0</v>
          </cell>
          <cell r="F333">
            <v>3.5</v>
          </cell>
          <cell r="G333">
            <v>175.4</v>
          </cell>
          <cell r="H333">
            <v>16.809999999999999</v>
          </cell>
          <cell r="I333">
            <v>2.1</v>
          </cell>
          <cell r="J333">
            <v>248</v>
          </cell>
          <cell r="K333">
            <v>16.055194399999998</v>
          </cell>
          <cell r="L333">
            <v>8.6161302666666675</v>
          </cell>
          <cell r="M333">
            <v>2.0071800000000004</v>
          </cell>
          <cell r="N333">
            <v>14.0480144</v>
          </cell>
          <cell r="O333">
            <v>20.088000000000001</v>
          </cell>
          <cell r="P333">
            <v>329.22799999999995</v>
          </cell>
          <cell r="Q333">
            <v>701.60400000000004</v>
          </cell>
          <cell r="R333">
            <v>0</v>
          </cell>
          <cell r="S333">
            <v>99.263999999999996</v>
          </cell>
          <cell r="T333">
            <v>156.304</v>
          </cell>
          <cell r="W333">
            <v>1306.4880000000001</v>
          </cell>
        </row>
        <row r="334">
          <cell r="E334" t="str">
            <v>FD+33.5WET0</v>
          </cell>
          <cell r="F334">
            <v>3.5</v>
          </cell>
          <cell r="G334">
            <v>301.39999999999998</v>
          </cell>
          <cell r="H334">
            <v>27.79</v>
          </cell>
          <cell r="I334">
            <v>3.77</v>
          </cell>
          <cell r="J334">
            <v>355</v>
          </cell>
          <cell r="K334">
            <v>26.812072799999996</v>
          </cell>
          <cell r="L334">
            <v>14.366839866666666</v>
          </cell>
          <cell r="M334">
            <v>2.6802048000000003</v>
          </cell>
          <cell r="N334">
            <v>24.131867999999994</v>
          </cell>
          <cell r="O334">
            <v>23.815999999999999</v>
          </cell>
          <cell r="P334">
            <v>44.816000000000003</v>
          </cell>
          <cell r="Q334">
            <v>0</v>
          </cell>
          <cell r="R334">
            <v>1769.5239999999999</v>
          </cell>
          <cell r="S334">
            <v>99.156000000000006</v>
          </cell>
          <cell r="T334">
            <v>156.13999999999999</v>
          </cell>
          <cell r="W334">
            <v>2093.4519999999998</v>
          </cell>
        </row>
        <row r="335">
          <cell r="E335" t="str">
            <v>FD+33.5PS0</v>
          </cell>
          <cell r="F335">
            <v>3.5</v>
          </cell>
          <cell r="G335">
            <v>365.6</v>
          </cell>
          <cell r="H335">
            <v>33.04</v>
          </cell>
          <cell r="I335">
            <v>4.63</v>
          </cell>
          <cell r="J335">
            <v>398</v>
          </cell>
          <cell r="K335">
            <v>32.011979199999992</v>
          </cell>
          <cell r="L335">
            <v>17.142331466666665</v>
          </cell>
          <cell r="M335">
            <v>2.6802048000000003</v>
          </cell>
          <cell r="N335">
            <v>29.331774399999993</v>
          </cell>
          <cell r="O335">
            <v>23.815999999999999</v>
          </cell>
          <cell r="P335">
            <v>54</v>
          </cell>
          <cell r="Q335">
            <v>0</v>
          </cell>
          <cell r="R335">
            <v>2268.62</v>
          </cell>
          <cell r="S335">
            <v>99.156000000000006</v>
          </cell>
          <cell r="T335">
            <v>156.13999999999999</v>
          </cell>
          <cell r="W335">
            <v>2601.7319999999995</v>
          </cell>
        </row>
        <row r="336">
          <cell r="E336" t="str">
            <v>FD+33.5FS 0</v>
          </cell>
          <cell r="F336">
            <v>3.5</v>
          </cell>
          <cell r="G336">
            <v>434.3</v>
          </cell>
          <cell r="H336">
            <v>38.61</v>
          </cell>
          <cell r="I336">
            <v>5.55</v>
          </cell>
          <cell r="J336">
            <v>422</v>
          </cell>
          <cell r="K336">
            <v>37.542336800000001</v>
          </cell>
          <cell r="L336">
            <v>20.093755866666665</v>
          </cell>
          <cell r="M336">
            <v>2.6802048000000003</v>
          </cell>
          <cell r="N336">
            <v>34.862132000000003</v>
          </cell>
          <cell r="O336">
            <v>19.052</v>
          </cell>
          <cell r="P336">
            <v>62.739999999999995</v>
          </cell>
          <cell r="Q336">
            <v>0</v>
          </cell>
          <cell r="R336">
            <v>2860.6639999999998</v>
          </cell>
          <cell r="S336">
            <v>0</v>
          </cell>
          <cell r="T336">
            <v>312.28399999999999</v>
          </cell>
          <cell r="W336">
            <v>3254.74</v>
          </cell>
        </row>
        <row r="337">
          <cell r="E337" t="str">
            <v>FD+33.5DFR0</v>
          </cell>
          <cell r="F337">
            <v>3.5</v>
          </cell>
          <cell r="G337">
            <v>169.5</v>
          </cell>
          <cell r="H337">
            <v>21.11</v>
          </cell>
          <cell r="I337">
            <v>2.83</v>
          </cell>
          <cell r="J337">
            <v>306</v>
          </cell>
          <cell r="K337">
            <v>20.337030399999996</v>
          </cell>
          <cell r="L337">
            <v>10.899764266666667</v>
          </cell>
          <cell r="M337">
            <v>2.0071800000000004</v>
          </cell>
          <cell r="N337">
            <v>18.329850399999998</v>
          </cell>
          <cell r="O337">
            <v>25.443999999999999</v>
          </cell>
          <cell r="P337">
            <v>42.247999999999998</v>
          </cell>
          <cell r="Q337">
            <v>1406.712</v>
          </cell>
          <cell r="R337">
            <v>111.72</v>
          </cell>
          <cell r="S337">
            <v>0</v>
          </cell>
          <cell r="T337">
            <v>156.304</v>
          </cell>
          <cell r="W337">
            <v>1742.4280000000001</v>
          </cell>
        </row>
        <row r="338">
          <cell r="E338" t="str">
            <v>FD+33FS 0</v>
          </cell>
          <cell r="F338">
            <v>3</v>
          </cell>
        </row>
        <row r="339">
          <cell r="E339" t="str">
            <v>FD+33DFR0</v>
          </cell>
          <cell r="F339">
            <v>3</v>
          </cell>
        </row>
        <row r="340">
          <cell r="E340" t="str">
            <v>FD+33.5WET1</v>
          </cell>
          <cell r="F340">
            <v>3.5</v>
          </cell>
        </row>
        <row r="341">
          <cell r="E341" t="str">
            <v>FD+33.5PS1</v>
          </cell>
          <cell r="F341">
            <v>3.5</v>
          </cell>
        </row>
        <row r="342">
          <cell r="E342" t="str">
            <v>FD+33.5FS 1</v>
          </cell>
          <cell r="F342">
            <v>3.5</v>
          </cell>
        </row>
        <row r="343">
          <cell r="E343" t="str">
            <v>FD+33.5DFR1</v>
          </cell>
          <cell r="F343">
            <v>3.5</v>
          </cell>
        </row>
        <row r="344">
          <cell r="E344" t="str">
            <v>FD+33FS 1</v>
          </cell>
          <cell r="F344">
            <v>3</v>
          </cell>
        </row>
        <row r="345">
          <cell r="E345" t="str">
            <v>FD+33DFR1</v>
          </cell>
          <cell r="F345">
            <v>3</v>
          </cell>
        </row>
        <row r="346">
          <cell r="E346" t="str">
            <v>FD+33.5WET2</v>
          </cell>
          <cell r="F346">
            <v>3.5</v>
          </cell>
        </row>
        <row r="347">
          <cell r="E347" t="str">
            <v>FD+33.5PS2</v>
          </cell>
          <cell r="F347">
            <v>3.5</v>
          </cell>
        </row>
        <row r="348">
          <cell r="E348" t="str">
            <v>FD+33.5FS 2</v>
          </cell>
          <cell r="F348">
            <v>3.5</v>
          </cell>
        </row>
        <row r="349">
          <cell r="E349" t="str">
            <v>FD+33.5DFR2</v>
          </cell>
          <cell r="F349">
            <v>3.5</v>
          </cell>
        </row>
        <row r="350">
          <cell r="E350" t="str">
            <v>FD+33FS 2</v>
          </cell>
          <cell r="F350">
            <v>3</v>
          </cell>
        </row>
        <row r="351">
          <cell r="E351" t="str">
            <v>FD+33DFR2</v>
          </cell>
          <cell r="F351">
            <v>3</v>
          </cell>
        </row>
        <row r="352">
          <cell r="E352" t="str">
            <v>FD+33.5WET3</v>
          </cell>
          <cell r="F352">
            <v>3.5</v>
          </cell>
        </row>
        <row r="353">
          <cell r="E353" t="str">
            <v>FD+33.5PS3</v>
          </cell>
          <cell r="F353">
            <v>3.5</v>
          </cell>
        </row>
        <row r="354">
          <cell r="E354" t="str">
            <v>FD+33.5FS 3</v>
          </cell>
          <cell r="F354">
            <v>3.5</v>
          </cell>
        </row>
        <row r="355">
          <cell r="E355" t="str">
            <v>FD+33.5DFR3</v>
          </cell>
          <cell r="F355">
            <v>3.5</v>
          </cell>
        </row>
        <row r="356">
          <cell r="E356" t="str">
            <v>FD+33FS 3</v>
          </cell>
          <cell r="F356">
            <v>3</v>
          </cell>
        </row>
        <row r="357">
          <cell r="E357" t="str">
            <v>FD+33DFR3</v>
          </cell>
          <cell r="F357">
            <v>3</v>
          </cell>
        </row>
        <row r="358">
          <cell r="E358" t="str">
            <v>FD+63.5DRY SOIL0</v>
          </cell>
          <cell r="F358">
            <v>3.5</v>
          </cell>
          <cell r="G358">
            <v>175.4</v>
          </cell>
          <cell r="H358">
            <v>16.809999999999999</v>
          </cell>
          <cell r="I358">
            <v>2.1</v>
          </cell>
          <cell r="J358">
            <v>248</v>
          </cell>
          <cell r="K358">
            <v>16.055194399999998</v>
          </cell>
          <cell r="L358">
            <v>8.6161302666666675</v>
          </cell>
          <cell r="M358">
            <v>2.0071800000000004</v>
          </cell>
          <cell r="N358">
            <v>14.0480144</v>
          </cell>
          <cell r="O358">
            <v>20.088000000000001</v>
          </cell>
          <cell r="P358">
            <v>329.22799999999995</v>
          </cell>
          <cell r="Q358">
            <v>701.60400000000004</v>
          </cell>
          <cell r="R358">
            <v>0</v>
          </cell>
          <cell r="S358">
            <v>99.263999999999996</v>
          </cell>
          <cell r="T358">
            <v>156.304</v>
          </cell>
          <cell r="W358">
            <v>1306.4880000000001</v>
          </cell>
        </row>
        <row r="359">
          <cell r="E359" t="str">
            <v>FD+63.5WET0</v>
          </cell>
          <cell r="F359">
            <v>3.5</v>
          </cell>
          <cell r="G359">
            <v>301.39999999999998</v>
          </cell>
          <cell r="H359">
            <v>27.79</v>
          </cell>
          <cell r="I359">
            <v>3.77</v>
          </cell>
          <cell r="J359">
            <v>355</v>
          </cell>
          <cell r="K359">
            <v>26.812072799999996</v>
          </cell>
          <cell r="L359">
            <v>14.366839866666666</v>
          </cell>
          <cell r="M359">
            <v>2.6802048000000003</v>
          </cell>
          <cell r="N359">
            <v>24.131867999999994</v>
          </cell>
          <cell r="O359">
            <v>23.815999999999999</v>
          </cell>
          <cell r="P359">
            <v>44.816000000000003</v>
          </cell>
          <cell r="Q359">
            <v>0</v>
          </cell>
          <cell r="R359">
            <v>1769.5239999999999</v>
          </cell>
          <cell r="S359">
            <v>99.156000000000006</v>
          </cell>
          <cell r="T359">
            <v>156.13999999999999</v>
          </cell>
          <cell r="W359">
            <v>2093.4519999999998</v>
          </cell>
        </row>
        <row r="360">
          <cell r="E360" t="str">
            <v>FD+63.5PS0</v>
          </cell>
          <cell r="F360">
            <v>3.5</v>
          </cell>
          <cell r="G360">
            <v>365.6</v>
          </cell>
          <cell r="H360">
            <v>33.04</v>
          </cell>
          <cell r="I360">
            <v>4.63</v>
          </cell>
          <cell r="J360">
            <v>398</v>
          </cell>
          <cell r="K360">
            <v>32.011979199999992</v>
          </cell>
          <cell r="L360">
            <v>17.142331466666665</v>
          </cell>
          <cell r="M360">
            <v>2.6802048000000003</v>
          </cell>
          <cell r="N360">
            <v>29.331774399999993</v>
          </cell>
          <cell r="O360">
            <v>23.815999999999999</v>
          </cell>
          <cell r="P360">
            <v>54</v>
          </cell>
          <cell r="Q360">
            <v>0</v>
          </cell>
          <cell r="R360">
            <v>2268.62</v>
          </cell>
          <cell r="S360">
            <v>99.156000000000006</v>
          </cell>
          <cell r="T360">
            <v>156.13999999999999</v>
          </cell>
          <cell r="W360">
            <v>2601.7319999999995</v>
          </cell>
        </row>
        <row r="361">
          <cell r="E361" t="str">
            <v>FD+63.5FS 0</v>
          </cell>
          <cell r="F361">
            <v>3.5</v>
          </cell>
          <cell r="G361">
            <v>434.3</v>
          </cell>
          <cell r="H361">
            <v>38.61</v>
          </cell>
          <cell r="I361">
            <v>5.55</v>
          </cell>
          <cell r="J361">
            <v>422</v>
          </cell>
          <cell r="K361">
            <v>37.542336800000001</v>
          </cell>
          <cell r="L361">
            <v>20.093755866666665</v>
          </cell>
          <cell r="M361">
            <v>2.6802048000000003</v>
          </cell>
          <cell r="N361">
            <v>34.862132000000003</v>
          </cell>
          <cell r="O361">
            <v>19.052</v>
          </cell>
          <cell r="P361">
            <v>62.739999999999995</v>
          </cell>
          <cell r="Q361">
            <v>0</v>
          </cell>
          <cell r="R361">
            <v>2860.6639999999998</v>
          </cell>
          <cell r="S361">
            <v>0</v>
          </cell>
          <cell r="T361">
            <v>312.28399999999999</v>
          </cell>
          <cell r="W361">
            <v>3254.74</v>
          </cell>
        </row>
        <row r="362">
          <cell r="E362" t="str">
            <v>FD+63.5DFR0</v>
          </cell>
          <cell r="F362">
            <v>3.5</v>
          </cell>
          <cell r="G362">
            <v>169.5</v>
          </cell>
          <cell r="H362">
            <v>21.11</v>
          </cell>
          <cell r="I362">
            <v>2.83</v>
          </cell>
          <cell r="J362">
            <v>306</v>
          </cell>
          <cell r="K362">
            <v>20.337030399999996</v>
          </cell>
          <cell r="L362">
            <v>10.899764266666667</v>
          </cell>
          <cell r="M362">
            <v>2.0071800000000004</v>
          </cell>
          <cell r="N362">
            <v>18.329850399999998</v>
          </cell>
          <cell r="O362">
            <v>25.443999999999999</v>
          </cell>
          <cell r="P362">
            <v>42.247999999999998</v>
          </cell>
          <cell r="Q362">
            <v>1406.712</v>
          </cell>
          <cell r="R362">
            <v>111.72</v>
          </cell>
          <cell r="S362">
            <v>0</v>
          </cell>
          <cell r="T362">
            <v>156.304</v>
          </cell>
          <cell r="W362">
            <v>1742.4280000000001</v>
          </cell>
        </row>
        <row r="363">
          <cell r="E363" t="str">
            <v>FD+63FS 0</v>
          </cell>
          <cell r="F363">
            <v>3</v>
          </cell>
        </row>
        <row r="364">
          <cell r="E364" t="str">
            <v>FD+63DFR0</v>
          </cell>
          <cell r="F364">
            <v>3</v>
          </cell>
        </row>
        <row r="365">
          <cell r="E365" t="str">
            <v>FD+63.5WET1</v>
          </cell>
          <cell r="F365">
            <v>3.5</v>
          </cell>
        </row>
        <row r="366">
          <cell r="E366" t="str">
            <v>FD+63.5PS1</v>
          </cell>
          <cell r="F366">
            <v>3.5</v>
          </cell>
        </row>
        <row r="367">
          <cell r="E367" t="str">
            <v>FD+63.5FS 1</v>
          </cell>
          <cell r="F367">
            <v>3.5</v>
          </cell>
        </row>
        <row r="368">
          <cell r="E368" t="str">
            <v>FD+63.5DFR1</v>
          </cell>
          <cell r="F368">
            <v>3.5</v>
          </cell>
        </row>
        <row r="369">
          <cell r="E369" t="str">
            <v>FD+63FS 1</v>
          </cell>
          <cell r="F369">
            <v>3</v>
          </cell>
        </row>
        <row r="370">
          <cell r="E370" t="str">
            <v>FD+63DFR1</v>
          </cell>
          <cell r="F370">
            <v>3</v>
          </cell>
        </row>
        <row r="371">
          <cell r="E371" t="str">
            <v>FD+63.5WET2</v>
          </cell>
          <cell r="F371">
            <v>3.5</v>
          </cell>
        </row>
        <row r="372">
          <cell r="E372" t="str">
            <v>FD+63.5PS2</v>
          </cell>
          <cell r="F372">
            <v>3.5</v>
          </cell>
        </row>
        <row r="373">
          <cell r="E373" t="str">
            <v>FD+63.5FS 2</v>
          </cell>
          <cell r="F373">
            <v>3.5</v>
          </cell>
        </row>
        <row r="374">
          <cell r="E374" t="str">
            <v>FD+63.5DFR2</v>
          </cell>
          <cell r="F374">
            <v>3.5</v>
          </cell>
        </row>
        <row r="375">
          <cell r="E375" t="str">
            <v>FD+63FS 2</v>
          </cell>
          <cell r="F375">
            <v>3</v>
          </cell>
        </row>
        <row r="376">
          <cell r="E376" t="str">
            <v>FD+63DFR2</v>
          </cell>
          <cell r="F376">
            <v>3</v>
          </cell>
        </row>
        <row r="377">
          <cell r="E377" t="str">
            <v>FD+63.5WET3</v>
          </cell>
          <cell r="F377">
            <v>3.5</v>
          </cell>
        </row>
        <row r="378">
          <cell r="E378" t="str">
            <v>FD+63.5PS3</v>
          </cell>
          <cell r="F378">
            <v>3.5</v>
          </cell>
        </row>
        <row r="379">
          <cell r="E379" t="str">
            <v>FD+63.5FS 3</v>
          </cell>
          <cell r="F379">
            <v>3.5</v>
          </cell>
        </row>
        <row r="380">
          <cell r="E380" t="str">
            <v>FD+63.5DFR3</v>
          </cell>
          <cell r="F380">
            <v>3.5</v>
          </cell>
        </row>
        <row r="381">
          <cell r="E381" t="str">
            <v>FD+63FS 3</v>
          </cell>
          <cell r="F381">
            <v>3</v>
          </cell>
        </row>
        <row r="382">
          <cell r="E382" t="str">
            <v>FD+63DFR3</v>
          </cell>
          <cell r="F382">
            <v>3</v>
          </cell>
        </row>
        <row r="383">
          <cell r="E383" t="str">
            <v>FD+93.5DRY SOIL0</v>
          </cell>
          <cell r="F383">
            <v>3.5</v>
          </cell>
          <cell r="G383">
            <v>175.4</v>
          </cell>
          <cell r="H383">
            <v>16.809999999999999</v>
          </cell>
          <cell r="I383">
            <v>2.1</v>
          </cell>
          <cell r="J383">
            <v>248</v>
          </cell>
          <cell r="K383">
            <v>16.055194399999998</v>
          </cell>
          <cell r="L383">
            <v>8.6161302666666675</v>
          </cell>
          <cell r="M383">
            <v>2.0071800000000004</v>
          </cell>
          <cell r="N383">
            <v>14.0480144</v>
          </cell>
          <cell r="O383">
            <v>20.088000000000001</v>
          </cell>
          <cell r="P383">
            <v>329.22799999999995</v>
          </cell>
          <cell r="Q383">
            <v>701.60400000000004</v>
          </cell>
          <cell r="R383">
            <v>0</v>
          </cell>
          <cell r="S383">
            <v>99.263999999999996</v>
          </cell>
          <cell r="T383">
            <v>156.304</v>
          </cell>
          <cell r="W383">
            <v>1306.4880000000001</v>
          </cell>
        </row>
        <row r="384">
          <cell r="E384" t="str">
            <v>FD+93.5WET0</v>
          </cell>
          <cell r="F384">
            <v>3.5</v>
          </cell>
          <cell r="G384">
            <v>301.39999999999998</v>
          </cell>
          <cell r="H384">
            <v>27.79</v>
          </cell>
          <cell r="I384">
            <v>3.77</v>
          </cell>
          <cell r="J384">
            <v>355</v>
          </cell>
          <cell r="K384">
            <v>26.812072799999996</v>
          </cell>
          <cell r="L384">
            <v>14.366839866666666</v>
          </cell>
          <cell r="M384">
            <v>2.6802048000000003</v>
          </cell>
          <cell r="N384">
            <v>24.131867999999994</v>
          </cell>
          <cell r="O384">
            <v>23.815999999999999</v>
          </cell>
          <cell r="P384">
            <v>44.816000000000003</v>
          </cell>
          <cell r="Q384">
            <v>0</v>
          </cell>
          <cell r="R384">
            <v>1769.5239999999999</v>
          </cell>
          <cell r="S384">
            <v>99.156000000000006</v>
          </cell>
          <cell r="T384">
            <v>156.13999999999999</v>
          </cell>
          <cell r="W384">
            <v>2093.4519999999998</v>
          </cell>
        </row>
        <row r="385">
          <cell r="E385" t="str">
            <v>FD+93.5PS0</v>
          </cell>
          <cell r="F385">
            <v>3.5</v>
          </cell>
          <cell r="G385">
            <v>365.6</v>
          </cell>
          <cell r="H385">
            <v>33.04</v>
          </cell>
          <cell r="I385">
            <v>4.63</v>
          </cell>
          <cell r="J385">
            <v>398</v>
          </cell>
          <cell r="K385">
            <v>32.011979199999992</v>
          </cell>
          <cell r="L385">
            <v>17.142331466666665</v>
          </cell>
          <cell r="M385">
            <v>2.6802048000000003</v>
          </cell>
          <cell r="N385">
            <v>29.331774399999993</v>
          </cell>
          <cell r="O385">
            <v>23.815999999999999</v>
          </cell>
          <cell r="P385">
            <v>54</v>
          </cell>
          <cell r="Q385">
            <v>0</v>
          </cell>
          <cell r="R385">
            <v>2268.62</v>
          </cell>
          <cell r="S385">
            <v>99.156000000000006</v>
          </cell>
          <cell r="T385">
            <v>156.13999999999999</v>
          </cell>
          <cell r="W385">
            <v>2601.7319999999995</v>
          </cell>
        </row>
        <row r="386">
          <cell r="E386" t="str">
            <v>FD+93.5FS 0</v>
          </cell>
          <cell r="F386">
            <v>3.5</v>
          </cell>
          <cell r="G386">
            <v>434.3</v>
          </cell>
          <cell r="H386">
            <v>38.61</v>
          </cell>
          <cell r="I386">
            <v>5.55</v>
          </cell>
          <cell r="J386">
            <v>422</v>
          </cell>
          <cell r="K386">
            <v>37.542336800000001</v>
          </cell>
          <cell r="L386">
            <v>20.093755866666665</v>
          </cell>
          <cell r="M386">
            <v>2.6802048000000003</v>
          </cell>
          <cell r="N386">
            <v>34.862132000000003</v>
          </cell>
          <cell r="O386">
            <v>19.052</v>
          </cell>
          <cell r="P386">
            <v>62.739999999999995</v>
          </cell>
          <cell r="Q386">
            <v>0</v>
          </cell>
          <cell r="R386">
            <v>2860.6639999999998</v>
          </cell>
          <cell r="S386">
            <v>0</v>
          </cell>
          <cell r="T386">
            <v>312.28399999999999</v>
          </cell>
          <cell r="W386">
            <v>3254.74</v>
          </cell>
        </row>
        <row r="387">
          <cell r="E387" t="str">
            <v>FD+93.5DFR0</v>
          </cell>
          <cell r="F387">
            <v>3.5</v>
          </cell>
          <cell r="G387">
            <v>169.5</v>
          </cell>
          <cell r="H387">
            <v>21.11</v>
          </cell>
          <cell r="I387">
            <v>2.83</v>
          </cell>
          <cell r="J387">
            <v>306</v>
          </cell>
          <cell r="K387">
            <v>20.337030399999996</v>
          </cell>
          <cell r="L387">
            <v>10.899764266666667</v>
          </cell>
          <cell r="M387">
            <v>2.0071800000000004</v>
          </cell>
          <cell r="N387">
            <v>18.329850399999998</v>
          </cell>
          <cell r="O387">
            <v>25.443999999999999</v>
          </cell>
          <cell r="P387">
            <v>42.247999999999998</v>
          </cell>
          <cell r="Q387">
            <v>1406.712</v>
          </cell>
          <cell r="R387">
            <v>111.72</v>
          </cell>
          <cell r="S387">
            <v>0</v>
          </cell>
          <cell r="T387">
            <v>156.304</v>
          </cell>
          <cell r="W387">
            <v>1742.4280000000001</v>
          </cell>
        </row>
        <row r="388">
          <cell r="E388" t="str">
            <v>FD+93FS 0</v>
          </cell>
          <cell r="F388">
            <v>3</v>
          </cell>
        </row>
        <row r="389">
          <cell r="E389" t="str">
            <v>FD+93DFR0</v>
          </cell>
          <cell r="F389">
            <v>3</v>
          </cell>
        </row>
        <row r="390">
          <cell r="E390" t="str">
            <v>FD+93.5WET1</v>
          </cell>
          <cell r="F390">
            <v>3.5</v>
          </cell>
        </row>
        <row r="391">
          <cell r="E391" t="str">
            <v>FD+93.5PS1</v>
          </cell>
          <cell r="F391">
            <v>3.5</v>
          </cell>
        </row>
        <row r="392">
          <cell r="E392" t="str">
            <v>FD+93.5FS 1</v>
          </cell>
          <cell r="F392">
            <v>3.5</v>
          </cell>
        </row>
        <row r="393">
          <cell r="E393" t="str">
            <v>FD+93.5DFR1</v>
          </cell>
          <cell r="F393">
            <v>3.5</v>
          </cell>
        </row>
        <row r="394">
          <cell r="E394" t="str">
            <v>FD+93FS 1</v>
          </cell>
          <cell r="F394">
            <v>3</v>
          </cell>
        </row>
        <row r="395">
          <cell r="E395" t="str">
            <v>FD+93DFR1</v>
          </cell>
          <cell r="F395">
            <v>3</v>
          </cell>
        </row>
        <row r="396">
          <cell r="E396" t="str">
            <v>FD+93.5WET2</v>
          </cell>
          <cell r="F396">
            <v>3.5</v>
          </cell>
        </row>
        <row r="397">
          <cell r="E397" t="str">
            <v>FD+93.5PS2</v>
          </cell>
          <cell r="F397">
            <v>3.5</v>
          </cell>
        </row>
        <row r="398">
          <cell r="E398" t="str">
            <v>FD+93.5FS 2</v>
          </cell>
          <cell r="F398">
            <v>3.5</v>
          </cell>
        </row>
        <row r="399">
          <cell r="E399" t="str">
            <v>FD+93.5DFR2</v>
          </cell>
          <cell r="F399">
            <v>3.5</v>
          </cell>
        </row>
        <row r="400">
          <cell r="E400" t="str">
            <v>FD+93FS 2</v>
          </cell>
          <cell r="F400">
            <v>3</v>
          </cell>
        </row>
        <row r="401">
          <cell r="E401" t="str">
            <v>FD+93DFR2</v>
          </cell>
          <cell r="F401">
            <v>3</v>
          </cell>
        </row>
        <row r="402">
          <cell r="E402" t="str">
            <v>FD+93.5WET3</v>
          </cell>
          <cell r="F402">
            <v>3.5</v>
          </cell>
        </row>
        <row r="403">
          <cell r="E403" t="str">
            <v>FD+93.5PS3</v>
          </cell>
          <cell r="F403">
            <v>3.5</v>
          </cell>
        </row>
        <row r="404">
          <cell r="E404" t="str">
            <v>FD+93.5FS 3</v>
          </cell>
          <cell r="F404">
            <v>3.5</v>
          </cell>
        </row>
        <row r="405">
          <cell r="E405" t="str">
            <v>FD+93.5DFR3</v>
          </cell>
          <cell r="F405">
            <v>3.5</v>
          </cell>
        </row>
        <row r="406">
          <cell r="E406" t="str">
            <v>FD+93FS 3</v>
          </cell>
          <cell r="F406">
            <v>3</v>
          </cell>
        </row>
        <row r="407">
          <cell r="E407" t="str">
            <v>FD+93DFR3</v>
          </cell>
          <cell r="F407">
            <v>3</v>
          </cell>
        </row>
        <row r="408">
          <cell r="E408" t="str">
            <v>FG+03.5DRY SOIL0</v>
          </cell>
          <cell r="F408">
            <v>3.5</v>
          </cell>
          <cell r="G408">
            <v>217.3</v>
          </cell>
          <cell r="H408">
            <v>22.21</v>
          </cell>
          <cell r="I408">
            <v>2.6549999999999998</v>
          </cell>
          <cell r="J408">
            <v>190</v>
          </cell>
          <cell r="K408">
            <v>21.100164800000002</v>
          </cell>
          <cell r="L408">
            <v>11.33233786666667</v>
          </cell>
          <cell r="M408">
            <v>1.9391400000000003</v>
          </cell>
          <cell r="N408">
            <v>19.1610248</v>
          </cell>
          <cell r="O408">
            <v>20.088000000000001</v>
          </cell>
          <cell r="P408">
            <v>0</v>
          </cell>
          <cell r="Q408">
            <v>462.988</v>
          </cell>
          <cell r="R408">
            <v>842.96</v>
          </cell>
          <cell r="S408">
            <v>99.156000000000006</v>
          </cell>
          <cell r="T408">
            <v>154.95599999999999</v>
          </cell>
          <cell r="W408">
            <v>1580.1479999999999</v>
          </cell>
        </row>
        <row r="409">
          <cell r="E409" t="str">
            <v>FG+03.5WET0</v>
          </cell>
          <cell r="F409">
            <v>3.5</v>
          </cell>
          <cell r="G409">
            <v>387.3</v>
          </cell>
          <cell r="H409">
            <v>37.950000000000003</v>
          </cell>
          <cell r="I409">
            <v>4.92</v>
          </cell>
          <cell r="J409">
            <v>326</v>
          </cell>
          <cell r="K409">
            <v>36.402406400000004</v>
          </cell>
          <cell r="L409">
            <v>19.52230826666667</v>
          </cell>
          <cell r="M409">
            <v>2.5893504000000003</v>
          </cell>
          <cell r="N409">
            <v>33.813055999999996</v>
          </cell>
          <cell r="O409">
            <v>23.815999999999999</v>
          </cell>
          <cell r="P409">
            <v>0</v>
          </cell>
          <cell r="Q409">
            <v>133.07599999999999</v>
          </cell>
          <cell r="R409">
            <v>2201.4639999999999</v>
          </cell>
          <cell r="S409">
            <v>198.316</v>
          </cell>
          <cell r="T409">
            <v>0</v>
          </cell>
          <cell r="W409">
            <v>2556.6719999999996</v>
          </cell>
        </row>
        <row r="410">
          <cell r="E410" t="str">
            <v>FG+03.5PS0</v>
          </cell>
          <cell r="F410">
            <v>3.5</v>
          </cell>
          <cell r="G410">
            <v>466.1</v>
          </cell>
          <cell r="H410">
            <v>44.94</v>
          </cell>
          <cell r="I410">
            <v>5.98</v>
          </cell>
          <cell r="J410">
            <v>386</v>
          </cell>
          <cell r="K410">
            <v>43.247492799999989</v>
          </cell>
          <cell r="L410">
            <v>23.181969866666666</v>
          </cell>
          <cell r="M410">
            <v>2.5893504000000003</v>
          </cell>
          <cell r="N410">
            <v>40.658142399999996</v>
          </cell>
          <cell r="O410">
            <v>23.815999999999999</v>
          </cell>
          <cell r="P410">
            <v>0</v>
          </cell>
          <cell r="Q410">
            <v>155.072</v>
          </cell>
          <cell r="R410">
            <v>2815.1440000000002</v>
          </cell>
          <cell r="S410">
            <v>99.156000000000006</v>
          </cell>
          <cell r="T410">
            <v>154.95599999999999</v>
          </cell>
          <cell r="W410">
            <v>3248.1440000000002</v>
          </cell>
        </row>
        <row r="411">
          <cell r="E411" t="str">
            <v>FG+03.5FS 0</v>
          </cell>
          <cell r="F411">
            <v>3.5</v>
          </cell>
          <cell r="G411">
            <v>548.6</v>
          </cell>
          <cell r="H411">
            <v>52.21</v>
          </cell>
          <cell r="I411">
            <v>7.1</v>
          </cell>
          <cell r="J411">
            <v>449</v>
          </cell>
          <cell r="K411">
            <v>50.391446399999992</v>
          </cell>
          <cell r="L411">
            <v>27.000268266666666</v>
          </cell>
          <cell r="M411">
            <v>2.5893504000000003</v>
          </cell>
          <cell r="N411">
            <v>47.802095999999992</v>
          </cell>
          <cell r="O411">
            <v>19.052</v>
          </cell>
          <cell r="P411">
            <v>0</v>
          </cell>
          <cell r="Q411">
            <v>177.46</v>
          </cell>
          <cell r="R411">
            <v>3491.3679999999999</v>
          </cell>
          <cell r="S411">
            <v>0</v>
          </cell>
          <cell r="T411">
            <v>309.916</v>
          </cell>
          <cell r="W411">
            <v>3997.7960000000003</v>
          </cell>
        </row>
        <row r="412">
          <cell r="E412" t="str">
            <v>FD+183.5DFR0</v>
          </cell>
          <cell r="F412">
            <v>3.5</v>
          </cell>
          <cell r="G412">
            <v>228.4</v>
          </cell>
          <cell r="H412">
            <v>28.97</v>
          </cell>
          <cell r="I412">
            <v>3.73</v>
          </cell>
          <cell r="J412">
            <v>249</v>
          </cell>
          <cell r="K412">
            <v>27.767699199999999</v>
          </cell>
          <cell r="L412">
            <v>14.893511466666666</v>
          </cell>
          <cell r="M412">
            <v>1.9391400000000003</v>
          </cell>
          <cell r="N412">
            <v>25.828559199999994</v>
          </cell>
          <cell r="O412">
            <v>20.088000000000001</v>
          </cell>
          <cell r="P412">
            <v>0</v>
          </cell>
          <cell r="Q412">
            <v>93.036000000000001</v>
          </cell>
          <cell r="R412">
            <v>1330.6599999999999</v>
          </cell>
          <cell r="S412">
            <v>99.156000000000006</v>
          </cell>
          <cell r="T412">
            <v>154.95599999999999</v>
          </cell>
          <cell r="W412">
            <v>1697.8959999999997</v>
          </cell>
        </row>
        <row r="413">
          <cell r="E413" t="str">
            <v>FG+03FS 0</v>
          </cell>
          <cell r="F413">
            <v>3</v>
          </cell>
        </row>
        <row r="414">
          <cell r="E414" t="str">
            <v>FG+03DFR0</v>
          </cell>
          <cell r="F414">
            <v>3</v>
          </cell>
        </row>
        <row r="415">
          <cell r="E415" t="str">
            <v>FG+03.5WET1</v>
          </cell>
          <cell r="F415">
            <v>3.5</v>
          </cell>
        </row>
        <row r="416">
          <cell r="E416" t="str">
            <v>FG+03.5PS1</v>
          </cell>
          <cell r="F416">
            <v>3.5</v>
          </cell>
        </row>
        <row r="417">
          <cell r="E417" t="str">
            <v>FG+03.5FS 1</v>
          </cell>
          <cell r="F417">
            <v>3.5</v>
          </cell>
        </row>
        <row r="418">
          <cell r="E418" t="str">
            <v>FG+03.5DFR1</v>
          </cell>
          <cell r="F418">
            <v>3.5</v>
          </cell>
        </row>
        <row r="419">
          <cell r="E419" t="str">
            <v>FG+03FS 1</v>
          </cell>
          <cell r="F419">
            <v>3</v>
          </cell>
        </row>
        <row r="420">
          <cell r="E420" t="str">
            <v>FG+03DFR1</v>
          </cell>
          <cell r="F420">
            <v>3</v>
          </cell>
        </row>
        <row r="421">
          <cell r="E421" t="str">
            <v>FG+03.5WET2</v>
          </cell>
          <cell r="F421">
            <v>3.5</v>
          </cell>
        </row>
        <row r="422">
          <cell r="E422" t="str">
            <v>FG+03.5PS2</v>
          </cell>
          <cell r="F422">
            <v>3.5</v>
          </cell>
        </row>
        <row r="423">
          <cell r="E423" t="str">
            <v>FG+03.5FS 2</v>
          </cell>
          <cell r="F423">
            <v>3.5</v>
          </cell>
        </row>
        <row r="424">
          <cell r="E424" t="str">
            <v>FG+03.5DFR2</v>
          </cell>
          <cell r="F424">
            <v>3.5</v>
          </cell>
        </row>
        <row r="425">
          <cell r="E425" t="str">
            <v>FG+03FS 2</v>
          </cell>
          <cell r="F425">
            <v>3</v>
          </cell>
        </row>
        <row r="426">
          <cell r="E426" t="str">
            <v>FG+03DFR2</v>
          </cell>
          <cell r="F426">
            <v>3</v>
          </cell>
        </row>
        <row r="427">
          <cell r="E427" t="str">
            <v>FG+03.5WET3</v>
          </cell>
          <cell r="F427">
            <v>3.5</v>
          </cell>
        </row>
        <row r="428">
          <cell r="E428" t="str">
            <v>FG+03.5PS3</v>
          </cell>
          <cell r="F428">
            <v>3.5</v>
          </cell>
        </row>
        <row r="429">
          <cell r="E429" t="str">
            <v>FG+03.5FS 3</v>
          </cell>
          <cell r="F429">
            <v>3.5</v>
          </cell>
        </row>
        <row r="430">
          <cell r="E430" t="str">
            <v>FG+03.5DFR3</v>
          </cell>
          <cell r="F430">
            <v>3.5</v>
          </cell>
        </row>
        <row r="431">
          <cell r="E431" t="str">
            <v>FG+03FS 3</v>
          </cell>
          <cell r="F431">
            <v>3</v>
          </cell>
        </row>
        <row r="432">
          <cell r="E432" t="str">
            <v>FG+03DFR3</v>
          </cell>
          <cell r="F432">
            <v>3</v>
          </cell>
        </row>
        <row r="433">
          <cell r="E433" t="str">
            <v>FG+33.5DRY SOIL0</v>
          </cell>
          <cell r="F433">
            <v>3.5</v>
          </cell>
          <cell r="G433">
            <v>217.3</v>
          </cell>
          <cell r="H433">
            <v>22.21</v>
          </cell>
          <cell r="I433">
            <v>2.6549999999999998</v>
          </cell>
          <cell r="J433">
            <v>190</v>
          </cell>
          <cell r="K433">
            <v>21.100164800000002</v>
          </cell>
          <cell r="L433">
            <v>11.33233786666667</v>
          </cell>
          <cell r="M433">
            <v>1.9391400000000003</v>
          </cell>
          <cell r="N433">
            <v>19.1610248</v>
          </cell>
          <cell r="O433">
            <v>20.088000000000001</v>
          </cell>
          <cell r="P433">
            <v>0</v>
          </cell>
          <cell r="Q433">
            <v>462.988</v>
          </cell>
          <cell r="R433">
            <v>842.96</v>
          </cell>
          <cell r="S433">
            <v>99.156000000000006</v>
          </cell>
          <cell r="T433">
            <v>154.95599999999999</v>
          </cell>
          <cell r="W433">
            <v>1580.1479999999999</v>
          </cell>
        </row>
        <row r="434">
          <cell r="E434" t="str">
            <v>FG+33.5WET0</v>
          </cell>
          <cell r="F434">
            <v>3.5</v>
          </cell>
          <cell r="G434">
            <v>387.3</v>
          </cell>
          <cell r="H434">
            <v>37.950000000000003</v>
          </cell>
          <cell r="I434">
            <v>4.92</v>
          </cell>
          <cell r="J434">
            <v>326</v>
          </cell>
          <cell r="K434">
            <v>36.402406400000004</v>
          </cell>
          <cell r="L434">
            <v>19.52230826666667</v>
          </cell>
          <cell r="M434">
            <v>2.5893504000000003</v>
          </cell>
          <cell r="N434">
            <v>33.813055999999996</v>
          </cell>
          <cell r="O434">
            <v>23.815999999999999</v>
          </cell>
          <cell r="P434">
            <v>0</v>
          </cell>
          <cell r="Q434">
            <v>133.07599999999999</v>
          </cell>
          <cell r="R434">
            <v>2201.4639999999999</v>
          </cell>
          <cell r="S434">
            <v>198.316</v>
          </cell>
          <cell r="T434">
            <v>0</v>
          </cell>
          <cell r="W434">
            <v>2556.6719999999996</v>
          </cell>
        </row>
        <row r="435">
          <cell r="E435" t="str">
            <v>FG+33.5PS0</v>
          </cell>
          <cell r="F435">
            <v>3.5</v>
          </cell>
          <cell r="G435">
            <v>466.1</v>
          </cell>
          <cell r="H435">
            <v>44.94</v>
          </cell>
          <cell r="I435">
            <v>5.98</v>
          </cell>
          <cell r="J435">
            <v>386</v>
          </cell>
          <cell r="K435">
            <v>43.247492799999989</v>
          </cell>
          <cell r="L435">
            <v>23.181969866666666</v>
          </cell>
          <cell r="M435">
            <v>2.5893504000000003</v>
          </cell>
          <cell r="N435">
            <v>40.658142399999996</v>
          </cell>
          <cell r="O435">
            <v>23.815999999999999</v>
          </cell>
          <cell r="P435">
            <v>0</v>
          </cell>
          <cell r="Q435">
            <v>155.072</v>
          </cell>
          <cell r="R435">
            <v>2815.1440000000002</v>
          </cell>
          <cell r="S435">
            <v>99.156000000000006</v>
          </cell>
          <cell r="T435">
            <v>154.95599999999999</v>
          </cell>
          <cell r="W435">
            <v>3248.1440000000002</v>
          </cell>
        </row>
        <row r="436">
          <cell r="E436" t="str">
            <v>FG+33.5FS 0</v>
          </cell>
          <cell r="F436">
            <v>3.5</v>
          </cell>
          <cell r="G436">
            <v>548.6</v>
          </cell>
          <cell r="H436">
            <v>52.21</v>
          </cell>
          <cell r="I436">
            <v>7.1</v>
          </cell>
          <cell r="J436">
            <v>449</v>
          </cell>
          <cell r="K436">
            <v>50.391446399999992</v>
          </cell>
          <cell r="L436">
            <v>27.000268266666666</v>
          </cell>
          <cell r="M436">
            <v>2.5893504000000003</v>
          </cell>
          <cell r="N436">
            <v>47.802095999999992</v>
          </cell>
          <cell r="O436">
            <v>19.052</v>
          </cell>
          <cell r="P436">
            <v>0</v>
          </cell>
          <cell r="Q436">
            <v>177.46</v>
          </cell>
          <cell r="R436">
            <v>3491.3679999999999</v>
          </cell>
          <cell r="S436">
            <v>0</v>
          </cell>
          <cell r="T436">
            <v>309.916</v>
          </cell>
          <cell r="W436">
            <v>3997.7960000000003</v>
          </cell>
        </row>
        <row r="437">
          <cell r="E437" t="str">
            <v>FD+183.5DFR0</v>
          </cell>
          <cell r="F437">
            <v>3.5</v>
          </cell>
          <cell r="G437">
            <v>228.4</v>
          </cell>
          <cell r="H437">
            <v>28.97</v>
          </cell>
          <cell r="I437">
            <v>3.73</v>
          </cell>
          <cell r="J437">
            <v>249</v>
          </cell>
          <cell r="K437">
            <v>27.767699199999999</v>
          </cell>
          <cell r="L437">
            <v>14.893511466666666</v>
          </cell>
          <cell r="M437">
            <v>1.9391400000000003</v>
          </cell>
          <cell r="N437">
            <v>25.828559199999994</v>
          </cell>
          <cell r="O437">
            <v>20.088000000000001</v>
          </cell>
          <cell r="P437">
            <v>0</v>
          </cell>
          <cell r="Q437">
            <v>93.036000000000001</v>
          </cell>
          <cell r="R437">
            <v>1330.6599999999999</v>
          </cell>
          <cell r="S437">
            <v>99.156000000000006</v>
          </cell>
          <cell r="T437">
            <v>154.95599999999999</v>
          </cell>
          <cell r="W437">
            <v>1697.8959999999997</v>
          </cell>
        </row>
        <row r="438">
          <cell r="E438" t="str">
            <v>FG+33FS 0</v>
          </cell>
          <cell r="F438">
            <v>3</v>
          </cell>
        </row>
        <row r="439">
          <cell r="E439" t="str">
            <v>FG+33DFR0</v>
          </cell>
          <cell r="F439">
            <v>3</v>
          </cell>
        </row>
        <row r="440">
          <cell r="E440" t="str">
            <v>FG+33.5WET1</v>
          </cell>
          <cell r="F440">
            <v>3.5</v>
          </cell>
        </row>
        <row r="441">
          <cell r="E441" t="str">
            <v>FG+33.5PS1</v>
          </cell>
          <cell r="F441">
            <v>3.5</v>
          </cell>
        </row>
        <row r="442">
          <cell r="E442" t="str">
            <v>FG+33.5FS 1</v>
          </cell>
          <cell r="F442">
            <v>3.5</v>
          </cell>
        </row>
        <row r="443">
          <cell r="E443" t="str">
            <v>FG+33.5DFR1</v>
          </cell>
          <cell r="F443">
            <v>3.5</v>
          </cell>
        </row>
        <row r="444">
          <cell r="E444" t="str">
            <v>FG+33FS 1</v>
          </cell>
          <cell r="F444">
            <v>3</v>
          </cell>
        </row>
        <row r="445">
          <cell r="E445" t="str">
            <v>FG+33DFR1</v>
          </cell>
          <cell r="F445">
            <v>3</v>
          </cell>
        </row>
        <row r="446">
          <cell r="E446" t="str">
            <v>FG+33.5WET2</v>
          </cell>
          <cell r="F446">
            <v>3.5</v>
          </cell>
        </row>
        <row r="447">
          <cell r="E447" t="str">
            <v>FG+33.5PS2</v>
          </cell>
          <cell r="F447">
            <v>3.5</v>
          </cell>
        </row>
        <row r="448">
          <cell r="E448" t="str">
            <v>FG+33.5FS 2</v>
          </cell>
          <cell r="F448">
            <v>3.5</v>
          </cell>
        </row>
        <row r="449">
          <cell r="E449" t="str">
            <v>FG+33.5DFR2</v>
          </cell>
          <cell r="F449">
            <v>3.5</v>
          </cell>
        </row>
        <row r="450">
          <cell r="E450" t="str">
            <v>FG+33FS 2</v>
          </cell>
          <cell r="F450">
            <v>3</v>
          </cell>
        </row>
        <row r="451">
          <cell r="E451" t="str">
            <v>FG+33DFR2</v>
          </cell>
          <cell r="F451">
            <v>3</v>
          </cell>
        </row>
        <row r="452">
          <cell r="E452" t="str">
            <v>FG+33.5WET3</v>
          </cell>
          <cell r="F452">
            <v>3.5</v>
          </cell>
        </row>
        <row r="453">
          <cell r="E453" t="str">
            <v>FG+33.5PS3</v>
          </cell>
          <cell r="F453">
            <v>3.5</v>
          </cell>
        </row>
        <row r="454">
          <cell r="E454" t="str">
            <v>FG+33.5FS 3</v>
          </cell>
          <cell r="F454">
            <v>3.5</v>
          </cell>
        </row>
        <row r="455">
          <cell r="E455" t="str">
            <v>FG+33.5DFR3</v>
          </cell>
          <cell r="F455">
            <v>3.5</v>
          </cell>
        </row>
        <row r="456">
          <cell r="E456" t="str">
            <v>FG+33FS 3</v>
          </cell>
          <cell r="F456">
            <v>3</v>
          </cell>
        </row>
        <row r="457">
          <cell r="E457" t="str">
            <v>FG+33DFR3</v>
          </cell>
          <cell r="F457">
            <v>3</v>
          </cell>
        </row>
        <row r="458">
          <cell r="E458" t="str">
            <v>FG+63.5DRY SOIL0</v>
          </cell>
          <cell r="F458">
            <v>3.5</v>
          </cell>
          <cell r="G458">
            <v>217.3</v>
          </cell>
          <cell r="H458">
            <v>22.21</v>
          </cell>
          <cell r="I458">
            <v>2.6549999999999998</v>
          </cell>
          <cell r="J458">
            <v>190</v>
          </cell>
          <cell r="K458">
            <v>21.100164800000002</v>
          </cell>
          <cell r="L458">
            <v>11.33233786666667</v>
          </cell>
          <cell r="M458">
            <v>1.9391400000000003</v>
          </cell>
          <cell r="N458">
            <v>19.1610248</v>
          </cell>
          <cell r="O458">
            <v>20.088000000000001</v>
          </cell>
          <cell r="P458">
            <v>0</v>
          </cell>
          <cell r="Q458">
            <v>462.988</v>
          </cell>
          <cell r="R458">
            <v>842.96</v>
          </cell>
          <cell r="S458">
            <v>99.156000000000006</v>
          </cell>
          <cell r="T458">
            <v>154.95599999999999</v>
          </cell>
          <cell r="W458">
            <v>1580.1479999999999</v>
          </cell>
        </row>
        <row r="459">
          <cell r="E459" t="str">
            <v>FG+63.5WET0</v>
          </cell>
          <cell r="F459">
            <v>3.5</v>
          </cell>
          <cell r="G459">
            <v>387.3</v>
          </cell>
          <cell r="H459">
            <v>37.950000000000003</v>
          </cell>
          <cell r="I459">
            <v>4.92</v>
          </cell>
          <cell r="J459">
            <v>326</v>
          </cell>
          <cell r="K459">
            <v>36.402406400000004</v>
          </cell>
          <cell r="L459">
            <v>19.52230826666667</v>
          </cell>
          <cell r="M459">
            <v>2.5893504000000003</v>
          </cell>
          <cell r="N459">
            <v>33.813055999999996</v>
          </cell>
          <cell r="O459">
            <v>23.815999999999999</v>
          </cell>
          <cell r="P459">
            <v>0</v>
          </cell>
          <cell r="Q459">
            <v>133.07599999999999</v>
          </cell>
          <cell r="R459">
            <v>2201.4639999999999</v>
          </cell>
          <cell r="S459">
            <v>198.316</v>
          </cell>
          <cell r="T459">
            <v>0</v>
          </cell>
          <cell r="W459">
            <v>2556.6719999999996</v>
          </cell>
        </row>
        <row r="460">
          <cell r="E460" t="str">
            <v>FG+63.5PS0</v>
          </cell>
          <cell r="F460">
            <v>3.5</v>
          </cell>
          <cell r="G460">
            <v>466.1</v>
          </cell>
          <cell r="H460">
            <v>44.94</v>
          </cell>
          <cell r="I460">
            <v>5.98</v>
          </cell>
          <cell r="J460">
            <v>386</v>
          </cell>
          <cell r="K460">
            <v>43.247492799999989</v>
          </cell>
          <cell r="L460">
            <v>23.181969866666666</v>
          </cell>
          <cell r="M460">
            <v>2.5893504000000003</v>
          </cell>
          <cell r="N460">
            <v>40.658142399999996</v>
          </cell>
          <cell r="O460">
            <v>23.815999999999999</v>
          </cell>
          <cell r="P460">
            <v>0</v>
          </cell>
          <cell r="Q460">
            <v>155.072</v>
          </cell>
          <cell r="R460">
            <v>2815.1440000000002</v>
          </cell>
          <cell r="S460">
            <v>99.156000000000006</v>
          </cell>
          <cell r="T460">
            <v>154.95599999999999</v>
          </cell>
          <cell r="W460">
            <v>3248.1440000000002</v>
          </cell>
        </row>
        <row r="461">
          <cell r="E461" t="str">
            <v>FG+63.5FS 0</v>
          </cell>
          <cell r="F461">
            <v>3.5</v>
          </cell>
          <cell r="G461">
            <v>548.6</v>
          </cell>
          <cell r="H461">
            <v>52.21</v>
          </cell>
          <cell r="I461">
            <v>7.1</v>
          </cell>
          <cell r="J461">
            <v>449</v>
          </cell>
          <cell r="K461">
            <v>50.391446399999992</v>
          </cell>
          <cell r="L461">
            <v>27.000268266666666</v>
          </cell>
          <cell r="M461">
            <v>2.5893504000000003</v>
          </cell>
          <cell r="N461">
            <v>47.802095999999992</v>
          </cell>
          <cell r="O461">
            <v>19.052</v>
          </cell>
          <cell r="P461">
            <v>0</v>
          </cell>
          <cell r="Q461">
            <v>177.46</v>
          </cell>
          <cell r="R461">
            <v>3491.3679999999999</v>
          </cell>
          <cell r="S461">
            <v>0</v>
          </cell>
          <cell r="T461">
            <v>309.916</v>
          </cell>
          <cell r="W461">
            <v>3997.7960000000003</v>
          </cell>
        </row>
        <row r="462">
          <cell r="E462" t="str">
            <v>FD+183.5DFR0</v>
          </cell>
          <cell r="F462">
            <v>3.5</v>
          </cell>
          <cell r="G462">
            <v>228.4</v>
          </cell>
          <cell r="H462">
            <v>28.97</v>
          </cell>
          <cell r="I462">
            <v>3.73</v>
          </cell>
          <cell r="J462">
            <v>249</v>
          </cell>
          <cell r="K462">
            <v>27.767699199999999</v>
          </cell>
          <cell r="L462">
            <v>14.893511466666666</v>
          </cell>
          <cell r="M462">
            <v>1.9391400000000003</v>
          </cell>
          <cell r="N462">
            <v>25.828559199999994</v>
          </cell>
          <cell r="O462">
            <v>20.088000000000001</v>
          </cell>
          <cell r="P462">
            <v>0</v>
          </cell>
          <cell r="Q462">
            <v>93.036000000000001</v>
          </cell>
          <cell r="R462">
            <v>1330.6599999999999</v>
          </cell>
          <cell r="S462">
            <v>99.156000000000006</v>
          </cell>
          <cell r="T462">
            <v>154.95599999999999</v>
          </cell>
          <cell r="W462">
            <v>1697.8959999999997</v>
          </cell>
        </row>
        <row r="463">
          <cell r="E463" t="str">
            <v>FG+63FS 0</v>
          </cell>
          <cell r="F463">
            <v>3</v>
          </cell>
        </row>
        <row r="464">
          <cell r="E464" t="str">
            <v>FG+63DFR0</v>
          </cell>
          <cell r="F464">
            <v>3</v>
          </cell>
        </row>
        <row r="465">
          <cell r="E465" t="str">
            <v>FG+63.5WET1</v>
          </cell>
          <cell r="F465">
            <v>3.5</v>
          </cell>
        </row>
        <row r="466">
          <cell r="E466" t="str">
            <v>FG+63.5PS1</v>
          </cell>
          <cell r="F466">
            <v>3.5</v>
          </cell>
        </row>
        <row r="467">
          <cell r="E467" t="str">
            <v>FG+63.5FS 1</v>
          </cell>
          <cell r="F467">
            <v>3.5</v>
          </cell>
        </row>
        <row r="468">
          <cell r="E468" t="str">
            <v>FG+63.5DFR1</v>
          </cell>
          <cell r="F468">
            <v>3.5</v>
          </cell>
        </row>
        <row r="469">
          <cell r="E469" t="str">
            <v>FG+63FS 1</v>
          </cell>
          <cell r="F469">
            <v>3</v>
          </cell>
        </row>
        <row r="470">
          <cell r="E470" t="str">
            <v>FG+63DFR1</v>
          </cell>
          <cell r="F470">
            <v>3</v>
          </cell>
        </row>
        <row r="471">
          <cell r="E471" t="str">
            <v>FG+63.5WET2</v>
          </cell>
          <cell r="F471">
            <v>3.5</v>
          </cell>
        </row>
        <row r="472">
          <cell r="E472" t="str">
            <v>FG+63.5PS2</v>
          </cell>
          <cell r="F472">
            <v>3.5</v>
          </cell>
        </row>
        <row r="473">
          <cell r="E473" t="str">
            <v>FG+63.5FS 2</v>
          </cell>
          <cell r="F473">
            <v>3.5</v>
          </cell>
        </row>
        <row r="474">
          <cell r="E474" t="str">
            <v>FG+63.5DFR2</v>
          </cell>
          <cell r="F474">
            <v>3.5</v>
          </cell>
        </row>
        <row r="475">
          <cell r="E475" t="str">
            <v>FG+63FS 2</v>
          </cell>
          <cell r="F475">
            <v>3</v>
          </cell>
        </row>
        <row r="476">
          <cell r="E476" t="str">
            <v>FG+63DFR2</v>
          </cell>
          <cell r="F476">
            <v>3</v>
          </cell>
        </row>
        <row r="477">
          <cell r="E477" t="str">
            <v>FG+63.5WET3</v>
          </cell>
          <cell r="F477">
            <v>3.5</v>
          </cell>
        </row>
        <row r="478">
          <cell r="E478" t="str">
            <v>FG+63.5PS3</v>
          </cell>
          <cell r="F478">
            <v>3.5</v>
          </cell>
        </row>
        <row r="479">
          <cell r="E479" t="str">
            <v>FG+63.5FS 3</v>
          </cell>
          <cell r="F479">
            <v>3.5</v>
          </cell>
        </row>
        <row r="480">
          <cell r="E480" t="str">
            <v>FG+63.5DFR3</v>
          </cell>
          <cell r="F480">
            <v>3.5</v>
          </cell>
        </row>
        <row r="481">
          <cell r="E481" t="str">
            <v>FG+63FS 3</v>
          </cell>
          <cell r="F481">
            <v>3</v>
          </cell>
        </row>
        <row r="482">
          <cell r="E482" t="str">
            <v>FG+63DFR3</v>
          </cell>
          <cell r="F482">
            <v>3</v>
          </cell>
        </row>
        <row r="483">
          <cell r="E483" t="str">
            <v>FG+93.5DRY SOIL0</v>
          </cell>
          <cell r="F483">
            <v>3.5</v>
          </cell>
          <cell r="G483">
            <v>217.3</v>
          </cell>
          <cell r="H483">
            <v>22.21</v>
          </cell>
          <cell r="I483">
            <v>2.6549999999999998</v>
          </cell>
          <cell r="J483">
            <v>190</v>
          </cell>
          <cell r="K483">
            <v>21.100164800000002</v>
          </cell>
          <cell r="L483">
            <v>11.33233786666667</v>
          </cell>
          <cell r="M483">
            <v>1.9391400000000003</v>
          </cell>
          <cell r="N483">
            <v>19.1610248</v>
          </cell>
          <cell r="O483">
            <v>20.088000000000001</v>
          </cell>
          <cell r="P483">
            <v>0</v>
          </cell>
          <cell r="Q483">
            <v>462.988</v>
          </cell>
          <cell r="R483">
            <v>842.96</v>
          </cell>
          <cell r="S483">
            <v>99.156000000000006</v>
          </cell>
          <cell r="T483">
            <v>154.95599999999999</v>
          </cell>
          <cell r="W483">
            <v>1580.1479999999999</v>
          </cell>
        </row>
        <row r="484">
          <cell r="E484" t="str">
            <v>FG+93.50</v>
          </cell>
          <cell r="F484">
            <v>3.5</v>
          </cell>
          <cell r="J484">
            <v>326</v>
          </cell>
        </row>
        <row r="485">
          <cell r="E485" t="str">
            <v>FG+93.5WET0</v>
          </cell>
          <cell r="F485">
            <v>3.5</v>
          </cell>
          <cell r="G485">
            <v>387.3</v>
          </cell>
          <cell r="H485">
            <v>37.950000000000003</v>
          </cell>
          <cell r="I485">
            <v>4.92</v>
          </cell>
          <cell r="J485">
            <v>386</v>
          </cell>
          <cell r="K485">
            <v>36.402406400000004</v>
          </cell>
          <cell r="L485">
            <v>19.52230826666667</v>
          </cell>
          <cell r="M485">
            <v>2.5893504000000003</v>
          </cell>
          <cell r="N485">
            <v>33.813055999999996</v>
          </cell>
          <cell r="O485">
            <v>23.815999999999999</v>
          </cell>
          <cell r="P485">
            <v>0</v>
          </cell>
          <cell r="Q485">
            <v>133.07599999999999</v>
          </cell>
          <cell r="R485">
            <v>2201.4639999999999</v>
          </cell>
          <cell r="S485">
            <v>198.316</v>
          </cell>
          <cell r="T485">
            <v>0</v>
          </cell>
          <cell r="W485">
            <v>2556.6719999999996</v>
          </cell>
        </row>
        <row r="486">
          <cell r="E486" t="str">
            <v>FG+93.5PS0</v>
          </cell>
          <cell r="F486">
            <v>3.5</v>
          </cell>
          <cell r="G486">
            <v>466.1</v>
          </cell>
          <cell r="H486">
            <v>44.94</v>
          </cell>
          <cell r="I486">
            <v>5.98</v>
          </cell>
          <cell r="J486">
            <v>449</v>
          </cell>
          <cell r="K486">
            <v>43.247492799999989</v>
          </cell>
          <cell r="L486">
            <v>23.181969866666666</v>
          </cell>
          <cell r="M486">
            <v>2.5893504000000003</v>
          </cell>
          <cell r="N486">
            <v>40.658142399999996</v>
          </cell>
          <cell r="O486">
            <v>23.815999999999999</v>
          </cell>
          <cell r="P486">
            <v>0</v>
          </cell>
          <cell r="Q486">
            <v>155.072</v>
          </cell>
          <cell r="R486">
            <v>2815.1440000000002</v>
          </cell>
          <cell r="S486">
            <v>99.156000000000006</v>
          </cell>
          <cell r="T486">
            <v>154.95599999999999</v>
          </cell>
          <cell r="W486">
            <v>3248.1440000000002</v>
          </cell>
        </row>
        <row r="487">
          <cell r="E487" t="str">
            <v>FG+93.5FS 0</v>
          </cell>
          <cell r="F487">
            <v>3.5</v>
          </cell>
          <cell r="G487">
            <v>548.6</v>
          </cell>
          <cell r="H487">
            <v>52.21</v>
          </cell>
          <cell r="I487">
            <v>7.1</v>
          </cell>
          <cell r="J487">
            <v>249</v>
          </cell>
          <cell r="K487">
            <v>50.391446399999992</v>
          </cell>
          <cell r="L487">
            <v>27.000268266666666</v>
          </cell>
          <cell r="M487">
            <v>2.5893504000000003</v>
          </cell>
          <cell r="N487">
            <v>47.802095999999992</v>
          </cell>
          <cell r="O487">
            <v>19.052</v>
          </cell>
          <cell r="P487">
            <v>0</v>
          </cell>
          <cell r="Q487">
            <v>177.46</v>
          </cell>
          <cell r="R487">
            <v>3491.3679999999999</v>
          </cell>
          <cell r="S487">
            <v>0</v>
          </cell>
          <cell r="T487">
            <v>309.916</v>
          </cell>
          <cell r="W487">
            <v>3997.7960000000003</v>
          </cell>
        </row>
        <row r="488">
          <cell r="E488" t="str">
            <v>FG+93FS 0</v>
          </cell>
          <cell r="F488">
            <v>3</v>
          </cell>
        </row>
        <row r="489">
          <cell r="E489" t="str">
            <v>FG+93DFR0</v>
          </cell>
          <cell r="F489">
            <v>3</v>
          </cell>
        </row>
        <row r="490">
          <cell r="E490" t="str">
            <v>FG+93.5WET1</v>
          </cell>
          <cell r="F490">
            <v>3.5</v>
          </cell>
        </row>
        <row r="491">
          <cell r="E491" t="str">
            <v>FG+93.5PS1</v>
          </cell>
          <cell r="F491">
            <v>3.5</v>
          </cell>
        </row>
        <row r="492">
          <cell r="E492" t="str">
            <v>FG+93.5FS 1</v>
          </cell>
          <cell r="F492">
            <v>3.5</v>
          </cell>
        </row>
        <row r="493">
          <cell r="E493" t="str">
            <v>FG+93.5DFR1</v>
          </cell>
          <cell r="F493">
            <v>3.5</v>
          </cell>
        </row>
        <row r="494">
          <cell r="E494" t="str">
            <v>FG+93FS 1</v>
          </cell>
          <cell r="F494">
            <v>3</v>
          </cell>
        </row>
        <row r="495">
          <cell r="E495" t="str">
            <v>FG+93DFR1</v>
          </cell>
          <cell r="F495">
            <v>3</v>
          </cell>
        </row>
        <row r="496">
          <cell r="E496" t="str">
            <v>FG+93.5WET2</v>
          </cell>
          <cell r="F496">
            <v>3.5</v>
          </cell>
        </row>
        <row r="497">
          <cell r="E497" t="str">
            <v>FG+93.5PS2</v>
          </cell>
          <cell r="F497">
            <v>3.5</v>
          </cell>
        </row>
        <row r="498">
          <cell r="E498" t="str">
            <v>FG+93.5FS 2</v>
          </cell>
          <cell r="F498">
            <v>3.5</v>
          </cell>
        </row>
        <row r="499">
          <cell r="E499" t="str">
            <v>FG+93.5DFR2</v>
          </cell>
          <cell r="F499">
            <v>3.5</v>
          </cell>
        </row>
        <row r="500">
          <cell r="E500" t="str">
            <v>FG+93FS 2</v>
          </cell>
          <cell r="F500">
            <v>3</v>
          </cell>
        </row>
        <row r="501">
          <cell r="E501" t="str">
            <v>FG+93DFR2</v>
          </cell>
          <cell r="F501">
            <v>3</v>
          </cell>
        </row>
        <row r="502">
          <cell r="E502" t="str">
            <v>FG+93.5WET3</v>
          </cell>
          <cell r="F502">
            <v>3.5</v>
          </cell>
        </row>
        <row r="503">
          <cell r="E503" t="str">
            <v>FG+93.5PS3</v>
          </cell>
          <cell r="F503">
            <v>3.5</v>
          </cell>
        </row>
        <row r="504">
          <cell r="E504" t="str">
            <v>FG+93.5FS 3</v>
          </cell>
          <cell r="F504">
            <v>3.5</v>
          </cell>
        </row>
        <row r="505">
          <cell r="E505" t="str">
            <v>FG+93.5DFR3</v>
          </cell>
          <cell r="F505">
            <v>3.5</v>
          </cell>
        </row>
        <row r="506">
          <cell r="E506" t="str">
            <v>FG+93FS 3</v>
          </cell>
          <cell r="F506">
            <v>3</v>
          </cell>
        </row>
        <row r="507">
          <cell r="E507" t="str">
            <v>FG+93DFR3</v>
          </cell>
          <cell r="F507">
            <v>3</v>
          </cell>
        </row>
        <row r="508">
          <cell r="E508" t="str">
            <v>0</v>
          </cell>
        </row>
        <row r="509">
          <cell r="E509" t="str">
            <v>FD+183.5DFR0</v>
          </cell>
          <cell r="F509">
            <v>3.5</v>
          </cell>
          <cell r="G509">
            <v>228.4</v>
          </cell>
          <cell r="H509">
            <v>28.97</v>
          </cell>
          <cell r="I509">
            <v>3.73</v>
          </cell>
          <cell r="K509">
            <v>27.767699199999999</v>
          </cell>
          <cell r="L509">
            <v>14.893511466666666</v>
          </cell>
          <cell r="M509">
            <v>1.9391400000000003</v>
          </cell>
          <cell r="N509">
            <v>25.828559199999994</v>
          </cell>
          <cell r="O509">
            <v>20.088000000000001</v>
          </cell>
          <cell r="P509">
            <v>0</v>
          </cell>
          <cell r="Q509">
            <v>93.036000000000001</v>
          </cell>
          <cell r="R509">
            <v>1330.6599999999999</v>
          </cell>
          <cell r="S509">
            <v>99.156000000000006</v>
          </cell>
          <cell r="T509">
            <v>154.95599999999999</v>
          </cell>
          <cell r="W509">
            <v>1697.8959999999997</v>
          </cell>
        </row>
        <row r="510">
          <cell r="E510" t="str">
            <v>FD+183.5DRY SOIL0</v>
          </cell>
          <cell r="F510">
            <v>3.5</v>
          </cell>
          <cell r="G510">
            <v>217.3</v>
          </cell>
          <cell r="H510">
            <v>22.21</v>
          </cell>
          <cell r="I510">
            <v>2.65</v>
          </cell>
          <cell r="J510">
            <v>190</v>
          </cell>
          <cell r="K510">
            <v>21.095564800000002</v>
          </cell>
          <cell r="L510">
            <v>11.330237866666669</v>
          </cell>
          <cell r="M510">
            <v>1.9391400000000003</v>
          </cell>
          <cell r="N510">
            <v>19.156424800000003</v>
          </cell>
          <cell r="O510">
            <v>20.088000000000001</v>
          </cell>
          <cell r="P510">
            <v>0</v>
          </cell>
          <cell r="Q510">
            <v>462.988</v>
          </cell>
          <cell r="R510">
            <v>842.96</v>
          </cell>
          <cell r="S510">
            <v>99.156000000000006</v>
          </cell>
          <cell r="T510">
            <v>154.95599999999999</v>
          </cell>
          <cell r="W510">
            <v>1580.1479999999999</v>
          </cell>
        </row>
        <row r="511">
          <cell r="E511" t="str">
            <v>FD+183.5WET0</v>
          </cell>
          <cell r="F511">
            <v>3.5</v>
          </cell>
          <cell r="G511">
            <v>375.7</v>
          </cell>
          <cell r="H511">
            <v>36.75</v>
          </cell>
          <cell r="I511">
            <v>4.76</v>
          </cell>
          <cell r="J511">
            <v>315</v>
          </cell>
          <cell r="K511">
            <v>35.252380799999997</v>
          </cell>
          <cell r="L511">
            <v>18.905941866666666</v>
          </cell>
          <cell r="M511">
            <v>2.5893504000000003</v>
          </cell>
          <cell r="N511">
            <v>32.663030399999997</v>
          </cell>
          <cell r="O511">
            <v>19.052</v>
          </cell>
          <cell r="P511">
            <v>108.288</v>
          </cell>
          <cell r="Q511">
            <v>0</v>
          </cell>
          <cell r="R511">
            <v>2466.1999999999998</v>
          </cell>
          <cell r="S511">
            <v>0</v>
          </cell>
          <cell r="T511">
            <v>309.916</v>
          </cell>
          <cell r="U511">
            <v>0</v>
          </cell>
          <cell r="W511">
            <v>2903.4560000000001</v>
          </cell>
        </row>
        <row r="512">
          <cell r="E512" t="str">
            <v>FD+183.5PS0</v>
          </cell>
          <cell r="F512">
            <v>3.5</v>
          </cell>
          <cell r="G512">
            <v>443.8</v>
          </cell>
          <cell r="H512">
            <v>42.97</v>
          </cell>
          <cell r="I512">
            <v>5.68</v>
          </cell>
          <cell r="J512">
            <v>369</v>
          </cell>
          <cell r="K512">
            <v>41.319716799999995</v>
          </cell>
          <cell r="L512">
            <v>22.151425866666667</v>
          </cell>
          <cell r="M512">
            <v>2.5893504000000003</v>
          </cell>
          <cell r="N512">
            <v>38.730366400000001</v>
          </cell>
          <cell r="O512">
            <v>168.06</v>
          </cell>
          <cell r="P512">
            <v>0</v>
          </cell>
          <cell r="Q512">
            <v>2812.3879999999999</v>
          </cell>
          <cell r="R512">
            <v>0</v>
          </cell>
          <cell r="S512">
            <v>154.95599999999999</v>
          </cell>
          <cell r="T512">
            <v>254.44399999999999</v>
          </cell>
          <cell r="W512">
            <v>3389.848</v>
          </cell>
        </row>
        <row r="513">
          <cell r="E513" t="str">
            <v>FD+183.5FS 0</v>
          </cell>
          <cell r="F513">
            <v>3.5</v>
          </cell>
          <cell r="G513">
            <v>524.4</v>
          </cell>
          <cell r="H513">
            <v>50.12</v>
          </cell>
          <cell r="I513">
            <v>6.77</v>
          </cell>
          <cell r="J513">
            <v>431</v>
          </cell>
          <cell r="K513">
            <v>48.331792800000002</v>
          </cell>
          <cell r="L513">
            <v>25.900019866666668</v>
          </cell>
          <cell r="M513">
            <v>2.5893504000000003</v>
          </cell>
          <cell r="N513">
            <v>45.742442400000002</v>
          </cell>
          <cell r="O513">
            <v>20.088000000000001</v>
          </cell>
          <cell r="P513">
            <v>0</v>
          </cell>
          <cell r="Q513">
            <v>1043.384</v>
          </cell>
          <cell r="R513">
            <v>1788.432</v>
          </cell>
          <cell r="S513">
            <v>198.316</v>
          </cell>
          <cell r="T513">
            <v>154.95599999999999</v>
          </cell>
          <cell r="U513">
            <v>0</v>
          </cell>
          <cell r="W513">
            <v>3205.1759999999999</v>
          </cell>
        </row>
        <row r="514">
          <cell r="E514" t="str">
            <v>FD+183.5DFR0</v>
          </cell>
          <cell r="F514">
            <v>3.5</v>
          </cell>
          <cell r="J514">
            <v>0</v>
          </cell>
          <cell r="K514">
            <v>0</v>
          </cell>
          <cell r="L514">
            <v>0</v>
          </cell>
          <cell r="M514">
            <v>0</v>
          </cell>
          <cell r="N514">
            <v>0</v>
          </cell>
          <cell r="W514">
            <v>0</v>
          </cell>
        </row>
        <row r="515">
          <cell r="E515" t="str">
            <v>FD+183FS 0</v>
          </cell>
          <cell r="F515">
            <v>3</v>
          </cell>
        </row>
        <row r="516">
          <cell r="E516" t="str">
            <v>FD+183DFR0</v>
          </cell>
          <cell r="F516">
            <v>3</v>
          </cell>
        </row>
        <row r="517">
          <cell r="E517" t="str">
            <v>FD+183.5WET1</v>
          </cell>
          <cell r="F517">
            <v>3.5</v>
          </cell>
        </row>
        <row r="518">
          <cell r="E518" t="str">
            <v>FD+183.5PS1</v>
          </cell>
          <cell r="F518">
            <v>3.5</v>
          </cell>
        </row>
        <row r="519">
          <cell r="E519" t="str">
            <v>FD+183.5FS 1</v>
          </cell>
          <cell r="F519">
            <v>3.5</v>
          </cell>
        </row>
        <row r="520">
          <cell r="E520" t="str">
            <v>FD+183.5DFR1</v>
          </cell>
          <cell r="F520">
            <v>3.5</v>
          </cell>
        </row>
        <row r="521">
          <cell r="E521" t="str">
            <v>FD+183FS 1</v>
          </cell>
          <cell r="F521">
            <v>3</v>
          </cell>
        </row>
        <row r="522">
          <cell r="E522" t="str">
            <v>FD+183DFR1</v>
          </cell>
          <cell r="F522">
            <v>3</v>
          </cell>
        </row>
        <row r="523">
          <cell r="E523" t="str">
            <v>FD+183.5WET2</v>
          </cell>
          <cell r="F523">
            <v>3.5</v>
          </cell>
        </row>
        <row r="524">
          <cell r="E524" t="str">
            <v>FD+183.5PS2</v>
          </cell>
          <cell r="F524">
            <v>3.5</v>
          </cell>
        </row>
        <row r="525">
          <cell r="E525" t="str">
            <v>FD+183.5FS 2</v>
          </cell>
          <cell r="F525">
            <v>3.5</v>
          </cell>
        </row>
        <row r="526">
          <cell r="E526" t="str">
            <v>FD+183.5DFR2</v>
          </cell>
          <cell r="F526">
            <v>3.5</v>
          </cell>
        </row>
        <row r="527">
          <cell r="E527" t="str">
            <v>FD+183FS 2</v>
          </cell>
          <cell r="F527">
            <v>3</v>
          </cell>
        </row>
        <row r="528">
          <cell r="E528" t="str">
            <v>FD+183DFR2</v>
          </cell>
          <cell r="F528">
            <v>3</v>
          </cell>
        </row>
        <row r="529">
          <cell r="E529" t="str">
            <v>FD+183.5WET3</v>
          </cell>
          <cell r="F529">
            <v>3.5</v>
          </cell>
        </row>
        <row r="530">
          <cell r="E530" t="str">
            <v>FD+183.5PS3</v>
          </cell>
          <cell r="F530">
            <v>3.5</v>
          </cell>
        </row>
        <row r="531">
          <cell r="E531" t="str">
            <v>FD+183.5FS 3</v>
          </cell>
          <cell r="F531">
            <v>3.5</v>
          </cell>
        </row>
        <row r="532">
          <cell r="E532" t="str">
            <v>FD+183.5DFR3</v>
          </cell>
          <cell r="F532">
            <v>3.5</v>
          </cell>
        </row>
        <row r="533">
          <cell r="E533" t="str">
            <v>FD+183FS 3</v>
          </cell>
          <cell r="F533">
            <v>3</v>
          </cell>
        </row>
        <row r="534">
          <cell r="E534" t="str">
            <v>FD+183DFR3</v>
          </cell>
          <cell r="F534">
            <v>3</v>
          </cell>
        </row>
      </sheetData>
      <sheetData sheetId="7">
        <row r="46">
          <cell r="B46" t="str">
            <v>FA+0</v>
          </cell>
          <cell r="C46">
            <v>777.67</v>
          </cell>
          <cell r="D46">
            <v>2138.39</v>
          </cell>
          <cell r="F46">
            <v>2138.39</v>
          </cell>
          <cell r="G46">
            <v>198.9</v>
          </cell>
          <cell r="H46">
            <v>3114.96</v>
          </cell>
        </row>
        <row r="47">
          <cell r="B47" t="str">
            <v>FA+3</v>
          </cell>
          <cell r="C47">
            <v>897.94999999999993</v>
          </cell>
          <cell r="D47">
            <v>2632.34</v>
          </cell>
          <cell r="F47">
            <v>2632.34</v>
          </cell>
          <cell r="G47">
            <v>239.45</v>
          </cell>
          <cell r="H47">
            <v>3769.74</v>
          </cell>
        </row>
        <row r="48">
          <cell r="B48" t="str">
            <v>FA+6</v>
          </cell>
          <cell r="C48">
            <v>997.27</v>
          </cell>
          <cell r="D48">
            <v>2910.58</v>
          </cell>
          <cell r="F48">
            <v>2910.58</v>
          </cell>
          <cell r="G48">
            <v>250.52</v>
          </cell>
          <cell r="H48">
            <v>4158.37</v>
          </cell>
        </row>
        <row r="49">
          <cell r="B49" t="str">
            <v>FA+9</v>
          </cell>
          <cell r="C49">
            <v>1318.4099999999999</v>
          </cell>
          <cell r="D49">
            <v>3186.48</v>
          </cell>
          <cell r="F49">
            <v>3186.48</v>
          </cell>
          <cell r="G49">
            <v>138.82999999999998</v>
          </cell>
          <cell r="H49">
            <v>4643.7199999999993</v>
          </cell>
        </row>
        <row r="50">
          <cell r="B50" t="str">
            <v>FA+18</v>
          </cell>
          <cell r="C50">
            <v>443.13</v>
          </cell>
          <cell r="D50">
            <v>1020.51</v>
          </cell>
          <cell r="F50">
            <v>1020.51</v>
          </cell>
          <cell r="G50">
            <v>143.79</v>
          </cell>
          <cell r="H50">
            <v>1607.4299999999998</v>
          </cell>
        </row>
        <row r="51">
          <cell r="B51" t="str">
            <v>FB+0</v>
          </cell>
          <cell r="C51">
            <v>339.88</v>
          </cell>
          <cell r="D51">
            <v>1266.1399999999999</v>
          </cell>
          <cell r="F51">
            <v>1266.1399999999999</v>
          </cell>
          <cell r="G51">
            <v>103.24</v>
          </cell>
          <cell r="H51">
            <v>1709.26</v>
          </cell>
        </row>
        <row r="52">
          <cell r="B52" t="str">
            <v>FB+3</v>
          </cell>
          <cell r="C52">
            <v>439.2</v>
          </cell>
          <cell r="D52">
            <v>1544.3799999999999</v>
          </cell>
          <cell r="F52">
            <v>1544.3799999999999</v>
          </cell>
          <cell r="G52">
            <v>103.24</v>
          </cell>
          <cell r="H52">
            <v>2086.8199999999997</v>
          </cell>
        </row>
        <row r="53">
          <cell r="B53" t="str">
            <v>FB+6</v>
          </cell>
          <cell r="C53">
            <v>439.2</v>
          </cell>
          <cell r="D53">
            <v>1544.3799999999999</v>
          </cell>
          <cell r="F53">
            <v>1544.3799999999999</v>
          </cell>
          <cell r="G53">
            <v>239.82</v>
          </cell>
          <cell r="H53">
            <v>2223.4</v>
          </cell>
        </row>
        <row r="54">
          <cell r="B54" t="str">
            <v>FB+9</v>
          </cell>
          <cell r="C54">
            <v>219.6</v>
          </cell>
          <cell r="D54">
            <v>772.18999999999994</v>
          </cell>
          <cell r="F54">
            <v>772.18999999999994</v>
          </cell>
          <cell r="G54">
            <v>38.54</v>
          </cell>
          <cell r="H54">
            <v>1030.33</v>
          </cell>
        </row>
        <row r="55">
          <cell r="B55" t="str">
            <v>FB+18</v>
          </cell>
          <cell r="C55">
            <v>0</v>
          </cell>
          <cell r="D55">
            <v>0</v>
          </cell>
          <cell r="F55">
            <v>0</v>
          </cell>
          <cell r="G55">
            <v>228.75</v>
          </cell>
          <cell r="H55">
            <v>228.75</v>
          </cell>
        </row>
        <row r="56">
          <cell r="B56" t="str">
            <v>FC+0</v>
          </cell>
          <cell r="C56">
            <v>995.56</v>
          </cell>
          <cell r="D56">
            <v>2659.92</v>
          </cell>
          <cell r="F56">
            <v>2659.92</v>
          </cell>
          <cell r="G56">
            <v>278.35999999999996</v>
          </cell>
          <cell r="H56">
            <v>3933.84</v>
          </cell>
        </row>
        <row r="57">
          <cell r="B57" t="str">
            <v>FC+3</v>
          </cell>
          <cell r="C57">
            <v>1318.4099999999999</v>
          </cell>
          <cell r="D57">
            <v>3186.48</v>
          </cell>
          <cell r="F57">
            <v>3186.48</v>
          </cell>
          <cell r="G57">
            <v>130.71</v>
          </cell>
          <cell r="H57">
            <v>4635.5999999999995</v>
          </cell>
        </row>
        <row r="58">
          <cell r="B58" t="str">
            <v>FC+6</v>
          </cell>
          <cell r="C58">
            <v>443.13</v>
          </cell>
          <cell r="D58">
            <v>1020.51</v>
          </cell>
          <cell r="F58">
            <v>1020.51</v>
          </cell>
          <cell r="G58">
            <v>143.79</v>
          </cell>
          <cell r="H58">
            <v>1607.4299999999998</v>
          </cell>
        </row>
        <row r="59">
          <cell r="B59" t="str">
            <v>FC+9</v>
          </cell>
          <cell r="C59">
            <v>339.88</v>
          </cell>
          <cell r="D59">
            <v>1266.1399999999999</v>
          </cell>
          <cell r="F59">
            <v>1266.1399999999999</v>
          </cell>
          <cell r="G59">
            <v>103.24</v>
          </cell>
          <cell r="H59">
            <v>1709.26</v>
          </cell>
        </row>
        <row r="60">
          <cell r="B60" t="str">
            <v>FC+18</v>
          </cell>
          <cell r="C60">
            <v>439.2</v>
          </cell>
          <cell r="D60">
            <v>1544.3799999999999</v>
          </cell>
          <cell r="F60">
            <v>1544.3799999999999</v>
          </cell>
          <cell r="G60">
            <v>103.24</v>
          </cell>
          <cell r="H60">
            <v>2086.8199999999997</v>
          </cell>
        </row>
        <row r="61">
          <cell r="B61" t="str">
            <v>FD+0</v>
          </cell>
          <cell r="C61">
            <v>219.6</v>
          </cell>
          <cell r="D61">
            <v>772.18999999999994</v>
          </cell>
          <cell r="F61">
            <v>772.18999999999994</v>
          </cell>
          <cell r="G61">
            <v>239.82</v>
          </cell>
          <cell r="H61">
            <v>1231.6099999999999</v>
          </cell>
        </row>
        <row r="62">
          <cell r="B62" t="str">
            <v>FD+3</v>
          </cell>
          <cell r="C62">
            <v>0</v>
          </cell>
          <cell r="D62">
            <v>0</v>
          </cell>
          <cell r="F62">
            <v>0</v>
          </cell>
          <cell r="G62">
            <v>38.54</v>
          </cell>
          <cell r="H62">
            <v>38.54</v>
          </cell>
        </row>
        <row r="63">
          <cell r="B63" t="str">
            <v>FD+6</v>
          </cell>
          <cell r="C63">
            <v>995.56</v>
          </cell>
          <cell r="D63">
            <v>2659.92</v>
          </cell>
          <cell r="F63">
            <v>2659.92</v>
          </cell>
          <cell r="G63">
            <v>228.75</v>
          </cell>
          <cell r="H63">
            <v>3884.23</v>
          </cell>
        </row>
        <row r="64">
          <cell r="B64" t="str">
            <v>FD+9</v>
          </cell>
          <cell r="C64">
            <v>1318.4099999999999</v>
          </cell>
          <cell r="D64">
            <v>3186.48</v>
          </cell>
          <cell r="F64">
            <v>3186.48</v>
          </cell>
          <cell r="G64">
            <v>278.35999999999996</v>
          </cell>
          <cell r="H64">
            <v>4783.2499999999991</v>
          </cell>
        </row>
        <row r="65">
          <cell r="B65" t="str">
            <v>FD+18</v>
          </cell>
          <cell r="C65">
            <v>443.13</v>
          </cell>
          <cell r="D65">
            <v>1020.51</v>
          </cell>
          <cell r="F65">
            <v>1020.51</v>
          </cell>
          <cell r="G65">
            <v>130.71</v>
          </cell>
          <cell r="H65">
            <v>1594.35</v>
          </cell>
        </row>
        <row r="66">
          <cell r="B66" t="str">
            <v>FD+30</v>
          </cell>
          <cell r="C66">
            <v>339.88</v>
          </cell>
          <cell r="D66">
            <v>1266.1399999999999</v>
          </cell>
          <cell r="F66">
            <v>1266.1399999999999</v>
          </cell>
          <cell r="G66">
            <v>92.169999999999987</v>
          </cell>
          <cell r="H66">
            <v>1698.19</v>
          </cell>
        </row>
        <row r="67">
          <cell r="B67" t="str">
            <v>SPL-1</v>
          </cell>
          <cell r="C67">
            <v>439.2</v>
          </cell>
          <cell r="D67">
            <v>1544.3799999999999</v>
          </cell>
          <cell r="F67">
            <v>1544.3799999999999</v>
          </cell>
          <cell r="G67">
            <v>103.24</v>
          </cell>
          <cell r="H67">
            <v>2086.8199999999997</v>
          </cell>
        </row>
        <row r="68">
          <cell r="B68" t="str">
            <v>SPL-2</v>
          </cell>
          <cell r="C68">
            <v>439.2</v>
          </cell>
          <cell r="D68">
            <v>1544.3799999999999</v>
          </cell>
          <cell r="F68">
            <v>1544.3799999999999</v>
          </cell>
          <cell r="G68">
            <v>239.82</v>
          </cell>
          <cell r="H68">
            <v>2223.4</v>
          </cell>
        </row>
        <row r="69">
          <cell r="B69" t="str">
            <v>SPL-3</v>
          </cell>
          <cell r="C69">
            <v>439.2</v>
          </cell>
          <cell r="D69">
            <v>1544.3799999999999</v>
          </cell>
          <cell r="F69">
            <v>1544.3799999999999</v>
          </cell>
          <cell r="G69">
            <v>38.54</v>
          </cell>
          <cell r="H69">
            <v>2022.12</v>
          </cell>
        </row>
        <row r="70">
          <cell r="B70" t="str">
            <v>SPL-4</v>
          </cell>
          <cell r="C70">
            <v>440.2</v>
          </cell>
          <cell r="D70">
            <v>1544.3799999999999</v>
          </cell>
          <cell r="F70">
            <v>1544.3799999999999</v>
          </cell>
          <cell r="G70">
            <v>228.75</v>
          </cell>
          <cell r="H70">
            <v>2213.33</v>
          </cell>
        </row>
        <row r="71">
          <cell r="B71" t="str">
            <v>DWARF</v>
          </cell>
          <cell r="C71">
            <v>442.2</v>
          </cell>
          <cell r="D71">
            <v>1544.3799999999999</v>
          </cell>
          <cell r="F71">
            <v>1544.3799999999999</v>
          </cell>
          <cell r="G71">
            <v>278.35999999999996</v>
          </cell>
          <cell r="H71">
            <v>2264.94</v>
          </cell>
        </row>
        <row r="77">
          <cell r="B77" t="str">
            <v>FA</v>
          </cell>
          <cell r="C77">
            <v>3</v>
          </cell>
          <cell r="E77">
            <v>122.56</v>
          </cell>
          <cell r="F77">
            <v>17.68</v>
          </cell>
          <cell r="G77">
            <v>6.51</v>
          </cell>
          <cell r="H77">
            <v>146.75</v>
          </cell>
          <cell r="I77" t="str">
            <v>B220/P/BM-01</v>
          </cell>
        </row>
        <row r="78">
          <cell r="B78" t="str">
            <v>FB</v>
          </cell>
          <cell r="C78">
            <v>3</v>
          </cell>
          <cell r="E78">
            <v>221.28</v>
          </cell>
          <cell r="F78">
            <v>29.52</v>
          </cell>
          <cell r="G78">
            <v>8</v>
          </cell>
          <cell r="H78">
            <v>258.8</v>
          </cell>
          <cell r="I78" t="str">
            <v>B220/Q/BM-01</v>
          </cell>
        </row>
        <row r="79">
          <cell r="B79" t="str">
            <v>FC</v>
          </cell>
          <cell r="C79">
            <v>3</v>
          </cell>
          <cell r="E79">
            <v>249.32</v>
          </cell>
          <cell r="F79">
            <v>32.799999999999997</v>
          </cell>
          <cell r="G79">
            <v>8</v>
          </cell>
          <cell r="H79">
            <v>290.12</v>
          </cell>
          <cell r="I79" t="str">
            <v>B220/R/BM-01</v>
          </cell>
        </row>
        <row r="80">
          <cell r="B80" t="str">
            <v>FD</v>
          </cell>
          <cell r="C80">
            <v>3</v>
          </cell>
          <cell r="E80">
            <v>301.24</v>
          </cell>
          <cell r="F80">
            <v>49.2</v>
          </cell>
          <cell r="G80">
            <v>10.3</v>
          </cell>
          <cell r="H80">
            <v>360.74</v>
          </cell>
          <cell r="I80" t="str">
            <v>B220/S/BM-01</v>
          </cell>
        </row>
        <row r="81">
          <cell r="B81" t="str">
            <v>FD18</v>
          </cell>
          <cell r="C81">
            <v>3</v>
          </cell>
        </row>
        <row r="82">
          <cell r="B82" t="str">
            <v>FD30</v>
          </cell>
          <cell r="C82">
            <v>3</v>
          </cell>
        </row>
        <row r="83">
          <cell r="B83" t="str">
            <v>FA</v>
          </cell>
          <cell r="C83">
            <v>3.5</v>
          </cell>
          <cell r="E83">
            <v>122.56</v>
          </cell>
          <cell r="F83">
            <v>17.68</v>
          </cell>
          <cell r="G83">
            <v>6.51</v>
          </cell>
          <cell r="H83">
            <v>146.75</v>
          </cell>
          <cell r="I83" t="str">
            <v>B220/P/BM-01</v>
          </cell>
        </row>
        <row r="84">
          <cell r="B84" t="str">
            <v>FB</v>
          </cell>
          <cell r="C84">
            <v>3.5</v>
          </cell>
          <cell r="E84">
            <v>221.28</v>
          </cell>
          <cell r="F84">
            <v>29.52</v>
          </cell>
          <cell r="G84">
            <v>8</v>
          </cell>
          <cell r="H84">
            <v>258.8</v>
          </cell>
          <cell r="I84" t="str">
            <v>B220/Q/BM-01</v>
          </cell>
        </row>
        <row r="85">
          <cell r="B85" t="str">
            <v>FC</v>
          </cell>
          <cell r="C85">
            <v>3.5</v>
          </cell>
          <cell r="E85">
            <v>249.32</v>
          </cell>
          <cell r="F85">
            <v>32.799999999999997</v>
          </cell>
          <cell r="G85">
            <v>8</v>
          </cell>
          <cell r="H85">
            <v>290.12</v>
          </cell>
          <cell r="I85" t="str">
            <v>B220/R/BM-01</v>
          </cell>
        </row>
        <row r="86">
          <cell r="B86" t="str">
            <v>FD</v>
          </cell>
          <cell r="C86">
            <v>3.5</v>
          </cell>
          <cell r="E86">
            <v>301.24</v>
          </cell>
          <cell r="F86">
            <v>49.2</v>
          </cell>
          <cell r="G86">
            <v>10.3</v>
          </cell>
          <cell r="H86">
            <v>360.74</v>
          </cell>
          <cell r="I86" t="str">
            <v>B220/S/BM-01</v>
          </cell>
        </row>
        <row r="87">
          <cell r="B87" t="str">
            <v>FG</v>
          </cell>
          <cell r="C87">
            <v>3.5</v>
          </cell>
          <cell r="D87">
            <v>0</v>
          </cell>
          <cell r="E87">
            <v>301.24</v>
          </cell>
          <cell r="F87">
            <v>49.2</v>
          </cell>
          <cell r="G87">
            <v>10.3</v>
          </cell>
          <cell r="H87">
            <v>360.74</v>
          </cell>
          <cell r="I87" t="str">
            <v>B220/S/BM-01</v>
          </cell>
        </row>
        <row r="88">
          <cell r="B88" t="str">
            <v>FD30</v>
          </cell>
          <cell r="C88">
            <v>3.5</v>
          </cell>
        </row>
        <row r="89">
          <cell r="B89" t="str">
            <v>FA</v>
          </cell>
          <cell r="C89">
            <v>3.5</v>
          </cell>
          <cell r="D89">
            <v>1</v>
          </cell>
          <cell r="E89">
            <v>122.56</v>
          </cell>
          <cell r="F89">
            <v>17.68</v>
          </cell>
          <cell r="G89">
            <v>6.51</v>
          </cell>
          <cell r="H89">
            <v>146.75</v>
          </cell>
          <cell r="I89" t="str">
            <v>B220/P/BM-01</v>
          </cell>
        </row>
        <row r="90">
          <cell r="B90" t="str">
            <v>FB</v>
          </cell>
          <cell r="C90">
            <v>3.5</v>
          </cell>
          <cell r="D90">
            <v>1</v>
          </cell>
          <cell r="E90">
            <v>221.28</v>
          </cell>
          <cell r="F90">
            <v>29.52</v>
          </cell>
          <cell r="G90">
            <v>8</v>
          </cell>
          <cell r="H90">
            <v>258.8</v>
          </cell>
          <cell r="I90" t="str">
            <v>B220/Q/BM-01</v>
          </cell>
        </row>
        <row r="91">
          <cell r="B91" t="str">
            <v>FC</v>
          </cell>
          <cell r="C91">
            <v>3.5</v>
          </cell>
          <cell r="D91">
            <v>1</v>
          </cell>
          <cell r="E91">
            <v>249.32</v>
          </cell>
          <cell r="F91">
            <v>32.799999999999997</v>
          </cell>
          <cell r="G91">
            <v>8</v>
          </cell>
          <cell r="H91">
            <v>290.12</v>
          </cell>
          <cell r="I91" t="str">
            <v>B220/R/BM-01</v>
          </cell>
        </row>
        <row r="92">
          <cell r="B92" t="str">
            <v>FD</v>
          </cell>
          <cell r="C92">
            <v>3.5</v>
          </cell>
          <cell r="D92">
            <v>1</v>
          </cell>
          <cell r="E92">
            <v>301.24</v>
          </cell>
          <cell r="F92">
            <v>49.2</v>
          </cell>
          <cell r="G92">
            <v>10.3</v>
          </cell>
          <cell r="H92">
            <v>360.74</v>
          </cell>
          <cell r="I92" t="str">
            <v>B220/S/BM-01</v>
          </cell>
        </row>
        <row r="93">
          <cell r="B93" t="str">
            <v>FD18</v>
          </cell>
          <cell r="C93">
            <v>3.5</v>
          </cell>
          <cell r="D93">
            <v>1</v>
          </cell>
        </row>
        <row r="94">
          <cell r="B94" t="str">
            <v>FD30</v>
          </cell>
          <cell r="C94">
            <v>3.5</v>
          </cell>
          <cell r="D94">
            <v>1</v>
          </cell>
        </row>
        <row r="95">
          <cell r="B95" t="str">
            <v>FA</v>
          </cell>
          <cell r="C95">
            <v>3.5</v>
          </cell>
          <cell r="D95">
            <v>2</v>
          </cell>
          <cell r="E95">
            <v>122.56</v>
          </cell>
          <cell r="F95">
            <v>17.68</v>
          </cell>
          <cell r="G95">
            <v>6.51</v>
          </cell>
          <cell r="H95">
            <v>146.75</v>
          </cell>
          <cell r="I95" t="str">
            <v>B220/P/BM-01</v>
          </cell>
        </row>
        <row r="96">
          <cell r="B96" t="str">
            <v>FB</v>
          </cell>
          <cell r="C96">
            <v>3.5</v>
          </cell>
          <cell r="D96">
            <v>2</v>
          </cell>
          <cell r="E96">
            <v>221.28</v>
          </cell>
          <cell r="F96">
            <v>29.52</v>
          </cell>
          <cell r="G96">
            <v>8</v>
          </cell>
          <cell r="H96">
            <v>258.8</v>
          </cell>
          <cell r="I96" t="str">
            <v>B220/Q/BM-01</v>
          </cell>
        </row>
        <row r="97">
          <cell r="B97" t="str">
            <v>FC</v>
          </cell>
          <cell r="C97">
            <v>3.5</v>
          </cell>
          <cell r="D97">
            <v>2</v>
          </cell>
          <cell r="E97">
            <v>249.32</v>
          </cell>
          <cell r="F97">
            <v>32.799999999999997</v>
          </cell>
          <cell r="G97">
            <v>8</v>
          </cell>
          <cell r="H97">
            <v>290.12</v>
          </cell>
          <cell r="I97" t="str">
            <v>B220/R/BM-01</v>
          </cell>
        </row>
        <row r="98">
          <cell r="B98" t="str">
            <v>FD</v>
          </cell>
          <cell r="C98">
            <v>3.5</v>
          </cell>
          <cell r="D98">
            <v>2</v>
          </cell>
          <cell r="E98">
            <v>301.24</v>
          </cell>
          <cell r="F98">
            <v>49.2</v>
          </cell>
          <cell r="G98">
            <v>10.3</v>
          </cell>
          <cell r="H98">
            <v>360.74</v>
          </cell>
          <cell r="I98" t="str">
            <v>B220/S/BM-01</v>
          </cell>
        </row>
        <row r="99">
          <cell r="B99" t="str">
            <v>FD18</v>
          </cell>
          <cell r="C99">
            <v>3.5</v>
          </cell>
          <cell r="D99">
            <v>2</v>
          </cell>
        </row>
        <row r="100">
          <cell r="B100" t="str">
            <v>FD30</v>
          </cell>
          <cell r="C100">
            <v>3.5</v>
          </cell>
          <cell r="D100">
            <v>2</v>
          </cell>
        </row>
        <row r="101">
          <cell r="B101" t="str">
            <v>FA</v>
          </cell>
          <cell r="C101">
            <v>3.5</v>
          </cell>
          <cell r="D101">
            <v>3</v>
          </cell>
          <cell r="E101">
            <v>122.56</v>
          </cell>
          <cell r="F101">
            <v>17.68</v>
          </cell>
          <cell r="G101">
            <v>6.51</v>
          </cell>
          <cell r="H101">
            <v>146.75</v>
          </cell>
          <cell r="I101" t="str">
            <v>B220/P/BM-01</v>
          </cell>
        </row>
        <row r="102">
          <cell r="B102" t="str">
            <v>FB</v>
          </cell>
          <cell r="C102">
            <v>3.5</v>
          </cell>
          <cell r="D102">
            <v>3</v>
          </cell>
          <cell r="E102">
            <v>221.28</v>
          </cell>
          <cell r="F102">
            <v>29.52</v>
          </cell>
          <cell r="G102">
            <v>8</v>
          </cell>
          <cell r="H102">
            <v>258.8</v>
          </cell>
          <cell r="I102" t="str">
            <v>B220/Q/BM-01</v>
          </cell>
        </row>
        <row r="103">
          <cell r="B103" t="str">
            <v>FC</v>
          </cell>
          <cell r="C103">
            <v>3.5</v>
          </cell>
          <cell r="D103">
            <v>3</v>
          </cell>
          <cell r="E103">
            <v>249.32</v>
          </cell>
          <cell r="F103">
            <v>32.799999999999997</v>
          </cell>
          <cell r="G103">
            <v>8</v>
          </cell>
          <cell r="H103">
            <v>290.12</v>
          </cell>
          <cell r="I103" t="str">
            <v>B220/R/BM-01</v>
          </cell>
        </row>
        <row r="104">
          <cell r="B104" t="str">
            <v>FD</v>
          </cell>
          <cell r="C104">
            <v>3.5</v>
          </cell>
          <cell r="D104">
            <v>3</v>
          </cell>
          <cell r="E104">
            <v>301.24</v>
          </cell>
          <cell r="F104">
            <v>49.2</v>
          </cell>
          <cell r="G104">
            <v>10.3</v>
          </cell>
          <cell r="H104">
            <v>360.74</v>
          </cell>
          <cell r="I104" t="str">
            <v>B220/S/BM-01</v>
          </cell>
        </row>
        <row r="105">
          <cell r="B105" t="str">
            <v>FD18</v>
          </cell>
          <cell r="C105">
            <v>3.5</v>
          </cell>
          <cell r="D105">
            <v>3</v>
          </cell>
        </row>
        <row r="106">
          <cell r="B106" t="str">
            <v>FD30</v>
          </cell>
          <cell r="C106">
            <v>3.5</v>
          </cell>
          <cell r="D106">
            <v>3</v>
          </cell>
        </row>
        <row r="107">
          <cell r="B107" t="str">
            <v>FA</v>
          </cell>
          <cell r="C107">
            <v>3</v>
          </cell>
          <cell r="D107">
            <v>1</v>
          </cell>
          <cell r="E107">
            <v>122.56</v>
          </cell>
          <cell r="F107">
            <v>17.68</v>
          </cell>
          <cell r="G107">
            <v>6.51</v>
          </cell>
          <cell r="H107">
            <v>146.75</v>
          </cell>
          <cell r="I107" t="str">
            <v>B220/P/BM-01</v>
          </cell>
        </row>
        <row r="108">
          <cell r="B108" t="str">
            <v>FB</v>
          </cell>
          <cell r="C108">
            <v>3</v>
          </cell>
          <cell r="D108">
            <v>1</v>
          </cell>
          <cell r="E108">
            <v>221.28</v>
          </cell>
          <cell r="F108">
            <v>29.52</v>
          </cell>
          <cell r="G108">
            <v>8</v>
          </cell>
          <cell r="H108">
            <v>258.8</v>
          </cell>
          <cell r="I108" t="str">
            <v>B220/Q/BM-01</v>
          </cell>
        </row>
        <row r="109">
          <cell r="B109" t="str">
            <v>FC</v>
          </cell>
          <cell r="C109">
            <v>3</v>
          </cell>
          <cell r="D109">
            <v>1</v>
          </cell>
          <cell r="E109">
            <v>249.32</v>
          </cell>
          <cell r="F109">
            <v>32.799999999999997</v>
          </cell>
          <cell r="G109">
            <v>8</v>
          </cell>
          <cell r="H109">
            <v>290.12</v>
          </cell>
          <cell r="I109" t="str">
            <v>B220/R/BM-01</v>
          </cell>
        </row>
        <row r="110">
          <cell r="B110" t="str">
            <v>FD</v>
          </cell>
          <cell r="C110">
            <v>3</v>
          </cell>
          <cell r="D110">
            <v>1</v>
          </cell>
          <cell r="E110">
            <v>301.24</v>
          </cell>
          <cell r="F110">
            <v>49.2</v>
          </cell>
          <cell r="G110">
            <v>10.3</v>
          </cell>
          <cell r="H110">
            <v>360.74</v>
          </cell>
          <cell r="I110" t="str">
            <v>B220/S/BM-01</v>
          </cell>
        </row>
        <row r="111">
          <cell r="B111" t="str">
            <v>FD18</v>
          </cell>
          <cell r="C111">
            <v>3</v>
          </cell>
          <cell r="D111">
            <v>1</v>
          </cell>
        </row>
        <row r="112">
          <cell r="B112" t="str">
            <v>FD30</v>
          </cell>
          <cell r="C112">
            <v>3</v>
          </cell>
          <cell r="D112">
            <v>1</v>
          </cell>
        </row>
        <row r="113">
          <cell r="B113" t="str">
            <v>FA</v>
          </cell>
          <cell r="C113">
            <v>3</v>
          </cell>
          <cell r="D113">
            <v>2</v>
          </cell>
          <cell r="E113">
            <v>122.56</v>
          </cell>
          <cell r="F113">
            <v>17.68</v>
          </cell>
          <cell r="G113">
            <v>6.51</v>
          </cell>
          <cell r="H113">
            <v>146.75</v>
          </cell>
          <cell r="I113" t="str">
            <v>B220/P/BM-01</v>
          </cell>
        </row>
        <row r="114">
          <cell r="B114" t="str">
            <v>FB</v>
          </cell>
          <cell r="C114">
            <v>3</v>
          </cell>
          <cell r="D114">
            <v>2</v>
          </cell>
          <cell r="E114">
            <v>221.28</v>
          </cell>
          <cell r="F114">
            <v>29.52</v>
          </cell>
          <cell r="G114">
            <v>8</v>
          </cell>
          <cell r="H114">
            <v>258.8</v>
          </cell>
          <cell r="I114" t="str">
            <v>B220/Q/BM-01</v>
          </cell>
        </row>
        <row r="115">
          <cell r="B115" t="str">
            <v>FC</v>
          </cell>
          <cell r="C115">
            <v>3</v>
          </cell>
          <cell r="D115">
            <v>2</v>
          </cell>
          <cell r="E115">
            <v>249.32</v>
          </cell>
          <cell r="F115">
            <v>32.799999999999997</v>
          </cell>
          <cell r="G115">
            <v>8</v>
          </cell>
          <cell r="H115">
            <v>290.12</v>
          </cell>
          <cell r="I115" t="str">
            <v>B220/R/BM-01</v>
          </cell>
        </row>
        <row r="116">
          <cell r="B116" t="str">
            <v>FD</v>
          </cell>
          <cell r="C116">
            <v>3</v>
          </cell>
          <cell r="D116">
            <v>2</v>
          </cell>
          <cell r="E116">
            <v>301.24</v>
          </cell>
          <cell r="F116">
            <v>49.2</v>
          </cell>
          <cell r="G116">
            <v>10.3</v>
          </cell>
          <cell r="H116">
            <v>360.74</v>
          </cell>
          <cell r="I116" t="str">
            <v>B220/S/BM-01</v>
          </cell>
        </row>
        <row r="117">
          <cell r="B117" t="str">
            <v>FD18</v>
          </cell>
          <cell r="C117">
            <v>3</v>
          </cell>
          <cell r="D117">
            <v>2</v>
          </cell>
        </row>
        <row r="118">
          <cell r="B118" t="str">
            <v>FD30</v>
          </cell>
          <cell r="C118">
            <v>3</v>
          </cell>
          <cell r="D118">
            <v>2</v>
          </cell>
        </row>
        <row r="120">
          <cell r="B120" t="str">
            <v>SPL-1</v>
          </cell>
        </row>
        <row r="121">
          <cell r="B121" t="str">
            <v>SPL-2</v>
          </cell>
        </row>
        <row r="122">
          <cell r="B122" t="str">
            <v>SPL-3</v>
          </cell>
        </row>
        <row r="123">
          <cell r="B123" t="str">
            <v>SPL-4</v>
          </cell>
        </row>
        <row r="124">
          <cell r="B124" t="str">
            <v>DWARF</v>
          </cell>
        </row>
        <row r="129">
          <cell r="B129" t="str">
            <v>FA+0</v>
          </cell>
          <cell r="C129" t="str">
            <v>FA</v>
          </cell>
        </row>
        <row r="130">
          <cell r="B130" t="str">
            <v>FA+3</v>
          </cell>
          <cell r="C130" t="str">
            <v>FA</v>
          </cell>
        </row>
        <row r="131">
          <cell r="B131" t="str">
            <v>FA+6</v>
          </cell>
          <cell r="C131" t="str">
            <v>FA</v>
          </cell>
        </row>
        <row r="132">
          <cell r="B132" t="str">
            <v>FA+9</v>
          </cell>
          <cell r="C132" t="str">
            <v>FA</v>
          </cell>
        </row>
        <row r="133">
          <cell r="B133" t="str">
            <v>FB+0</v>
          </cell>
          <cell r="C133" t="str">
            <v>FB</v>
          </cell>
        </row>
        <row r="134">
          <cell r="B134" t="str">
            <v>FB+3</v>
          </cell>
          <cell r="C134" t="str">
            <v>FB</v>
          </cell>
        </row>
        <row r="135">
          <cell r="B135" t="str">
            <v>FB+6</v>
          </cell>
          <cell r="C135" t="str">
            <v>FB</v>
          </cell>
        </row>
        <row r="136">
          <cell r="B136" t="str">
            <v>FB+9</v>
          </cell>
          <cell r="C136" t="str">
            <v>FB</v>
          </cell>
        </row>
        <row r="137">
          <cell r="B137" t="str">
            <v>FC+0</v>
          </cell>
          <cell r="C137" t="str">
            <v>FC</v>
          </cell>
        </row>
        <row r="138">
          <cell r="B138" t="str">
            <v>FC+3</v>
          </cell>
          <cell r="C138" t="str">
            <v>FC</v>
          </cell>
        </row>
        <row r="139">
          <cell r="B139" t="str">
            <v>FC+6</v>
          </cell>
          <cell r="C139" t="str">
            <v>FC</v>
          </cell>
        </row>
        <row r="140">
          <cell r="B140" t="str">
            <v>FC+9</v>
          </cell>
          <cell r="C140" t="str">
            <v>FC</v>
          </cell>
        </row>
        <row r="141">
          <cell r="B141" t="str">
            <v>FD+0</v>
          </cell>
          <cell r="C141" t="str">
            <v>FD</v>
          </cell>
        </row>
        <row r="142">
          <cell r="B142" t="str">
            <v>FD+3</v>
          </cell>
          <cell r="C142" t="str">
            <v>FD</v>
          </cell>
        </row>
        <row r="143">
          <cell r="B143" t="str">
            <v>FD+6</v>
          </cell>
          <cell r="C143" t="str">
            <v>FD</v>
          </cell>
        </row>
        <row r="144">
          <cell r="B144" t="str">
            <v>FD+9</v>
          </cell>
          <cell r="C144" t="str">
            <v>FD</v>
          </cell>
        </row>
        <row r="145">
          <cell r="B145" t="str">
            <v>FD+18</v>
          </cell>
          <cell r="C145" t="str">
            <v>FD18</v>
          </cell>
        </row>
        <row r="146">
          <cell r="B146" t="str">
            <v>FD+30</v>
          </cell>
          <cell r="C146" t="str">
            <v>FD30</v>
          </cell>
        </row>
      </sheetData>
      <sheetData sheetId="8">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row>
        <row r="11">
          <cell r="B11" t="str">
            <v>Letter of Award</v>
          </cell>
          <cell r="C11" t="str">
            <v>OCBTL</v>
          </cell>
          <cell r="G11" t="str">
            <v>20.03.19</v>
          </cell>
        </row>
        <row r="12">
          <cell r="B12" t="str">
            <v xml:space="preserve">Release of Advances </v>
          </cell>
          <cell r="C12" t="str">
            <v>OCBTL</v>
          </cell>
          <cell r="G12" t="str">
            <v>30.04.19</v>
          </cell>
        </row>
        <row r="14">
          <cell r="B14" t="str">
            <v>Establishment of site office</v>
          </cell>
          <cell r="C14" t="str">
            <v>KEC</v>
          </cell>
          <cell r="G14" t="str">
            <v>20.04.19</v>
          </cell>
        </row>
        <row r="15">
          <cell r="B15" t="str">
            <v>Route Alignment</v>
          </cell>
          <cell r="C15" t="str">
            <v>KEC</v>
          </cell>
          <cell r="D15" t="str">
            <v>Kms.</v>
          </cell>
          <cell r="E15">
            <v>8.0280000000000005</v>
          </cell>
          <cell r="F15" t="str">
            <v>01.05.19</v>
          </cell>
          <cell r="G15" t="str">
            <v>10.05.19</v>
          </cell>
          <cell r="J15">
            <v>8</v>
          </cell>
        </row>
        <row r="16">
          <cell r="B16" t="str">
            <v xml:space="preserve">Route Alignment </v>
          </cell>
          <cell r="H16">
            <v>0</v>
          </cell>
          <cell r="I16">
            <v>0</v>
          </cell>
          <cell r="J16">
            <v>8</v>
          </cell>
          <cell r="K16">
            <v>8</v>
          </cell>
          <cell r="L16">
            <v>8</v>
          </cell>
          <cell r="M16">
            <v>8</v>
          </cell>
          <cell r="N16">
            <v>8</v>
          </cell>
          <cell r="O16">
            <v>8</v>
          </cell>
          <cell r="P16">
            <v>8</v>
          </cell>
          <cell r="Q16">
            <v>8</v>
          </cell>
          <cell r="R16">
            <v>8</v>
          </cell>
          <cell r="S16">
            <v>8</v>
          </cell>
          <cell r="T16">
            <v>8</v>
          </cell>
          <cell r="U16">
            <v>8</v>
          </cell>
          <cell r="V16">
            <v>8</v>
          </cell>
        </row>
        <row r="17">
          <cell r="B17" t="str">
            <v xml:space="preserve">Survey </v>
          </cell>
        </row>
        <row r="18">
          <cell r="B18" t="str">
            <v>Detailed survey1</v>
          </cell>
          <cell r="C18" t="str">
            <v>KEC</v>
          </cell>
          <cell r="D18" t="str">
            <v>Kms.</v>
          </cell>
          <cell r="E18">
            <v>8.0280000000000005</v>
          </cell>
          <cell r="F18" t="str">
            <v>15.06.19</v>
          </cell>
          <cell r="G18" t="str">
            <v>30.06.19</v>
          </cell>
          <cell r="J18">
            <v>8</v>
          </cell>
        </row>
        <row r="19">
          <cell r="B19" t="str">
            <v xml:space="preserve">Detailed Survey </v>
          </cell>
          <cell r="H19">
            <v>0</v>
          </cell>
          <cell r="I19">
            <v>0</v>
          </cell>
          <cell r="J19">
            <v>8</v>
          </cell>
          <cell r="K19">
            <v>8</v>
          </cell>
          <cell r="L19">
            <v>8</v>
          </cell>
          <cell r="M19">
            <v>8</v>
          </cell>
          <cell r="N19">
            <v>8</v>
          </cell>
          <cell r="O19">
            <v>8</v>
          </cell>
          <cell r="P19">
            <v>8</v>
          </cell>
          <cell r="Q19">
            <v>8</v>
          </cell>
          <cell r="R19">
            <v>8</v>
          </cell>
          <cell r="S19">
            <v>8</v>
          </cell>
          <cell r="T19">
            <v>8</v>
          </cell>
          <cell r="U19">
            <v>8</v>
          </cell>
          <cell r="V19">
            <v>8</v>
          </cell>
        </row>
        <row r="20">
          <cell r="B20" t="str">
            <v xml:space="preserve">Check Survey </v>
          </cell>
          <cell r="C20" t="str">
            <v>KEC</v>
          </cell>
          <cell r="D20" t="str">
            <v>Kms.</v>
          </cell>
          <cell r="E20">
            <v>8.0280000000000005</v>
          </cell>
          <cell r="F20" t="str">
            <v>15.05.19</v>
          </cell>
          <cell r="G20" t="str">
            <v>30.10.19</v>
          </cell>
          <cell r="J20">
            <v>1</v>
          </cell>
          <cell r="K20">
            <v>1</v>
          </cell>
          <cell r="O20">
            <v>6</v>
          </cell>
        </row>
        <row r="21">
          <cell r="B21" t="str">
            <v>Check Survey</v>
          </cell>
          <cell r="H21">
            <v>0</v>
          </cell>
          <cell r="I21">
            <v>0</v>
          </cell>
          <cell r="J21">
            <v>1</v>
          </cell>
          <cell r="K21">
            <v>2</v>
          </cell>
          <cell r="L21">
            <v>2</v>
          </cell>
          <cell r="M21">
            <v>2</v>
          </cell>
          <cell r="N21">
            <v>2</v>
          </cell>
          <cell r="O21">
            <v>8</v>
          </cell>
          <cell r="P21">
            <v>8</v>
          </cell>
          <cell r="Q21">
            <v>8</v>
          </cell>
          <cell r="R21">
            <v>8</v>
          </cell>
          <cell r="S21">
            <v>8</v>
          </cell>
          <cell r="T21">
            <v>8</v>
          </cell>
          <cell r="U21">
            <v>8</v>
          </cell>
          <cell r="V21">
            <v>8</v>
          </cell>
        </row>
        <row r="22">
          <cell r="B22" t="str">
            <v>Check Survey Team Plan</v>
          </cell>
          <cell r="C22" t="str">
            <v>KEC</v>
          </cell>
          <cell r="D22" t="str">
            <v>Teams</v>
          </cell>
          <cell r="I22">
            <v>1</v>
          </cell>
          <cell r="J22">
            <v>2</v>
          </cell>
          <cell r="K22">
            <v>2</v>
          </cell>
          <cell r="O22">
            <v>2</v>
          </cell>
          <cell r="P22">
            <v>2</v>
          </cell>
        </row>
        <row r="23">
          <cell r="B23" t="str">
            <v>Detailed Soil Investigation</v>
          </cell>
          <cell r="C23" t="str">
            <v>KEC</v>
          </cell>
          <cell r="D23" t="str">
            <v>Loc.</v>
          </cell>
          <cell r="E23">
            <v>2</v>
          </cell>
          <cell r="F23" t="str">
            <v>20.05.19</v>
          </cell>
          <cell r="G23" t="str">
            <v>30.05.19</v>
          </cell>
          <cell r="J23">
            <v>2</v>
          </cell>
        </row>
        <row r="24">
          <cell r="B24" t="str">
            <v>Soil Investigation</v>
          </cell>
        </row>
        <row r="25">
          <cell r="B25" t="str">
            <v>Foundation</v>
          </cell>
          <cell r="C25" t="str">
            <v>KEC</v>
          </cell>
          <cell r="D25" t="str">
            <v>Loc.</v>
          </cell>
          <cell r="E25">
            <v>28</v>
          </cell>
          <cell r="F25" t="str">
            <v>25.05.19</v>
          </cell>
          <cell r="G25" t="str">
            <v>15.03.20</v>
          </cell>
          <cell r="J25">
            <v>2</v>
          </cell>
          <cell r="K25">
            <v>3</v>
          </cell>
          <cell r="P25">
            <v>4</v>
          </cell>
          <cell r="Q25">
            <v>7</v>
          </cell>
          <cell r="R25">
            <v>7</v>
          </cell>
          <cell r="S25">
            <v>3</v>
          </cell>
          <cell r="T25">
            <v>2</v>
          </cell>
        </row>
        <row r="26">
          <cell r="B26" t="str">
            <v xml:space="preserve">Foundation </v>
          </cell>
          <cell r="H26">
            <v>0</v>
          </cell>
          <cell r="I26">
            <v>0</v>
          </cell>
          <cell r="J26">
            <v>2</v>
          </cell>
          <cell r="K26">
            <v>5</v>
          </cell>
          <cell r="L26">
            <v>5</v>
          </cell>
          <cell r="M26">
            <v>5</v>
          </cell>
          <cell r="N26">
            <v>5</v>
          </cell>
          <cell r="O26">
            <v>5</v>
          </cell>
          <cell r="P26">
            <v>9</v>
          </cell>
          <cell r="Q26">
            <v>16</v>
          </cell>
          <cell r="R26">
            <v>23</v>
          </cell>
          <cell r="S26">
            <v>26</v>
          </cell>
          <cell r="T26">
            <v>28</v>
          </cell>
          <cell r="U26">
            <v>28</v>
          </cell>
          <cell r="V26">
            <v>28</v>
          </cell>
        </row>
        <row r="27">
          <cell r="B27" t="str">
            <v>Foundation Team Plan</v>
          </cell>
          <cell r="C27" t="str">
            <v>KEC</v>
          </cell>
          <cell r="D27" t="str">
            <v>Teams</v>
          </cell>
          <cell r="J27">
            <v>1</v>
          </cell>
          <cell r="K27">
            <v>1</v>
          </cell>
          <cell r="P27">
            <v>2</v>
          </cell>
          <cell r="Q27">
            <v>2</v>
          </cell>
          <cell r="R27">
            <v>2</v>
          </cell>
          <cell r="S27">
            <v>2</v>
          </cell>
          <cell r="T27">
            <v>2</v>
          </cell>
        </row>
        <row r="28">
          <cell r="B28" t="str">
            <v>Erection of towers</v>
          </cell>
          <cell r="C28" t="str">
            <v>KEC</v>
          </cell>
          <cell r="D28" t="str">
            <v>Loc.</v>
          </cell>
          <cell r="E28">
            <v>28</v>
          </cell>
          <cell r="F28" t="str">
            <v>10.10.19</v>
          </cell>
          <cell r="G28" t="str">
            <v>30.03.20</v>
          </cell>
          <cell r="O28">
            <v>2</v>
          </cell>
          <cell r="P28">
            <v>3</v>
          </cell>
          <cell r="Q28">
            <v>4</v>
          </cell>
          <cell r="R28">
            <v>4</v>
          </cell>
          <cell r="S28">
            <v>8</v>
          </cell>
          <cell r="T28">
            <v>7</v>
          </cell>
        </row>
        <row r="29">
          <cell r="B29" t="str">
            <v>Tower Erection</v>
          </cell>
          <cell r="H29">
            <v>0</v>
          </cell>
          <cell r="I29">
            <v>0</v>
          </cell>
          <cell r="J29">
            <v>0</v>
          </cell>
          <cell r="K29">
            <v>0</v>
          </cell>
          <cell r="L29">
            <v>0</v>
          </cell>
          <cell r="M29">
            <v>0</v>
          </cell>
          <cell r="N29">
            <v>0</v>
          </cell>
          <cell r="O29">
            <v>2</v>
          </cell>
          <cell r="P29">
            <v>5</v>
          </cell>
          <cell r="Q29">
            <v>9</v>
          </cell>
          <cell r="R29">
            <v>13</v>
          </cell>
          <cell r="S29">
            <v>21</v>
          </cell>
          <cell r="T29">
            <v>28</v>
          </cell>
          <cell r="U29">
            <v>28</v>
          </cell>
          <cell r="V29">
            <v>28</v>
          </cell>
        </row>
        <row r="30">
          <cell r="B30" t="str">
            <v>Erection Team Plan</v>
          </cell>
          <cell r="C30" t="str">
            <v>KEC</v>
          </cell>
          <cell r="D30" t="str">
            <v>Teams</v>
          </cell>
          <cell r="O30">
            <v>1</v>
          </cell>
          <cell r="P30">
            <v>1</v>
          </cell>
          <cell r="Q30">
            <v>1</v>
          </cell>
          <cell r="R30">
            <v>1</v>
          </cell>
          <cell r="S30">
            <v>2</v>
          </cell>
          <cell r="T30">
            <v>2</v>
          </cell>
        </row>
        <row r="31">
          <cell r="B31" t="str">
            <v xml:space="preserve">Stringing </v>
          </cell>
          <cell r="C31" t="str">
            <v>KEC</v>
          </cell>
          <cell r="D31" t="str">
            <v>Kms</v>
          </cell>
          <cell r="E31">
            <v>8.0280000000000005</v>
          </cell>
          <cell r="F31" t="str">
            <v>15.02.20</v>
          </cell>
          <cell r="G31" t="str">
            <v>15.04.20</v>
          </cell>
          <cell r="T31">
            <v>2</v>
          </cell>
          <cell r="U31">
            <v>3</v>
          </cell>
          <cell r="V31">
            <v>3</v>
          </cell>
        </row>
        <row r="32">
          <cell r="B32" t="str">
            <v>Stringing</v>
          </cell>
          <cell r="H32">
            <v>0</v>
          </cell>
          <cell r="I32">
            <v>0</v>
          </cell>
          <cell r="J32">
            <v>0</v>
          </cell>
          <cell r="K32">
            <v>0</v>
          </cell>
          <cell r="L32">
            <v>0</v>
          </cell>
          <cell r="M32">
            <v>0</v>
          </cell>
          <cell r="N32">
            <v>0</v>
          </cell>
          <cell r="O32">
            <v>0</v>
          </cell>
          <cell r="P32">
            <v>0</v>
          </cell>
          <cell r="Q32">
            <v>0</v>
          </cell>
          <cell r="R32">
            <v>0</v>
          </cell>
          <cell r="S32">
            <v>0</v>
          </cell>
          <cell r="T32">
            <v>2</v>
          </cell>
          <cell r="U32">
            <v>5</v>
          </cell>
          <cell r="V32">
            <v>8</v>
          </cell>
        </row>
        <row r="33">
          <cell r="B33" t="str">
            <v>Stringing Team Plan</v>
          </cell>
          <cell r="C33" t="str">
            <v>KEC</v>
          </cell>
          <cell r="D33" t="str">
            <v>Teams</v>
          </cell>
          <cell r="T33">
            <v>1</v>
          </cell>
          <cell r="U33">
            <v>1</v>
          </cell>
          <cell r="V33">
            <v>1</v>
          </cell>
        </row>
        <row r="34">
          <cell r="B34" t="str">
            <v xml:space="preserve">OPGW Stringing </v>
          </cell>
          <cell r="C34" t="str">
            <v>KEC</v>
          </cell>
          <cell r="D34" t="str">
            <v>Kms</v>
          </cell>
          <cell r="E34">
            <v>8.0280000000000005</v>
          </cell>
          <cell r="F34" t="str">
            <v>15.04.20</v>
          </cell>
          <cell r="G34" t="str">
            <v>25.05.20</v>
          </cell>
          <cell r="U34">
            <v>4</v>
          </cell>
          <cell r="V34">
            <v>4</v>
          </cell>
        </row>
        <row r="35">
          <cell r="B35" t="str">
            <v>OPGW</v>
          </cell>
          <cell r="H35">
            <v>0</v>
          </cell>
          <cell r="I35">
            <v>0</v>
          </cell>
          <cell r="J35">
            <v>0</v>
          </cell>
          <cell r="K35">
            <v>0</v>
          </cell>
          <cell r="L35">
            <v>0</v>
          </cell>
          <cell r="M35">
            <v>0</v>
          </cell>
          <cell r="N35">
            <v>0</v>
          </cell>
          <cell r="O35">
            <v>0</v>
          </cell>
          <cell r="P35">
            <v>0</v>
          </cell>
          <cell r="Q35">
            <v>0</v>
          </cell>
          <cell r="R35">
            <v>0</v>
          </cell>
          <cell r="S35">
            <v>0</v>
          </cell>
          <cell r="T35">
            <v>0</v>
          </cell>
          <cell r="U35">
            <v>4</v>
          </cell>
          <cell r="V35">
            <v>8</v>
          </cell>
        </row>
        <row r="36">
          <cell r="B36" t="str">
            <v>OPGW Team Plan</v>
          </cell>
          <cell r="C36" t="str">
            <v>KEC</v>
          </cell>
          <cell r="D36" t="str">
            <v>Teams</v>
          </cell>
          <cell r="U36">
            <v>1</v>
          </cell>
          <cell r="V36">
            <v>1</v>
          </cell>
        </row>
        <row r="37">
          <cell r="B37" t="str">
            <v>Checking, Testing &amp; Commissioning/ Ready for Commissioning</v>
          </cell>
          <cell r="C37" t="str">
            <v>KEC</v>
          </cell>
          <cell r="D37" t="str">
            <v>Kms</v>
          </cell>
          <cell r="E37">
            <v>8.0280000000000005</v>
          </cell>
          <cell r="F37" t="str">
            <v>15.05.20</v>
          </cell>
          <cell r="G37" t="str">
            <v>30.06.20</v>
          </cell>
          <cell r="V37">
            <v>0.5</v>
          </cell>
          <cell r="W37">
            <v>0.5</v>
          </cell>
        </row>
        <row r="38">
          <cell r="B38" t="str">
            <v>Checking Team plan for Commissioning</v>
          </cell>
          <cell r="C38" t="str">
            <v>KEC</v>
          </cell>
          <cell r="D38" t="str">
            <v>Teams</v>
          </cell>
          <cell r="V38">
            <v>1</v>
          </cell>
          <cell r="W38">
            <v>1</v>
          </cell>
        </row>
      </sheetData>
      <sheetData sheetId="9">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cell r="X9">
            <v>44013</v>
          </cell>
          <cell r="Y9">
            <v>44044</v>
          </cell>
          <cell r="Z9">
            <v>44075</v>
          </cell>
          <cell r="AA9">
            <v>44105</v>
          </cell>
          <cell r="AB9">
            <v>44136</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cell r="X10">
            <v>17</v>
          </cell>
          <cell r="Y10">
            <v>18</v>
          </cell>
          <cell r="Z10">
            <v>19</v>
          </cell>
          <cell r="AA10">
            <v>20</v>
          </cell>
          <cell r="AB10">
            <v>21</v>
          </cell>
        </row>
        <row r="11">
          <cell r="B11" t="str">
            <v>Letter of Award</v>
          </cell>
          <cell r="C11" t="str">
            <v>OCBTL</v>
          </cell>
          <cell r="G11" t="str">
            <v>20.03.19</v>
          </cell>
        </row>
        <row r="12">
          <cell r="B12" t="str">
            <v xml:space="preserve">Release of Advances </v>
          </cell>
          <cell r="C12" t="str">
            <v>OCBTL</v>
          </cell>
          <cell r="G12" t="str">
            <v>30.04.19</v>
          </cell>
        </row>
        <row r="13">
          <cell r="B13" t="str">
            <v>Establishment of site office</v>
          </cell>
          <cell r="C13" t="str">
            <v>KEC</v>
          </cell>
          <cell r="G13" t="str">
            <v>20.04.19</v>
          </cell>
        </row>
        <row r="14">
          <cell r="B14" t="str">
            <v>Route Alignment</v>
          </cell>
          <cell r="C14" t="str">
            <v>KEC</v>
          </cell>
          <cell r="D14" t="str">
            <v>Kms.</v>
          </cell>
          <cell r="E14">
            <v>165.6</v>
          </cell>
          <cell r="F14" t="str">
            <v>01.04.19</v>
          </cell>
          <cell r="G14" t="str">
            <v>30.05.19</v>
          </cell>
          <cell r="I14">
            <v>85</v>
          </cell>
          <cell r="J14">
            <v>80.599999999999994</v>
          </cell>
        </row>
        <row r="15">
          <cell r="B15" t="str">
            <v xml:space="preserve">Route Alignment </v>
          </cell>
          <cell r="H15">
            <v>0</v>
          </cell>
          <cell r="I15">
            <v>85</v>
          </cell>
          <cell r="J15">
            <v>165.6</v>
          </cell>
          <cell r="K15">
            <v>165.6</v>
          </cell>
          <cell r="L15">
            <v>165.6</v>
          </cell>
          <cell r="M15">
            <v>165.6</v>
          </cell>
          <cell r="N15">
            <v>165.6</v>
          </cell>
          <cell r="O15">
            <v>165.6</v>
          </cell>
          <cell r="P15">
            <v>165.6</v>
          </cell>
          <cell r="Q15">
            <v>165.6</v>
          </cell>
          <cell r="R15">
            <v>165.6</v>
          </cell>
          <cell r="S15">
            <v>165.6</v>
          </cell>
          <cell r="T15">
            <v>165.6</v>
          </cell>
          <cell r="U15">
            <v>165.6</v>
          </cell>
          <cell r="V15">
            <v>165.6</v>
          </cell>
          <cell r="W15">
            <v>165.6</v>
          </cell>
          <cell r="X15">
            <v>165.6</v>
          </cell>
          <cell r="Y15">
            <v>165.6</v>
          </cell>
          <cell r="Z15">
            <v>165.6</v>
          </cell>
          <cell r="AA15">
            <v>165.6</v>
          </cell>
          <cell r="AB15">
            <v>165.6</v>
          </cell>
        </row>
        <row r="16">
          <cell r="B16" t="str">
            <v xml:space="preserve">Survey </v>
          </cell>
        </row>
        <row r="17">
          <cell r="B17" t="str">
            <v>Detailed survey1</v>
          </cell>
          <cell r="C17" t="str">
            <v>KEC</v>
          </cell>
          <cell r="D17" t="str">
            <v>Kms.</v>
          </cell>
          <cell r="E17">
            <v>165.6</v>
          </cell>
          <cell r="F17" t="str">
            <v>10.04.19</v>
          </cell>
          <cell r="G17" t="str">
            <v>20.06.19</v>
          </cell>
          <cell r="I17">
            <v>30</v>
          </cell>
          <cell r="J17">
            <v>80</v>
          </cell>
          <cell r="K17">
            <v>55.6</v>
          </cell>
        </row>
        <row r="18">
          <cell r="B18" t="str">
            <v xml:space="preserve">Detailed Survey </v>
          </cell>
          <cell r="H18">
            <v>0</v>
          </cell>
          <cell r="I18">
            <v>30</v>
          </cell>
          <cell r="J18">
            <v>110</v>
          </cell>
          <cell r="K18">
            <v>165.6</v>
          </cell>
          <cell r="L18">
            <v>165.6</v>
          </cell>
          <cell r="M18">
            <v>165.6</v>
          </cell>
          <cell r="N18">
            <v>165.6</v>
          </cell>
          <cell r="O18">
            <v>165.6</v>
          </cell>
          <cell r="P18">
            <v>165.6</v>
          </cell>
          <cell r="Q18">
            <v>165.6</v>
          </cell>
          <cell r="R18">
            <v>165.6</v>
          </cell>
          <cell r="S18">
            <v>165.6</v>
          </cell>
          <cell r="T18">
            <v>165.6</v>
          </cell>
          <cell r="U18">
            <v>165.6</v>
          </cell>
          <cell r="V18">
            <v>165.6</v>
          </cell>
          <cell r="W18">
            <v>165.6</v>
          </cell>
          <cell r="X18">
            <v>165.6</v>
          </cell>
          <cell r="Y18">
            <v>165.6</v>
          </cell>
          <cell r="Z18">
            <v>165.6</v>
          </cell>
          <cell r="AA18">
            <v>165.6</v>
          </cell>
          <cell r="AB18">
            <v>165.6</v>
          </cell>
        </row>
        <row r="19">
          <cell r="B19" t="str">
            <v xml:space="preserve">Check Survey </v>
          </cell>
          <cell r="C19" t="str">
            <v>KEC</v>
          </cell>
          <cell r="D19" t="str">
            <v>Kms.</v>
          </cell>
          <cell r="E19">
            <v>165.6</v>
          </cell>
          <cell r="F19" t="str">
            <v>20.04.19</v>
          </cell>
          <cell r="G19" t="str">
            <v>25.12.19</v>
          </cell>
          <cell r="I19">
            <v>7.6</v>
          </cell>
          <cell r="J19">
            <v>32</v>
          </cell>
          <cell r="K19">
            <v>32</v>
          </cell>
          <cell r="O19">
            <v>32</v>
          </cell>
          <cell r="P19">
            <v>32</v>
          </cell>
          <cell r="Q19">
            <v>30</v>
          </cell>
        </row>
        <row r="20">
          <cell r="B20" t="str">
            <v>Check Survey</v>
          </cell>
          <cell r="H20">
            <v>0</v>
          </cell>
          <cell r="I20">
            <v>7.6</v>
          </cell>
          <cell r="J20">
            <v>39.6</v>
          </cell>
          <cell r="K20">
            <v>71.599999999999994</v>
          </cell>
          <cell r="L20">
            <v>71.599999999999994</v>
          </cell>
          <cell r="M20">
            <v>71.599999999999994</v>
          </cell>
          <cell r="N20">
            <v>71.599999999999994</v>
          </cell>
          <cell r="O20">
            <v>103.6</v>
          </cell>
          <cell r="P20">
            <v>135.6</v>
          </cell>
          <cell r="Q20">
            <v>165.6</v>
          </cell>
          <cell r="R20">
            <v>165.6</v>
          </cell>
          <cell r="S20">
            <v>165.6</v>
          </cell>
          <cell r="T20">
            <v>165.6</v>
          </cell>
          <cell r="U20">
            <v>165.6</v>
          </cell>
          <cell r="V20">
            <v>165.6</v>
          </cell>
          <cell r="W20">
            <v>165.6</v>
          </cell>
          <cell r="X20">
            <v>165.6</v>
          </cell>
          <cell r="Y20">
            <v>165.6</v>
          </cell>
          <cell r="Z20">
            <v>165.6</v>
          </cell>
          <cell r="AA20">
            <v>165.6</v>
          </cell>
          <cell r="AB20">
            <v>165.6</v>
          </cell>
        </row>
        <row r="21">
          <cell r="B21" t="str">
            <v>Check Survey Team Plan</v>
          </cell>
          <cell r="C21" t="str">
            <v>KEC</v>
          </cell>
          <cell r="D21" t="str">
            <v>Teams</v>
          </cell>
          <cell r="I21">
            <v>1</v>
          </cell>
          <cell r="J21">
            <v>2</v>
          </cell>
          <cell r="K21">
            <v>2</v>
          </cell>
          <cell r="O21">
            <v>2</v>
          </cell>
          <cell r="P21">
            <v>2</v>
          </cell>
        </row>
        <row r="22">
          <cell r="B22" t="str">
            <v>Detailed Soil Investigation</v>
          </cell>
          <cell r="C22" t="str">
            <v>KEC</v>
          </cell>
          <cell r="D22" t="str">
            <v>Loc.</v>
          </cell>
          <cell r="E22">
            <v>34</v>
          </cell>
          <cell r="F22" t="str">
            <v>15.04.19</v>
          </cell>
          <cell r="G22" t="str">
            <v>25.06.19</v>
          </cell>
          <cell r="I22">
            <v>10</v>
          </cell>
          <cell r="J22">
            <v>12</v>
          </cell>
          <cell r="K22">
            <v>12</v>
          </cell>
        </row>
        <row r="23">
          <cell r="B23" t="str">
            <v>Soil Investigation</v>
          </cell>
          <cell r="H23">
            <v>0</v>
          </cell>
          <cell r="I23">
            <v>10</v>
          </cell>
          <cell r="J23">
            <v>22</v>
          </cell>
          <cell r="K23">
            <v>34</v>
          </cell>
          <cell r="L23">
            <v>34</v>
          </cell>
          <cell r="M23">
            <v>34</v>
          </cell>
          <cell r="N23">
            <v>34</v>
          </cell>
          <cell r="O23">
            <v>34</v>
          </cell>
          <cell r="P23">
            <v>34</v>
          </cell>
          <cell r="Q23">
            <v>34</v>
          </cell>
          <cell r="R23">
            <v>34</v>
          </cell>
          <cell r="S23">
            <v>34</v>
          </cell>
          <cell r="T23">
            <v>34</v>
          </cell>
          <cell r="U23">
            <v>34</v>
          </cell>
          <cell r="V23">
            <v>34</v>
          </cell>
          <cell r="W23">
            <v>34</v>
          </cell>
          <cell r="X23">
            <v>34</v>
          </cell>
          <cell r="Y23">
            <v>34</v>
          </cell>
          <cell r="Z23">
            <v>34</v>
          </cell>
          <cell r="AA23">
            <v>34</v>
          </cell>
          <cell r="AB23">
            <v>34</v>
          </cell>
        </row>
        <row r="24">
          <cell r="B24" t="str">
            <v>Foundation</v>
          </cell>
          <cell r="C24" t="str">
            <v>KEC</v>
          </cell>
          <cell r="D24" t="str">
            <v>Loc.</v>
          </cell>
          <cell r="E24">
            <v>459</v>
          </cell>
          <cell r="F24" t="str">
            <v>06.05.19</v>
          </cell>
          <cell r="G24" t="str">
            <v>25.08.20</v>
          </cell>
          <cell r="J24">
            <v>10</v>
          </cell>
          <cell r="K24">
            <v>20</v>
          </cell>
          <cell r="L24">
            <v>6</v>
          </cell>
          <cell r="M24">
            <v>6</v>
          </cell>
          <cell r="N24">
            <v>6</v>
          </cell>
          <cell r="O24">
            <v>40</v>
          </cell>
          <cell r="P24">
            <v>40</v>
          </cell>
          <cell r="Q24">
            <v>40</v>
          </cell>
          <cell r="R24">
            <v>40</v>
          </cell>
          <cell r="S24">
            <v>41</v>
          </cell>
          <cell r="T24">
            <v>45</v>
          </cell>
          <cell r="U24">
            <v>45</v>
          </cell>
          <cell r="V24">
            <v>45</v>
          </cell>
          <cell r="W24">
            <v>45</v>
          </cell>
          <cell r="X24">
            <v>15</v>
          </cell>
          <cell r="Y24">
            <v>15</v>
          </cell>
        </row>
        <row r="25">
          <cell r="B25" t="str">
            <v xml:space="preserve">Foundation </v>
          </cell>
          <cell r="H25">
            <v>0</v>
          </cell>
          <cell r="I25">
            <v>0</v>
          </cell>
          <cell r="J25">
            <v>10</v>
          </cell>
          <cell r="K25">
            <v>30</v>
          </cell>
          <cell r="L25">
            <v>36</v>
          </cell>
          <cell r="M25">
            <v>42</v>
          </cell>
          <cell r="N25">
            <v>48</v>
          </cell>
          <cell r="O25">
            <v>88</v>
          </cell>
          <cell r="P25">
            <v>128</v>
          </cell>
          <cell r="Q25">
            <v>168</v>
          </cell>
          <cell r="R25">
            <v>208</v>
          </cell>
          <cell r="S25">
            <v>249</v>
          </cell>
          <cell r="T25">
            <v>294</v>
          </cell>
          <cell r="U25">
            <v>339</v>
          </cell>
          <cell r="V25">
            <v>384</v>
          </cell>
          <cell r="W25">
            <v>429</v>
          </cell>
          <cell r="X25">
            <v>444</v>
          </cell>
          <cell r="Y25">
            <v>459</v>
          </cell>
          <cell r="Z25">
            <v>459</v>
          </cell>
          <cell r="AA25">
            <v>459</v>
          </cell>
          <cell r="AB25">
            <v>459</v>
          </cell>
        </row>
        <row r="26">
          <cell r="B26" t="str">
            <v>Foundation Team Plan</v>
          </cell>
          <cell r="C26" t="str">
            <v>KEC</v>
          </cell>
          <cell r="D26" t="str">
            <v>Teams</v>
          </cell>
          <cell r="J26">
            <v>3</v>
          </cell>
          <cell r="K26">
            <v>5</v>
          </cell>
          <cell r="L26">
            <v>1</v>
          </cell>
          <cell r="M26">
            <v>1</v>
          </cell>
          <cell r="N26">
            <v>1</v>
          </cell>
          <cell r="O26">
            <v>10</v>
          </cell>
          <cell r="P26">
            <v>10</v>
          </cell>
          <cell r="Q26">
            <v>10</v>
          </cell>
          <cell r="R26">
            <v>10</v>
          </cell>
          <cell r="S26">
            <v>10</v>
          </cell>
          <cell r="T26">
            <v>10</v>
          </cell>
          <cell r="U26">
            <v>10</v>
          </cell>
          <cell r="V26">
            <v>10</v>
          </cell>
          <cell r="W26">
            <v>10</v>
          </cell>
          <cell r="X26">
            <v>5</v>
          </cell>
          <cell r="Y26">
            <v>5</v>
          </cell>
        </row>
        <row r="27">
          <cell r="B27" t="str">
            <v>Erection of towers</v>
          </cell>
          <cell r="C27" t="str">
            <v>KEC</v>
          </cell>
          <cell r="D27" t="str">
            <v>Loc.</v>
          </cell>
          <cell r="E27">
            <v>459</v>
          </cell>
          <cell r="F27" t="str">
            <v>07.08.19</v>
          </cell>
          <cell r="G27" t="str">
            <v>30.09.20</v>
          </cell>
          <cell r="M27">
            <v>3</v>
          </cell>
          <cell r="N27">
            <v>6</v>
          </cell>
          <cell r="O27">
            <v>25</v>
          </cell>
          <cell r="P27">
            <v>48</v>
          </cell>
          <cell r="Q27">
            <v>48</v>
          </cell>
          <cell r="R27">
            <v>48</v>
          </cell>
          <cell r="S27">
            <v>48</v>
          </cell>
          <cell r="T27">
            <v>48</v>
          </cell>
          <cell r="U27">
            <v>50</v>
          </cell>
          <cell r="V27">
            <v>50</v>
          </cell>
          <cell r="W27">
            <v>50</v>
          </cell>
          <cell r="X27">
            <v>12</v>
          </cell>
          <cell r="Y27">
            <v>12</v>
          </cell>
          <cell r="Z27">
            <v>11</v>
          </cell>
        </row>
        <row r="28">
          <cell r="B28" t="str">
            <v>Tower Erection</v>
          </cell>
          <cell r="H28">
            <v>0</v>
          </cell>
          <cell r="I28">
            <v>0</v>
          </cell>
          <cell r="J28">
            <v>0</v>
          </cell>
          <cell r="K28">
            <v>0</v>
          </cell>
          <cell r="L28">
            <v>0</v>
          </cell>
          <cell r="M28">
            <v>3</v>
          </cell>
          <cell r="N28">
            <v>9</v>
          </cell>
          <cell r="O28">
            <v>34</v>
          </cell>
          <cell r="P28">
            <v>82</v>
          </cell>
          <cell r="Q28">
            <v>130</v>
          </cell>
          <cell r="R28">
            <v>178</v>
          </cell>
          <cell r="S28">
            <v>226</v>
          </cell>
          <cell r="T28">
            <v>274</v>
          </cell>
          <cell r="U28">
            <v>324</v>
          </cell>
          <cell r="V28">
            <v>374</v>
          </cell>
          <cell r="W28">
            <v>424</v>
          </cell>
          <cell r="X28">
            <v>436</v>
          </cell>
          <cell r="Y28">
            <v>448</v>
          </cell>
          <cell r="Z28">
            <v>459</v>
          </cell>
          <cell r="AA28">
            <v>459</v>
          </cell>
          <cell r="AB28">
            <v>459</v>
          </cell>
        </row>
        <row r="29">
          <cell r="B29" t="str">
            <v>Erection Team Plan</v>
          </cell>
          <cell r="C29" t="str">
            <v>KEC</v>
          </cell>
          <cell r="D29" t="str">
            <v>Teams</v>
          </cell>
          <cell r="M29">
            <v>1</v>
          </cell>
          <cell r="N29">
            <v>2</v>
          </cell>
          <cell r="O29">
            <v>5</v>
          </cell>
          <cell r="P29">
            <v>8</v>
          </cell>
          <cell r="Q29">
            <v>8</v>
          </cell>
          <cell r="R29">
            <v>8</v>
          </cell>
          <cell r="S29">
            <v>8</v>
          </cell>
          <cell r="T29">
            <v>8</v>
          </cell>
          <cell r="U29">
            <v>10</v>
          </cell>
          <cell r="V29">
            <v>10</v>
          </cell>
          <cell r="W29">
            <v>10</v>
          </cell>
          <cell r="X29">
            <v>4</v>
          </cell>
          <cell r="Y29">
            <v>4</v>
          </cell>
          <cell r="Z29">
            <v>4</v>
          </cell>
        </row>
        <row r="30">
          <cell r="B30" t="str">
            <v xml:space="preserve">Stringing </v>
          </cell>
          <cell r="C30" t="str">
            <v>KEC</v>
          </cell>
          <cell r="D30" t="str">
            <v>Kms</v>
          </cell>
          <cell r="E30">
            <v>165.6</v>
          </cell>
          <cell r="F30" t="str">
            <v>10.12.19</v>
          </cell>
          <cell r="G30" t="str">
            <v>15.10.20</v>
          </cell>
          <cell r="Q30">
            <v>5</v>
          </cell>
          <cell r="R30">
            <v>21</v>
          </cell>
          <cell r="S30">
            <v>24</v>
          </cell>
          <cell r="T30">
            <v>24</v>
          </cell>
          <cell r="U30">
            <v>24</v>
          </cell>
          <cell r="V30">
            <v>24</v>
          </cell>
          <cell r="W30">
            <v>24</v>
          </cell>
          <cell r="X30">
            <v>3</v>
          </cell>
          <cell r="Y30">
            <v>3</v>
          </cell>
          <cell r="Z30">
            <v>3</v>
          </cell>
          <cell r="AA30">
            <v>10.6</v>
          </cell>
        </row>
        <row r="31">
          <cell r="B31" t="str">
            <v>Stringing</v>
          </cell>
          <cell r="H31">
            <v>0</v>
          </cell>
          <cell r="I31">
            <v>0</v>
          </cell>
          <cell r="J31">
            <v>0</v>
          </cell>
          <cell r="K31">
            <v>0</v>
          </cell>
          <cell r="L31">
            <v>0</v>
          </cell>
          <cell r="M31">
            <v>0</v>
          </cell>
          <cell r="N31">
            <v>0</v>
          </cell>
          <cell r="O31">
            <v>0</v>
          </cell>
          <cell r="P31">
            <v>0</v>
          </cell>
          <cell r="Q31">
            <v>5</v>
          </cell>
          <cell r="R31">
            <v>26</v>
          </cell>
          <cell r="S31">
            <v>50</v>
          </cell>
          <cell r="T31">
            <v>74</v>
          </cell>
          <cell r="U31">
            <v>98</v>
          </cell>
          <cell r="V31">
            <v>122</v>
          </cell>
          <cell r="W31">
            <v>146</v>
          </cell>
          <cell r="X31">
            <v>149</v>
          </cell>
          <cell r="Y31">
            <v>152</v>
          </cell>
          <cell r="Z31">
            <v>155</v>
          </cell>
          <cell r="AA31">
            <v>165.6</v>
          </cell>
          <cell r="AB31">
            <v>165.6</v>
          </cell>
        </row>
        <row r="32">
          <cell r="B32" t="str">
            <v>Stringing Team Plan</v>
          </cell>
          <cell r="C32" t="str">
            <v>KEC</v>
          </cell>
          <cell r="D32" t="str">
            <v>Teams</v>
          </cell>
          <cell r="Q32">
            <v>2</v>
          </cell>
          <cell r="R32">
            <v>5</v>
          </cell>
          <cell r="S32">
            <v>5</v>
          </cell>
          <cell r="T32">
            <v>5</v>
          </cell>
          <cell r="U32">
            <v>5</v>
          </cell>
          <cell r="V32">
            <v>5</v>
          </cell>
          <cell r="W32">
            <v>5</v>
          </cell>
          <cell r="X32">
            <v>1</v>
          </cell>
          <cell r="Y32">
            <v>1</v>
          </cell>
          <cell r="Z32">
            <v>1</v>
          </cell>
          <cell r="AA32">
            <v>3</v>
          </cell>
        </row>
        <row r="33">
          <cell r="B33" t="str">
            <v xml:space="preserve">OPGW Stringing </v>
          </cell>
          <cell r="C33" t="str">
            <v>KEC</v>
          </cell>
          <cell r="D33" t="str">
            <v>Kms</v>
          </cell>
          <cell r="E33">
            <v>165.6</v>
          </cell>
          <cell r="F33" t="str">
            <v>10.02.20</v>
          </cell>
          <cell r="G33" t="str">
            <v>25.10.20</v>
          </cell>
          <cell r="S33">
            <v>16</v>
          </cell>
          <cell r="T33">
            <v>28</v>
          </cell>
          <cell r="U33">
            <v>28</v>
          </cell>
          <cell r="V33">
            <v>28</v>
          </cell>
          <cell r="W33">
            <v>28</v>
          </cell>
          <cell r="X33">
            <v>8</v>
          </cell>
          <cell r="Y33">
            <v>8</v>
          </cell>
          <cell r="Z33">
            <v>8</v>
          </cell>
          <cell r="AA33">
            <v>13.6</v>
          </cell>
        </row>
        <row r="34">
          <cell r="B34" t="str">
            <v>OPGW</v>
          </cell>
          <cell r="H34">
            <v>0</v>
          </cell>
          <cell r="I34">
            <v>0</v>
          </cell>
          <cell r="J34">
            <v>0</v>
          </cell>
          <cell r="K34">
            <v>0</v>
          </cell>
          <cell r="L34">
            <v>0</v>
          </cell>
          <cell r="M34">
            <v>0</v>
          </cell>
          <cell r="N34">
            <v>0</v>
          </cell>
          <cell r="O34">
            <v>0</v>
          </cell>
          <cell r="P34">
            <v>0</v>
          </cell>
          <cell r="Q34">
            <v>0</v>
          </cell>
          <cell r="R34">
            <v>0</v>
          </cell>
          <cell r="S34">
            <v>16</v>
          </cell>
          <cell r="T34">
            <v>44</v>
          </cell>
          <cell r="U34">
            <v>72</v>
          </cell>
          <cell r="V34">
            <v>100</v>
          </cell>
          <cell r="W34">
            <v>128</v>
          </cell>
          <cell r="X34">
            <v>136</v>
          </cell>
          <cell r="Y34">
            <v>144</v>
          </cell>
          <cell r="Z34">
            <v>152</v>
          </cell>
          <cell r="AA34">
            <v>165.6</v>
          </cell>
          <cell r="AB34">
            <v>165.6</v>
          </cell>
        </row>
        <row r="35">
          <cell r="B35" t="str">
            <v>OPGW Team Plan</v>
          </cell>
          <cell r="C35" t="str">
            <v>KEC</v>
          </cell>
          <cell r="D35" t="str">
            <v>Teams</v>
          </cell>
          <cell r="S35">
            <v>1</v>
          </cell>
          <cell r="T35">
            <v>2</v>
          </cell>
          <cell r="U35">
            <v>2</v>
          </cell>
          <cell r="V35">
            <v>2</v>
          </cell>
          <cell r="W35">
            <v>2</v>
          </cell>
          <cell r="X35">
            <v>1</v>
          </cell>
          <cell r="Y35">
            <v>1</v>
          </cell>
          <cell r="Z35">
            <v>1</v>
          </cell>
          <cell r="AA35">
            <v>2</v>
          </cell>
        </row>
        <row r="36">
          <cell r="B36" t="str">
            <v>Checking, Testing &amp; Commissioning/ Ready for Commissioning</v>
          </cell>
          <cell r="C36" t="str">
            <v>KEC</v>
          </cell>
          <cell r="D36" t="str">
            <v>Kms</v>
          </cell>
          <cell r="E36">
            <v>165.6</v>
          </cell>
          <cell r="F36" t="str">
            <v>01.10.20</v>
          </cell>
          <cell r="G36" t="str">
            <v>30.11.20</v>
          </cell>
          <cell r="Z36">
            <v>0.25</v>
          </cell>
          <cell r="AA36">
            <v>0.5</v>
          </cell>
          <cell r="AB36">
            <v>0.25</v>
          </cell>
        </row>
        <row r="37">
          <cell r="B37" t="str">
            <v>Checking Team plan for Commissioning</v>
          </cell>
          <cell r="C37" t="str">
            <v>KEC</v>
          </cell>
          <cell r="D37" t="str">
            <v>Teams</v>
          </cell>
          <cell r="Z37">
            <v>1</v>
          </cell>
          <cell r="AA37">
            <v>2</v>
          </cell>
          <cell r="AB37">
            <v>2</v>
          </cell>
        </row>
      </sheetData>
      <sheetData sheetId="10" refreshError="1"/>
      <sheetData sheetId="11">
        <row r="4">
          <cell r="F4">
            <v>6</v>
          </cell>
        </row>
      </sheetData>
      <sheetData sheetId="12"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tract"/>
      <sheetName val="shiva shakti"/>
      <sheetName val="Alok Construction"/>
      <sheetName val="Jai Gurudev(SK Singh)"/>
      <sheetName val="Jai gurudev (SK Singh)"/>
      <sheetName val="Lalji"/>
      <sheetName val="Siddharth"/>
      <sheetName val="Shaurya"/>
      <sheetName val="Shiv Kripa"/>
      <sheetName val="Brijesh Mishra"/>
      <sheetName val="Abhikalp Infratech"/>
      <sheetName val="Prabha Construction"/>
      <sheetName val="Rajesh Singh"/>
      <sheetName val="AK construction"/>
      <sheetName val="Jitendra Construction "/>
      <sheetName val="Ichchashakti Construction"/>
      <sheetName val="Om Shanti Construction"/>
      <sheetName val="Krishna enterprises"/>
      <sheetName val="Rajesh  Mishra"/>
      <sheetName val="Dhaka Construction"/>
      <sheetName val="Purvanchal Construction"/>
      <sheetName val="Vimal Singh &amp; Co"/>
      <sheetName val="Arun Kumar Singh"/>
      <sheetName val="Prashant Enterprises"/>
      <sheetName val="Sweta &amp; Nandu Construction "/>
      <sheetName val="Om Jay Jay Construction "/>
      <sheetName val="Maa Vaishnav Tiles "/>
      <sheetName val="Giriraj Construction"/>
      <sheetName val="INDRAJ Construction"/>
      <sheetName val="samadhan manpower"/>
      <sheetName val="Basudeo Mahto"/>
      <sheetName val="Binod Mahto"/>
      <sheetName val="Bandhan Mahto"/>
      <sheetName val="AMIT"/>
      <sheetName val="AMARJIT KUMAR"/>
      <sheetName val="Jayant Kumar"/>
      <sheetName val="Uttam Yadav"/>
      <sheetName val="Ajit Singh"/>
      <sheetName val="Rajeev Singh"/>
      <sheetName val="J N Mahto"/>
      <sheetName val="Brijesh Mishra (Erection)"/>
      <sheetName val="Tulsi Mahto"/>
      <sheetName val="KUMARI RINA PATEL (Tulsi)"/>
      <sheetName val="Murari Yadav"/>
      <sheetName val="Rajiv Kumar Jaiswal"/>
      <sheetName val="Sanjay Kumar"/>
      <sheetName val="Subodh Singh"/>
      <sheetName val="Sunil Kumar Tudu"/>
      <sheetName val="Prahalad Singh"/>
      <sheetName val="Meghlal Mahto"/>
      <sheetName val="Vistron Enterprise"/>
      <sheetName val="Vimal Singh &amp; Co."/>
      <sheetName val="Jagarnath Mahto"/>
      <sheetName val="Bhola Mahto"/>
      <sheetName val="Man Enterprises"/>
      <sheetName val="Motilal Mahto"/>
      <sheetName val="Tej Narayan Singh"/>
      <sheetName val="Deglal Mahto"/>
      <sheetName val="DEVI CONSTRUCTION"/>
      <sheetName val="Harichandar Yadav"/>
      <sheetName val="KANCHAN SINGH"/>
      <sheetName val="MANOJ KUMAR"/>
      <sheetName val="Fouzi Ratto Construction co "/>
      <sheetName val="Maa Mundeshwari"/>
      <sheetName val="Dolly Kumari"/>
      <sheetName val="Maa Mundeshwari (2)"/>
      <sheetName val="PAVAN KUMAR MAHTO"/>
      <sheetName val="SANTOSH KUMAR"/>
      <sheetName val="SHIV MANGAL SINGH"/>
      <sheetName val="Hira Lal"/>
      <sheetName val="Om parakash"/>
      <sheetName val="SACHIDANAND SINGH"/>
      <sheetName val="PRITAM KUMAR"/>
      <sheetName val="Vinod Kumar Mahto"/>
      <sheetName val="Rajkumar Singh"/>
      <sheetName val="DHEERENDAR SINGH"/>
      <sheetName val="Maa Mundeshwari (Str)"/>
      <sheetName val="MD ALAM"/>
      <sheetName val="Tarzen Engineering"/>
      <sheetName val="Mohd.Haider Ali"/>
      <sheetName val="Jai Mata Di"/>
      <sheetName val="Amba Enterprises"/>
      <sheetName val="Sudama Singh"/>
      <sheetName val="Rajesh Maurya"/>
      <sheetName val="SANTOSH KUMAR YADAV"/>
      <sheetName val="M.D.C.C"/>
      <sheetName val="Ajay Ohja"/>
      <sheetName val="FDn Wet"/>
      <sheetName val="Tower Erection"/>
      <sheetName val="shiva_shakti"/>
      <sheetName val="Alok_Construction"/>
      <sheetName val="Jai_Gurudev(SK_Singh)"/>
      <sheetName val="Jai_gurudev_(SK_Singh)"/>
      <sheetName val="Shiv_Kripa"/>
      <sheetName val="Brijesh_Mishra"/>
      <sheetName val="Abhikalp_Infratech"/>
      <sheetName val="Prabha_Construction"/>
      <sheetName val="Rajesh_Singh"/>
      <sheetName val="AK_construction"/>
      <sheetName val="Jitendra_Construction_"/>
      <sheetName val="Ichchashakti_Construction"/>
      <sheetName val="Om_Shanti_Construction"/>
      <sheetName val="Krishna_enterprises"/>
      <sheetName val="Rajesh__Mishra"/>
      <sheetName val="Dhaka_Construction"/>
      <sheetName val="Purvanchal_Construction"/>
      <sheetName val="Vimal_Singh_&amp;_Co"/>
      <sheetName val="Arun_Kumar_Singh"/>
      <sheetName val="Prashant_Enterprises"/>
      <sheetName val="Sweta_&amp;_Nandu_Construction_"/>
      <sheetName val="Om_Jay_Jay_Construction_"/>
      <sheetName val="Maa_Vaishnav_Tiles_"/>
      <sheetName val="Giriraj_Construction"/>
      <sheetName val="INDRAJ_Construction"/>
      <sheetName val="samadhan_manpower"/>
      <sheetName val="Basudeo_Mahto"/>
      <sheetName val="Binod_Mahto"/>
      <sheetName val="Bandhan_Mahto"/>
      <sheetName val="AMARJIT_KUMAR"/>
      <sheetName val="Jayant_Kumar"/>
      <sheetName val="Uttam_Yadav"/>
      <sheetName val="Ajit_Singh"/>
      <sheetName val="Rajeev_Singh"/>
      <sheetName val="J_N_Mahto"/>
      <sheetName val="Brijesh_Mishra_(Erection)"/>
      <sheetName val="Tulsi_Mahto"/>
      <sheetName val="KUMARI_RINA_PATEL_(Tulsi)"/>
      <sheetName val="Murari_Yadav"/>
      <sheetName val="Rajiv_Kumar_Jaiswal"/>
      <sheetName val="Sanjay_Kumar"/>
      <sheetName val="Subodh_Singh"/>
      <sheetName val="Sunil_Kumar_Tudu"/>
      <sheetName val="Prahalad_Singh"/>
      <sheetName val="Meghlal_Mahto"/>
      <sheetName val="Vistron_Enterprise"/>
      <sheetName val="Vimal_Singh_&amp;_Co_"/>
      <sheetName val="Jagarnath_Mahto"/>
      <sheetName val="Bhola_Mahto"/>
      <sheetName val="Man_Enterprises"/>
      <sheetName val="Motilal_Mahto"/>
      <sheetName val="Tej_Narayan_Singh"/>
      <sheetName val="Deglal_Mahto"/>
      <sheetName val="DEVI_CONSTRUCTION"/>
      <sheetName val="Harichandar_Yadav"/>
      <sheetName val="KANCHAN_SINGH"/>
      <sheetName val="MANOJ_KUMAR"/>
      <sheetName val="Fouzi_Ratto_Construction_co_"/>
      <sheetName val="Maa_Mundeshwari"/>
      <sheetName val="Dolly_Kumari"/>
      <sheetName val="Maa_Mundeshwari_(2)"/>
      <sheetName val="PAVAN_KUMAR_MAHTO"/>
      <sheetName val="SANTOSH_KUMAR"/>
      <sheetName val="SHIV_MANGAL_SINGH"/>
      <sheetName val="Hira_Lal"/>
      <sheetName val="Om_parakash"/>
      <sheetName val="SACHIDANAND_SINGH"/>
      <sheetName val="PRITAM_KUMAR"/>
      <sheetName val="Vinod_Kumar_Mahto"/>
      <sheetName val="Rajkumar_Singh"/>
      <sheetName val="DHEERENDAR_SINGH"/>
      <sheetName val="Maa_Mundeshwari_(Str)"/>
      <sheetName val="MD_ALAM"/>
      <sheetName val="Tarzen_Engineering"/>
      <sheetName val="Mohd_Haider_Ali"/>
      <sheetName val="Jai_Mata_Di"/>
      <sheetName val="Amba_Enterprises"/>
      <sheetName val="Sudama_Singh"/>
      <sheetName val="Rajesh_Maurya"/>
      <sheetName val="SANTOSH_KUMAR_YADAV"/>
      <sheetName val="M_D_C_C"/>
      <sheetName val="Ajay_Ohja"/>
      <sheetName val="FDn_Wet"/>
      <sheetName val="Tower_Erection"/>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ow r="5">
          <cell r="D5" t="str">
            <v>Excavation</v>
          </cell>
          <cell r="E5" t="str">
            <v>M20</v>
          </cell>
          <cell r="F5" t="str">
            <v>M10</v>
          </cell>
          <cell r="G5" t="str">
            <v>Rebar</v>
          </cell>
          <cell r="H5" t="str">
            <v>Stub</v>
          </cell>
        </row>
        <row r="6">
          <cell r="D6" t="str">
            <v>in CuM</v>
          </cell>
          <cell r="E6" t="str">
            <v>in CuM</v>
          </cell>
          <cell r="F6" t="str">
            <v>in CuM</v>
          </cell>
          <cell r="G6" t="str">
            <v>in MT</v>
          </cell>
          <cell r="H6" t="str">
            <v>in MT</v>
          </cell>
        </row>
        <row r="7">
          <cell r="C7" t="str">
            <v>DA+00</v>
          </cell>
          <cell r="D7">
            <v>635.98080000000004</v>
          </cell>
          <cell r="E7">
            <v>85.01</v>
          </cell>
          <cell r="F7">
            <v>9.74</v>
          </cell>
          <cell r="G7">
            <v>6.8959999999999999</v>
          </cell>
          <cell r="H7">
            <v>1.583</v>
          </cell>
        </row>
        <row r="8">
          <cell r="C8" t="str">
            <v>DA+03</v>
          </cell>
          <cell r="D8">
            <v>658.89720000000011</v>
          </cell>
          <cell r="E8">
            <v>88.47</v>
          </cell>
          <cell r="F8">
            <v>10.11</v>
          </cell>
          <cell r="G8">
            <v>7.4480000000000004</v>
          </cell>
          <cell r="H8">
            <v>1.583</v>
          </cell>
        </row>
        <row r="9">
          <cell r="C9" t="str">
            <v>DA+06</v>
          </cell>
          <cell r="D9">
            <v>658.89720000000011</v>
          </cell>
          <cell r="E9">
            <v>88.47</v>
          </cell>
          <cell r="F9">
            <v>10.11</v>
          </cell>
          <cell r="G9">
            <v>7.4480000000000004</v>
          </cell>
          <cell r="H9">
            <v>1.583</v>
          </cell>
        </row>
        <row r="10">
          <cell r="C10" t="str">
            <v>DA+09</v>
          </cell>
          <cell r="D10">
            <v>658.89720000000011</v>
          </cell>
          <cell r="E10">
            <v>88.47</v>
          </cell>
          <cell r="F10">
            <v>10.11</v>
          </cell>
          <cell r="G10">
            <v>7.4480000000000004</v>
          </cell>
          <cell r="H10">
            <v>1.583</v>
          </cell>
        </row>
        <row r="11">
          <cell r="C11" t="str">
            <v>DA+18</v>
          </cell>
          <cell r="D11">
            <v>693.12</v>
          </cell>
          <cell r="E11">
            <v>93.67</v>
          </cell>
          <cell r="F11">
            <v>10.66</v>
          </cell>
          <cell r="G11">
            <v>7.843</v>
          </cell>
          <cell r="H11">
            <v>1.86</v>
          </cell>
        </row>
        <row r="12">
          <cell r="C12" t="str">
            <v>DB+00</v>
          </cell>
          <cell r="D12">
            <v>1188.0299999999997</v>
          </cell>
          <cell r="E12">
            <v>180.8</v>
          </cell>
          <cell r="F12">
            <v>18.62</v>
          </cell>
          <cell r="G12">
            <v>20.195</v>
          </cell>
          <cell r="H12">
            <v>2.9249999999999998</v>
          </cell>
        </row>
        <row r="13">
          <cell r="C13" t="str">
            <v>DB+03</v>
          </cell>
          <cell r="D13">
            <v>1212.0300000000002</v>
          </cell>
          <cell r="E13">
            <v>198.73</v>
          </cell>
          <cell r="F13">
            <v>19.010000000000002</v>
          </cell>
          <cell r="G13">
            <v>19.640999999999998</v>
          </cell>
          <cell r="H13">
            <v>2.9249999999999998</v>
          </cell>
        </row>
        <row r="14">
          <cell r="C14" t="str">
            <v>DB+06</v>
          </cell>
          <cell r="D14">
            <v>1212.0300000000002</v>
          </cell>
          <cell r="E14">
            <v>198.73</v>
          </cell>
          <cell r="F14">
            <v>19.010000000000002</v>
          </cell>
          <cell r="G14">
            <v>19.640999999999998</v>
          </cell>
          <cell r="H14">
            <v>2.9249999999999998</v>
          </cell>
        </row>
        <row r="15">
          <cell r="C15" t="str">
            <v>DB+09</v>
          </cell>
          <cell r="D15">
            <v>1212.0300000000002</v>
          </cell>
          <cell r="E15">
            <v>198.73</v>
          </cell>
          <cell r="F15">
            <v>19.010000000000002</v>
          </cell>
          <cell r="G15">
            <v>19.640999999999998</v>
          </cell>
          <cell r="H15">
            <v>2.9249999999999998</v>
          </cell>
        </row>
        <row r="16">
          <cell r="C16" t="str">
            <v>DC+00</v>
          </cell>
          <cell r="D16">
            <v>1430.9567999999999</v>
          </cell>
          <cell r="E16">
            <v>238.81</v>
          </cell>
          <cell r="F16">
            <v>22.57</v>
          </cell>
          <cell r="G16">
            <v>24.905999999999999</v>
          </cell>
          <cell r="H16">
            <v>3.3730000000000002</v>
          </cell>
        </row>
        <row r="17">
          <cell r="C17" t="str">
            <v>DC+03</v>
          </cell>
          <cell r="D17">
            <v>1446.7248000000002</v>
          </cell>
          <cell r="E17">
            <v>241.88</v>
          </cell>
          <cell r="F17">
            <v>22.82</v>
          </cell>
          <cell r="G17">
            <v>25.428000000000001</v>
          </cell>
          <cell r="H17">
            <v>3.3730000000000002</v>
          </cell>
        </row>
        <row r="18">
          <cell r="C18" t="str">
            <v>DC+06</v>
          </cell>
          <cell r="D18">
            <v>1446.7248000000002</v>
          </cell>
          <cell r="E18">
            <v>241.88</v>
          </cell>
          <cell r="F18">
            <v>22.82</v>
          </cell>
          <cell r="G18">
            <v>25.428000000000001</v>
          </cell>
          <cell r="H18">
            <v>3.3730000000000002</v>
          </cell>
        </row>
        <row r="19">
          <cell r="C19" t="str">
            <v>DC+09</v>
          </cell>
          <cell r="D19">
            <v>1446.7248000000002</v>
          </cell>
          <cell r="E19">
            <v>241.88</v>
          </cell>
          <cell r="F19">
            <v>22.82</v>
          </cell>
          <cell r="G19">
            <v>25.428000000000001</v>
          </cell>
          <cell r="H19">
            <v>3.3730000000000002</v>
          </cell>
        </row>
        <row r="20">
          <cell r="C20" t="str">
            <v>DD+00</v>
          </cell>
          <cell r="D20">
            <v>1598.8901879999996</v>
          </cell>
          <cell r="E20">
            <v>297.86</v>
          </cell>
          <cell r="F20">
            <v>25.28</v>
          </cell>
          <cell r="G20">
            <v>27.158000000000001</v>
          </cell>
          <cell r="H20">
            <v>3.669</v>
          </cell>
        </row>
        <row r="21">
          <cell r="C21" t="str">
            <v>DD+03</v>
          </cell>
          <cell r="D21">
            <v>1601.1072119999999</v>
          </cell>
          <cell r="E21">
            <v>303.95999999999998</v>
          </cell>
          <cell r="F21">
            <v>25.32</v>
          </cell>
          <cell r="G21">
            <v>27.305</v>
          </cell>
          <cell r="H21">
            <v>3.669</v>
          </cell>
        </row>
        <row r="22">
          <cell r="C22" t="str">
            <v>DD+06</v>
          </cell>
          <cell r="D22">
            <v>1601.1072119999999</v>
          </cell>
          <cell r="E22">
            <v>303.95999999999998</v>
          </cell>
          <cell r="F22">
            <v>25.32</v>
          </cell>
          <cell r="G22">
            <v>27.305</v>
          </cell>
          <cell r="H22">
            <v>3.669</v>
          </cell>
        </row>
        <row r="23">
          <cell r="C23" t="str">
            <v>DD+09</v>
          </cell>
          <cell r="D23">
            <v>1601.1072119999999</v>
          </cell>
          <cell r="E23">
            <v>303.95999999999998</v>
          </cell>
          <cell r="F23">
            <v>25.32</v>
          </cell>
          <cell r="G23">
            <v>27.305</v>
          </cell>
          <cell r="H23">
            <v>3.669</v>
          </cell>
        </row>
        <row r="24">
          <cell r="C24" t="str">
            <v>DD+25</v>
          </cell>
          <cell r="D24">
            <v>1644.9271680000002</v>
          </cell>
          <cell r="E24">
            <v>293.32</v>
          </cell>
          <cell r="F24">
            <v>26.04</v>
          </cell>
          <cell r="G24">
            <v>33.130000000000003</v>
          </cell>
          <cell r="H24">
            <v>4.05</v>
          </cell>
        </row>
        <row r="25">
          <cell r="C25" t="str">
            <v>DD+09(FS)</v>
          </cell>
          <cell r="D25">
            <v>2128.7491320000004</v>
          </cell>
          <cell r="E25">
            <v>404.62</v>
          </cell>
          <cell r="F25">
            <v>33.9</v>
          </cell>
          <cell r="G25">
            <v>35.247</v>
          </cell>
          <cell r="H25">
            <v>3.669</v>
          </cell>
        </row>
        <row r="26">
          <cell r="C26" t="str">
            <v>DD+00(PS)</v>
          </cell>
          <cell r="D26">
            <v>1859.731</v>
          </cell>
          <cell r="E26">
            <v>346.73</v>
          </cell>
          <cell r="F26">
            <v>29.52</v>
          </cell>
          <cell r="G26">
            <v>31.315000000000001</v>
          </cell>
          <cell r="H26">
            <v>3.669</v>
          </cell>
        </row>
      </sheetData>
      <sheetData sheetId="88">
        <row r="5">
          <cell r="D5" t="str">
            <v>Weight in MT</v>
          </cell>
        </row>
        <row r="6">
          <cell r="C6" t="str">
            <v>DA+00</v>
          </cell>
          <cell r="D6">
            <v>51.286999999999999</v>
          </cell>
          <cell r="K6" t="str">
            <v>DA+00</v>
          </cell>
          <cell r="L6">
            <v>4492</v>
          </cell>
          <cell r="M6">
            <v>4267</v>
          </cell>
        </row>
        <row r="7">
          <cell r="C7" t="str">
            <v>DA+03</v>
          </cell>
          <cell r="D7">
            <v>53.308999999999997</v>
          </cell>
          <cell r="K7" t="str">
            <v>DA+03</v>
          </cell>
          <cell r="L7">
            <v>4600</v>
          </cell>
          <cell r="M7">
            <v>4370</v>
          </cell>
        </row>
        <row r="8">
          <cell r="C8" t="str">
            <v>DA+06</v>
          </cell>
          <cell r="D8">
            <v>59.84</v>
          </cell>
          <cell r="K8" t="str">
            <v>DA+06</v>
          </cell>
          <cell r="L8">
            <v>5716</v>
          </cell>
          <cell r="M8">
            <v>5430</v>
          </cell>
        </row>
        <row r="9">
          <cell r="C9" t="str">
            <v>DA+09</v>
          </cell>
          <cell r="D9">
            <v>62.002000000000002</v>
          </cell>
          <cell r="K9" t="str">
            <v>DA+09</v>
          </cell>
          <cell r="L9">
            <v>5946</v>
          </cell>
          <cell r="M9">
            <v>5649</v>
          </cell>
        </row>
        <row r="10">
          <cell r="C10" t="str">
            <v>DA+18</v>
          </cell>
          <cell r="D10">
            <v>74.963999999999999</v>
          </cell>
          <cell r="K10" t="str">
            <v>DB+00</v>
          </cell>
          <cell r="L10">
            <v>5838</v>
          </cell>
          <cell r="M10">
            <v>5546</v>
          </cell>
        </row>
        <row r="11">
          <cell r="C11" t="str">
            <v>DB+00</v>
          </cell>
          <cell r="D11">
            <v>99.067999999999998</v>
          </cell>
          <cell r="K11" t="str">
            <v>DB+03</v>
          </cell>
          <cell r="L11">
            <v>5504</v>
          </cell>
          <cell r="M11">
            <v>5229</v>
          </cell>
        </row>
        <row r="12">
          <cell r="C12" t="str">
            <v>DB+03</v>
          </cell>
          <cell r="D12">
            <v>102.041</v>
          </cell>
          <cell r="K12" t="str">
            <v>DB+06</v>
          </cell>
          <cell r="L12">
            <v>7804</v>
          </cell>
          <cell r="M12">
            <v>7414</v>
          </cell>
        </row>
        <row r="13">
          <cell r="C13" t="str">
            <v>DB+06</v>
          </cell>
          <cell r="D13">
            <v>114.8</v>
          </cell>
          <cell r="K13" t="str">
            <v>DB+09</v>
          </cell>
          <cell r="L13">
            <v>8200</v>
          </cell>
          <cell r="M13">
            <v>7790</v>
          </cell>
        </row>
        <row r="14">
          <cell r="C14" t="str">
            <v>DB+09</v>
          </cell>
          <cell r="D14">
            <v>118.46299999999999</v>
          </cell>
          <cell r="K14" t="str">
            <v>DC+00</v>
          </cell>
          <cell r="L14">
            <v>6382</v>
          </cell>
          <cell r="M14">
            <v>6063</v>
          </cell>
        </row>
        <row r="15">
          <cell r="C15" t="str">
            <v>DC+00</v>
          </cell>
          <cell r="D15">
            <v>108.666</v>
          </cell>
          <cell r="K15" t="str">
            <v>DC+03</v>
          </cell>
          <cell r="L15">
            <v>6318</v>
          </cell>
          <cell r="M15">
            <v>6002</v>
          </cell>
        </row>
        <row r="16">
          <cell r="C16" t="str">
            <v>DC+03</v>
          </cell>
          <cell r="D16">
            <v>112.152</v>
          </cell>
          <cell r="K16" t="str">
            <v>DC+06</v>
          </cell>
          <cell r="L16">
            <v>7962</v>
          </cell>
          <cell r="M16">
            <v>7564</v>
          </cell>
        </row>
        <row r="17">
          <cell r="C17" t="str">
            <v>DC+06</v>
          </cell>
          <cell r="D17">
            <v>126.854</v>
          </cell>
          <cell r="K17" t="str">
            <v>DC+09</v>
          </cell>
          <cell r="L17">
            <v>8470</v>
          </cell>
          <cell r="M17">
            <v>8047</v>
          </cell>
        </row>
        <row r="18">
          <cell r="C18" t="str">
            <v>DC+09</v>
          </cell>
          <cell r="D18">
            <v>132.58799999999999</v>
          </cell>
          <cell r="K18" t="str">
            <v>DD+00</v>
          </cell>
          <cell r="L18">
            <v>7203</v>
          </cell>
          <cell r="M18">
            <v>6843</v>
          </cell>
        </row>
        <row r="19">
          <cell r="C19" t="str">
            <v>DD+00</v>
          </cell>
          <cell r="D19">
            <v>109.69</v>
          </cell>
          <cell r="K19" t="str">
            <v>DD+03</v>
          </cell>
          <cell r="L19">
            <v>7017</v>
          </cell>
          <cell r="M19">
            <v>6666</v>
          </cell>
        </row>
        <row r="20">
          <cell r="C20" t="str">
            <v>DD+03</v>
          </cell>
          <cell r="D20">
            <v>113.84</v>
          </cell>
          <cell r="K20" t="str">
            <v>DD+06</v>
          </cell>
          <cell r="L20">
            <v>9579</v>
          </cell>
          <cell r="M20">
            <v>9100</v>
          </cell>
        </row>
        <row r="21">
          <cell r="C21" t="str">
            <v>DD+06</v>
          </cell>
          <cell r="D21">
            <v>130.702</v>
          </cell>
          <cell r="K21" t="str">
            <v>DD+09</v>
          </cell>
          <cell r="L21">
            <v>10219</v>
          </cell>
          <cell r="M21">
            <v>9708</v>
          </cell>
        </row>
        <row r="22">
          <cell r="C22" t="str">
            <v>DD+09</v>
          </cell>
          <cell r="D22">
            <v>136.261</v>
          </cell>
          <cell r="K22" t="str">
            <v>DD+25</v>
          </cell>
          <cell r="L22">
            <v>10954</v>
          </cell>
          <cell r="M22">
            <v>10406</v>
          </cell>
        </row>
        <row r="23">
          <cell r="C23" t="str">
            <v>DD+25</v>
          </cell>
          <cell r="D23">
            <v>207.54300000000001</v>
          </cell>
        </row>
      </sheetData>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row r="5">
          <cell r="D5" t="str">
            <v>Excavation</v>
          </cell>
        </row>
      </sheetData>
      <sheetData sheetId="172">
        <row r="5">
          <cell r="D5" t="str">
            <v>Weight in MT</v>
          </cell>
        </row>
      </sheetData>
      <sheetData sheetId="17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qtys "/>
      <sheetName val="TimeCycle"/>
      <sheetName val="BOX-NCW"/>
      <sheetName val="BOX-ECW"/>
      <sheetName val="BOX-PANSKURA"/>
      <sheetName val="UNP-QTY-CYCLE"/>
      <sheetName val="UNP-NCW "/>
      <sheetName val="UNP-ECW"/>
      <sheetName val="UNPSHUT"/>
      <sheetName val="SLABMNBDATA"/>
      <sheetName val="SLABMNB-ECW"/>
      <sheetName val="PSCMNBDATA"/>
      <sheetName val="PSCMNB-NCW"/>
      <sheetName val="PSC-MNB-ECW"/>
      <sheetName val="4-BOX-MNBDATA"/>
      <sheetName val="4-BOX-MNB"/>
      <sheetName val="3-BOXMNBDATA"/>
      <sheetName val="3-BOXMNB102-NCW"/>
      <sheetName val="BOXMNBDATA102-ECW"/>
      <sheetName val="BOXMNB102-ECW"/>
      <sheetName val="3-BOXMNB75"/>
      <sheetName val="MNBSHUT"/>
      <sheetName val="PIPE"/>
      <sheetName val="TIMECYCLE-PIPE"/>
      <sheetName val="PIPE-DETAIL"/>
      <sheetName val="CULVERT"/>
      <sheetName val="BRIDGE"/>
      <sheetName val="Bridge-Data"/>
      <sheetName val="strplnf"/>
      <sheetName val="Sheet2"/>
      <sheetName val="#REF"/>
      <sheetName val="UNP_NCW "/>
      <sheetName val="ETC Plant Cost"/>
      <sheetName val="BHANDUP"/>
      <sheetName val="boq"/>
      <sheetName val="SPT vs PHI"/>
      <sheetName val="dBase"/>
      <sheetName val="girder"/>
      <sheetName val="Rocker"/>
      <sheetName val="PRECAST lightconc-II"/>
      <sheetName val="PIPING LINE LIST"/>
      <sheetName val="STAFFSCHED "/>
      <sheetName val="pt_cw"/>
      <sheetName val="Materials Cost(PCC)"/>
      <sheetName val="ENCL9"/>
      <sheetName val="ENCL12-C"/>
      <sheetName val="Box-qtys_"/>
      <sheetName val="UNP-NCW_"/>
      <sheetName val="UNP_NCW_"/>
      <sheetName val="ETC_Plant_Cost"/>
      <sheetName val="SPT_vs_PHI"/>
      <sheetName val="PRECAST_lightconc-II"/>
      <sheetName val="PIPING_LINE_LIST"/>
      <sheetName val="STAFFSCHED_"/>
      <sheetName val="Materials_Cost(PCC)"/>
      <sheetName val="sag-ten"/>
      <sheetName val="GWC"/>
      <sheetName val="NWC"/>
      <sheetName val="Sheet1"/>
      <sheetName val="Presentation"/>
      <sheetName val="CONTRIBUTION"/>
      <sheetName val="Ratio"/>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section 3_dpr"/>
      <sheetName val="clay"/>
      <sheetName val="TABLES"/>
      <sheetName val="EXPENSES"/>
      <sheetName val="P&amp;L"/>
      <sheetName val="QTYDATA"/>
    </sheetNames>
    <sheetDataSet>
      <sheetData sheetId="0" refreshError="1"/>
      <sheetData sheetId="1" refreshError="1"/>
      <sheetData sheetId="2" refreshError="1"/>
      <sheetData sheetId="3" refreshError="1"/>
      <sheetData sheetId="4" refreshError="1"/>
      <sheetData sheetId="5" refreshError="1"/>
      <sheetData sheetId="6" refreshError="1">
        <row r="17">
          <cell r="F17">
            <v>37445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ow r="17">
          <cell r="F17">
            <v>37445</v>
          </cell>
        </row>
      </sheetData>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alog2"/>
      <sheetName val="PKS"/>
      <sheetName val="Discount"/>
      <sheetName val="summary"/>
      <sheetName val="except wiring"/>
      <sheetName val="wiring&amp;ltg."/>
      <sheetName val="Annexure-1."/>
      <sheetName val="Sheet8"/>
      <sheetName val="Dialog1"/>
      <sheetName val="concrete"/>
      <sheetName val="dBase"/>
      <sheetName val="GBW"/>
      <sheetName val="220KV CS"/>
      <sheetName val="3BPA00132-5-3 W plan HVPNL"/>
      <sheetName val="2B for Sub_Station_F_I_"/>
      <sheetName val="REL"/>
      <sheetName val="DETAILED  BOQ"/>
      <sheetName val="Vind-BtB"/>
      <sheetName val="except_wiring2"/>
      <sheetName val="wiring&amp;ltg_2"/>
      <sheetName val="Annexure-1_2"/>
      <sheetName val="220KV_CS2"/>
      <sheetName val="3BPA00132-5-3_W_plan_HVPNL2"/>
      <sheetName val="2B_for_Sub_Station_F_I_2"/>
      <sheetName val="DETAILED__BOQ2"/>
      <sheetName val="except_wiring1"/>
      <sheetName val="wiring&amp;ltg_1"/>
      <sheetName val="Annexure-1_1"/>
      <sheetName val="220KV_CS1"/>
      <sheetName val="3BPA00132-5-3_W_plan_HVPNL1"/>
      <sheetName val="2B_for_Sub_Station_F_I_1"/>
      <sheetName val="DETAILED__BOQ1"/>
      <sheetName val="except_wiring"/>
      <sheetName val="wiring&amp;ltg_"/>
      <sheetName val="Annexure-1_"/>
      <sheetName val="220KV_CS"/>
      <sheetName val="3BPA00132-5-3_W_plan_HVPNL"/>
      <sheetName val="2B_for_Sub_Station_F_I_"/>
      <sheetName val="DETAILED__BOQ"/>
      <sheetName val="Defn"/>
      <sheetName val="Paramtr"/>
      <sheetName val="#REF"/>
      <sheetName val="main1"/>
      <sheetName val="RATE-ANAY."/>
      <sheetName val="REVENUES &amp; BS"/>
      <sheetName val="Fdn"/>
      <sheetName val="EXIS-COMBINED"/>
      <sheetName val="Sheet1"/>
      <sheetName val="Break up Sheet"/>
      <sheetName val="sq ftg detail"/>
      <sheetName val="lookup"/>
      <sheetName val="Set"/>
      <sheetName val="CFForecast detail"/>
      <sheetName val="Boiler&amp;TG"/>
      <sheetName val="Basic"/>
      <sheetName val="Conc-BP"/>
      <sheetName val="Forces"/>
      <sheetName val="Analysis"/>
      <sheetName val="Actuals"/>
      <sheetName val="Basis"/>
      <sheetName val="beam-reinft-IIInd floor"/>
      <sheetName val="Discount Rate "/>
      <sheetName val="beam-reinft-machine rm"/>
      <sheetName val="SALIENT"/>
      <sheetName val="Fill this out first..."/>
      <sheetName val="VCH-SLC"/>
      <sheetName val="Supplier"/>
      <sheetName val="except_wiring3"/>
      <sheetName val="wiring&amp;ltg_3"/>
      <sheetName val="Annexure-1_3"/>
      <sheetName val="220KV_CS3"/>
      <sheetName val="3BPA00132-5-3_W_plan_HVPNL3"/>
      <sheetName val="2B_for_Sub_Station_F_I_3"/>
      <sheetName val="DETAILED__BOQ3"/>
      <sheetName val="C-5"/>
      <sheetName val="Scheme Area Details_Block__ C2"/>
      <sheetName val="New33KVSS_E3"/>
      <sheetName val="Prop aug of Ex 33KVSS_E3a"/>
      <sheetName val="except_wiring4"/>
      <sheetName val="wiring&amp;ltg_4"/>
      <sheetName val="Annexure-1_4"/>
      <sheetName val="220KV_CS4"/>
      <sheetName val="3BPA00132-5-3_W_plan_HVPNL4"/>
      <sheetName val="2B_for_Sub_Station_F_I_4"/>
      <sheetName val="DETAILED__BOQ4"/>
      <sheetName val="except_wiring5"/>
      <sheetName val="wiring&amp;ltg_5"/>
      <sheetName val="Annexure-1_5"/>
      <sheetName val="220KV_CS5"/>
      <sheetName val="3BPA00132-5-3_W_plan_HVPNL5"/>
      <sheetName val="2B_for_Sub_Station_F_I_5"/>
      <sheetName val="DETAILED__BOQ5"/>
      <sheetName val="HPC Sheet"/>
      <sheetName val="grid"/>
      <sheetName val="bs BP 04 SA"/>
      <sheetName val="Codes"/>
      <sheetName val="except_wiring6"/>
      <sheetName val="wiring&amp;ltg_6"/>
      <sheetName val="Annexure-1_6"/>
      <sheetName val="220KV_CS6"/>
      <sheetName val="3BPA00132-5-3_W_plan_HVPNL6"/>
      <sheetName val="2B_for_Sub_Station_F_I_6"/>
      <sheetName val="DETAILED__BOQ6"/>
      <sheetName val="RATE-ANAY_"/>
      <sheetName val="REVENUES_&amp;_BS"/>
      <sheetName val="Break_up_Sheet"/>
      <sheetName val="beam-reinft-IIInd_floor"/>
      <sheetName val="Scheme_Area_Details_Block___C2"/>
      <sheetName val="Prop_aug_of_Ex_33KVSS_E3a"/>
      <sheetName val="HPC_Sheet"/>
      <sheetName val="sq_ftg_detail"/>
      <sheetName val="CFForecast_detail"/>
      <sheetName val="Discount_Rate_"/>
      <sheetName val="beam-reinft-machine_rm"/>
      <sheetName val="Fill_this_out_first___"/>
      <sheetName val="moments-table(tri)"/>
      <sheetName val="COST"/>
      <sheetName val="Def"/>
      <sheetName val="B Sheetbajaj"/>
      <sheetName val="Data 1"/>
      <sheetName val="TL rieng"/>
      <sheetName val="Civil Boq"/>
      <sheetName val="Pur"/>
      <sheetName val="PRECAST lightconc-II"/>
      <sheetName val="StructEarth 3"/>
      <sheetName val="factors"/>
      <sheetName val="M.S."/>
      <sheetName val="Sheet 1"/>
      <sheetName val="D.Partida"/>
      <sheetName val="hydraulical model"/>
      <sheetName val="LLEGADA"/>
      <sheetName val="FDn Wet"/>
      <sheetName val="Tower Erection"/>
      <sheetName val="Cable size"/>
      <sheetName val="Load Details-220kV"/>
      <sheetName val="ORG"/>
      <sheetName val="PROG_DATA"/>
      <sheetName val="titles"/>
      <sheetName val="Calc"/>
      <sheetName val="Inputs"/>
      <sheetName val="DSLP"/>
      <sheetName val="NOTES"/>
      <sheetName val="F.1"/>
      <sheetName val="Cul_detail"/>
      <sheetName val="Leg 1-1"/>
      <sheetName val="purpose&amp;input"/>
      <sheetName val="COST SHEET"/>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N"/>
      <sheetName val="57f4"/>
      <sheetName val="V3"/>
      <sheetName val="except wiring"/>
      <sheetName val="220KV CS"/>
      <sheetName val="main1"/>
      <sheetName val="Cover sheet"/>
    </sheetNames>
    <sheetDataSet>
      <sheetData sheetId="0" refreshError="1">
        <row r="1">
          <cell r="C1" t="str">
            <v>JYOTI STRUCTURES LTD SATPUR NASIK -7</v>
          </cell>
        </row>
        <row r="2">
          <cell r="A2" t="str">
            <v xml:space="preserve">                                                           FREIGHT PROVISION 2001-2002[ up to march ]</v>
          </cell>
        </row>
        <row r="3">
          <cell r="A3" t="str">
            <v>FROM – MATERIAL [ STEEL</v>
          </cell>
        </row>
        <row r="4">
          <cell r="A4" t="str">
            <v>TO – ACCOUNT</v>
          </cell>
          <cell r="F4" t="str">
            <v>DATE- 1.4.2002</v>
          </cell>
        </row>
        <row r="5">
          <cell r="A5" t="str">
            <v>SIN NO</v>
          </cell>
          <cell r="B5" t="str">
            <v>Date</v>
          </cell>
          <cell r="C5" t="str">
            <v xml:space="preserve">NAME OF SUPPLIER </v>
          </cell>
          <cell r="D5" t="str">
            <v>WEIGHT</v>
          </cell>
          <cell r="E5" t="str">
            <v>TPT NAME</v>
          </cell>
          <cell r="F5" t="str">
            <v>RATE</v>
          </cell>
          <cell r="G5" t="str">
            <v>AMOUNT</v>
          </cell>
        </row>
        <row r="6">
          <cell r="A6">
            <v>30</v>
          </cell>
          <cell r="B6">
            <v>37107</v>
          </cell>
          <cell r="C6" t="str">
            <v>SHILPA REROLLERS</v>
          </cell>
          <cell r="D6">
            <v>35.729999999999997</v>
          </cell>
          <cell r="E6" t="str">
            <v>TCI</v>
          </cell>
          <cell r="F6">
            <v>900</v>
          </cell>
          <cell r="G6">
            <v>32156.999999999996</v>
          </cell>
          <cell r="H6" t="str">
            <v>C/I Steel</v>
          </cell>
        </row>
        <row r="7">
          <cell r="A7">
            <v>36</v>
          </cell>
          <cell r="B7">
            <v>37138</v>
          </cell>
          <cell r="C7" t="str">
            <v>SHILPA REROLLERS</v>
          </cell>
          <cell r="D7">
            <v>39.4</v>
          </cell>
          <cell r="E7" t="str">
            <v>TCI</v>
          </cell>
          <cell r="F7">
            <v>900</v>
          </cell>
          <cell r="G7">
            <v>35460</v>
          </cell>
          <cell r="H7" t="str">
            <v>C/I Steel</v>
          </cell>
        </row>
        <row r="8">
          <cell r="A8">
            <v>51</v>
          </cell>
          <cell r="B8">
            <v>37199</v>
          </cell>
          <cell r="C8" t="str">
            <v>SHILPA REROLLERS</v>
          </cell>
          <cell r="D8">
            <v>40.47</v>
          </cell>
          <cell r="E8" t="str">
            <v>TCI</v>
          </cell>
          <cell r="F8">
            <v>900</v>
          </cell>
          <cell r="G8">
            <v>36423</v>
          </cell>
          <cell r="H8" t="str">
            <v>C/I Steel</v>
          </cell>
        </row>
        <row r="9">
          <cell r="A9">
            <v>65</v>
          </cell>
          <cell r="B9" t="str">
            <v>13/4/01</v>
          </cell>
          <cell r="C9" t="str">
            <v>SHILPA REROLLERS</v>
          </cell>
          <cell r="D9">
            <v>36.83</v>
          </cell>
          <cell r="E9" t="str">
            <v>TCI</v>
          </cell>
          <cell r="F9">
            <v>900</v>
          </cell>
          <cell r="G9">
            <v>33147</v>
          </cell>
          <cell r="H9" t="str">
            <v>C/I Steel</v>
          </cell>
        </row>
        <row r="10">
          <cell r="A10">
            <v>71</v>
          </cell>
          <cell r="B10" t="str">
            <v>15.4.01</v>
          </cell>
          <cell r="C10" t="str">
            <v>SHILPA REROLLERS</v>
          </cell>
          <cell r="D10">
            <v>31.64</v>
          </cell>
          <cell r="E10" t="str">
            <v>TCI</v>
          </cell>
          <cell r="F10">
            <v>900</v>
          </cell>
          <cell r="G10">
            <v>28476</v>
          </cell>
          <cell r="H10" t="str">
            <v>C/I Steel</v>
          </cell>
        </row>
        <row r="11">
          <cell r="A11">
            <v>125</v>
          </cell>
          <cell r="B11" t="str">
            <v>26.4.01</v>
          </cell>
          <cell r="C11" t="str">
            <v>SHILPA REROLLERS</v>
          </cell>
          <cell r="D11">
            <v>36.700000000000003</v>
          </cell>
          <cell r="E11" t="str">
            <v>TCI</v>
          </cell>
          <cell r="F11">
            <v>900</v>
          </cell>
          <cell r="G11">
            <v>33030</v>
          </cell>
          <cell r="H11" t="str">
            <v>C/I Steel</v>
          </cell>
        </row>
        <row r="12">
          <cell r="A12">
            <v>131</v>
          </cell>
          <cell r="B12" t="str">
            <v>26.4.01</v>
          </cell>
          <cell r="C12" t="str">
            <v>SHILPA REROLLERS</v>
          </cell>
          <cell r="D12">
            <v>38.299999999999997</v>
          </cell>
          <cell r="E12" t="str">
            <v>TCI</v>
          </cell>
          <cell r="F12">
            <v>900</v>
          </cell>
          <cell r="G12">
            <v>34470</v>
          </cell>
          <cell r="H12" t="str">
            <v>C/I Steel</v>
          </cell>
        </row>
        <row r="13">
          <cell r="A13">
            <v>132</v>
          </cell>
          <cell r="B13" t="str">
            <v>26.4.01</v>
          </cell>
          <cell r="C13" t="str">
            <v>SHILPA REROLLERS</v>
          </cell>
          <cell r="D13">
            <v>33.54</v>
          </cell>
          <cell r="E13" t="str">
            <v>TCI</v>
          </cell>
          <cell r="F13">
            <v>900</v>
          </cell>
          <cell r="G13">
            <v>30186</v>
          </cell>
          <cell r="H13" t="str">
            <v>C/I Steel</v>
          </cell>
        </row>
        <row r="14">
          <cell r="A14">
            <v>137</v>
          </cell>
          <cell r="B14" t="str">
            <v>27.4.01</v>
          </cell>
          <cell r="C14" t="str">
            <v>SHILPA REROLLERS</v>
          </cell>
          <cell r="D14">
            <v>42.94</v>
          </cell>
          <cell r="E14" t="str">
            <v>TCI</v>
          </cell>
          <cell r="F14">
            <v>900</v>
          </cell>
          <cell r="G14">
            <v>38646</v>
          </cell>
          <cell r="H14" t="str">
            <v>C/I Steel</v>
          </cell>
        </row>
        <row r="15">
          <cell r="A15">
            <v>138</v>
          </cell>
          <cell r="B15" t="str">
            <v>27.4.01</v>
          </cell>
          <cell r="C15" t="str">
            <v>SHILPA REROLLERS</v>
          </cell>
          <cell r="D15">
            <v>26.02</v>
          </cell>
          <cell r="E15" t="str">
            <v>TCI</v>
          </cell>
          <cell r="F15">
            <v>900</v>
          </cell>
          <cell r="G15">
            <v>23418</v>
          </cell>
          <cell r="H15" t="str">
            <v>C/I Steel</v>
          </cell>
        </row>
        <row r="16">
          <cell r="A16">
            <v>143</v>
          </cell>
          <cell r="B16" t="str">
            <v>28.4.01</v>
          </cell>
          <cell r="C16" t="str">
            <v>SHILPA REROLLERS</v>
          </cell>
          <cell r="D16">
            <v>35.47</v>
          </cell>
          <cell r="E16" t="str">
            <v>TCI</v>
          </cell>
          <cell r="F16">
            <v>900</v>
          </cell>
          <cell r="G16">
            <v>31923</v>
          </cell>
          <cell r="H16" t="str">
            <v>C/I Steel</v>
          </cell>
        </row>
        <row r="17">
          <cell r="A17">
            <v>172</v>
          </cell>
          <cell r="B17">
            <v>36986</v>
          </cell>
          <cell r="C17" t="str">
            <v>SHILPA REROLLERS</v>
          </cell>
          <cell r="D17">
            <v>37.82</v>
          </cell>
          <cell r="E17" t="str">
            <v>TCI</v>
          </cell>
          <cell r="F17">
            <v>900</v>
          </cell>
          <cell r="G17">
            <v>34038</v>
          </cell>
          <cell r="H17" t="str">
            <v>C/I Steel</v>
          </cell>
        </row>
        <row r="18">
          <cell r="A18">
            <v>173</v>
          </cell>
          <cell r="B18">
            <v>36986</v>
          </cell>
          <cell r="C18" t="str">
            <v>SHILPA REROLLERS</v>
          </cell>
          <cell r="D18">
            <v>32.590000000000003</v>
          </cell>
          <cell r="E18" t="str">
            <v>TCI</v>
          </cell>
          <cell r="F18">
            <v>900</v>
          </cell>
          <cell r="G18">
            <v>29331.000000000004</v>
          </cell>
          <cell r="H18" t="str">
            <v>C/I Steel</v>
          </cell>
        </row>
        <row r="19">
          <cell r="A19">
            <v>205</v>
          </cell>
          <cell r="B19">
            <v>37169</v>
          </cell>
          <cell r="C19" t="str">
            <v>JSL RAIPUR</v>
          </cell>
          <cell r="D19">
            <v>10.08</v>
          </cell>
          <cell r="E19" t="str">
            <v>VIMAL PRAKASH</v>
          </cell>
          <cell r="F19">
            <v>1200</v>
          </cell>
          <cell r="G19">
            <v>12096</v>
          </cell>
          <cell r="H19" t="str">
            <v>C/I Steel</v>
          </cell>
        </row>
        <row r="20">
          <cell r="A20">
            <v>315</v>
          </cell>
          <cell r="B20" t="str">
            <v>27.5.01</v>
          </cell>
          <cell r="C20" t="str">
            <v>BAJRANG ALLOY RAIPUR</v>
          </cell>
          <cell r="D20">
            <v>14.38</v>
          </cell>
          <cell r="F20">
            <v>1200</v>
          </cell>
          <cell r="G20">
            <v>17256</v>
          </cell>
          <cell r="H20" t="str">
            <v>C/I Steel</v>
          </cell>
        </row>
        <row r="21">
          <cell r="A21">
            <v>373</v>
          </cell>
          <cell r="B21">
            <v>36987</v>
          </cell>
          <cell r="C21" t="str">
            <v>JSL RAIPUR</v>
          </cell>
          <cell r="D21">
            <v>18.28</v>
          </cell>
          <cell r="E21" t="str">
            <v>VIMAL PRAKASH</v>
          </cell>
          <cell r="F21">
            <v>1200</v>
          </cell>
          <cell r="G21">
            <v>21936</v>
          </cell>
          <cell r="H21" t="str">
            <v>C/I Steel</v>
          </cell>
        </row>
        <row r="22">
          <cell r="A22">
            <v>446</v>
          </cell>
          <cell r="B22" t="str">
            <v>16.6.01</v>
          </cell>
          <cell r="C22" t="str">
            <v>JSL RAIPUR</v>
          </cell>
          <cell r="D22">
            <v>29.45</v>
          </cell>
          <cell r="E22" t="str">
            <v>VIMAL PRAKASH</v>
          </cell>
          <cell r="F22">
            <v>1200</v>
          </cell>
          <cell r="G22">
            <v>35340</v>
          </cell>
          <cell r="H22" t="str">
            <v>C/I Steel</v>
          </cell>
        </row>
        <row r="23">
          <cell r="A23">
            <v>512</v>
          </cell>
          <cell r="B23" t="str">
            <v>24.6.01</v>
          </cell>
          <cell r="C23" t="str">
            <v>UNIVERSAL ENGG. AMBAD.</v>
          </cell>
          <cell r="D23">
            <v>0.80700000000000005</v>
          </cell>
          <cell r="E23" t="str">
            <v>RAVINDAR</v>
          </cell>
          <cell r="G23">
            <v>330</v>
          </cell>
          <cell r="H23" t="str">
            <v>Fabrication</v>
          </cell>
        </row>
        <row r="24">
          <cell r="A24">
            <v>554</v>
          </cell>
          <cell r="B24" t="str">
            <v>30.6.01</v>
          </cell>
          <cell r="C24" t="str">
            <v>MAHESHWARI HOT DIP</v>
          </cell>
          <cell r="D24">
            <v>10.963000000000001</v>
          </cell>
          <cell r="E24" t="str">
            <v>RAVINDAR</v>
          </cell>
          <cell r="F24">
            <v>140</v>
          </cell>
          <cell r="G24">
            <v>1534.8200000000002</v>
          </cell>
          <cell r="H24" t="str">
            <v>Galvanising</v>
          </cell>
        </row>
        <row r="25">
          <cell r="A25">
            <v>641</v>
          </cell>
          <cell r="B25" t="str">
            <v>17.7.01</v>
          </cell>
          <cell r="C25" t="str">
            <v>SHILPA REROLLERS</v>
          </cell>
          <cell r="D25">
            <v>32.520000000000003</v>
          </cell>
          <cell r="E25" t="str">
            <v>TCI</v>
          </cell>
          <cell r="F25">
            <v>900</v>
          </cell>
          <cell r="G25">
            <v>29268.000000000004</v>
          </cell>
          <cell r="H25" t="str">
            <v>C/I Steel</v>
          </cell>
        </row>
        <row r="26">
          <cell r="A26">
            <v>669</v>
          </cell>
          <cell r="B26" t="str">
            <v>19.7.01</v>
          </cell>
          <cell r="C26" t="str">
            <v>JSL GHOTI</v>
          </cell>
          <cell r="D26">
            <v>5.2</v>
          </cell>
          <cell r="E26" t="str">
            <v>RAVINDAR</v>
          </cell>
          <cell r="G26">
            <v>880</v>
          </cell>
          <cell r="H26" t="str">
            <v>Fabrication</v>
          </cell>
        </row>
        <row r="27">
          <cell r="A27">
            <v>701</v>
          </cell>
          <cell r="B27" t="str">
            <v>26.7.01</v>
          </cell>
          <cell r="C27" t="str">
            <v>SANVIJAY  NAGPUR</v>
          </cell>
          <cell r="D27">
            <v>10.9</v>
          </cell>
          <cell r="E27" t="str">
            <v>TCI</v>
          </cell>
          <cell r="F27">
            <v>900</v>
          </cell>
          <cell r="G27">
            <v>9810</v>
          </cell>
          <cell r="H27" t="str">
            <v>C/I Steel</v>
          </cell>
        </row>
        <row r="28">
          <cell r="A28">
            <v>722</v>
          </cell>
          <cell r="B28" t="str">
            <v>29.7.01</v>
          </cell>
          <cell r="C28" t="str">
            <v>SANVIJAY  NAGPUR</v>
          </cell>
          <cell r="D28">
            <v>32.024999999999999</v>
          </cell>
          <cell r="E28" t="str">
            <v>TCI</v>
          </cell>
          <cell r="F28">
            <v>900</v>
          </cell>
          <cell r="G28">
            <v>28822.5</v>
          </cell>
          <cell r="H28" t="str">
            <v>C/I Steel</v>
          </cell>
        </row>
        <row r="29">
          <cell r="A29">
            <v>724</v>
          </cell>
          <cell r="B29" t="str">
            <v>29.7.01</v>
          </cell>
          <cell r="C29" t="str">
            <v>SANVIJAY  NAGPUR</v>
          </cell>
          <cell r="D29">
            <v>36.534999999999997</v>
          </cell>
          <cell r="E29" t="str">
            <v>TCI</v>
          </cell>
          <cell r="F29">
            <v>900</v>
          </cell>
          <cell r="G29">
            <v>32881.5</v>
          </cell>
          <cell r="H29" t="str">
            <v>C/I Steel</v>
          </cell>
        </row>
        <row r="30">
          <cell r="A30">
            <v>731</v>
          </cell>
          <cell r="B30" t="str">
            <v>30.7.01</v>
          </cell>
          <cell r="C30" t="str">
            <v>SANVIJAY  NAGPUR</v>
          </cell>
          <cell r="D30">
            <v>25.07</v>
          </cell>
          <cell r="E30" t="str">
            <v>TCI</v>
          </cell>
          <cell r="F30">
            <v>900</v>
          </cell>
          <cell r="G30">
            <v>22563</v>
          </cell>
          <cell r="H30" t="str">
            <v>C/I Steel</v>
          </cell>
        </row>
        <row r="31">
          <cell r="A31">
            <v>733</v>
          </cell>
          <cell r="B31" t="str">
            <v>30.7.01</v>
          </cell>
          <cell r="C31" t="str">
            <v>SANVIJAY  NAGPUR</v>
          </cell>
          <cell r="D31">
            <v>36.594999999999999</v>
          </cell>
          <cell r="E31" t="str">
            <v>TCI</v>
          </cell>
          <cell r="F31">
            <v>900</v>
          </cell>
          <cell r="G31">
            <v>32935.5</v>
          </cell>
          <cell r="H31" t="str">
            <v>C/I Steel</v>
          </cell>
        </row>
        <row r="32">
          <cell r="A32">
            <v>772</v>
          </cell>
          <cell r="B32">
            <v>37080</v>
          </cell>
          <cell r="C32" t="str">
            <v>SANVIJAY  NAGPUR</v>
          </cell>
          <cell r="D32">
            <v>25.614999999999998</v>
          </cell>
          <cell r="E32" t="str">
            <v>TCI</v>
          </cell>
          <cell r="F32">
            <v>860</v>
          </cell>
          <cell r="G32">
            <v>22028.899999999998</v>
          </cell>
          <cell r="H32" t="str">
            <v>C/I Steel</v>
          </cell>
        </row>
        <row r="33">
          <cell r="A33">
            <v>802</v>
          </cell>
          <cell r="B33" t="str">
            <v>14.8.01</v>
          </cell>
          <cell r="C33" t="str">
            <v xml:space="preserve">ASHOK Engg </v>
          </cell>
          <cell r="D33">
            <v>10.754</v>
          </cell>
          <cell r="E33" t="str">
            <v>RAVINDAR</v>
          </cell>
          <cell r="F33">
            <v>315</v>
          </cell>
          <cell r="G33">
            <v>3387.5099999999998</v>
          </cell>
          <cell r="H33" t="str">
            <v>Fabrication</v>
          </cell>
        </row>
        <row r="34">
          <cell r="A34">
            <v>814</v>
          </cell>
          <cell r="B34" t="str">
            <v>17.8.01</v>
          </cell>
          <cell r="C34" t="str">
            <v>ASHOK ENGENEERING</v>
          </cell>
          <cell r="D34">
            <v>11.06</v>
          </cell>
          <cell r="E34" t="str">
            <v>RAVINDAR</v>
          </cell>
          <cell r="F34">
            <v>315</v>
          </cell>
          <cell r="G34">
            <v>3483.9</v>
          </cell>
          <cell r="H34" t="str">
            <v>Fabrication</v>
          </cell>
        </row>
        <row r="35">
          <cell r="A35">
            <v>843</v>
          </cell>
          <cell r="B35" t="str">
            <v>22.8.01</v>
          </cell>
          <cell r="C35" t="str">
            <v>ASHOK ENGENEERING</v>
          </cell>
          <cell r="D35">
            <v>10.377000000000001</v>
          </cell>
          <cell r="E35" t="str">
            <v>RAVINDAR</v>
          </cell>
          <cell r="F35">
            <v>315</v>
          </cell>
          <cell r="G35">
            <v>3268.7550000000001</v>
          </cell>
          <cell r="H35" t="str">
            <v>Fabrication</v>
          </cell>
        </row>
        <row r="36">
          <cell r="A36">
            <v>847</v>
          </cell>
          <cell r="B36" t="str">
            <v>23.8.01</v>
          </cell>
          <cell r="C36" t="str">
            <v>JSL GHOTI</v>
          </cell>
          <cell r="D36">
            <v>10.105</v>
          </cell>
          <cell r="E36" t="str">
            <v>RAVINDAR</v>
          </cell>
          <cell r="F36">
            <v>175</v>
          </cell>
          <cell r="G36">
            <v>1768.375</v>
          </cell>
          <cell r="H36" t="str">
            <v>Fabrication</v>
          </cell>
        </row>
        <row r="37">
          <cell r="A37">
            <v>985</v>
          </cell>
          <cell r="B37" t="str">
            <v>21.9.01</v>
          </cell>
          <cell r="C37" t="str">
            <v>SANVIJAY  NAGPUR</v>
          </cell>
          <cell r="D37">
            <v>30.114999999999998</v>
          </cell>
          <cell r="E37" t="str">
            <v>EASTERN FRIGHT</v>
          </cell>
          <cell r="F37">
            <v>860</v>
          </cell>
          <cell r="G37">
            <v>25898.899999999998</v>
          </cell>
          <cell r="H37" t="str">
            <v>C/I Steel</v>
          </cell>
        </row>
        <row r="38">
          <cell r="A38">
            <v>1023</v>
          </cell>
          <cell r="B38" t="str">
            <v>28.9.01</v>
          </cell>
          <cell r="C38" t="str">
            <v>ASHOK ENGENEERING</v>
          </cell>
          <cell r="D38">
            <v>9.4649999999999999</v>
          </cell>
          <cell r="E38" t="str">
            <v>RAVINDAR</v>
          </cell>
          <cell r="F38">
            <v>315</v>
          </cell>
          <cell r="G38">
            <v>2981.4749999999999</v>
          </cell>
          <cell r="H38" t="str">
            <v>Fabrication</v>
          </cell>
        </row>
        <row r="39">
          <cell r="A39">
            <v>1043</v>
          </cell>
          <cell r="B39">
            <v>36991</v>
          </cell>
          <cell r="C39" t="str">
            <v>ABHISHEK STEEL</v>
          </cell>
          <cell r="D39">
            <v>19.329999999999998</v>
          </cell>
          <cell r="E39" t="str">
            <v>TCI</v>
          </cell>
          <cell r="F39">
            <v>860</v>
          </cell>
          <cell r="G39">
            <v>16623.8</v>
          </cell>
          <cell r="H39" t="str">
            <v>C/I Steel</v>
          </cell>
        </row>
        <row r="40">
          <cell r="A40">
            <v>1044</v>
          </cell>
          <cell r="B40">
            <v>36991</v>
          </cell>
          <cell r="C40" t="str">
            <v>SANVIJAY  NAGPUR</v>
          </cell>
          <cell r="D40">
            <v>14.48</v>
          </cell>
          <cell r="E40" t="str">
            <v>TCI</v>
          </cell>
          <cell r="F40">
            <v>860</v>
          </cell>
          <cell r="G40">
            <v>12452.800000000001</v>
          </cell>
          <cell r="H40" t="str">
            <v>C/I Steel</v>
          </cell>
        </row>
        <row r="41">
          <cell r="A41">
            <v>1051</v>
          </cell>
          <cell r="B41">
            <v>37052</v>
          </cell>
          <cell r="C41" t="str">
            <v>SANVIJAY  NAGPUR</v>
          </cell>
          <cell r="D41">
            <v>11.41</v>
          </cell>
          <cell r="E41" t="str">
            <v>TCI</v>
          </cell>
          <cell r="F41">
            <v>860</v>
          </cell>
          <cell r="G41">
            <v>9812.6</v>
          </cell>
          <cell r="H41" t="str">
            <v>C/I Steel</v>
          </cell>
        </row>
        <row r="42">
          <cell r="A42">
            <v>1074</v>
          </cell>
          <cell r="B42">
            <v>37235</v>
          </cell>
          <cell r="C42" t="str">
            <v>SANVIJAY  NAGPUR</v>
          </cell>
          <cell r="D42">
            <v>25.364999999999998</v>
          </cell>
          <cell r="E42" t="str">
            <v>EASTERN FRIGHT</v>
          </cell>
          <cell r="F42">
            <v>860</v>
          </cell>
          <cell r="G42">
            <v>21813.899999999998</v>
          </cell>
          <cell r="H42" t="str">
            <v>C/I Steel</v>
          </cell>
        </row>
        <row r="43">
          <cell r="A43">
            <v>1086</v>
          </cell>
          <cell r="B43" t="str">
            <v>14.10.2001</v>
          </cell>
          <cell r="C43" t="str">
            <v>SHILPA REROLLERS</v>
          </cell>
          <cell r="D43">
            <v>25.1</v>
          </cell>
          <cell r="E43" t="str">
            <v>TCI</v>
          </cell>
          <cell r="F43">
            <v>860</v>
          </cell>
          <cell r="G43">
            <v>21586</v>
          </cell>
          <cell r="H43" t="str">
            <v>C/I Steel</v>
          </cell>
        </row>
        <row r="44">
          <cell r="A44">
            <v>1092</v>
          </cell>
          <cell r="B44" t="str">
            <v>14.10.2001</v>
          </cell>
          <cell r="C44" t="str">
            <v>BAJRANG ALLOY RAIPUR</v>
          </cell>
          <cell r="D44">
            <v>21.82</v>
          </cell>
          <cell r="E44" t="str">
            <v>EASTERN FRIGHT</v>
          </cell>
          <cell r="F44">
            <v>1200</v>
          </cell>
          <cell r="G44">
            <v>26184</v>
          </cell>
          <cell r="H44" t="str">
            <v>C/I Steel</v>
          </cell>
        </row>
        <row r="45">
          <cell r="A45">
            <v>1095</v>
          </cell>
          <cell r="B45" t="str">
            <v>15.10.2001</v>
          </cell>
          <cell r="C45" t="str">
            <v>JSL RAIPUR</v>
          </cell>
          <cell r="D45">
            <v>2.125</v>
          </cell>
          <cell r="E45" t="str">
            <v>MANILAL</v>
          </cell>
          <cell r="F45">
            <v>1200</v>
          </cell>
          <cell r="G45">
            <v>2550</v>
          </cell>
          <cell r="H45" t="str">
            <v>C/I Steel</v>
          </cell>
        </row>
        <row r="46">
          <cell r="A46">
            <v>1096</v>
          </cell>
          <cell r="B46" t="str">
            <v>15.10.2001</v>
          </cell>
          <cell r="C46" t="str">
            <v>JSL RAIPUR</v>
          </cell>
          <cell r="D46">
            <v>10.34</v>
          </cell>
          <cell r="E46" t="str">
            <v>MANILAL</v>
          </cell>
          <cell r="F46">
            <v>1200</v>
          </cell>
          <cell r="G46">
            <v>12408</v>
          </cell>
          <cell r="H46" t="str">
            <v>C/I Steel</v>
          </cell>
        </row>
        <row r="47">
          <cell r="A47">
            <v>1111</v>
          </cell>
          <cell r="B47" t="str">
            <v>18.10.2001</v>
          </cell>
          <cell r="C47" t="str">
            <v>ABHISHEK STEEL</v>
          </cell>
          <cell r="D47">
            <v>25.26</v>
          </cell>
          <cell r="E47" t="str">
            <v>EASTERN FRIGHT</v>
          </cell>
          <cell r="F47">
            <v>860</v>
          </cell>
          <cell r="G47">
            <v>21723.600000000002</v>
          </cell>
          <cell r="H47" t="str">
            <v>C/I Steel</v>
          </cell>
        </row>
        <row r="48">
          <cell r="A48">
            <v>1122</v>
          </cell>
          <cell r="B48" t="str">
            <v>20.10.2001</v>
          </cell>
          <cell r="C48" t="str">
            <v>ABHISHEK STEEL</v>
          </cell>
          <cell r="D48">
            <v>15.04</v>
          </cell>
          <cell r="E48" t="str">
            <v>EASTERN FRIGHT</v>
          </cell>
          <cell r="F48">
            <v>860</v>
          </cell>
          <cell r="G48">
            <v>12934.4</v>
          </cell>
          <cell r="H48" t="str">
            <v>C/I Steel</v>
          </cell>
        </row>
        <row r="49">
          <cell r="A49">
            <v>1123</v>
          </cell>
          <cell r="B49" t="str">
            <v>20.10.2001</v>
          </cell>
          <cell r="C49" t="str">
            <v>SHILPA REROLLERS</v>
          </cell>
          <cell r="D49">
            <v>18.61</v>
          </cell>
          <cell r="E49" t="str">
            <v>EASTERN FRIGHT</v>
          </cell>
          <cell r="F49">
            <v>860</v>
          </cell>
          <cell r="G49">
            <v>16004.6</v>
          </cell>
          <cell r="H49" t="str">
            <v>C/I Steel</v>
          </cell>
        </row>
        <row r="50">
          <cell r="A50">
            <v>1132</v>
          </cell>
          <cell r="B50" t="str">
            <v>23.10.2001</v>
          </cell>
          <cell r="C50" t="str">
            <v>ABHISHEK STEEL</v>
          </cell>
          <cell r="D50">
            <v>22.74</v>
          </cell>
          <cell r="E50" t="str">
            <v>EASTERN FRIGHT</v>
          </cell>
          <cell r="F50">
            <v>860</v>
          </cell>
          <cell r="G50">
            <v>19556.399999999998</v>
          </cell>
          <cell r="H50" t="str">
            <v>C/I Steel</v>
          </cell>
        </row>
        <row r="51">
          <cell r="A51">
            <v>1133</v>
          </cell>
          <cell r="B51" t="str">
            <v>23.10.2001</v>
          </cell>
          <cell r="C51" t="str">
            <v>ABHISHEK STEEL</v>
          </cell>
          <cell r="D51">
            <v>19.14</v>
          </cell>
          <cell r="E51" t="str">
            <v>EASTERN FRIGHT</v>
          </cell>
          <cell r="F51">
            <v>860</v>
          </cell>
          <cell r="G51">
            <v>16460.400000000001</v>
          </cell>
          <cell r="H51" t="str">
            <v>C/I Steel</v>
          </cell>
        </row>
        <row r="52">
          <cell r="A52">
            <v>1145</v>
          </cell>
          <cell r="B52" t="str">
            <v>24.10.2001</v>
          </cell>
          <cell r="C52" t="str">
            <v>BAJRANG ALLOY RAIPUR</v>
          </cell>
          <cell r="D52">
            <v>22.19</v>
          </cell>
          <cell r="E52" t="str">
            <v>EASTERN FRIGHT</v>
          </cell>
          <cell r="F52">
            <v>1200</v>
          </cell>
          <cell r="G52">
            <v>26628</v>
          </cell>
          <cell r="H52" t="str">
            <v>C/I Steel</v>
          </cell>
        </row>
        <row r="53">
          <cell r="A53">
            <v>1166</v>
          </cell>
          <cell r="B53" t="str">
            <v>29.10.2001</v>
          </cell>
          <cell r="C53" t="str">
            <v>ABHISHEK STEEL</v>
          </cell>
          <cell r="D53">
            <v>18.420000000000002</v>
          </cell>
          <cell r="E53" t="str">
            <v>EASTERN FRIGHT</v>
          </cell>
          <cell r="F53">
            <v>860</v>
          </cell>
          <cell r="G53">
            <v>15841.2</v>
          </cell>
          <cell r="H53" t="str">
            <v>C/I Steel</v>
          </cell>
        </row>
        <row r="54">
          <cell r="A54">
            <v>1178</v>
          </cell>
          <cell r="B54" t="str">
            <v>30.10.2001</v>
          </cell>
          <cell r="C54" t="str">
            <v>SHILPA REROLLERS</v>
          </cell>
          <cell r="D54">
            <v>19.489999999999998</v>
          </cell>
          <cell r="E54" t="str">
            <v>EASTERN FRIGHT</v>
          </cell>
          <cell r="F54">
            <v>860</v>
          </cell>
          <cell r="G54">
            <v>16761.399999999998</v>
          </cell>
          <cell r="H54" t="str">
            <v>C/I Steel</v>
          </cell>
        </row>
        <row r="55">
          <cell r="A55">
            <v>1250</v>
          </cell>
          <cell r="B55" t="str">
            <v>23.11.2001</v>
          </cell>
          <cell r="C55" t="str">
            <v>JSL RAIPUR</v>
          </cell>
          <cell r="D55">
            <v>3.16</v>
          </cell>
          <cell r="E55" t="str">
            <v>MEENU ROAD</v>
          </cell>
          <cell r="F55">
            <v>1200</v>
          </cell>
          <cell r="G55">
            <v>3792</v>
          </cell>
          <cell r="H55" t="str">
            <v>C/I Steel</v>
          </cell>
        </row>
        <row r="56">
          <cell r="A56">
            <v>1283</v>
          </cell>
          <cell r="B56">
            <v>36962</v>
          </cell>
          <cell r="C56" t="str">
            <v>JSL RAIPUR</v>
          </cell>
          <cell r="D56">
            <v>44.89</v>
          </cell>
          <cell r="E56" t="str">
            <v>UPRC</v>
          </cell>
          <cell r="F56">
            <v>1200</v>
          </cell>
          <cell r="G56">
            <v>53868</v>
          </cell>
          <cell r="H56" t="str">
            <v>C/I Steel</v>
          </cell>
        </row>
        <row r="57">
          <cell r="A57">
            <v>1390</v>
          </cell>
          <cell r="B57" t="str">
            <v>27.12.2001</v>
          </cell>
          <cell r="C57" t="str">
            <v>SANVIJAY  NAGPUR</v>
          </cell>
          <cell r="D57">
            <v>4.59</v>
          </cell>
          <cell r="E57" t="str">
            <v>RSPT</v>
          </cell>
          <cell r="F57">
            <v>850</v>
          </cell>
          <cell r="G57">
            <v>3901.5</v>
          </cell>
          <cell r="H57" t="str">
            <v>C/I Steel</v>
          </cell>
        </row>
        <row r="58">
          <cell r="A58">
            <v>1491</v>
          </cell>
          <cell r="B58">
            <v>37561</v>
          </cell>
          <cell r="C58" t="str">
            <v>SANVIJAY  NAGPUR</v>
          </cell>
          <cell r="D58">
            <v>31.21</v>
          </cell>
          <cell r="E58" t="str">
            <v>RSPT</v>
          </cell>
          <cell r="F58">
            <v>850</v>
          </cell>
          <cell r="G58">
            <v>26528.5</v>
          </cell>
          <cell r="H58" t="str">
            <v>C/I Steel</v>
          </cell>
        </row>
        <row r="59">
          <cell r="A59">
            <v>1494</v>
          </cell>
          <cell r="B59">
            <v>37561</v>
          </cell>
          <cell r="C59" t="str">
            <v>SUPER METAL INDUSTRIES</v>
          </cell>
          <cell r="D59">
            <v>10.156000000000001</v>
          </cell>
          <cell r="E59" t="str">
            <v>RAVINDAR</v>
          </cell>
          <cell r="F59">
            <v>88</v>
          </cell>
          <cell r="G59">
            <v>893.72800000000007</v>
          </cell>
          <cell r="H59" t="str">
            <v>Galvanising</v>
          </cell>
        </row>
        <row r="60">
          <cell r="A60">
            <v>1498</v>
          </cell>
          <cell r="B60">
            <v>37561</v>
          </cell>
          <cell r="C60" t="str">
            <v>UNIVERSAL ENGG. AMBAD.</v>
          </cell>
          <cell r="D60">
            <v>4.161999999999999</v>
          </cell>
          <cell r="E60" t="str">
            <v>RAVINDAR</v>
          </cell>
          <cell r="F60">
            <v>88</v>
          </cell>
          <cell r="G60">
            <v>366.25599999999991</v>
          </cell>
          <cell r="H60" t="str">
            <v>Fabrication</v>
          </cell>
        </row>
        <row r="61">
          <cell r="A61">
            <v>1499</v>
          </cell>
          <cell r="B61">
            <v>37561</v>
          </cell>
          <cell r="C61" t="str">
            <v>D J ENGINEERING</v>
          </cell>
          <cell r="D61">
            <v>9.1169999999999991</v>
          </cell>
          <cell r="E61" t="str">
            <v>RAVINDAR</v>
          </cell>
          <cell r="F61">
            <v>88</v>
          </cell>
          <cell r="G61">
            <v>802.29599999999994</v>
          </cell>
          <cell r="H61" t="str">
            <v>Fabrication</v>
          </cell>
        </row>
        <row r="62">
          <cell r="A62">
            <v>1516</v>
          </cell>
          <cell r="B62" t="str">
            <v>14.1.2002</v>
          </cell>
          <cell r="C62" t="str">
            <v>SUPER METAL INDUSTRIES</v>
          </cell>
          <cell r="D62">
            <v>8.016</v>
          </cell>
          <cell r="E62" t="str">
            <v>RAVINDAR</v>
          </cell>
          <cell r="F62">
            <v>88</v>
          </cell>
          <cell r="G62">
            <v>705.40800000000002</v>
          </cell>
          <cell r="H62" t="str">
            <v>Galvanising</v>
          </cell>
        </row>
        <row r="63">
          <cell r="A63">
            <v>1519</v>
          </cell>
          <cell r="B63" t="str">
            <v>15.1.2002</v>
          </cell>
          <cell r="C63" t="str">
            <v>D J ENGINEERING</v>
          </cell>
          <cell r="D63">
            <v>0.43</v>
          </cell>
          <cell r="E63" t="str">
            <v>RAVINDAR</v>
          </cell>
          <cell r="G63">
            <v>330</v>
          </cell>
          <cell r="H63" t="str">
            <v>Fabrication</v>
          </cell>
        </row>
        <row r="64">
          <cell r="A64">
            <v>1520</v>
          </cell>
          <cell r="B64" t="str">
            <v>15.1.2002</v>
          </cell>
          <cell r="C64" t="str">
            <v>UNIVERSAL ENGG. AMBAD.</v>
          </cell>
          <cell r="D64">
            <v>10.909000000000001</v>
          </cell>
          <cell r="E64" t="str">
            <v>RAVINDAR</v>
          </cell>
          <cell r="F64">
            <v>88</v>
          </cell>
          <cell r="G64">
            <v>959.99200000000008</v>
          </cell>
          <cell r="H64" t="str">
            <v>Fabrication</v>
          </cell>
        </row>
        <row r="65">
          <cell r="A65">
            <v>1522</v>
          </cell>
          <cell r="B65" t="str">
            <v>15.1.2002</v>
          </cell>
          <cell r="C65" t="str">
            <v>AARTI ENGG. AMBAD</v>
          </cell>
          <cell r="D65">
            <v>0.61799999999999999</v>
          </cell>
          <cell r="E65" t="str">
            <v>RAVINDAR</v>
          </cell>
          <cell r="G65">
            <v>330</v>
          </cell>
          <cell r="H65" t="str">
            <v>Fabrication</v>
          </cell>
        </row>
        <row r="66">
          <cell r="A66">
            <v>1527</v>
          </cell>
          <cell r="B66" t="str">
            <v>16.1.2002</v>
          </cell>
          <cell r="C66" t="str">
            <v>ABHISHEK STEEL</v>
          </cell>
          <cell r="D66">
            <v>36.67</v>
          </cell>
          <cell r="E66" t="str">
            <v>RSPT</v>
          </cell>
          <cell r="F66">
            <v>850</v>
          </cell>
          <cell r="G66">
            <v>31169.5</v>
          </cell>
          <cell r="H66" t="str">
            <v>C/I Steel</v>
          </cell>
        </row>
        <row r="67">
          <cell r="A67">
            <v>1531</v>
          </cell>
          <cell r="B67" t="str">
            <v>16.1.2002</v>
          </cell>
          <cell r="C67" t="str">
            <v>AARTI ENGG. AMBAD</v>
          </cell>
          <cell r="D67">
            <v>10.016999999999999</v>
          </cell>
          <cell r="E67" t="str">
            <v>RAVINDAR</v>
          </cell>
          <cell r="F67">
            <v>88</v>
          </cell>
          <cell r="G67">
            <v>881.49599999999998</v>
          </cell>
          <cell r="H67" t="str">
            <v>Fabrication</v>
          </cell>
        </row>
        <row r="68">
          <cell r="A68">
            <v>1536</v>
          </cell>
          <cell r="B68" t="str">
            <v>17.1.2002</v>
          </cell>
          <cell r="C68" t="str">
            <v>SUPER METAL INDUSTRIES</v>
          </cell>
          <cell r="D68">
            <v>9.222999999999999</v>
          </cell>
          <cell r="E68" t="str">
            <v>RAVINDAR</v>
          </cell>
          <cell r="F68" t="str">
            <v>0 0</v>
          </cell>
          <cell r="G68">
            <v>880</v>
          </cell>
          <cell r="H68" t="str">
            <v>Galvanising</v>
          </cell>
        </row>
        <row r="69">
          <cell r="A69">
            <v>1547</v>
          </cell>
          <cell r="B69" t="str">
            <v>20.1.2002</v>
          </cell>
          <cell r="C69" t="str">
            <v>JSL/ MAHESHWARI</v>
          </cell>
          <cell r="D69">
            <v>14.65</v>
          </cell>
          <cell r="E69" t="str">
            <v>RAVINDAR</v>
          </cell>
          <cell r="F69">
            <v>140</v>
          </cell>
          <cell r="G69">
            <v>2051</v>
          </cell>
          <cell r="H69" t="str">
            <v>Galvanising</v>
          </cell>
        </row>
        <row r="70">
          <cell r="A70">
            <v>1576</v>
          </cell>
          <cell r="B70" t="str">
            <v>22.1.2002</v>
          </cell>
          <cell r="C70" t="str">
            <v>D J ENGINEERING</v>
          </cell>
          <cell r="D70">
            <v>0.47900000000000004</v>
          </cell>
          <cell r="E70" t="str">
            <v>RAVINDAR</v>
          </cell>
          <cell r="F70">
            <v>88</v>
          </cell>
          <cell r="G70">
            <v>42.152000000000001</v>
          </cell>
          <cell r="H70" t="str">
            <v>Fabrication</v>
          </cell>
        </row>
        <row r="71">
          <cell r="A71">
            <v>1604</v>
          </cell>
          <cell r="B71" t="str">
            <v>26.1.2002</v>
          </cell>
          <cell r="C71" t="str">
            <v>D J ENGINEERING</v>
          </cell>
          <cell r="D71">
            <v>7.2730000000000006</v>
          </cell>
          <cell r="E71" t="str">
            <v>RAVINDAR</v>
          </cell>
          <cell r="F71">
            <v>88</v>
          </cell>
          <cell r="G71">
            <v>640.024</v>
          </cell>
          <cell r="H71" t="str">
            <v>Fabrication</v>
          </cell>
        </row>
        <row r="72">
          <cell r="A72">
            <v>1611</v>
          </cell>
          <cell r="B72" t="str">
            <v>27.1.2002</v>
          </cell>
          <cell r="C72" t="str">
            <v>SANVIJAY  NAGPUR</v>
          </cell>
          <cell r="D72">
            <v>28.7</v>
          </cell>
          <cell r="E72" t="str">
            <v>EASTERN FRIGHT</v>
          </cell>
          <cell r="F72">
            <v>860</v>
          </cell>
          <cell r="G72">
            <v>24682</v>
          </cell>
          <cell r="H72" t="str">
            <v>C/I Steel</v>
          </cell>
        </row>
        <row r="73">
          <cell r="A73">
            <v>1615</v>
          </cell>
          <cell r="B73" t="str">
            <v>27.1.2002</v>
          </cell>
          <cell r="C73" t="str">
            <v>SANVIJAY  NAGPUR</v>
          </cell>
          <cell r="D73">
            <v>26.925000000000001</v>
          </cell>
          <cell r="E73" t="str">
            <v>RSPT</v>
          </cell>
          <cell r="F73">
            <v>850</v>
          </cell>
          <cell r="G73">
            <v>22886.25</v>
          </cell>
          <cell r="H73" t="str">
            <v>C/I Steel</v>
          </cell>
        </row>
        <row r="74">
          <cell r="A74">
            <v>1622</v>
          </cell>
          <cell r="B74" t="str">
            <v>27.1.2002</v>
          </cell>
          <cell r="C74" t="str">
            <v>MAHESHWARI HOT DIP</v>
          </cell>
          <cell r="D74">
            <v>1.073</v>
          </cell>
          <cell r="E74" t="str">
            <v>RAVINDAR</v>
          </cell>
          <cell r="F74">
            <v>140</v>
          </cell>
          <cell r="G74">
            <v>150.22</v>
          </cell>
          <cell r="H74" t="str">
            <v>Galvanising</v>
          </cell>
        </row>
        <row r="75">
          <cell r="A75">
            <v>1624</v>
          </cell>
          <cell r="B75" t="str">
            <v>28.1.2002</v>
          </cell>
          <cell r="C75" t="str">
            <v>MSR/ASHOK/5 STAR</v>
          </cell>
          <cell r="D75">
            <v>12.1</v>
          </cell>
          <cell r="E75" t="str">
            <v>RAVINDAR</v>
          </cell>
          <cell r="F75">
            <v>140</v>
          </cell>
          <cell r="G75">
            <v>1694</v>
          </cell>
          <cell r="H75" t="str">
            <v>Galvanising</v>
          </cell>
        </row>
        <row r="76">
          <cell r="A76">
            <v>1656</v>
          </cell>
          <cell r="B76">
            <v>37258</v>
          </cell>
          <cell r="C76" t="str">
            <v>SANVIJAY  NAGPUR</v>
          </cell>
          <cell r="D76">
            <v>27.79</v>
          </cell>
          <cell r="E76" t="str">
            <v>RSPT</v>
          </cell>
          <cell r="F76">
            <v>850</v>
          </cell>
          <cell r="G76">
            <v>23621.5</v>
          </cell>
          <cell r="H76" t="str">
            <v>C/I Steel</v>
          </cell>
        </row>
        <row r="77">
          <cell r="A77">
            <v>1676</v>
          </cell>
          <cell r="B77">
            <v>37348</v>
          </cell>
          <cell r="C77" t="str">
            <v>D J ENGINEERING</v>
          </cell>
          <cell r="D77">
            <v>9.9640000000000004</v>
          </cell>
          <cell r="E77" t="str">
            <v>RAVINDAR</v>
          </cell>
          <cell r="G77">
            <v>880</v>
          </cell>
          <cell r="H77" t="str">
            <v>Fabrication</v>
          </cell>
        </row>
        <row r="78">
          <cell r="A78">
            <v>1677</v>
          </cell>
          <cell r="B78">
            <v>37348</v>
          </cell>
          <cell r="C78" t="str">
            <v>AARTI ENGG. AMBAD</v>
          </cell>
          <cell r="D78">
            <v>10.141999999999999</v>
          </cell>
          <cell r="E78" t="str">
            <v>RAVINDAR</v>
          </cell>
          <cell r="F78">
            <v>88</v>
          </cell>
          <cell r="G78">
            <v>892.49599999999998</v>
          </cell>
          <cell r="H78" t="str">
            <v>Fabrication</v>
          </cell>
        </row>
        <row r="79">
          <cell r="A79">
            <v>1678</v>
          </cell>
          <cell r="B79">
            <v>37378</v>
          </cell>
          <cell r="C79" t="str">
            <v>ABHISHEK STEEL</v>
          </cell>
          <cell r="D79">
            <v>35.03</v>
          </cell>
          <cell r="E79" t="str">
            <v>RSPT</v>
          </cell>
          <cell r="F79">
            <v>850</v>
          </cell>
          <cell r="G79">
            <v>29775.5</v>
          </cell>
          <cell r="H79" t="str">
            <v>C/I Steel</v>
          </cell>
        </row>
        <row r="80">
          <cell r="A80">
            <v>1687</v>
          </cell>
          <cell r="B80">
            <v>37439</v>
          </cell>
          <cell r="C80" t="str">
            <v>ABHISHEK STEEL</v>
          </cell>
          <cell r="D80">
            <v>35.380000000000003</v>
          </cell>
          <cell r="E80" t="str">
            <v>EASTERN FRIGHT</v>
          </cell>
          <cell r="F80">
            <v>850</v>
          </cell>
          <cell r="G80">
            <v>30073.000000000004</v>
          </cell>
          <cell r="H80" t="str">
            <v>C/I Steel</v>
          </cell>
        </row>
        <row r="81">
          <cell r="A81">
            <v>1688</v>
          </cell>
          <cell r="B81">
            <v>37439</v>
          </cell>
          <cell r="C81" t="str">
            <v>ABHISHEK STEEL</v>
          </cell>
          <cell r="D81">
            <v>36.130000000000003</v>
          </cell>
          <cell r="E81" t="str">
            <v>EASTERN FRIGHT</v>
          </cell>
          <cell r="F81">
            <v>860</v>
          </cell>
          <cell r="G81">
            <v>31071.800000000003</v>
          </cell>
          <cell r="H81" t="str">
            <v>C/I Steel</v>
          </cell>
        </row>
        <row r="82">
          <cell r="A82">
            <v>1704</v>
          </cell>
          <cell r="B82">
            <v>37531</v>
          </cell>
          <cell r="C82" t="str">
            <v>UNIVERSAL ENGG. AMBAD.</v>
          </cell>
          <cell r="D82">
            <v>11.29</v>
          </cell>
          <cell r="E82" t="str">
            <v>RAVINDAR</v>
          </cell>
          <cell r="F82">
            <v>88</v>
          </cell>
          <cell r="G82">
            <v>993.52</v>
          </cell>
          <cell r="H82" t="str">
            <v>Fabrication</v>
          </cell>
        </row>
        <row r="83">
          <cell r="A83">
            <v>1708</v>
          </cell>
          <cell r="B83">
            <v>37562</v>
          </cell>
          <cell r="C83" t="str">
            <v>D J ENGINEERING</v>
          </cell>
          <cell r="D83">
            <v>12.141999999999999</v>
          </cell>
          <cell r="E83" t="str">
            <v>RAVINDAR</v>
          </cell>
          <cell r="F83">
            <v>88</v>
          </cell>
          <cell r="G83">
            <v>1068.4959999999999</v>
          </cell>
          <cell r="H83" t="str">
            <v>Fabrication</v>
          </cell>
        </row>
        <row r="84">
          <cell r="A84">
            <v>1711</v>
          </cell>
          <cell r="B84">
            <v>37592</v>
          </cell>
          <cell r="C84" t="str">
            <v>MSR/ASHOK/5 STAR</v>
          </cell>
          <cell r="D84">
            <v>11.52</v>
          </cell>
          <cell r="E84" t="str">
            <v>RAVINDAR</v>
          </cell>
          <cell r="F84">
            <v>315</v>
          </cell>
          <cell r="G84">
            <v>3628.7999999999997</v>
          </cell>
          <cell r="H84" t="str">
            <v>Galvanising</v>
          </cell>
        </row>
        <row r="85">
          <cell r="A85">
            <v>1741</v>
          </cell>
          <cell r="B85" t="str">
            <v>18.2.2002</v>
          </cell>
          <cell r="C85" t="str">
            <v>UNIVERSAL ENGG. AMBAD.</v>
          </cell>
          <cell r="D85">
            <v>9.3239999999999998</v>
          </cell>
          <cell r="E85" t="str">
            <v>RAVINDAR</v>
          </cell>
          <cell r="G85">
            <v>880</v>
          </cell>
          <cell r="H85" t="str">
            <v>Fabrication</v>
          </cell>
        </row>
        <row r="86">
          <cell r="A86">
            <v>1742</v>
          </cell>
          <cell r="B86" t="str">
            <v>18.2.2002</v>
          </cell>
          <cell r="C86" t="str">
            <v>JSL GHOTI</v>
          </cell>
          <cell r="D86">
            <v>14.1</v>
          </cell>
          <cell r="E86" t="str">
            <v>RAVINDAR</v>
          </cell>
          <cell r="F86">
            <v>175</v>
          </cell>
          <cell r="G86">
            <v>2467.5</v>
          </cell>
          <cell r="H86" t="str">
            <v>Fabrication</v>
          </cell>
        </row>
        <row r="87">
          <cell r="A87">
            <v>1750</v>
          </cell>
          <cell r="B87" t="str">
            <v>20.2.2002</v>
          </cell>
          <cell r="C87" t="str">
            <v>ABHISHEK STEEL</v>
          </cell>
          <cell r="D87">
            <v>35.020000000000003</v>
          </cell>
          <cell r="E87" t="str">
            <v>EASTERN FRIGHT</v>
          </cell>
          <cell r="F87">
            <v>860</v>
          </cell>
          <cell r="G87">
            <v>30117.200000000004</v>
          </cell>
          <cell r="H87" t="str">
            <v>C/I Steel</v>
          </cell>
        </row>
        <row r="88">
          <cell r="A88">
            <v>1764</v>
          </cell>
          <cell r="B88" t="str">
            <v>22.2.2002</v>
          </cell>
          <cell r="C88" t="str">
            <v>D J ENGINEERING</v>
          </cell>
          <cell r="D88">
            <v>9.0489999999999995</v>
          </cell>
          <cell r="E88" t="str">
            <v>RAVINDAR</v>
          </cell>
          <cell r="G88">
            <v>880</v>
          </cell>
          <cell r="H88" t="str">
            <v>Fabrication</v>
          </cell>
        </row>
        <row r="89">
          <cell r="A89">
            <v>1767</v>
          </cell>
          <cell r="B89" t="str">
            <v>23.2.2002</v>
          </cell>
          <cell r="C89" t="str">
            <v>UNIVERSAL ENGG. AMBAD.</v>
          </cell>
          <cell r="D89">
            <v>3.097</v>
          </cell>
          <cell r="E89" t="str">
            <v>RAVINDAR</v>
          </cell>
          <cell r="G89">
            <v>550</v>
          </cell>
          <cell r="H89" t="str">
            <v>Fabrication</v>
          </cell>
        </row>
        <row r="90">
          <cell r="A90">
            <v>1779</v>
          </cell>
          <cell r="B90" t="str">
            <v>25.2.2002</v>
          </cell>
          <cell r="C90" t="str">
            <v>MSR/ASHOK/5 STAR</v>
          </cell>
          <cell r="D90">
            <v>9.5399999999999991</v>
          </cell>
          <cell r="E90" t="str">
            <v>RAVINDAR</v>
          </cell>
          <cell r="G90">
            <v>1500</v>
          </cell>
          <cell r="H90" t="str">
            <v>Galvanising</v>
          </cell>
        </row>
        <row r="91">
          <cell r="A91">
            <v>1779</v>
          </cell>
          <cell r="B91" t="str">
            <v>25.2.2002</v>
          </cell>
          <cell r="C91" t="str">
            <v>MSR/ASHOK/5 STAR</v>
          </cell>
          <cell r="D91">
            <v>9.5399999999999991</v>
          </cell>
          <cell r="E91" t="str">
            <v>RAVINDAR</v>
          </cell>
          <cell r="G91">
            <v>3150</v>
          </cell>
          <cell r="H91" t="str">
            <v>Galvanising</v>
          </cell>
        </row>
        <row r="92">
          <cell r="A92">
            <v>1783</v>
          </cell>
          <cell r="B92" t="str">
            <v>26.2.2002</v>
          </cell>
          <cell r="C92" t="str">
            <v>AARTI ENGG. AMBAD</v>
          </cell>
          <cell r="D92">
            <v>9.9890000000000008</v>
          </cell>
          <cell r="E92" t="str">
            <v>RAVINDAR</v>
          </cell>
          <cell r="G92">
            <v>880</v>
          </cell>
          <cell r="H92" t="str">
            <v>Fabrication</v>
          </cell>
        </row>
        <row r="93">
          <cell r="A93">
            <v>1793</v>
          </cell>
          <cell r="B93" t="str">
            <v>27.2.2002</v>
          </cell>
          <cell r="C93" t="str">
            <v>JSL GHOTI</v>
          </cell>
          <cell r="D93">
            <v>13.26</v>
          </cell>
          <cell r="E93" t="str">
            <v>RAVINDAR</v>
          </cell>
          <cell r="F93">
            <v>175</v>
          </cell>
          <cell r="G93">
            <v>2320.5</v>
          </cell>
          <cell r="H93" t="str">
            <v>Fabrication</v>
          </cell>
        </row>
        <row r="94">
          <cell r="A94">
            <v>1799</v>
          </cell>
          <cell r="B94" t="str">
            <v>28.2.2002</v>
          </cell>
          <cell r="C94" t="str">
            <v>SUPER METAL INDUSTRIES</v>
          </cell>
          <cell r="D94">
            <v>10.89</v>
          </cell>
          <cell r="E94" t="str">
            <v>RAVINDAR</v>
          </cell>
          <cell r="F94">
            <v>88</v>
          </cell>
          <cell r="G94">
            <v>958.32</v>
          </cell>
          <cell r="H94" t="str">
            <v>Galvanising</v>
          </cell>
        </row>
        <row r="95">
          <cell r="A95">
            <v>1800</v>
          </cell>
          <cell r="B95" t="str">
            <v>28.2.2002</v>
          </cell>
          <cell r="C95" t="str">
            <v>JSL/ MAHESHWARI</v>
          </cell>
          <cell r="D95">
            <v>10.516</v>
          </cell>
          <cell r="E95" t="str">
            <v>RAVINDAR</v>
          </cell>
          <cell r="F95">
            <v>140</v>
          </cell>
          <cell r="G95">
            <v>1472.24</v>
          </cell>
          <cell r="H95" t="str">
            <v>Galvanising</v>
          </cell>
        </row>
        <row r="96">
          <cell r="A96">
            <v>1804</v>
          </cell>
          <cell r="B96">
            <v>37318</v>
          </cell>
          <cell r="C96" t="str">
            <v>ABHISHEK STEEL</v>
          </cell>
          <cell r="D96">
            <v>26.61</v>
          </cell>
          <cell r="E96" t="str">
            <v>EASTERN FRIGHT</v>
          </cell>
          <cell r="F96">
            <v>860</v>
          </cell>
          <cell r="G96">
            <v>22884.6</v>
          </cell>
          <cell r="H96" t="str">
            <v>C/I Steel</v>
          </cell>
        </row>
        <row r="97">
          <cell r="A97">
            <v>1805</v>
          </cell>
          <cell r="B97">
            <v>37318</v>
          </cell>
          <cell r="C97" t="str">
            <v>SANVIJAY  NAGPUR</v>
          </cell>
          <cell r="D97">
            <v>4.3</v>
          </cell>
          <cell r="E97" t="str">
            <v>EASTERN FRIGHT</v>
          </cell>
          <cell r="F97">
            <v>860</v>
          </cell>
          <cell r="G97">
            <v>3698</v>
          </cell>
          <cell r="H97" t="str">
            <v>C/I Steel</v>
          </cell>
        </row>
        <row r="98">
          <cell r="A98">
            <v>1806</v>
          </cell>
          <cell r="B98">
            <v>37318</v>
          </cell>
          <cell r="C98" t="str">
            <v>SANVIJAY  NAGPUR</v>
          </cell>
          <cell r="D98">
            <v>36.33</v>
          </cell>
          <cell r="E98" t="str">
            <v>EASTERN FRIGHT</v>
          </cell>
          <cell r="F98">
            <v>860</v>
          </cell>
          <cell r="G98">
            <v>31243.8</v>
          </cell>
          <cell r="H98" t="str">
            <v>C/I Steel</v>
          </cell>
        </row>
        <row r="99">
          <cell r="A99">
            <v>1810</v>
          </cell>
          <cell r="B99">
            <v>37349</v>
          </cell>
          <cell r="C99" t="str">
            <v>D J ENGINEERING</v>
          </cell>
          <cell r="D99">
            <v>0.71299999999999997</v>
          </cell>
          <cell r="E99" t="str">
            <v>RAVINDAR</v>
          </cell>
          <cell r="G99">
            <v>330</v>
          </cell>
          <cell r="H99" t="str">
            <v>Fabrication</v>
          </cell>
        </row>
        <row r="100">
          <cell r="A100">
            <v>1811</v>
          </cell>
          <cell r="B100">
            <v>37349</v>
          </cell>
          <cell r="C100" t="str">
            <v>UNIVERSAL ENGG. AMBAD.</v>
          </cell>
          <cell r="D100">
            <v>0.505</v>
          </cell>
          <cell r="E100" t="str">
            <v>RAVINDAR</v>
          </cell>
          <cell r="G100">
            <v>330</v>
          </cell>
          <cell r="H100" t="str">
            <v>Fabrication</v>
          </cell>
        </row>
        <row r="101">
          <cell r="A101">
            <v>1814</v>
          </cell>
          <cell r="B101">
            <v>37379</v>
          </cell>
          <cell r="C101" t="str">
            <v>SANVIJAY  NAGPUR</v>
          </cell>
          <cell r="D101">
            <v>41.015000000000001</v>
          </cell>
          <cell r="E101" t="str">
            <v>EASTERN FRIGHT</v>
          </cell>
          <cell r="F101">
            <v>860</v>
          </cell>
          <cell r="G101">
            <v>35272.9</v>
          </cell>
          <cell r="H101" t="str">
            <v>C/I Steel</v>
          </cell>
        </row>
        <row r="102">
          <cell r="A102">
            <v>1818</v>
          </cell>
          <cell r="B102">
            <v>37440</v>
          </cell>
          <cell r="C102" t="str">
            <v>SANVIJAY  NAGPUR</v>
          </cell>
          <cell r="D102">
            <v>34.99</v>
          </cell>
          <cell r="E102" t="str">
            <v>RSPT</v>
          </cell>
          <cell r="F102">
            <v>850</v>
          </cell>
          <cell r="G102">
            <v>29741.5</v>
          </cell>
          <cell r="H102" t="str">
            <v>C/I Steel</v>
          </cell>
        </row>
        <row r="103">
          <cell r="A103">
            <v>1819</v>
          </cell>
          <cell r="B103">
            <v>37440</v>
          </cell>
          <cell r="C103" t="str">
            <v>SANVIJAY  NAGPUR</v>
          </cell>
          <cell r="D103">
            <v>37.384999999999998</v>
          </cell>
          <cell r="E103" t="str">
            <v>RSPT</v>
          </cell>
          <cell r="F103">
            <v>850</v>
          </cell>
          <cell r="G103">
            <v>31777.25</v>
          </cell>
          <cell r="H103" t="str">
            <v>C/I Steel</v>
          </cell>
        </row>
        <row r="104">
          <cell r="A104">
            <v>1821</v>
          </cell>
          <cell r="B104">
            <v>37471</v>
          </cell>
          <cell r="C104" t="str">
            <v>SANVIJAY  NAGPUR</v>
          </cell>
          <cell r="D104">
            <v>38.604999999999997</v>
          </cell>
          <cell r="E104" t="str">
            <v>EASTERN FRIGHT</v>
          </cell>
          <cell r="F104">
            <v>860</v>
          </cell>
          <cell r="G104">
            <v>33200.299999999996</v>
          </cell>
          <cell r="H104" t="str">
            <v>C/I Steel</v>
          </cell>
        </row>
        <row r="105">
          <cell r="A105">
            <v>1827</v>
          </cell>
          <cell r="B105">
            <v>37532</v>
          </cell>
          <cell r="C105" t="str">
            <v>SANVIJAY  NAGPUR</v>
          </cell>
          <cell r="D105">
            <v>13.96</v>
          </cell>
          <cell r="E105" t="str">
            <v>RSPT</v>
          </cell>
          <cell r="F105">
            <v>850</v>
          </cell>
          <cell r="G105">
            <v>11866</v>
          </cell>
          <cell r="H105" t="str">
            <v>C/I Steel</v>
          </cell>
        </row>
        <row r="106">
          <cell r="A106">
            <v>1828</v>
          </cell>
          <cell r="B106">
            <v>37532</v>
          </cell>
          <cell r="C106" t="str">
            <v>ABHISHEK STEEL</v>
          </cell>
          <cell r="D106">
            <v>41.99</v>
          </cell>
          <cell r="E106" t="str">
            <v>RSPT</v>
          </cell>
          <cell r="F106">
            <v>850</v>
          </cell>
          <cell r="G106">
            <v>35691.5</v>
          </cell>
          <cell r="H106" t="str">
            <v>C/I Steel</v>
          </cell>
        </row>
        <row r="107">
          <cell r="A107">
            <v>1837</v>
          </cell>
          <cell r="B107" t="str">
            <v>13.3.2002</v>
          </cell>
          <cell r="C107" t="str">
            <v>JSL GHOTI</v>
          </cell>
          <cell r="D107">
            <v>10.897</v>
          </cell>
          <cell r="E107" t="str">
            <v>RAVINDAR</v>
          </cell>
          <cell r="F107">
            <v>175</v>
          </cell>
          <cell r="G107">
            <v>1906.9750000000001</v>
          </cell>
          <cell r="H107" t="str">
            <v>Fabrication</v>
          </cell>
        </row>
        <row r="108">
          <cell r="A108">
            <v>1838</v>
          </cell>
          <cell r="B108" t="str">
            <v>14.3.2002</v>
          </cell>
          <cell r="C108" t="str">
            <v>JSL GHOTI</v>
          </cell>
          <cell r="D108">
            <v>26.393000000000001</v>
          </cell>
          <cell r="E108" t="str">
            <v>RAVINDAR</v>
          </cell>
          <cell r="F108">
            <v>200</v>
          </cell>
          <cell r="G108">
            <v>5278.6</v>
          </cell>
          <cell r="H108" t="str">
            <v>Fabrication</v>
          </cell>
        </row>
        <row r="109">
          <cell r="A109">
            <v>1840</v>
          </cell>
          <cell r="B109" t="str">
            <v>15.3.2002</v>
          </cell>
          <cell r="C109" t="str">
            <v>ZAMIL STEEL ZAMIL</v>
          </cell>
          <cell r="D109">
            <v>15.195</v>
          </cell>
          <cell r="E109" t="str">
            <v>GANESH</v>
          </cell>
          <cell r="F109">
            <v>390</v>
          </cell>
          <cell r="G109">
            <v>5926.05</v>
          </cell>
          <cell r="H109" t="str">
            <v>C/I Steel</v>
          </cell>
        </row>
        <row r="110">
          <cell r="A110">
            <v>1842</v>
          </cell>
          <cell r="B110" t="str">
            <v>17.3.2002</v>
          </cell>
          <cell r="C110" t="str">
            <v>SANVIJAY  NAGPUR</v>
          </cell>
          <cell r="D110">
            <v>35.484999999999999</v>
          </cell>
          <cell r="E110" t="str">
            <v>EASTERN FRIGHT</v>
          </cell>
          <cell r="F110">
            <v>860</v>
          </cell>
          <cell r="G110">
            <v>30517.1</v>
          </cell>
          <cell r="H110" t="str">
            <v>C/I Steel</v>
          </cell>
        </row>
        <row r="111">
          <cell r="A111">
            <v>1850</v>
          </cell>
          <cell r="B111" t="str">
            <v>18.3.2002</v>
          </cell>
          <cell r="C111" t="str">
            <v>JSL GHOTI</v>
          </cell>
          <cell r="D111">
            <v>10.85</v>
          </cell>
          <cell r="E111" t="str">
            <v>RAVINDAR</v>
          </cell>
          <cell r="F111">
            <v>175</v>
          </cell>
          <cell r="G111">
            <v>1898.75</v>
          </cell>
          <cell r="H111" t="str">
            <v>Fabrication</v>
          </cell>
        </row>
        <row r="112">
          <cell r="A112">
            <v>1854</v>
          </cell>
          <cell r="B112" t="str">
            <v>20.3.2002</v>
          </cell>
          <cell r="C112" t="str">
            <v>JSL GHOTI</v>
          </cell>
          <cell r="D112">
            <v>13.792</v>
          </cell>
          <cell r="E112" t="str">
            <v>RAVINDAR</v>
          </cell>
          <cell r="F112">
            <v>175</v>
          </cell>
          <cell r="G112">
            <v>2413.6</v>
          </cell>
          <cell r="H112" t="str">
            <v>Fabrication</v>
          </cell>
        </row>
        <row r="113">
          <cell r="A113">
            <v>1861</v>
          </cell>
          <cell r="B113" t="str">
            <v>22.3.2002</v>
          </cell>
          <cell r="C113" t="str">
            <v>JSL GHOTI</v>
          </cell>
          <cell r="D113">
            <v>10.94</v>
          </cell>
          <cell r="E113" t="str">
            <v>RAVINDAR</v>
          </cell>
          <cell r="F113">
            <v>175</v>
          </cell>
          <cell r="G113">
            <v>1914.5</v>
          </cell>
          <cell r="H113" t="str">
            <v>Fabrication</v>
          </cell>
        </row>
        <row r="114">
          <cell r="A114">
            <v>1869</v>
          </cell>
          <cell r="B114" t="str">
            <v>26.3.2002</v>
          </cell>
          <cell r="C114" t="str">
            <v>JSL GHOTI</v>
          </cell>
          <cell r="D114">
            <v>16.28</v>
          </cell>
          <cell r="E114" t="str">
            <v>RAVINDAR</v>
          </cell>
          <cell r="F114">
            <v>175</v>
          </cell>
          <cell r="G114">
            <v>2849</v>
          </cell>
          <cell r="H114" t="str">
            <v>Fabrication</v>
          </cell>
        </row>
        <row r="115">
          <cell r="A115">
            <v>1870</v>
          </cell>
          <cell r="B115" t="str">
            <v>26.3.2002</v>
          </cell>
          <cell r="C115" t="str">
            <v>JSL GHOTI</v>
          </cell>
          <cell r="D115">
            <v>10.499000000000001</v>
          </cell>
          <cell r="E115" t="str">
            <v>RAVINDAR</v>
          </cell>
          <cell r="F115">
            <v>175</v>
          </cell>
          <cell r="G115">
            <v>1837.325</v>
          </cell>
          <cell r="H115" t="str">
            <v>Fabrication</v>
          </cell>
        </row>
        <row r="116">
          <cell r="A116">
            <v>1873</v>
          </cell>
          <cell r="B116" t="str">
            <v>27.3.2002</v>
          </cell>
          <cell r="C116" t="str">
            <v>JSL GHOTI</v>
          </cell>
          <cell r="D116">
            <v>10.398</v>
          </cell>
          <cell r="E116" t="str">
            <v>RAVINDAR</v>
          </cell>
          <cell r="F116">
            <v>175</v>
          </cell>
          <cell r="G116">
            <v>1819.6499999999999</v>
          </cell>
          <cell r="H116" t="str">
            <v>Fabrication</v>
          </cell>
        </row>
        <row r="117">
          <cell r="A117">
            <v>1878</v>
          </cell>
          <cell r="B117" t="str">
            <v>28.3.2002</v>
          </cell>
          <cell r="C117" t="str">
            <v>JSL GHOTI</v>
          </cell>
          <cell r="D117">
            <v>10.566000000000001</v>
          </cell>
          <cell r="E117" t="str">
            <v>RAVINDAR</v>
          </cell>
          <cell r="F117">
            <v>175</v>
          </cell>
          <cell r="G117">
            <v>1849.0500000000002</v>
          </cell>
          <cell r="H117" t="str">
            <v>Fabrication</v>
          </cell>
        </row>
        <row r="118">
          <cell r="A118">
            <v>1882</v>
          </cell>
          <cell r="B118" t="str">
            <v>30.3.2002</v>
          </cell>
          <cell r="C118" t="str">
            <v>JSL GHOTI</v>
          </cell>
          <cell r="D118">
            <v>9.8439999999999994</v>
          </cell>
          <cell r="E118" t="str">
            <v>RAVINDAR</v>
          </cell>
          <cell r="F118">
            <v>175</v>
          </cell>
          <cell r="G118">
            <v>1722.6999999999998</v>
          </cell>
          <cell r="H118" t="str">
            <v>Fabrication</v>
          </cell>
        </row>
        <row r="119">
          <cell r="A119">
            <v>1884</v>
          </cell>
          <cell r="B119" t="str">
            <v>31.3.2002</v>
          </cell>
          <cell r="C119" t="str">
            <v>JSL RAIPUR</v>
          </cell>
          <cell r="D119">
            <v>8.5229999999999997</v>
          </cell>
          <cell r="E119" t="str">
            <v>BENGAL ORRISSA</v>
          </cell>
          <cell r="F119">
            <v>1200</v>
          </cell>
          <cell r="G119">
            <v>10227.6</v>
          </cell>
          <cell r="H119" t="str">
            <v>C/I Steel</v>
          </cell>
        </row>
        <row r="120">
          <cell r="A120">
            <v>1885</v>
          </cell>
          <cell r="B120" t="str">
            <v>31.3.2002</v>
          </cell>
          <cell r="C120" t="str">
            <v>JSL RAIPUR</v>
          </cell>
          <cell r="D120">
            <v>4.613999999999999</v>
          </cell>
          <cell r="E120" t="str">
            <v>BENGAL ORRISSA</v>
          </cell>
          <cell r="F120">
            <v>1200</v>
          </cell>
          <cell r="G120">
            <v>5536.7999999999984</v>
          </cell>
          <cell r="H120" t="str">
            <v>C/I Steel</v>
          </cell>
        </row>
        <row r="121">
          <cell r="A121">
            <v>1886</v>
          </cell>
          <cell r="B121" t="str">
            <v>31.3.2002</v>
          </cell>
          <cell r="C121" t="str">
            <v>BAJRANG ALLOY RAIPUR</v>
          </cell>
          <cell r="D121">
            <v>26.13</v>
          </cell>
          <cell r="E121" t="str">
            <v>BENGAL ORRISSA</v>
          </cell>
          <cell r="F121">
            <v>1200</v>
          </cell>
          <cell r="G121">
            <v>31356</v>
          </cell>
          <cell r="H121" t="str">
            <v>C/I Steel</v>
          </cell>
        </row>
        <row r="122">
          <cell r="A122">
            <v>1888</v>
          </cell>
          <cell r="B122" t="str">
            <v>31.3.2002</v>
          </cell>
          <cell r="C122" t="str">
            <v>JSL GHOTI</v>
          </cell>
          <cell r="D122">
            <v>11.010999999999999</v>
          </cell>
          <cell r="E122" t="str">
            <v>RAVINDAR</v>
          </cell>
          <cell r="F122">
            <v>175</v>
          </cell>
          <cell r="G122">
            <v>1926.925</v>
          </cell>
          <cell r="H122" t="str">
            <v>Fabrication</v>
          </cell>
        </row>
        <row r="123">
          <cell r="A123">
            <v>1889</v>
          </cell>
          <cell r="B123" t="str">
            <v>31.3.2002</v>
          </cell>
          <cell r="C123" t="str">
            <v>JSL GHOTI</v>
          </cell>
          <cell r="D123">
            <v>11.337</v>
          </cell>
          <cell r="E123" t="str">
            <v>RAVINDAR</v>
          </cell>
          <cell r="F123">
            <v>175</v>
          </cell>
          <cell r="G123">
            <v>1983.9749999999999</v>
          </cell>
          <cell r="H123" t="str">
            <v>Fabrication</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sheetName val="3"/>
      <sheetName val="4"/>
      <sheetName val="Unit Cost"/>
      <sheetName val="5"/>
      <sheetName val="6"/>
      <sheetName val="9"/>
      <sheetName val="10"/>
      <sheetName val="12"/>
      <sheetName val="13"/>
      <sheetName val="14"/>
      <sheetName val="15"/>
      <sheetName val="Sum"/>
      <sheetName val="Bar"/>
      <sheetName val="Sch 7(4)"/>
      <sheetName val="Sheet1"/>
      <sheetName val="Opening"/>
      <sheetName val="Hardware"/>
      <sheetName val="SCH-3"/>
      <sheetName val="QFC"/>
      <sheetName val="SIN"/>
      <sheetName val="except wiring"/>
      <sheetName val="main1"/>
      <sheetName val="2B for Sub_Station_F_I_"/>
      <sheetName val="220KV CS"/>
      <sheetName val="Imp_Cost FOX 515"/>
      <sheetName val="Unit_Cost"/>
      <sheetName val="Sch_7(4)"/>
      <sheetName val="Imp_Cost_FOX_515"/>
      <sheetName val="factor sheet"/>
      <sheetName val="KG_PG + %age"/>
      <sheetName val="Scheme Area Details_Block__ C2"/>
      <sheetName val="New33KVSS_E3"/>
      <sheetName val="Prop aug of Ex 33KVSS_E3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refreshError="1"/>
      <sheetData sheetId="30" refreshError="1"/>
      <sheetData sheetId="31" refreshError="1"/>
      <sheetData sheetId="32" refreshError="1"/>
      <sheetData sheetId="33"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Timesheet"/>
      <sheetName val="Load Details(B1)"/>
      <sheetName val="DSLP"/>
      <sheetName val="2007 Calendar"/>
      <sheetName val="Report"/>
      <sheetName val="Headings"/>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Design"/>
      <sheetName val="beam-reinft"/>
      <sheetName val="Basis"/>
      <sheetName val="PROG_DATA"/>
      <sheetName val="upa"/>
      <sheetName val="CALC__PER_IEEE-1115_"/>
      <sheetName val="Load_duty_cycle"/>
      <sheetName val="Calc-Float_1"/>
      <sheetName val="Calc-boost_1"/>
      <sheetName val="Annexure-3_1"/>
      <sheetName val="total_-BOQ"/>
      <sheetName val="DETAILED__BOQ"/>
      <sheetName val="Civil Works"/>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Anl"/>
      <sheetName val="IDC"/>
      <sheetName val="A-General"/>
      <sheetName val="beam_reinft"/>
      <sheetName val="Lead"/>
      <sheetName val="#REF"/>
      <sheetName val="BOQ"/>
      <sheetName val="電気設備表"/>
      <sheetName val="TBAL9697 -group wise  sdpl"/>
      <sheetName val="dg-VTu"/>
      <sheetName val="Tke"/>
      <sheetName val="A1-Continuous"/>
      <sheetName val="Typical Design"/>
      <sheetName val="Est To comp-KTRP"/>
      <sheetName val="JCR TOP(ITEM)-KTRP"/>
      <sheetName val="dpc cost"/>
      <sheetName val="SUMMERY"/>
      <sheetName val="UNP-NCW "/>
      <sheetName val="CALC__PER_IEEE-1115_2"/>
      <sheetName val="Load_duty_cycle2"/>
      <sheetName val="Calc-Float_12"/>
      <sheetName val="Calc-boost_12"/>
      <sheetName val="Annexure-3_12"/>
      <sheetName val="Load_Details(B1)2"/>
      <sheetName val="2007_Calendar2"/>
      <sheetName val="CALC__PER_IEEE-1115_1"/>
      <sheetName val="Load_duty_cycle1"/>
      <sheetName val="Calc-Float_11"/>
      <sheetName val="Calc-boost_11"/>
      <sheetName val="Annexure-3_11"/>
      <sheetName val="Load_Details(B1)1"/>
      <sheetName val="2007_Calendar1"/>
      <sheetName val="Load_Details(B1)"/>
      <sheetName val="2007_Calendar"/>
      <sheetName val="Sum"/>
      <sheetName val="data(R.C.Puram)"/>
      <sheetName val="220 11  BS "/>
      <sheetName val="Vind - BtB"/>
      <sheetName val="title"/>
      <sheetName val="Abbreviation"/>
      <sheetName val="Code"/>
      <sheetName val="CALC__PER_IEEE-1115_3"/>
      <sheetName val="Load_duty_cycle3"/>
      <sheetName val="Calc-Float_13"/>
      <sheetName val="Calc-boost_13"/>
      <sheetName val="Annexure-3_13"/>
      <sheetName val="Load_Details(B1)3"/>
      <sheetName val="2007_Calendar3"/>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total_-BOQ1"/>
      <sheetName val="DETAILED__BOQ1"/>
      <sheetName val="Civil_Works"/>
      <sheetName val="Pile_cap"/>
      <sheetName val="pile_Fabrication"/>
      <sheetName val="TBAL9697_-group_wise__sdpl"/>
      <sheetName val="Typical_Design"/>
      <sheetName val="Est_To_comp-KTRP"/>
      <sheetName val="JCR_TOP(ITEM)-KTRP"/>
      <sheetName val="dpc_cost"/>
      <sheetName val="UNP-NCW_"/>
      <sheetName val="data(R_C_Puram)"/>
      <sheetName val="220_11__BS_"/>
      <sheetName val="Vind_-_BtB"/>
      <sheetName val="Cost Rates"/>
      <sheetName val="Construction"/>
      <sheetName val="Cat A Change Control"/>
      <sheetName val="Ratios"/>
      <sheetName val="Vind-BtB"/>
      <sheetName val="Data"/>
      <sheetName val="main1"/>
      <sheetName val="girder"/>
      <sheetName val="X rate"/>
      <sheetName val="General input"/>
      <sheetName val="Progressin Next mon-AP-17"/>
      <sheetName val="Detail In Door Stad"/>
      <sheetName val="FORM7"/>
      <sheetName val="Material "/>
      <sheetName val="BATR0003al"/>
      <sheetName val="Steel-Circular"/>
      <sheetName val="Link"/>
      <sheetName val="GL"/>
      <sheetName val="Sump_cal"/>
      <sheetName val="macros"/>
      <sheetName val="Basement Budget"/>
      <sheetName val="Calendar"/>
      <sheetName val="STN WISE EMR"/>
      <sheetName val="CALC__PER_IEEE-1115_4"/>
      <sheetName val="Load_duty_cycle4"/>
      <sheetName val="Calc-Float_14"/>
      <sheetName val="Calc-boost_14"/>
      <sheetName val="Annexure-3_14"/>
      <sheetName val="Load_Details(B1)4"/>
      <sheetName val="2007_Calendar4"/>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total_-BOQ2"/>
      <sheetName val="DETAILED__BOQ2"/>
      <sheetName val="Civil_Works1"/>
      <sheetName val="Pile_cap1"/>
      <sheetName val="pile_Fabrication1"/>
      <sheetName val="TBAL9697_-group_wise__sdpl1"/>
      <sheetName val="Typical_Design1"/>
      <sheetName val="Est_To_comp-KTRP1"/>
      <sheetName val="JCR_TOP(ITEM)-KTRP1"/>
      <sheetName val="UNP-NCW_1"/>
      <sheetName val="loadcal"/>
      <sheetName val="CALC__PER_IEEE-1115_7"/>
      <sheetName val="Load_duty_cycle7"/>
      <sheetName val="Calc-Float_17"/>
      <sheetName val="Calc-boost_17"/>
      <sheetName val="Annexure-3_17"/>
      <sheetName val="Load_Details(B1)6"/>
      <sheetName val="2007_Calendar6"/>
      <sheetName val="total_-BOQ7"/>
      <sheetName val="DETAILED__BOQ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Pile_cap6"/>
      <sheetName val="pile_Fabrication6"/>
      <sheetName val="Civil_Works6"/>
      <sheetName val="Typical_Design6"/>
      <sheetName val="Est_To_comp-KTRP6"/>
      <sheetName val="JCR_TOP(ITEM)-KTRP6"/>
      <sheetName val="UNP-NCW_6"/>
      <sheetName val="TBAL9697_-group_wise__sdpl6"/>
      <sheetName val="total_-BOQ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Pile_cap2"/>
      <sheetName val="pile_Fabrication2"/>
      <sheetName val="Civil_Works2"/>
      <sheetName val="Typical_Design2"/>
      <sheetName val="Est_To_comp-KTRP2"/>
      <sheetName val="JCR_TOP(ITEM)-KTRP2"/>
      <sheetName val="UNP-NCW_2"/>
      <sheetName val="TBAL9697_-group_wise__sdpl2"/>
      <sheetName val="total_-BOQ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Pile_cap3"/>
      <sheetName val="pile_Fabrication3"/>
      <sheetName val="Civil_Works3"/>
      <sheetName val="Typical_Design3"/>
      <sheetName val="Est_To_comp-KTRP3"/>
      <sheetName val="JCR_TOP(ITEM)-KTRP3"/>
      <sheetName val="UNP-NCW_3"/>
      <sheetName val="TBAL9697_-group_wise__sdpl3"/>
      <sheetName val="CALC__PER_IEEE-1115_5"/>
      <sheetName val="Load_duty_cycle5"/>
      <sheetName val="Calc-Float_15"/>
      <sheetName val="Calc-boost_15"/>
      <sheetName val="Annexure-3_15"/>
      <sheetName val="total_-BOQ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Pile_cap4"/>
      <sheetName val="pile_Fabrication4"/>
      <sheetName val="Civil_Works4"/>
      <sheetName val="Typical_Design4"/>
      <sheetName val="Est_To_comp-KTRP4"/>
      <sheetName val="JCR_TOP(ITEM)-KTRP4"/>
      <sheetName val="UNP-NCW_4"/>
      <sheetName val="TBAL9697_-group_wise__sdpl4"/>
      <sheetName val="CALC__PER_IEEE-1115_6"/>
      <sheetName val="Load_duty_cycle6"/>
      <sheetName val="Calc-Float_16"/>
      <sheetName val="Calc-boost_16"/>
      <sheetName val="Annexure-3_16"/>
      <sheetName val="Load_Details(B1)5"/>
      <sheetName val="2007_Calendar5"/>
      <sheetName val="total_-BOQ6"/>
      <sheetName val="DETAILED__BOQ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Pile_cap5"/>
      <sheetName val="pile_Fabrication5"/>
      <sheetName val="Civil_Works5"/>
      <sheetName val="Typical_Design5"/>
      <sheetName val="Est_To_comp-KTRP5"/>
      <sheetName val="JCR_TOP(ITEM)-KTRP5"/>
      <sheetName val="UNP-NCW_5"/>
      <sheetName val="TBAL9697_-group_wise__sdpl5"/>
      <sheetName val="Conversion"/>
      <sheetName val="ACS(1)"/>
      <sheetName val="FAS-C(4)"/>
      <sheetName val="CCTV(old)"/>
      <sheetName val="Cost_Rates"/>
      <sheetName val="Cat_A_Change_Control"/>
      <sheetName val="STN_WISE_EMR"/>
      <sheetName val="except wiring"/>
      <sheetName val="INP-GEN"/>
      <sheetName val="SIN"/>
      <sheetName val="REf"/>
      <sheetName val="Summary(Termn)"/>
      <sheetName val="2B for Sub_Station_F_I_"/>
      <sheetName val="H2SO4"/>
      <sheetName val="TRAD"/>
      <sheetName val="step &amp; touch "/>
      <sheetName val="KALK"/>
      <sheetName val="Sketch"/>
      <sheetName val="Sch-3"/>
      <sheetName val="220KV C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sheetData sheetId="288"/>
      <sheetData sheetId="289"/>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220Vdc"/>
      <sheetName val="e17"/>
      <sheetName val="e2"/>
      <sheetName val="e33"/>
      <sheetName val="B17"/>
      <sheetName val="B2"/>
      <sheetName val="Li17"/>
      <sheetName val="Li2"/>
      <sheetName val="C17"/>
      <sheetName val="C2"/>
      <sheetName val="BOM"/>
      <sheetName val="FT-06-02 (2)"/>
      <sheetName val="FT-002 R0 (6)"/>
      <sheetName val="FT-06-04"/>
      <sheetName val="Ln"/>
      <sheetName val="Sizing-Calculation"/>
      <sheetName val="Sheet2"/>
      <sheetName val="FM-05-03 (2)"/>
      <sheetName val="220Kv"/>
      <sheetName val="Timesheet"/>
      <sheetName val="DSLP"/>
      <sheetName val="PUR"/>
      <sheetName val="220 11  BS "/>
      <sheetName val="Codes"/>
      <sheetName val="FT-06-02_(2)"/>
      <sheetName val="FT-002_R0_(6)"/>
      <sheetName val="FM-05-03_(2)"/>
      <sheetName val="220_11__BS_"/>
      <sheetName val="FT-06-02_(2)3"/>
      <sheetName val="FT-002_R0_(6)3"/>
      <sheetName val="FM-05-03_(2)3"/>
      <sheetName val="FT-06-02_(2)2"/>
      <sheetName val="FT-002_R0_(6)2"/>
      <sheetName val="FM-05-03_(2)2"/>
      <sheetName val="FT-06-02_(2)1"/>
      <sheetName val="FT-002_R0_(6)1"/>
      <sheetName val="FM-05-03_(2)1"/>
      <sheetName val="Rate Analysis"/>
      <sheetName val="BalcoREVE6603"/>
      <sheetName val="220KV CS"/>
      <sheetName val="Sch-3"/>
      <sheetName val="A1-Continuous"/>
      <sheetName val="Ranges"/>
      <sheetName val="FT-06-02_(2)6"/>
      <sheetName val="FT-002_R0_(6)6"/>
      <sheetName val="FM-05-03_(2)6"/>
      <sheetName val="FT-06-02_(2)4"/>
      <sheetName val="FT-002_R0_(6)4"/>
      <sheetName val="FM-05-03_(2)4"/>
      <sheetName val="FT-06-02_(2)5"/>
      <sheetName val="FT-002_R0_(6)5"/>
      <sheetName val="FM-05-03_(2)5"/>
      <sheetName val="DELTA-H"/>
      <sheetName val="material cacus"/>
      <sheetName val="220Kv (2)"/>
      <sheetName val="purpose&amp;input"/>
      <sheetName val="loadcal"/>
      <sheetName val="Rate_Analysis"/>
      <sheetName val="PROG_DATA"/>
      <sheetName val="except wir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refreshError="1"/>
      <sheetData sheetId="54" refreshError="1"/>
      <sheetData sheetId="55" refreshError="1"/>
      <sheetData sheetId="56" refreshError="1"/>
      <sheetData sheetId="57" refreshError="1"/>
      <sheetData sheetId="58"/>
      <sheetData sheetId="59" refreshError="1"/>
      <sheetData sheetId="60"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Org Chart"/>
      <sheetName val="Vendor"/>
      <sheetName val="Sch-13"/>
      <sheetName val="Sch-14"/>
      <sheetName val="Sch-15"/>
      <sheetName val="Sch-16"/>
      <sheetName val="Sch-17"/>
      <sheetName val="Sch-18"/>
      <sheetName val="Sch-19"/>
      <sheetName val="Sch-20"/>
      <sheetName val="Code"/>
      <sheetName val="Org_Chart"/>
      <sheetName val="LP"/>
      <sheetName val="220Kv"/>
      <sheetName val="BOQ"/>
      <sheetName val="Headings"/>
      <sheetName val="Timesheet"/>
      <sheetName val="220 11  BS "/>
      <sheetName val="DETAILED  BOQ"/>
      <sheetName val="beam-reinft-IIInd floor"/>
      <sheetName val="Vehicles"/>
      <sheetName val="SEW4"/>
      <sheetName val="DSLP"/>
      <sheetName val="labour rates"/>
      <sheetName val="final abstract"/>
      <sheetName val="dpc cost"/>
      <sheetName val="SUMMERY"/>
      <sheetName val="Org_Chart1"/>
      <sheetName val="Org_Chart2"/>
      <sheetName val="Org_Chart3"/>
      <sheetName val="Org_Chart4"/>
      <sheetName val="Database"/>
      <sheetName val="SCHEDULE"/>
      <sheetName val="schedule nos"/>
      <sheetName val="Basic Rates"/>
      <sheetName val="DREV"/>
      <sheetName val="CREV"/>
      <sheetName val="Design"/>
      <sheetName val="regions &amp; PL"/>
      <sheetName val="Material "/>
      <sheetName val="Labour &amp; Plant"/>
      <sheetName val="Voucher"/>
      <sheetName val="Analysis"/>
      <sheetName val="INPUT SHEET"/>
      <sheetName val="RES-PLANNING"/>
      <sheetName val="loadcal"/>
      <sheetName val="Wordsdata"/>
      <sheetName val="item"/>
      <sheetName val="预算"/>
      <sheetName val="Basement Budget"/>
      <sheetName val="Calendar"/>
      <sheetName val="Sales breakup"/>
      <sheetName val="Abbreviation"/>
      <sheetName val="LOCAL RATES"/>
      <sheetName val="HR List-06-10"/>
      <sheetName val="Report"/>
      <sheetName val="beam-reinft"/>
      <sheetName val="Org_Chart5"/>
      <sheetName val="beam-reinft-IIInd_floor"/>
      <sheetName val="220_11__BS_"/>
      <sheetName val="DETAILED__BOQ"/>
      <sheetName val="labour_rates"/>
      <sheetName val="final_abstract"/>
      <sheetName val="dpc_cost"/>
      <sheetName val="schedule_nos"/>
      <sheetName val="Basic_Rates"/>
      <sheetName val="Material_"/>
      <sheetName val="Labour_&amp;_Plant"/>
      <sheetName val="INPUT_SHEET"/>
      <sheetName val="Basement_Budget"/>
      <sheetName val="Sales_breakup"/>
      <sheetName val="regions_&amp;_PL"/>
      <sheetName val="LOCAL_RATES"/>
      <sheetName val="HR_List-06-10"/>
      <sheetName val="220_11__BS_2"/>
      <sheetName val="DETAILED__BOQ2"/>
      <sheetName val="220_11__BS_1"/>
      <sheetName val="DETAILED__BOQ1"/>
      <sheetName val="220_11__BS_3"/>
      <sheetName val="DETAILED__BOQ3"/>
      <sheetName val="Sheet2"/>
      <sheetName val="except wiring"/>
      <sheetName val="Data Sheet"/>
      <sheetName val="Total Staff List"/>
      <sheetName val="prog-mgu"/>
      <sheetName val="공장별판관비배부"/>
      <sheetName val="title"/>
      <sheetName val="Weightage Factor"/>
      <sheetName val="Rate Analysis"/>
      <sheetName val="Dom"/>
      <sheetName val="2007 Calendar"/>
      <sheetName val="PCGIL-Pugalur-Sch"/>
      <sheetName val="Org_Chart6"/>
      <sheetName val="final_abstract1"/>
      <sheetName val="beam-reinft-IIInd_floor1"/>
      <sheetName val="labour_rates1"/>
      <sheetName val="dpc_cost1"/>
      <sheetName val="schedule_nos1"/>
      <sheetName val="Basic_Rates1"/>
      <sheetName val="OP"/>
      <sheetName val="EFP"/>
      <sheetName val="PD"/>
      <sheetName val="CD"/>
      <sheetName val="Perf"/>
      <sheetName val="Ranges"/>
      <sheetName val="Hotel Info Input"/>
      <sheetName val="220_11__BS_4"/>
      <sheetName val="DETAILED__BOQ4"/>
      <sheetName val="Mp-team 1"/>
      <sheetName val="Form 6"/>
      <sheetName val="WORKSHEET"/>
      <sheetName val="Razevig-2"/>
      <sheetName val="Ratios"/>
      <sheetName val="Basis"/>
      <sheetName val="Report1"/>
      <sheetName val="DELTA-H"/>
      <sheetName val="material cacus"/>
      <sheetName val="PROG_DATA"/>
      <sheetName val="Aoc"/>
      <sheetName val="A"/>
      <sheetName val="E1"/>
      <sheetName val="cash-flow"/>
      <sheetName val="R2"/>
      <sheetName val="lc 11"/>
      <sheetName val="lc 21"/>
      <sheetName val="Basic Rate"/>
      <sheetName val="Inputs"/>
      <sheetName val="Abs PMRL"/>
      <sheetName val="Org_Chart8"/>
      <sheetName val="220_11__BS_6"/>
      <sheetName val="DETAILED__BOQ6"/>
      <sheetName val="beam-reinft-IIInd_floor3"/>
      <sheetName val="labour_rates3"/>
      <sheetName val="final_abstract3"/>
      <sheetName val="dpc_cost3"/>
      <sheetName val="schedule_nos3"/>
      <sheetName val="Basic_Rates3"/>
      <sheetName val="Material_3"/>
      <sheetName val="Labour_&amp;_Plant3"/>
      <sheetName val="INPUT_SHEET3"/>
      <sheetName val="Basement_Budget3"/>
      <sheetName val="Sales_breakup3"/>
      <sheetName val="Total_Staff_List2"/>
      <sheetName val="Form_62"/>
      <sheetName val="HR_List-06-103"/>
      <sheetName val="LOCAL_RATES3"/>
      <sheetName val="regions_&amp;_PL3"/>
      <sheetName val="Weightage_Factor2"/>
      <sheetName val="Rate_Analysis2"/>
      <sheetName val="Material_1"/>
      <sheetName val="Labour_&amp;_Plant1"/>
      <sheetName val="INPUT_SHEET1"/>
      <sheetName val="Basement_Budget1"/>
      <sheetName val="Sales_breakup1"/>
      <sheetName val="Total_Staff_List"/>
      <sheetName val="Form_6"/>
      <sheetName val="HR_List-06-101"/>
      <sheetName val="LOCAL_RATES1"/>
      <sheetName val="regions_&amp;_PL1"/>
      <sheetName val="Weightage_Factor"/>
      <sheetName val="Rate_Analysis"/>
      <sheetName val="Org_Chart7"/>
      <sheetName val="220_11__BS_5"/>
      <sheetName val="DETAILED__BOQ5"/>
      <sheetName val="beam-reinft-IIInd_floor2"/>
      <sheetName val="labour_rates2"/>
      <sheetName val="final_abstract2"/>
      <sheetName val="dpc_cost2"/>
      <sheetName val="schedule_nos2"/>
      <sheetName val="Basic_Rates2"/>
      <sheetName val="Material_2"/>
      <sheetName val="Labour_&amp;_Plant2"/>
      <sheetName val="INPUT_SHEET2"/>
      <sheetName val="Basement_Budget2"/>
      <sheetName val="Sales_breakup2"/>
      <sheetName val="Total_Staff_List1"/>
      <sheetName val="Form_61"/>
      <sheetName val="HR_List-06-102"/>
      <sheetName val="LOCAL_RATES2"/>
      <sheetName val="regions_&amp;_PL2"/>
      <sheetName val="Weightage_Factor1"/>
      <sheetName val="Rate_Analysis1"/>
      <sheetName val="I-CO"/>
      <sheetName val="HOLIDAYS"/>
      <sheetName val="Assumptions"/>
      <sheetName val="FORM7"/>
      <sheetName val="LANGUAGE"/>
      <sheetName val="2007_Calendar"/>
      <sheetName val="CS"/>
      <sheetName val="HG"/>
      <sheetName val="Dropdown"/>
      <sheetName val="JACKWELL"/>
      <sheetName val="TBAL9697 -group wise  sdpl"/>
      <sheetName val="M.S."/>
      <sheetName val="Indices"/>
      <sheetName val="Intro."/>
      <sheetName val="Basic_Rates4"/>
      <sheetName val="Material_4"/>
      <sheetName val="Labour_&amp;_Plant4"/>
      <sheetName val="INPUT_SHEET4"/>
      <sheetName val="Basic_Rates5"/>
      <sheetName val="Material_5"/>
      <sheetName val="Labour_&amp;_Plant5"/>
      <sheetName val="INPUT_SHEET5"/>
      <sheetName val="Basic_Rates6"/>
      <sheetName val="Material_6"/>
      <sheetName val="Labour_&amp;_Plant6"/>
      <sheetName val="INPUT_SHEET6"/>
      <sheetName val="Basic_Rates7"/>
      <sheetName val="Material_7"/>
      <sheetName val="Labour_&amp;_Plant7"/>
      <sheetName val="INPUT_SHEET7"/>
      <sheetName val="Basic_Rates8"/>
      <sheetName val="Material_8"/>
      <sheetName val="Labour_&amp;_Plant8"/>
      <sheetName val="INPUT_SHEET8"/>
      <sheetName val="Org_Chart14"/>
      <sheetName val="Basic_Rates14"/>
      <sheetName val="Material_14"/>
      <sheetName val="Labour_&amp;_Plant14"/>
      <sheetName val="INPUT_SHEET14"/>
      <sheetName val="Org_Chart10"/>
      <sheetName val="Basic_Rates10"/>
      <sheetName val="Material_10"/>
      <sheetName val="Labour_&amp;_Plant10"/>
      <sheetName val="INPUT_SHEET10"/>
      <sheetName val="Org_Chart9"/>
      <sheetName val="Basic_Rates9"/>
      <sheetName val="Material_9"/>
      <sheetName val="Labour_&amp;_Plant9"/>
      <sheetName val="INPUT_SHEET9"/>
      <sheetName val="Org_Chart11"/>
      <sheetName val="Basic_Rates11"/>
      <sheetName val="Material_11"/>
      <sheetName val="Labour_&amp;_Plant11"/>
      <sheetName val="INPUT_SHEET11"/>
      <sheetName val="Org_Chart12"/>
      <sheetName val="Basic_Rates12"/>
      <sheetName val="Material_12"/>
      <sheetName val="Labour_&amp;_Plant12"/>
      <sheetName val="INPUT_SHEET12"/>
      <sheetName val="Org_Chart13"/>
      <sheetName val="Basic_Rates13"/>
      <sheetName val="Material_13"/>
      <sheetName val="Labour_&amp;_Plant13"/>
      <sheetName val="INPUT_SHEET13"/>
      <sheetName val="Org_Chart20"/>
      <sheetName val="Basic_Rates20"/>
      <sheetName val="Material_20"/>
      <sheetName val="Labour_&amp;_Plant20"/>
      <sheetName val="INPUT_SHEET20"/>
      <sheetName val="Org_Chart15"/>
      <sheetName val="Basic_Rates15"/>
      <sheetName val="Material_15"/>
      <sheetName val="Labour_&amp;_Plant15"/>
      <sheetName val="INPUT_SHEET15"/>
      <sheetName val="Org_Chart16"/>
      <sheetName val="Basic_Rates16"/>
      <sheetName val="Material_16"/>
      <sheetName val="Labour_&amp;_Plant16"/>
      <sheetName val="INPUT_SHEET16"/>
      <sheetName val="Hotel_Info_Input3"/>
      <sheetName val="Org_Chart17"/>
      <sheetName val="Basic_Rates17"/>
      <sheetName val="Material_17"/>
      <sheetName val="Labour_&amp;_Plant17"/>
      <sheetName val="INPUT_SHEET17"/>
      <sheetName val="Hotel_Info_Input"/>
      <sheetName val="Org_Chart18"/>
      <sheetName val="Basic_Rates18"/>
      <sheetName val="Material_18"/>
      <sheetName val="Labour_&amp;_Plant18"/>
      <sheetName val="INPUT_SHEET18"/>
      <sheetName val="Hotel_Info_Input1"/>
      <sheetName val="Org_Chart19"/>
      <sheetName val="Basic_Rates19"/>
      <sheetName val="Material_19"/>
      <sheetName val="Labour_&amp;_Plant19"/>
      <sheetName val="INPUT_SHEET19"/>
      <sheetName val="Hotel_Info_Input2"/>
      <sheetName val="Org_Chart21"/>
      <sheetName val="Basic_Rates21"/>
      <sheetName val="Material_21"/>
      <sheetName val="Labour_&amp;_Plant21"/>
      <sheetName val="INPUT_SHEET21"/>
      <sheetName val="Hotel_Info_Input4"/>
      <sheetName val="Basement_Budget4"/>
      <sheetName val="Org_Chart22"/>
      <sheetName val="Basic_Rates22"/>
      <sheetName val="Material_22"/>
      <sheetName val="Labour_&amp;_Plant22"/>
      <sheetName val="INPUT_SHEET22"/>
      <sheetName val="Hotel_Info_Input5"/>
      <sheetName val="Basement_Budget5"/>
      <sheetName val="Org_Chart23"/>
      <sheetName val="Basic_Rates23"/>
      <sheetName val="Material_23"/>
      <sheetName val="Labour_&amp;_Plant23"/>
      <sheetName val="INPUT_SHEET23"/>
      <sheetName val="Hotel_Info_Input6"/>
      <sheetName val="Basement_Budget6"/>
      <sheetName val="Org_Chart24"/>
      <sheetName val="Basic_Rates24"/>
      <sheetName val="Material_24"/>
      <sheetName val="Labour_&amp;_Plant24"/>
      <sheetName val="INPUT_SHEET24"/>
      <sheetName val="Hotel_Info_Input7"/>
      <sheetName val="Basement_Budget7"/>
      <sheetName val="Cal"/>
      <sheetName val="Data"/>
      <sheetName val="Detail"/>
      <sheetName val="Sheet1"/>
      <sheetName val="COLUMN"/>
      <sheetName val="concrete"/>
      <sheetName val="HPL"/>
      <sheetName val="girder"/>
      <sheetName val="TABLES"/>
      <sheetName val="PART_DISCOUNT"/>
      <sheetName val="Sch-1(Option-I)"/>
      <sheetName val="complexall"/>
      <sheetName val="SUMMARY"/>
      <sheetName val="mweqpt"/>
      <sheetName val="main"/>
      <sheetName val="profitreco"/>
      <sheetName val="cons-pl"/>
      <sheetName val="bs"/>
      <sheetName val="qtydata"/>
      <sheetName val="rmwip"/>
      <sheetName val="oftn"/>
      <sheetName val="combinedtb"/>
      <sheetName val="consl bs"/>
      <sheetName val="xbal"/>
      <sheetName val="ofca"/>
      <sheetName val="pdnconsn"/>
      <sheetName val="rate-calc"/>
      <sheetName val="pro"/>
      <sheetName val="sap-inven"/>
    </sheetNames>
    <sheetDataSet>
      <sheetData sheetId="0" refreshError="1">
        <row r="9">
          <cell r="C9" t="str">
            <v>Package-A1 : C-55802-S119A-7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efreshError="1"/>
      <sheetData sheetId="48"/>
      <sheetData sheetId="49"/>
      <sheetData sheetId="50"/>
      <sheetData sheetId="51" refreshError="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refreshError="1"/>
      <sheetData sheetId="193"/>
      <sheetData sheetId="194"/>
      <sheetData sheetId="195"/>
      <sheetData sheetId="196"/>
      <sheetData sheetId="197"/>
      <sheetData sheetId="198"/>
      <sheetData sheetId="199"/>
      <sheetData sheetId="200"/>
      <sheetData sheetId="201" refreshError="1"/>
      <sheetData sheetId="202"/>
      <sheetData sheetId="203"/>
      <sheetData sheetId="204"/>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sheetData sheetId="291"/>
      <sheetData sheetId="292"/>
      <sheetData sheetId="293"/>
      <sheetData sheetId="294"/>
      <sheetData sheetId="295"/>
      <sheetData sheetId="296"/>
      <sheetData sheetId="297"/>
      <sheetData sheetId="298"/>
      <sheetData sheetId="299" refreshError="1"/>
      <sheetData sheetId="300" refreshError="1"/>
      <sheetData sheetId="301" refreshError="1"/>
      <sheetData sheetId="302" refreshError="1"/>
      <sheetData sheetId="303" refreshError="1"/>
      <sheetData sheetId="304" refreshError="1"/>
      <sheetData sheetId="305"/>
      <sheetData sheetId="306"/>
      <sheetData sheetId="307"/>
      <sheetData sheetId="308"/>
      <sheetData sheetId="309"/>
      <sheetData sheetId="310"/>
      <sheetData sheetId="311"/>
      <sheetData sheetId="312"/>
      <sheetData sheetId="313"/>
      <sheetData sheetId="314"/>
      <sheetData sheetId="315" refreshError="1"/>
      <sheetData sheetId="316" refreshError="1"/>
      <sheetData sheetId="317"/>
      <sheetData sheetId="318" refreshError="1"/>
      <sheetData sheetId="319" refreshError="1"/>
      <sheetData sheetId="320"/>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ure"/>
      <sheetName val="13.10.10"/>
      <sheetName val="FdN"/>
      <sheetName val="Tower"/>
      <sheetName val="Sheet1"/>
      <sheetName val="Tower types"/>
      <sheetName val="Sheet4"/>
      <sheetName val="21.03.11"/>
    </sheetNames>
    <sheetDataSet>
      <sheetData sheetId="0"/>
      <sheetData sheetId="1"/>
      <sheetData sheetId="2">
        <row r="1">
          <cell r="B1" t="str">
            <v>LARSEN &amp; TOUBRO LIMITED</v>
          </cell>
        </row>
        <row r="3">
          <cell r="B3" t="str">
            <v>DESC</v>
          </cell>
          <cell r="C3" t="str">
            <v>EXC</v>
          </cell>
          <cell r="D3" t="str">
            <v>RCC</v>
          </cell>
          <cell r="E3" t="str">
            <v>PCC</v>
          </cell>
          <cell r="F3" t="str">
            <v>REBAR</v>
          </cell>
          <cell r="G3" t="str">
            <v>Stub</v>
          </cell>
        </row>
        <row r="4">
          <cell r="B4" t="str">
            <v>DB0</v>
          </cell>
          <cell r="C4">
            <v>94.897999999999996</v>
          </cell>
          <cell r="D4">
            <v>16.698</v>
          </cell>
          <cell r="E4">
            <v>1.7949999999999999</v>
          </cell>
          <cell r="F4">
            <v>1796.3629999999998</v>
          </cell>
          <cell r="G4">
            <v>294.81400000000002</v>
          </cell>
        </row>
        <row r="5">
          <cell r="B5" t="str">
            <v>DB1.5</v>
          </cell>
          <cell r="C5">
            <v>110.33</v>
          </cell>
          <cell r="D5">
            <v>25.21</v>
          </cell>
          <cell r="E5">
            <v>2.0699999999999998</v>
          </cell>
          <cell r="F5">
            <v>2266.4369999999999</v>
          </cell>
          <cell r="G5">
            <v>387.762</v>
          </cell>
        </row>
        <row r="6">
          <cell r="B6" t="str">
            <v>DB3</v>
          </cell>
          <cell r="C6">
            <v>110.33</v>
          </cell>
          <cell r="D6">
            <v>27.19</v>
          </cell>
          <cell r="E6">
            <v>2.0699999999999998</v>
          </cell>
          <cell r="F6">
            <v>2485.1819999999998</v>
          </cell>
          <cell r="G6">
            <v>542.50400000000002</v>
          </cell>
        </row>
        <row r="7">
          <cell r="B7" t="str">
            <v>DB4.5</v>
          </cell>
          <cell r="C7">
            <v>121.13</v>
          </cell>
          <cell r="D7">
            <v>37.380000000000003</v>
          </cell>
          <cell r="E7">
            <v>2.2599999999999998</v>
          </cell>
          <cell r="F7">
            <v>3207.1170000000002</v>
          </cell>
          <cell r="G7">
            <v>635.32399999999996</v>
          </cell>
        </row>
        <row r="8">
          <cell r="B8" t="str">
            <v>DB6</v>
          </cell>
          <cell r="C8">
            <v>121.13</v>
          </cell>
          <cell r="D8">
            <v>40.11</v>
          </cell>
          <cell r="E8">
            <v>2.2599999999999998</v>
          </cell>
          <cell r="F8">
            <v>3508.1819999999998</v>
          </cell>
          <cell r="G8">
            <v>790.19399999999996</v>
          </cell>
        </row>
        <row r="9">
          <cell r="B9" t="str">
            <v>DB9</v>
          </cell>
          <cell r="C9">
            <v>130.87</v>
          </cell>
          <cell r="D9">
            <v>52.25</v>
          </cell>
          <cell r="E9">
            <v>2.4300000000000002</v>
          </cell>
          <cell r="F9">
            <v>5606.7280000000001</v>
          </cell>
          <cell r="G9">
            <v>975.83399999999995</v>
          </cell>
        </row>
        <row r="10">
          <cell r="B10" t="str">
            <v>DC0</v>
          </cell>
          <cell r="C10">
            <v>133.63999999999999</v>
          </cell>
          <cell r="D10">
            <v>26.15</v>
          </cell>
          <cell r="E10">
            <v>2.48</v>
          </cell>
          <cell r="F10">
            <v>2613.8269999999998</v>
          </cell>
          <cell r="G10">
            <v>408.19599999999997</v>
          </cell>
        </row>
        <row r="11">
          <cell r="B11" t="str">
            <v>DC1.5</v>
          </cell>
          <cell r="C11">
            <v>139.71</v>
          </cell>
          <cell r="D11">
            <v>34.53</v>
          </cell>
          <cell r="E11">
            <v>2.59</v>
          </cell>
          <cell r="F11">
            <v>2974.616</v>
          </cell>
          <cell r="G11">
            <v>522.471</v>
          </cell>
        </row>
        <row r="12">
          <cell r="B12" t="str">
            <v>DC3</v>
          </cell>
          <cell r="C12">
            <v>139.71</v>
          </cell>
          <cell r="D12">
            <v>36.869999999999997</v>
          </cell>
          <cell r="E12">
            <v>2.59</v>
          </cell>
          <cell r="F12">
            <v>3234.1459999999997</v>
          </cell>
          <cell r="G12">
            <v>701.94100000000003</v>
          </cell>
        </row>
        <row r="13">
          <cell r="B13" t="str">
            <v>DC4.5</v>
          </cell>
          <cell r="C13">
            <v>156.13</v>
          </cell>
          <cell r="D13">
            <v>44.42</v>
          </cell>
          <cell r="E13">
            <v>2.87</v>
          </cell>
          <cell r="F13">
            <v>5004.3460000000005</v>
          </cell>
          <cell r="G13">
            <v>816.11699999999996</v>
          </cell>
        </row>
        <row r="14">
          <cell r="B14" t="str">
            <v>DC6</v>
          </cell>
          <cell r="C14">
            <v>156.13</v>
          </cell>
          <cell r="D14">
            <v>47.15</v>
          </cell>
          <cell r="E14">
            <v>2.87</v>
          </cell>
          <cell r="F14">
            <v>5456.9560000000001</v>
          </cell>
          <cell r="G14">
            <v>995.68600000000004</v>
          </cell>
        </row>
        <row r="15">
          <cell r="B15" t="str">
            <v>DC9</v>
          </cell>
          <cell r="C15">
            <v>169.84</v>
          </cell>
          <cell r="D15">
            <v>58.655000000000001</v>
          </cell>
          <cell r="E15">
            <v>3.12</v>
          </cell>
          <cell r="F15">
            <v>7959.8270000000002</v>
          </cell>
          <cell r="G15">
            <v>1223.9899999999998</v>
          </cell>
        </row>
        <row r="16">
          <cell r="B16" t="str">
            <v>DD0</v>
          </cell>
          <cell r="C16">
            <v>186.47749999999999</v>
          </cell>
          <cell r="D16">
            <v>37.755000000000003</v>
          </cell>
          <cell r="E16">
            <v>3.4024999999999999</v>
          </cell>
          <cell r="F16">
            <v>4103.7250000000004</v>
          </cell>
          <cell r="G16">
            <v>497.58800000000002</v>
          </cell>
        </row>
        <row r="17">
          <cell r="B17" t="str">
            <v>DD1.5</v>
          </cell>
          <cell r="C17">
            <v>190.76</v>
          </cell>
          <cell r="D17">
            <v>49.55</v>
          </cell>
          <cell r="E17">
            <v>3.48</v>
          </cell>
          <cell r="F17">
            <v>4266.2669999999998</v>
          </cell>
          <cell r="G17">
            <v>661.90399999999988</v>
          </cell>
        </row>
        <row r="18">
          <cell r="B18" t="str">
            <v>DD3</v>
          </cell>
          <cell r="C18">
            <v>190.76</v>
          </cell>
          <cell r="D18">
            <v>52.28</v>
          </cell>
          <cell r="E18">
            <v>3.48</v>
          </cell>
          <cell r="F18">
            <v>4571.6370000000006</v>
          </cell>
          <cell r="G18">
            <v>980.03099999999995</v>
          </cell>
        </row>
        <row r="19">
          <cell r="B19" t="str">
            <v>DD4.5</v>
          </cell>
          <cell r="C19">
            <v>209.88</v>
          </cell>
          <cell r="D19">
            <v>56.82</v>
          </cell>
          <cell r="E19">
            <v>3.81</v>
          </cell>
          <cell r="F19">
            <v>6911.607</v>
          </cell>
          <cell r="G19">
            <v>1140.511</v>
          </cell>
        </row>
        <row r="20">
          <cell r="B20" t="str">
            <v>DD6</v>
          </cell>
          <cell r="C20">
            <v>209.88</v>
          </cell>
          <cell r="D20">
            <v>59.97</v>
          </cell>
          <cell r="E20">
            <v>3.81</v>
          </cell>
          <cell r="F20">
            <v>7366.8869999999997</v>
          </cell>
          <cell r="G20">
            <v>1454.366</v>
          </cell>
        </row>
        <row r="21">
          <cell r="B21" t="str">
            <v>DD9</v>
          </cell>
          <cell r="C21">
            <v>226.24</v>
          </cell>
          <cell r="D21">
            <v>71.19</v>
          </cell>
          <cell r="E21">
            <v>4.0999999999999996</v>
          </cell>
          <cell r="F21">
            <v>11024.563</v>
          </cell>
          <cell r="G21">
            <v>1775.5659999999998</v>
          </cell>
        </row>
      </sheetData>
      <sheetData sheetId="3">
        <row r="1">
          <cell r="A1" t="str">
            <v>DBSTR0</v>
          </cell>
          <cell r="B1" t="str">
            <v>LARSEN &amp; TOUBRO LIMITED</v>
          </cell>
        </row>
        <row r="2">
          <cell r="A2" t="str">
            <v>DBSTR3</v>
          </cell>
          <cell r="B2">
            <v>0</v>
          </cell>
        </row>
        <row r="3">
          <cell r="A3" t="str">
            <v>DBNM0</v>
          </cell>
          <cell r="B3" t="str">
            <v>DESC</v>
          </cell>
        </row>
        <row r="4">
          <cell r="A4" t="str">
            <v>DBNM3</v>
          </cell>
          <cell r="B4" t="str">
            <v>DB0</v>
          </cell>
        </row>
        <row r="5">
          <cell r="A5" t="str">
            <v>DB0BE</v>
          </cell>
          <cell r="B5" t="str">
            <v>DB1.5</v>
          </cell>
        </row>
        <row r="6">
          <cell r="A6" t="str">
            <v>DBCPM</v>
          </cell>
          <cell r="B6" t="str">
            <v>DB3</v>
          </cell>
        </row>
        <row r="7">
          <cell r="A7" t="str">
            <v>DB-3</v>
          </cell>
          <cell r="B7" t="str">
            <v>DB4.5</v>
          </cell>
        </row>
        <row r="8">
          <cell r="A8" t="str">
            <v>DB-1.5</v>
          </cell>
          <cell r="B8" t="str">
            <v>DB6</v>
          </cell>
        </row>
        <row r="9">
          <cell r="A9" t="str">
            <v>DB0</v>
          </cell>
          <cell r="B9" t="str">
            <v>DB9</v>
          </cell>
        </row>
        <row r="10">
          <cell r="A10" t="str">
            <v>DB1.5</v>
          </cell>
          <cell r="B10" t="str">
            <v>DC0</v>
          </cell>
        </row>
        <row r="11">
          <cell r="A11" t="str">
            <v>DB3B</v>
          </cell>
          <cell r="B11" t="str">
            <v>DC1.5</v>
          </cell>
        </row>
        <row r="12">
          <cell r="A12" t="str">
            <v>DB3</v>
          </cell>
          <cell r="B12" t="str">
            <v>DC3</v>
          </cell>
        </row>
        <row r="13">
          <cell r="A13" t="str">
            <v>DB4.5</v>
          </cell>
          <cell r="B13" t="str">
            <v>DC4.5</v>
          </cell>
        </row>
        <row r="14">
          <cell r="A14" t="str">
            <v>DB6</v>
          </cell>
          <cell r="B14" t="str">
            <v>DC6</v>
          </cell>
        </row>
        <row r="15">
          <cell r="A15" t="str">
            <v>DB7.5</v>
          </cell>
          <cell r="B15" t="str">
            <v>DC9</v>
          </cell>
        </row>
        <row r="16">
          <cell r="A16" t="str">
            <v>DB9</v>
          </cell>
          <cell r="B16" t="str">
            <v>DD0</v>
          </cell>
        </row>
        <row r="17">
          <cell r="A17" t="str">
            <v>DCSTR0</v>
          </cell>
          <cell r="B17" t="str">
            <v>DD1.5</v>
          </cell>
        </row>
        <row r="18">
          <cell r="A18" t="str">
            <v>DCSTR3</v>
          </cell>
          <cell r="B18" t="str">
            <v>DD3</v>
          </cell>
        </row>
        <row r="19">
          <cell r="A19" t="str">
            <v>DCNM0</v>
          </cell>
          <cell r="B19" t="str">
            <v>DD4.5</v>
          </cell>
        </row>
        <row r="20">
          <cell r="A20" t="str">
            <v>DCNM3</v>
          </cell>
          <cell r="B20" t="str">
            <v>DD6</v>
          </cell>
        </row>
        <row r="21">
          <cell r="A21" t="str">
            <v>DC0BE</v>
          </cell>
          <cell r="B21" t="str">
            <v>DD9</v>
          </cell>
        </row>
        <row r="22">
          <cell r="A22" t="str">
            <v>DCCPM</v>
          </cell>
          <cell r="B22">
            <v>1747.1880000000001</v>
          </cell>
        </row>
        <row r="23">
          <cell r="A23" t="str">
            <v>DC-3</v>
          </cell>
          <cell r="B23">
            <v>941.77099999999996</v>
          </cell>
        </row>
        <row r="24">
          <cell r="A24" t="str">
            <v>DC-1.5</v>
          </cell>
          <cell r="B24">
            <v>1189.2799999999997</v>
          </cell>
        </row>
        <row r="25">
          <cell r="A25" t="str">
            <v>DC0</v>
          </cell>
          <cell r="B25">
            <v>1511.107</v>
          </cell>
        </row>
        <row r="26">
          <cell r="A26" t="str">
            <v>DC1.5</v>
          </cell>
          <cell r="B26">
            <v>1864.2289999999998</v>
          </cell>
        </row>
        <row r="27">
          <cell r="A27" t="str">
            <v>DC3B</v>
          </cell>
          <cell r="B27">
            <v>2162.8040000000001</v>
          </cell>
        </row>
        <row r="28">
          <cell r="A28" t="str">
            <v>DC3</v>
          </cell>
          <cell r="B28">
            <v>838.64700000000016</v>
          </cell>
        </row>
        <row r="29">
          <cell r="A29" t="str">
            <v>DC4.5</v>
          </cell>
          <cell r="B29">
            <v>1088.7830000000001</v>
          </cell>
        </row>
        <row r="30">
          <cell r="A30" t="str">
            <v>DC6</v>
          </cell>
          <cell r="B30">
            <v>1355.412</v>
          </cell>
        </row>
        <row r="31">
          <cell r="A31" t="str">
            <v>DC7.5</v>
          </cell>
          <cell r="B31">
            <v>1661.097</v>
          </cell>
        </row>
        <row r="32">
          <cell r="A32" t="str">
            <v>DC9</v>
          </cell>
          <cell r="B32">
            <v>1981.8879999999999</v>
          </cell>
        </row>
        <row r="33">
          <cell r="A33" t="str">
            <v>DDSTR0</v>
          </cell>
          <cell r="B33">
            <v>51916.889000000003</v>
          </cell>
        </row>
        <row r="34">
          <cell r="A34" t="str">
            <v>DDSTR3</v>
          </cell>
          <cell r="B34">
            <v>51914.440999999999</v>
          </cell>
        </row>
        <row r="35">
          <cell r="A35" t="str">
            <v>DDNM0</v>
          </cell>
          <cell r="B35">
            <v>49544.937999999995</v>
          </cell>
        </row>
        <row r="36">
          <cell r="A36" t="str">
            <v>DDNM3</v>
          </cell>
          <cell r="B36">
            <v>49542.657999999996</v>
          </cell>
        </row>
        <row r="37">
          <cell r="A37" t="str">
            <v>DD0BE</v>
          </cell>
          <cell r="B37">
            <v>8241.503999999999</v>
          </cell>
        </row>
        <row r="38">
          <cell r="A38" t="str">
            <v>DDCPM</v>
          </cell>
          <cell r="B38">
            <v>3110.8579999999997</v>
          </cell>
        </row>
        <row r="39">
          <cell r="A39" t="str">
            <v>DD0</v>
          </cell>
          <cell r="B39">
            <v>2069.326</v>
          </cell>
        </row>
        <row r="40">
          <cell r="A40" t="str">
            <v>DD1.5</v>
          </cell>
          <cell r="B40">
            <v>2444.2510000000002</v>
          </cell>
        </row>
        <row r="41">
          <cell r="A41" t="str">
            <v>DD3B</v>
          </cell>
          <cell r="B41">
            <v>2963.0379999999996</v>
          </cell>
        </row>
        <row r="42">
          <cell r="A42" t="str">
            <v>DD3</v>
          </cell>
          <cell r="B42">
            <v>1238.0300000000002</v>
          </cell>
        </row>
        <row r="43">
          <cell r="A43" t="str">
            <v>DD4.5</v>
          </cell>
          <cell r="B43">
            <v>1434.1290000000001</v>
          </cell>
        </row>
        <row r="44">
          <cell r="A44" t="str">
            <v>DD6</v>
          </cell>
          <cell r="B44">
            <v>1832.9969999999998</v>
          </cell>
        </row>
        <row r="45">
          <cell r="A45" t="str">
            <v>DD7.5</v>
          </cell>
          <cell r="B45">
            <v>2221.8829999999998</v>
          </cell>
        </row>
        <row r="46">
          <cell r="A46" t="str">
            <v>DD9</v>
          </cell>
          <cell r="B46">
            <v>2711.962</v>
          </cell>
        </row>
      </sheetData>
      <sheetData sheetId="4"/>
      <sheetData sheetId="5"/>
      <sheetData sheetId="6"/>
      <sheetData sheetId="7"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um"/>
      <sheetName val="purpose&amp;input"/>
      <sheetName val="water prop."/>
      <sheetName val="Extra Ite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eoni-Nainpur Line"/>
      <sheetName val="SEONI-NAIN LINE SUMMARY"/>
      <sheetName val="Seoni to Lakhnadon Line"/>
      <sheetName val="SEONI-LAKH LINE SUMMARY"/>
    </sheetNames>
    <sheetDataSet>
      <sheetData sheetId="0" refreshError="1"/>
      <sheetData sheetId="1" refreshError="1"/>
      <sheetData sheetId="2">
        <row r="6">
          <cell r="C6" t="str">
            <v>Type of 
Tower</v>
          </cell>
        </row>
        <row r="8">
          <cell r="C8" t="str">
            <v xml:space="preserve">GE </v>
          </cell>
        </row>
        <row r="10">
          <cell r="C10" t="str">
            <v>ND60 + 0</v>
          </cell>
        </row>
        <row r="12">
          <cell r="C12" t="str">
            <v>MD60 + 5</v>
          </cell>
        </row>
        <row r="14">
          <cell r="C14" t="str">
            <v>E60 + 0</v>
          </cell>
        </row>
        <row r="16">
          <cell r="C16" t="str">
            <v>E0 + 0</v>
          </cell>
        </row>
        <row r="18">
          <cell r="C18" t="str">
            <v>E60 + 0</v>
          </cell>
        </row>
        <row r="20">
          <cell r="C20" t="str">
            <v>E30 + 6</v>
          </cell>
        </row>
        <row r="22">
          <cell r="C22" t="str">
            <v>E0 + 3</v>
          </cell>
        </row>
        <row r="24">
          <cell r="C24" t="str">
            <v>E0 + 3</v>
          </cell>
        </row>
        <row r="26">
          <cell r="C26" t="str">
            <v>E0 + 6</v>
          </cell>
        </row>
        <row r="28">
          <cell r="C28" t="str">
            <v>E0 + 3</v>
          </cell>
        </row>
        <row r="30">
          <cell r="C30" t="str">
            <v>E0 + 10</v>
          </cell>
        </row>
        <row r="32">
          <cell r="C32" t="str">
            <v>E0 + 6</v>
          </cell>
        </row>
        <row r="34">
          <cell r="C34" t="str">
            <v>E30 + 3</v>
          </cell>
        </row>
        <row r="36">
          <cell r="C36" t="str">
            <v>E0 + 0</v>
          </cell>
        </row>
        <row r="38">
          <cell r="C38" t="str">
            <v>E0 + 3</v>
          </cell>
        </row>
        <row r="40">
          <cell r="C40" t="str">
            <v>E0 + 0</v>
          </cell>
        </row>
        <row r="42">
          <cell r="C42" t="str">
            <v>E0 + 3</v>
          </cell>
        </row>
        <row r="44">
          <cell r="C44" t="str">
            <v>E60 + 3</v>
          </cell>
        </row>
        <row r="46">
          <cell r="C46" t="str">
            <v>Exist Tw 
ND60 + 0</v>
          </cell>
        </row>
        <row r="48">
          <cell r="C48" t="str">
            <v>Exist Tw 
ND0 + 3</v>
          </cell>
        </row>
      </sheetData>
      <sheetData sheetId="3"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AH cal-HBL  (3)"/>
      <sheetName val="Title"/>
      <sheetName val="No. of cells"/>
      <sheetName val="Input"/>
      <sheetName val="Load Summary"/>
      <sheetName val="AH cal-HBL  (2)"/>
      <sheetName val="AH cal-HBL "/>
      <sheetName val="Load Details-220kV"/>
      <sheetName val="Load Details-33kV"/>
      <sheetName val="lmp &amp; salse"/>
      <sheetName val="Project Budget Worksheet"/>
      <sheetName val="Builtup Area"/>
      <sheetName val="beam-reinft"/>
      <sheetName val="Publicbuilding"/>
      <sheetName val="trafo-size"/>
      <sheetName val="Load Details_220kV"/>
      <sheetName val="R2"/>
      <sheetName val="VALIDATION"/>
      <sheetName val="MFG_TAG"/>
      <sheetName val="Design"/>
      <sheetName val="Report"/>
      <sheetName val="3BPA00132-5-3 W plan HVPNL"/>
      <sheetName val="220 11  BS "/>
      <sheetName val="oresreqsum"/>
      <sheetName val="Sheet1"/>
      <sheetName val="Legal Risk Analysis"/>
      <sheetName val="Motor Data"/>
      <sheetName val="Inputs"/>
      <sheetName val="Sch1"/>
      <sheetName val="Cover sheet"/>
      <sheetName val="Quantities"/>
      <sheetName val="modifiedbattery size"/>
      <sheetName val="Codes"/>
      <sheetName val="dt"/>
      <sheetName val="Twr-MT"/>
      <sheetName val="PRICE BID"/>
      <sheetName val="PLAN_FEB97"/>
      <sheetName val="dBase"/>
      <sheetName val="Improvements"/>
      <sheetName val="Données"/>
      <sheetName val="Actiflo-rf"/>
      <sheetName val="Actiflo-rg"/>
      <sheetName val="#REF"/>
      <sheetName val="AH_cal-HBL__(3)2"/>
      <sheetName val="No__of_cells2"/>
      <sheetName val="Load_Summary2"/>
      <sheetName val="AH_cal-HBL__(2)2"/>
      <sheetName val="AH_cal-HBL_2"/>
      <sheetName val="Load_Details-220kV2"/>
      <sheetName val="Load_Details-33kV2"/>
      <sheetName val="lmp_&amp;_salse2"/>
      <sheetName val="Project_Budget_Worksheet2"/>
      <sheetName val="Load_Details_220kV2"/>
      <sheetName val="Builtup_Area2"/>
      <sheetName val="AH_cal-HBL__(3)1"/>
      <sheetName val="No__of_cells1"/>
      <sheetName val="Load_Summary1"/>
      <sheetName val="AH_cal-HBL__(2)1"/>
      <sheetName val="AH_cal-HBL_1"/>
      <sheetName val="Load_Details-220kV1"/>
      <sheetName val="Load_Details-33kV1"/>
      <sheetName val="lmp_&amp;_salse1"/>
      <sheetName val="Project_Budget_Worksheet1"/>
      <sheetName val="Load_Details_220kV1"/>
      <sheetName val="Builtup_Area1"/>
      <sheetName val="AH_cal-HBL__(3)"/>
      <sheetName val="No__of_cells"/>
      <sheetName val="Load_Summary"/>
      <sheetName val="AH_cal-HBL__(2)"/>
      <sheetName val="AH_cal-HBL_"/>
      <sheetName val="Load_Details-220kV"/>
      <sheetName val="Load_Details-33kV"/>
      <sheetName val="lmp_&amp;_salse"/>
      <sheetName val="Project_Budget_Worksheet"/>
      <sheetName val="Load_Details_220kV"/>
      <sheetName val="Builtup_Area"/>
      <sheetName val="AH_cal-HBL__(3)3"/>
      <sheetName val="No__of_cells3"/>
      <sheetName val="Load_Summary3"/>
      <sheetName val="AH_cal-HBL__(2)3"/>
      <sheetName val="AH_cal-HBL_3"/>
      <sheetName val="Load_Details-220kV3"/>
      <sheetName val="Load_Details-33kV3"/>
      <sheetName val="lmp_&amp;_salse3"/>
      <sheetName val="Project_Budget_Worksheet3"/>
      <sheetName val="Load_Details_220kV3"/>
      <sheetName val="Builtup_Area3"/>
      <sheetName val="AH_cal-HBL__(3)4"/>
      <sheetName val="No__of_cells4"/>
      <sheetName val="Load_Summary4"/>
      <sheetName val="AH_cal-HBL__(2)4"/>
      <sheetName val="AH_cal-HBL_4"/>
      <sheetName val="Load_Details-220kV4"/>
      <sheetName val="Load_Details-33kV4"/>
      <sheetName val="Project_Budget_Worksheet4"/>
      <sheetName val="lmp_&amp;_salse4"/>
      <sheetName val="Load_Details_220kV4"/>
      <sheetName val="Builtup_Area4"/>
      <sheetName val="3BPA00132-5-3_W_plan_HVPNL"/>
      <sheetName val="220_11__BS_"/>
      <sheetName val="Legal_Risk_Analysis"/>
      <sheetName val="Motor_Data"/>
      <sheetName val="modifiedbattery_size"/>
      <sheetName val="Cover_sheet"/>
      <sheetName val="PRICE_BID"/>
      <sheetName val="Basis"/>
      <sheetName val="Supply RATES"/>
      <sheetName val="FORM7"/>
      <sheetName val="water prop."/>
      <sheetName val="DETAILED  BOQ"/>
      <sheetName val="SC Cost FEB 03"/>
      <sheetName val="BM DATA SHEET"/>
      <sheetName val="Conversion"/>
      <sheetName val="220_11__BS_1"/>
      <sheetName val="3BPA00132-5-3_W_plan_HVPNL1"/>
      <sheetName val="Legal_Risk_Analysis1"/>
      <sheetName val="Motor_Data1"/>
      <sheetName val="DimDorrClo"/>
      <sheetName val="Actiflo-rm"/>
      <sheetName val="Result-rf"/>
      <sheetName val="Result-rg"/>
      <sheetName val="Result-rm"/>
      <sheetName val="Dim_Process"/>
      <sheetName val="Cable data"/>
      <sheetName val="EAS"/>
      <sheetName val="BS pricing"/>
      <sheetName val="Rate Analysis"/>
      <sheetName val="Prog Sum"/>
      <sheetName val="database"/>
      <sheetName val="ord-lost_98&amp;99"/>
      <sheetName val="LookUp"/>
      <sheetName val="OLTC MB"/>
      <sheetName val="③赤紙(日文)"/>
      <sheetName val="Mechanical"/>
      <sheetName val="Civil Boq"/>
      <sheetName val="ABP inputs"/>
      <sheetName val="Synergy Sales Budget"/>
      <sheetName val="Block A - BOQ"/>
      <sheetName val="Lead"/>
      <sheetName val="supply"/>
      <sheetName val="INPUT SHEET"/>
      <sheetName val="BOQ_Direct_selling cost"/>
      <sheetName val="loadcal"/>
      <sheetName val="BASIS -DEC 08"/>
      <sheetName val="Parameters"/>
      <sheetName val="Summary year Plan"/>
      <sheetName val="Control"/>
      <sheetName val="Approved MTD Proj #'s"/>
      <sheetName val="Field Values"/>
      <sheetName val="Estimate"/>
      <sheetName val="Alcance"/>
      <sheetName val="DSLP"/>
      <sheetName val="400kV (Cost)"/>
      <sheetName val="Resumen Económico"/>
      <sheetName val="LOCAL RATES"/>
      <sheetName val="AH_cal-HBL__(3)5"/>
      <sheetName val="No__of_cells5"/>
      <sheetName val="Load_Summary5"/>
      <sheetName val="AH_cal-HBL__(2)5"/>
      <sheetName val="AH_cal-HBL_5"/>
      <sheetName val="Load_Details-220kV5"/>
      <sheetName val="Load_Details-33kV5"/>
      <sheetName val="lmp_&amp;_salse5"/>
      <sheetName val="Project_Budget_Worksheet5"/>
      <sheetName val="Load_Details_220kV5"/>
      <sheetName val="Builtup_Area5"/>
      <sheetName val="3BPA00132-5-3_W_plan_HVPNL2"/>
      <sheetName val="220_11__BS_2"/>
      <sheetName val="Legal_Risk_Analysis2"/>
      <sheetName val="Motor_Data2"/>
      <sheetName val="modifiedbattery_size1"/>
      <sheetName val="Cover_sheet1"/>
      <sheetName val="Cable_data"/>
      <sheetName val="Supply_RATES"/>
      <sheetName val="water_prop_"/>
      <sheetName val="BM_DATA_SHEET"/>
      <sheetName val="PRICE_BID1"/>
      <sheetName val="BS_pricing"/>
      <sheetName val="AH_cal-HBL__(3)6"/>
      <sheetName val="No__of_cells6"/>
      <sheetName val="Load_Summary6"/>
      <sheetName val="AH_cal-HBL__(2)6"/>
      <sheetName val="AH_cal-HBL_6"/>
      <sheetName val="Load_Details-220kV6"/>
      <sheetName val="Load_Details-33kV6"/>
      <sheetName val="lmp_&amp;_salse6"/>
      <sheetName val="Project_Budget_Worksheet6"/>
      <sheetName val="Load_Details_220kV6"/>
      <sheetName val="Builtup_Area6"/>
      <sheetName val="3BPA00132-5-3_W_plan_HVPNL3"/>
      <sheetName val="220_11__BS_3"/>
      <sheetName val="Legal_Risk_Analysis3"/>
      <sheetName val="Motor_Data3"/>
      <sheetName val="modifiedbattery_size2"/>
      <sheetName val="Cover_sheet2"/>
      <sheetName val="Cable_data1"/>
      <sheetName val="BS_pricing1"/>
      <sheetName val="PRICE_BID2"/>
      <sheetName val="BM_DATA_SHEET1"/>
      <sheetName val="Supply_RATES1"/>
      <sheetName val="water_prop_1"/>
      <sheetName val="AH_cal-HBL__(3)7"/>
      <sheetName val="No__of_cells7"/>
      <sheetName val="Load_Summary7"/>
      <sheetName val="AH_cal-HBL__(2)7"/>
      <sheetName val="AH_cal-HBL_7"/>
      <sheetName val="Load_Details-220kV7"/>
      <sheetName val="Load_Details-33kV7"/>
      <sheetName val="lmp_&amp;_salse7"/>
      <sheetName val="Project_Budget_Worksheet7"/>
      <sheetName val="Load_Details_220kV7"/>
      <sheetName val="Builtup_Area7"/>
      <sheetName val="3BPA00132-5-3_W_plan_HVPNL4"/>
      <sheetName val="220_11__BS_4"/>
      <sheetName val="Legal_Risk_Analysis4"/>
      <sheetName val="Motor_Data4"/>
      <sheetName val="modifiedbattery_size3"/>
      <sheetName val="Cover_sheet3"/>
      <sheetName val="Cable_data2"/>
      <sheetName val="BS_pricing2"/>
      <sheetName val="PRICE_BID3"/>
      <sheetName val="BM_DATA_SHEET2"/>
      <sheetName val="Supply_RATES2"/>
      <sheetName val="water_prop_2"/>
      <sheetName val="MIC_S100"/>
      <sheetName val="A4a"/>
      <sheetName val="teng"/>
      <sheetName val="MD5500"/>
      <sheetName val="PROG_DATA"/>
      <sheetName val="SS Source Spells"/>
      <sheetName val="main1"/>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refreshError="1"/>
      <sheetData sheetId="226" refreshError="1"/>
      <sheetData sheetId="227" refreshError="1"/>
      <sheetData sheetId="228" refreshError="1"/>
      <sheetData sheetId="229" refreshError="1"/>
      <sheetData sheetId="230" refreshError="1"/>
      <sheetData sheetId="231"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PROG_DATA"/>
      <sheetName val="Material "/>
      <sheetName val="budget"/>
      <sheetName val="PLAN_FEB97"/>
      <sheetName val="Timesheet"/>
      <sheetName val="estimate"/>
      <sheetName val="Ref_Sheet"/>
      <sheetName val="1. Acquisition"/>
      <sheetName val="Labour &amp; Plant"/>
      <sheetName val=""/>
      <sheetName val="REVENUES &amp; BS"/>
      <sheetName val="BOQ"/>
      <sheetName val="S4"/>
      <sheetName val="strand"/>
      <sheetName val="Fill this out first..."/>
      <sheetName val="Definitions"/>
      <sheetName val="Improvements"/>
      <sheetName val="released-S4(04-05)"/>
      <sheetName val="Abutment "/>
      <sheetName val="Material"/>
      <sheetName val="CUM-Mar07"/>
      <sheetName val="IBASE"/>
      <sheetName val="FORM7"/>
      <sheetName val="concrete"/>
      <sheetName val="site fab&amp;ernstr"/>
      <sheetName val="bs BP 04 SA"/>
      <sheetName val="Progress Graphs"/>
      <sheetName val="Progress Sheet - OPTL"/>
      <sheetName val="tower wt."/>
      <sheetName val="PlazaElec"/>
      <sheetName val="Labour _ Plant"/>
      <sheetName val="Machinery"/>
      <sheetName val="conc-foot-gradeslab"/>
      <sheetName val="pr_cal"/>
      <sheetName val="TDT"/>
      <sheetName val="dtct"/>
      <sheetName val="GVT§CT"/>
      <sheetName val="§G"/>
      <sheetName val="TC"/>
      <sheetName val="KLTC"/>
      <sheetName val="VCTH"/>
      <sheetName val="vcot"/>
      <sheetName val="Tkp"/>
      <sheetName val="ksp"/>
      <sheetName val="M+MC"/>
      <sheetName val="00000000"/>
      <sheetName val="10000000"/>
      <sheetName val="DetEst"/>
      <sheetName val="labour"/>
      <sheetName val="Labor abs-NMR"/>
      <sheetName val="VerificaPunzonamento"/>
      <sheetName val="Liste"/>
      <sheetName val="L"/>
      <sheetName val="Staff Acco."/>
      <sheetName val="Calculation"/>
      <sheetName val="EJ Pier"/>
      <sheetName val="Material_"/>
      <sheetName val="1__Acquisition"/>
      <sheetName val="Labour_&amp;_Plant"/>
      <sheetName val="REVENUES_&amp;_BS"/>
      <sheetName val="Fill_this_out_first___"/>
      <sheetName val="Abutment_"/>
      <sheetName val="site_fab&amp;ernstr"/>
      <sheetName val="bs_BP_04_SA"/>
      <sheetName val="Progress_Graphs"/>
      <sheetName val="Progress_Sheet_-_OPTL"/>
      <sheetName val="tower_wt_"/>
      <sheetName val="Labour___Plant"/>
      <sheetName val="Labor_abs-NMR"/>
      <sheetName val="Staff_Acco_"/>
      <sheetName val="EJ_Pier"/>
      <sheetName val="DETAILED  BOQ"/>
      <sheetName val="Load Details-220kV"/>
      <sheetName val="Details and Earnings Charts"/>
      <sheetName val="SUPPLY -Sanitary Fixtures"/>
      <sheetName val="ITEMS FOR CIVIL TENDER"/>
      <sheetName val="Abstract"/>
      <sheetName val="단가비교표"/>
      <sheetName val="E_Summary"/>
      <sheetName val="D_Cntnts"/>
      <sheetName val=" Analysis"/>
      <sheetName val="BOQ "/>
      <sheetName val="Sheet1"/>
      <sheetName val="DWR"/>
      <sheetName val="Priced_DWR "/>
      <sheetName val="DWR(Priced)"/>
      <sheetName val=" AnalysisPCC"/>
      <sheetName val=" AnalysisNH"/>
      <sheetName val="Estimates"/>
      <sheetName val="costing"/>
      <sheetName val="Sheet4"/>
      <sheetName val="CrRajWMM"/>
      <sheetName val="beam-reinft-IIInd floor"/>
      <sheetName val="purpose&amp;input"/>
      <sheetName val="Final Basic rate"/>
      <sheetName val="Basic Rates"/>
      <sheetName val="out_prog"/>
      <sheetName val="선적schedule (2)"/>
      <sheetName val="Sheet3 (2)"/>
      <sheetName val="oresreqsum"/>
      <sheetName val="Project Budget Worksheet"/>
      <sheetName val="TE"/>
      <sheetName val="BQLIST"/>
      <sheetName val="SLAB DESIGN"/>
      <sheetName val="basdat"/>
      <sheetName val="Abt Foundation "/>
      <sheetName val="Cover sheet"/>
      <sheetName val="Rate"/>
      <sheetName val="water prop."/>
      <sheetName val="cul-invSUBMITTED"/>
      <sheetName val="PlazaConstr"/>
      <sheetName val="attach(2)"/>
      <sheetName val="BQ List"/>
      <sheetName val="PipWT"/>
      <sheetName val="ord-lost_98&amp;99"/>
      <sheetName val="Sheet2"/>
      <sheetName val="DATA"/>
      <sheetName val="AOR"/>
      <sheetName val="OGL"/>
      <sheetName val="Overlay Design Data"/>
      <sheetName val="Width"/>
      <sheetName val="Taper-Design Data"/>
      <sheetName val="Customers"/>
      <sheetName val="MRATES"/>
      <sheetName val="RA-markate"/>
      <sheetName val="Design"/>
      <sheetName val="Qty Benchmarking"/>
      <sheetName val="Rate Analysis"/>
      <sheetName val="Miscellaneous"/>
      <sheetName val="Road_All"/>
      <sheetName val="BC &amp; MNB "/>
      <sheetName val="BOQ Distribution"/>
      <sheetName val="Intro"/>
      <sheetName val="DATA_PRG"/>
      <sheetName val="Data Base"/>
      <sheetName val="loadcal_22"/>
      <sheetName val="GLEVEL RHS"/>
      <sheetName val="loadcal"/>
      <sheetName val="Plant _  Machinery"/>
      <sheetName val="voided slab"/>
      <sheetName val="Design sheet"/>
      <sheetName val="Labour productivity"/>
      <sheetName val="Inputs"/>
      <sheetName val="released-S4(04-05).xls"/>
      <sheetName val="Results"/>
      <sheetName val="PLGroupings"/>
      <sheetName val="LOCAL RATES"/>
      <sheetName val="SOR"/>
      <sheetName val="Plant &amp;  Machinery"/>
      <sheetName val="basdat-f"/>
      <sheetName val="Summary Minor Jns."/>
      <sheetName val="Kristal Court"/>
      <sheetName val="foundation"/>
      <sheetName val="Pier"/>
      <sheetName val="Lead statement ss5"/>
      <sheetName val="Material_2"/>
      <sheetName val="Fill_this_out_first___2"/>
      <sheetName val="Abutment_2"/>
      <sheetName val="1__Acquisition2"/>
      <sheetName val="Labour_&amp;_Plant2"/>
      <sheetName val="REVENUES_&amp;_BS2"/>
      <sheetName val="Labour___Plant2"/>
      <sheetName val="Labor_abs-NMR2"/>
      <sheetName val="site_fab&amp;ernstr2"/>
      <sheetName val="EJ_Pier2"/>
      <sheetName val="Material_1"/>
      <sheetName val="Fill_this_out_first___1"/>
      <sheetName val="Abutment_1"/>
      <sheetName val="1__Acquisition1"/>
      <sheetName val="Labour_&amp;_Plant1"/>
      <sheetName val="REVENUES_&amp;_BS1"/>
      <sheetName val="Labour___Plant1"/>
      <sheetName val="Labor_abs-NMR1"/>
      <sheetName val="site_fab&amp;ernstr1"/>
      <sheetName val="EJ_Pier1"/>
      <sheetName val="ESOP ECAL TABLES"/>
      <sheetName val="escalation"/>
      <sheetName val="Labour Rate"/>
      <sheetName val="ME"/>
      <sheetName val="GROUP"/>
      <sheetName val="Motor Data"/>
      <sheetName val="UNP-NCW "/>
      <sheetName val="dBase"/>
      <sheetName val="MRP_Act"/>
      <sheetName val="MRP_Plan"/>
      <sheetName val="4.1 CalculationV2"/>
      <sheetName val="1 Executive Summary"/>
      <sheetName val="98 CONST"/>
      <sheetName val="2.12. Buffer Risks"/>
      <sheetName val="ppraodata"/>
      <sheetName val="splmidata"/>
      <sheetName val="Data - Base Salary Sch"/>
      <sheetName val="D-3"/>
      <sheetName val="设备单价"/>
      <sheetName val="SCHEDULE"/>
      <sheetName val="SECTION DATA BASE"/>
      <sheetName val="Summary"/>
      <sheetName val="INPUT SHEET"/>
      <sheetName val="Perf Distribution"/>
      <sheetName val="Assumptions"/>
      <sheetName val="FAMILY TEXT"/>
      <sheetName val="Fin Mar"/>
      <sheetName val="Res-P&amp;E (PLL)"/>
      <sheetName val="_Analysis2"/>
      <sheetName val="BOQ_2"/>
      <sheetName val="Priced_DWR_2"/>
      <sheetName val="_AnalysisPCC2"/>
      <sheetName val="_AnalysisNH2"/>
      <sheetName val="beam-reinft-IIInd_floor2"/>
      <sheetName val="Final_Basic_rate2"/>
      <sheetName val="Basic_Rates2"/>
      <sheetName val="_Analysis"/>
      <sheetName val="BOQ_"/>
      <sheetName val="Priced_DWR_"/>
      <sheetName val="_AnalysisPCC"/>
      <sheetName val="_AnalysisNH"/>
      <sheetName val="beam-reinft-IIInd_floor"/>
      <sheetName val="Final_Basic_rate"/>
      <sheetName val="Basic_Rates"/>
      <sheetName val="_Analysis1"/>
      <sheetName val="BOQ_1"/>
      <sheetName val="Priced_DWR_1"/>
      <sheetName val="_AnalysisPCC1"/>
      <sheetName val="_AnalysisNH1"/>
      <sheetName val="beam-reinft-IIInd_floor1"/>
      <sheetName val="Final_Basic_rate1"/>
      <sheetName val="Basic_Rates1"/>
      <sheetName val="Bar"/>
      <sheetName val="Analysed rate"/>
      <sheetName val="SITE DATA"/>
      <sheetName val="BOQ Backup"/>
      <sheetName val="bASICDATA"/>
      <sheetName val="doq"/>
      <sheetName val="Prelim.Expense"/>
      <sheetName val="5"/>
      <sheetName val="maing1"/>
      <sheetName val="HP(9.200)"/>
      <sheetName val="Rectangular Beam"/>
      <sheetName val="Input_data"/>
      <sheetName val="LOAD CALCULATIONS"/>
      <sheetName val="Measurment"/>
      <sheetName val="Prdn Cost"/>
      <sheetName val="ABBDATASHEET"/>
      <sheetName val="Design SUS"/>
      <sheetName val="SUPPLY_-Sanitary_Fixtures"/>
      <sheetName val="ITEMS_FOR_CIVIL_TENDER"/>
      <sheetName val="SLAB_DESIGN"/>
      <sheetName val="SUPPLY_-Sanitary_Fixtures1"/>
      <sheetName val="ITEMS_FOR_CIVIL_TENDER1"/>
      <sheetName val="SLAB_DESIGN1"/>
      <sheetName val="water_prop_1"/>
      <sheetName val="water_prop_"/>
      <sheetName val="07"/>
      <sheetName val="Analysis"/>
      <sheetName val="fco"/>
      <sheetName val="Assmpns"/>
      <sheetName val="Categorywise"/>
      <sheetName val="PRECAST lightconc-II"/>
      <sheetName val="TN &amp; KERALA -SALES &amp; GM"/>
      <sheetName val="A"/>
      <sheetName val="Table"/>
      <sheetName val="Setup"/>
      <sheetName val="Input &amp; Calculations"/>
      <sheetName val="Values"/>
      <sheetName val="Valves"/>
      <sheetName val="MS Rates"/>
      <sheetName val="CCTV_EST1"/>
      <sheetName val="Transfer"/>
      <sheetName val="Staffing"/>
      <sheetName val="Budgets"/>
      <sheetName val="Equipment Scope"/>
      <sheetName val="RLS"/>
      <sheetName val="Staff"/>
      <sheetName val="STRL"/>
      <sheetName val="P12"/>
      <sheetName val="Rate Analysis "/>
      <sheetName val="Cell_Sizing"/>
      <sheetName val="m"/>
      <sheetName val="Lead"/>
      <sheetName val="BTB"/>
      <sheetName val="cf"/>
      <sheetName val="orders"/>
      <sheetName val="ECARates"/>
      <sheetName val="Model"/>
      <sheetName val="CONSTRUCTION COMPONENT"/>
      <sheetName val="CIF COST ITEM"/>
      <sheetName val="③赤紙(日文)"/>
      <sheetName val="#3E1_GCR"/>
      <sheetName val="trafo-size"/>
      <sheetName val="Break up Sheet"/>
      <sheetName val="경비"/>
      <sheetName val="Detail"/>
      <sheetName val="Angles"/>
      <sheetName val="RCN-L B D"/>
      <sheetName val="TB"/>
      <sheetName val="ogl A 10"/>
      <sheetName val="Sheet3"/>
      <sheetName val="Wearing Course"/>
      <sheetName val="detls"/>
      <sheetName val="ssr-rates"/>
      <sheetName val="Sheet7"/>
      <sheetName val="Scope"/>
      <sheetName val="RCC,Ret. Wall"/>
      <sheetName val="horizontal"/>
      <sheetName val="Master"/>
      <sheetName val="Longitudinal"/>
      <sheetName val="calc"/>
      <sheetName val="INPUT"/>
      <sheetName val="ANAL"/>
      <sheetName val="dlvoid"/>
      <sheetName val="SALIENT"/>
      <sheetName val="doq-10"/>
      <sheetName val="pier Foundation"/>
      <sheetName val="Cal"/>
      <sheetName val="Debit_Transit"/>
      <sheetName val="index"/>
      <sheetName val="wh_data_R"/>
      <sheetName val="Pav't Calc"/>
      <sheetName val="FORM-W3"/>
      <sheetName val="OD Shares"/>
      <sheetName val="EQP-new file"/>
      <sheetName val="Letter"/>
      <sheetName val="Revenues - Op. Parameters"/>
      <sheetName val="實際值-2006.02.06"/>
      <sheetName val="JV請款"/>
      <sheetName val="Top Line - WWW"/>
      <sheetName val="lmp &amp; salse"/>
      <sheetName val="LANGUAGE"/>
      <sheetName val="DIMEXP_OUT"/>
      <sheetName val="a1-continuous"/>
      <sheetName val="dslp"/>
      <sheetName val="mainbs1"/>
      <sheetName val="Sch1"/>
      <sheetName val="ytd-march'10"/>
      <sheetName val="IDCCALHYD-GOO"/>
      <sheetName val="xcadm_16_1"/>
      <sheetName val="CO FORMS"/>
      <sheetName val="EXPENSES"/>
    </sheetNames>
    <sheetDataSet>
      <sheetData sheetId="0">
        <row r="172">
          <cell r="W172" t="str">
            <v>ACCTS/ADMN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sheetData sheetId="252" refreshError="1"/>
      <sheetData sheetId="253"/>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ssue_summary "/>
      <sheetName val="iso-forms "/>
      <sheetName val="purpose&amp;input"/>
      <sheetName val="CAL_SUMMARY"/>
      <sheetName val="PIPESIZING_C120"/>
      <sheetName val="Thickness-C120"/>
      <sheetName val="Prdro_C120"/>
      <sheetName val="resis. coeffC120"/>
      <sheetName val="SCHEMATIC SKETCH"/>
      <sheetName val="FORM7"/>
      <sheetName val="Design"/>
      <sheetName val="dummy"/>
      <sheetName val="PROG_DATA"/>
      <sheetName val="steam outlet"/>
      <sheetName val="estimate"/>
      <sheetName val="REL"/>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RANGE"/>
      <sheetName val="RECAPITULATION"/>
      <sheetName val="FT-001_R0"/>
      <sheetName val="FT-05-02_R0"/>
      <sheetName val="e220-66kV_"/>
      <sheetName val="issue_summary_"/>
      <sheetName val="iso-forms_"/>
      <sheetName val="resis__coeffC120"/>
      <sheetName val="SCHEMATIC_SKETCH"/>
      <sheetName val="COLUMN"/>
      <sheetName val="purpose_input"/>
      <sheetName val="REVENUES &amp; BS"/>
      <sheetName val="Leg 1-1"/>
      <sheetName val="QOSWS "/>
      <sheetName val="cul-invSUBMITTED"/>
      <sheetName val="Ref Tables"/>
      <sheetName val="Labour"/>
      <sheetName val="Labour &amp; Plant"/>
      <sheetName val="RA-markate"/>
      <sheetName val="Summary"/>
      <sheetName val="RA_markate"/>
      <sheetName val="M.R.List (2)"/>
      <sheetName val="BOQ"/>
      <sheetName val="RAJU ASSO"/>
      <sheetName val="7 Other Costs"/>
      <sheetName val="water prop."/>
      <sheetName val="A 3.7"/>
      <sheetName val="RATE-ANAY."/>
      <sheetName val="potablwater"/>
      <sheetName val="Cul_detail"/>
      <sheetName val="CLAY"/>
      <sheetName val="L"/>
      <sheetName val="CFL-KIM"/>
      <sheetName val="Sales Cycle Stages"/>
      <sheetName val="Schedule No.1"/>
      <sheetName val="ABBR"/>
      <sheetName val="Data sheet"/>
      <sheetName val="wordsdata"/>
      <sheetName val="FT-001_R02"/>
      <sheetName val="FT-05-02_R02"/>
      <sheetName val="e220-66kV_2"/>
      <sheetName val="issue_summary_2"/>
      <sheetName val="iso-forms_2"/>
      <sheetName val="resis__coeffC1202"/>
      <sheetName val="SCHEMATIC_SKETCH2"/>
      <sheetName val="steam_outlet2"/>
      <sheetName val="FT-001_R01"/>
      <sheetName val="FT-05-02_R01"/>
      <sheetName val="e220-66kV_1"/>
      <sheetName val="issue_summary_1"/>
      <sheetName val="iso-forms_1"/>
      <sheetName val="resis__coeffC1201"/>
      <sheetName val="SCHEMATIC_SKETCH1"/>
      <sheetName val="steam_outlet1"/>
      <sheetName val="steam_outlet"/>
      <sheetName val="Boiler&amp;TG"/>
      <sheetName val="Sch. Areas"/>
      <sheetName val="PV FDN"/>
      <sheetName val="FT-001_R03"/>
      <sheetName val="FT-05-02_R03"/>
      <sheetName val="e220-66kV_3"/>
      <sheetName val="issue_summary_3"/>
      <sheetName val="iso-forms_3"/>
      <sheetName val="resis__coeffC1203"/>
      <sheetName val="SCHEMATIC_SKETCH3"/>
      <sheetName val="steam_outlet3"/>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Defn"/>
      <sheetName val="NLD - Assum"/>
      <sheetName val="Register"/>
      <sheetName val="Abstract Sheet"/>
      <sheetName val="F.1"/>
      <sheetName val="trafo-size"/>
      <sheetName val="REVENUES_&amp;_BS"/>
      <sheetName val="Leg_1-1"/>
      <sheetName val="QOSWS_"/>
      <sheetName val="Ref_Tables"/>
      <sheetName val="Labour_&amp;_Plant"/>
      <sheetName val="M_R_List_(2)"/>
      <sheetName val="RAJU_ASSO"/>
      <sheetName val="7_Other_Costs"/>
      <sheetName val="water_prop_"/>
      <sheetName val="A_3_7"/>
      <sheetName val="RATE-ANAY_"/>
      <sheetName val="Sales_Cycle_Stages"/>
      <sheetName val="Schedule_No_1"/>
      <sheetName val="Data_sheet"/>
      <sheetName val="Sch__Areas"/>
      <sheetName val="LOCAL RATES"/>
      <sheetName val="Setting"/>
      <sheetName val="영업소실적"/>
      <sheetName val="Cash Flow"/>
      <sheetName val="Summary Rates From Contract"/>
      <sheetName val="TS-TC"/>
      <sheetName val="Garde"/>
      <sheetName val="calculation"/>
      <sheetName val="Resources"/>
      <sheetName val="Template"/>
      <sheetName val="Criteria"/>
      <sheetName val="FT-001_R04"/>
      <sheetName val="FT-05-02_R04"/>
      <sheetName val="e220-66kV_4"/>
      <sheetName val="issue_summary_4"/>
      <sheetName val="iso-forms_4"/>
      <sheetName val="resis__coeffC1204"/>
      <sheetName val="SCHEMATIC_SKETCH4"/>
      <sheetName val="steam_outlet4"/>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REVENUES_&amp;_BS1"/>
      <sheetName val="Leg_1-11"/>
      <sheetName val="QOSWS_1"/>
      <sheetName val="Ref_Tables1"/>
      <sheetName val="Labour_&amp;_Plant1"/>
      <sheetName val="M_R_List_(2)1"/>
      <sheetName val="RAJU_ASSO1"/>
      <sheetName val="7_Other_Costs1"/>
      <sheetName val="water_prop_1"/>
      <sheetName val="RATE-ANAY_1"/>
      <sheetName val="A_3_71"/>
      <sheetName val="NOTES"/>
      <sheetName val="HT-INTROD"/>
      <sheetName val="bs BP 04 SA"/>
      <sheetName val="DSLP"/>
      <sheetName val="CABLE DATA"/>
      <sheetName val="Cable-data"/>
      <sheetName val="#REF"/>
      <sheetName val="Work"/>
      <sheetName val="E1"/>
      <sheetName val="Weightage Factor"/>
      <sheetName val="Abstract_Sheet"/>
      <sheetName val="Abstract_Sheet1"/>
      <sheetName val="FT-001_R07"/>
      <sheetName val="FT-05-02_R07"/>
      <sheetName val="e220-66kV_7"/>
      <sheetName val="issue_summary_7"/>
      <sheetName val="iso-forms_7"/>
      <sheetName val="resis__coeffC1207"/>
      <sheetName val="SCHEMATIC_SKETCH7"/>
      <sheetName val="steam_outlet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Abstract_Sheet6"/>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Abstract_Sheet2"/>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Abstract_Sheet3"/>
      <sheetName val="FT-001_R05"/>
      <sheetName val="FT-05-02_R05"/>
      <sheetName val="e220-66kV_5"/>
      <sheetName val="issue_summary_5"/>
      <sheetName val="iso-forms_5"/>
      <sheetName val="resis__coeffC1205"/>
      <sheetName val="SCHEMATIC_SKETCH5"/>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bstract_Sheet4"/>
      <sheetName val="FT-001_R06"/>
      <sheetName val="FT-05-02_R06"/>
      <sheetName val="e220-66kV_6"/>
      <sheetName val="issue_summary_6"/>
      <sheetName val="iso-forms_6"/>
      <sheetName val="resis__coeffC1206"/>
      <sheetName val="SCHEMATIC_SKETCH6"/>
      <sheetName val="steam_outlet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Abstract_Sheet5"/>
      <sheetName val="MPR_PA_1"/>
      <sheetName val="Sulphur (2)"/>
      <sheetName val="ROW Compensation"/>
      <sheetName val="PDR_HT"/>
      <sheetName val="Load Details-220kV"/>
      <sheetName val="REDUCER"/>
      <sheetName val="WE'T"/>
      <sheetName val="Motor Data"/>
      <sheetName val="NLD_-_Assum"/>
      <sheetName val="REVENUES_&amp;_BS2"/>
      <sheetName val="Leg_1-12"/>
      <sheetName val="QOSWS_2"/>
      <sheetName val="Ref_Tables2"/>
      <sheetName val="Labour_&amp;_Plant2"/>
      <sheetName val="M_R_List_(2)2"/>
      <sheetName val="RAJU_ASSO2"/>
      <sheetName val="7_Other_Costs2"/>
      <sheetName val="water_prop_2"/>
      <sheetName val="RATE-ANAY_2"/>
      <sheetName val="A_3_72"/>
      <sheetName val="F_1"/>
      <sheetName val="Cash_Flow"/>
      <sheetName val="Summary_Rates_From_Contract"/>
      <sheetName val="hori. vessel(E-895)"/>
      <sheetName val="DropDownList"/>
      <sheetName val="JOBS  UNDER TURNKEY BASIS"/>
      <sheetName val="Gr.182 - OHE"/>
      <sheetName val="Costos R.H. "/>
      <sheetName val="except wiring"/>
      <sheetName val="Calc"/>
      <sheetName val="moments-table(tri)"/>
      <sheetName val="AT-3"/>
      <sheetName val="Sch-5"/>
      <sheetName val="Ranges"/>
      <sheetName val="Desgn(zone I)"/>
      <sheetName val="Break down adjustments"/>
      <sheetName val="Front end"/>
      <sheetName val="Manpower"/>
      <sheetName val="A"/>
      <sheetName val="grid"/>
      <sheetName val="Dom"/>
      <sheetName val="Presentation"/>
      <sheetName val="Activity No (A) ( 12)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2)"/>
      <sheetName val="abs (3)"/>
      <sheetName val="abs (4)"/>
      <sheetName val="Top Sheet"/>
      <sheetName val="abs"/>
      <sheetName val="sub-abs"/>
      <sheetName val="beam"/>
      <sheetName val="slab."/>
      <sheetName val="dism - (Ref)"/>
      <sheetName val="refra"/>
      <sheetName val="SEP"/>
      <sheetName val="plabs"/>
      <sheetName val="strabs"/>
      <sheetName val="eqpt.ern"/>
      <sheetName val="re-ern of readymade"/>
      <sheetName val="site fab&amp;ernplt"/>
      <sheetName val="site fab&amp;ernstr"/>
      <sheetName val="site fab&amp;ern"/>
      <sheetName val="re-ern of dism str"/>
      <sheetName val="re-ern of dism plt"/>
      <sheetName val="re-ern of dism"/>
      <sheetName val="dism-(mech)"/>
      <sheetName val="unit wt"/>
      <sheetName val="Progress Graphs"/>
      <sheetName val="L"/>
      <sheetName val="Progress Sheet - OPTL"/>
      <sheetName val="tower wt."/>
      <sheetName val="Motor Data"/>
      <sheetName val="PLAN_FEB97"/>
      <sheetName val="purpose&amp;input"/>
      <sheetName val="sag-ten"/>
      <sheetName val="3BPA00132-5-3 W plan HVPNL"/>
      <sheetName val="PRICE BID"/>
      <sheetName val="FORM7"/>
      <sheetName val="july-I"/>
      <sheetName val="costing"/>
      <sheetName val="Load Details-220kV"/>
      <sheetName val="Staff Acco."/>
      <sheetName val="DETAILED  BOQ"/>
      <sheetName val="BOQ"/>
      <sheetName val="conc-foot-gradeslab"/>
      <sheetName val="Design"/>
      <sheetName val="MRP_Act"/>
      <sheetName val="MRP_Plan"/>
      <sheetName val="VerificaPunzonamento"/>
      <sheetName val="FOUNDATION XMTL"/>
      <sheetName val="400kV DC Xeldem-Mapusa TL L2(2)"/>
      <sheetName val="Detailed Back-up Div"/>
      <sheetName val="Detailed Back-up"/>
      <sheetName val="STRINGING HL DATA"/>
      <sheetName val="XMTL HL data"/>
      <sheetName val="Deviation Schedule"/>
      <sheetName val="Revised L1"/>
      <sheetName val="400kV DC Xeldem-Mapusa TL L2"/>
      <sheetName val="L2 Analyzer"/>
      <sheetName val="Gangs overall prod"/>
      <sheetName val="Check Survey Plan"/>
      <sheetName val="Stubs"/>
      <sheetName val="ROW Hotspoting "/>
      <sheetName val="Planning assumptions"/>
      <sheetName val="Productivities"/>
      <sheetName val="FDN"/>
      <sheetName val="FDN Rev"/>
      <sheetName val="ERE"/>
      <sheetName val="ERE Rev"/>
      <sheetName val="Sheet3"/>
      <sheetName val="STR"/>
      <sheetName val="STRING"/>
      <sheetName val="AP 1 TO AP DE "/>
      <sheetName val="Stub Supply"/>
      <sheetName val="Stub Supply (TOT)"/>
      <sheetName val="Tower Supply"/>
      <sheetName val="Tower Supply (TOT)"/>
      <sheetName val="400kv_WZ-2"/>
      <sheetName val="ERECTION XMTL"/>
      <sheetName val="XXTL L2"/>
      <sheetName val="Sheet1"/>
      <sheetName val="XNTL L2"/>
      <sheetName val="abs_(2)2"/>
      <sheetName val="abs_(3)2"/>
      <sheetName val="abs_(4)2"/>
      <sheetName val="Top_Sheet2"/>
      <sheetName val="slab_2"/>
      <sheetName val="dism_-_(Ref)2"/>
      <sheetName val="eqpt_ern2"/>
      <sheetName val="re-ern_of_readymade2"/>
      <sheetName val="site_fab&amp;ernplt2"/>
      <sheetName val="site_fab&amp;ernstr2"/>
      <sheetName val="site_fab&amp;ern2"/>
      <sheetName val="re-ern_of_dism_str2"/>
      <sheetName val="re-ern_of_dism_plt2"/>
      <sheetName val="re-ern_of_dism2"/>
      <sheetName val="unit_wt2"/>
      <sheetName val="abs_(2)1"/>
      <sheetName val="abs_(3)1"/>
      <sheetName val="abs_(4)1"/>
      <sheetName val="Top_Sheet1"/>
      <sheetName val="slab_1"/>
      <sheetName val="dism_-_(Ref)1"/>
      <sheetName val="eqpt_ern1"/>
      <sheetName val="re-ern_of_readymade1"/>
      <sheetName val="site_fab&amp;ernplt1"/>
      <sheetName val="site_fab&amp;ernstr1"/>
      <sheetName val="site_fab&amp;ern1"/>
      <sheetName val="re-ern_of_dism_str1"/>
      <sheetName val="re-ern_of_dism_plt1"/>
      <sheetName val="re-ern_of_dism1"/>
      <sheetName val="unit_wt1"/>
      <sheetName val="abs_(2)"/>
      <sheetName val="abs_(3)"/>
      <sheetName val="abs_(4)"/>
      <sheetName val="Top_Sheet"/>
      <sheetName val="slab_"/>
      <sheetName val="dism_-_(Ref)"/>
      <sheetName val="eqpt_ern"/>
      <sheetName val="re-ern_of_readymade"/>
      <sheetName val="site_fab&amp;ernplt"/>
      <sheetName val="site_fab&amp;ernstr"/>
      <sheetName val="site_fab&amp;ern"/>
      <sheetName val="re-ern_of_dism_str"/>
      <sheetName val="re-ern_of_dism_plt"/>
      <sheetName val="re-ern_of_dism"/>
      <sheetName val="unit_wt"/>
      <sheetName val="abs_(2)3"/>
      <sheetName val="abs_(3)3"/>
      <sheetName val="abs_(4)3"/>
      <sheetName val="Top_Sheet3"/>
      <sheetName val="slab_3"/>
      <sheetName val="dism_-_(Ref)3"/>
      <sheetName val="eqpt_ern3"/>
      <sheetName val="re-ern_of_readymade3"/>
      <sheetName val="site_fab&amp;ernplt3"/>
      <sheetName val="site_fab&amp;ernstr3"/>
      <sheetName val="site_fab&amp;ern3"/>
      <sheetName val="re-ern_of_dism_str3"/>
      <sheetName val="re-ern_of_dism_plt3"/>
      <sheetName val="re-ern_of_dism3"/>
      <sheetName val="unit_wt3"/>
      <sheetName val="Datos generales"/>
      <sheetName val="Progress_Graphs"/>
      <sheetName val="Progress_Sheet_-_OPTL"/>
      <sheetName val="tower_wt_"/>
      <sheetName val="Motor_Data"/>
      <sheetName val="Load_Details-220kV"/>
      <sheetName val="3BPA00132-5-3_W_plan_HVPNL"/>
      <sheetName val="PRICE_BID"/>
      <sheetName val="Staff_Acco_"/>
      <sheetName val="DETAILED__BOQ"/>
      <sheetName val="FOUNDATION_XMTL"/>
      <sheetName val="400kV_DC_Xeldem-Mapusa_TL_L2(2)"/>
      <sheetName val="Detailed_Back-up_Div"/>
      <sheetName val="Detailed_Back-up"/>
      <sheetName val="STRINGING_HL_DATA"/>
      <sheetName val="XMTL_HL_data"/>
      <sheetName val="Deviation_Schedule"/>
      <sheetName val="Revised_L1"/>
      <sheetName val="400kV_DC_Xeldem-Mapusa_TL_L2"/>
      <sheetName val="L2_Analyzer"/>
      <sheetName val="Gangs_overall_prod"/>
      <sheetName val="Check_Survey_Plan"/>
      <sheetName val="ROW_Hotspoting_"/>
      <sheetName val="Planning_assumptions"/>
      <sheetName val="FDN_Rev"/>
      <sheetName val="ERE_Rev"/>
      <sheetName val="AP_1_TO_AP_DE_"/>
      <sheetName val="Stub_Supply"/>
      <sheetName val="Stub_Supply_(TOT)"/>
      <sheetName val="Tower_Supply"/>
      <sheetName val="Tower_Supply_(TOT)"/>
      <sheetName val="ERECTION_XMTL"/>
      <sheetName val="XXTL_L2"/>
      <sheetName val="XNTL_L2"/>
      <sheetName val="Cover sheet"/>
      <sheetName val="Tower"/>
      <sheetName val="TOPSHEET(OUTSIDE)"/>
      <sheetName val="Leg 1-1"/>
      <sheetName val="97 사업추정(WEKI)"/>
      <sheetName val="Motor_Data1"/>
      <sheetName val="Load_Details-220kV1"/>
      <sheetName val="OBRPA"/>
      <sheetName val="OWBRPA"/>
      <sheetName val="Prov Sums"/>
      <sheetName val="VARBRPA"/>
      <sheetName val="VARWBRPA"/>
      <sheetName val="piping"/>
      <sheetName val="PROCESS"/>
      <sheetName val="sh-1"/>
      <sheetName val="Conversion"/>
      <sheetName val="DSLP"/>
      <sheetName val="dBase"/>
      <sheetName val="Foundation"/>
      <sheetName val="OPGW"/>
      <sheetName val="ACD"/>
      <sheetName val="Earthing"/>
      <sheetName val="Erection"/>
      <sheetName val="BD"/>
      <sheetName val="Top sheet EDF"/>
      <sheetName val="abs_(2)4"/>
      <sheetName val="abs_(3)4"/>
      <sheetName val="abs_(4)4"/>
      <sheetName val="Top_Sheet4"/>
      <sheetName val="slab_4"/>
      <sheetName val="dism_-_(Ref)4"/>
      <sheetName val="eqpt_ern4"/>
      <sheetName val="re-ern_of_readymade4"/>
      <sheetName val="site_fab&amp;ernplt4"/>
      <sheetName val="site_fab&amp;ernstr4"/>
      <sheetName val="site_fab&amp;ern4"/>
      <sheetName val="re-ern_of_dism_str4"/>
      <sheetName val="re-ern_of_dism_plt4"/>
      <sheetName val="re-ern_of_dism4"/>
      <sheetName val="unit_wt4"/>
      <sheetName val="Datos_generales"/>
      <sheetName val="TABLES"/>
      <sheetName val="clay"/>
      <sheetName val="IDC_Phase_I"/>
      <sheetName val="Costi"/>
      <sheetName val="Sch1"/>
      <sheetName val="adm_16_1c"/>
      <sheetName val="adm_4_1"/>
      <sheetName val="Load Details(B2)"/>
      <sheetName val="am_1"/>
      <sheetName val="financials"/>
      <sheetName val="dacs_4_4_1"/>
      <sheetName val="eow"/>
      <sheetName val="lambdarouter"/>
      <sheetName val="ols_1.6t"/>
      <sheetName val="ols_80g"/>
      <sheetName val="r16"/>
      <sheetName val="projectinfo"/>
      <sheetName val="tdm_10g"/>
      <sheetName val="lambdaunite"/>
      <sheetName val="Details"/>
      <sheetName val="oresreqsum"/>
      <sheetName val="services"/>
      <sheetName val="mainbs1"/>
      <sheetName val="Cad Map"/>
      <sheetName val="Codes"/>
      <sheetName val="Date"/>
      <sheetName val="Fee Rate Summary"/>
      <sheetName val="R2"/>
      <sheetName val="Data sheet"/>
      <sheetName val="Cul_detail"/>
      <sheetName val="ABBR"/>
      <sheetName val="table"/>
      <sheetName val="Basis"/>
      <sheetName val="Report"/>
      <sheetName val="except wiring"/>
      <sheetName val="Database"/>
      <sheetName val="SCHEDULE"/>
      <sheetName val="schedule nos"/>
      <sheetName val="材料库"/>
    </sheetNames>
    <sheetDataSet>
      <sheetData sheetId="0" refreshError="1"/>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ow r="4">
          <cell r="A4" t="str">
            <v>Abstract for Measurement Detail of Site Fabrication &amp; Erection (Stru)works</v>
          </cell>
        </row>
      </sheetData>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7">
          <cell r="D7">
            <v>0</v>
          </cell>
        </row>
      </sheetData>
      <sheetData sheetId="46"/>
      <sheetData sheetId="47"/>
      <sheetData sheetId="48"/>
      <sheetData sheetId="49"/>
      <sheetData sheetId="50"/>
      <sheetData sheetId="51"/>
      <sheetData sheetId="52"/>
      <sheetData sheetId="53"/>
      <sheetData sheetId="54"/>
      <sheetData sheetId="55"/>
      <sheetData sheetId="56">
        <row r="4">
          <cell r="A4" t="str">
            <v>Abstract for Measurement Detail of Site Fabrication &amp; Erection (Stru)works</v>
          </cell>
        </row>
      </sheetData>
      <sheetData sheetId="57"/>
      <sheetData sheetId="58">
        <row r="7">
          <cell r="D7">
            <v>0</v>
          </cell>
        </row>
      </sheetData>
      <sheetData sheetId="59"/>
      <sheetData sheetId="60"/>
      <sheetData sheetId="61"/>
      <sheetData sheetId="62"/>
      <sheetData sheetId="63"/>
      <sheetData sheetId="64"/>
      <sheetData sheetId="65"/>
      <sheetData sheetId="66"/>
      <sheetData sheetId="67"/>
      <sheetData sheetId="68">
        <row r="7">
          <cell r="D7">
            <v>0</v>
          </cell>
        </row>
      </sheetData>
      <sheetData sheetId="69">
        <row r="4">
          <cell r="A4" t="str">
            <v>Abstract for Measurement Detail of Site Fabrication &amp; Erection (Stru)works</v>
          </cell>
        </row>
      </sheetData>
      <sheetData sheetId="70"/>
      <sheetData sheetId="71">
        <row r="4">
          <cell r="A4" t="str">
            <v>Abstract for Measurement Detail of Site Fabrication &amp; Erection (Stru)works</v>
          </cell>
        </row>
      </sheetData>
      <sheetData sheetId="72"/>
      <sheetData sheetId="73"/>
      <sheetData sheetId="74"/>
      <sheetData sheetId="75"/>
      <sheetData sheetId="76">
        <row r="4">
          <cell r="F4" t="str">
            <v>Feb</v>
          </cell>
        </row>
      </sheetData>
      <sheetData sheetId="77"/>
      <sheetData sheetId="78">
        <row r="7">
          <cell r="D7">
            <v>0</v>
          </cell>
        </row>
      </sheetData>
      <sheetData sheetId="79"/>
      <sheetData sheetId="80"/>
      <sheetData sheetId="81"/>
      <sheetData sheetId="82"/>
      <sheetData sheetId="83"/>
      <sheetData sheetId="84">
        <row r="4">
          <cell r="A4" t="str">
            <v>Abstract for Measurement Detail of Site Fabrication &amp; Erection (Stru)works</v>
          </cell>
        </row>
      </sheetData>
      <sheetData sheetId="85"/>
      <sheetData sheetId="86"/>
      <sheetData sheetId="87">
        <row r="4">
          <cell r="A4" t="str">
            <v>Abstract for Measurement Detail of Site Fabrication &amp; Erection (Stru)works</v>
          </cell>
        </row>
      </sheetData>
      <sheetData sheetId="88"/>
      <sheetData sheetId="89"/>
      <sheetData sheetId="90"/>
      <sheetData sheetId="91"/>
      <sheetData sheetId="92"/>
      <sheetData sheetId="93"/>
      <sheetData sheetId="94"/>
      <sheetData sheetId="95"/>
      <sheetData sheetId="96"/>
      <sheetData sheetId="97"/>
      <sheetData sheetId="98"/>
      <sheetData sheetId="99">
        <row r="4">
          <cell r="A4" t="str">
            <v>Abstract for Measurement Detail of Site Fabrication &amp; Erection (Stru)works</v>
          </cell>
        </row>
      </sheetData>
      <sheetData sheetId="100">
        <row r="4">
          <cell r="A4" t="str">
            <v>Abstract for Measurement Detail of Site Fabrication &amp; Erection (Stru)works</v>
          </cell>
        </row>
      </sheetData>
      <sheetData sheetId="101"/>
      <sheetData sheetId="102">
        <row r="4">
          <cell r="A4" t="str">
            <v>Abstract for Measurement Detail of Site Fabrication &amp; Erection (Stru)works</v>
          </cell>
        </row>
      </sheetData>
      <sheetData sheetId="103"/>
      <sheetData sheetId="104"/>
      <sheetData sheetId="105"/>
      <sheetData sheetId="106">
        <row r="7">
          <cell r="D7">
            <v>0</v>
          </cell>
        </row>
      </sheetData>
      <sheetData sheetId="107"/>
      <sheetData sheetId="108"/>
      <sheetData sheetId="109">
        <row r="4">
          <cell r="F4" t="str">
            <v>Feb</v>
          </cell>
        </row>
      </sheetData>
      <sheetData sheetId="110"/>
      <sheetData sheetId="111"/>
      <sheetData sheetId="112"/>
      <sheetData sheetId="113"/>
      <sheetData sheetId="114">
        <row r="4">
          <cell r="A4" t="str">
            <v>Abstract for Measurement Detail of Site Fabrication &amp; Erection (Stru)works</v>
          </cell>
        </row>
      </sheetData>
      <sheetData sheetId="115"/>
      <sheetData sheetId="116"/>
      <sheetData sheetId="117">
        <row r="4">
          <cell r="A4" t="str">
            <v>Abstract for Measurement Detail of Site Fabrication &amp; Erection (Stru)works</v>
          </cell>
        </row>
      </sheetData>
      <sheetData sheetId="118"/>
      <sheetData sheetId="119"/>
      <sheetData sheetId="120"/>
      <sheetData sheetId="121"/>
      <sheetData sheetId="122"/>
      <sheetData sheetId="123"/>
      <sheetData sheetId="124"/>
      <sheetData sheetId="125"/>
      <sheetData sheetId="126"/>
      <sheetData sheetId="127"/>
      <sheetData sheetId="128"/>
      <sheetData sheetId="129"/>
      <sheetData sheetId="130">
        <row r="4">
          <cell r="A4" t="str">
            <v>Abstract for Measurement Detail of Site Fabrication &amp; Erection (Stru)works</v>
          </cell>
        </row>
      </sheetData>
      <sheetData sheetId="131"/>
      <sheetData sheetId="132">
        <row r="4">
          <cell r="A4" t="str">
            <v>Abstract for Measurement Detail of Site Fabrication &amp; Erection (Stru)works</v>
          </cell>
        </row>
      </sheetData>
      <sheetData sheetId="133"/>
      <sheetData sheetId="134"/>
      <sheetData sheetId="135">
        <row r="4">
          <cell r="A4" t="str">
            <v>Abstract for Measurement Detail of Site Fabrication &amp; Erection (Stru)works</v>
          </cell>
        </row>
      </sheetData>
      <sheetData sheetId="136"/>
      <sheetData sheetId="137">
        <row r="4">
          <cell r="F4" t="str">
            <v>Feb</v>
          </cell>
        </row>
      </sheetData>
      <sheetData sheetId="138" refreshError="1"/>
      <sheetData sheetId="139"/>
      <sheetData sheetId="140"/>
      <sheetData sheetId="141"/>
      <sheetData sheetId="142"/>
      <sheetData sheetId="143"/>
      <sheetData sheetId="144"/>
      <sheetData sheetId="145"/>
      <sheetData sheetId="146">
        <row r="7">
          <cell r="D7">
            <v>0</v>
          </cell>
        </row>
      </sheetData>
      <sheetData sheetId="147"/>
      <sheetData sheetId="148">
        <row r="4">
          <cell r="A4" t="str">
            <v>Abstract for Measurement Detail of Site Fabrication &amp; Erection (Stru)works</v>
          </cell>
        </row>
      </sheetData>
      <sheetData sheetId="149"/>
      <sheetData sheetId="150">
        <row r="4">
          <cell r="A4" t="str">
            <v>Abstract for Measurement Detail of Site Fabrication &amp; Erection (Stru)works</v>
          </cell>
        </row>
      </sheetData>
      <sheetData sheetId="151">
        <row r="4">
          <cell r="A4" t="str">
            <v>Abstract for Measurement Detail of Site Fabrication &amp; Erection (Stru)works</v>
          </cell>
        </row>
      </sheetData>
      <sheetData sheetId="152"/>
      <sheetData sheetId="153">
        <row r="4">
          <cell r="A4" t="str">
            <v>Abstract for Measurement Detail of Site Fabrication &amp; Erection (Stru)works</v>
          </cell>
        </row>
      </sheetData>
      <sheetData sheetId="154"/>
      <sheetData sheetId="155"/>
      <sheetData sheetId="156"/>
      <sheetData sheetId="157"/>
      <sheetData sheetId="158">
        <row r="4">
          <cell r="F4" t="str">
            <v>Feb</v>
          </cell>
        </row>
      </sheetData>
      <sheetData sheetId="159"/>
      <sheetData sheetId="160"/>
      <sheetData sheetId="161"/>
      <sheetData sheetId="162"/>
      <sheetData sheetId="163">
        <row r="4">
          <cell r="A4" t="str">
            <v>Abstract for Measurement Detail of Site Fabrication &amp; Erection (Stru)works</v>
          </cell>
        </row>
      </sheetData>
      <sheetData sheetId="164">
        <row r="4">
          <cell r="A4" t="str">
            <v>Abstract for Measurement Detail of Site Fabrication &amp; Erection (Stru)works</v>
          </cell>
        </row>
      </sheetData>
      <sheetData sheetId="165">
        <row r="4">
          <cell r="A4" t="str">
            <v>Abstract for Measurement Detail of Site Fabrication &amp; Erection (Stru)works</v>
          </cell>
        </row>
      </sheetData>
      <sheetData sheetId="166">
        <row r="4">
          <cell r="A4" t="str">
            <v>Abstract for Measurement Detail of Site Fabrication &amp; Erection (Stru)works</v>
          </cell>
        </row>
      </sheetData>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sheetData sheetId="178"/>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row r="4">
          <cell r="A4" t="str">
            <v>Abstract for Measurement Detail of Site Fabrication &amp; Erection (Stru)works</v>
          </cell>
        </row>
      </sheetData>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ite fab&amp;ernstr"/>
      <sheetName val="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REVENUES &amp; BS"/>
      <sheetName val="REVENUES_&amp;_BS"/>
      <sheetName val="L"/>
      <sheetName val="PROG_DATA"/>
      <sheetName val="Material "/>
      <sheetName val="budget"/>
      <sheetName val="PLAN_FEB97"/>
      <sheetName val="Timesheet"/>
      <sheetName val="estimate"/>
      <sheetName val="Ref_Sheet"/>
      <sheetName val="1. Acquisition"/>
      <sheetName val="Labour &amp; Plant"/>
      <sheetName val=""/>
      <sheetName val="BOQ"/>
      <sheetName val="S4"/>
      <sheetName val="strand"/>
      <sheetName val="Fill this out first..."/>
      <sheetName val="Definitions"/>
      <sheetName val="Improvements"/>
      <sheetName val="Abutment "/>
      <sheetName val="CUM-Mar07"/>
      <sheetName val="released-S4(04-05)"/>
      <sheetName val="Material"/>
      <sheetName val="IBASE"/>
      <sheetName val="FORM7"/>
      <sheetName val="concrete"/>
      <sheetName val="Staff Acco."/>
      <sheetName val="Calculation"/>
      <sheetName val="Civil"/>
      <sheetName val="最新データ"/>
      <sheetName val="Load Details-220kV"/>
    </sheetNames>
    <sheetDataSet>
      <sheetData sheetId="0">
        <row r="172">
          <cell r="W172" t="str">
            <v>ACCTS/ADMN</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VKFdn 420 (2)"/>
      <sheetName val="REL"/>
      <sheetName val="estimate"/>
      <sheetName val="REVENUES &amp; BS"/>
      <sheetName val="Detail"/>
      <sheetName val="bs BP 04 SA"/>
      <sheetName val="p1-costg"/>
      <sheetName val="Fill this out first..."/>
      <sheetName val="VKFdn_420_(2)"/>
      <sheetName val="REVENUES_&amp;_BS"/>
      <sheetName val="bs_BP_04_SA"/>
      <sheetName val="purpose&amp;input"/>
      <sheetName val="Input"/>
      <sheetName val="RATE-ANAY."/>
      <sheetName val="Basis"/>
      <sheetName val="TB"/>
      <sheetName val="PDR_HT"/>
      <sheetName val="Civil"/>
      <sheetName val="Berechnungen"/>
      <sheetName val="Sheet1"/>
      <sheetName val="angles"/>
      <sheetName val="SC Cost FEB 03"/>
      <sheetName val="TABLES"/>
      <sheetName val="Scenario"/>
      <sheetName val="Reserve Addition"/>
      <sheetName val="Assumptions"/>
      <sheetName val="Analysis"/>
      <sheetName val="Rates"/>
      <sheetName val="IDCCALHYD-GOO"/>
      <sheetName val="TF -25"/>
      <sheetName val="TF 1PH 16"/>
      <sheetName val="TF 3PH 16"/>
      <sheetName val="BOQ"/>
      <sheetName val="IDCCALHYD_GOO"/>
      <sheetName val="UNP-NCW "/>
      <sheetName val="Report"/>
      <sheetName val="DSLP"/>
      <sheetName val="Addl.40"/>
      <sheetName val="AutoOpen Stub Data"/>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Validation"/>
      <sheetName val="dues"/>
      <sheetName val="CO FORMS"/>
      <sheetName val="EXPENS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Access Road"/>
      <sheetName val="Progress Graphs"/>
      <sheetName val="Progress Sheet - OPTL"/>
      <sheetName val="tower w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rvey Details"/>
      <sheetName val="Sheet1"/>
      <sheetName val="Foundation"/>
      <sheetName val="Erection"/>
      <sheetName val="Visual Chart-1"/>
      <sheetName val="Cul_detail"/>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Phase"/>
      <sheetName val="(2) Area"/>
      <sheetName val="(3) Task_Productivty"/>
      <sheetName val="(4) Work_Package"/>
      <sheetName val="(4) Updated_Quantities"/>
      <sheetName val="(5) WBS_Contract_Value"/>
      <sheetName val="(6) Project_Budget"/>
      <sheetName val="(7) Project_Quantities"/>
      <sheetName val="Survey Details"/>
    </sheetNames>
    <sheetDataSet>
      <sheetData sheetId="0"/>
      <sheetData sheetId="1"/>
      <sheetData sheetId="2"/>
      <sheetData sheetId="3"/>
      <sheetData sheetId="4"/>
      <sheetData sheetId="5"/>
      <sheetData sheetId="6"/>
      <sheetData sheetId="7"/>
      <sheetData sheetId="8"/>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Evaluate"/>
      <sheetName val="WTP"/>
      <sheetName val="structurewise"/>
      <sheetName val="balance Work"/>
      <sheetName val="final abstract"/>
      <sheetName val="일위대가"/>
      <sheetName val="LOCAL RATES"/>
      <sheetName val="월별"/>
      <sheetName val="SAP架設-2005.12.31"/>
      <sheetName val="data"/>
      <sheetName val="C &amp; G RHS"/>
      <sheetName val="공사비집계"/>
      <sheetName val="SAP架設-2005_12_31"/>
      <sheetName val="Material "/>
      <sheetName val="S-Curve (2)"/>
      <sheetName val="Materials Cost(PCC)"/>
      <sheetName val="BOQ"/>
      <sheetName val="Final Basic rate"/>
      <sheetName val="Labour"/>
      <sheetName val="Steel-Circular"/>
      <sheetName val="Materials Cost"/>
      <sheetName val="REL"/>
      <sheetName val="21-Rate Analysis-1"/>
      <sheetName val="SOR"/>
      <sheetName val="Analysis"/>
      <sheetName val="Process"/>
      <sheetName val="Back"/>
      <sheetName val="GC-15"/>
      <sheetName val="balance_Work"/>
      <sheetName val="ICICI"/>
      <sheetName val="HDFC"/>
      <sheetName val="90101"/>
      <sheetName val="A"/>
      <sheetName val="Coalmine"/>
      <sheetName val="Man"/>
      <sheetName val="Rate Analysis"/>
      <sheetName val="Chiet tinh dz35"/>
      <sheetName val=""/>
      <sheetName val="SAP架設-2005_12_311"/>
      <sheetName val="C_&amp;_G_RHS"/>
      <sheetName val="Materials_Cost(PCC)"/>
      <sheetName val="LOCAL_RATES"/>
      <sheetName val="S-Curve_(2)"/>
      <sheetName val="final_abstract"/>
      <sheetName val="Material_"/>
      <sheetName val="pile Fabrication"/>
      <sheetName val="JUN'03"/>
      <sheetName val="S25EQPoutrep"/>
      <sheetName val="S12EQPhrss"/>
      <sheetName val="S11EQPnorm"/>
      <sheetName val="S14spares"/>
      <sheetName val="S13cons"/>
      <sheetName val="HSD LUB "/>
      <sheetName val="JULY'03"/>
      <sheetName val="Graph"/>
      <sheetName val="Basicrates"/>
      <sheetName val="Closing"/>
      <sheetName val="Risk Te. Co."/>
      <sheetName val="Informa."/>
      <sheetName val="Bank Guarantee"/>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SAP架設-2005_12_312"/>
      <sheetName val="balance_Work1"/>
      <sheetName val="LOCAL_RATES1"/>
      <sheetName val="S-Curve_(2)1"/>
      <sheetName val="Final_Basic_rate"/>
      <sheetName val="Materials_Cost"/>
      <sheetName val="Material_1"/>
      <sheetName val="21-Rate_Analysis-1"/>
      <sheetName val="final_abstract1"/>
      <sheetName val="C_&amp;_G_RHS1"/>
      <sheetName val="Materials_Cost(PCC)1"/>
      <sheetName val="Chiet_tinh_dz35"/>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Mix Design"/>
      <sheetName val="doq-1 DOQ Culvert"/>
      <sheetName val="UNP-NCW "/>
      <sheetName val="Debit_RMC"/>
      <sheetName val="MAIN"/>
      <sheetName val="9.Major Bridge"/>
      <sheetName val="8. ROB"/>
      <sheetName val="10.Minor Structure"/>
      <sheetName val="7. FLYOVER"/>
      <sheetName val="ABSTRACT"/>
      <sheetName val="2. Earthwork"/>
      <sheetName val="FORM-W3"/>
      <sheetName val="Machinery"/>
      <sheetName val="Material"/>
      <sheetName val="Supply_RMC"/>
      <sheetName val="FitOutConfCentre"/>
      <sheetName val="Database"/>
      <sheetName val="schedule nos"/>
      <sheetName val="section"/>
      <sheetName val="P-Ins &amp; Bonds"/>
      <sheetName val="cul-invSUBMITTED"/>
      <sheetName val="DETAILED  BOQ"/>
      <sheetName val="foundation(V)"/>
      <sheetName val="PLAN_FEB97"/>
      <sheetName val="Risk_Te__Co_"/>
      <sheetName val="Informa_"/>
      <sheetName val="0"/>
      <sheetName val="CUM-Mar07"/>
      <sheetName val="CRM"/>
      <sheetName val="A3"/>
      <sheetName val="BUD 07-08"/>
      <sheetName val="HIDE"/>
      <sheetName val="XL"/>
      <sheetName val="01"/>
      <sheetName val="02"/>
      <sheetName val="03"/>
      <sheetName val="04"/>
      <sheetName val="Materials "/>
      <sheetName val="MAchinery(R1)"/>
      <sheetName val="MAINBS1"/>
      <sheetName val="02.10.06"/>
      <sheetName val="01.11.2004"/>
      <sheetName val="SCHEDULE"/>
      <sheetName val="Anggaran"/>
      <sheetName val="220Kv (2)"/>
      <sheetName val="eb"/>
      <sheetName val="ult"/>
      <sheetName val="fp"/>
      <sheetName val="USB 1"/>
      <sheetName val="PlazaElec"/>
      <sheetName val="MN T.B."/>
      <sheetName val="horizontal"/>
      <sheetName val="A.O.R."/>
      <sheetName val="ENCL9"/>
      <sheetName val="Ave.wtd.rates"/>
      <sheetName val="Data Validation"/>
      <sheetName val="C5TRAFFIC"/>
      <sheetName val="C8"/>
      <sheetName val="Progressin Next mon-AP-17"/>
      <sheetName val="GWC"/>
      <sheetName val="NWC"/>
      <sheetName val="Assum"/>
      <sheetName val="F4-F7"/>
      <sheetName val="SPT vs PHI"/>
      <sheetName val="Input Data"/>
      <sheetName val="Input Data R"/>
      <sheetName val="Input Data F"/>
      <sheetName val="Improvements"/>
      <sheetName val="factor "/>
      <sheetName val="upa"/>
      <sheetName val="budget"/>
      <sheetName val="RIP1"/>
      <sheetName val="CIT(1)"/>
      <sheetName val="List"/>
      <sheetName val="S1BOQ"/>
      <sheetName val="PMS"/>
      <sheetName val="Jobwise"/>
      <sheetName val="Data 1"/>
      <sheetName val="FT-05-02IsoBOM"/>
      <sheetName val="det_est"/>
      <sheetName val="CPIPE"/>
      <sheetName val="ESOP ECAL TABLES"/>
      <sheetName val="SS MH"/>
      <sheetName val="집계표(OPTION)"/>
      <sheetName val="Design(600)"/>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BOQ Distribution"/>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TS-TC"/>
      <sheetName val="gen ledger data"/>
      <sheetName val="form26"/>
      <sheetName val="Basic"/>
      <sheetName val="FORM-16"/>
      <sheetName val="Cash2"/>
      <sheetName val="concrete"/>
      <sheetName val="General input"/>
      <sheetName val="33628-Rev. A"/>
      <sheetName val="Rocker"/>
      <sheetName val="Design sheet"/>
      <sheetName val="Cul_detail"/>
      <sheetName val="RA-markate"/>
      <sheetName val="Inputs"/>
      <sheetName val="Qty SR"/>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r"/>
      <sheetName val="07"/>
      <sheetName val="05"/>
      <sheetName val=" AnalysisPCC"/>
      <sheetName val="Analysis-NH-Culverts"/>
      <sheetName val="footing for SP"/>
      <sheetName val="Anal"/>
      <sheetName val="BLK2"/>
      <sheetName val="BLK3"/>
      <sheetName val="E &amp; R"/>
      <sheetName val="radar"/>
      <sheetName val="UG"/>
      <sheetName val="SUPPORT1"/>
      <sheetName val="Rate_Analysis"/>
      <sheetName val="mlead"/>
      <sheetName val="abs road"/>
      <sheetName val="Abs_CD_2"/>
      <sheetName val="RMR"/>
      <sheetName val="coverpage"/>
      <sheetName val="road est"/>
      <sheetName val="Road data"/>
      <sheetName val="ECV"/>
      <sheetName val="發包單價差-車站組鋼筋"/>
      <sheetName val="PRELIM5"/>
      <sheetName val="Voucher"/>
      <sheetName val="Fee Rate Summary"/>
      <sheetName val="Analysis-NH-Roads"/>
      <sheetName val="Analysis-Drains &amp; Misc"/>
      <sheetName val="Lead Statement (PCC)"/>
      <sheetName val="Analysis-NH-Traf &amp; Trans"/>
      <sheetName val="Cost of O &amp; O"/>
      <sheetName val="Intro"/>
      <sheetName val="Non debit-RMC"/>
      <sheetName val="Labour &amp; Plant"/>
      <sheetName val="RATE COMPILATION"/>
      <sheetName val="Debit_Pump"/>
      <sheetName val="Details_Transit"/>
      <sheetName val="ANNEXURE-A"/>
      <sheetName val="balance_Work2"/>
      <sheetName val="LOCAL_RATES2"/>
      <sheetName val="SAP架設-2005_12_313"/>
      <sheetName val="S-Curve_(2)2"/>
      <sheetName val="Material_2"/>
      <sheetName val="21-Rate_Analysis-11"/>
      <sheetName val="final_abstract2"/>
      <sheetName val="C_&amp;_G_RHS2"/>
      <sheetName val="Materials_Cost(PCC)2"/>
      <sheetName val="Final_Basic_rate1"/>
      <sheetName val="Materials_Cost1"/>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Code"/>
      <sheetName val="STRS"/>
      <sheetName val="Dropdown"/>
      <sheetName val="12. Ins &amp; Bonds"/>
      <sheetName val="Index"/>
      <sheetName val="INPUT SHEET"/>
      <sheetName val="RES-PLANNING"/>
      <sheetName val="Macro1"/>
      <sheetName val="RA Civil"/>
      <sheetName val="Names&amp;Cases"/>
      <sheetName val="#REF!"/>
      <sheetName val="Doha Farm"/>
      <sheetName val="starter"/>
      <sheetName val="calcul"/>
      <sheetName val="Set"/>
      <sheetName val="purpose&amp;input"/>
      <sheetName val="ar"/>
      <sheetName val="Risk_Te__Co_1"/>
      <sheetName val="Informa_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UNP-NCW_"/>
      <sheetName val="9_Major_Bridge"/>
      <sheetName val="8__ROB"/>
      <sheetName val="10_Minor_Structure"/>
      <sheetName val="7__FLYOVER"/>
      <sheetName val="2__Earthwork"/>
      <sheetName val="schedule_nos"/>
      <sheetName val="P-Ins_&amp;_Bonds"/>
      <sheetName val="BUD_07-08"/>
      <sheetName val="Materials_"/>
      <sheetName val="02_10_06"/>
      <sheetName val="01_11_2004"/>
      <sheetName val="220Kv_(2)"/>
      <sheetName val="USB_1"/>
      <sheetName val="MN_T_B_"/>
      <sheetName val="A_O_R_"/>
      <sheetName val="Ave_wtd_rates"/>
      <sheetName val="Data_Validation"/>
      <sheetName val="Progressin_Next_mon-AP-17"/>
      <sheetName val="SPT_vs_PHI"/>
      <sheetName val="Input_Data"/>
      <sheetName val="Input_Data_R"/>
      <sheetName val="Input_Data_F"/>
      <sheetName val="Timesheet"/>
      <sheetName val="footing"/>
      <sheetName val="precast RC element"/>
      <sheetName val="Core Data"/>
      <sheetName val="GLEVEL RHS"/>
      <sheetName val="산근"/>
      <sheetName val="대비표"/>
      <sheetName val="General Analysis"/>
      <sheetName val="SCURVE"/>
      <sheetName val="TBEAM"/>
      <sheetName val="except wiring"/>
      <sheetName val="leads"/>
      <sheetName val="doq 1"/>
      <sheetName val="doq 9"/>
      <sheetName val="Load Calculation"/>
      <sheetName val="Plant &amp;  Machinery"/>
      <sheetName val="basdat"/>
      <sheetName val="Assmpns"/>
      <sheetName val="Diesel Analysis"/>
      <sheetName val="Elect."/>
      <sheetName val="bASICDATA"/>
      <sheetName val="Measurment"/>
      <sheetName val="SC revtrgt"/>
      <sheetName val="NLD - Assum"/>
      <sheetName val="11-hsd"/>
      <sheetName val="13-septic"/>
      <sheetName val="7-ug"/>
      <sheetName val="2-utility"/>
      <sheetName val="18-misc"/>
      <sheetName val="5-pipe"/>
      <sheetName val="Appendix A"/>
      <sheetName val="JCR TOP"/>
      <sheetName val="DATA-DEP.(13-17)"/>
      <sheetName val="DATA-KBPL(17-25)"/>
      <sheetName val="DATA-GCC(25-34.7)"/>
      <sheetName val="St.-Con(0-17)"/>
      <sheetName val="St.-Con.(17-34)"/>
      <sheetName val="strand"/>
      <sheetName val="Riser-1"/>
      <sheetName val="LOCAL_RATES3"/>
      <sheetName val="SAP架設-2005_12_314"/>
      <sheetName val="balance_Work3"/>
      <sheetName val="S-Curve_(2)3"/>
      <sheetName val="Final_Basic_rate2"/>
      <sheetName val="Materials_Cost2"/>
      <sheetName val="Material_3"/>
      <sheetName val="21-Rate_Analysis-12"/>
      <sheetName val="final_abstract3"/>
      <sheetName val="C_&amp;_G_RHS3"/>
      <sheetName val="Materials_Cost(PCC)3"/>
      <sheetName val="Chiet_tinh_dz352"/>
      <sheetName val="pile_Fabrication2"/>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Rate_Analysis1"/>
      <sheetName val="DETAILED__BOQ1"/>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처리단락"/>
      <sheetName val="1_PROGRESS_BY_LOCATION_FINAL"/>
      <sheetName val="1_PROGRESS_FINAL"/>
      <sheetName val="POCOS 제출및납품일정"/>
      <sheetName val="COMPLEXALL"/>
      <sheetName val="Pile cap"/>
      <sheetName val="PIPING LINE LIST"/>
      <sheetName val="A1-Continuous"/>
      <sheetName val="girder"/>
      <sheetName val="SAP架設-2005_12_315"/>
      <sheetName val="balance_Work4"/>
      <sheetName val="LOCAL_RATES4"/>
      <sheetName val="S-Curve_(2)4"/>
      <sheetName val="Final_Basic_rate3"/>
      <sheetName val="Materials_Cost3"/>
      <sheetName val="Material_4"/>
      <sheetName val="21-Rate_Analysis-13"/>
      <sheetName val="final_abstract4"/>
      <sheetName val="C_&amp;_G_RHS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Rollup Summary"/>
      <sheetName val="Sheet3 (2)"/>
      <sheetName val="BM"/>
      <sheetName val="SAP架設-2005_12_316"/>
      <sheetName val="balance_Work5"/>
      <sheetName val="LOCAL_RATES5"/>
      <sheetName val="Final_Basic_rate4"/>
      <sheetName val="S-Curve_(2)5"/>
      <sheetName val="Materials_Cost4"/>
      <sheetName val="Material_5"/>
      <sheetName val="21-Rate_Analysis-14"/>
      <sheetName val="final_abstract5"/>
      <sheetName val="C_&amp;_G_RHS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Charge"/>
      <sheetName val="Structure du projet"/>
      <sheetName val="Control"/>
      <sheetName val="7IFS-5A"/>
      <sheetName val="Register"/>
      <sheetName val="SCHEDULE-3B"/>
      <sheetName val="BQMPALOC"/>
      <sheetName val="BLOWER(1)"/>
      <sheetName val="SC Cost FEB 03"/>
      <sheetName val="CASH-FLOW"/>
      <sheetName val="PLM_Coversheet"/>
      <sheetName val="연돌일위집계"/>
      <sheetName val="jobhist"/>
      <sheetName val="1월"/>
      <sheetName val="DRUM"/>
      <sheetName val="LTG-STG"/>
      <sheetName val="POCOS_제출및납품일정"/>
      <sheetName val="Pile_cap"/>
      <sheetName val="PIPING_LINE_LIST"/>
      <sheetName val="Plant_&amp;__Machinery"/>
      <sheetName val="Highway-I"/>
      <sheetName val="Structure-I"/>
      <sheetName val="QC-I"/>
      <sheetName val="Survey-I"/>
      <sheetName val="Sub con List"/>
      <sheetName val="KM wise Quantity"/>
      <sheetName val="SCH 10"/>
      <sheetName val="Tower Schedule"/>
      <sheetName val="CLAY"/>
      <sheetName val="갑지"/>
      <sheetName val="Section_by_layers_old"/>
      <sheetName val="doq"/>
      <sheetName val="Cal(6.3.2) GSB-T"/>
      <sheetName val="Cal(6.3.1) GSB-1(Jn.) DDA"/>
      <sheetName val="Cal(6.2.2) (b)EMB-T"/>
      <sheetName val="Cal(6.3.3) WMM-T"/>
      <sheetName val="Cal(6.2.4) SG-T"/>
      <sheetName val=" "/>
      <sheetName val="10-Crop Age"/>
      <sheetName val="EqpPerfJun08"/>
      <sheetName val="Transfer"/>
      <sheetName val="CASHFLOWS"/>
      <sheetName val="공문"/>
      <sheetName val="1"/>
      <sheetName val="4"/>
      <sheetName val="2"/>
      <sheetName val="3"/>
      <sheetName val="Config"/>
      <sheetName val="MM2"/>
      <sheetName val="ST-O"/>
      <sheetName val="CG -St"/>
      <sheetName val="LL ABUT"/>
      <sheetName val="balance_Work6"/>
      <sheetName val="SAP架設-2005_12_317"/>
      <sheetName val="C_&amp;_G_RHS6"/>
      <sheetName val="Materials_Cost(PCC)6"/>
      <sheetName val="LOCAL_RATES6"/>
      <sheetName val="S-Curve_(2)6"/>
      <sheetName val="final_abstract6"/>
      <sheetName val="Material_6"/>
      <sheetName val="Final_Basic_rate5"/>
      <sheetName val="21-Rate_Analysis-15"/>
      <sheetName val="Materials_Cost5"/>
      <sheetName val="Chiet_tinh_dz355"/>
      <sheetName val="pile_Fabrication5"/>
      <sheetName val="Risk_Te__Co_4"/>
      <sheetName val="Informa_4"/>
      <sheetName val="Rate_Analysis4"/>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02_10_063"/>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HSD_LUB_3"/>
      <sheetName val="Mix_Design3"/>
      <sheetName val="doq-1_DOQ_Culvert3"/>
      <sheetName val="schedule_nos3"/>
      <sheetName val="UNP-NCW_3"/>
      <sheetName val="9_Major_Bridge3"/>
      <sheetName val="8__ROB3"/>
      <sheetName val="10_Minor_Structure3"/>
      <sheetName val="7__FLYOVER3"/>
      <sheetName val="2__Earthwork3"/>
      <sheetName val="BUD_07-083"/>
      <sheetName val="Materials_3"/>
      <sheetName val="01_11_20043"/>
      <sheetName val="220Kv_(2)3"/>
      <sheetName val="DETAILED__BOQ4"/>
      <sheetName val="A_O_R_3"/>
      <sheetName val="P-Ins_&amp;_Bonds3"/>
      <sheetName val="USB_13"/>
      <sheetName val="Ave_wtd_rates3"/>
      <sheetName val="Data_Validation3"/>
      <sheetName val="MN_T_B_3"/>
      <sheetName val="Progressin_Next_mon-AP-173"/>
      <sheetName val="SPT_vs_PHI3"/>
      <sheetName val="Input_Data3"/>
      <sheetName val="Input_Data_R3"/>
      <sheetName val="Input_Data_F3"/>
      <sheetName val="Data_13"/>
      <sheetName val="ESOP_ECAL_TABLES3"/>
      <sheetName val="SS_MH3"/>
      <sheetName val="Wind_Speed_II3"/>
      <sheetName val="Duopitch_Roof3"/>
      <sheetName val="Free-Standing_Wall3"/>
      <sheetName val="Vertical_Walls3"/>
      <sheetName val="Flat_Roof3"/>
      <sheetName val="Factor_Sb3"/>
      <sheetName val="Size_Effect_Factor3"/>
      <sheetName val="Direction_factor3"/>
      <sheetName val="Wind_Speed_I3"/>
      <sheetName val="BOQ_Distribution3"/>
      <sheetName val="Bus_Ways3"/>
      <sheetName val="Major_Br__Statement3"/>
      <sheetName val="Site_clearance3"/>
      <sheetName val="4_Annex_1_Basic_rate3"/>
      <sheetName val="gen_ledger_data3"/>
      <sheetName val="General_input3"/>
      <sheetName val="33628-Rev__A3"/>
      <sheetName val="Design_sheet3"/>
      <sheetName val="Qty_SR3"/>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_AnalysisPCC3"/>
      <sheetName val="footing_for_SP3"/>
      <sheetName val="Labour_&amp;_Plant3"/>
      <sheetName val="Fee_Rate_Summary3"/>
      <sheetName val="precast_RC_element3"/>
      <sheetName val="Core_Data3"/>
      <sheetName val="GLEVEL_RHS3"/>
      <sheetName val="General_Analysis3"/>
      <sheetName val="RA_Civil3"/>
      <sheetName val="E_&amp;_R3"/>
      <sheetName val="except_wiring3"/>
      <sheetName val="Doha_Farm"/>
      <sheetName val="INPUT_SHEET3"/>
      <sheetName val="Analysis-Drains_&amp;_Misc3"/>
      <sheetName val="Lead_Statement_(PCC)3"/>
      <sheetName val="Analysis-NH-Traf_&amp;_Trans3"/>
      <sheetName val="Cost_of_O_&amp;_O"/>
      <sheetName val="doq_1"/>
      <sheetName val="doq_9"/>
      <sheetName val="Load_Calculation"/>
      <sheetName val="Non_debit-RMC3"/>
      <sheetName val="RATE_COMPILATION3"/>
      <sheetName val="Plant_&amp;__Machinery1"/>
      <sheetName val="Diesel_Analysis"/>
      <sheetName val="Elect_1"/>
      <sheetName val="abs_road3"/>
      <sheetName val="road_est3"/>
      <sheetName val="Road_data3"/>
      <sheetName val="SC_revtrgt"/>
      <sheetName val="NLD_-_Assum"/>
      <sheetName val="Appendix_A3"/>
      <sheetName val="JCR_TOP3"/>
      <sheetName val="12__Ins_&amp;_Bonds3"/>
      <sheetName val="DATA-DEP_(13-17)3"/>
      <sheetName val="DATA-GCC(25-34_7)3"/>
      <sheetName val="St_-Con(0-17)3"/>
      <sheetName val="St_-Con_(17-34)3"/>
      <sheetName val="POCOS_제출및납품일정1"/>
      <sheetName val="Pile_cap1"/>
      <sheetName val="PIPING_LINE_LIST1"/>
      <sheetName val="Rollup_Summary"/>
      <sheetName val="Sheet3_(2)"/>
      <sheetName val="Structure_du_projet"/>
      <sheetName val="factor_"/>
      <sheetName val="SC_Cost_FEB_03"/>
      <sheetName val="Sub_con_List"/>
      <sheetName val="KM_wise_Quantity"/>
      <sheetName val="SCH_10"/>
      <sheetName val="Tower_Schedule"/>
      <sheetName val="balance_Work7"/>
      <sheetName val="SAP架設-2005_12_318"/>
      <sheetName val="C_&amp;_G_RHS7"/>
      <sheetName val="Materials_Cost(PCC)7"/>
      <sheetName val="LOCAL_RATES7"/>
      <sheetName val="S-Curve_(2)7"/>
      <sheetName val="final_abstract7"/>
      <sheetName val="Material_7"/>
      <sheetName val="Final_Basic_rate6"/>
      <sheetName val="21-Rate_Analysis-16"/>
      <sheetName val="Materials_Cost6"/>
      <sheetName val="Chiet_tinh_dz356"/>
      <sheetName val="pile_Fabrication6"/>
      <sheetName val="Risk_Te__Co_5"/>
      <sheetName val="Informa_5"/>
      <sheetName val="Rate_Analysis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02_10_06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schedule_nos4"/>
      <sheetName val="UNP-NCW_4"/>
      <sheetName val="9_Major_Bridge4"/>
      <sheetName val="8__ROB4"/>
      <sheetName val="10_Minor_Structure4"/>
      <sheetName val="7__FLYOVER4"/>
      <sheetName val="2__Earthwork4"/>
      <sheetName val="BUD_07-084"/>
      <sheetName val="Materials_4"/>
      <sheetName val="01_11_20044"/>
      <sheetName val="220Kv_(2)4"/>
      <sheetName val="DETAILED__BOQ5"/>
      <sheetName val="A_O_R_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ESOP_ECAL_TABLES4"/>
      <sheetName val="SS_MH4"/>
      <sheetName val="Wind_Speed_II4"/>
      <sheetName val="Duopitch_Roof4"/>
      <sheetName val="Free-Standing_Wall4"/>
      <sheetName val="Vertical_Walls4"/>
      <sheetName val="Flat_Roof4"/>
      <sheetName val="Factor_Sb4"/>
      <sheetName val="Size_Effect_Factor4"/>
      <sheetName val="Direction_factor4"/>
      <sheetName val="Wind_Speed_I4"/>
      <sheetName val="BOQ_Distribution4"/>
      <sheetName val="Bus_Ways4"/>
      <sheetName val="Major_Br__Statement4"/>
      <sheetName val="Site_clearance4"/>
      <sheetName val="4_Annex_1_Basic_rate4"/>
      <sheetName val="gen_ledger_data4"/>
      <sheetName val="General_input4"/>
      <sheetName val="33628-Rev__A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footing_for_SP4"/>
      <sheetName val="Labour_&amp;_Plant4"/>
      <sheetName val="Fee_Rate_Summary4"/>
      <sheetName val="precast_RC_element4"/>
      <sheetName val="Core_Data4"/>
      <sheetName val="GLEVEL_RHS4"/>
      <sheetName val="General_Analysis4"/>
      <sheetName val="RA_Civil4"/>
      <sheetName val="E_&amp;_R4"/>
      <sheetName val="except_wiring4"/>
      <sheetName val="Doha_Farm1"/>
      <sheetName val="INPUT_SHEET4"/>
      <sheetName val="Analysis-Drains_&amp;_Misc4"/>
      <sheetName val="Lead_Statement_(PCC)4"/>
      <sheetName val="Analysis-NH-Traf_&amp;_Trans4"/>
      <sheetName val="Cost_of_O_&amp;_O1"/>
      <sheetName val="doq_11"/>
      <sheetName val="doq_91"/>
      <sheetName val="Load_Calculation1"/>
      <sheetName val="Non_debit-RMC4"/>
      <sheetName val="RATE_COMPILATION4"/>
      <sheetName val="Plant_&amp;__Machinery2"/>
      <sheetName val="Diesel_Analysis1"/>
      <sheetName val="Elect_2"/>
      <sheetName val="abs_road4"/>
      <sheetName val="road_est4"/>
      <sheetName val="Road_data4"/>
      <sheetName val="SC_revtrgt1"/>
      <sheetName val="NLD_-_Assum1"/>
      <sheetName val="Appendix_A4"/>
      <sheetName val="JCR_TOP4"/>
      <sheetName val="12__Ins_&amp;_Bonds4"/>
      <sheetName val="DATA-DEP_(13-17)4"/>
      <sheetName val="DATA-GCC(25-34_7)4"/>
      <sheetName val="St_-Con(0-17)4"/>
      <sheetName val="St_-Con_(17-34)4"/>
      <sheetName val="POCOS_제출및납품일정2"/>
      <sheetName val="Pile_cap2"/>
      <sheetName val="PIPING_LINE_LIST2"/>
      <sheetName val="Rollup_Summary1"/>
      <sheetName val="Sheet3_(2)1"/>
      <sheetName val="Structure_du_projet1"/>
      <sheetName val="factor_1"/>
      <sheetName val="SC_Cost_FEB_031"/>
      <sheetName val="Sub_con_List1"/>
      <sheetName val="KM_wise_Quantity1"/>
      <sheetName val="SCH_101"/>
      <sheetName val="Tower_Schedule1"/>
      <sheetName val="ADMIN SHEET"/>
      <sheetName val="GEN"/>
      <sheetName val="SKMD  32"/>
      <sheetName val="BITUMEN"/>
      <sheetName val="DIR USED ITEMS"/>
      <sheetName val="5"/>
      <sheetName val="6"/>
      <sheetName val="7"/>
      <sheetName val="8"/>
      <sheetName val="9"/>
      <sheetName val="10"/>
      <sheetName val="11"/>
      <sheetName val="12"/>
      <sheetName val="13"/>
      <sheetName val="14"/>
      <sheetName val="15"/>
      <sheetName val="16"/>
      <sheetName val="12.8 I (M-40)"/>
      <sheetName val="TABLES"/>
      <sheetName val="Report"/>
      <sheetName val="Aggragate"/>
      <sheetName val="ANN -V"/>
      <sheetName val="STR"/>
      <sheetName val="Sheet4"/>
      <sheetName val="ORDER BOOKING"/>
      <sheetName val="Sheet1 (2)"/>
      <sheetName val="Roadlist"/>
      <sheetName val="well"/>
      <sheetName val="EOL"/>
      <sheetName val="other"/>
      <sheetName val="CERT"/>
      <sheetName val="Project Budget Worksheet"/>
      <sheetName val="doq-10"/>
      <sheetName val="STAFFSCHED "/>
      <sheetName val="Entry"/>
      <sheetName val="Abt Foundation "/>
      <sheetName val="pier Foundation"/>
      <sheetName val="MASTER_RATE ANALYSIS"/>
      <sheetName val="yENİCE"/>
      <sheetName val="1St certified RA bill"/>
      <sheetName val="S4"/>
      <sheetName val="Labor abs-NMR"/>
      <sheetName val="DMS_Configurator"/>
      <sheetName val="Dtype-Civil"/>
      <sheetName val="CrRajWMM"/>
      <sheetName val="Debit_Transit"/>
      <sheetName val="master"/>
      <sheetName val="RMC_Debit_Panjar_MB"/>
      <sheetName val="RMC_Debit"/>
      <sheetName val="2.2"/>
      <sheetName val="Details_RMC"/>
      <sheetName val="BATCHING PLANT PRO"/>
      <sheetName val="B2.MB_Deck"/>
      <sheetName val="BUD-8306"/>
      <sheetName val="Field Values"/>
      <sheetName val="Desgn(zone I)"/>
      <sheetName val="Costing"/>
      <sheetName val="Abs PMRL"/>
      <sheetName val="loadcal"/>
      <sheetName val="Abstract of cost"/>
      <sheetName val="VCH-SLC"/>
      <sheetName val="Supplier"/>
      <sheetName val="IO List"/>
      <sheetName val="S2groupcode"/>
      <sheetName val="TBAL9697 -group wise  sdpl"/>
      <sheetName val="Model"/>
      <sheetName val="CONSTRUCTION COMPONENT"/>
      <sheetName val="LL_ABUT"/>
      <sheetName val="_"/>
      <sheetName val="CG_-St"/>
      <sheetName val="Comparables"/>
      <sheetName val="Z"/>
      <sheetName val="Cal"/>
      <sheetName val="GSS_PSS_FEEDER"/>
      <sheetName val="BOQ (2)"/>
      <sheetName val="DSLP"/>
      <sheetName val="scatch"/>
      <sheetName val="ETC Plant Cost"/>
      <sheetName val="beam-reinft-IIInd floor"/>
      <sheetName val="Design"/>
      <sheetName val="dlvoid"/>
      <sheetName val="maing1"/>
      <sheetName val="dummy"/>
      <sheetName val="Cal(6_3_2)_GSB-T"/>
      <sheetName val="Cal(6_3_1)_GSB-1(Jn_)_DDA"/>
      <sheetName val="Cal(6_2_2)_(b)EMB-T"/>
      <sheetName val="Cal(6_3_3)_WMM-T"/>
      <sheetName val="Cal(6_2_4)_SG-T"/>
      <sheetName val="10-Crop_Age"/>
      <sheetName val="ADMIN_SHEET"/>
      <sheetName val="MASTER_RATE_ANALYSIS"/>
      <sheetName val="ETC_Plant_Cost"/>
      <sheetName val="beam-reinft-IIInd_floor"/>
      <sheetName val="Structure_du_projet2"/>
      <sheetName val="LL_ABUT1"/>
      <sheetName val="Cal(6_3_2)_GSB-T1"/>
      <sheetName val="Cal(6_3_1)_GSB-1(Jn_)_DDA1"/>
      <sheetName val="Cal(6_2_2)_(b)EMB-T1"/>
      <sheetName val="Cal(6_3_3)_WMM-T1"/>
      <sheetName val="Cal(6_2_4)_SG-T1"/>
      <sheetName val="_1"/>
      <sheetName val="10-Crop_Age1"/>
      <sheetName val="CG_-St1"/>
      <sheetName val="ADMIN_SHEET1"/>
      <sheetName val="MASTER_RATE_ANALYSIS1"/>
      <sheetName val="ETC_Plant_Cost1"/>
      <sheetName val="beam-reinft-IIInd_floor1"/>
      <sheetName val="SAP架設-2005_12_319"/>
      <sheetName val="balance_Work8"/>
      <sheetName val="LOCAL_RATES8"/>
      <sheetName val="S-Curve_(2)8"/>
      <sheetName val="Final_Basic_rate7"/>
      <sheetName val="Materials_Cost7"/>
      <sheetName val="C_&amp;_G_RHS8"/>
      <sheetName val="Material_8"/>
      <sheetName val="21-Rate_Analysis-17"/>
      <sheetName val="final_abstract8"/>
      <sheetName val="Materials_Cost(PCC)8"/>
      <sheetName val="Rate_Analysis6"/>
      <sheetName val="BUD_07-085"/>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HSD_LUB_5"/>
      <sheetName val="Mix_Design5"/>
      <sheetName val="doq-1_DOQ_Culvert5"/>
      <sheetName val="02_10_065"/>
      <sheetName val="schedule_nos5"/>
      <sheetName val="UNP-NCW_5"/>
      <sheetName val="9_Major_Bridge5"/>
      <sheetName val="8__ROB5"/>
      <sheetName val="10_Minor_Structure5"/>
      <sheetName val="7__FLYOVER5"/>
      <sheetName val="2__Earthwork5"/>
      <sheetName val="220Kv_(2)5"/>
      <sheetName val="01_11_20045"/>
      <sheetName val="Materials_5"/>
      <sheetName val="DETAILED__BOQ6"/>
      <sheetName val="A_O_R_5"/>
      <sheetName val="P-Ins_&amp;_Bonds5"/>
      <sheetName val="Ave_wtd_rates5"/>
      <sheetName val="Data_Validation5"/>
      <sheetName val="MN_T_B_5"/>
      <sheetName val="Progressin_Next_mon-AP-175"/>
      <sheetName val="USB_15"/>
      <sheetName val="ESOP_ECAL_TABLES5"/>
      <sheetName val="SPT_vs_PHI5"/>
      <sheetName val="Input_Data5"/>
      <sheetName val="Input_Data_R5"/>
      <sheetName val="Input_Data_F5"/>
      <sheetName val="Data_15"/>
      <sheetName val="SS_MH5"/>
      <sheetName val="Wind_Speed_II5"/>
      <sheetName val="Duopitch_Roof5"/>
      <sheetName val="Free-Standing_Wall5"/>
      <sheetName val="Vertical_Walls5"/>
      <sheetName val="Flat_Roof5"/>
      <sheetName val="Factor_Sb5"/>
      <sheetName val="Size_Effect_Factor5"/>
      <sheetName val="Direction_factor5"/>
      <sheetName val="Wind_Speed_I5"/>
      <sheetName val="BOQ_Distribution5"/>
      <sheetName val="Bus_Ways5"/>
      <sheetName val="Major_Br__Statement5"/>
      <sheetName val="Site_clearance5"/>
      <sheetName val="4_Annex_1_Basic_rate5"/>
      <sheetName val="gen_ledger_data5"/>
      <sheetName val="General_input5"/>
      <sheetName val="33628-Rev__A5"/>
      <sheetName val="Design_sheet5"/>
      <sheetName val="Qty_SR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_AnalysisPCC5"/>
      <sheetName val="footing_for_SP5"/>
      <sheetName val="Labour_&amp;_Plant5"/>
      <sheetName val="Fee_Rate_Summary5"/>
      <sheetName val="precast_RC_element5"/>
      <sheetName val="Core_Data5"/>
      <sheetName val="GLEVEL_RHS5"/>
      <sheetName val="General_Analysis5"/>
      <sheetName val="RA_Civil5"/>
      <sheetName val="E_&amp;_R5"/>
      <sheetName val="except_wiring5"/>
      <sheetName val="Appendix_A5"/>
      <sheetName val="JCR_TOP5"/>
      <sheetName val="Elect_3"/>
      <sheetName val="Analysis-Drains_&amp;_Misc5"/>
      <sheetName val="Lead_Statement_(PCC)5"/>
      <sheetName val="Analysis-NH-Traf_&amp;_Trans5"/>
      <sheetName val="abs_road5"/>
      <sheetName val="road_est5"/>
      <sheetName val="Road_data5"/>
      <sheetName val="INPUT_SHEET5"/>
      <sheetName val="12__Ins_&amp;_Bonds5"/>
      <sheetName val="Non_debit-RMC5"/>
      <sheetName val="RATE_COMPILATION5"/>
      <sheetName val="DATA-DEP_(13-17)5"/>
      <sheetName val="DATA-GCC(25-34_7)5"/>
      <sheetName val="St_-Con(0-17)5"/>
      <sheetName val="St_-Con_(17-34)5"/>
      <sheetName val="POCOS_제출및납품일정3"/>
      <sheetName val="Pile_cap3"/>
      <sheetName val="PIPING_LINE_LIST3"/>
      <sheetName val="Plant_&amp;__Machinery3"/>
      <sheetName val="Structure_du_projet3"/>
      <sheetName val="Cost_of_O_&amp;_O2"/>
      <sheetName val="Rollup_Summary2"/>
      <sheetName val="Sheet3_(2)2"/>
      <sheetName val="factor_2"/>
      <sheetName val="SC_Cost_FEB_032"/>
      <sheetName val="Doha_Farm2"/>
      <sheetName val="Diesel_Analysis2"/>
      <sheetName val="SC_revtrgt2"/>
      <sheetName val="NLD_-_Assum2"/>
      <sheetName val="Sub_con_List2"/>
      <sheetName val="KM_wise_Quantity2"/>
      <sheetName val="SCH_102"/>
      <sheetName val="doq_12"/>
      <sheetName val="doq_92"/>
      <sheetName val="Load_Calculation2"/>
      <sheetName val="Cal(6_3_2)_GSB-T2"/>
      <sheetName val="Cal(6_3_1)_GSB-1(Jn_)_DDA2"/>
      <sheetName val="Cal(6_2_2)_(b)EMB-T2"/>
      <sheetName val="Cal(6_3_3)_WMM-T2"/>
      <sheetName val="Cal(6_2_4)_SG-T2"/>
      <sheetName val="_2"/>
      <sheetName val="10-Crop_Age2"/>
      <sheetName val="Tower_Schedule2"/>
      <sheetName val="LL_ABUT2"/>
      <sheetName val="CG_-St2"/>
      <sheetName val="ADMIN_SHEET2"/>
      <sheetName val="MASTER_RATE_ANALYSIS2"/>
      <sheetName val="ETC_Plant_Cost2"/>
      <sheetName val="beam-reinft-IIInd_floor2"/>
      <sheetName val="Pro Pavement"/>
      <sheetName val="SALIENT"/>
      <sheetName val="Pro_Pavement"/>
      <sheetName val="Rates_PVC"/>
      <sheetName val="FRL-OGL"/>
      <sheetName val="FORM7"/>
      <sheetName val="PlazaConstr"/>
      <sheetName val="PROG_DATA"/>
      <sheetName val="Calc"/>
      <sheetName val="AT-3"/>
      <sheetName val="CFL-KIM"/>
      <sheetName val="REGIONWISE POPULATION"/>
      <sheetName val="tower wt."/>
      <sheetName val="FOREST"/>
      <sheetName val="REGIONWISE_POPULATION"/>
      <sheetName val="tower_wt_"/>
      <sheetName val="Day work"/>
      <sheetName val="Design basis-C"/>
      <sheetName val="Overheads"/>
      <sheetName val="Validation"/>
      <sheetName val="TB"/>
      <sheetName val="banilad"/>
      <sheetName val="Mactan"/>
      <sheetName val="Mandaue"/>
      <sheetName val="BASIC RATES"/>
      <sheetName val="Sheet6"/>
      <sheetName val="aoc-1"/>
      <sheetName val="aoc-10"/>
      <sheetName val="aoc-11"/>
      <sheetName val="aoc-2"/>
      <sheetName val="aoc-3"/>
      <sheetName val="aoc-4"/>
      <sheetName val="aoc-7"/>
      <sheetName val="aoc-8"/>
      <sheetName val="aoc-9"/>
      <sheetName val="Qty Report"/>
      <sheetName val="SKMD__32"/>
      <sheetName val="DIR_USED_ITEMS"/>
      <sheetName val="12_8_I_(M-40)"/>
      <sheetName val="6공구(당초)"/>
      <sheetName val="Progress"/>
      <sheetName val="no."/>
      <sheetName val="Cover"/>
      <sheetName val="288-1"/>
      <sheetName val="Dayworks Bill"/>
      <sheetName val="Bills of Quantities"/>
      <sheetName val="Vcap1500"/>
      <sheetName val="BOQ DIS"/>
      <sheetName val="Quantity"/>
      <sheetName val="All Equipments"/>
      <sheetName val="ISTDUV_KUR"/>
      <sheetName val="BRIM_ICMAL"/>
      <sheetName val="TELBAĞ_KUR"/>
      <sheetName val="yoca_kur"/>
      <sheetName val="TESKAN_KUR"/>
      <sheetName val="ISITES_KUR"/>
      <sheetName val="POZLAR"/>
      <sheetName val="YOLOT_KUR"/>
      <sheetName val="MATERIAL COST"/>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Mechanical"/>
      <sheetName val="C-data"/>
      <sheetName val="Lead statement"/>
      <sheetName val="Date"/>
      <sheetName val="전기"/>
      <sheetName val="BM_SF"/>
      <sheetName val="LoadCapa"/>
      <sheetName val="Back_Cal_for OMC"/>
      <sheetName val="AmbPtrlCrn"/>
      <sheetName val="MaintOH"/>
      <sheetName val="TollOH"/>
      <sheetName val="CROSS-SECTION"/>
      <sheetName val="QTY-CRUST-MCW"/>
      <sheetName val="QTY-CRUST-SR"/>
      <sheetName val="Abt_Foundation_"/>
      <sheetName val="pier_Foundation"/>
      <sheetName val="STAFFSCHED_"/>
      <sheetName val="2_2"/>
      <sheetName val="BATCHING_PLANT_PRO"/>
      <sheetName val="B2_MB_Deck"/>
      <sheetName val="SKMD__321"/>
      <sheetName val="DIR_USED_ITEMS1"/>
      <sheetName val="12_8_I_(M-40)1"/>
      <sheetName val="ANN_-V"/>
      <sheetName val="Sheet1_(2)"/>
      <sheetName val="Field_Values"/>
      <sheetName val="Desgn(zone_I)"/>
      <sheetName val="ORDER_BOOKING"/>
      <sheetName val="Abs_PMRL"/>
      <sheetName val="Abstract_of_cost"/>
      <sheetName val="IO_List"/>
      <sheetName val="TBAL9697_-group_wise__sdpl"/>
      <sheetName val="CONSTRUCTION_COMPONENT"/>
      <sheetName val="Labor_abs-NMR"/>
      <sheetName val="1St_certified_RA_bill"/>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AP架設-2005_12_3110"/>
      <sheetName val="balance_Work9"/>
      <sheetName val="S-Curve_(2)9"/>
      <sheetName val="LOCAL_RATES9"/>
      <sheetName val="Material_9"/>
      <sheetName val="C_&amp;_G_RHS9"/>
      <sheetName val="21-Rate_Analysis-18"/>
      <sheetName val="final_abstract9"/>
      <sheetName val="Materials_Cost(PCC)9"/>
      <sheetName val="Final_Basic_rate8"/>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Doha_Farm3"/>
      <sheetName val="DATA-DEP_(13-17)6"/>
      <sheetName val="DATA-GCC(25-34_7)6"/>
      <sheetName val="St_-Con(0-17)6"/>
      <sheetName val="St_-Con_(17-34)6"/>
      <sheetName val="SC_revtrgt3"/>
      <sheetName val="NLD_-_Assum3"/>
      <sheetName val="except_wiring6"/>
      <sheetName val="Appendix_A6"/>
      <sheetName val="JCR_TOP6"/>
      <sheetName val="Load_Calculation3"/>
      <sheetName val="Sub_con_List3"/>
      <sheetName val="KM_wise_Quantity3"/>
      <sheetName val="POCOS_제출및납품일정4"/>
      <sheetName val="Pile_cap4"/>
      <sheetName val="PIPING_LINE_LIST4"/>
      <sheetName val="factor_3"/>
      <sheetName val="Rollup_Summary3"/>
      <sheetName val="Sheet3_(2)3"/>
      <sheetName val="Abt_Foundation_1"/>
      <sheetName val="pier_Foundation1"/>
      <sheetName val="STAFFSCHED_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ORDER_BOOKING1"/>
      <sheetName val="Abs_PMRL1"/>
      <sheetName val="Abstract_of_cost1"/>
      <sheetName val="IO_List1"/>
      <sheetName val="TBAL9697_-group_wise__sdpl1"/>
      <sheetName val="CONSTRUCTION_COMPONENT1"/>
      <sheetName val="Labor_abs-NMR1"/>
      <sheetName val="1St_certified_RA_bill1"/>
      <sheetName val="Tower_Schedule3"/>
      <sheetName val="BOQ_(2)1"/>
      <sheetName val="Qty_Report1"/>
      <sheetName val="Dayworks_Bill1"/>
      <sheetName val="Bills_of_Quantities1"/>
      <sheetName val="Back_Cal_for_OMC1"/>
      <sheetName val="BASIC_RATES1"/>
      <sheetName val="doq4 "/>
      <sheetName val="Project_Budget_Worksheet"/>
      <sheetName val="no_"/>
      <sheetName val="BOQ_DIS"/>
      <sheetName val="All_Equipments"/>
      <sheetName val="Desdat"/>
      <sheetName val="COST"/>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CY4 casted"/>
      <sheetName val="PACK (B)"/>
      <sheetName val="VARIABLE"/>
      <sheetName val="Vendor Name"/>
      <sheetName val="Monthly Turnover (Final)"/>
      <sheetName val="Monthly Programme"/>
      <sheetName val="Abstruct total"/>
      <sheetName val="Costing-blk-B"/>
      <sheetName val="HP(9.200)"/>
      <sheetName val="Sch-3"/>
      <sheetName val="Equipment Master"/>
      <sheetName val="Resource"/>
      <sheetName val="Monthly_Turnover_(Final)"/>
      <sheetName val="Monthly_Programme"/>
      <sheetName val="Abstruct_total"/>
      <sheetName val="HP(9_200)"/>
      <sheetName val="Equipment_Master"/>
      <sheetName val="Not found as per ground reality"/>
      <sheetName val="Longitudinal"/>
      <sheetName val="Steel Structure"/>
      <sheetName val="Gen Info"/>
      <sheetName val="HW-MEASURMENT"/>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train cash"/>
      <sheetName val="accom cash"/>
      <sheetName val="M-Book for Conc"/>
      <sheetName val="M-Book for FW"/>
      <sheetName val="Definitions"/>
      <sheetName val="Pro_Pavement1"/>
      <sheetName val="Pro_Pavement2"/>
      <sheetName val="HB CEC schd 6.2"/>
      <sheetName val="Design_basis-C"/>
      <sheetName val="DetEst"/>
      <sheetName val="steam outlet"/>
      <sheetName val="Cost Summary"/>
      <sheetName val="Rising Main"/>
      <sheetName val="Formula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 val="mweqpt"/>
      <sheetName val="PV FDN"/>
      <sheetName val="EAW Final Accounts - 99"/>
      <sheetName val="XREF"/>
      <sheetName val="Cube_BOQ"/>
      <sheetName val="conc-foot-gradeslab"/>
      <sheetName val="head loss calc"/>
      <sheetName val="Backup PRW - VIIA"/>
      <sheetName val="Batching&amp;Pil POL"/>
      <sheetName val="Machinary_Road Work"/>
      <sheetName val="Pil"/>
      <sheetName val="Steel Piling_POL"/>
      <sheetName val="SECPROP"/>
      <sheetName val="CABLENOS."/>
      <sheetName val="Excavation"/>
      <sheetName val="Labour productivity"/>
      <sheetName val="TCS IIC"/>
      <sheetName val="TCS II D"/>
      <sheetName val="PIE chart data"/>
      <sheetName val="GE"/>
      <sheetName val="MPW"/>
      <sheetName val="PRW"/>
      <sheetName val="SCW"/>
      <sheetName val="Mes"/>
      <sheetName val="RA"/>
      <sheetName val="Slab Drain Abs."/>
      <sheetName val="MAUN"/>
      <sheetName val="Design_abf"/>
      <sheetName val="Legend"/>
      <sheetName val="CUT QTY"/>
      <sheetName val="CUT QTY Pay"/>
      <sheetName val="30万表三"/>
      <sheetName val="Day_work"/>
      <sheetName val="BILL_ABSTRACT"/>
      <sheetName val="Mobilization_Advance_"/>
      <sheetName val="Measurement_&amp;_Supply_Sheet_(2)"/>
      <sheetName val="Hydro_testing"/>
      <sheetName val="Supply_Sheet"/>
      <sheetName val="Hydro_testing_"/>
      <sheetName val="OHT_43"/>
      <sheetName val="_OHT38"/>
      <sheetName val="Scheme_No155"/>
      <sheetName val="OHT_40_Tigariya_Badshah"/>
      <sheetName val="OHT-48_Kushwah_"/>
      <sheetName val="New_Ranibag"/>
      <sheetName val="OHT_39"/>
      <sheetName val="Jai_hind_nagar_-_OHT37"/>
      <sheetName val="OHT_20(Mitra_Bandhu_Nagar)"/>
      <sheetName val="OHT_15(Samar_Park)"/>
      <sheetName val="Bhuri_tekri"/>
      <sheetName val="Scheme_No-140"/>
      <sheetName val="OHT-16_Lasudia_Mori_"/>
      <sheetName val="Scheme_No-78"/>
      <sheetName val="Scheme_No_114_Part_2"/>
      <sheetName val="OHT09-_Bicholi"/>
      <sheetName val="Bijalpur_OHT"/>
      <sheetName val="Scheme_No_134"/>
      <sheetName val="OHT_49(Gandhinagar)"/>
      <sheetName val="Silicon_City"/>
      <sheetName val="OHT_32_(Gwala_Colony)"/>
      <sheetName val="MS_Pipe"/>
      <sheetName val="Raw Data"/>
      <sheetName val="자바라1"/>
      <sheetName val="MATERIALS"/>
      <sheetName val="box-12"/>
      <sheetName val="LabourRates"/>
      <sheetName val="summery-I"/>
      <sheetName val="2.07 EMB"/>
      <sheetName val="MPR_PA_1"/>
      <sheetName val="MASTER_RATE_ANALYSIS3"/>
      <sheetName val="10-Crop_Age3"/>
      <sheetName val="_3"/>
      <sheetName val="Structure_du_projet4"/>
      <sheetName val="CG_-St3"/>
      <sheetName val="LL_ABUT3"/>
      <sheetName val="Project_Budget_Worksheet1"/>
      <sheetName val="ADMIN_SHEET3"/>
      <sheetName val="Cal(6_3_2)_GSB-T3"/>
      <sheetName val="Cal(6_3_1)_GSB-1(Jn_)_DDA3"/>
      <sheetName val="Cal(6_2_2)_(b)EMB-T3"/>
      <sheetName val="Cal(6_3_3)_WMM-T3"/>
      <sheetName val="Cal(6_2_4)_SG-T3"/>
      <sheetName val="ETC_Plant_Cost3"/>
      <sheetName val="beam-reinft-IIInd_floor3"/>
      <sheetName val="Gen_Info"/>
      <sheetName val="Chapter_1-4"/>
      <sheetName val="Chapter-12_Drainage"/>
      <sheetName val="Chapter-13_Junction"/>
      <sheetName val="Chapter-14_trafic_Manag_const"/>
      <sheetName val="Chapter-15_bus&amp;_trck_laybye"/>
      <sheetName val="Chapter-16_Toll_Plaza"/>
      <sheetName val="Chapter-17_Main_during_cons"/>
      <sheetName val="Chap-18__"/>
      <sheetName val="Backup_PRW_-_VIIA"/>
      <sheetName val="Batching&amp;Pil_POL"/>
      <sheetName val="Machinary_Road_Work"/>
      <sheetName val="Steel_Piling_POL"/>
      <sheetName val="CABLENOS_"/>
      <sheetName val="Labour_productivity"/>
      <sheetName val="TCS_IIC"/>
      <sheetName val="TCS_II_D"/>
      <sheetName val="PIE_chart_data"/>
      <sheetName val="Slab_Drain_Abs_"/>
      <sheetName val="MATERIAL_COST"/>
      <sheetName val="Lead_statement"/>
      <sheetName val="STRIP Sizing"/>
      <sheetName val="Mass Balance (metric)"/>
      <sheetName val="GROUP"/>
      <sheetName val="EDWise"/>
      <sheetName val="Code03"/>
      <sheetName val="Bill-12"/>
      <sheetName val="Summary_Local"/>
      <sheetName val="ANN_-V2"/>
      <sheetName val="ORDER_BOOKING2"/>
      <sheetName val="AOR"/>
      <sheetName val="SAP架設-2005_12_3111"/>
      <sheetName val="balance_Work10"/>
      <sheetName val="S-Curve_(2)10"/>
      <sheetName val="LOCAL_RATES10"/>
      <sheetName val="Material_10"/>
      <sheetName val="21-Rate_Analysis-19"/>
      <sheetName val="final_abstract10"/>
      <sheetName val="C_&amp;_G_RHS10"/>
      <sheetName val="Final_Basic_rate9"/>
      <sheetName val="Materials_Cost9"/>
      <sheetName val="Materials_Cost(PCC)10"/>
      <sheetName val="Chiet_tinh_dz359"/>
      <sheetName val="pile_Fabrication9"/>
      <sheetName val="Risk_Te__Co_8"/>
      <sheetName val="Informa_8"/>
      <sheetName val="Mix_Design7"/>
      <sheetName val="doq-1_DOQ_Culvert7"/>
      <sheetName val="Rate_Analysis8"/>
      <sheetName val="AoR_Finishing7"/>
      <sheetName val="Revised_BoQ_Str7"/>
      <sheetName val="oHS+F_Ex_Alu_+actual_staff7"/>
      <sheetName val="oHS+F_Ex_Alu__(trial)7"/>
      <sheetName val="Ex_aluminium7"/>
      <sheetName val="oH(mc_purchase)7"/>
      <sheetName val="Plang_1pour7"/>
      <sheetName val="Plang_3pour7"/>
      <sheetName val="Machine_Schedule_7"/>
      <sheetName val="Staff_Schedule7"/>
      <sheetName val="UNP-NCW_7"/>
      <sheetName val="9_Major_Bridge7"/>
      <sheetName val="8__ROB7"/>
      <sheetName val="10_Minor_Structure7"/>
      <sheetName val="7__FLYOVER7"/>
      <sheetName val="2__Earthwork7"/>
      <sheetName val="Cost_of_O_&amp;_O4"/>
      <sheetName val="Bank_Guarantee8"/>
      <sheetName val="STEEL-SLAB_(0)8"/>
      <sheetName val="SHUTTER-1flr_beam_(1)8"/>
      <sheetName val="SHUTTER-1flr_slab(1)8"/>
      <sheetName val="STEEL-SLAB_(1flr)8"/>
      <sheetName val="slab-reinft(1flr)-REF_8"/>
      <sheetName val="BEAM-REINFT_(1flr)8"/>
      <sheetName val="beam-reinft-(1flr)ADDT_8"/>
      <sheetName val="concrete-Ist-IInd_floor8"/>
      <sheetName val="shuttering-1st-IInd_floor8"/>
      <sheetName val="STEEL-SLAB_(2flr)8"/>
      <sheetName val="slab-reinft(2flr)-REF__(2)8"/>
      <sheetName val="BEAM-REINFT_(2flr)_(2)8"/>
      <sheetName val="beam-reinft-(2flr)ADDT__(2)8"/>
      <sheetName val="STEEL-SLAB_(3flr)_8"/>
      <sheetName val="Slab-reinft(3flr)ADD_8"/>
      <sheetName val="slab-reinft(3flr)-ADD__(1)8"/>
      <sheetName val="STEEL-SLAB_(4th-flr)_8"/>
      <sheetName val="slab-reinft(4thflr)-ADD__(2)8"/>
      <sheetName val="slab_reinft_-(4th_flr)8"/>
      <sheetName val="Indices_(3rd)8"/>
      <sheetName val="SHUTTER-1flr_beam(old)8"/>
      <sheetName val="03_CTS,MEPZ-CANTEEN_(2)8"/>
      <sheetName val="beam-reinft-machine_rm8"/>
      <sheetName val="HSD_LUB_7"/>
      <sheetName val="schedule_nos7"/>
      <sheetName val="input_micro8"/>
      <sheetName val="02_10_067"/>
      <sheetName val="P-Ins_&amp;_Bonds7"/>
      <sheetName val="DETAILED__BOQ8"/>
      <sheetName val="BUD_07-087"/>
      <sheetName val="Materials_7"/>
      <sheetName val="01_11_20047"/>
      <sheetName val="USB_17"/>
      <sheetName val="220Kv_(2)7"/>
      <sheetName val="Input_Data7"/>
      <sheetName val="Input_Data_R7"/>
      <sheetName val="Input_Data_F7"/>
      <sheetName val="A_O_R_7"/>
      <sheetName val="Ave_wtd_rates7"/>
      <sheetName val="Data_Validation7"/>
      <sheetName val="MN_T_B_7"/>
      <sheetName val="Progressin_Next_mon-AP-177"/>
      <sheetName val="SPT_vs_PHI7"/>
      <sheetName val="Wind_Speed_II7"/>
      <sheetName val="Duopitch_Roof7"/>
      <sheetName val="Free-Standing_Wall7"/>
      <sheetName val="Vertical_Walls7"/>
      <sheetName val="Flat_Roof7"/>
      <sheetName val="Factor_Sb7"/>
      <sheetName val="Size_Effect_Factor7"/>
      <sheetName val="Direction_factor7"/>
      <sheetName val="Wind_Speed_I7"/>
      <sheetName val="BOQ_Distribution7"/>
      <sheetName val="Fee_Rate_Summary7"/>
      <sheetName val="Non_debit-RMC7"/>
      <sheetName val="Labour_&amp;_Plant7"/>
      <sheetName val="RATE_COMPILATION7"/>
      <sheetName val="ABS_8"/>
      <sheetName val="BOQ_Summary8"/>
      <sheetName val="2_138"/>
      <sheetName val="9_018"/>
      <sheetName val="9_078"/>
      <sheetName val="9_838"/>
      <sheetName val="9_128"/>
      <sheetName val="9_478"/>
      <sheetName val="9_50(i)8"/>
      <sheetName val="9_50(ii)8"/>
      <sheetName val="9_51_Slab8"/>
      <sheetName val="9_51_Girder8"/>
      <sheetName val="9_528"/>
      <sheetName val="9_628"/>
      <sheetName val="9_638"/>
      <sheetName val="9_698"/>
      <sheetName val="8_488"/>
      <sheetName val="8_498"/>
      <sheetName val="P1_&amp;_P2_Reinforcement_detail8"/>
      <sheetName val="A1_&amp;_A2_Reinforcement_detail8"/>
      <sheetName val="Data_17"/>
      <sheetName val="SS_MH7"/>
      <sheetName val="_AnalysisPCC7"/>
      <sheetName val="Analysis-Drains_&amp;_Misc7"/>
      <sheetName val="Lead_Statement_(PCC)7"/>
      <sheetName val="Analysis-NH-Traf_&amp;_Trans7"/>
      <sheetName val="Plant_&amp;__Machinery5"/>
      <sheetName val="E_&amp;_R7"/>
      <sheetName val="Qty_SR7"/>
      <sheetName val="INPUT_SHEET7"/>
      <sheetName val="Diesel_Analysis4"/>
      <sheetName val="Elect_5"/>
      <sheetName val="Bus_Ways7"/>
      <sheetName val="Major_Br__Statement7"/>
      <sheetName val="Site_clearance7"/>
      <sheetName val="4_Annex_1_Basic_rate7"/>
      <sheetName val="gen_ledger_data7"/>
      <sheetName val="33628-Rev__A7"/>
      <sheetName val="General_input7"/>
      <sheetName val="Design_sheet7"/>
      <sheetName val="abs_road7"/>
      <sheetName val="road_est7"/>
      <sheetName val="Road_data7"/>
      <sheetName val="SC_revtrgt4"/>
      <sheetName val="NLD_-_Assum4"/>
      <sheetName val="RA_Civil7"/>
      <sheetName val="footing_for_SP7"/>
      <sheetName val="doq_14"/>
      <sheetName val="doq_94"/>
      <sheetName val="12__Ins_&amp;_Bonds7"/>
      <sheetName val="ESOP_ECAL_TABLES7"/>
      <sheetName val="precast_RC_element7"/>
      <sheetName val="Core_Data7"/>
      <sheetName val="GLEVEL_RHS7"/>
      <sheetName val="General_Analysis7"/>
      <sheetName val="SCH_104"/>
      <sheetName val="Doha_Farm4"/>
      <sheetName val="DATA-DEP_(13-17)7"/>
      <sheetName val="DATA-GCC(25-34_7)7"/>
      <sheetName val="St_-Con(0-17)7"/>
      <sheetName val="St_-Con_(17-34)7"/>
      <sheetName val="except_wiring7"/>
      <sheetName val="Appendix_A7"/>
      <sheetName val="JCR_TOP7"/>
      <sheetName val="Load_Calculation4"/>
      <sheetName val="Sub_con_List4"/>
      <sheetName val="KM_wise_Quantity4"/>
      <sheetName val="POCOS_제출및납품일정5"/>
      <sheetName val="Pile_cap5"/>
      <sheetName val="PIPING_LINE_LIST5"/>
      <sheetName val="factor_4"/>
      <sheetName val="Rollup_Summary4"/>
      <sheetName val="Sheet3_(2)4"/>
      <sheetName val="2_22"/>
      <sheetName val="BATCHING_PLANT_PRO2"/>
      <sheetName val="B2_MB_Deck2"/>
      <sheetName val="Abt_Foundation_2"/>
      <sheetName val="pier_Foundation2"/>
      <sheetName val="STAFFSCHED_2"/>
      <sheetName val="SKMD__323"/>
      <sheetName val="DIR_USED_ITEMS3"/>
      <sheetName val="12_8_I_(M-40)3"/>
      <sheetName val="SC_Cost_FEB_034"/>
      <sheetName val="Sheet1_(2)2"/>
      <sheetName val="Field_Values2"/>
      <sheetName val="Desgn(zone_I)2"/>
      <sheetName val="Abs_PMRL2"/>
      <sheetName val="Abstract_of_cost2"/>
      <sheetName val="IO_List2"/>
      <sheetName val="TBAL9697_-group_wise__sdpl2"/>
      <sheetName val="CONSTRUCTION_COMPONENT2"/>
      <sheetName val="Labor_abs-NMR2"/>
      <sheetName val="1St_certified_RA_bill2"/>
      <sheetName val="Tower_Schedule4"/>
      <sheetName val="BOQ_(2)2"/>
      <sheetName val="Qty_Report2"/>
      <sheetName val="Dayworks_Bill2"/>
      <sheetName val="Bills_of_Quantities2"/>
      <sheetName val="Back_Cal_for_OMC2"/>
      <sheetName val="BASIC_RATES2"/>
      <sheetName val="no_1"/>
      <sheetName val="BOQ_DIS1"/>
      <sheetName val="All_Equipments1"/>
      <sheetName val="REGIONWISE_POPULATION1"/>
      <sheetName val="tower_wt_1"/>
      <sheetName val="CY4_casted"/>
      <sheetName val="PACK_(B)"/>
      <sheetName val="Vendor_Name"/>
      <sheetName val="Monthly_Turnover_(Final)1"/>
      <sheetName val="Monthly_Programme1"/>
      <sheetName val="Abstruct_total1"/>
      <sheetName val="HP(9_200)1"/>
      <sheetName val="Equipment_Master1"/>
      <sheetName val="Not_found_as_per_ground_reality"/>
      <sheetName val="Steel_Structure"/>
      <sheetName val="Cont_Wt_"/>
      <sheetName val="doq4_"/>
      <sheetName val="PAVEMENT_MN"/>
      <sheetName val="SP_Break_Up"/>
      <sheetName val="Sweeper_Machine"/>
      <sheetName val="PQC_Design"/>
      <sheetName val="pqc_check"/>
      <sheetName val="retaining wall calculatn sheet"/>
      <sheetName val="Inv_Data"/>
      <sheetName val="detail'02"/>
      <sheetName val="Z1_DATA"/>
      <sheetName val="MHNO_LEV"/>
      <sheetName val="zone-2"/>
      <sheetName val="Makro1"/>
      <sheetName val="공장별판관비배부"/>
      <sheetName val="PCC"/>
      <sheetName val="Lead"/>
      <sheetName val="Qty-UG"/>
      <sheetName val="Income &amp; Occupancy Customer"/>
      <sheetName val="Scope Reconciliation"/>
      <sheetName val="PL"/>
      <sheetName val="Assumptions"/>
      <sheetName val="misc"/>
      <sheetName val="장비"/>
      <sheetName val="노무"/>
      <sheetName val="SAP架設-2005_12_3112"/>
      <sheetName val="balance_Work11"/>
      <sheetName val="final_abstract11"/>
      <sheetName val="LOCAL_RATES11"/>
      <sheetName val="Final_Basic_rate10"/>
      <sheetName val="S-Curve_(2)11"/>
      <sheetName val="Materials_Cost10"/>
      <sheetName val="C_&amp;_G_RHS11"/>
      <sheetName val="Materials_Cost(PCC)11"/>
      <sheetName val="Material_11"/>
      <sheetName val="21-Rate_Analysis-110"/>
      <sheetName val="Chiet_tinh_dz3510"/>
      <sheetName val="pile_Fabrication10"/>
      <sheetName val="Risk_Te__Co_9"/>
      <sheetName val="Informa_9"/>
      <sheetName val="Bank_Guarantee9"/>
      <sheetName val="STEEL-SLAB_(0)9"/>
      <sheetName val="SHUTTER-1flr_beam_(1)9"/>
      <sheetName val="SHUTTER-1flr_slab(1)9"/>
      <sheetName val="STEEL-SLAB_(1flr)9"/>
      <sheetName val="slab-reinft(1flr)-REF_9"/>
      <sheetName val="BEAM-REINFT_(1flr)9"/>
      <sheetName val="beam-reinft-(1flr)ADDT_9"/>
      <sheetName val="concrete-Ist-IInd_floor9"/>
      <sheetName val="shuttering-1st-IInd_floor9"/>
      <sheetName val="STEEL-SLAB_(2flr)9"/>
      <sheetName val="slab-reinft(2flr)-REF__(2)9"/>
      <sheetName val="BEAM-REINFT_(2flr)_(2)9"/>
      <sheetName val="beam-reinft-(2flr)ADDT__(2)9"/>
      <sheetName val="STEEL-SLAB_(3flr)_9"/>
      <sheetName val="Slab-reinft(3flr)ADD_9"/>
      <sheetName val="slab-reinft(3flr)-ADD__(1)9"/>
      <sheetName val="STEEL-SLAB_(4th-flr)_9"/>
      <sheetName val="slab-reinft(4thflr)-ADD__(2)9"/>
      <sheetName val="slab_reinft_-(4th_flr)9"/>
      <sheetName val="Indices_(3rd)9"/>
      <sheetName val="SHUTTER-1flr_beam(old)9"/>
      <sheetName val="03_CTS,MEPZ-CANTEEN_(2)9"/>
      <sheetName val="beam-reinft-machine_rm9"/>
      <sheetName val="HSD_LUB_8"/>
      <sheetName val="schedule_nos8"/>
      <sheetName val="Rate_Analysis9"/>
      <sheetName val="input_micro9"/>
      <sheetName val="AoR_Finishing8"/>
      <sheetName val="Revised_BoQ_Str8"/>
      <sheetName val="oHS+F_Ex_Alu_+actual_staff8"/>
      <sheetName val="oHS+F_Ex_Alu__(trial)8"/>
      <sheetName val="Ex_aluminium8"/>
      <sheetName val="oH(mc_purchase)8"/>
      <sheetName val="Plang_1pour8"/>
      <sheetName val="Plang_3pour8"/>
      <sheetName val="Machine_Schedule_8"/>
      <sheetName val="Staff_Schedule8"/>
      <sheetName val="Mix_Design8"/>
      <sheetName val="doq-1_DOQ_Culvert8"/>
      <sheetName val="UNP-NCW_8"/>
      <sheetName val="9_Major_Bridge8"/>
      <sheetName val="8__ROB8"/>
      <sheetName val="10_Minor_Structure8"/>
      <sheetName val="7__FLYOVER8"/>
      <sheetName val="2__Earthwork8"/>
      <sheetName val="02_10_068"/>
      <sheetName val="P-Ins_&amp;_Bonds8"/>
      <sheetName val="DETAILED__BOQ9"/>
      <sheetName val="BUD_07-088"/>
      <sheetName val="Materials_8"/>
      <sheetName val="01_11_20048"/>
      <sheetName val="USB_18"/>
      <sheetName val="220Kv_(2)8"/>
      <sheetName val="Input_Data8"/>
      <sheetName val="Input_Data_R8"/>
      <sheetName val="Input_Data_F8"/>
      <sheetName val="A_O_R_8"/>
      <sheetName val="Ave_wtd_rates8"/>
      <sheetName val="Data_Validation8"/>
      <sheetName val="MN_T_B_8"/>
      <sheetName val="Progressin_Next_mon-AP-178"/>
      <sheetName val="SPT_vs_PHI8"/>
      <sheetName val="Wind_Speed_II8"/>
      <sheetName val="Duopitch_Roof8"/>
      <sheetName val="Free-Standing_Wall8"/>
      <sheetName val="Vertical_Walls8"/>
      <sheetName val="Flat_Roof8"/>
      <sheetName val="Factor_Sb8"/>
      <sheetName val="Size_Effect_Factor8"/>
      <sheetName val="Direction_factor8"/>
      <sheetName val="Wind_Speed_I8"/>
      <sheetName val="BOQ_Distribution8"/>
      <sheetName val="Fee_Rate_Summary8"/>
      <sheetName val="Non_debit-RMC8"/>
      <sheetName val="Labour_&amp;_Plant8"/>
      <sheetName val="RATE_COMPILATION8"/>
      <sheetName val="Cost_of_O_&amp;_O5"/>
      <sheetName val="Data_18"/>
      <sheetName val="SS_MH8"/>
      <sheetName val="ABS_9"/>
      <sheetName val="BOQ_Summary9"/>
      <sheetName val="2_139"/>
      <sheetName val="9_019"/>
      <sheetName val="9_079"/>
      <sheetName val="9_839"/>
      <sheetName val="9_129"/>
      <sheetName val="9_479"/>
      <sheetName val="9_50(i)9"/>
      <sheetName val="9_50(ii)9"/>
      <sheetName val="9_51_Slab9"/>
      <sheetName val="9_51_Girder9"/>
      <sheetName val="9_529"/>
      <sheetName val="9_629"/>
      <sheetName val="9_639"/>
      <sheetName val="9_699"/>
      <sheetName val="8_489"/>
      <sheetName val="8_499"/>
      <sheetName val="P1_&amp;_P2_Reinforcement_detail9"/>
      <sheetName val="A1_&amp;_A2_Reinforcement_detail9"/>
      <sheetName val="_AnalysisPCC8"/>
      <sheetName val="Analysis-Drains_&amp;_Misc8"/>
      <sheetName val="Lead_Statement_(PCC)8"/>
      <sheetName val="Analysis-NH-Traf_&amp;_Trans8"/>
      <sheetName val="Plant_&amp;__Machinery6"/>
      <sheetName val="E_&amp;_R8"/>
      <sheetName val="Qty_SR8"/>
      <sheetName val="INPUT_SHEET8"/>
      <sheetName val="Bus_Ways8"/>
      <sheetName val="Major_Br__Statement8"/>
      <sheetName val="Site_clearance8"/>
      <sheetName val="4_Annex_1_Basic_rate8"/>
      <sheetName val="gen_ledger_data8"/>
      <sheetName val="33628-Rev__A8"/>
      <sheetName val="General_input8"/>
      <sheetName val="Design_sheet8"/>
      <sheetName val="Diesel_Analysis5"/>
      <sheetName val="Elect_6"/>
      <sheetName val="abs_road8"/>
      <sheetName val="road_est8"/>
      <sheetName val="Road_data8"/>
      <sheetName val="SC_revtrgt5"/>
      <sheetName val="NLD_-_Assum5"/>
      <sheetName val="RA_Civil8"/>
      <sheetName val="footing_for_SP8"/>
      <sheetName val="_4"/>
      <sheetName val="doq_15"/>
      <sheetName val="doq_95"/>
      <sheetName val="12__Ins_&amp;_Bonds8"/>
      <sheetName val="ESOP_ECAL_TABLES8"/>
      <sheetName val="precast_RC_element8"/>
      <sheetName val="Core_Data8"/>
      <sheetName val="GLEVEL_RHS8"/>
      <sheetName val="General_Analysis8"/>
      <sheetName val="SCH_105"/>
      <sheetName val="CG_-St4"/>
      <sheetName val="Doha_Farm5"/>
      <sheetName val="DATA-DEP_(13-17)8"/>
      <sheetName val="DATA-GCC(25-34_7)8"/>
      <sheetName val="St_-Con(0-17)8"/>
      <sheetName val="St_-Con_(17-34)8"/>
      <sheetName val="Structure_du_projet5"/>
      <sheetName val="except_wiring8"/>
      <sheetName val="Appendix_A8"/>
      <sheetName val="JCR_TOP8"/>
      <sheetName val="Load_Calculation5"/>
      <sheetName val="Sub_con_List5"/>
      <sheetName val="KM_wise_Quantity5"/>
      <sheetName val="POCOS_제출및납품일정6"/>
      <sheetName val="Pile_cap6"/>
      <sheetName val="PIPING_LINE_LIST6"/>
      <sheetName val="LL_ABUT4"/>
      <sheetName val="ADMIN_SHEET4"/>
      <sheetName val="10-Crop_Age4"/>
      <sheetName val="factor_5"/>
      <sheetName val="Rollup_Summary5"/>
      <sheetName val="Sheet3_(2)5"/>
      <sheetName val="2_23"/>
      <sheetName val="BATCHING_PLANT_PRO3"/>
      <sheetName val="B2_MB_Deck3"/>
      <sheetName val="Abt_Foundation_3"/>
      <sheetName val="pier_Foundation3"/>
      <sheetName val="STAFFSCHED_3"/>
      <sheetName val="SKMD__324"/>
      <sheetName val="DIR_USED_ITEMS4"/>
      <sheetName val="12_8_I_(M-40)4"/>
      <sheetName val="ANN_-V3"/>
      <sheetName val="SC_Cost_FEB_035"/>
      <sheetName val="Cal(6_3_2)_GSB-T4"/>
      <sheetName val="Cal(6_3_1)_GSB-1(Jn_)_DDA4"/>
      <sheetName val="Cal(6_2_2)_(b)EMB-T4"/>
      <sheetName val="Cal(6_3_3)_WMM-T4"/>
      <sheetName val="Cal(6_2_4)_SG-T4"/>
      <sheetName val="Sheet1_(2)3"/>
      <sheetName val="Field_Values3"/>
      <sheetName val="Desgn(zone_I)3"/>
      <sheetName val="ORDER_BOOKING3"/>
      <sheetName val="Abs_PMRL3"/>
      <sheetName val="Abstract_of_cost3"/>
      <sheetName val="IO_List3"/>
      <sheetName val="TBAL9697_-group_wise__sdpl3"/>
      <sheetName val="CONSTRUCTION_COMPONENT3"/>
      <sheetName val="MASTER_RATE_ANALYSIS4"/>
      <sheetName val="ETC_Plant_Cost4"/>
      <sheetName val="beam-reinft-IIInd_floor4"/>
      <sheetName val="Labor_abs-NMR3"/>
      <sheetName val="1St_certified_RA_bill3"/>
      <sheetName val="Tower_Schedule5"/>
      <sheetName val="BOQ_(2)3"/>
      <sheetName val="Qty_Report3"/>
      <sheetName val="Dayworks_Bill3"/>
      <sheetName val="Bills_of_Quantities3"/>
      <sheetName val="Back_Cal_for_OMC3"/>
      <sheetName val="BASIC_RATES3"/>
      <sheetName val="Project_Budget_Worksheet2"/>
      <sheetName val="no_2"/>
      <sheetName val="BOQ_DIS2"/>
      <sheetName val="All_Equipments2"/>
      <sheetName val="MATERIAL_COST1"/>
      <sheetName val="Design_basis-C1"/>
      <sheetName val="Day_work1"/>
      <sheetName val="BILL_ABSTRACT1"/>
      <sheetName val="Mobilization_Advance_1"/>
      <sheetName val="Measurement_&amp;_Supply_Sheet_(2)1"/>
      <sheetName val="Hydro_testing1"/>
      <sheetName val="Supply_Sheet1"/>
      <sheetName val="Hydro_testing_1"/>
      <sheetName val="OHT_431"/>
      <sheetName val="_OHT381"/>
      <sheetName val="Scheme_No1551"/>
      <sheetName val="OHT_40_Tigariya_Badshah1"/>
      <sheetName val="OHT-48_Kushwah_1"/>
      <sheetName val="New_Ranibag1"/>
      <sheetName val="OHT_391"/>
      <sheetName val="Jai_hind_nagar_-_OHT371"/>
      <sheetName val="OHT_20(Mitra_Bandhu_Nagar)1"/>
      <sheetName val="OHT_15(Samar_Park)1"/>
      <sheetName val="Bhuri_tekri1"/>
      <sheetName val="Scheme_No-1401"/>
      <sheetName val="OHT-16_Lasudia_Mori_1"/>
      <sheetName val="Scheme_No-781"/>
      <sheetName val="Scheme_No_114_Part_21"/>
      <sheetName val="OHT09-_Bicholi1"/>
      <sheetName val="Bijalpur_OHT1"/>
      <sheetName val="Scheme_No_1341"/>
      <sheetName val="OHT_49(Gandhinagar)1"/>
      <sheetName val="Silicon_City1"/>
      <sheetName val="OHT_32_(Gwala_Colony)1"/>
      <sheetName val="MS_Pipe1"/>
      <sheetName val="REGIONWISE_POPULATION2"/>
      <sheetName val="tower_wt_2"/>
      <sheetName val="CY4_casted1"/>
      <sheetName val="PACK_(B)1"/>
      <sheetName val="Vendor_Name1"/>
      <sheetName val="Monthly_Turnover_(Final)2"/>
      <sheetName val="Monthly_Programme2"/>
      <sheetName val="Abstruct_total2"/>
      <sheetName val="HP(9_200)2"/>
      <sheetName val="Equipment_Master2"/>
      <sheetName val="Not_found_as_per_ground_realit1"/>
      <sheetName val="Steel_Structure1"/>
      <sheetName val="Cont_Wt_1"/>
      <sheetName val="Chapter_1-41"/>
      <sheetName val="Chapter-12_Drainage1"/>
      <sheetName val="Chapter-13_Junction1"/>
      <sheetName val="Chapter-14_trafic_Manag_const1"/>
      <sheetName val="Chapter-15_bus&amp;_trck_laybye1"/>
      <sheetName val="Chapter-16_Toll_Plaza1"/>
      <sheetName val="Chapter-17_Main_during_cons1"/>
      <sheetName val="Chap-18__1"/>
      <sheetName val="doq4_1"/>
      <sheetName val="Lead_statement1"/>
      <sheetName val="Gen_Info1"/>
      <sheetName val="PAVEMENT_MN1"/>
      <sheetName val="SP_Break_Up1"/>
      <sheetName val="Sweeper_Machine1"/>
      <sheetName val="PQC_Design1"/>
      <sheetName val="pqc_check1"/>
      <sheetName val="Pro_Pavement3"/>
      <sheetName val="train_cash"/>
      <sheetName val="accom_cash"/>
      <sheetName val="M-Book_for_Conc"/>
      <sheetName val="M-Book_for_FW"/>
      <sheetName val="C&amp;G August"/>
      <sheetName val="EW SR"/>
      <sheetName val="(Do not delete)"/>
      <sheetName val="Labour rates"/>
      <sheetName val="doq-1 bus bay"/>
      <sheetName val="doq 2"/>
      <sheetName val="doq-1 Aoq Culvert"/>
      <sheetName val="doq-7"/>
      <sheetName val="Mach Reco"/>
      <sheetName val="MC_CST"/>
      <sheetName val="IDC"/>
      <sheetName val="OCE-TOP"/>
      <sheetName val="PO NOS"/>
      <sheetName val="LINER"/>
      <sheetName val="BORING "/>
      <sheetName val="EXPANSION JOINT"/>
      <sheetName val="CIS MAIN BERTH-1"/>
      <sheetName val="New Construction"/>
      <sheetName val="Bill No 6A- Measurement"/>
      <sheetName val="IV 3. Road side drains"/>
      <sheetName val="As per PCA"/>
      <sheetName val="Data sheet"/>
      <sheetName val="moments-table(tri)"/>
      <sheetName val="Structure_du_projet6"/>
      <sheetName val="EAW_Final_Accounts_-_99"/>
      <sheetName val="As_per_PCA"/>
      <sheetName val="Data_sheet"/>
      <sheetName val="inter"/>
      <sheetName val="sumary"/>
      <sheetName val="2nd "/>
      <sheetName val="shuttering"/>
      <sheetName val="p&amp;m"/>
      <sheetName val="Cable-data"/>
      <sheetName val="foot-slab reinft"/>
      <sheetName val="Variation Statement"/>
      <sheetName val="beam-reinft"/>
      <sheetName val="Publicbuilding"/>
      <sheetName val="Legal Risk Analysis"/>
      <sheetName val="Staff Acco."/>
      <sheetName val="labour coeff"/>
      <sheetName val="Rate Base"/>
      <sheetName val="CT Thang Mo"/>
      <sheetName val="CT  PL"/>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refreshError="1"/>
      <sheetData sheetId="92" refreshError="1"/>
      <sheetData sheetId="93" refreshError="1"/>
      <sheetData sheetId="94" refreshError="1"/>
      <sheetData sheetId="95"/>
      <sheetData sheetId="96"/>
      <sheetData sheetId="97"/>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sheetData sheetId="292"/>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sheetData sheetId="307"/>
      <sheetData sheetId="308"/>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refreshError="1"/>
      <sheetData sheetId="736" refreshError="1"/>
      <sheetData sheetId="737" refreshError="1"/>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sheetData sheetId="903"/>
      <sheetData sheetId="904"/>
      <sheetData sheetId="905"/>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sheetData sheetId="1344"/>
      <sheetData sheetId="1345"/>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refreshError="1"/>
      <sheetData sheetId="1566"/>
      <sheetData sheetId="1567"/>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sheetData sheetId="1580"/>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sheetData sheetId="1602"/>
      <sheetData sheetId="1603"/>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sheetData sheetId="1625"/>
      <sheetData sheetId="1626"/>
      <sheetData sheetId="1627"/>
      <sheetData sheetId="1628"/>
      <sheetData sheetId="1629"/>
      <sheetData sheetId="1630"/>
      <sheetData sheetId="1631"/>
      <sheetData sheetId="1632"/>
      <sheetData sheetId="1633"/>
      <sheetData sheetId="1634" refreshError="1"/>
      <sheetData sheetId="1635" refreshError="1"/>
      <sheetData sheetId="1636" refreshError="1"/>
      <sheetData sheetId="1637" refreshError="1"/>
      <sheetData sheetId="1638" refreshError="1"/>
      <sheetData sheetId="1639" refreshError="1"/>
      <sheetData sheetId="1640" refreshError="1"/>
      <sheetData sheetId="164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refreshError="1"/>
      <sheetData sheetId="1919"/>
      <sheetData sheetId="1920"/>
      <sheetData sheetId="1921"/>
      <sheetData sheetId="1922"/>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sheetData sheetId="2007"/>
      <sheetData sheetId="2008" refreshError="1"/>
      <sheetData sheetId="2009"/>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sheetData sheetId="2043" refreshError="1"/>
      <sheetData sheetId="2044" refreshError="1"/>
      <sheetData sheetId="2045" refreshError="1"/>
      <sheetData sheetId="2046" refreshError="1"/>
      <sheetData sheetId="2047" refreshError="1"/>
      <sheetData sheetId="2048"/>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refreshError="1"/>
      <sheetData sheetId="2140" refreshError="1"/>
      <sheetData sheetId="2141" refreshError="1"/>
      <sheetData sheetId="2142" refreshError="1"/>
      <sheetData sheetId="2143" refreshError="1"/>
      <sheetData sheetId="2144" refreshError="1"/>
      <sheetData sheetId="2145" refreshError="1"/>
      <sheetData sheetId="2146"/>
      <sheetData sheetId="2147"/>
      <sheetData sheetId="2148" refreshError="1"/>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B"/>
      <sheetName val="dummy"/>
      <sheetName val="Sales"/>
      <sheetName val="GM"/>
      <sheetName val="Outstandings"/>
      <sheetName val="Issues"/>
      <sheetName val="Cul_detail"/>
      <sheetName val="PROG_DATA"/>
      <sheetName val="CFL-KIM"/>
      <sheetName val="Leg 1-1"/>
      <sheetName val="purpose&amp;input"/>
      <sheetName val="Data sheet"/>
      <sheetName val="Leg_1-1"/>
      <sheetName val="Data_sheet"/>
      <sheetName val="Tower Schedule"/>
      <sheetName val="Sheet2"/>
      <sheetName val="RECAPITULATION"/>
      <sheetName val="estimate"/>
      <sheetName val="Assumptions"/>
      <sheetName val="horizontal"/>
      <sheetName val="RANGE"/>
      <sheetName val="Comments"/>
      <sheetName val="COLUMN"/>
      <sheetName val="TS-TC"/>
      <sheetName val="RA_EIL"/>
      <sheetName val="RA_MKT_QUOTE"/>
      <sheetName val="RA-markate"/>
      <sheetName val="BOQ_Direct_selling cost"/>
      <sheetName val="220 11  BS "/>
      <sheetName val="Ref Tables"/>
      <sheetName val="girder"/>
      <sheetName val="cubes_M20"/>
      <sheetName val="ETC Plant Cost"/>
      <sheetName val="TOEC"/>
      <sheetName val="DLRO- Dec 2003"/>
      <sheetName val="FORM7"/>
      <sheetName val="cal"/>
      <sheetName val="TB CPP"/>
      <sheetName val="Sulphur (2)"/>
      <sheetName val="Rates"/>
      <sheetName val="Resourc - Material"/>
      <sheetName val="Rate"/>
      <sheetName val="CAD-DATA"/>
      <sheetName val="INPUT DATA"/>
      <sheetName val="1"/>
      <sheetName val="2"/>
      <sheetName val="3"/>
      <sheetName val="4"/>
      <sheetName val="5"/>
      <sheetName val="6"/>
      <sheetName val="7"/>
      <sheetName val="8"/>
      <sheetName val="9"/>
      <sheetName val="10"/>
      <sheetName val="11"/>
      <sheetName val="12"/>
      <sheetName val="13"/>
      <sheetName val="98_box"/>
      <sheetName val="100_box"/>
      <sheetName val="101_box"/>
      <sheetName val="102_box"/>
      <sheetName val="103_box"/>
      <sheetName val="104_box"/>
      <sheetName val="105_box"/>
      <sheetName val="106_box"/>
      <sheetName val="COST"/>
      <sheetName val="Definitions"/>
      <sheetName val="LOCAL RATES"/>
      <sheetName val="Analysis"/>
      <sheetName val="Cost of O &amp; O"/>
      <sheetName val="Customers"/>
      <sheetName val="Longitudinal"/>
      <sheetName val="Material"/>
      <sheetName val="Plant &amp;  Machinery"/>
      <sheetName val="Labour &amp; Plant"/>
      <sheetName val="ABBDATASHEET"/>
      <sheetName val="old boq"/>
      <sheetName val="Labour"/>
      <sheetName val="S4"/>
      <sheetName val="Rate Ana"/>
      <sheetName val="BOQ"/>
      <sheetName val="MPR_PA_1"/>
      <sheetName val="Improvements"/>
      <sheetName val="NLD - Assum"/>
      <sheetName val="Man"/>
      <sheetName val="MRATES"/>
      <sheetName val="p1-costg"/>
      <sheetName val="SCURVE"/>
      <sheetName val="6000"/>
      <sheetName val="scurve(2)"/>
      <sheetName val="TCS"/>
      <sheetName val="CABLE"/>
      <sheetName val="Input"/>
      <sheetName val="number"/>
      <sheetName val="Sheet1"/>
      <sheetName val="BOQ Distribution"/>
      <sheetName val="UGPIPING"/>
      <sheetName val="Road work"/>
      <sheetName val="PLAN_FEB97"/>
      <sheetName val="SC revtrgt"/>
      <sheetName val="PROCTOR"/>
      <sheetName val="SUMMARY"/>
      <sheetName val="S1BOQ"/>
      <sheetName val="3MLKQ"/>
      <sheetName val="Voucher"/>
      <sheetName val="Equipment"/>
      <sheetName val="AOR"/>
      <sheetName val="Rates Basic"/>
      <sheetName val="P&amp;L01-02GR"/>
      <sheetName val="Exist"/>
      <sheetName val="Boiler&amp;TG"/>
      <sheetName val="LEFT"/>
      <sheetName val="RIGHT"/>
      <sheetName val="S2groupcode"/>
      <sheetName val="Index"/>
      <sheetName val="concrete"/>
      <sheetName val="Work"/>
      <sheetName val="Labor abs-NMR"/>
      <sheetName val="RotationAngle"/>
      <sheetName val="LOAD CALCULATIONS"/>
      <sheetName val="#REF"/>
      <sheetName val="S1BOQ_P.8~P.21"/>
      <sheetName val="Assmpns"/>
      <sheetName val="Fill this out first..."/>
      <sheetName val="oresreqsum"/>
      <sheetName val="DETAIL SHEET"/>
      <sheetName val="SITE DATA"/>
      <sheetName val="Bar Budget"/>
      <sheetName val="Final Qty"/>
      <sheetName val="Machine HC - 19.08 "/>
      <sheetName val="PNM Justi"/>
      <sheetName val="Bar"/>
      <sheetName val="Analysed rate"/>
      <sheetName val="Shutter"/>
      <sheetName val="BOQ Backup"/>
      <sheetName val="Schedule"/>
      <sheetName val="Res-P&amp;E (PLL)"/>
      <sheetName val="Prdn Cost"/>
      <sheetName val="간접비 총괄표"/>
      <sheetName val="Material "/>
      <sheetName val="Contractor &amp; Material Price"/>
      <sheetName val="Anl"/>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Ref_Tables"/>
      <sheetName val="DLRO-_Dec_2003"/>
      <sheetName val="ETC_Plant_Cost"/>
      <sheetName val="BOQ_Direct_selling_cost"/>
      <sheetName val="INPUT_DATA"/>
      <sheetName val="Resourc_-_Material"/>
      <sheetName val="LOCAL_RATES"/>
      <sheetName val="Cost_of_O_&amp;_O"/>
      <sheetName val="Plant_&amp;__Machinery"/>
      <sheetName val="Labour_&amp;_Plant"/>
      <sheetName val="old_boq"/>
      <sheetName val="Rate_Ana"/>
      <sheetName val="NLD_-_Assum"/>
      <sheetName val="BOQ_Distribution"/>
      <sheetName val="Road_work"/>
      <sheetName val="SC_revtrgt"/>
      <sheetName val="LOAD_CALCULATIONS"/>
      <sheetName val="S1BOQ_P_8~P_21"/>
      <sheetName val="Fill_this_out_first___"/>
      <sheetName val="Rates_Basic"/>
      <sheetName val="Labor_abs-NMR"/>
      <sheetName val="DETAIL_SHEET"/>
      <sheetName val="SITE_DATA"/>
      <sheetName val="Bar_Budget"/>
      <sheetName val="Final_Qty"/>
      <sheetName val="Machine_HC_-_19_08_"/>
      <sheetName val="PNM_Justi"/>
      <sheetName val="Analysed_rate"/>
      <sheetName val="BOQ_Backup"/>
      <sheetName val="Material_"/>
      <sheetName val="Contractor_&amp;_Material_Price"/>
      <sheetName val="bASICDATA"/>
      <sheetName val="178-179"/>
      <sheetName val="Prelim.Expense"/>
      <sheetName val="basdat"/>
      <sheetName val="Presentation"/>
    </sheetNames>
    <sheetDataSet>
      <sheetData sheetId="0">
        <row r="2">
          <cell r="A2" t="str">
            <v>DCBC1038</v>
          </cell>
        </row>
      </sheetData>
      <sheetData sheetId="1">
        <row r="2">
          <cell r="A2" t="str">
            <v>DCBC1038</v>
          </cell>
        </row>
        <row r="51">
          <cell r="A51" t="str">
            <v>DCAR237B</v>
          </cell>
          <cell r="B51" t="str">
            <v>DDA  HOUSING (ITEM RATE)</v>
          </cell>
          <cell r="C51">
            <v>0</v>
          </cell>
          <cell r="D51">
            <v>0</v>
          </cell>
          <cell r="E51">
            <v>0</v>
          </cell>
          <cell r="F51">
            <v>0</v>
          </cell>
          <cell r="G51">
            <v>0</v>
          </cell>
        </row>
        <row r="52">
          <cell r="A52" t="str">
            <v>DCBC3200</v>
          </cell>
          <cell r="B52" t="str">
            <v>LOADING &amp; DESPATCH BLDG FOR HERO CYCLES AT LUDHIAN</v>
          </cell>
          <cell r="C52">
            <v>5.7</v>
          </cell>
          <cell r="D52">
            <v>0</v>
          </cell>
          <cell r="E52">
            <v>569.74</v>
          </cell>
          <cell r="F52">
            <v>48.1</v>
          </cell>
          <cell r="G52">
            <v>-10.71</v>
          </cell>
        </row>
        <row r="53">
          <cell r="A53" t="str">
            <v>DCBC3435</v>
          </cell>
          <cell r="B53" t="str">
            <v>HERO RIM PLANT LUDHIANA</v>
          </cell>
          <cell r="C53">
            <v>62.59</v>
          </cell>
          <cell r="D53">
            <v>0</v>
          </cell>
          <cell r="E53">
            <v>703.77</v>
          </cell>
          <cell r="F53">
            <v>161.22</v>
          </cell>
          <cell r="G53">
            <v>28.9</v>
          </cell>
        </row>
        <row r="54">
          <cell r="A54" t="str">
            <v>DCBI4145</v>
          </cell>
          <cell r="B54" t="str">
            <v>HERO CYCLES TUBULAR PLANT</v>
          </cell>
          <cell r="C54">
            <v>198.59</v>
          </cell>
          <cell r="D54">
            <v>1.05</v>
          </cell>
          <cell r="E54">
            <v>540.41</v>
          </cell>
          <cell r="F54">
            <v>123.77</v>
          </cell>
          <cell r="G54">
            <v>72.569999999999993</v>
          </cell>
        </row>
        <row r="55">
          <cell r="A55" t="str">
            <v>DCBI4153</v>
          </cell>
          <cell r="B55" t="str">
            <v>HERO CYCLES AUTO RIM PLT, NICHI MANGLI LUDHIANA</v>
          </cell>
          <cell r="C55">
            <v>110.81</v>
          </cell>
          <cell r="D55">
            <v>0</v>
          </cell>
          <cell r="E55">
            <v>542.63</v>
          </cell>
          <cell r="F55">
            <v>107.45</v>
          </cell>
          <cell r="G55">
            <v>35.22</v>
          </cell>
        </row>
        <row r="56">
          <cell r="A56" t="str">
            <v>DCBO187B</v>
          </cell>
          <cell r="B56" t="str">
            <v>DDA TURNKEY PROJECT- BAKKARWALA, NEW DELHI</v>
          </cell>
          <cell r="C56">
            <v>0</v>
          </cell>
          <cell r="D56">
            <v>0</v>
          </cell>
          <cell r="E56">
            <v>0</v>
          </cell>
          <cell r="F56">
            <v>0</v>
          </cell>
          <cell r="G56">
            <v>0</v>
          </cell>
        </row>
        <row r="57">
          <cell r="A57" t="str">
            <v>DCBX1111</v>
          </cell>
          <cell r="B57" t="str">
            <v>SHIS Common Job</v>
          </cell>
          <cell r="C57">
            <v>0</v>
          </cell>
          <cell r="D57">
            <v>0.01</v>
          </cell>
          <cell r="E57">
            <v>0</v>
          </cell>
          <cell r="F57">
            <v>0</v>
          </cell>
          <cell r="G57">
            <v>0</v>
          </cell>
        </row>
        <row r="58">
          <cell r="A58" t="str">
            <v>DCBX9999</v>
          </cell>
          <cell r="B58" t="str">
            <v>COMMON EXP. CODE</v>
          </cell>
          <cell r="C58">
            <v>0</v>
          </cell>
          <cell r="D58">
            <v>0</v>
          </cell>
          <cell r="E58">
            <v>0</v>
          </cell>
          <cell r="F58">
            <v>0</v>
          </cell>
          <cell r="G58">
            <v>0</v>
          </cell>
        </row>
        <row r="59">
          <cell r="A59" t="str">
            <v>DCGO9997</v>
          </cell>
          <cell r="B59" t="str">
            <v>closed job</v>
          </cell>
          <cell r="C59">
            <v>0</v>
          </cell>
          <cell r="D59">
            <v>0.01</v>
          </cell>
          <cell r="E59">
            <v>145.77000000000001</v>
          </cell>
          <cell r="F59">
            <v>-181.39</v>
          </cell>
          <cell r="G59">
            <v>-98</v>
          </cell>
        </row>
        <row r="60">
          <cell r="A60" t="str">
            <v>DCHG182B</v>
          </cell>
          <cell r="B60" t="str">
            <v>DDA,VASANT KUNJ</v>
          </cell>
          <cell r="C60">
            <v>0</v>
          </cell>
          <cell r="D60">
            <v>0</v>
          </cell>
          <cell r="E60">
            <v>0</v>
          </cell>
          <cell r="F60">
            <v>0</v>
          </cell>
          <cell r="G60">
            <v>0</v>
          </cell>
        </row>
        <row r="61">
          <cell r="A61" t="str">
            <v>DCHG238B</v>
          </cell>
          <cell r="B61" t="str">
            <v>DDA  HOUSING (ITEM RATE)</v>
          </cell>
          <cell r="C61">
            <v>0</v>
          </cell>
          <cell r="D61">
            <v>0</v>
          </cell>
          <cell r="E61">
            <v>0</v>
          </cell>
          <cell r="F61">
            <v>0</v>
          </cell>
          <cell r="G61">
            <v>0</v>
          </cell>
        </row>
        <row r="62">
          <cell r="A62" t="str">
            <v>DCHG4294</v>
          </cell>
          <cell r="B62" t="str">
            <v>CONSTRUCTION OF MEGA HOUSING PROJECT FOR DDA</v>
          </cell>
          <cell r="C62">
            <v>1164.3599999999999</v>
          </cell>
          <cell r="D62">
            <v>2616.4499999999998</v>
          </cell>
          <cell r="E62">
            <v>1638.33</v>
          </cell>
          <cell r="F62">
            <v>0</v>
          </cell>
          <cell r="G62">
            <v>0</v>
          </cell>
        </row>
        <row r="63">
          <cell r="A63" t="str">
            <v>DCHG4618</v>
          </cell>
          <cell r="B63" t="str">
            <v>HOUSING/VASANT KUNJ</v>
          </cell>
          <cell r="C63">
            <v>269.37</v>
          </cell>
          <cell r="D63">
            <v>3487.55</v>
          </cell>
          <cell r="E63">
            <v>272.02999999999997</v>
          </cell>
          <cell r="F63">
            <v>0</v>
          </cell>
          <cell r="G63">
            <v>0</v>
          </cell>
        </row>
        <row r="64">
          <cell r="A64" t="str">
            <v>DCHG4642</v>
          </cell>
          <cell r="B64" t="str">
            <v>LIG HOUSES AT BAKKARWALA POCKET-C</v>
          </cell>
          <cell r="C64">
            <v>211.49</v>
          </cell>
          <cell r="D64">
            <v>4155.24</v>
          </cell>
          <cell r="E64">
            <v>211.49</v>
          </cell>
          <cell r="F64">
            <v>0</v>
          </cell>
          <cell r="G64">
            <v>0</v>
          </cell>
        </row>
        <row r="65">
          <cell r="A65" t="str">
            <v>DCIC2811</v>
          </cell>
          <cell r="B65" t="str">
            <v>ITC BALANCE CIVIL WORKS AT SAHARANPUR - ITC FACTOR</v>
          </cell>
          <cell r="C65">
            <v>0</v>
          </cell>
          <cell r="D65">
            <v>0</v>
          </cell>
          <cell r="E65">
            <v>0</v>
          </cell>
          <cell r="F65">
            <v>0</v>
          </cell>
          <cell r="G65">
            <v>0</v>
          </cell>
        </row>
        <row r="66">
          <cell r="A66" t="str">
            <v>DCII1028</v>
          </cell>
          <cell r="B66" t="str">
            <v>USHA INDIA FACTORY BUILDING</v>
          </cell>
          <cell r="C66">
            <v>0</v>
          </cell>
          <cell r="D66">
            <v>0</v>
          </cell>
          <cell r="E66">
            <v>404.4</v>
          </cell>
          <cell r="F66">
            <v>9.2100000000000009</v>
          </cell>
          <cell r="G66">
            <v>-50.49</v>
          </cell>
        </row>
        <row r="67">
          <cell r="A67" t="str">
            <v>DCII188B</v>
          </cell>
          <cell r="B67" t="str">
            <v>HERO CYCLES EXPANSION, LUDHIYANA</v>
          </cell>
          <cell r="C67">
            <v>0</v>
          </cell>
          <cell r="D67">
            <v>0</v>
          </cell>
          <cell r="E67">
            <v>0</v>
          </cell>
          <cell r="F67">
            <v>0</v>
          </cell>
          <cell r="G67">
            <v>0</v>
          </cell>
        </row>
        <row r="68">
          <cell r="A68" t="str">
            <v>DCII2512</v>
          </cell>
          <cell r="B68" t="str">
            <v>MICO BUILDING-JAIPUR</v>
          </cell>
          <cell r="C68">
            <v>0</v>
          </cell>
          <cell r="D68">
            <v>0</v>
          </cell>
          <cell r="E68">
            <v>0</v>
          </cell>
          <cell r="F68">
            <v>0</v>
          </cell>
          <cell r="G68">
            <v>0</v>
          </cell>
        </row>
        <row r="69">
          <cell r="A69" t="str">
            <v>DCII2615</v>
          </cell>
          <cell r="B69" t="str">
            <v>CS WORKS FOR TECU</v>
          </cell>
          <cell r="C69">
            <v>0</v>
          </cell>
          <cell r="D69">
            <v>0</v>
          </cell>
          <cell r="E69">
            <v>1143.51</v>
          </cell>
          <cell r="F69">
            <v>268.04000000000002</v>
          </cell>
          <cell r="G69">
            <v>-0.44</v>
          </cell>
        </row>
        <row r="70">
          <cell r="A70" t="str">
            <v>DCII3187</v>
          </cell>
          <cell r="B70" t="str">
            <v>ERECT OF M/C SHOP NO</v>
          </cell>
          <cell r="C70">
            <v>0</v>
          </cell>
          <cell r="D70">
            <v>0</v>
          </cell>
          <cell r="E70">
            <v>0</v>
          </cell>
          <cell r="F70">
            <v>0</v>
          </cell>
          <cell r="G70">
            <v>0</v>
          </cell>
        </row>
        <row r="71">
          <cell r="A71" t="str">
            <v>DCII3225</v>
          </cell>
          <cell r="B71" t="str">
            <v>FACTORY BLDG AT NOIDA FOR MOSER BAER (I) LTD.</v>
          </cell>
          <cell r="C71">
            <v>16.3</v>
          </cell>
          <cell r="D71">
            <v>0</v>
          </cell>
          <cell r="E71">
            <v>1657.07</v>
          </cell>
          <cell r="F71">
            <v>514</v>
          </cell>
          <cell r="G71">
            <v>15.87</v>
          </cell>
        </row>
        <row r="72">
          <cell r="A72" t="str">
            <v>DCII4523</v>
          </cell>
          <cell r="B72" t="str">
            <v>HERO NEW CYCLE PLANT AT LUDHIYANA</v>
          </cell>
          <cell r="C72">
            <v>420.28</v>
          </cell>
          <cell r="D72">
            <v>0</v>
          </cell>
          <cell r="E72">
            <v>1125.2</v>
          </cell>
          <cell r="F72">
            <v>300.33999999999997</v>
          </cell>
          <cell r="G72">
            <v>167.73</v>
          </cell>
        </row>
        <row r="73">
          <cell r="A73" t="str">
            <v>DCIT1087</v>
          </cell>
          <cell r="B73" t="str">
            <v>SPINNING PLANT INDO</v>
          </cell>
          <cell r="C73">
            <v>0</v>
          </cell>
          <cell r="D73">
            <v>0</v>
          </cell>
          <cell r="E73">
            <v>1748.85</v>
          </cell>
          <cell r="F73">
            <v>193.57</v>
          </cell>
          <cell r="G73">
            <v>-147</v>
          </cell>
        </row>
        <row r="74">
          <cell r="A74" t="str">
            <v>DJHG4958</v>
          </cell>
          <cell r="B74" t="str">
            <v>Sahara Grace Gurgaon</v>
          </cell>
          <cell r="C74">
            <v>0.1</v>
          </cell>
          <cell r="D74">
            <v>5000</v>
          </cell>
          <cell r="E74">
            <v>0.1</v>
          </cell>
          <cell r="F74">
            <v>0</v>
          </cell>
          <cell r="G74">
            <v>0</v>
          </cell>
        </row>
      </sheetData>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Const Revenue"/>
      <sheetName val="DPR_TA419"/>
      <sheetName val="Detailed Survey"/>
      <sheetName val="FDN"/>
      <sheetName val="EREC"/>
      <sheetName val="TOWER SUPPLY"/>
      <sheetName val="RATE"/>
      <sheetName val="ERT"/>
      <sheetName val="Tack Welding"/>
      <sheetName val="Ins Hosting"/>
      <sheetName val="Stringing"/>
      <sheetName val="Soil Inv"/>
      <sheetName val="L2"/>
      <sheetName val="Supply Status"/>
      <sheetName val="ROW"/>
      <sheetName val="Visual Chart"/>
      <sheetName val="Tower Schedule"/>
      <sheetName val="dont change"/>
      <sheetName val="PGCIL"/>
      <sheetName val="Sheet1"/>
      <sheetName val=" "/>
      <sheetName val="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WISE POPULATION"/>
      <sheetName val="july-I"/>
      <sheetName val="CFL-KIM"/>
      <sheetName val="FdN"/>
      <sheetName val="Tower"/>
      <sheetName val="FDn Wet"/>
      <sheetName val="FORM7"/>
      <sheetName val="dummy"/>
      <sheetName val="dBase"/>
      <sheetName val="std.wt."/>
      <sheetName val="Pile cap"/>
      <sheetName val="REGIONWISE_POPULATION"/>
      <sheetName val="FDn_Wet"/>
      <sheetName val="std_wt_"/>
      <sheetName val="Pile_cap"/>
      <sheetName val="ord-lost_98&amp;99"/>
      <sheetName val="site fab&amp;ernstr"/>
      <sheetName val="moments-table(tri)"/>
      <sheetName val="Calc"/>
      <sheetName val="Sheet1"/>
      <sheetName val="DETAILED  BOQ"/>
      <sheetName val="Sulphur (2)"/>
    </sheetNames>
    <sheetDataSet>
      <sheetData sheetId="0">
        <row r="1">
          <cell r="C1" t="str">
            <v xml:space="preserve">ABRO </v>
          </cell>
          <cell r="D1" t="str">
            <v>BLRO</v>
          </cell>
          <cell r="E1" t="str">
            <v xml:space="preserve">CNRO </v>
          </cell>
          <cell r="F1" t="str">
            <v xml:space="preserve">DLRO </v>
          </cell>
          <cell r="G1" t="str">
            <v xml:space="preserve">HYRO </v>
          </cell>
          <cell r="H1" t="str">
            <v xml:space="preserve">KKRO </v>
          </cell>
          <cell r="I1" t="str">
            <v xml:space="preserve">MBRO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C1" t="str">
            <v xml:space="preserve">ABRO </v>
          </cell>
        </row>
      </sheetData>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Sch-3"/>
      <sheetName val="As per PCA"/>
      <sheetName val="dBase"/>
      <sheetName val="july-I"/>
      <sheetName val="Report"/>
      <sheetName val="Data_Sheet1"/>
      <sheetName val="Print_Sheet1"/>
      <sheetName val="UNIT_WT_MASTER1"/>
      <sheetName val="As_per_PCA1"/>
      <sheetName val="Data_Sheet"/>
      <sheetName val="Print_Sheet"/>
      <sheetName val="UNIT_WT_MASTER"/>
      <sheetName val="As_per_PCA"/>
      <sheetName val="Data_Sheet2"/>
      <sheetName val="Print_Sheet2"/>
      <sheetName val="UNIT_WT_MASTER2"/>
      <sheetName val="As_per_PCA2"/>
      <sheetName val="Transfer"/>
      <sheetName val="Format - 4"/>
      <sheetName val="main"/>
      <sheetName val="SE800"/>
      <sheetName val="1641"/>
      <sheetName val="cal"/>
      <sheetName val="LANGUAGE"/>
      <sheetName val="SITE OVERHEADS"/>
      <sheetName val="SUMMARY"/>
      <sheetName val="direct cost shed a-2 "/>
      <sheetName val="sc cost feb 03"/>
      <sheetName val="TABLES"/>
      <sheetName val="input_spider"/>
      <sheetName val="Code"/>
      <sheetName val="priceinfo"/>
      <sheetName val="PROJECT "/>
      <sheetName val="rtu_master"/>
      <sheetName val="layoutinfo"/>
      <sheetName val="Cul_detail"/>
    </sheetNames>
    <sheetDataSet>
      <sheetData sheetId="0">
        <row r="2">
          <cell r="A2" t="str">
            <v>Month &amp; Year</v>
          </cell>
        </row>
      </sheetData>
      <sheetData sheetId="1"/>
      <sheetData sheetId="2"/>
      <sheetData sheetId="3" refreshError="1"/>
      <sheetData sheetId="4" refreshError="1"/>
      <sheetData sheetId="5" refreshError="1"/>
      <sheetData sheetId="6" refreshError="1"/>
      <sheetData sheetId="7" refreshError="1"/>
      <sheetData sheetId="8" refreshError="1"/>
      <sheetData sheetId="9">
        <row r="2">
          <cell r="A2" t="str">
            <v>Month &amp; Year</v>
          </cell>
        </row>
      </sheetData>
      <sheetData sheetId="10">
        <row r="2">
          <cell r="A2" t="str">
            <v>Month &amp; Year</v>
          </cell>
        </row>
      </sheetData>
      <sheetData sheetId="11"/>
      <sheetData sheetId="12"/>
      <sheetData sheetId="13">
        <row r="2">
          <cell r="A2" t="str">
            <v>Month &amp; Year</v>
          </cell>
        </row>
      </sheetData>
      <sheetData sheetId="14">
        <row r="2">
          <cell r="A2" t="str">
            <v>Month &amp; Year</v>
          </cell>
        </row>
      </sheetData>
      <sheetData sheetId="15"/>
      <sheetData sheetId="16"/>
      <sheetData sheetId="17">
        <row r="2">
          <cell r="A2" t="str">
            <v>Month &amp; Year</v>
          </cell>
        </row>
      </sheetData>
      <sheetData sheetId="18">
        <row r="2">
          <cell r="A2" t="str">
            <v>Month &amp; Year</v>
          </cell>
        </row>
      </sheetData>
      <sheetData sheetId="19">
        <row r="2">
          <cell r="A2" t="str">
            <v>Month &amp; Year</v>
          </cell>
        </row>
      </sheetData>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2.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3.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4.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6.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7.bin"/></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22.bin"/></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23.bin"/></Relationships>
</file>

<file path=xl/worksheets/_rels/sheet4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24.bin"/></Relationships>
</file>

<file path=xl/worksheets/_rels/sheet50.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5.bin"/></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52.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6.bin"/></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54.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7.bin"/></Relationships>
</file>

<file path=xl/worksheets/_rels/sheet55.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C14"/>
  <sheetViews>
    <sheetView workbookViewId="0">
      <selection activeCell="L1" sqref="L1"/>
    </sheetView>
  </sheetViews>
  <sheetFormatPr defaultColWidth="9" defaultRowHeight="14"/>
  <cols>
    <col min="1" max="1" width="15.08984375" style="404" customWidth="1"/>
    <col min="2" max="2" width="5.08984375" style="404" customWidth="1"/>
    <col min="3" max="4" width="8.6328125" style="404" customWidth="1"/>
    <col min="5" max="5" width="9.54296875" style="404" customWidth="1"/>
    <col min="6" max="6" width="10" style="405" customWidth="1"/>
    <col min="7" max="7" width="8.90625" style="404" customWidth="1"/>
    <col min="8" max="8" width="12" style="404" customWidth="1"/>
    <col min="9" max="9" width="9.54296875" style="404" customWidth="1"/>
    <col min="10" max="10" width="9.90625" style="404" customWidth="1"/>
    <col min="11" max="11" width="6.54296875" style="405" customWidth="1"/>
    <col min="12" max="12" width="11" style="404" customWidth="1"/>
    <col min="13" max="13" width="8.6328125" style="404" customWidth="1"/>
    <col min="14" max="15" width="10.36328125" style="404" customWidth="1"/>
    <col min="16" max="16" width="15.90625" style="406" customWidth="1"/>
    <col min="17" max="17" width="21.08984375" style="406" customWidth="1"/>
    <col min="18" max="18" width="24.54296875" style="406" customWidth="1"/>
    <col min="19" max="19" width="18.36328125" style="407" customWidth="1"/>
    <col min="20" max="23" width="11.36328125" style="407" customWidth="1"/>
    <col min="24" max="42" width="9.08984375" style="408" customWidth="1"/>
    <col min="43" max="47" width="9.08984375" style="402" customWidth="1"/>
    <col min="48" max="263" width="9.08984375" style="404" customWidth="1"/>
    <col min="264" max="16384" width="9" style="409"/>
  </cols>
  <sheetData>
    <row r="1" spans="1:32">
      <c r="A1" s="1298"/>
      <c r="B1" s="1284" t="s">
        <v>569</v>
      </c>
      <c r="C1" s="1284"/>
      <c r="D1" s="1285" t="s">
        <v>2</v>
      </c>
      <c r="E1" s="1285"/>
      <c r="F1" s="1286" t="s">
        <v>570</v>
      </c>
      <c r="G1" s="1287"/>
      <c r="H1" s="410">
        <f ca="1">TODAY()</f>
        <v>46119</v>
      </c>
      <c r="I1" s="1286" t="s">
        <v>571</v>
      </c>
      <c r="J1" s="1288"/>
      <c r="K1" s="1287"/>
      <c r="L1" s="431">
        <v>45041</v>
      </c>
      <c r="M1" s="1289" t="s">
        <v>572</v>
      </c>
      <c r="N1" s="1290"/>
      <c r="O1" s="1291"/>
      <c r="P1" s="1293" t="s">
        <v>573</v>
      </c>
      <c r="Q1" s="1293"/>
      <c r="S1" s="406"/>
      <c r="T1" s="406"/>
      <c r="U1" s="406"/>
    </row>
    <row r="2" spans="1:32">
      <c r="A2" s="1299"/>
      <c r="B2" s="1284" t="s">
        <v>574</v>
      </c>
      <c r="C2" s="1284"/>
      <c r="D2" s="1292" t="s">
        <v>1</v>
      </c>
      <c r="E2" s="1293"/>
      <c r="F2" s="1293"/>
      <c r="G2" s="1293"/>
      <c r="H2" s="1293"/>
      <c r="I2" s="1286" t="s">
        <v>575</v>
      </c>
      <c r="J2" s="1288"/>
      <c r="K2" s="1287"/>
      <c r="L2" s="431">
        <v>45498</v>
      </c>
      <c r="M2" s="1289" t="s">
        <v>576</v>
      </c>
      <c r="N2" s="1290"/>
      <c r="O2" s="1291"/>
      <c r="P2" s="1293" t="s">
        <v>577</v>
      </c>
      <c r="Q2" s="1293"/>
      <c r="S2" s="406"/>
      <c r="T2" s="406"/>
      <c r="U2" s="406"/>
    </row>
    <row r="3" spans="1:32">
      <c r="A3" s="1299"/>
      <c r="B3" s="1284" t="s">
        <v>578</v>
      </c>
      <c r="C3" s="1284"/>
      <c r="D3" s="1292" t="s">
        <v>579</v>
      </c>
      <c r="E3" s="1293"/>
      <c r="F3" s="1293"/>
      <c r="G3" s="1293"/>
      <c r="H3" s="1293"/>
      <c r="I3" s="1286" t="s">
        <v>580</v>
      </c>
      <c r="J3" s="1288"/>
      <c r="K3" s="1287"/>
      <c r="L3" s="431">
        <v>45498</v>
      </c>
      <c r="M3" s="1289" t="s">
        <v>581</v>
      </c>
      <c r="N3" s="1290"/>
      <c r="O3" s="1291"/>
      <c r="P3" s="1293" t="s">
        <v>582</v>
      </c>
      <c r="Q3" s="1293"/>
      <c r="S3" s="406"/>
      <c r="T3" s="406"/>
      <c r="U3" s="406"/>
    </row>
    <row r="4" spans="1:32" ht="28">
      <c r="A4" s="1300"/>
      <c r="B4" s="1284" t="s">
        <v>583</v>
      </c>
      <c r="C4" s="1284"/>
      <c r="D4" s="1292" t="s">
        <v>584</v>
      </c>
      <c r="E4" s="1293"/>
      <c r="F4" s="1293"/>
      <c r="G4" s="1293"/>
      <c r="H4" s="1293"/>
      <c r="I4" s="1286" t="s">
        <v>585</v>
      </c>
      <c r="J4" s="1288"/>
      <c r="K4" s="1287"/>
      <c r="L4" s="432" t="s">
        <v>586</v>
      </c>
      <c r="M4" s="1289" t="s">
        <v>587</v>
      </c>
      <c r="N4" s="1290"/>
      <c r="O4" s="1291"/>
      <c r="P4" s="1293" t="s">
        <v>588</v>
      </c>
      <c r="Q4" s="1293"/>
      <c r="S4" s="406"/>
      <c r="T4" s="406"/>
      <c r="U4" s="406"/>
    </row>
    <row r="5" spans="1:32" s="402" customFormat="1" ht="57.75" customHeight="1">
      <c r="A5" s="411" t="s">
        <v>10</v>
      </c>
      <c r="B5" s="412" t="s">
        <v>589</v>
      </c>
      <c r="C5" s="412" t="s">
        <v>590</v>
      </c>
      <c r="D5" s="412" t="s">
        <v>591</v>
      </c>
      <c r="E5" s="413" t="s">
        <v>592</v>
      </c>
      <c r="F5" s="414" t="s">
        <v>593</v>
      </c>
      <c r="G5" s="412" t="s">
        <v>594</v>
      </c>
      <c r="H5" s="412" t="s">
        <v>595</v>
      </c>
      <c r="I5" s="412" t="s">
        <v>596</v>
      </c>
      <c r="J5" s="412" t="s">
        <v>597</v>
      </c>
      <c r="K5" s="414" t="s">
        <v>22</v>
      </c>
      <c r="L5" s="412" t="s">
        <v>598</v>
      </c>
      <c r="M5" s="412" t="s">
        <v>599</v>
      </c>
      <c r="N5" s="412" t="s">
        <v>600</v>
      </c>
      <c r="O5" s="412" t="s">
        <v>601</v>
      </c>
      <c r="P5" s="1301" t="s">
        <v>19</v>
      </c>
      <c r="Q5" s="1302"/>
      <c r="R5" s="406"/>
      <c r="S5" s="406"/>
      <c r="T5" s="406"/>
      <c r="U5" s="406"/>
      <c r="V5" s="407"/>
      <c r="W5" s="407"/>
      <c r="X5" s="408"/>
      <c r="Y5" s="408"/>
      <c r="Z5" s="408"/>
      <c r="AA5" s="408"/>
      <c r="AB5" s="408"/>
      <c r="AC5" s="408"/>
      <c r="AD5" s="408"/>
      <c r="AE5" s="408"/>
      <c r="AF5" s="408"/>
    </row>
    <row r="6" spans="1:32" s="402" customFormat="1" ht="54" customHeight="1">
      <c r="A6" s="415" t="s">
        <v>602</v>
      </c>
      <c r="B6" s="416" t="s">
        <v>603</v>
      </c>
      <c r="C6" s="417">
        <v>215</v>
      </c>
      <c r="D6" s="418">
        <v>202</v>
      </c>
      <c r="E6" s="419">
        <v>167</v>
      </c>
      <c r="F6" s="418">
        <f>D6-E6</f>
        <v>35</v>
      </c>
      <c r="G6" s="420">
        <v>0</v>
      </c>
      <c r="H6" s="418">
        <v>35</v>
      </c>
      <c r="I6" s="418"/>
      <c r="J6" s="433"/>
      <c r="K6" s="434"/>
      <c r="L6" s="418"/>
      <c r="M6" s="433">
        <v>215</v>
      </c>
      <c r="N6" s="433">
        <f>E6+J6</f>
        <v>167</v>
      </c>
      <c r="O6" s="418">
        <f>D6-N6</f>
        <v>35</v>
      </c>
      <c r="P6" s="1303" t="s">
        <v>604</v>
      </c>
      <c r="Q6" s="1304"/>
      <c r="R6" s="406"/>
      <c r="S6" s="406"/>
      <c r="T6" s="406"/>
      <c r="U6" s="406"/>
      <c r="V6" s="442"/>
      <c r="W6" s="442"/>
      <c r="X6" s="408"/>
      <c r="Y6" s="408"/>
      <c r="Z6" s="408"/>
      <c r="AA6" s="408"/>
      <c r="AB6" s="408"/>
      <c r="AC6" s="408"/>
      <c r="AD6" s="408"/>
      <c r="AE6" s="408"/>
      <c r="AF6" s="408"/>
    </row>
    <row r="7" spans="1:32" s="402" customFormat="1" ht="65.400000000000006" customHeight="1">
      <c r="A7" s="415" t="s">
        <v>605</v>
      </c>
      <c r="B7" s="416" t="s">
        <v>603</v>
      </c>
      <c r="C7" s="417">
        <v>215</v>
      </c>
      <c r="D7" s="418">
        <v>202</v>
      </c>
      <c r="E7" s="419">
        <v>202</v>
      </c>
      <c r="F7" s="418">
        <f>D7-E7</f>
        <v>0</v>
      </c>
      <c r="G7" s="420">
        <v>0</v>
      </c>
      <c r="H7" s="418"/>
      <c r="I7" s="418"/>
      <c r="J7" s="433"/>
      <c r="K7" s="434"/>
      <c r="L7" s="418"/>
      <c r="M7" s="433">
        <v>215</v>
      </c>
      <c r="N7" s="433">
        <f t="shared" ref="N7:N11" si="0">E7+J7</f>
        <v>202</v>
      </c>
      <c r="O7" s="418">
        <f>D7-N7</f>
        <v>0</v>
      </c>
      <c r="P7" s="1305" t="s">
        <v>606</v>
      </c>
      <c r="Q7" s="1306"/>
      <c r="R7" s="406"/>
      <c r="S7" s="406"/>
      <c r="T7" s="406"/>
      <c r="U7" s="406"/>
      <c r="V7" s="442"/>
      <c r="W7" s="442"/>
      <c r="X7" s="408"/>
      <c r="Y7" s="408"/>
      <c r="Z7" s="408"/>
      <c r="AA7" s="408"/>
      <c r="AB7" s="408"/>
      <c r="AC7" s="408"/>
      <c r="AD7" s="408"/>
      <c r="AE7" s="408"/>
      <c r="AF7" s="408"/>
    </row>
    <row r="8" spans="1:32" s="402" customFormat="1" ht="97.5" customHeight="1">
      <c r="A8" s="415" t="s">
        <v>27</v>
      </c>
      <c r="B8" s="416" t="s">
        <v>603</v>
      </c>
      <c r="C8" s="417">
        <v>215</v>
      </c>
      <c r="D8" s="418">
        <v>202</v>
      </c>
      <c r="E8" s="419">
        <v>92.703999999999994</v>
      </c>
      <c r="F8" s="418">
        <f>D8-E8</f>
        <v>109.29600000000001</v>
      </c>
      <c r="G8" s="418">
        <v>20</v>
      </c>
      <c r="H8" s="418">
        <v>50</v>
      </c>
      <c r="I8" s="435"/>
      <c r="J8" s="436">
        <v>17.852</v>
      </c>
      <c r="K8" s="437"/>
      <c r="L8" s="437"/>
      <c r="M8" s="433">
        <v>160</v>
      </c>
      <c r="N8" s="433">
        <f t="shared" si="0"/>
        <v>110.556</v>
      </c>
      <c r="O8" s="418">
        <f>D8-N8</f>
        <v>91.444000000000003</v>
      </c>
      <c r="P8" s="1307" t="s">
        <v>607</v>
      </c>
      <c r="Q8" s="1308"/>
      <c r="R8" s="443"/>
      <c r="S8" s="406"/>
      <c r="T8" s="406"/>
      <c r="U8" s="406"/>
      <c r="V8" s="442"/>
      <c r="W8" s="442"/>
      <c r="X8" s="408"/>
      <c r="Y8" s="408"/>
      <c r="Z8" s="408"/>
      <c r="AA8" s="408"/>
      <c r="AB8" s="408"/>
      <c r="AC8" s="408"/>
      <c r="AD8" s="408"/>
      <c r="AE8" s="408"/>
      <c r="AF8" s="408"/>
    </row>
    <row r="9" spans="1:32" s="402" customFormat="1" ht="30.65" customHeight="1">
      <c r="A9" s="421" t="s">
        <v>28</v>
      </c>
      <c r="B9" s="422" t="s">
        <v>608</v>
      </c>
      <c r="C9" s="417">
        <v>534</v>
      </c>
      <c r="D9" s="418">
        <v>521</v>
      </c>
      <c r="E9" s="423">
        <v>109</v>
      </c>
      <c r="F9" s="417">
        <f>D9-E9</f>
        <v>412</v>
      </c>
      <c r="G9" s="417">
        <v>75</v>
      </c>
      <c r="H9" s="417">
        <v>30</v>
      </c>
      <c r="I9" s="417"/>
      <c r="J9" s="438">
        <v>1</v>
      </c>
      <c r="K9" s="417">
        <v>4</v>
      </c>
      <c r="L9" s="417">
        <v>3</v>
      </c>
      <c r="M9" s="438">
        <v>399</v>
      </c>
      <c r="N9" s="438">
        <f t="shared" si="0"/>
        <v>110</v>
      </c>
      <c r="O9" s="417">
        <f>D9-N9</f>
        <v>411</v>
      </c>
      <c r="P9" s="1294"/>
      <c r="Q9" s="1295"/>
      <c r="R9" s="406"/>
      <c r="S9" s="406"/>
      <c r="T9" s="406"/>
      <c r="U9" s="406"/>
      <c r="V9" s="444"/>
      <c r="W9" s="444"/>
      <c r="X9" s="445"/>
      <c r="Y9" s="456"/>
      <c r="Z9" s="457"/>
      <c r="AA9" s="456">
        <f>65/D9</f>
        <v>0.12476007677543199</v>
      </c>
      <c r="AB9" s="408"/>
      <c r="AC9" s="456">
        <f>(D11-C9)/C9</f>
        <v>-2.43445692883895E-2</v>
      </c>
      <c r="AD9" s="408">
        <f>C9*AC9</f>
        <v>-13</v>
      </c>
      <c r="AE9" s="408">
        <f>366-318</f>
        <v>48</v>
      </c>
      <c r="AF9" s="408">
        <f>318-12</f>
        <v>306</v>
      </c>
    </row>
    <row r="10" spans="1:32" s="402" customFormat="1" ht="32.15" customHeight="1">
      <c r="A10" s="415" t="s">
        <v>609</v>
      </c>
      <c r="B10" s="416" t="s">
        <v>608</v>
      </c>
      <c r="C10" s="417">
        <v>534</v>
      </c>
      <c r="D10" s="418">
        <v>521</v>
      </c>
      <c r="E10" s="423">
        <v>106</v>
      </c>
      <c r="F10" s="417">
        <f>D10-E10</f>
        <v>415</v>
      </c>
      <c r="G10" s="417">
        <v>75</v>
      </c>
      <c r="H10" s="417">
        <v>30</v>
      </c>
      <c r="I10" s="417"/>
      <c r="J10" s="438">
        <v>2</v>
      </c>
      <c r="K10" s="417"/>
      <c r="L10" s="417"/>
      <c r="M10" s="438">
        <v>399</v>
      </c>
      <c r="N10" s="438">
        <f t="shared" si="0"/>
        <v>108</v>
      </c>
      <c r="O10" s="417">
        <f t="shared" ref="O10:O13" si="1">D10-N10</f>
        <v>413</v>
      </c>
      <c r="P10" s="1294"/>
      <c r="Q10" s="1295"/>
      <c r="R10" s="428"/>
      <c r="S10" s="446"/>
      <c r="T10" s="444"/>
      <c r="U10" s="407"/>
      <c r="V10" s="444"/>
      <c r="W10" s="444"/>
      <c r="X10" s="445"/>
      <c r="Y10" s="456"/>
      <c r="Z10" s="457"/>
      <c r="AA10" s="456">
        <f>65/D10</f>
        <v>0.12476007677543199</v>
      </c>
      <c r="AB10" s="408"/>
      <c r="AC10" s="408"/>
      <c r="AD10" s="408"/>
      <c r="AE10" s="408"/>
      <c r="AF10" s="408"/>
    </row>
    <row r="11" spans="1:32" s="403" customFormat="1" ht="30" customHeight="1">
      <c r="A11" s="424" t="s">
        <v>610</v>
      </c>
      <c r="B11" s="422" t="s">
        <v>608</v>
      </c>
      <c r="C11" s="417">
        <v>534</v>
      </c>
      <c r="D11" s="418">
        <v>521</v>
      </c>
      <c r="E11" s="423">
        <v>45</v>
      </c>
      <c r="F11" s="417">
        <f t="shared" ref="F11:F13" si="2">D11-E11</f>
        <v>476</v>
      </c>
      <c r="G11" s="417">
        <v>75</v>
      </c>
      <c r="H11" s="417">
        <v>40</v>
      </c>
      <c r="I11" s="417">
        <v>2</v>
      </c>
      <c r="J11" s="438">
        <v>6</v>
      </c>
      <c r="K11" s="417">
        <v>5</v>
      </c>
      <c r="L11" s="417">
        <v>5</v>
      </c>
      <c r="M11" s="438">
        <v>260</v>
      </c>
      <c r="N11" s="438">
        <f t="shared" si="0"/>
        <v>51</v>
      </c>
      <c r="O11" s="417">
        <f t="shared" si="1"/>
        <v>470</v>
      </c>
      <c r="P11" s="1294" t="s">
        <v>611</v>
      </c>
      <c r="Q11" s="1295"/>
      <c r="R11" s="447"/>
      <c r="S11" s="448"/>
      <c r="T11" s="448"/>
      <c r="U11" s="449"/>
      <c r="V11" s="448"/>
      <c r="W11" s="448"/>
      <c r="X11" s="450"/>
      <c r="Y11" s="458"/>
      <c r="Z11" s="459"/>
      <c r="AA11" s="458">
        <f>65/D11</f>
        <v>0.12476007677543199</v>
      </c>
      <c r="AB11" s="460"/>
      <c r="AC11" s="460"/>
      <c r="AD11" s="460"/>
      <c r="AE11" s="460"/>
      <c r="AF11" s="460"/>
    </row>
    <row r="12" spans="1:32" s="402" customFormat="1" ht="30" customHeight="1">
      <c r="A12" s="415" t="s">
        <v>612</v>
      </c>
      <c r="B12" s="416" t="s">
        <v>608</v>
      </c>
      <c r="C12" s="417">
        <v>534</v>
      </c>
      <c r="D12" s="418">
        <v>521</v>
      </c>
      <c r="E12" s="423">
        <v>15</v>
      </c>
      <c r="F12" s="417">
        <f t="shared" si="2"/>
        <v>506</v>
      </c>
      <c r="G12" s="417">
        <v>75</v>
      </c>
      <c r="H12" s="417">
        <v>40</v>
      </c>
      <c r="I12" s="417">
        <v>1</v>
      </c>
      <c r="J12" s="438">
        <v>3</v>
      </c>
      <c r="K12" s="417">
        <v>1</v>
      </c>
      <c r="L12" s="417">
        <v>1</v>
      </c>
      <c r="M12" s="438">
        <v>260</v>
      </c>
      <c r="N12" s="438">
        <f t="shared" ref="N12:N13" si="3">E12+J12</f>
        <v>18</v>
      </c>
      <c r="O12" s="417">
        <f t="shared" si="1"/>
        <v>503</v>
      </c>
      <c r="P12" s="1294" t="s">
        <v>613</v>
      </c>
      <c r="Q12" s="1295"/>
      <c r="R12" s="451"/>
      <c r="S12" s="446"/>
      <c r="T12" s="444"/>
      <c r="U12" s="407"/>
      <c r="V12" s="444"/>
      <c r="W12" s="444"/>
      <c r="X12" s="445"/>
      <c r="Y12" s="456"/>
      <c r="Z12" s="457"/>
      <c r="AA12" s="456">
        <f>65/D12</f>
        <v>0.12476007677543199</v>
      </c>
      <c r="AB12" s="408"/>
      <c r="AC12" s="408"/>
      <c r="AD12" s="408"/>
      <c r="AE12" s="408"/>
      <c r="AF12" s="408"/>
    </row>
    <row r="13" spans="1:32" s="402" customFormat="1" ht="30" customHeight="1">
      <c r="A13" s="421" t="s">
        <v>614</v>
      </c>
      <c r="B13" s="416" t="s">
        <v>615</v>
      </c>
      <c r="C13" s="425">
        <v>215</v>
      </c>
      <c r="D13" s="425">
        <v>202</v>
      </c>
      <c r="E13" s="426">
        <v>0</v>
      </c>
      <c r="F13" s="417">
        <f t="shared" si="2"/>
        <v>202</v>
      </c>
      <c r="G13" s="417">
        <v>20</v>
      </c>
      <c r="H13" s="417"/>
      <c r="I13" s="439"/>
      <c r="J13" s="440"/>
      <c r="K13" s="439"/>
      <c r="L13" s="417"/>
      <c r="M13" s="438">
        <v>25</v>
      </c>
      <c r="N13" s="438">
        <f t="shared" si="3"/>
        <v>0</v>
      </c>
      <c r="O13" s="417">
        <f t="shared" si="1"/>
        <v>202</v>
      </c>
      <c r="P13" s="1296"/>
      <c r="Q13" s="1297"/>
      <c r="R13" s="452"/>
      <c r="S13" s="453"/>
      <c r="T13" s="453"/>
      <c r="U13" s="454"/>
      <c r="V13" s="453"/>
      <c r="W13" s="453"/>
      <c r="X13" s="445"/>
      <c r="Y13" s="456"/>
      <c r="Z13" s="457"/>
      <c r="AA13" s="456">
        <f>20.635/D13</f>
        <v>0.10215346534653499</v>
      </c>
      <c r="AB13" s="408"/>
      <c r="AC13" s="408"/>
      <c r="AD13" s="456">
        <f>103/151</f>
        <v>0.68211920529801295</v>
      </c>
      <c r="AE13" s="408"/>
      <c r="AF13" s="408"/>
    </row>
    <row r="14" spans="1:32" s="402" customFormat="1" ht="13.5" customHeight="1">
      <c r="A14" s="427"/>
      <c r="B14" s="428"/>
      <c r="C14" s="427"/>
      <c r="D14" s="429"/>
      <c r="E14" s="429"/>
      <c r="F14" s="430"/>
      <c r="G14" s="428"/>
      <c r="H14" s="429"/>
      <c r="I14" s="441"/>
      <c r="J14" s="441"/>
      <c r="K14" s="430"/>
      <c r="L14" s="428"/>
      <c r="M14" s="428"/>
      <c r="N14" s="427"/>
      <c r="O14" s="428"/>
      <c r="P14" s="428"/>
      <c r="Q14" s="428"/>
      <c r="R14" s="455"/>
      <c r="S14" s="407"/>
      <c r="T14" s="454"/>
      <c r="U14" s="407"/>
      <c r="V14" s="407"/>
      <c r="W14" s="407"/>
      <c r="X14" s="445"/>
      <c r="Y14" s="456"/>
      <c r="Z14" s="457"/>
      <c r="AA14" s="456" t="e">
        <f>20.635/D14</f>
        <v>#DIV/0!</v>
      </c>
      <c r="AB14" s="408"/>
      <c r="AC14" s="408"/>
      <c r="AD14" s="408"/>
      <c r="AE14" s="408"/>
      <c r="AF14" s="408"/>
    </row>
  </sheetData>
  <mergeCells count="31">
    <mergeCell ref="P10:Q10"/>
    <mergeCell ref="P11:Q11"/>
    <mergeCell ref="P12:Q12"/>
    <mergeCell ref="P13:Q13"/>
    <mergeCell ref="A1:A4"/>
    <mergeCell ref="P5:Q5"/>
    <mergeCell ref="P6:Q6"/>
    <mergeCell ref="P7:Q7"/>
    <mergeCell ref="P8:Q8"/>
    <mergeCell ref="P9:Q9"/>
    <mergeCell ref="B4:C4"/>
    <mergeCell ref="D4:H4"/>
    <mergeCell ref="I4:K4"/>
    <mergeCell ref="M4:O4"/>
    <mergeCell ref="P4:Q4"/>
    <mergeCell ref="B3:C3"/>
    <mergeCell ref="D3:H3"/>
    <mergeCell ref="I3:K3"/>
    <mergeCell ref="M3:O3"/>
    <mergeCell ref="P3:Q3"/>
    <mergeCell ref="P1:Q1"/>
    <mergeCell ref="B2:C2"/>
    <mergeCell ref="D2:H2"/>
    <mergeCell ref="I2:K2"/>
    <mergeCell ref="M2:O2"/>
    <mergeCell ref="P2:Q2"/>
    <mergeCell ref="B1:C1"/>
    <mergeCell ref="D1:E1"/>
    <mergeCell ref="F1:G1"/>
    <mergeCell ref="I1:K1"/>
    <mergeCell ref="M1:O1"/>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K9"/>
  <sheetViews>
    <sheetView workbookViewId="0">
      <selection activeCell="B15" sqref="B15"/>
    </sheetView>
  </sheetViews>
  <sheetFormatPr defaultColWidth="9.08984375" defaultRowHeight="13"/>
  <cols>
    <col min="1" max="1" width="10.54296875" style="1" customWidth="1"/>
    <col min="2" max="2" width="12" style="1" customWidth="1"/>
    <col min="3" max="3" width="14.36328125" style="1" customWidth="1"/>
    <col min="4" max="4" width="11.08984375" style="1" customWidth="1"/>
    <col min="5" max="5" width="14.90625" style="1" customWidth="1"/>
    <col min="6" max="6" width="11.6328125" style="1" customWidth="1"/>
    <col min="7" max="7" width="14.453125" style="1" customWidth="1"/>
    <col min="8" max="8" width="14.90625" style="1" customWidth="1"/>
    <col min="9" max="9" width="13" style="1" customWidth="1"/>
    <col min="10" max="10" width="14.36328125" style="1" customWidth="1"/>
    <col min="11" max="11" width="22.6328125" style="1" customWidth="1"/>
    <col min="12" max="16384" width="9.08984375" style="1"/>
  </cols>
  <sheetData>
    <row r="2" spans="1:11" ht="24" customHeight="1">
      <c r="A2" s="396" t="s">
        <v>616</v>
      </c>
      <c r="B2" s="1314" t="s">
        <v>617</v>
      </c>
      <c r="C2" s="1314"/>
      <c r="D2" s="1314" t="s">
        <v>618</v>
      </c>
      <c r="E2" s="1314"/>
      <c r="F2" s="1314" t="s">
        <v>619</v>
      </c>
      <c r="G2" s="1314"/>
      <c r="H2" s="396" t="s">
        <v>616</v>
      </c>
      <c r="I2" s="1314" t="s">
        <v>620</v>
      </c>
      <c r="J2" s="1314" t="s">
        <v>28</v>
      </c>
      <c r="K2" s="1314"/>
    </row>
    <row r="3" spans="1:11" ht="35.25" customHeight="1">
      <c r="A3" s="396" t="s">
        <v>621</v>
      </c>
      <c r="B3" s="1314"/>
      <c r="C3" s="1314"/>
      <c r="D3" s="1314" t="s">
        <v>622</v>
      </c>
      <c r="E3" s="1314"/>
      <c r="F3" s="1314" t="s">
        <v>623</v>
      </c>
      <c r="G3" s="1314"/>
      <c r="H3" s="396" t="s">
        <v>624</v>
      </c>
      <c r="I3" s="1314"/>
      <c r="J3" s="1314" t="s">
        <v>625</v>
      </c>
      <c r="K3" s="1314"/>
    </row>
    <row r="4" spans="1:11">
      <c r="A4" s="397"/>
      <c r="B4" s="396" t="s">
        <v>626</v>
      </c>
      <c r="C4" s="396" t="s">
        <v>627</v>
      </c>
      <c r="D4" s="396" t="s">
        <v>626</v>
      </c>
      <c r="E4" s="396" t="s">
        <v>627</v>
      </c>
      <c r="F4" s="396" t="s">
        <v>626</v>
      </c>
      <c r="G4" s="396" t="s">
        <v>627</v>
      </c>
      <c r="H4" s="397"/>
      <c r="I4" s="1314"/>
      <c r="J4" s="396" t="s">
        <v>626</v>
      </c>
      <c r="K4" s="396" t="s">
        <v>627</v>
      </c>
    </row>
    <row r="5" spans="1:11" ht="32.25" customHeight="1">
      <c r="A5" s="398" t="s">
        <v>628</v>
      </c>
      <c r="B5" s="399">
        <v>45058</v>
      </c>
      <c r="C5" s="400" t="s">
        <v>629</v>
      </c>
      <c r="D5" s="399">
        <v>45081</v>
      </c>
      <c r="E5" s="400" t="s">
        <v>629</v>
      </c>
      <c r="F5" s="399">
        <v>45101</v>
      </c>
      <c r="G5" s="400" t="s">
        <v>630</v>
      </c>
      <c r="H5" s="400" t="s">
        <v>631</v>
      </c>
      <c r="I5" s="400" t="s">
        <v>629</v>
      </c>
      <c r="J5" s="398" t="s">
        <v>632</v>
      </c>
      <c r="K5" s="400" t="s">
        <v>629</v>
      </c>
    </row>
    <row r="6" spans="1:11" ht="60.75" customHeight="1">
      <c r="A6" s="1309" t="s">
        <v>633</v>
      </c>
      <c r="B6" s="1310">
        <v>45076</v>
      </c>
      <c r="C6" s="1311" t="s">
        <v>629</v>
      </c>
      <c r="D6" s="1310">
        <v>45137</v>
      </c>
      <c r="E6" s="1311" t="s">
        <v>629</v>
      </c>
      <c r="F6" s="1310">
        <v>45126</v>
      </c>
      <c r="G6" s="1311" t="s">
        <v>634</v>
      </c>
      <c r="H6" s="1311" t="s">
        <v>631</v>
      </c>
      <c r="I6" s="1311" t="s">
        <v>635</v>
      </c>
      <c r="J6" s="1309" t="s">
        <v>636</v>
      </c>
      <c r="K6" s="1312" t="s">
        <v>629</v>
      </c>
    </row>
    <row r="7" spans="1:11">
      <c r="A7" s="1309"/>
      <c r="B7" s="1310"/>
      <c r="C7" s="1311"/>
      <c r="D7" s="1310"/>
      <c r="E7" s="1311"/>
      <c r="F7" s="1310"/>
      <c r="G7" s="1311"/>
      <c r="H7" s="1311"/>
      <c r="I7" s="1311"/>
      <c r="J7" s="1309"/>
      <c r="K7" s="1313"/>
    </row>
    <row r="8" spans="1:11" ht="26">
      <c r="A8" s="398" t="s">
        <v>637</v>
      </c>
      <c r="B8" s="399">
        <v>45098</v>
      </c>
      <c r="C8" s="400" t="s">
        <v>629</v>
      </c>
      <c r="D8" s="398" t="s">
        <v>638</v>
      </c>
      <c r="E8" s="400" t="s">
        <v>639</v>
      </c>
      <c r="F8" s="399">
        <v>45158</v>
      </c>
      <c r="G8" s="400" t="s">
        <v>639</v>
      </c>
      <c r="H8" s="400" t="s">
        <v>631</v>
      </c>
      <c r="I8" s="400" t="s">
        <v>639</v>
      </c>
      <c r="J8" s="399">
        <v>45138</v>
      </c>
      <c r="K8" s="401" t="s">
        <v>640</v>
      </c>
    </row>
    <row r="9" spans="1:11" ht="26">
      <c r="A9" s="398" t="s">
        <v>641</v>
      </c>
      <c r="B9" s="399">
        <v>45123</v>
      </c>
      <c r="C9" s="400" t="s">
        <v>629</v>
      </c>
      <c r="D9" s="399">
        <v>45207</v>
      </c>
      <c r="E9" s="400" t="s">
        <v>639</v>
      </c>
      <c r="F9" s="399">
        <v>45188</v>
      </c>
      <c r="G9" s="400" t="s">
        <v>639</v>
      </c>
      <c r="H9" s="400" t="s">
        <v>631</v>
      </c>
      <c r="I9" s="400" t="s">
        <v>639</v>
      </c>
      <c r="J9" s="399">
        <v>45163</v>
      </c>
      <c r="K9" s="401" t="s">
        <v>640</v>
      </c>
    </row>
  </sheetData>
  <mergeCells count="19">
    <mergeCell ref="J6:J7"/>
    <mergeCell ref="K6:K7"/>
    <mergeCell ref="B2:C3"/>
    <mergeCell ref="F6:F7"/>
    <mergeCell ref="G6:G7"/>
    <mergeCell ref="H6:H7"/>
    <mergeCell ref="I2:I4"/>
    <mergeCell ref="I6:I7"/>
    <mergeCell ref="D2:E2"/>
    <mergeCell ref="F2:G2"/>
    <mergeCell ref="J2:K2"/>
    <mergeCell ref="D3:E3"/>
    <mergeCell ref="F3:G3"/>
    <mergeCell ref="J3:K3"/>
    <mergeCell ref="A6:A7"/>
    <mergeCell ref="B6:B7"/>
    <mergeCell ref="C6:C7"/>
    <mergeCell ref="D6:D7"/>
    <mergeCell ref="E6:E7"/>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2"/>
  <sheetViews>
    <sheetView workbookViewId="0">
      <selection activeCell="D12" sqref="D12"/>
    </sheetView>
  </sheetViews>
  <sheetFormatPr defaultColWidth="7.90625" defaultRowHeight="12.9" customHeight="1"/>
  <cols>
    <col min="1" max="1" width="5.08984375" style="160" customWidth="1"/>
    <col min="2" max="2" width="9.90625" style="160" customWidth="1"/>
    <col min="3" max="3" width="5.36328125" style="160" hidden="1" customWidth="1"/>
    <col min="4" max="4" width="8.453125" style="160" customWidth="1"/>
    <col min="5" max="5" width="6.90625" style="160" customWidth="1"/>
    <col min="6" max="6" width="9.08984375" style="160" customWidth="1"/>
    <col min="7" max="7" width="9.90625" style="160" customWidth="1"/>
    <col min="8" max="8" width="10.08984375" style="161" customWidth="1"/>
    <col min="9" max="9" width="11" style="162" customWidth="1"/>
    <col min="10" max="10" width="15.453125" style="160" customWidth="1"/>
    <col min="11" max="11" width="12.08984375" style="394" customWidth="1"/>
    <col min="12" max="12" width="16" style="162" customWidth="1"/>
    <col min="13" max="13" width="32.90625" style="162" customWidth="1"/>
    <col min="14" max="16384" width="7.90625" style="160"/>
  </cols>
  <sheetData>
    <row r="1" spans="1:13" ht="12">
      <c r="A1" s="163" t="s">
        <v>37</v>
      </c>
      <c r="B1" s="164"/>
      <c r="C1" s="165"/>
      <c r="D1" s="165"/>
      <c r="E1" s="165"/>
      <c r="F1" s="165"/>
      <c r="G1" s="165"/>
      <c r="H1" s="166"/>
      <c r="I1" s="167"/>
      <c r="L1" s="162" t="s">
        <v>38</v>
      </c>
      <c r="M1" s="395">
        <f ca="1">TODAY()</f>
        <v>46119</v>
      </c>
    </row>
    <row r="2" spans="1:13" ht="12">
      <c r="A2" s="168" t="s">
        <v>39</v>
      </c>
      <c r="B2" s="169"/>
      <c r="C2" s="170"/>
      <c r="D2" s="170"/>
      <c r="E2" s="170"/>
      <c r="F2" s="170"/>
      <c r="G2" s="170"/>
      <c r="H2" s="171"/>
      <c r="I2" s="172"/>
    </row>
    <row r="3" spans="1:13" ht="12">
      <c r="A3" s="168" t="s">
        <v>642</v>
      </c>
      <c r="B3" s="168"/>
      <c r="C3" s="173"/>
      <c r="D3" s="173"/>
      <c r="E3" s="173"/>
      <c r="F3" s="173"/>
      <c r="G3" s="173"/>
      <c r="H3" s="174"/>
      <c r="I3" s="175"/>
    </row>
    <row r="4" spans="1:13" s="159" customFormat="1" ht="12">
      <c r="A4" s="1315" t="s">
        <v>40</v>
      </c>
      <c r="B4" s="1315" t="s">
        <v>41</v>
      </c>
      <c r="C4" s="1316" t="s">
        <v>42</v>
      </c>
      <c r="D4" s="1317" t="s">
        <v>43</v>
      </c>
      <c r="E4" s="1317" t="s">
        <v>44</v>
      </c>
      <c r="F4" s="1317" t="s">
        <v>45</v>
      </c>
      <c r="G4" s="1319" t="s">
        <v>46</v>
      </c>
      <c r="H4" s="1321" t="s">
        <v>47</v>
      </c>
      <c r="I4" s="1317" t="s">
        <v>48</v>
      </c>
      <c r="J4" s="1318" t="s">
        <v>49</v>
      </c>
      <c r="K4" s="1318" t="s">
        <v>50</v>
      </c>
      <c r="L4" s="1318" t="s">
        <v>51</v>
      </c>
      <c r="M4" s="1318" t="s">
        <v>19</v>
      </c>
    </row>
    <row r="5" spans="1:13" s="159" customFormat="1" ht="12">
      <c r="A5" s="1315"/>
      <c r="B5" s="1315"/>
      <c r="C5" s="1316"/>
      <c r="D5" s="1317"/>
      <c r="E5" s="1317"/>
      <c r="F5" s="1317"/>
      <c r="G5" s="1320"/>
      <c r="H5" s="1321"/>
      <c r="I5" s="1317"/>
      <c r="J5" s="1318"/>
      <c r="K5" s="1318"/>
      <c r="L5" s="1318"/>
      <c r="M5" s="1318"/>
    </row>
    <row r="6" spans="1:13" ht="12">
      <c r="A6" s="128">
        <v>1</v>
      </c>
      <c r="B6" s="128">
        <v>1</v>
      </c>
      <c r="C6" s="134"/>
      <c r="D6" s="134" t="s">
        <v>643</v>
      </c>
      <c r="E6" s="134" t="s">
        <v>76</v>
      </c>
      <c r="F6" s="134" t="s">
        <v>131</v>
      </c>
      <c r="G6" s="134" t="s">
        <v>644</v>
      </c>
      <c r="H6" s="133" t="s">
        <v>645</v>
      </c>
      <c r="I6" s="134" t="s">
        <v>646</v>
      </c>
      <c r="J6" s="131" t="s">
        <v>647</v>
      </c>
      <c r="K6" s="131" t="s">
        <v>648</v>
      </c>
      <c r="L6" s="134" t="s">
        <v>649</v>
      </c>
      <c r="M6" s="134" t="s">
        <v>60</v>
      </c>
    </row>
    <row r="7" spans="1:13" ht="12">
      <c r="A7" s="128">
        <v>2</v>
      </c>
      <c r="B7" s="128">
        <v>2</v>
      </c>
      <c r="C7" s="134"/>
      <c r="D7" s="134" t="s">
        <v>650</v>
      </c>
      <c r="E7" s="134" t="s">
        <v>53</v>
      </c>
      <c r="F7" s="134" t="s">
        <v>131</v>
      </c>
      <c r="G7" s="134" t="s">
        <v>651</v>
      </c>
      <c r="H7" s="133" t="s">
        <v>652</v>
      </c>
      <c r="I7" s="134" t="s">
        <v>653</v>
      </c>
      <c r="J7" s="131" t="s">
        <v>647</v>
      </c>
      <c r="K7" s="131" t="s">
        <v>648</v>
      </c>
      <c r="L7" s="134" t="s">
        <v>649</v>
      </c>
      <c r="M7" s="134" t="s">
        <v>60</v>
      </c>
    </row>
    <row r="8" spans="1:13" ht="12.9" customHeight="1">
      <c r="A8" s="128">
        <v>3</v>
      </c>
      <c r="B8" s="128">
        <v>3</v>
      </c>
      <c r="C8" s="134"/>
      <c r="D8" s="134" t="s">
        <v>654</v>
      </c>
      <c r="E8" s="134" t="s">
        <v>249</v>
      </c>
      <c r="F8" s="134" t="s">
        <v>131</v>
      </c>
      <c r="G8" s="134" t="s">
        <v>655</v>
      </c>
      <c r="H8" s="133" t="s">
        <v>656</v>
      </c>
      <c r="I8" s="134" t="s">
        <v>657</v>
      </c>
      <c r="J8" s="131" t="s">
        <v>647</v>
      </c>
      <c r="K8" s="131" t="s">
        <v>648</v>
      </c>
      <c r="L8" s="134" t="s">
        <v>649</v>
      </c>
      <c r="M8" s="134" t="s">
        <v>60</v>
      </c>
    </row>
    <row r="9" spans="1:13" ht="12.9" customHeight="1">
      <c r="A9" s="128">
        <v>4</v>
      </c>
      <c r="B9" s="128">
        <v>4</v>
      </c>
      <c r="C9" s="134"/>
      <c r="D9" s="134" t="s">
        <v>658</v>
      </c>
      <c r="E9" s="134" t="s">
        <v>76</v>
      </c>
      <c r="F9" s="134" t="s">
        <v>131</v>
      </c>
      <c r="G9" s="134" t="s">
        <v>659</v>
      </c>
      <c r="H9" s="133" t="s">
        <v>660</v>
      </c>
      <c r="I9" s="134" t="s">
        <v>661</v>
      </c>
      <c r="J9" s="131" t="s">
        <v>647</v>
      </c>
      <c r="K9" s="131" t="s">
        <v>648</v>
      </c>
      <c r="L9" s="134" t="s">
        <v>649</v>
      </c>
      <c r="M9" s="134" t="s">
        <v>60</v>
      </c>
    </row>
    <row r="10" spans="1:13" ht="12.9" customHeight="1">
      <c r="A10" s="128">
        <v>5</v>
      </c>
      <c r="B10" s="128">
        <v>5</v>
      </c>
      <c r="C10" s="134"/>
      <c r="D10" s="134" t="s">
        <v>662</v>
      </c>
      <c r="E10" s="134" t="s">
        <v>663</v>
      </c>
      <c r="F10" s="134" t="s">
        <v>131</v>
      </c>
      <c r="G10" s="134" t="s">
        <v>664</v>
      </c>
      <c r="H10" s="133" t="s">
        <v>665</v>
      </c>
      <c r="I10" s="134" t="s">
        <v>666</v>
      </c>
      <c r="J10" s="131" t="s">
        <v>647</v>
      </c>
      <c r="K10" s="131" t="s">
        <v>59</v>
      </c>
      <c r="L10" s="134" t="s">
        <v>649</v>
      </c>
      <c r="M10" s="134" t="s">
        <v>60</v>
      </c>
    </row>
    <row r="11" spans="1:13" ht="12.9" customHeight="1">
      <c r="A11" s="128"/>
      <c r="B11" s="528" t="s">
        <v>667</v>
      </c>
      <c r="C11" s="134"/>
      <c r="D11" s="134"/>
      <c r="E11" s="134"/>
      <c r="F11" s="134"/>
      <c r="G11" s="134"/>
      <c r="H11" s="133"/>
      <c r="I11" s="134"/>
      <c r="J11" s="131"/>
      <c r="K11" s="131"/>
      <c r="L11" s="134"/>
      <c r="M11" s="134"/>
    </row>
    <row r="12" spans="1:13" ht="12.9" customHeight="1">
      <c r="A12" s="128">
        <v>1</v>
      </c>
      <c r="B12" s="128">
        <v>6</v>
      </c>
      <c r="C12" s="134"/>
      <c r="D12" s="134" t="s">
        <v>668</v>
      </c>
      <c r="E12" s="134" t="s">
        <v>76</v>
      </c>
      <c r="F12" s="134" t="s">
        <v>131</v>
      </c>
      <c r="G12" s="134" t="s">
        <v>666</v>
      </c>
      <c r="H12" s="133" t="s">
        <v>669</v>
      </c>
      <c r="I12" s="134" t="s">
        <v>670</v>
      </c>
      <c r="J12" s="131" t="s">
        <v>647</v>
      </c>
      <c r="K12" s="131" t="s">
        <v>59</v>
      </c>
      <c r="L12" s="134" t="s">
        <v>649</v>
      </c>
      <c r="M12" s="134" t="s">
        <v>60</v>
      </c>
    </row>
  </sheetData>
  <autoFilter ref="D4:D12" xr:uid="{00000000-0009-0000-0000-000004000000}"/>
  <mergeCells count="13">
    <mergeCell ref="K4:K5"/>
    <mergeCell ref="L4:L5"/>
    <mergeCell ref="M4:M5"/>
    <mergeCell ref="F4:F5"/>
    <mergeCell ref="G4:G5"/>
    <mergeCell ref="H4:H5"/>
    <mergeCell ref="I4:I5"/>
    <mergeCell ref="J4:J5"/>
    <mergeCell ref="A4:A5"/>
    <mergeCell ref="B4:B5"/>
    <mergeCell ref="C4:C5"/>
    <mergeCell ref="D4:D5"/>
    <mergeCell ref="E4:E5"/>
  </mergeCells>
  <conditionalFormatting sqref="D1:D5">
    <cfRule type="duplicateValues" dxfId="3591" priority="221" stopIfTrue="1"/>
  </conditionalFormatting>
  <conditionalFormatting sqref="D1:D65220">
    <cfRule type="duplicateValues" dxfId="3590" priority="224" stopIfTrue="1"/>
  </conditionalFormatting>
  <conditionalFormatting sqref="D6">
    <cfRule type="expression" dxfId="3589" priority="23" stopIfTrue="1">
      <formula>IF(#REF!="TEN",TRUE,FALSE)</formula>
    </cfRule>
  </conditionalFormatting>
  <conditionalFormatting sqref="D10:D12">
    <cfRule type="expression" dxfId="3588" priority="1" stopIfTrue="1">
      <formula>IF(#REF!="TEN",TRUE,FALSE)</formula>
    </cfRule>
  </conditionalFormatting>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F5C7E-F365-4721-9318-0096346F9908}">
  <sheetPr>
    <tabColor rgb="FF92D050"/>
  </sheetPr>
  <dimension ref="C2:U23"/>
  <sheetViews>
    <sheetView topLeftCell="D1" workbookViewId="0">
      <selection activeCell="E21" sqref="E21"/>
    </sheetView>
  </sheetViews>
  <sheetFormatPr defaultRowHeight="14.5"/>
  <cols>
    <col min="3" max="3" width="4.6328125" bestFit="1" customWidth="1"/>
    <col min="4" max="4" width="17.26953125" customWidth="1"/>
    <col min="5" max="5" width="10.36328125" bestFit="1" customWidth="1"/>
    <col min="9" max="9" width="11.6328125" customWidth="1"/>
    <col min="10" max="10" width="7.26953125" bestFit="1" customWidth="1"/>
    <col min="11" max="11" width="6.36328125" customWidth="1"/>
    <col min="12" max="12" width="5.90625" bestFit="1" customWidth="1"/>
    <col min="17" max="17" width="10.453125" bestFit="1" customWidth="1"/>
  </cols>
  <sheetData>
    <row r="2" spans="3:21" ht="43.5">
      <c r="C2" s="10" t="s">
        <v>1785</v>
      </c>
      <c r="D2" s="10" t="s">
        <v>2425</v>
      </c>
      <c r="E2" s="10" t="s">
        <v>10</v>
      </c>
      <c r="F2" s="10" t="s">
        <v>2709</v>
      </c>
      <c r="G2" s="756" t="s">
        <v>2708</v>
      </c>
      <c r="H2" s="756" t="s">
        <v>2711</v>
      </c>
      <c r="I2" s="756" t="s">
        <v>2712</v>
      </c>
      <c r="J2" s="756" t="s">
        <v>593</v>
      </c>
      <c r="K2" s="756" t="s">
        <v>22</v>
      </c>
      <c r="L2" s="756" t="s">
        <v>2715</v>
      </c>
      <c r="M2" s="756" t="s">
        <v>19</v>
      </c>
    </row>
    <row r="3" spans="3:21">
      <c r="C3" s="1325">
        <v>1</v>
      </c>
      <c r="D3" s="1324" t="s">
        <v>2713</v>
      </c>
      <c r="E3" s="33" t="s">
        <v>2710</v>
      </c>
      <c r="F3" s="33" t="s">
        <v>615</v>
      </c>
      <c r="G3" s="33">
        <v>144</v>
      </c>
      <c r="H3" s="33">
        <v>70</v>
      </c>
      <c r="I3" s="853">
        <v>129.35999999999999</v>
      </c>
      <c r="J3" s="853">
        <f t="shared" ref="J3:J10" si="0">G3-I3</f>
        <v>14.640000000000015</v>
      </c>
      <c r="K3" s="33"/>
      <c r="L3" s="33">
        <v>2</v>
      </c>
      <c r="M3" s="75"/>
    </row>
    <row r="4" spans="3:21">
      <c r="C4" s="1325"/>
      <c r="D4" s="1324"/>
      <c r="E4" s="33" t="s">
        <v>28</v>
      </c>
      <c r="F4" s="33" t="s">
        <v>608</v>
      </c>
      <c r="G4" s="33">
        <v>434</v>
      </c>
      <c r="H4" s="33">
        <v>17</v>
      </c>
      <c r="I4" s="33">
        <v>2</v>
      </c>
      <c r="J4" s="853">
        <f t="shared" si="0"/>
        <v>432</v>
      </c>
      <c r="K4" s="33">
        <v>4</v>
      </c>
      <c r="L4" s="33">
        <v>3</v>
      </c>
      <c r="M4" s="75"/>
    </row>
    <row r="5" spans="3:21">
      <c r="C5" s="1325">
        <v>2</v>
      </c>
      <c r="D5" s="1324" t="s">
        <v>2714</v>
      </c>
      <c r="E5" s="33" t="s">
        <v>2710</v>
      </c>
      <c r="F5" s="33" t="s">
        <v>615</v>
      </c>
      <c r="G5" s="853">
        <v>33.103000000000002</v>
      </c>
      <c r="H5" s="33">
        <v>20</v>
      </c>
      <c r="I5" s="853">
        <v>8.56</v>
      </c>
      <c r="J5" s="853">
        <f t="shared" si="0"/>
        <v>24.542999999999999</v>
      </c>
      <c r="K5" s="33">
        <v>0.3</v>
      </c>
      <c r="L5" s="33">
        <v>1</v>
      </c>
      <c r="M5" s="75"/>
    </row>
    <row r="6" spans="3:21">
      <c r="C6" s="1325"/>
      <c r="D6" s="1324"/>
      <c r="E6" s="33" t="s">
        <v>28</v>
      </c>
      <c r="F6" s="33" t="s">
        <v>608</v>
      </c>
      <c r="G6" s="33">
        <v>129</v>
      </c>
      <c r="H6" s="33"/>
      <c r="I6" s="33"/>
      <c r="J6" s="853">
        <f t="shared" si="0"/>
        <v>129</v>
      </c>
      <c r="K6" s="33"/>
      <c r="L6" s="33"/>
      <c r="M6" s="75"/>
    </row>
    <row r="7" spans="3:21">
      <c r="C7" s="1325">
        <v>3</v>
      </c>
      <c r="D7" s="1324" t="s">
        <v>2716</v>
      </c>
      <c r="E7" s="33" t="s">
        <v>2710</v>
      </c>
      <c r="F7" s="33" t="s">
        <v>615</v>
      </c>
      <c r="G7" s="853">
        <v>2.1800000000000002</v>
      </c>
      <c r="H7" s="853">
        <v>2.1800000000000002</v>
      </c>
      <c r="I7" s="853">
        <v>2.1800000000000002</v>
      </c>
      <c r="J7" s="755">
        <f t="shared" si="0"/>
        <v>0</v>
      </c>
      <c r="K7" s="75"/>
      <c r="L7" s="75"/>
      <c r="M7" s="75"/>
    </row>
    <row r="8" spans="3:21">
      <c r="C8" s="1325"/>
      <c r="D8" s="1324"/>
      <c r="E8" s="33" t="s">
        <v>28</v>
      </c>
      <c r="F8" s="33" t="s">
        <v>608</v>
      </c>
      <c r="G8" s="33">
        <v>14</v>
      </c>
      <c r="H8" s="33">
        <v>6</v>
      </c>
      <c r="I8" s="75"/>
      <c r="J8" s="853">
        <f t="shared" si="0"/>
        <v>14</v>
      </c>
      <c r="K8" s="75"/>
      <c r="L8" s="75"/>
      <c r="M8" s="75"/>
    </row>
    <row r="9" spans="3:21">
      <c r="C9" s="1322"/>
      <c r="D9" s="1323" t="s">
        <v>994</v>
      </c>
      <c r="E9" s="10" t="s">
        <v>2710</v>
      </c>
      <c r="F9" s="10" t="s">
        <v>615</v>
      </c>
      <c r="G9" s="854">
        <f t="shared" ref="G9:I10" si="1">G7+G5+G3</f>
        <v>179.28300000000002</v>
      </c>
      <c r="H9" s="854">
        <f t="shared" si="1"/>
        <v>92.18</v>
      </c>
      <c r="I9" s="854">
        <f t="shared" si="1"/>
        <v>140.1</v>
      </c>
      <c r="J9" s="854">
        <f t="shared" si="0"/>
        <v>39.183000000000021</v>
      </c>
      <c r="K9" s="855">
        <f>K7+K5+K3</f>
        <v>0.3</v>
      </c>
      <c r="L9" s="854">
        <f>L7+L5+L3</f>
        <v>3</v>
      </c>
      <c r="M9" s="856"/>
    </row>
    <row r="10" spans="3:21">
      <c r="C10" s="1322"/>
      <c r="D10" s="1323"/>
      <c r="E10" s="10" t="s">
        <v>28</v>
      </c>
      <c r="F10" s="10" t="s">
        <v>608</v>
      </c>
      <c r="G10" s="10">
        <f t="shared" si="1"/>
        <v>577</v>
      </c>
      <c r="H10" s="10">
        <f t="shared" si="1"/>
        <v>23</v>
      </c>
      <c r="I10" s="10">
        <f t="shared" si="1"/>
        <v>2</v>
      </c>
      <c r="J10" s="854">
        <f t="shared" si="0"/>
        <v>575</v>
      </c>
      <c r="K10" s="10">
        <f>K8+K6+K4</f>
        <v>4</v>
      </c>
      <c r="L10" s="10">
        <f>L8+L6+L4</f>
        <v>3</v>
      </c>
      <c r="M10" s="856"/>
    </row>
    <row r="13" spans="3:21">
      <c r="P13" s="9" t="s">
        <v>1785</v>
      </c>
      <c r="Q13" s="9" t="s">
        <v>3259</v>
      </c>
      <c r="R13" s="9" t="s">
        <v>1405</v>
      </c>
      <c r="S13" s="9" t="s">
        <v>1785</v>
      </c>
      <c r="T13" s="9" t="s">
        <v>3259</v>
      </c>
      <c r="U13" s="9" t="s">
        <v>1405</v>
      </c>
    </row>
    <row r="14" spans="3:21">
      <c r="P14" s="13">
        <v>1</v>
      </c>
      <c r="Q14" s="13" t="s">
        <v>3229</v>
      </c>
      <c r="R14" s="13" t="s">
        <v>1277</v>
      </c>
      <c r="S14" s="13">
        <f>10+1</f>
        <v>11</v>
      </c>
      <c r="T14" s="13" t="s">
        <v>2994</v>
      </c>
      <c r="U14" s="13" t="s">
        <v>1991</v>
      </c>
    </row>
    <row r="15" spans="3:21">
      <c r="P15" s="13">
        <f>P14+1</f>
        <v>2</v>
      </c>
      <c r="Q15" s="13" t="s">
        <v>529</v>
      </c>
      <c r="R15" s="13" t="s">
        <v>76</v>
      </c>
      <c r="S15" s="13">
        <f>S14+1</f>
        <v>12</v>
      </c>
      <c r="T15" s="13" t="s">
        <v>3197</v>
      </c>
      <c r="U15" s="13" t="s">
        <v>62</v>
      </c>
    </row>
    <row r="16" spans="3:21">
      <c r="P16" s="13">
        <f t="shared" ref="P16:P23" si="2">P15+1</f>
        <v>3</v>
      </c>
      <c r="Q16" s="13" t="s">
        <v>3196</v>
      </c>
      <c r="R16" s="13" t="s">
        <v>76</v>
      </c>
      <c r="S16" s="2"/>
    </row>
    <row r="17" spans="16:19">
      <c r="P17" s="13">
        <f t="shared" si="2"/>
        <v>4</v>
      </c>
      <c r="Q17" s="13" t="s">
        <v>3030</v>
      </c>
      <c r="R17" s="1155" t="s">
        <v>1277</v>
      </c>
      <c r="S17" s="2"/>
    </row>
    <row r="18" spans="16:19">
      <c r="P18" s="13">
        <f t="shared" si="2"/>
        <v>5</v>
      </c>
      <c r="Q18" s="13" t="s">
        <v>2546</v>
      </c>
      <c r="R18" s="13" t="s">
        <v>76</v>
      </c>
      <c r="S18" s="2"/>
    </row>
    <row r="19" spans="16:19">
      <c r="P19" s="13">
        <f t="shared" si="2"/>
        <v>6</v>
      </c>
      <c r="Q19" s="13" t="s">
        <v>3205</v>
      </c>
      <c r="R19" s="13" t="s">
        <v>76</v>
      </c>
      <c r="S19" s="2"/>
    </row>
    <row r="20" spans="16:19">
      <c r="P20" s="13">
        <f t="shared" si="2"/>
        <v>7</v>
      </c>
      <c r="Q20" s="13" t="s">
        <v>3061</v>
      </c>
      <c r="R20" s="13" t="s">
        <v>1277</v>
      </c>
      <c r="S20" s="2"/>
    </row>
    <row r="21" spans="16:19">
      <c r="P21" s="13">
        <f t="shared" si="2"/>
        <v>8</v>
      </c>
      <c r="Q21" s="13" t="s">
        <v>2957</v>
      </c>
      <c r="R21" s="13" t="s">
        <v>1361</v>
      </c>
      <c r="S21" s="2"/>
    </row>
    <row r="22" spans="16:19">
      <c r="P22" s="13">
        <f t="shared" si="2"/>
        <v>9</v>
      </c>
      <c r="Q22" s="13" t="s">
        <v>2547</v>
      </c>
      <c r="R22" s="13" t="s">
        <v>62</v>
      </c>
      <c r="S22" s="2"/>
    </row>
    <row r="23" spans="16:19">
      <c r="P23" s="13">
        <f t="shared" si="2"/>
        <v>10</v>
      </c>
      <c r="Q23" s="13" t="s">
        <v>2952</v>
      </c>
      <c r="R23" s="13" t="s">
        <v>1269</v>
      </c>
      <c r="S23" s="2"/>
    </row>
  </sheetData>
  <mergeCells count="8">
    <mergeCell ref="C9:C10"/>
    <mergeCell ref="D9:D10"/>
    <mergeCell ref="D3:D4"/>
    <mergeCell ref="D5:D6"/>
    <mergeCell ref="D7:D8"/>
    <mergeCell ref="C3:C4"/>
    <mergeCell ref="C5:C6"/>
    <mergeCell ref="C7:C8"/>
  </mergeCells>
  <pageMargins left="0.7" right="0.7" top="0.75" bottom="0.75" header="0.3" footer="0.3"/>
  <ignoredErrors>
    <ignoredError sqref="J9:J10"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EB18A-EA19-496D-ADEE-36E0D87959F8}">
  <sheetPr>
    <tabColor rgb="FF92D050"/>
  </sheetPr>
  <dimension ref="B2:L12"/>
  <sheetViews>
    <sheetView workbookViewId="0">
      <selection activeCell="E21" sqref="E21"/>
    </sheetView>
  </sheetViews>
  <sheetFormatPr defaultRowHeight="14.5"/>
  <cols>
    <col min="2" max="2" width="15.26953125" bestFit="1" customWidth="1"/>
    <col min="3" max="3" width="7" bestFit="1" customWidth="1"/>
    <col min="4" max="4" width="8" bestFit="1" customWidth="1"/>
    <col min="5" max="5" width="6.1796875" bestFit="1" customWidth="1"/>
    <col min="7" max="7" width="6.54296875" bestFit="1" customWidth="1"/>
    <col min="9" max="10" width="6.36328125" bestFit="1" customWidth="1"/>
    <col min="11" max="11" width="9.1796875" customWidth="1"/>
  </cols>
  <sheetData>
    <row r="2" spans="2:12" ht="43.5">
      <c r="B2" s="10" t="s">
        <v>2425</v>
      </c>
      <c r="C2" s="10" t="s">
        <v>10</v>
      </c>
      <c r="D2" s="10" t="s">
        <v>1433</v>
      </c>
      <c r="E2" s="756" t="s">
        <v>2718</v>
      </c>
      <c r="F2" s="756" t="s">
        <v>2719</v>
      </c>
      <c r="G2" s="756" t="s">
        <v>2720</v>
      </c>
      <c r="H2" s="756" t="s">
        <v>2721</v>
      </c>
      <c r="I2" s="756" t="s">
        <v>2722</v>
      </c>
      <c r="J2" s="756" t="s">
        <v>2723</v>
      </c>
      <c r="K2" s="756" t="s">
        <v>2728</v>
      </c>
      <c r="L2" s="756" t="s">
        <v>2729</v>
      </c>
    </row>
    <row r="3" spans="2:12">
      <c r="B3" s="1325" t="s">
        <v>2717</v>
      </c>
      <c r="C3" s="857" t="s">
        <v>2724</v>
      </c>
      <c r="D3" s="1327" t="s">
        <v>2394</v>
      </c>
      <c r="E3" s="1325">
        <v>25</v>
      </c>
      <c r="F3" s="33">
        <v>10</v>
      </c>
      <c r="G3" s="1325">
        <v>35</v>
      </c>
      <c r="H3" s="33">
        <v>10</v>
      </c>
      <c r="I3" s="1325">
        <v>40</v>
      </c>
      <c r="J3" s="33">
        <v>20</v>
      </c>
      <c r="K3" s="1325">
        <f>E3+G3+I3</f>
        <v>100</v>
      </c>
      <c r="L3" s="1325">
        <f>F3+H3+J3+F5+H5+J5</f>
        <v>110</v>
      </c>
    </row>
    <row r="4" spans="2:12">
      <c r="B4" s="1325"/>
      <c r="C4" s="857" t="s">
        <v>2715</v>
      </c>
      <c r="D4" s="1327"/>
      <c r="E4" s="1325"/>
      <c r="F4" s="33">
        <v>3</v>
      </c>
      <c r="G4" s="1325"/>
      <c r="H4" s="33">
        <v>3</v>
      </c>
      <c r="I4" s="1325"/>
      <c r="J4" s="33">
        <v>6</v>
      </c>
      <c r="K4" s="1325"/>
      <c r="L4" s="1325"/>
    </row>
    <row r="5" spans="2:12">
      <c r="B5" s="1325"/>
      <c r="C5" s="857" t="s">
        <v>2724</v>
      </c>
      <c r="D5" s="1327" t="s">
        <v>2399</v>
      </c>
      <c r="E5" s="1325"/>
      <c r="F5" s="33">
        <v>15</v>
      </c>
      <c r="G5" s="1325"/>
      <c r="H5" s="33">
        <v>25</v>
      </c>
      <c r="I5" s="1325"/>
      <c r="J5" s="33">
        <v>30</v>
      </c>
      <c r="K5" s="1325"/>
      <c r="L5" s="1325"/>
    </row>
    <row r="6" spans="2:12">
      <c r="B6" s="1325"/>
      <c r="C6" s="857" t="s">
        <v>2715</v>
      </c>
      <c r="D6" s="1327"/>
      <c r="E6" s="1325"/>
      <c r="F6" s="33">
        <v>5</v>
      </c>
      <c r="G6" s="1325"/>
      <c r="H6" s="33">
        <v>6</v>
      </c>
      <c r="I6" s="1325"/>
      <c r="J6" s="33">
        <v>6</v>
      </c>
      <c r="K6" s="1325"/>
      <c r="L6" s="1325"/>
    </row>
    <row r="7" spans="2:12">
      <c r="B7" s="1326" t="s">
        <v>2726</v>
      </c>
      <c r="C7" s="857" t="s">
        <v>2724</v>
      </c>
      <c r="D7" s="1327" t="s">
        <v>2394</v>
      </c>
      <c r="E7" s="1325">
        <v>2</v>
      </c>
      <c r="F7" s="33"/>
      <c r="G7" s="1325">
        <v>7</v>
      </c>
      <c r="H7" s="33">
        <v>5</v>
      </c>
      <c r="I7" s="1325">
        <v>10</v>
      </c>
      <c r="J7" s="33">
        <v>8</v>
      </c>
      <c r="K7" s="1325">
        <f>E7+G7+I7</f>
        <v>19</v>
      </c>
      <c r="L7" s="1325">
        <f>F7+H7+J7</f>
        <v>13</v>
      </c>
    </row>
    <row r="8" spans="2:12">
      <c r="B8" s="1324"/>
      <c r="C8" s="857" t="s">
        <v>2715</v>
      </c>
      <c r="D8" s="1327"/>
      <c r="E8" s="1325"/>
      <c r="F8" s="33"/>
      <c r="G8" s="1325"/>
      <c r="H8" s="33">
        <v>3</v>
      </c>
      <c r="I8" s="1325"/>
      <c r="J8" s="33">
        <v>4</v>
      </c>
      <c r="K8" s="1325"/>
      <c r="L8" s="1325"/>
    </row>
    <row r="9" spans="2:12">
      <c r="B9" s="1326" t="s">
        <v>2727</v>
      </c>
      <c r="C9" s="857" t="s">
        <v>2724</v>
      </c>
      <c r="D9" s="1327" t="s">
        <v>2725</v>
      </c>
      <c r="E9" s="1325">
        <v>2</v>
      </c>
      <c r="F9" s="33"/>
      <c r="G9" s="1325">
        <v>2</v>
      </c>
      <c r="H9" s="33">
        <v>1</v>
      </c>
      <c r="I9" s="1325"/>
      <c r="J9" s="33">
        <v>1</v>
      </c>
      <c r="K9" s="1325">
        <f>E9+G9+I9</f>
        <v>4</v>
      </c>
      <c r="L9" s="1325">
        <f>F9+H9+J9</f>
        <v>2</v>
      </c>
    </row>
    <row r="10" spans="2:12">
      <c r="B10" s="1324"/>
      <c r="C10" s="857" t="s">
        <v>2715</v>
      </c>
      <c r="D10" s="1327"/>
      <c r="E10" s="1325"/>
      <c r="F10" s="33"/>
      <c r="G10" s="1325"/>
      <c r="H10" s="33">
        <v>1</v>
      </c>
      <c r="I10" s="1325"/>
      <c r="J10" s="33">
        <v>1</v>
      </c>
      <c r="K10" s="1325"/>
      <c r="L10" s="1325"/>
    </row>
    <row r="11" spans="2:12">
      <c r="B11" s="1323" t="s">
        <v>994</v>
      </c>
      <c r="C11" s="10" t="s">
        <v>2724</v>
      </c>
      <c r="D11" s="9"/>
      <c r="E11" s="1322">
        <f>E9+E7+E3</f>
        <v>29</v>
      </c>
      <c r="F11" s="9">
        <f>F3+F5+F7+F9</f>
        <v>25</v>
      </c>
      <c r="G11" s="1322">
        <f>G9+G7+G3</f>
        <v>44</v>
      </c>
      <c r="H11" s="9">
        <f>H3+H5+H7+H9</f>
        <v>41</v>
      </c>
      <c r="I11" s="1322">
        <f>I9+I7+I3</f>
        <v>50</v>
      </c>
      <c r="J11" s="9">
        <f>J3+J5+J7+J9</f>
        <v>59</v>
      </c>
      <c r="K11" s="1322">
        <f>K9+K7+K3</f>
        <v>123</v>
      </c>
      <c r="L11" s="1322">
        <f>L9+L7+L3</f>
        <v>125</v>
      </c>
    </row>
    <row r="12" spans="2:12">
      <c r="B12" s="1323"/>
      <c r="C12" s="10" t="s">
        <v>2715</v>
      </c>
      <c r="D12" s="9"/>
      <c r="E12" s="1322"/>
      <c r="F12" s="9">
        <f>F6+F4+F8+F10</f>
        <v>8</v>
      </c>
      <c r="G12" s="1322"/>
      <c r="H12" s="9">
        <f>H6+H4+H8+H10</f>
        <v>13</v>
      </c>
      <c r="I12" s="1322"/>
      <c r="J12" s="9">
        <f>J6+J4+J8+J10</f>
        <v>17</v>
      </c>
      <c r="K12" s="1322"/>
      <c r="L12" s="1322"/>
    </row>
  </sheetData>
  <mergeCells count="28">
    <mergeCell ref="B11:B12"/>
    <mergeCell ref="E11:E12"/>
    <mergeCell ref="G11:G12"/>
    <mergeCell ref="I11:I12"/>
    <mergeCell ref="K11:K12"/>
    <mergeCell ref="L11:L12"/>
    <mergeCell ref="I9:I10"/>
    <mergeCell ref="K9:K10"/>
    <mergeCell ref="L9:L10"/>
    <mergeCell ref="L7:L8"/>
    <mergeCell ref="L3:L6"/>
    <mergeCell ref="D7:D8"/>
    <mergeCell ref="E7:E8"/>
    <mergeCell ref="G7:G8"/>
    <mergeCell ref="I7:I8"/>
    <mergeCell ref="K7:K8"/>
    <mergeCell ref="I3:I6"/>
    <mergeCell ref="K3:K6"/>
    <mergeCell ref="G9:G10"/>
    <mergeCell ref="E3:E6"/>
    <mergeCell ref="G3:G6"/>
    <mergeCell ref="B7:B8"/>
    <mergeCell ref="B3:B6"/>
    <mergeCell ref="B9:B10"/>
    <mergeCell ref="D3:D4"/>
    <mergeCell ref="D5:D6"/>
    <mergeCell ref="D9:D10"/>
    <mergeCell ref="E9:E10"/>
  </mergeCells>
  <pageMargins left="0.7" right="0.7" top="0.75" bottom="0.75" header="0.3" footer="0.3"/>
  <ignoredErrors>
    <ignoredError sqref="F11 H11 J11" 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A1FB7-A46B-4F8F-A424-7A1E13E22470}">
  <sheetPr>
    <tabColor rgb="FF92D050"/>
  </sheetPr>
  <dimension ref="D6:J12"/>
  <sheetViews>
    <sheetView topLeftCell="H10" workbookViewId="0">
      <selection activeCell="E21" sqref="E21"/>
    </sheetView>
  </sheetViews>
  <sheetFormatPr defaultRowHeight="14.5"/>
  <cols>
    <col min="4" max="4" width="21.7265625" bestFit="1" customWidth="1"/>
    <col min="5" max="5" width="12" bestFit="1" customWidth="1"/>
    <col min="6" max="6" width="22.7265625" bestFit="1" customWidth="1"/>
    <col min="8" max="8" width="14" bestFit="1" customWidth="1"/>
    <col min="9" max="9" width="61.6328125" bestFit="1" customWidth="1"/>
    <col min="10" max="10" width="109.453125" bestFit="1" customWidth="1"/>
  </cols>
  <sheetData>
    <row r="6" spans="4:10" ht="18.5">
      <c r="D6" s="1332" t="s">
        <v>2425</v>
      </c>
      <c r="E6" s="1332" t="s">
        <v>2730</v>
      </c>
      <c r="F6" s="1332" t="s">
        <v>1433</v>
      </c>
      <c r="G6" s="860" t="s">
        <v>1439</v>
      </c>
      <c r="H6" s="1332" t="s">
        <v>2194</v>
      </c>
      <c r="I6" s="859" t="s">
        <v>2731</v>
      </c>
      <c r="J6" s="1332" t="s">
        <v>19</v>
      </c>
    </row>
    <row r="7" spans="4:10" ht="18.5">
      <c r="D7" s="1333"/>
      <c r="E7" s="1333"/>
      <c r="F7" s="1333"/>
      <c r="G7" s="862" t="s">
        <v>615</v>
      </c>
      <c r="H7" s="1333"/>
      <c r="I7" s="861" t="s">
        <v>2732</v>
      </c>
      <c r="J7" s="1333"/>
    </row>
    <row r="8" spans="4:10" ht="35">
      <c r="D8" s="1330" t="s">
        <v>2717</v>
      </c>
      <c r="E8" s="863" t="s">
        <v>2394</v>
      </c>
      <c r="F8" s="863" t="s">
        <v>2733</v>
      </c>
      <c r="G8" s="863">
        <v>47</v>
      </c>
      <c r="H8" s="1334" t="s">
        <v>2745</v>
      </c>
      <c r="I8" s="858" t="s">
        <v>2741</v>
      </c>
      <c r="J8" s="1328" t="s">
        <v>2746</v>
      </c>
    </row>
    <row r="9" spans="4:10" ht="52.5">
      <c r="D9" s="1331"/>
      <c r="E9" s="1330" t="s">
        <v>2399</v>
      </c>
      <c r="F9" s="863" t="s">
        <v>2734</v>
      </c>
      <c r="G9" s="863">
        <v>47</v>
      </c>
      <c r="H9" s="1331"/>
      <c r="I9" s="858" t="s">
        <v>2742</v>
      </c>
      <c r="J9" s="1329"/>
    </row>
    <row r="10" spans="4:10" ht="35">
      <c r="D10" s="1331"/>
      <c r="E10" s="1331"/>
      <c r="F10" s="863" t="s">
        <v>2735</v>
      </c>
      <c r="G10" s="863">
        <v>48</v>
      </c>
      <c r="H10" s="1331"/>
      <c r="I10" s="858" t="s">
        <v>2743</v>
      </c>
      <c r="J10" s="1329"/>
    </row>
    <row r="11" spans="4:10" ht="70" customHeight="1">
      <c r="D11" s="863" t="s">
        <v>2726</v>
      </c>
      <c r="E11" s="863"/>
      <c r="F11" s="863" t="s">
        <v>2736</v>
      </c>
      <c r="G11" s="863">
        <v>33</v>
      </c>
      <c r="H11" s="1331"/>
      <c r="I11" s="858" t="s">
        <v>2744</v>
      </c>
      <c r="J11" s="866" t="s">
        <v>2737</v>
      </c>
    </row>
    <row r="12" spans="4:10" ht="17.5">
      <c r="D12" s="864" t="s">
        <v>2738</v>
      </c>
      <c r="E12" s="864" t="s">
        <v>2739</v>
      </c>
      <c r="F12" s="864" t="s">
        <v>2740</v>
      </c>
      <c r="G12" s="864">
        <v>2.1</v>
      </c>
      <c r="H12" s="1335"/>
      <c r="I12" s="864"/>
      <c r="J12" s="865" t="s">
        <v>2737</v>
      </c>
    </row>
  </sheetData>
  <mergeCells count="9">
    <mergeCell ref="J8:J10"/>
    <mergeCell ref="E9:E10"/>
    <mergeCell ref="D6:D7"/>
    <mergeCell ref="E6:E7"/>
    <mergeCell ref="F6:F7"/>
    <mergeCell ref="H6:H7"/>
    <mergeCell ref="J6:J7"/>
    <mergeCell ref="D8:D10"/>
    <mergeCell ref="H8:H1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04E72-0E6F-4D6E-BEEA-75A255254ABF}">
  <sheetPr>
    <tabColor rgb="FF92D050"/>
  </sheetPr>
  <dimension ref="A1"/>
  <sheetViews>
    <sheetView workbookViewId="0">
      <selection activeCell="E21" sqref="E21"/>
    </sheetView>
  </sheetViews>
  <sheetFormatPr defaultRowHeight="14.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9F5E0-830F-4B9C-8C57-D683B31BACA9}">
  <sheetPr>
    <tabColor rgb="FF00B0F0"/>
  </sheetPr>
  <dimension ref="A1:G247"/>
  <sheetViews>
    <sheetView showZeros="0" zoomScale="70" zoomScaleNormal="70" zoomScaleSheetLayoutView="55" workbookViewId="0">
      <selection activeCell="A3" sqref="A3:XFD4"/>
    </sheetView>
  </sheetViews>
  <sheetFormatPr defaultColWidth="9.08984375" defaultRowHeight="17.5"/>
  <cols>
    <col min="1" max="1" width="8.08984375" style="1165" customWidth="1"/>
    <col min="2" max="2" width="16.08984375" style="1163" bestFit="1" customWidth="1"/>
    <col min="3" max="3" width="17.54296875" style="1164" bestFit="1" customWidth="1"/>
    <col min="4" max="4" width="17.54296875" style="1164" customWidth="1"/>
    <col min="5" max="6" width="22.81640625" style="1165" customWidth="1"/>
    <col min="7" max="7" width="48.1796875" style="1165" bestFit="1" customWidth="1"/>
    <col min="8" max="87" width="9.08984375" style="1166"/>
    <col min="88" max="88" width="9.90625" style="1166" bestFit="1" customWidth="1"/>
    <col min="89" max="89" width="19.453125" style="1166" customWidth="1"/>
    <col min="90" max="90" width="14.90625" style="1166" customWidth="1"/>
    <col min="91" max="91" width="23.6328125" style="1166" customWidth="1"/>
    <col min="92" max="92" width="19.453125" style="1166" customWidth="1"/>
    <col min="93" max="93" width="21.90625" style="1166" customWidth="1"/>
    <col min="94" max="94" width="14.453125" style="1166" bestFit="1" customWidth="1"/>
    <col min="95" max="95" width="17.08984375" style="1166" customWidth="1"/>
    <col min="96" max="96" width="23.453125" style="1166" customWidth="1"/>
    <col min="97" max="98" width="19.453125" style="1166" customWidth="1"/>
    <col min="99" max="99" width="39.453125" style="1166" customWidth="1"/>
    <col min="100" max="100" width="19.453125" style="1166" customWidth="1"/>
    <col min="101" max="343" width="9.08984375" style="1166"/>
    <col min="344" max="344" width="9.90625" style="1166" bestFit="1" customWidth="1"/>
    <col min="345" max="345" width="19.453125" style="1166" customWidth="1"/>
    <col min="346" max="346" width="14.90625" style="1166" customWidth="1"/>
    <col min="347" max="347" width="23.6328125" style="1166" customWidth="1"/>
    <col min="348" max="348" width="19.453125" style="1166" customWidth="1"/>
    <col min="349" max="349" width="21.90625" style="1166" customWidth="1"/>
    <col min="350" max="350" width="14.453125" style="1166" bestFit="1" customWidth="1"/>
    <col min="351" max="351" width="17.08984375" style="1166" customWidth="1"/>
    <col min="352" max="352" width="23.453125" style="1166" customWidth="1"/>
    <col min="353" max="354" width="19.453125" style="1166" customWidth="1"/>
    <col min="355" max="355" width="39.453125" style="1166" customWidth="1"/>
    <col min="356" max="356" width="19.453125" style="1166" customWidth="1"/>
    <col min="357" max="599" width="9.08984375" style="1166"/>
    <col min="600" max="600" width="9.90625" style="1166" bestFit="1" customWidth="1"/>
    <col min="601" max="601" width="19.453125" style="1166" customWidth="1"/>
    <col min="602" max="602" width="14.90625" style="1166" customWidth="1"/>
    <col min="603" max="603" width="23.6328125" style="1166" customWidth="1"/>
    <col min="604" max="604" width="19.453125" style="1166" customWidth="1"/>
    <col min="605" max="605" width="21.90625" style="1166" customWidth="1"/>
    <col min="606" max="606" width="14.453125" style="1166" bestFit="1" customWidth="1"/>
    <col min="607" max="607" width="17.08984375" style="1166" customWidth="1"/>
    <col min="608" max="608" width="23.453125" style="1166" customWidth="1"/>
    <col min="609" max="610" width="19.453125" style="1166" customWidth="1"/>
    <col min="611" max="611" width="39.453125" style="1166" customWidth="1"/>
    <col min="612" max="612" width="19.453125" style="1166" customWidth="1"/>
    <col min="613" max="855" width="9.08984375" style="1166"/>
    <col min="856" max="856" width="9.90625" style="1166" bestFit="1" customWidth="1"/>
    <col min="857" max="857" width="19.453125" style="1166" customWidth="1"/>
    <col min="858" max="858" width="14.90625" style="1166" customWidth="1"/>
    <col min="859" max="859" width="23.6328125" style="1166" customWidth="1"/>
    <col min="860" max="860" width="19.453125" style="1166" customWidth="1"/>
    <col min="861" max="861" width="21.90625" style="1166" customWidth="1"/>
    <col min="862" max="862" width="14.453125" style="1166" bestFit="1" customWidth="1"/>
    <col min="863" max="863" width="17.08984375" style="1166" customWidth="1"/>
    <col min="864" max="864" width="23.453125" style="1166" customWidth="1"/>
    <col min="865" max="866" width="19.453125" style="1166" customWidth="1"/>
    <col min="867" max="867" width="39.453125" style="1166" customWidth="1"/>
    <col min="868" max="868" width="19.453125" style="1166" customWidth="1"/>
    <col min="869" max="1111" width="9.08984375" style="1166"/>
    <col min="1112" max="1112" width="9.90625" style="1166" bestFit="1" customWidth="1"/>
    <col min="1113" max="1113" width="19.453125" style="1166" customWidth="1"/>
    <col min="1114" max="1114" width="14.90625" style="1166" customWidth="1"/>
    <col min="1115" max="1115" width="23.6328125" style="1166" customWidth="1"/>
    <col min="1116" max="1116" width="19.453125" style="1166" customWidth="1"/>
    <col min="1117" max="1117" width="21.90625" style="1166" customWidth="1"/>
    <col min="1118" max="1118" width="14.453125" style="1166" bestFit="1" customWidth="1"/>
    <col min="1119" max="1119" width="17.08984375" style="1166" customWidth="1"/>
    <col min="1120" max="1120" width="23.453125" style="1166" customWidth="1"/>
    <col min="1121" max="1122" width="19.453125" style="1166" customWidth="1"/>
    <col min="1123" max="1123" width="39.453125" style="1166" customWidth="1"/>
    <col min="1124" max="1124" width="19.453125" style="1166" customWidth="1"/>
    <col min="1125" max="1367" width="9.08984375" style="1166"/>
    <col min="1368" max="1368" width="9.90625" style="1166" bestFit="1" customWidth="1"/>
    <col min="1369" max="1369" width="19.453125" style="1166" customWidth="1"/>
    <col min="1370" max="1370" width="14.90625" style="1166" customWidth="1"/>
    <col min="1371" max="1371" width="23.6328125" style="1166" customWidth="1"/>
    <col min="1372" max="1372" width="19.453125" style="1166" customWidth="1"/>
    <col min="1373" max="1373" width="21.90625" style="1166" customWidth="1"/>
    <col min="1374" max="1374" width="14.453125" style="1166" bestFit="1" customWidth="1"/>
    <col min="1375" max="1375" width="17.08984375" style="1166" customWidth="1"/>
    <col min="1376" max="1376" width="23.453125" style="1166" customWidth="1"/>
    <col min="1377" max="1378" width="19.453125" style="1166" customWidth="1"/>
    <col min="1379" max="1379" width="39.453125" style="1166" customWidth="1"/>
    <col min="1380" max="1380" width="19.453125" style="1166" customWidth="1"/>
    <col min="1381" max="1623" width="9.08984375" style="1166"/>
    <col min="1624" max="1624" width="9.90625" style="1166" bestFit="1" customWidth="1"/>
    <col min="1625" max="1625" width="19.453125" style="1166" customWidth="1"/>
    <col min="1626" max="1626" width="14.90625" style="1166" customWidth="1"/>
    <col min="1627" max="1627" width="23.6328125" style="1166" customWidth="1"/>
    <col min="1628" max="1628" width="19.453125" style="1166" customWidth="1"/>
    <col min="1629" max="1629" width="21.90625" style="1166" customWidth="1"/>
    <col min="1630" max="1630" width="14.453125" style="1166" bestFit="1" customWidth="1"/>
    <col min="1631" max="1631" width="17.08984375" style="1166" customWidth="1"/>
    <col min="1632" max="1632" width="23.453125" style="1166" customWidth="1"/>
    <col min="1633" max="1634" width="19.453125" style="1166" customWidth="1"/>
    <col min="1635" max="1635" width="39.453125" style="1166" customWidth="1"/>
    <col min="1636" max="1636" width="19.453125" style="1166" customWidth="1"/>
    <col min="1637" max="1879" width="9.08984375" style="1166"/>
    <col min="1880" max="1880" width="9.90625" style="1166" bestFit="1" customWidth="1"/>
    <col min="1881" max="1881" width="19.453125" style="1166" customWidth="1"/>
    <col min="1882" max="1882" width="14.90625" style="1166" customWidth="1"/>
    <col min="1883" max="1883" width="23.6328125" style="1166" customWidth="1"/>
    <col min="1884" max="1884" width="19.453125" style="1166" customWidth="1"/>
    <col min="1885" max="1885" width="21.90625" style="1166" customWidth="1"/>
    <col min="1886" max="1886" width="14.453125" style="1166" bestFit="1" customWidth="1"/>
    <col min="1887" max="1887" width="17.08984375" style="1166" customWidth="1"/>
    <col min="1888" max="1888" width="23.453125" style="1166" customWidth="1"/>
    <col min="1889" max="1890" width="19.453125" style="1166" customWidth="1"/>
    <col min="1891" max="1891" width="39.453125" style="1166" customWidth="1"/>
    <col min="1892" max="1892" width="19.453125" style="1166" customWidth="1"/>
    <col min="1893" max="2135" width="9.08984375" style="1166"/>
    <col min="2136" max="2136" width="9.90625" style="1166" bestFit="1" customWidth="1"/>
    <col min="2137" max="2137" width="19.453125" style="1166" customWidth="1"/>
    <col min="2138" max="2138" width="14.90625" style="1166" customWidth="1"/>
    <col min="2139" max="2139" width="23.6328125" style="1166" customWidth="1"/>
    <col min="2140" max="2140" width="19.453125" style="1166" customWidth="1"/>
    <col min="2141" max="2141" width="21.90625" style="1166" customWidth="1"/>
    <col min="2142" max="2142" width="14.453125" style="1166" bestFit="1" customWidth="1"/>
    <col min="2143" max="2143" width="17.08984375" style="1166" customWidth="1"/>
    <col min="2144" max="2144" width="23.453125" style="1166" customWidth="1"/>
    <col min="2145" max="2146" width="19.453125" style="1166" customWidth="1"/>
    <col min="2147" max="2147" width="39.453125" style="1166" customWidth="1"/>
    <col min="2148" max="2148" width="19.453125" style="1166" customWidth="1"/>
    <col min="2149" max="2391" width="9.08984375" style="1166"/>
    <col min="2392" max="2392" width="9.90625" style="1166" bestFit="1" customWidth="1"/>
    <col min="2393" max="2393" width="19.453125" style="1166" customWidth="1"/>
    <col min="2394" max="2394" width="14.90625" style="1166" customWidth="1"/>
    <col min="2395" max="2395" width="23.6328125" style="1166" customWidth="1"/>
    <col min="2396" max="2396" width="19.453125" style="1166" customWidth="1"/>
    <col min="2397" max="2397" width="21.90625" style="1166" customWidth="1"/>
    <col min="2398" max="2398" width="14.453125" style="1166" bestFit="1" customWidth="1"/>
    <col min="2399" max="2399" width="17.08984375" style="1166" customWidth="1"/>
    <col min="2400" max="2400" width="23.453125" style="1166" customWidth="1"/>
    <col min="2401" max="2402" width="19.453125" style="1166" customWidth="1"/>
    <col min="2403" max="2403" width="39.453125" style="1166" customWidth="1"/>
    <col min="2404" max="2404" width="19.453125" style="1166" customWidth="1"/>
    <col min="2405" max="2647" width="9.08984375" style="1166"/>
    <col min="2648" max="2648" width="9.90625" style="1166" bestFit="1" customWidth="1"/>
    <col min="2649" max="2649" width="19.453125" style="1166" customWidth="1"/>
    <col min="2650" max="2650" width="14.90625" style="1166" customWidth="1"/>
    <col min="2651" max="2651" width="23.6328125" style="1166" customWidth="1"/>
    <col min="2652" max="2652" width="19.453125" style="1166" customWidth="1"/>
    <col min="2653" max="2653" width="21.90625" style="1166" customWidth="1"/>
    <col min="2654" max="2654" width="14.453125" style="1166" bestFit="1" customWidth="1"/>
    <col min="2655" max="2655" width="17.08984375" style="1166" customWidth="1"/>
    <col min="2656" max="2656" width="23.453125" style="1166" customWidth="1"/>
    <col min="2657" max="2658" width="19.453125" style="1166" customWidth="1"/>
    <col min="2659" max="2659" width="39.453125" style="1166" customWidth="1"/>
    <col min="2660" max="2660" width="19.453125" style="1166" customWidth="1"/>
    <col min="2661" max="2903" width="9.08984375" style="1166"/>
    <col min="2904" max="2904" width="9.90625" style="1166" bestFit="1" customWidth="1"/>
    <col min="2905" max="2905" width="19.453125" style="1166" customWidth="1"/>
    <col min="2906" max="2906" width="14.90625" style="1166" customWidth="1"/>
    <col min="2907" max="2907" width="23.6328125" style="1166" customWidth="1"/>
    <col min="2908" max="2908" width="19.453125" style="1166" customWidth="1"/>
    <col min="2909" max="2909" width="21.90625" style="1166" customWidth="1"/>
    <col min="2910" max="2910" width="14.453125" style="1166" bestFit="1" customWidth="1"/>
    <col min="2911" max="2911" width="17.08984375" style="1166" customWidth="1"/>
    <col min="2912" max="2912" width="23.453125" style="1166" customWidth="1"/>
    <col min="2913" max="2914" width="19.453125" style="1166" customWidth="1"/>
    <col min="2915" max="2915" width="39.453125" style="1166" customWidth="1"/>
    <col min="2916" max="2916" width="19.453125" style="1166" customWidth="1"/>
    <col min="2917" max="3159" width="9.08984375" style="1166"/>
    <col min="3160" max="3160" width="9.90625" style="1166" bestFit="1" customWidth="1"/>
    <col min="3161" max="3161" width="19.453125" style="1166" customWidth="1"/>
    <col min="3162" max="3162" width="14.90625" style="1166" customWidth="1"/>
    <col min="3163" max="3163" width="23.6328125" style="1166" customWidth="1"/>
    <col min="3164" max="3164" width="19.453125" style="1166" customWidth="1"/>
    <col min="3165" max="3165" width="21.90625" style="1166" customWidth="1"/>
    <col min="3166" max="3166" width="14.453125" style="1166" bestFit="1" customWidth="1"/>
    <col min="3167" max="3167" width="17.08984375" style="1166" customWidth="1"/>
    <col min="3168" max="3168" width="23.453125" style="1166" customWidth="1"/>
    <col min="3169" max="3170" width="19.453125" style="1166" customWidth="1"/>
    <col min="3171" max="3171" width="39.453125" style="1166" customWidth="1"/>
    <col min="3172" max="3172" width="19.453125" style="1166" customWidth="1"/>
    <col min="3173" max="3415" width="9.08984375" style="1166"/>
    <col min="3416" max="3416" width="9.90625" style="1166" bestFit="1" customWidth="1"/>
    <col min="3417" max="3417" width="19.453125" style="1166" customWidth="1"/>
    <col min="3418" max="3418" width="14.90625" style="1166" customWidth="1"/>
    <col min="3419" max="3419" width="23.6328125" style="1166" customWidth="1"/>
    <col min="3420" max="3420" width="19.453125" style="1166" customWidth="1"/>
    <col min="3421" max="3421" width="21.90625" style="1166" customWidth="1"/>
    <col min="3422" max="3422" width="14.453125" style="1166" bestFit="1" customWidth="1"/>
    <col min="3423" max="3423" width="17.08984375" style="1166" customWidth="1"/>
    <col min="3424" max="3424" width="23.453125" style="1166" customWidth="1"/>
    <col min="3425" max="3426" width="19.453125" style="1166" customWidth="1"/>
    <col min="3427" max="3427" width="39.453125" style="1166" customWidth="1"/>
    <col min="3428" max="3428" width="19.453125" style="1166" customWidth="1"/>
    <col min="3429" max="3671" width="9.08984375" style="1166"/>
    <col min="3672" max="3672" width="9.90625" style="1166" bestFit="1" customWidth="1"/>
    <col min="3673" max="3673" width="19.453125" style="1166" customWidth="1"/>
    <col min="3674" max="3674" width="14.90625" style="1166" customWidth="1"/>
    <col min="3675" max="3675" width="23.6328125" style="1166" customWidth="1"/>
    <col min="3676" max="3676" width="19.453125" style="1166" customWidth="1"/>
    <col min="3677" max="3677" width="21.90625" style="1166" customWidth="1"/>
    <col min="3678" max="3678" width="14.453125" style="1166" bestFit="1" customWidth="1"/>
    <col min="3679" max="3679" width="17.08984375" style="1166" customWidth="1"/>
    <col min="3680" max="3680" width="23.453125" style="1166" customWidth="1"/>
    <col min="3681" max="3682" width="19.453125" style="1166" customWidth="1"/>
    <col min="3683" max="3683" width="39.453125" style="1166" customWidth="1"/>
    <col min="3684" max="3684" width="19.453125" style="1166" customWidth="1"/>
    <col min="3685" max="3927" width="9.08984375" style="1166"/>
    <col min="3928" max="3928" width="9.90625" style="1166" bestFit="1" customWidth="1"/>
    <col min="3929" max="3929" width="19.453125" style="1166" customWidth="1"/>
    <col min="3930" max="3930" width="14.90625" style="1166" customWidth="1"/>
    <col min="3931" max="3931" width="23.6328125" style="1166" customWidth="1"/>
    <col min="3932" max="3932" width="19.453125" style="1166" customWidth="1"/>
    <col min="3933" max="3933" width="21.90625" style="1166" customWidth="1"/>
    <col min="3934" max="3934" width="14.453125" style="1166" bestFit="1" customWidth="1"/>
    <col min="3935" max="3935" width="17.08984375" style="1166" customWidth="1"/>
    <col min="3936" max="3936" width="23.453125" style="1166" customWidth="1"/>
    <col min="3937" max="3938" width="19.453125" style="1166" customWidth="1"/>
    <col min="3939" max="3939" width="39.453125" style="1166" customWidth="1"/>
    <col min="3940" max="3940" width="19.453125" style="1166" customWidth="1"/>
    <col min="3941" max="4183" width="9.08984375" style="1166"/>
    <col min="4184" max="4184" width="9.90625" style="1166" bestFit="1" customWidth="1"/>
    <col min="4185" max="4185" width="19.453125" style="1166" customWidth="1"/>
    <col min="4186" max="4186" width="14.90625" style="1166" customWidth="1"/>
    <col min="4187" max="4187" width="23.6328125" style="1166" customWidth="1"/>
    <col min="4188" max="4188" width="19.453125" style="1166" customWidth="1"/>
    <col min="4189" max="4189" width="21.90625" style="1166" customWidth="1"/>
    <col min="4190" max="4190" width="14.453125" style="1166" bestFit="1" customWidth="1"/>
    <col min="4191" max="4191" width="17.08984375" style="1166" customWidth="1"/>
    <col min="4192" max="4192" width="23.453125" style="1166" customWidth="1"/>
    <col min="4193" max="4194" width="19.453125" style="1166" customWidth="1"/>
    <col min="4195" max="4195" width="39.453125" style="1166" customWidth="1"/>
    <col min="4196" max="4196" width="19.453125" style="1166" customWidth="1"/>
    <col min="4197" max="4439" width="9.08984375" style="1166"/>
    <col min="4440" max="4440" width="9.90625" style="1166" bestFit="1" customWidth="1"/>
    <col min="4441" max="4441" width="19.453125" style="1166" customWidth="1"/>
    <col min="4442" max="4442" width="14.90625" style="1166" customWidth="1"/>
    <col min="4443" max="4443" width="23.6328125" style="1166" customWidth="1"/>
    <col min="4444" max="4444" width="19.453125" style="1166" customWidth="1"/>
    <col min="4445" max="4445" width="21.90625" style="1166" customWidth="1"/>
    <col min="4446" max="4446" width="14.453125" style="1166" bestFit="1" customWidth="1"/>
    <col min="4447" max="4447" width="17.08984375" style="1166" customWidth="1"/>
    <col min="4448" max="4448" width="23.453125" style="1166" customWidth="1"/>
    <col min="4449" max="4450" width="19.453125" style="1166" customWidth="1"/>
    <col min="4451" max="4451" width="39.453125" style="1166" customWidth="1"/>
    <col min="4452" max="4452" width="19.453125" style="1166" customWidth="1"/>
    <col min="4453" max="4695" width="9.08984375" style="1166"/>
    <col min="4696" max="4696" width="9.90625" style="1166" bestFit="1" customWidth="1"/>
    <col min="4697" max="4697" width="19.453125" style="1166" customWidth="1"/>
    <col min="4698" max="4698" width="14.90625" style="1166" customWidth="1"/>
    <col min="4699" max="4699" width="23.6328125" style="1166" customWidth="1"/>
    <col min="4700" max="4700" width="19.453125" style="1166" customWidth="1"/>
    <col min="4701" max="4701" width="21.90625" style="1166" customWidth="1"/>
    <col min="4702" max="4702" width="14.453125" style="1166" bestFit="1" customWidth="1"/>
    <col min="4703" max="4703" width="17.08984375" style="1166" customWidth="1"/>
    <col min="4704" max="4704" width="23.453125" style="1166" customWidth="1"/>
    <col min="4705" max="4706" width="19.453125" style="1166" customWidth="1"/>
    <col min="4707" max="4707" width="39.453125" style="1166" customWidth="1"/>
    <col min="4708" max="4708" width="19.453125" style="1166" customWidth="1"/>
    <col min="4709" max="4951" width="9.08984375" style="1166"/>
    <col min="4952" max="4952" width="9.90625" style="1166" bestFit="1" customWidth="1"/>
    <col min="4953" max="4953" width="19.453125" style="1166" customWidth="1"/>
    <col min="4954" max="4954" width="14.90625" style="1166" customWidth="1"/>
    <col min="4955" max="4955" width="23.6328125" style="1166" customWidth="1"/>
    <col min="4956" max="4956" width="19.453125" style="1166" customWidth="1"/>
    <col min="4957" max="4957" width="21.90625" style="1166" customWidth="1"/>
    <col min="4958" max="4958" width="14.453125" style="1166" bestFit="1" customWidth="1"/>
    <col min="4959" max="4959" width="17.08984375" style="1166" customWidth="1"/>
    <col min="4960" max="4960" width="23.453125" style="1166" customWidth="1"/>
    <col min="4961" max="4962" width="19.453125" style="1166" customWidth="1"/>
    <col min="4963" max="4963" width="39.453125" style="1166" customWidth="1"/>
    <col min="4964" max="4964" width="19.453125" style="1166" customWidth="1"/>
    <col min="4965" max="5207" width="9.08984375" style="1166"/>
    <col min="5208" max="5208" width="9.90625" style="1166" bestFit="1" customWidth="1"/>
    <col min="5209" max="5209" width="19.453125" style="1166" customWidth="1"/>
    <col min="5210" max="5210" width="14.90625" style="1166" customWidth="1"/>
    <col min="5211" max="5211" width="23.6328125" style="1166" customWidth="1"/>
    <col min="5212" max="5212" width="19.453125" style="1166" customWidth="1"/>
    <col min="5213" max="5213" width="21.90625" style="1166" customWidth="1"/>
    <col min="5214" max="5214" width="14.453125" style="1166" bestFit="1" customWidth="1"/>
    <col min="5215" max="5215" width="17.08984375" style="1166" customWidth="1"/>
    <col min="5216" max="5216" width="23.453125" style="1166" customWidth="1"/>
    <col min="5217" max="5218" width="19.453125" style="1166" customWidth="1"/>
    <col min="5219" max="5219" width="39.453125" style="1166" customWidth="1"/>
    <col min="5220" max="5220" width="19.453125" style="1166" customWidth="1"/>
    <col min="5221" max="5463" width="9.08984375" style="1166"/>
    <col min="5464" max="5464" width="9.90625" style="1166" bestFit="1" customWidth="1"/>
    <col min="5465" max="5465" width="19.453125" style="1166" customWidth="1"/>
    <col min="5466" max="5466" width="14.90625" style="1166" customWidth="1"/>
    <col min="5467" max="5467" width="23.6328125" style="1166" customWidth="1"/>
    <col min="5468" max="5468" width="19.453125" style="1166" customWidth="1"/>
    <col min="5469" max="5469" width="21.90625" style="1166" customWidth="1"/>
    <col min="5470" max="5470" width="14.453125" style="1166" bestFit="1" customWidth="1"/>
    <col min="5471" max="5471" width="17.08984375" style="1166" customWidth="1"/>
    <col min="5472" max="5472" width="23.453125" style="1166" customWidth="1"/>
    <col min="5473" max="5474" width="19.453125" style="1166" customWidth="1"/>
    <col min="5475" max="5475" width="39.453125" style="1166" customWidth="1"/>
    <col min="5476" max="5476" width="19.453125" style="1166" customWidth="1"/>
    <col min="5477" max="5719" width="9.08984375" style="1166"/>
    <col min="5720" max="5720" width="9.90625" style="1166" bestFit="1" customWidth="1"/>
    <col min="5721" max="5721" width="19.453125" style="1166" customWidth="1"/>
    <col min="5722" max="5722" width="14.90625" style="1166" customWidth="1"/>
    <col min="5723" max="5723" width="23.6328125" style="1166" customWidth="1"/>
    <col min="5724" max="5724" width="19.453125" style="1166" customWidth="1"/>
    <col min="5725" max="5725" width="21.90625" style="1166" customWidth="1"/>
    <col min="5726" max="5726" width="14.453125" style="1166" bestFit="1" customWidth="1"/>
    <col min="5727" max="5727" width="17.08984375" style="1166" customWidth="1"/>
    <col min="5728" max="5728" width="23.453125" style="1166" customWidth="1"/>
    <col min="5729" max="5730" width="19.453125" style="1166" customWidth="1"/>
    <col min="5731" max="5731" width="39.453125" style="1166" customWidth="1"/>
    <col min="5732" max="5732" width="19.453125" style="1166" customWidth="1"/>
    <col min="5733" max="5975" width="9.08984375" style="1166"/>
    <col min="5976" max="5976" width="9.90625" style="1166" bestFit="1" customWidth="1"/>
    <col min="5977" max="5977" width="19.453125" style="1166" customWidth="1"/>
    <col min="5978" max="5978" width="14.90625" style="1166" customWidth="1"/>
    <col min="5979" max="5979" width="23.6328125" style="1166" customWidth="1"/>
    <col min="5980" max="5980" width="19.453125" style="1166" customWidth="1"/>
    <col min="5981" max="5981" width="21.90625" style="1166" customWidth="1"/>
    <col min="5982" max="5982" width="14.453125" style="1166" bestFit="1" customWidth="1"/>
    <col min="5983" max="5983" width="17.08984375" style="1166" customWidth="1"/>
    <col min="5984" max="5984" width="23.453125" style="1166" customWidth="1"/>
    <col min="5985" max="5986" width="19.453125" style="1166" customWidth="1"/>
    <col min="5987" max="5987" width="39.453125" style="1166" customWidth="1"/>
    <col min="5988" max="5988" width="19.453125" style="1166" customWidth="1"/>
    <col min="5989" max="6231" width="9.08984375" style="1166"/>
    <col min="6232" max="6232" width="9.90625" style="1166" bestFit="1" customWidth="1"/>
    <col min="6233" max="6233" width="19.453125" style="1166" customWidth="1"/>
    <col min="6234" max="6234" width="14.90625" style="1166" customWidth="1"/>
    <col min="6235" max="6235" width="23.6328125" style="1166" customWidth="1"/>
    <col min="6236" max="6236" width="19.453125" style="1166" customWidth="1"/>
    <col min="6237" max="6237" width="21.90625" style="1166" customWidth="1"/>
    <col min="6238" max="6238" width="14.453125" style="1166" bestFit="1" customWidth="1"/>
    <col min="6239" max="6239" width="17.08984375" style="1166" customWidth="1"/>
    <col min="6240" max="6240" width="23.453125" style="1166" customWidth="1"/>
    <col min="6241" max="6242" width="19.453125" style="1166" customWidth="1"/>
    <col min="6243" max="6243" width="39.453125" style="1166" customWidth="1"/>
    <col min="6244" max="6244" width="19.453125" style="1166" customWidth="1"/>
    <col min="6245" max="6487" width="9.08984375" style="1166"/>
    <col min="6488" max="6488" width="9.90625" style="1166" bestFit="1" customWidth="1"/>
    <col min="6489" max="6489" width="19.453125" style="1166" customWidth="1"/>
    <col min="6490" max="6490" width="14.90625" style="1166" customWidth="1"/>
    <col min="6491" max="6491" width="23.6328125" style="1166" customWidth="1"/>
    <col min="6492" max="6492" width="19.453125" style="1166" customWidth="1"/>
    <col min="6493" max="6493" width="21.90625" style="1166" customWidth="1"/>
    <col min="6494" max="6494" width="14.453125" style="1166" bestFit="1" customWidth="1"/>
    <col min="6495" max="6495" width="17.08984375" style="1166" customWidth="1"/>
    <col min="6496" max="6496" width="23.453125" style="1166" customWidth="1"/>
    <col min="6497" max="6498" width="19.453125" style="1166" customWidth="1"/>
    <col min="6499" max="6499" width="39.453125" style="1166" customWidth="1"/>
    <col min="6500" max="6500" width="19.453125" style="1166" customWidth="1"/>
    <col min="6501" max="6743" width="9.08984375" style="1166"/>
    <col min="6744" max="6744" width="9.90625" style="1166" bestFit="1" customWidth="1"/>
    <col min="6745" max="6745" width="19.453125" style="1166" customWidth="1"/>
    <col min="6746" max="6746" width="14.90625" style="1166" customWidth="1"/>
    <col min="6747" max="6747" width="23.6328125" style="1166" customWidth="1"/>
    <col min="6748" max="6748" width="19.453125" style="1166" customWidth="1"/>
    <col min="6749" max="6749" width="21.90625" style="1166" customWidth="1"/>
    <col min="6750" max="6750" width="14.453125" style="1166" bestFit="1" customWidth="1"/>
    <col min="6751" max="6751" width="17.08984375" style="1166" customWidth="1"/>
    <col min="6752" max="6752" width="23.453125" style="1166" customWidth="1"/>
    <col min="6753" max="6754" width="19.453125" style="1166" customWidth="1"/>
    <col min="6755" max="6755" width="39.453125" style="1166" customWidth="1"/>
    <col min="6756" max="6756" width="19.453125" style="1166" customWidth="1"/>
    <col min="6757" max="6999" width="9.08984375" style="1166"/>
    <col min="7000" max="7000" width="9.90625" style="1166" bestFit="1" customWidth="1"/>
    <col min="7001" max="7001" width="19.453125" style="1166" customWidth="1"/>
    <col min="7002" max="7002" width="14.90625" style="1166" customWidth="1"/>
    <col min="7003" max="7003" width="23.6328125" style="1166" customWidth="1"/>
    <col min="7004" max="7004" width="19.453125" style="1166" customWidth="1"/>
    <col min="7005" max="7005" width="21.90625" style="1166" customWidth="1"/>
    <col min="7006" max="7006" width="14.453125" style="1166" bestFit="1" customWidth="1"/>
    <col min="7007" max="7007" width="17.08984375" style="1166" customWidth="1"/>
    <col min="7008" max="7008" width="23.453125" style="1166" customWidth="1"/>
    <col min="7009" max="7010" width="19.453125" style="1166" customWidth="1"/>
    <col min="7011" max="7011" width="39.453125" style="1166" customWidth="1"/>
    <col min="7012" max="7012" width="19.453125" style="1166" customWidth="1"/>
    <col min="7013" max="7255" width="9.08984375" style="1166"/>
    <col min="7256" max="7256" width="9.90625" style="1166" bestFit="1" customWidth="1"/>
    <col min="7257" max="7257" width="19.453125" style="1166" customWidth="1"/>
    <col min="7258" max="7258" width="14.90625" style="1166" customWidth="1"/>
    <col min="7259" max="7259" width="23.6328125" style="1166" customWidth="1"/>
    <col min="7260" max="7260" width="19.453125" style="1166" customWidth="1"/>
    <col min="7261" max="7261" width="21.90625" style="1166" customWidth="1"/>
    <col min="7262" max="7262" width="14.453125" style="1166" bestFit="1" customWidth="1"/>
    <col min="7263" max="7263" width="17.08984375" style="1166" customWidth="1"/>
    <col min="7264" max="7264" width="23.453125" style="1166" customWidth="1"/>
    <col min="7265" max="7266" width="19.453125" style="1166" customWidth="1"/>
    <col min="7267" max="7267" width="39.453125" style="1166" customWidth="1"/>
    <col min="7268" max="7268" width="19.453125" style="1166" customWidth="1"/>
    <col min="7269" max="7511" width="9.08984375" style="1166"/>
    <col min="7512" max="7512" width="9.90625" style="1166" bestFit="1" customWidth="1"/>
    <col min="7513" max="7513" width="19.453125" style="1166" customWidth="1"/>
    <col min="7514" max="7514" width="14.90625" style="1166" customWidth="1"/>
    <col min="7515" max="7515" width="23.6328125" style="1166" customWidth="1"/>
    <col min="7516" max="7516" width="19.453125" style="1166" customWidth="1"/>
    <col min="7517" max="7517" width="21.90625" style="1166" customWidth="1"/>
    <col min="7518" max="7518" width="14.453125" style="1166" bestFit="1" customWidth="1"/>
    <col min="7519" max="7519" width="17.08984375" style="1166" customWidth="1"/>
    <col min="7520" max="7520" width="23.453125" style="1166" customWidth="1"/>
    <col min="7521" max="7522" width="19.453125" style="1166" customWidth="1"/>
    <col min="7523" max="7523" width="39.453125" style="1166" customWidth="1"/>
    <col min="7524" max="7524" width="19.453125" style="1166" customWidth="1"/>
    <col min="7525" max="7767" width="9.08984375" style="1166"/>
    <col min="7768" max="7768" width="9.90625" style="1166" bestFit="1" customWidth="1"/>
    <col min="7769" max="7769" width="19.453125" style="1166" customWidth="1"/>
    <col min="7770" max="7770" width="14.90625" style="1166" customWidth="1"/>
    <col min="7771" max="7771" width="23.6328125" style="1166" customWidth="1"/>
    <col min="7772" max="7772" width="19.453125" style="1166" customWidth="1"/>
    <col min="7773" max="7773" width="21.90625" style="1166" customWidth="1"/>
    <col min="7774" max="7774" width="14.453125" style="1166" bestFit="1" customWidth="1"/>
    <col min="7775" max="7775" width="17.08984375" style="1166" customWidth="1"/>
    <col min="7776" max="7776" width="23.453125" style="1166" customWidth="1"/>
    <col min="7777" max="7778" width="19.453125" style="1166" customWidth="1"/>
    <col min="7779" max="7779" width="39.453125" style="1166" customWidth="1"/>
    <col min="7780" max="7780" width="19.453125" style="1166" customWidth="1"/>
    <col min="7781" max="8023" width="9.08984375" style="1166"/>
    <col min="8024" max="8024" width="9.90625" style="1166" bestFit="1" customWidth="1"/>
    <col min="8025" max="8025" width="19.453125" style="1166" customWidth="1"/>
    <col min="8026" max="8026" width="14.90625" style="1166" customWidth="1"/>
    <col min="8027" max="8027" width="23.6328125" style="1166" customWidth="1"/>
    <col min="8028" max="8028" width="19.453125" style="1166" customWidth="1"/>
    <col min="8029" max="8029" width="21.90625" style="1166" customWidth="1"/>
    <col min="8030" max="8030" width="14.453125" style="1166" bestFit="1" customWidth="1"/>
    <col min="8031" max="8031" width="17.08984375" style="1166" customWidth="1"/>
    <col min="8032" max="8032" width="23.453125" style="1166" customWidth="1"/>
    <col min="8033" max="8034" width="19.453125" style="1166" customWidth="1"/>
    <col min="8035" max="8035" width="39.453125" style="1166" customWidth="1"/>
    <col min="8036" max="8036" width="19.453125" style="1166" customWidth="1"/>
    <col min="8037" max="8279" width="9.08984375" style="1166"/>
    <col min="8280" max="8280" width="9.90625" style="1166" bestFit="1" customWidth="1"/>
    <col min="8281" max="8281" width="19.453125" style="1166" customWidth="1"/>
    <col min="8282" max="8282" width="14.90625" style="1166" customWidth="1"/>
    <col min="8283" max="8283" width="23.6328125" style="1166" customWidth="1"/>
    <col min="8284" max="8284" width="19.453125" style="1166" customWidth="1"/>
    <col min="8285" max="8285" width="21.90625" style="1166" customWidth="1"/>
    <col min="8286" max="8286" width="14.453125" style="1166" bestFit="1" customWidth="1"/>
    <col min="8287" max="8287" width="17.08984375" style="1166" customWidth="1"/>
    <col min="8288" max="8288" width="23.453125" style="1166" customWidth="1"/>
    <col min="8289" max="8290" width="19.453125" style="1166" customWidth="1"/>
    <col min="8291" max="8291" width="39.453125" style="1166" customWidth="1"/>
    <col min="8292" max="8292" width="19.453125" style="1166" customWidth="1"/>
    <col min="8293" max="8535" width="9.08984375" style="1166"/>
    <col min="8536" max="8536" width="9.90625" style="1166" bestFit="1" customWidth="1"/>
    <col min="8537" max="8537" width="19.453125" style="1166" customWidth="1"/>
    <col min="8538" max="8538" width="14.90625" style="1166" customWidth="1"/>
    <col min="8539" max="8539" width="23.6328125" style="1166" customWidth="1"/>
    <col min="8540" max="8540" width="19.453125" style="1166" customWidth="1"/>
    <col min="8541" max="8541" width="21.90625" style="1166" customWidth="1"/>
    <col min="8542" max="8542" width="14.453125" style="1166" bestFit="1" customWidth="1"/>
    <col min="8543" max="8543" width="17.08984375" style="1166" customWidth="1"/>
    <col min="8544" max="8544" width="23.453125" style="1166" customWidth="1"/>
    <col min="8545" max="8546" width="19.453125" style="1166" customWidth="1"/>
    <col min="8547" max="8547" width="39.453125" style="1166" customWidth="1"/>
    <col min="8548" max="8548" width="19.453125" style="1166" customWidth="1"/>
    <col min="8549" max="8791" width="9.08984375" style="1166"/>
    <col min="8792" max="8792" width="9.90625" style="1166" bestFit="1" customWidth="1"/>
    <col min="8793" max="8793" width="19.453125" style="1166" customWidth="1"/>
    <col min="8794" max="8794" width="14.90625" style="1166" customWidth="1"/>
    <col min="8795" max="8795" width="23.6328125" style="1166" customWidth="1"/>
    <col min="8796" max="8796" width="19.453125" style="1166" customWidth="1"/>
    <col min="8797" max="8797" width="21.90625" style="1166" customWidth="1"/>
    <col min="8798" max="8798" width="14.453125" style="1166" bestFit="1" customWidth="1"/>
    <col min="8799" max="8799" width="17.08984375" style="1166" customWidth="1"/>
    <col min="8800" max="8800" width="23.453125" style="1166" customWidth="1"/>
    <col min="8801" max="8802" width="19.453125" style="1166" customWidth="1"/>
    <col min="8803" max="8803" width="39.453125" style="1166" customWidth="1"/>
    <col min="8804" max="8804" width="19.453125" style="1166" customWidth="1"/>
    <col min="8805" max="9047" width="9.08984375" style="1166"/>
    <col min="9048" max="9048" width="9.90625" style="1166" bestFit="1" customWidth="1"/>
    <col min="9049" max="9049" width="19.453125" style="1166" customWidth="1"/>
    <col min="9050" max="9050" width="14.90625" style="1166" customWidth="1"/>
    <col min="9051" max="9051" width="23.6328125" style="1166" customWidth="1"/>
    <col min="9052" max="9052" width="19.453125" style="1166" customWidth="1"/>
    <col min="9053" max="9053" width="21.90625" style="1166" customWidth="1"/>
    <col min="9054" max="9054" width="14.453125" style="1166" bestFit="1" customWidth="1"/>
    <col min="9055" max="9055" width="17.08984375" style="1166" customWidth="1"/>
    <col min="9056" max="9056" width="23.453125" style="1166" customWidth="1"/>
    <col min="9057" max="9058" width="19.453125" style="1166" customWidth="1"/>
    <col min="9059" max="9059" width="39.453125" style="1166" customWidth="1"/>
    <col min="9060" max="9060" width="19.453125" style="1166" customWidth="1"/>
    <col min="9061" max="9303" width="9.08984375" style="1166"/>
    <col min="9304" max="9304" width="9.90625" style="1166" bestFit="1" customWidth="1"/>
    <col min="9305" max="9305" width="19.453125" style="1166" customWidth="1"/>
    <col min="9306" max="9306" width="14.90625" style="1166" customWidth="1"/>
    <col min="9307" max="9307" width="23.6328125" style="1166" customWidth="1"/>
    <col min="9308" max="9308" width="19.453125" style="1166" customWidth="1"/>
    <col min="9309" max="9309" width="21.90625" style="1166" customWidth="1"/>
    <col min="9310" max="9310" width="14.453125" style="1166" bestFit="1" customWidth="1"/>
    <col min="9311" max="9311" width="17.08984375" style="1166" customWidth="1"/>
    <col min="9312" max="9312" width="23.453125" style="1166" customWidth="1"/>
    <col min="9313" max="9314" width="19.453125" style="1166" customWidth="1"/>
    <col min="9315" max="9315" width="39.453125" style="1166" customWidth="1"/>
    <col min="9316" max="9316" width="19.453125" style="1166" customWidth="1"/>
    <col min="9317" max="9559" width="9.08984375" style="1166"/>
    <col min="9560" max="9560" width="9.90625" style="1166" bestFit="1" customWidth="1"/>
    <col min="9561" max="9561" width="19.453125" style="1166" customWidth="1"/>
    <col min="9562" max="9562" width="14.90625" style="1166" customWidth="1"/>
    <col min="9563" max="9563" width="23.6328125" style="1166" customWidth="1"/>
    <col min="9564" max="9564" width="19.453125" style="1166" customWidth="1"/>
    <col min="9565" max="9565" width="21.90625" style="1166" customWidth="1"/>
    <col min="9566" max="9566" width="14.453125" style="1166" bestFit="1" customWidth="1"/>
    <col min="9567" max="9567" width="17.08984375" style="1166" customWidth="1"/>
    <col min="9568" max="9568" width="23.453125" style="1166" customWidth="1"/>
    <col min="9569" max="9570" width="19.453125" style="1166" customWidth="1"/>
    <col min="9571" max="9571" width="39.453125" style="1166" customWidth="1"/>
    <col min="9572" max="9572" width="19.453125" style="1166" customWidth="1"/>
    <col min="9573" max="9815" width="9.08984375" style="1166"/>
    <col min="9816" max="9816" width="9.90625" style="1166" bestFit="1" customWidth="1"/>
    <col min="9817" max="9817" width="19.453125" style="1166" customWidth="1"/>
    <col min="9818" max="9818" width="14.90625" style="1166" customWidth="1"/>
    <col min="9819" max="9819" width="23.6328125" style="1166" customWidth="1"/>
    <col min="9820" max="9820" width="19.453125" style="1166" customWidth="1"/>
    <col min="9821" max="9821" width="21.90625" style="1166" customWidth="1"/>
    <col min="9822" max="9822" width="14.453125" style="1166" bestFit="1" customWidth="1"/>
    <col min="9823" max="9823" width="17.08984375" style="1166" customWidth="1"/>
    <col min="9824" max="9824" width="23.453125" style="1166" customWidth="1"/>
    <col min="9825" max="9826" width="19.453125" style="1166" customWidth="1"/>
    <col min="9827" max="9827" width="39.453125" style="1166" customWidth="1"/>
    <col min="9828" max="9828" width="19.453125" style="1166" customWidth="1"/>
    <col min="9829" max="10071" width="9.08984375" style="1166"/>
    <col min="10072" max="10072" width="9.90625" style="1166" bestFit="1" customWidth="1"/>
    <col min="10073" max="10073" width="19.453125" style="1166" customWidth="1"/>
    <col min="10074" max="10074" width="14.90625" style="1166" customWidth="1"/>
    <col min="10075" max="10075" width="23.6328125" style="1166" customWidth="1"/>
    <col min="10076" max="10076" width="19.453125" style="1166" customWidth="1"/>
    <col min="10077" max="10077" width="21.90625" style="1166" customWidth="1"/>
    <col min="10078" max="10078" width="14.453125" style="1166" bestFit="1" customWidth="1"/>
    <col min="10079" max="10079" width="17.08984375" style="1166" customWidth="1"/>
    <col min="10080" max="10080" width="23.453125" style="1166" customWidth="1"/>
    <col min="10081" max="10082" width="19.453125" style="1166" customWidth="1"/>
    <col min="10083" max="10083" width="39.453125" style="1166" customWidth="1"/>
    <col min="10084" max="10084" width="19.453125" style="1166" customWidth="1"/>
    <col min="10085" max="10327" width="9.08984375" style="1166"/>
    <col min="10328" max="10328" width="9.90625" style="1166" bestFit="1" customWidth="1"/>
    <col min="10329" max="10329" width="19.453125" style="1166" customWidth="1"/>
    <col min="10330" max="10330" width="14.90625" style="1166" customWidth="1"/>
    <col min="10331" max="10331" width="23.6328125" style="1166" customWidth="1"/>
    <col min="10332" max="10332" width="19.453125" style="1166" customWidth="1"/>
    <col min="10333" max="10333" width="21.90625" style="1166" customWidth="1"/>
    <col min="10334" max="10334" width="14.453125" style="1166" bestFit="1" customWidth="1"/>
    <col min="10335" max="10335" width="17.08984375" style="1166" customWidth="1"/>
    <col min="10336" max="10336" width="23.453125" style="1166" customWidth="1"/>
    <col min="10337" max="10338" width="19.453125" style="1166" customWidth="1"/>
    <col min="10339" max="10339" width="39.453125" style="1166" customWidth="1"/>
    <col min="10340" max="10340" width="19.453125" style="1166" customWidth="1"/>
    <col min="10341" max="10583" width="9.08984375" style="1166"/>
    <col min="10584" max="10584" width="9.90625" style="1166" bestFit="1" customWidth="1"/>
    <col min="10585" max="10585" width="19.453125" style="1166" customWidth="1"/>
    <col min="10586" max="10586" width="14.90625" style="1166" customWidth="1"/>
    <col min="10587" max="10587" width="23.6328125" style="1166" customWidth="1"/>
    <col min="10588" max="10588" width="19.453125" style="1166" customWidth="1"/>
    <col min="10589" max="10589" width="21.90625" style="1166" customWidth="1"/>
    <col min="10590" max="10590" width="14.453125" style="1166" bestFit="1" customWidth="1"/>
    <col min="10591" max="10591" width="17.08984375" style="1166" customWidth="1"/>
    <col min="10592" max="10592" width="23.453125" style="1166" customWidth="1"/>
    <col min="10593" max="10594" width="19.453125" style="1166" customWidth="1"/>
    <col min="10595" max="10595" width="39.453125" style="1166" customWidth="1"/>
    <col min="10596" max="10596" width="19.453125" style="1166" customWidth="1"/>
    <col min="10597" max="10839" width="9.08984375" style="1166"/>
    <col min="10840" max="10840" width="9.90625" style="1166" bestFit="1" customWidth="1"/>
    <col min="10841" max="10841" width="19.453125" style="1166" customWidth="1"/>
    <col min="10842" max="10842" width="14.90625" style="1166" customWidth="1"/>
    <col min="10843" max="10843" width="23.6328125" style="1166" customWidth="1"/>
    <col min="10844" max="10844" width="19.453125" style="1166" customWidth="1"/>
    <col min="10845" max="10845" width="21.90625" style="1166" customWidth="1"/>
    <col min="10846" max="10846" width="14.453125" style="1166" bestFit="1" customWidth="1"/>
    <col min="10847" max="10847" width="17.08984375" style="1166" customWidth="1"/>
    <col min="10848" max="10848" width="23.453125" style="1166" customWidth="1"/>
    <col min="10849" max="10850" width="19.453125" style="1166" customWidth="1"/>
    <col min="10851" max="10851" width="39.453125" style="1166" customWidth="1"/>
    <col min="10852" max="10852" width="19.453125" style="1166" customWidth="1"/>
    <col min="10853" max="11095" width="9.08984375" style="1166"/>
    <col min="11096" max="11096" width="9.90625" style="1166" bestFit="1" customWidth="1"/>
    <col min="11097" max="11097" width="19.453125" style="1166" customWidth="1"/>
    <col min="11098" max="11098" width="14.90625" style="1166" customWidth="1"/>
    <col min="11099" max="11099" width="23.6328125" style="1166" customWidth="1"/>
    <col min="11100" max="11100" width="19.453125" style="1166" customWidth="1"/>
    <col min="11101" max="11101" width="21.90625" style="1166" customWidth="1"/>
    <col min="11102" max="11102" width="14.453125" style="1166" bestFit="1" customWidth="1"/>
    <col min="11103" max="11103" width="17.08984375" style="1166" customWidth="1"/>
    <col min="11104" max="11104" width="23.453125" style="1166" customWidth="1"/>
    <col min="11105" max="11106" width="19.453125" style="1166" customWidth="1"/>
    <col min="11107" max="11107" width="39.453125" style="1166" customWidth="1"/>
    <col min="11108" max="11108" width="19.453125" style="1166" customWidth="1"/>
    <col min="11109" max="11351" width="9.08984375" style="1166"/>
    <col min="11352" max="11352" width="9.90625" style="1166" bestFit="1" customWidth="1"/>
    <col min="11353" max="11353" width="19.453125" style="1166" customWidth="1"/>
    <col min="11354" max="11354" width="14.90625" style="1166" customWidth="1"/>
    <col min="11355" max="11355" width="23.6328125" style="1166" customWidth="1"/>
    <col min="11356" max="11356" width="19.453125" style="1166" customWidth="1"/>
    <col min="11357" max="11357" width="21.90625" style="1166" customWidth="1"/>
    <col min="11358" max="11358" width="14.453125" style="1166" bestFit="1" customWidth="1"/>
    <col min="11359" max="11359" width="17.08984375" style="1166" customWidth="1"/>
    <col min="11360" max="11360" width="23.453125" style="1166" customWidth="1"/>
    <col min="11361" max="11362" width="19.453125" style="1166" customWidth="1"/>
    <col min="11363" max="11363" width="39.453125" style="1166" customWidth="1"/>
    <col min="11364" max="11364" width="19.453125" style="1166" customWidth="1"/>
    <col min="11365" max="11607" width="9.08984375" style="1166"/>
    <col min="11608" max="11608" width="9.90625" style="1166" bestFit="1" customWidth="1"/>
    <col min="11609" max="11609" width="19.453125" style="1166" customWidth="1"/>
    <col min="11610" max="11610" width="14.90625" style="1166" customWidth="1"/>
    <col min="11611" max="11611" width="23.6328125" style="1166" customWidth="1"/>
    <col min="11612" max="11612" width="19.453125" style="1166" customWidth="1"/>
    <col min="11613" max="11613" width="21.90625" style="1166" customWidth="1"/>
    <col min="11614" max="11614" width="14.453125" style="1166" bestFit="1" customWidth="1"/>
    <col min="11615" max="11615" width="17.08984375" style="1166" customWidth="1"/>
    <col min="11616" max="11616" width="23.453125" style="1166" customWidth="1"/>
    <col min="11617" max="11618" width="19.453125" style="1166" customWidth="1"/>
    <col min="11619" max="11619" width="39.453125" style="1166" customWidth="1"/>
    <col min="11620" max="11620" width="19.453125" style="1166" customWidth="1"/>
    <col min="11621" max="11863" width="9.08984375" style="1166"/>
    <col min="11864" max="11864" width="9.90625" style="1166" bestFit="1" customWidth="1"/>
    <col min="11865" max="11865" width="19.453125" style="1166" customWidth="1"/>
    <col min="11866" max="11866" width="14.90625" style="1166" customWidth="1"/>
    <col min="11867" max="11867" width="23.6328125" style="1166" customWidth="1"/>
    <col min="11868" max="11868" width="19.453125" style="1166" customWidth="1"/>
    <col min="11869" max="11869" width="21.90625" style="1166" customWidth="1"/>
    <col min="11870" max="11870" width="14.453125" style="1166" bestFit="1" customWidth="1"/>
    <col min="11871" max="11871" width="17.08984375" style="1166" customWidth="1"/>
    <col min="11872" max="11872" width="23.453125" style="1166" customWidth="1"/>
    <col min="11873" max="11874" width="19.453125" style="1166" customWidth="1"/>
    <col min="11875" max="11875" width="39.453125" style="1166" customWidth="1"/>
    <col min="11876" max="11876" width="19.453125" style="1166" customWidth="1"/>
    <col min="11877" max="12119" width="9.08984375" style="1166"/>
    <col min="12120" max="12120" width="9.90625" style="1166" bestFit="1" customWidth="1"/>
    <col min="12121" max="12121" width="19.453125" style="1166" customWidth="1"/>
    <col min="12122" max="12122" width="14.90625" style="1166" customWidth="1"/>
    <col min="12123" max="12123" width="23.6328125" style="1166" customWidth="1"/>
    <col min="12124" max="12124" width="19.453125" style="1166" customWidth="1"/>
    <col min="12125" max="12125" width="21.90625" style="1166" customWidth="1"/>
    <col min="12126" max="12126" width="14.453125" style="1166" bestFit="1" customWidth="1"/>
    <col min="12127" max="12127" width="17.08984375" style="1166" customWidth="1"/>
    <col min="12128" max="12128" width="23.453125" style="1166" customWidth="1"/>
    <col min="12129" max="12130" width="19.453125" style="1166" customWidth="1"/>
    <col min="12131" max="12131" width="39.453125" style="1166" customWidth="1"/>
    <col min="12132" max="12132" width="19.453125" style="1166" customWidth="1"/>
    <col min="12133" max="12375" width="9.08984375" style="1166"/>
    <col min="12376" max="12376" width="9.90625" style="1166" bestFit="1" customWidth="1"/>
    <col min="12377" max="12377" width="19.453125" style="1166" customWidth="1"/>
    <col min="12378" max="12378" width="14.90625" style="1166" customWidth="1"/>
    <col min="12379" max="12379" width="23.6328125" style="1166" customWidth="1"/>
    <col min="12380" max="12380" width="19.453125" style="1166" customWidth="1"/>
    <col min="12381" max="12381" width="21.90625" style="1166" customWidth="1"/>
    <col min="12382" max="12382" width="14.453125" style="1166" bestFit="1" customWidth="1"/>
    <col min="12383" max="12383" width="17.08984375" style="1166" customWidth="1"/>
    <col min="12384" max="12384" width="23.453125" style="1166" customWidth="1"/>
    <col min="12385" max="12386" width="19.453125" style="1166" customWidth="1"/>
    <col min="12387" max="12387" width="39.453125" style="1166" customWidth="1"/>
    <col min="12388" max="12388" width="19.453125" style="1166" customWidth="1"/>
    <col min="12389" max="12631" width="9.08984375" style="1166"/>
    <col min="12632" max="12632" width="9.90625" style="1166" bestFit="1" customWidth="1"/>
    <col min="12633" max="12633" width="19.453125" style="1166" customWidth="1"/>
    <col min="12634" max="12634" width="14.90625" style="1166" customWidth="1"/>
    <col min="12635" max="12635" width="23.6328125" style="1166" customWidth="1"/>
    <col min="12636" max="12636" width="19.453125" style="1166" customWidth="1"/>
    <col min="12637" max="12637" width="21.90625" style="1166" customWidth="1"/>
    <col min="12638" max="12638" width="14.453125" style="1166" bestFit="1" customWidth="1"/>
    <col min="12639" max="12639" width="17.08984375" style="1166" customWidth="1"/>
    <col min="12640" max="12640" width="23.453125" style="1166" customWidth="1"/>
    <col min="12641" max="12642" width="19.453125" style="1166" customWidth="1"/>
    <col min="12643" max="12643" width="39.453125" style="1166" customWidth="1"/>
    <col min="12644" max="12644" width="19.453125" style="1166" customWidth="1"/>
    <col min="12645" max="12887" width="9.08984375" style="1166"/>
    <col min="12888" max="12888" width="9.90625" style="1166" bestFit="1" customWidth="1"/>
    <col min="12889" max="12889" width="19.453125" style="1166" customWidth="1"/>
    <col min="12890" max="12890" width="14.90625" style="1166" customWidth="1"/>
    <col min="12891" max="12891" width="23.6328125" style="1166" customWidth="1"/>
    <col min="12892" max="12892" width="19.453125" style="1166" customWidth="1"/>
    <col min="12893" max="12893" width="21.90625" style="1166" customWidth="1"/>
    <col min="12894" max="12894" width="14.453125" style="1166" bestFit="1" customWidth="1"/>
    <col min="12895" max="12895" width="17.08984375" style="1166" customWidth="1"/>
    <col min="12896" max="12896" width="23.453125" style="1166" customWidth="1"/>
    <col min="12897" max="12898" width="19.453125" style="1166" customWidth="1"/>
    <col min="12899" max="12899" width="39.453125" style="1166" customWidth="1"/>
    <col min="12900" max="12900" width="19.453125" style="1166" customWidth="1"/>
    <col min="12901" max="13143" width="9.08984375" style="1166"/>
    <col min="13144" max="13144" width="9.90625" style="1166" bestFit="1" customWidth="1"/>
    <col min="13145" max="13145" width="19.453125" style="1166" customWidth="1"/>
    <col min="13146" max="13146" width="14.90625" style="1166" customWidth="1"/>
    <col min="13147" max="13147" width="23.6328125" style="1166" customWidth="1"/>
    <col min="13148" max="13148" width="19.453125" style="1166" customWidth="1"/>
    <col min="13149" max="13149" width="21.90625" style="1166" customWidth="1"/>
    <col min="13150" max="13150" width="14.453125" style="1166" bestFit="1" customWidth="1"/>
    <col min="13151" max="13151" width="17.08984375" style="1166" customWidth="1"/>
    <col min="13152" max="13152" width="23.453125" style="1166" customWidth="1"/>
    <col min="13153" max="13154" width="19.453125" style="1166" customWidth="1"/>
    <col min="13155" max="13155" width="39.453125" style="1166" customWidth="1"/>
    <col min="13156" max="13156" width="19.453125" style="1166" customWidth="1"/>
    <col min="13157" max="13399" width="9.08984375" style="1166"/>
    <col min="13400" max="13400" width="9.90625" style="1166" bestFit="1" customWidth="1"/>
    <col min="13401" max="13401" width="19.453125" style="1166" customWidth="1"/>
    <col min="13402" max="13402" width="14.90625" style="1166" customWidth="1"/>
    <col min="13403" max="13403" width="23.6328125" style="1166" customWidth="1"/>
    <col min="13404" max="13404" width="19.453125" style="1166" customWidth="1"/>
    <col min="13405" max="13405" width="21.90625" style="1166" customWidth="1"/>
    <col min="13406" max="13406" width="14.453125" style="1166" bestFit="1" customWidth="1"/>
    <col min="13407" max="13407" width="17.08984375" style="1166" customWidth="1"/>
    <col min="13408" max="13408" width="23.453125" style="1166" customWidth="1"/>
    <col min="13409" max="13410" width="19.453125" style="1166" customWidth="1"/>
    <col min="13411" max="13411" width="39.453125" style="1166" customWidth="1"/>
    <col min="13412" max="13412" width="19.453125" style="1166" customWidth="1"/>
    <col min="13413" max="13655" width="9.08984375" style="1166"/>
    <col min="13656" max="13656" width="9.90625" style="1166" bestFit="1" customWidth="1"/>
    <col min="13657" max="13657" width="19.453125" style="1166" customWidth="1"/>
    <col min="13658" max="13658" width="14.90625" style="1166" customWidth="1"/>
    <col min="13659" max="13659" width="23.6328125" style="1166" customWidth="1"/>
    <col min="13660" max="13660" width="19.453125" style="1166" customWidth="1"/>
    <col min="13661" max="13661" width="21.90625" style="1166" customWidth="1"/>
    <col min="13662" max="13662" width="14.453125" style="1166" bestFit="1" customWidth="1"/>
    <col min="13663" max="13663" width="17.08984375" style="1166" customWidth="1"/>
    <col min="13664" max="13664" width="23.453125" style="1166" customWidth="1"/>
    <col min="13665" max="13666" width="19.453125" style="1166" customWidth="1"/>
    <col min="13667" max="13667" width="39.453125" style="1166" customWidth="1"/>
    <col min="13668" max="13668" width="19.453125" style="1166" customWidth="1"/>
    <col min="13669" max="13911" width="9.08984375" style="1166"/>
    <col min="13912" max="13912" width="9.90625" style="1166" bestFit="1" customWidth="1"/>
    <col min="13913" max="13913" width="19.453125" style="1166" customWidth="1"/>
    <col min="13914" max="13914" width="14.90625" style="1166" customWidth="1"/>
    <col min="13915" max="13915" width="23.6328125" style="1166" customWidth="1"/>
    <col min="13916" max="13916" width="19.453125" style="1166" customWidth="1"/>
    <col min="13917" max="13917" width="21.90625" style="1166" customWidth="1"/>
    <col min="13918" max="13918" width="14.453125" style="1166" bestFit="1" customWidth="1"/>
    <col min="13919" max="13919" width="17.08984375" style="1166" customWidth="1"/>
    <col min="13920" max="13920" width="23.453125" style="1166" customWidth="1"/>
    <col min="13921" max="13922" width="19.453125" style="1166" customWidth="1"/>
    <col min="13923" max="13923" width="39.453125" style="1166" customWidth="1"/>
    <col min="13924" max="13924" width="19.453125" style="1166" customWidth="1"/>
    <col min="13925" max="14167" width="9.08984375" style="1166"/>
    <col min="14168" max="14168" width="9.90625" style="1166" bestFit="1" customWidth="1"/>
    <col min="14169" max="14169" width="19.453125" style="1166" customWidth="1"/>
    <col min="14170" max="14170" width="14.90625" style="1166" customWidth="1"/>
    <col min="14171" max="14171" width="23.6328125" style="1166" customWidth="1"/>
    <col min="14172" max="14172" width="19.453125" style="1166" customWidth="1"/>
    <col min="14173" max="14173" width="21.90625" style="1166" customWidth="1"/>
    <col min="14174" max="14174" width="14.453125" style="1166" bestFit="1" customWidth="1"/>
    <col min="14175" max="14175" width="17.08984375" style="1166" customWidth="1"/>
    <col min="14176" max="14176" width="23.453125" style="1166" customWidth="1"/>
    <col min="14177" max="14178" width="19.453125" style="1166" customWidth="1"/>
    <col min="14179" max="14179" width="39.453125" style="1166" customWidth="1"/>
    <col min="14180" max="14180" width="19.453125" style="1166" customWidth="1"/>
    <col min="14181" max="14423" width="9.08984375" style="1166"/>
    <col min="14424" max="14424" width="9.90625" style="1166" bestFit="1" customWidth="1"/>
    <col min="14425" max="14425" width="19.453125" style="1166" customWidth="1"/>
    <col min="14426" max="14426" width="14.90625" style="1166" customWidth="1"/>
    <col min="14427" max="14427" width="23.6328125" style="1166" customWidth="1"/>
    <col min="14428" max="14428" width="19.453125" style="1166" customWidth="1"/>
    <col min="14429" max="14429" width="21.90625" style="1166" customWidth="1"/>
    <col min="14430" max="14430" width="14.453125" style="1166" bestFit="1" customWidth="1"/>
    <col min="14431" max="14431" width="17.08984375" style="1166" customWidth="1"/>
    <col min="14432" max="14432" width="23.453125" style="1166" customWidth="1"/>
    <col min="14433" max="14434" width="19.453125" style="1166" customWidth="1"/>
    <col min="14435" max="14435" width="39.453125" style="1166" customWidth="1"/>
    <col min="14436" max="14436" width="19.453125" style="1166" customWidth="1"/>
    <col min="14437" max="14679" width="9.08984375" style="1166"/>
    <col min="14680" max="14680" width="9.90625" style="1166" bestFit="1" customWidth="1"/>
    <col min="14681" max="14681" width="19.453125" style="1166" customWidth="1"/>
    <col min="14682" max="14682" width="14.90625" style="1166" customWidth="1"/>
    <col min="14683" max="14683" width="23.6328125" style="1166" customWidth="1"/>
    <col min="14684" max="14684" width="19.453125" style="1166" customWidth="1"/>
    <col min="14685" max="14685" width="21.90625" style="1166" customWidth="1"/>
    <col min="14686" max="14686" width="14.453125" style="1166" bestFit="1" customWidth="1"/>
    <col min="14687" max="14687" width="17.08984375" style="1166" customWidth="1"/>
    <col min="14688" max="14688" width="23.453125" style="1166" customWidth="1"/>
    <col min="14689" max="14690" width="19.453125" style="1166" customWidth="1"/>
    <col min="14691" max="14691" width="39.453125" style="1166" customWidth="1"/>
    <col min="14692" max="14692" width="19.453125" style="1166" customWidth="1"/>
    <col min="14693" max="14935" width="9.08984375" style="1166"/>
    <col min="14936" max="14936" width="9.90625" style="1166" bestFit="1" customWidth="1"/>
    <col min="14937" max="14937" width="19.453125" style="1166" customWidth="1"/>
    <col min="14938" max="14938" width="14.90625" style="1166" customWidth="1"/>
    <col min="14939" max="14939" width="23.6328125" style="1166" customWidth="1"/>
    <col min="14940" max="14940" width="19.453125" style="1166" customWidth="1"/>
    <col min="14941" max="14941" width="21.90625" style="1166" customWidth="1"/>
    <col min="14942" max="14942" width="14.453125" style="1166" bestFit="1" customWidth="1"/>
    <col min="14943" max="14943" width="17.08984375" style="1166" customWidth="1"/>
    <col min="14944" max="14944" width="23.453125" style="1166" customWidth="1"/>
    <col min="14945" max="14946" width="19.453125" style="1166" customWidth="1"/>
    <col min="14947" max="14947" width="39.453125" style="1166" customWidth="1"/>
    <col min="14948" max="14948" width="19.453125" style="1166" customWidth="1"/>
    <col min="14949" max="15191" width="9.08984375" style="1166"/>
    <col min="15192" max="15192" width="9.90625" style="1166" bestFit="1" customWidth="1"/>
    <col min="15193" max="15193" width="19.453125" style="1166" customWidth="1"/>
    <col min="15194" max="15194" width="14.90625" style="1166" customWidth="1"/>
    <col min="15195" max="15195" width="23.6328125" style="1166" customWidth="1"/>
    <col min="15196" max="15196" width="19.453125" style="1166" customWidth="1"/>
    <col min="15197" max="15197" width="21.90625" style="1166" customWidth="1"/>
    <col min="15198" max="15198" width="14.453125" style="1166" bestFit="1" customWidth="1"/>
    <col min="15199" max="15199" width="17.08984375" style="1166" customWidth="1"/>
    <col min="15200" max="15200" width="23.453125" style="1166" customWidth="1"/>
    <col min="15201" max="15202" width="19.453125" style="1166" customWidth="1"/>
    <col min="15203" max="15203" width="39.453125" style="1166" customWidth="1"/>
    <col min="15204" max="15204" width="19.453125" style="1166" customWidth="1"/>
    <col min="15205" max="15447" width="9.08984375" style="1166"/>
    <col min="15448" max="15448" width="9.90625" style="1166" bestFit="1" customWidth="1"/>
    <col min="15449" max="15449" width="19.453125" style="1166" customWidth="1"/>
    <col min="15450" max="15450" width="14.90625" style="1166" customWidth="1"/>
    <col min="15451" max="15451" width="23.6328125" style="1166" customWidth="1"/>
    <col min="15452" max="15452" width="19.453125" style="1166" customWidth="1"/>
    <col min="15453" max="15453" width="21.90625" style="1166" customWidth="1"/>
    <col min="15454" max="15454" width="14.453125" style="1166" bestFit="1" customWidth="1"/>
    <col min="15455" max="15455" width="17.08984375" style="1166" customWidth="1"/>
    <col min="15456" max="15456" width="23.453125" style="1166" customWidth="1"/>
    <col min="15457" max="15458" width="19.453125" style="1166" customWidth="1"/>
    <col min="15459" max="15459" width="39.453125" style="1166" customWidth="1"/>
    <col min="15460" max="15460" width="19.453125" style="1166" customWidth="1"/>
    <col min="15461" max="15703" width="9.08984375" style="1166"/>
    <col min="15704" max="15704" width="9.90625" style="1166" bestFit="1" customWidth="1"/>
    <col min="15705" max="15705" width="19.453125" style="1166" customWidth="1"/>
    <col min="15706" max="15706" width="14.90625" style="1166" customWidth="1"/>
    <col min="15707" max="15707" width="23.6328125" style="1166" customWidth="1"/>
    <col min="15708" max="15708" width="19.453125" style="1166" customWidth="1"/>
    <col min="15709" max="15709" width="21.90625" style="1166" customWidth="1"/>
    <col min="15710" max="15710" width="14.453125" style="1166" bestFit="1" customWidth="1"/>
    <col min="15711" max="15711" width="17.08984375" style="1166" customWidth="1"/>
    <col min="15712" max="15712" width="23.453125" style="1166" customWidth="1"/>
    <col min="15713" max="15714" width="19.453125" style="1166" customWidth="1"/>
    <col min="15715" max="15715" width="39.453125" style="1166" customWidth="1"/>
    <col min="15716" max="15716" width="19.453125" style="1166" customWidth="1"/>
    <col min="15717" max="15959" width="9.08984375" style="1166"/>
    <col min="15960" max="15960" width="9.90625" style="1166" bestFit="1" customWidth="1"/>
    <col min="15961" max="15961" width="19.453125" style="1166" customWidth="1"/>
    <col min="15962" max="15962" width="14.90625" style="1166" customWidth="1"/>
    <col min="15963" max="15963" width="23.6328125" style="1166" customWidth="1"/>
    <col min="15964" max="15964" width="19.453125" style="1166" customWidth="1"/>
    <col min="15965" max="15965" width="21.90625" style="1166" customWidth="1"/>
    <col min="15966" max="15966" width="14.453125" style="1166" bestFit="1" customWidth="1"/>
    <col min="15967" max="15967" width="17.08984375" style="1166" customWidth="1"/>
    <col min="15968" max="15968" width="23.453125" style="1166" customWidth="1"/>
    <col min="15969" max="15970" width="19.453125" style="1166" customWidth="1"/>
    <col min="15971" max="15971" width="39.453125" style="1166" customWidth="1"/>
    <col min="15972" max="15972" width="19.453125" style="1166" customWidth="1"/>
    <col min="15973" max="16384" width="9.08984375" style="1166"/>
  </cols>
  <sheetData>
    <row r="1" spans="1:7" ht="25" customHeight="1">
      <c r="A1" s="1162" t="s">
        <v>37</v>
      </c>
      <c r="F1" s="1179" t="s">
        <v>570</v>
      </c>
      <c r="G1" s="1183">
        <v>46083</v>
      </c>
    </row>
    <row r="2" spans="1:7" ht="25.5" customHeight="1">
      <c r="A2" s="1182" t="s">
        <v>3379</v>
      </c>
    </row>
    <row r="3" spans="1:7" ht="25.5" customHeight="1">
      <c r="A3" s="1182"/>
    </row>
    <row r="4" spans="1:7" s="1180" customFormat="1" ht="25.5" customHeight="1">
      <c r="A4" s="1179"/>
      <c r="B4" s="1177"/>
      <c r="C4" s="1178"/>
      <c r="D4" s="1181" t="s">
        <v>2697</v>
      </c>
      <c r="E4" s="1167">
        <f>COUNTIF(E7:E247,"Submitted")</f>
        <v>109</v>
      </c>
      <c r="F4" s="1167">
        <f>COUNTIF(F7:F247,"Submitted")</f>
        <v>90</v>
      </c>
      <c r="G4" s="1179"/>
    </row>
    <row r="5" spans="1:7" s="1180" customFormat="1" ht="25.5" customHeight="1">
      <c r="A5" s="1179"/>
      <c r="B5" s="1177"/>
      <c r="C5" s="1178"/>
      <c r="D5" s="1181" t="s">
        <v>3373</v>
      </c>
      <c r="E5" s="1167">
        <f>COUNTIF(E7:E247,"File Ready")</f>
        <v>10</v>
      </c>
      <c r="F5" s="1167">
        <f>COUNTIF(F7:F247,"File Ready")</f>
        <v>8</v>
      </c>
      <c r="G5" s="1179"/>
    </row>
    <row r="6" spans="1:7" s="1179" customFormat="1" ht="66.5" customHeight="1">
      <c r="A6" s="1168" t="s">
        <v>1785</v>
      </c>
      <c r="B6" s="1168" t="s">
        <v>2919</v>
      </c>
      <c r="C6" s="1168" t="s">
        <v>1405</v>
      </c>
      <c r="D6" s="1168" t="s">
        <v>3378</v>
      </c>
      <c r="E6" s="1169" t="s">
        <v>3369</v>
      </c>
      <c r="F6" s="1169" t="s">
        <v>3370</v>
      </c>
      <c r="G6" s="1169" t="s">
        <v>19</v>
      </c>
    </row>
    <row r="7" spans="1:7" s="1165" customFormat="1">
      <c r="A7" s="1175">
        <v>1</v>
      </c>
      <c r="B7" s="1170" t="s">
        <v>2922</v>
      </c>
      <c r="C7" s="1170" t="s">
        <v>1277</v>
      </c>
      <c r="D7" s="1170"/>
      <c r="E7" s="1170"/>
      <c r="F7" s="1170"/>
      <c r="G7" s="1170"/>
    </row>
    <row r="8" spans="1:7" s="1165" customFormat="1">
      <c r="A8" s="1175">
        <f t="shared" ref="A8:A71" si="0">A7+1</f>
        <v>2</v>
      </c>
      <c r="B8" s="1170" t="s">
        <v>2924</v>
      </c>
      <c r="C8" s="1170" t="s">
        <v>1402</v>
      </c>
      <c r="D8" s="1170"/>
      <c r="E8" s="1171"/>
      <c r="F8" s="1171"/>
      <c r="G8" s="1171"/>
    </row>
    <row r="9" spans="1:7" s="1165" customFormat="1">
      <c r="A9" s="1175">
        <f t="shared" si="0"/>
        <v>3</v>
      </c>
      <c r="B9" s="1170" t="s">
        <v>2926</v>
      </c>
      <c r="C9" s="1170" t="s">
        <v>1998</v>
      </c>
      <c r="D9" s="1170"/>
      <c r="E9" s="1171"/>
      <c r="F9" s="1171"/>
      <c r="G9" s="1171"/>
    </row>
    <row r="10" spans="1:7" s="1165" customFormat="1">
      <c r="A10" s="1175">
        <f t="shared" si="0"/>
        <v>4</v>
      </c>
      <c r="B10" s="1170" t="s">
        <v>702</v>
      </c>
      <c r="C10" s="1170" t="s">
        <v>53</v>
      </c>
      <c r="D10" s="1170"/>
      <c r="E10" s="1171"/>
      <c r="F10" s="1171"/>
      <c r="G10" s="1171"/>
    </row>
    <row r="11" spans="1:7" s="1165" customFormat="1">
      <c r="A11" s="1175">
        <f t="shared" si="0"/>
        <v>5</v>
      </c>
      <c r="B11" s="1170" t="s">
        <v>2927</v>
      </c>
      <c r="C11" s="1170" t="s">
        <v>1361</v>
      </c>
      <c r="D11" s="1170"/>
      <c r="E11" s="1171"/>
      <c r="F11" s="1171"/>
      <c r="G11" s="1171"/>
    </row>
    <row r="12" spans="1:7" s="1165" customFormat="1">
      <c r="A12" s="1175">
        <f t="shared" si="0"/>
        <v>6</v>
      </c>
      <c r="B12" s="1170" t="s">
        <v>753</v>
      </c>
      <c r="C12" s="1170" t="s">
        <v>53</v>
      </c>
      <c r="D12" s="1170"/>
      <c r="E12" s="1171"/>
      <c r="F12" s="1171"/>
      <c r="G12" s="1171"/>
    </row>
    <row r="13" spans="1:7" s="1165" customFormat="1">
      <c r="A13" s="1175">
        <f t="shared" si="0"/>
        <v>7</v>
      </c>
      <c r="B13" s="1170" t="s">
        <v>761</v>
      </c>
      <c r="C13" s="1170" t="s">
        <v>62</v>
      </c>
      <c r="D13" s="1170"/>
      <c r="E13" s="1171"/>
      <c r="F13" s="1171"/>
      <c r="G13" s="1171"/>
    </row>
    <row r="14" spans="1:7" s="1165" customFormat="1">
      <c r="A14" s="1175">
        <f t="shared" si="0"/>
        <v>8</v>
      </c>
      <c r="B14" s="1170" t="s">
        <v>735</v>
      </c>
      <c r="C14" s="1170" t="s">
        <v>53</v>
      </c>
      <c r="D14" s="1170" t="s">
        <v>22</v>
      </c>
      <c r="E14" s="1171"/>
      <c r="F14" s="1171"/>
      <c r="G14" s="1171"/>
    </row>
    <row r="15" spans="1:7" s="1165" customFormat="1">
      <c r="A15" s="1175">
        <f t="shared" si="0"/>
        <v>9</v>
      </c>
      <c r="B15" s="1170" t="s">
        <v>746</v>
      </c>
      <c r="C15" s="1170" t="s">
        <v>53</v>
      </c>
      <c r="D15" s="1170"/>
      <c r="E15" s="1171"/>
      <c r="F15" s="1171"/>
      <c r="G15" s="1171"/>
    </row>
    <row r="16" spans="1:7" s="1165" customFormat="1">
      <c r="A16" s="1175">
        <f t="shared" si="0"/>
        <v>10</v>
      </c>
      <c r="B16" s="1170" t="s">
        <v>2929</v>
      </c>
      <c r="C16" s="1170" t="s">
        <v>1998</v>
      </c>
      <c r="D16" s="1170"/>
      <c r="E16" s="1171"/>
      <c r="F16" s="1171"/>
      <c r="G16" s="1171"/>
    </row>
    <row r="17" spans="1:7">
      <c r="A17" s="1175">
        <f t="shared" si="0"/>
        <v>11</v>
      </c>
      <c r="B17" s="1170" t="s">
        <v>554</v>
      </c>
      <c r="C17" s="1170" t="s">
        <v>76</v>
      </c>
      <c r="D17" s="1170"/>
      <c r="E17" s="1171"/>
      <c r="F17" s="1171"/>
      <c r="G17" s="1171"/>
    </row>
    <row r="18" spans="1:7">
      <c r="A18" s="1175">
        <f t="shared" si="0"/>
        <v>12</v>
      </c>
      <c r="B18" s="1170" t="s">
        <v>125</v>
      </c>
      <c r="C18" s="1170" t="s">
        <v>76</v>
      </c>
      <c r="D18" s="1170"/>
      <c r="E18" s="1171"/>
      <c r="F18" s="1171"/>
      <c r="G18" s="1171"/>
    </row>
    <row r="19" spans="1:7">
      <c r="A19" s="1175">
        <f t="shared" si="0"/>
        <v>13</v>
      </c>
      <c r="B19" s="1170" t="s">
        <v>2931</v>
      </c>
      <c r="C19" s="1170" t="s">
        <v>1277</v>
      </c>
      <c r="D19" s="1170"/>
      <c r="E19" s="1171"/>
      <c r="F19" s="1171"/>
      <c r="G19" s="1171"/>
    </row>
    <row r="20" spans="1:7">
      <c r="A20" s="1175">
        <f t="shared" si="0"/>
        <v>14</v>
      </c>
      <c r="B20" s="1170" t="s">
        <v>2932</v>
      </c>
      <c r="C20" s="1170" t="s">
        <v>1938</v>
      </c>
      <c r="D20" s="1170"/>
      <c r="E20" s="1171"/>
      <c r="F20" s="1171"/>
      <c r="G20" s="1171"/>
    </row>
    <row r="21" spans="1:7">
      <c r="A21" s="1175">
        <f t="shared" si="0"/>
        <v>15</v>
      </c>
      <c r="B21" s="1170" t="s">
        <v>401</v>
      </c>
      <c r="C21" s="1170" t="s">
        <v>62</v>
      </c>
      <c r="D21" s="1170"/>
      <c r="E21" s="1171"/>
      <c r="F21" s="1171"/>
      <c r="G21" s="1171"/>
    </row>
    <row r="22" spans="1:7">
      <c r="A22" s="1175">
        <f t="shared" si="0"/>
        <v>16</v>
      </c>
      <c r="B22" s="1170" t="s">
        <v>2934</v>
      </c>
      <c r="C22" s="1170" t="s">
        <v>1937</v>
      </c>
      <c r="D22" s="1170"/>
      <c r="E22" s="1171"/>
      <c r="F22" s="1171"/>
      <c r="G22" s="1171"/>
    </row>
    <row r="23" spans="1:7">
      <c r="A23" s="1175">
        <f t="shared" si="0"/>
        <v>17</v>
      </c>
      <c r="B23" s="1170" t="s">
        <v>219</v>
      </c>
      <c r="C23" s="1170" t="s">
        <v>76</v>
      </c>
      <c r="D23" s="1170"/>
      <c r="E23" s="1171"/>
      <c r="F23" s="1171"/>
      <c r="G23" s="1171"/>
    </row>
    <row r="24" spans="1:7">
      <c r="A24" s="1175">
        <f t="shared" si="0"/>
        <v>18</v>
      </c>
      <c r="B24" s="1170" t="s">
        <v>2935</v>
      </c>
      <c r="C24" s="1170" t="s">
        <v>1277</v>
      </c>
      <c r="D24" s="1170"/>
      <c r="E24" s="1171"/>
      <c r="F24" s="1171"/>
      <c r="G24" s="1171"/>
    </row>
    <row r="25" spans="1:7">
      <c r="A25" s="1175">
        <f t="shared" si="0"/>
        <v>19</v>
      </c>
      <c r="B25" s="1170" t="s">
        <v>170</v>
      </c>
      <c r="C25" s="1170" t="s">
        <v>76</v>
      </c>
      <c r="D25" s="1170"/>
      <c r="E25" s="1171"/>
      <c r="F25" s="1171"/>
      <c r="G25" s="1171"/>
    </row>
    <row r="26" spans="1:7">
      <c r="A26" s="1175">
        <f t="shared" si="0"/>
        <v>20</v>
      </c>
      <c r="B26" s="1170" t="s">
        <v>2937</v>
      </c>
      <c r="C26" s="1170" t="s">
        <v>1269</v>
      </c>
      <c r="D26" s="1170"/>
      <c r="E26" s="1171"/>
      <c r="F26" s="1171"/>
      <c r="G26" s="1171"/>
    </row>
    <row r="27" spans="1:7">
      <c r="A27" s="1175">
        <f t="shared" si="0"/>
        <v>21</v>
      </c>
      <c r="B27" s="1170" t="s">
        <v>229</v>
      </c>
      <c r="C27" s="1170" t="s">
        <v>76</v>
      </c>
      <c r="D27" s="1170"/>
      <c r="E27" s="1171"/>
      <c r="F27" s="1171"/>
      <c r="G27" s="1171"/>
    </row>
    <row r="28" spans="1:7">
      <c r="A28" s="1175">
        <f t="shared" si="0"/>
        <v>22</v>
      </c>
      <c r="B28" s="1170" t="s">
        <v>106</v>
      </c>
      <c r="C28" s="1170" t="s">
        <v>76</v>
      </c>
      <c r="D28" s="1170"/>
      <c r="E28" s="1171"/>
      <c r="F28" s="1171"/>
      <c r="G28" s="1171"/>
    </row>
    <row r="29" spans="1:7">
      <c r="A29" s="1175">
        <f t="shared" si="0"/>
        <v>23</v>
      </c>
      <c r="B29" s="1170" t="s">
        <v>2939</v>
      </c>
      <c r="C29" s="1170" t="s">
        <v>1980</v>
      </c>
      <c r="D29" s="1170"/>
      <c r="E29" s="1171"/>
      <c r="F29" s="1171"/>
      <c r="G29" s="1171"/>
    </row>
    <row r="30" spans="1:7" s="1165" customFormat="1">
      <c r="A30" s="1175">
        <f t="shared" si="0"/>
        <v>24</v>
      </c>
      <c r="B30" s="1170" t="s">
        <v>2940</v>
      </c>
      <c r="C30" s="1170" t="s">
        <v>1956</v>
      </c>
      <c r="D30" s="1170"/>
      <c r="E30" s="1171"/>
      <c r="F30" s="1171"/>
      <c r="G30" s="1171"/>
    </row>
    <row r="31" spans="1:7">
      <c r="A31" s="1175">
        <f t="shared" si="0"/>
        <v>25</v>
      </c>
      <c r="B31" s="1170" t="s">
        <v>144</v>
      </c>
      <c r="C31" s="1170" t="s">
        <v>76</v>
      </c>
      <c r="D31" s="1170"/>
      <c r="E31" s="1171"/>
      <c r="F31" s="1171"/>
      <c r="G31" s="1171"/>
    </row>
    <row r="32" spans="1:7">
      <c r="A32" s="1175">
        <f t="shared" si="0"/>
        <v>26</v>
      </c>
      <c r="B32" s="1170" t="s">
        <v>2942</v>
      </c>
      <c r="C32" s="1170" t="s">
        <v>1269</v>
      </c>
      <c r="D32" s="1170"/>
      <c r="E32" s="1171"/>
      <c r="F32" s="1171"/>
      <c r="G32" s="1171"/>
    </row>
    <row r="33" spans="1:7">
      <c r="A33" s="1175">
        <f t="shared" si="0"/>
        <v>27</v>
      </c>
      <c r="B33" s="1170" t="s">
        <v>251</v>
      </c>
      <c r="C33" s="1170" t="s">
        <v>76</v>
      </c>
      <c r="D33" s="1170"/>
      <c r="E33" s="1171"/>
      <c r="F33" s="1171"/>
      <c r="G33" s="1171"/>
    </row>
    <row r="34" spans="1:7">
      <c r="A34" s="1175">
        <f t="shared" si="0"/>
        <v>28</v>
      </c>
      <c r="B34" s="1170" t="s">
        <v>118</v>
      </c>
      <c r="C34" s="1170" t="s">
        <v>53</v>
      </c>
      <c r="D34" s="1170"/>
      <c r="E34" s="1171"/>
      <c r="F34" s="1171"/>
      <c r="G34" s="1171"/>
    </row>
    <row r="35" spans="1:7">
      <c r="A35" s="1175">
        <f t="shared" si="0"/>
        <v>29</v>
      </c>
      <c r="B35" s="1170" t="s">
        <v>134</v>
      </c>
      <c r="C35" s="1170" t="s">
        <v>76</v>
      </c>
      <c r="D35" s="1170"/>
      <c r="E35" s="1171"/>
      <c r="F35" s="1171"/>
      <c r="G35" s="1171"/>
    </row>
    <row r="36" spans="1:7">
      <c r="A36" s="1175">
        <f t="shared" si="0"/>
        <v>30</v>
      </c>
      <c r="B36" s="1170" t="s">
        <v>163</v>
      </c>
      <c r="C36" s="1170" t="s">
        <v>62</v>
      </c>
      <c r="D36" s="1170"/>
      <c r="E36" s="1171"/>
      <c r="F36" s="1171"/>
      <c r="G36" s="1171"/>
    </row>
    <row r="37" spans="1:7">
      <c r="A37" s="1175">
        <f t="shared" si="0"/>
        <v>31</v>
      </c>
      <c r="B37" s="1170" t="s">
        <v>151</v>
      </c>
      <c r="C37" s="1170" t="s">
        <v>62</v>
      </c>
      <c r="D37" s="1170"/>
      <c r="E37" s="1171"/>
      <c r="F37" s="1171"/>
      <c r="G37" s="1171"/>
    </row>
    <row r="38" spans="1:7">
      <c r="A38" s="1175">
        <f t="shared" si="0"/>
        <v>32</v>
      </c>
      <c r="B38" s="1170" t="s">
        <v>2944</v>
      </c>
      <c r="C38" s="1170" t="s">
        <v>1277</v>
      </c>
      <c r="D38" s="1170"/>
      <c r="E38" s="1171"/>
      <c r="F38" s="1171"/>
      <c r="G38" s="1171"/>
    </row>
    <row r="39" spans="1:7">
      <c r="A39" s="1175">
        <f t="shared" si="0"/>
        <v>33</v>
      </c>
      <c r="B39" s="1170" t="s">
        <v>2946</v>
      </c>
      <c r="C39" s="1170" t="s">
        <v>1319</v>
      </c>
      <c r="D39" s="1170"/>
      <c r="E39" s="1171"/>
      <c r="F39" s="1171"/>
      <c r="G39" s="1171"/>
    </row>
    <row r="40" spans="1:7">
      <c r="A40" s="1175">
        <f t="shared" si="0"/>
        <v>34</v>
      </c>
      <c r="B40" s="1170" t="s">
        <v>2948</v>
      </c>
      <c r="C40" s="1170" t="s">
        <v>76</v>
      </c>
      <c r="D40" s="1170"/>
      <c r="E40" s="1171"/>
      <c r="F40" s="1171"/>
      <c r="G40" s="1171"/>
    </row>
    <row r="41" spans="1:7">
      <c r="A41" s="1175">
        <f t="shared" si="0"/>
        <v>35</v>
      </c>
      <c r="B41" s="1170" t="s">
        <v>2949</v>
      </c>
      <c r="C41" s="1170" t="s">
        <v>76</v>
      </c>
      <c r="D41" s="1170" t="s">
        <v>22</v>
      </c>
      <c r="E41" s="1171"/>
      <c r="F41" s="1171"/>
      <c r="G41" s="1171"/>
    </row>
    <row r="42" spans="1:7">
      <c r="A42" s="1175">
        <f t="shared" si="0"/>
        <v>36</v>
      </c>
      <c r="B42" s="1170" t="s">
        <v>3363</v>
      </c>
      <c r="C42" s="1170" t="s">
        <v>76</v>
      </c>
      <c r="D42" s="1170" t="s">
        <v>1009</v>
      </c>
      <c r="E42" s="1171"/>
      <c r="F42" s="1171"/>
      <c r="G42" s="1171"/>
    </row>
    <row r="43" spans="1:7">
      <c r="A43" s="1175">
        <f t="shared" si="0"/>
        <v>37</v>
      </c>
      <c r="B43" s="1170" t="s">
        <v>2952</v>
      </c>
      <c r="C43" s="1170" t="s">
        <v>1269</v>
      </c>
      <c r="D43" s="1170" t="s">
        <v>1009</v>
      </c>
      <c r="E43" s="1171" t="s">
        <v>2697</v>
      </c>
      <c r="F43" s="1171" t="s">
        <v>2697</v>
      </c>
      <c r="G43" s="1171"/>
    </row>
    <row r="44" spans="1:7">
      <c r="A44" s="1175">
        <f t="shared" si="0"/>
        <v>38</v>
      </c>
      <c r="B44" s="1170" t="s">
        <v>2954</v>
      </c>
      <c r="C44" s="1170" t="s">
        <v>1269</v>
      </c>
      <c r="D44" s="1170" t="s">
        <v>1009</v>
      </c>
      <c r="E44" s="1171"/>
      <c r="F44" s="1171"/>
      <c r="G44" s="1171"/>
    </row>
    <row r="45" spans="1:7">
      <c r="A45" s="1175">
        <f t="shared" si="0"/>
        <v>39</v>
      </c>
      <c r="B45" s="1170" t="s">
        <v>394</v>
      </c>
      <c r="C45" s="1170" t="s">
        <v>76</v>
      </c>
      <c r="D45" s="1170" t="s">
        <v>1009</v>
      </c>
      <c r="E45" s="1171" t="s">
        <v>2697</v>
      </c>
      <c r="F45" s="1171" t="s">
        <v>2697</v>
      </c>
      <c r="G45" s="1171"/>
    </row>
    <row r="46" spans="1:7">
      <c r="A46" s="1175">
        <f t="shared" si="0"/>
        <v>40</v>
      </c>
      <c r="B46" s="1170" t="s">
        <v>850</v>
      </c>
      <c r="C46" s="1170" t="s">
        <v>76</v>
      </c>
      <c r="D46" s="1170" t="s">
        <v>1009</v>
      </c>
      <c r="E46" s="1171" t="s">
        <v>2697</v>
      </c>
      <c r="F46" s="1171" t="s">
        <v>2697</v>
      </c>
      <c r="G46" s="1171"/>
    </row>
    <row r="47" spans="1:7">
      <c r="A47" s="1175">
        <f t="shared" si="0"/>
        <v>41</v>
      </c>
      <c r="B47" s="1170" t="s">
        <v>853</v>
      </c>
      <c r="C47" s="1170" t="s">
        <v>76</v>
      </c>
      <c r="D47" s="1170" t="s">
        <v>1009</v>
      </c>
      <c r="E47" s="1171" t="s">
        <v>2697</v>
      </c>
      <c r="F47" s="1171" t="s">
        <v>2697</v>
      </c>
      <c r="G47" s="1171"/>
    </row>
    <row r="48" spans="1:7">
      <c r="A48" s="1175">
        <f t="shared" si="0"/>
        <v>42</v>
      </c>
      <c r="B48" s="1170" t="s">
        <v>2957</v>
      </c>
      <c r="C48" s="1170" t="s">
        <v>1361</v>
      </c>
      <c r="D48" s="1170" t="s">
        <v>1009</v>
      </c>
      <c r="E48" s="1171" t="s">
        <v>3373</v>
      </c>
      <c r="F48" s="1171" t="s">
        <v>3373</v>
      </c>
      <c r="G48" s="1171"/>
    </row>
    <row r="49" spans="1:7">
      <c r="A49" s="1175">
        <f t="shared" si="0"/>
        <v>43</v>
      </c>
      <c r="B49" s="1170" t="s">
        <v>538</v>
      </c>
      <c r="C49" s="1170" t="s">
        <v>249</v>
      </c>
      <c r="D49" s="1170" t="s">
        <v>1009</v>
      </c>
      <c r="E49" s="1171" t="s">
        <v>3373</v>
      </c>
      <c r="F49" s="1171"/>
      <c r="G49" s="1171"/>
    </row>
    <row r="50" spans="1:7">
      <c r="A50" s="1175">
        <f t="shared" si="0"/>
        <v>44</v>
      </c>
      <c r="B50" s="1170" t="s">
        <v>529</v>
      </c>
      <c r="C50" s="1170" t="s">
        <v>76</v>
      </c>
      <c r="D50" s="1170" t="s">
        <v>1009</v>
      </c>
      <c r="E50" s="1171" t="s">
        <v>3373</v>
      </c>
      <c r="F50" s="1171"/>
      <c r="G50" s="1171"/>
    </row>
    <row r="51" spans="1:7">
      <c r="A51" s="1175">
        <f t="shared" si="0"/>
        <v>45</v>
      </c>
      <c r="B51" s="1170" t="s">
        <v>2959</v>
      </c>
      <c r="C51" s="1170" t="s">
        <v>2220</v>
      </c>
      <c r="D51" s="1170"/>
      <c r="E51" s="1171"/>
      <c r="F51" s="1171"/>
      <c r="G51" s="1171"/>
    </row>
    <row r="52" spans="1:7">
      <c r="A52" s="1175">
        <f t="shared" si="0"/>
        <v>46</v>
      </c>
      <c r="B52" s="1170" t="s">
        <v>2960</v>
      </c>
      <c r="C52" s="1170" t="s">
        <v>1956</v>
      </c>
      <c r="D52" s="1170" t="s">
        <v>22</v>
      </c>
      <c r="E52" s="1171"/>
      <c r="F52" s="1171"/>
      <c r="G52" s="1171"/>
    </row>
    <row r="53" spans="1:7">
      <c r="A53" s="1175">
        <f t="shared" si="0"/>
        <v>47</v>
      </c>
      <c r="B53" s="1170" t="s">
        <v>497</v>
      </c>
      <c r="C53" s="1170" t="s">
        <v>62</v>
      </c>
      <c r="D53" s="1170"/>
      <c r="E53" s="1171" t="s">
        <v>2697</v>
      </c>
      <c r="F53" s="1171" t="s">
        <v>2697</v>
      </c>
      <c r="G53" s="1171"/>
    </row>
    <row r="54" spans="1:7">
      <c r="A54" s="1175">
        <f t="shared" si="0"/>
        <v>48</v>
      </c>
      <c r="B54" s="1170" t="s">
        <v>495</v>
      </c>
      <c r="C54" s="1172" t="s">
        <v>249</v>
      </c>
      <c r="D54" s="1172" t="s">
        <v>1009</v>
      </c>
      <c r="E54" s="1171"/>
      <c r="F54" s="1171"/>
      <c r="G54" s="1171"/>
    </row>
    <row r="55" spans="1:7">
      <c r="A55" s="1175">
        <f t="shared" si="0"/>
        <v>49</v>
      </c>
      <c r="B55" s="1170" t="s">
        <v>490</v>
      </c>
      <c r="C55" s="1170" t="s">
        <v>53</v>
      </c>
      <c r="D55" s="1170" t="s">
        <v>1009</v>
      </c>
      <c r="E55" s="1171" t="s">
        <v>2697</v>
      </c>
      <c r="F55" s="1171"/>
      <c r="G55" s="1171"/>
    </row>
    <row r="56" spans="1:7">
      <c r="A56" s="1175">
        <f t="shared" si="0"/>
        <v>50</v>
      </c>
      <c r="B56" s="1170" t="s">
        <v>2962</v>
      </c>
      <c r="C56" s="1170" t="s">
        <v>90</v>
      </c>
      <c r="D56" s="1170" t="s">
        <v>1009</v>
      </c>
      <c r="E56" s="1171" t="s">
        <v>2697</v>
      </c>
      <c r="F56" s="1171" t="s">
        <v>2697</v>
      </c>
      <c r="G56" s="1171"/>
    </row>
    <row r="57" spans="1:7">
      <c r="A57" s="1175">
        <f t="shared" si="0"/>
        <v>51</v>
      </c>
      <c r="B57" s="1170" t="s">
        <v>458</v>
      </c>
      <c r="C57" s="1170" t="s">
        <v>62</v>
      </c>
      <c r="D57" s="1170" t="s">
        <v>1009</v>
      </c>
      <c r="E57" s="1171" t="s">
        <v>2697</v>
      </c>
      <c r="F57" s="1171" t="s">
        <v>2697</v>
      </c>
      <c r="G57" s="1171"/>
    </row>
    <row r="58" spans="1:7">
      <c r="A58" s="1175">
        <f t="shared" si="0"/>
        <v>52</v>
      </c>
      <c r="B58" s="1170" t="s">
        <v>402</v>
      </c>
      <c r="C58" s="1170" t="s">
        <v>53</v>
      </c>
      <c r="D58" s="1170" t="s">
        <v>1009</v>
      </c>
      <c r="E58" s="1171" t="s">
        <v>2697</v>
      </c>
      <c r="F58" s="1171"/>
      <c r="G58" s="1171"/>
    </row>
    <row r="59" spans="1:7">
      <c r="A59" s="1175">
        <f t="shared" si="0"/>
        <v>53</v>
      </c>
      <c r="B59" s="1170" t="s">
        <v>2964</v>
      </c>
      <c r="C59" s="1170" t="s">
        <v>1269</v>
      </c>
      <c r="D59" s="1170" t="s">
        <v>1009</v>
      </c>
      <c r="E59" s="1171" t="s">
        <v>2697</v>
      </c>
      <c r="F59" s="1171" t="s">
        <v>2697</v>
      </c>
      <c r="G59" s="1171"/>
    </row>
    <row r="60" spans="1:7">
      <c r="A60" s="1175">
        <f t="shared" si="0"/>
        <v>54</v>
      </c>
      <c r="B60" s="1170" t="s">
        <v>2966</v>
      </c>
      <c r="C60" s="1170" t="s">
        <v>1980</v>
      </c>
      <c r="D60" s="1170" t="s">
        <v>1009</v>
      </c>
      <c r="E60" s="1171" t="s">
        <v>2697</v>
      </c>
      <c r="F60" s="1171" t="s">
        <v>2697</v>
      </c>
      <c r="G60" s="1171"/>
    </row>
    <row r="61" spans="1:7">
      <c r="A61" s="1175">
        <f t="shared" si="0"/>
        <v>55</v>
      </c>
      <c r="B61" s="1170" t="s">
        <v>2968</v>
      </c>
      <c r="C61" s="1170" t="s">
        <v>1956</v>
      </c>
      <c r="D61" s="1170"/>
      <c r="E61" s="1171"/>
      <c r="F61" s="1171"/>
      <c r="G61" s="1171"/>
    </row>
    <row r="62" spans="1:7">
      <c r="A62" s="1175">
        <f t="shared" si="0"/>
        <v>56</v>
      </c>
      <c r="B62" s="1170" t="s">
        <v>2224</v>
      </c>
      <c r="C62" s="1170" t="s">
        <v>76</v>
      </c>
      <c r="D62" s="1170" t="s">
        <v>1009</v>
      </c>
      <c r="E62" s="1171" t="s">
        <v>2697</v>
      </c>
      <c r="F62" s="1171" t="s">
        <v>2697</v>
      </c>
      <c r="G62" s="1171"/>
    </row>
    <row r="63" spans="1:7">
      <c r="A63" s="1175">
        <f t="shared" si="0"/>
        <v>57</v>
      </c>
      <c r="B63" s="1170" t="s">
        <v>2225</v>
      </c>
      <c r="C63" s="1170" t="s">
        <v>62</v>
      </c>
      <c r="D63" s="1170" t="s">
        <v>1009</v>
      </c>
      <c r="E63" s="1171" t="s">
        <v>2697</v>
      </c>
      <c r="F63" s="1171" t="s">
        <v>2697</v>
      </c>
      <c r="G63" s="1171"/>
    </row>
    <row r="64" spans="1:7">
      <c r="A64" s="1175">
        <f t="shared" si="0"/>
        <v>58</v>
      </c>
      <c r="B64" s="1170" t="s">
        <v>2226</v>
      </c>
      <c r="C64" s="1170" t="s">
        <v>62</v>
      </c>
      <c r="D64" s="1170" t="s">
        <v>1009</v>
      </c>
      <c r="E64" s="1171" t="s">
        <v>2697</v>
      </c>
      <c r="F64" s="1171" t="s">
        <v>2697</v>
      </c>
      <c r="G64" s="1171"/>
    </row>
    <row r="65" spans="1:7">
      <c r="A65" s="1176">
        <f t="shared" si="0"/>
        <v>59</v>
      </c>
      <c r="B65" s="1170" t="s">
        <v>2969</v>
      </c>
      <c r="C65" s="1170" t="s">
        <v>90</v>
      </c>
      <c r="D65" s="1170" t="s">
        <v>1009</v>
      </c>
      <c r="E65" s="1171" t="s">
        <v>2697</v>
      </c>
      <c r="F65" s="1171" t="s">
        <v>2697</v>
      </c>
      <c r="G65" s="1171"/>
    </row>
    <row r="66" spans="1:7">
      <c r="A66" s="1175">
        <f t="shared" si="0"/>
        <v>60</v>
      </c>
      <c r="B66" s="1170" t="s">
        <v>2229</v>
      </c>
      <c r="C66" s="1170" t="s">
        <v>62</v>
      </c>
      <c r="D66" s="1170" t="s">
        <v>1009</v>
      </c>
      <c r="E66" s="1171" t="s">
        <v>2697</v>
      </c>
      <c r="F66" s="1171" t="s">
        <v>2697</v>
      </c>
      <c r="G66" s="1171"/>
    </row>
    <row r="67" spans="1:7">
      <c r="A67" s="1175">
        <f t="shared" si="0"/>
        <v>61</v>
      </c>
      <c r="B67" s="1170" t="s">
        <v>2230</v>
      </c>
      <c r="C67" s="1170" t="s">
        <v>1269</v>
      </c>
      <c r="D67" s="1170" t="s">
        <v>1009</v>
      </c>
      <c r="E67" s="1171" t="s">
        <v>2697</v>
      </c>
      <c r="F67" s="1171" t="s">
        <v>2697</v>
      </c>
      <c r="G67" s="1171"/>
    </row>
    <row r="68" spans="1:7">
      <c r="A68" s="1175">
        <f t="shared" si="0"/>
        <v>62</v>
      </c>
      <c r="B68" s="1170" t="s">
        <v>2231</v>
      </c>
      <c r="C68" s="1170" t="s">
        <v>76</v>
      </c>
      <c r="D68" s="1170"/>
      <c r="E68" s="1171"/>
      <c r="F68" s="1171"/>
      <c r="G68" s="1171"/>
    </row>
    <row r="69" spans="1:7">
      <c r="A69" s="1175">
        <f t="shared" si="0"/>
        <v>63</v>
      </c>
      <c r="B69" s="1170" t="s">
        <v>2970</v>
      </c>
      <c r="C69" s="1170" t="s">
        <v>1980</v>
      </c>
      <c r="D69" s="1170"/>
      <c r="E69" s="1171"/>
      <c r="F69" s="1171"/>
      <c r="G69" s="1171"/>
    </row>
    <row r="70" spans="1:7">
      <c r="A70" s="1175">
        <f t="shared" si="0"/>
        <v>64</v>
      </c>
      <c r="B70" s="1170" t="s">
        <v>2972</v>
      </c>
      <c r="C70" s="1173" t="s">
        <v>2235</v>
      </c>
      <c r="D70" s="1173" t="s">
        <v>1009</v>
      </c>
      <c r="E70" s="1171" t="s">
        <v>2697</v>
      </c>
      <c r="F70" s="1171" t="s">
        <v>2697</v>
      </c>
      <c r="G70" s="1171"/>
    </row>
    <row r="71" spans="1:7">
      <c r="A71" s="1175">
        <f t="shared" si="0"/>
        <v>65</v>
      </c>
      <c r="B71" s="1170" t="s">
        <v>2975</v>
      </c>
      <c r="C71" s="1170" t="s">
        <v>1319</v>
      </c>
      <c r="D71" s="1170" t="s">
        <v>1009</v>
      </c>
      <c r="E71" s="1171" t="s">
        <v>2697</v>
      </c>
      <c r="F71" s="1171" t="s">
        <v>2697</v>
      </c>
      <c r="G71" s="1171"/>
    </row>
    <row r="72" spans="1:7">
      <c r="A72" s="1175">
        <f t="shared" ref="A72:A135" si="1">A71+1</f>
        <v>66</v>
      </c>
      <c r="B72" s="1170" t="s">
        <v>2239</v>
      </c>
      <c r="C72" s="1170" t="s">
        <v>90</v>
      </c>
      <c r="D72" s="1170" t="s">
        <v>1009</v>
      </c>
      <c r="E72" s="1171" t="s">
        <v>3373</v>
      </c>
      <c r="F72" s="1171"/>
      <c r="G72" s="1171" t="s">
        <v>3376</v>
      </c>
    </row>
    <row r="73" spans="1:7">
      <c r="A73" s="1175">
        <f t="shared" si="1"/>
        <v>67</v>
      </c>
      <c r="B73" s="1170" t="s">
        <v>2977</v>
      </c>
      <c r="C73" s="1170" t="s">
        <v>2235</v>
      </c>
      <c r="D73" s="1170"/>
      <c r="E73" s="1171"/>
      <c r="F73" s="1171"/>
      <c r="G73" s="1171"/>
    </row>
    <row r="74" spans="1:7">
      <c r="A74" s="1175">
        <f t="shared" si="1"/>
        <v>68</v>
      </c>
      <c r="B74" s="1170" t="s">
        <v>2980</v>
      </c>
      <c r="C74" s="1170" t="s">
        <v>1998</v>
      </c>
      <c r="D74" s="1170"/>
      <c r="E74" s="1171"/>
      <c r="F74" s="1171"/>
      <c r="G74" s="1171"/>
    </row>
    <row r="75" spans="1:7">
      <c r="A75" s="1175">
        <f t="shared" si="1"/>
        <v>69</v>
      </c>
      <c r="B75" s="1170" t="s">
        <v>2244</v>
      </c>
      <c r="C75" s="1170" t="s">
        <v>76</v>
      </c>
      <c r="D75" s="1170" t="s">
        <v>1009</v>
      </c>
      <c r="E75" s="1171" t="s">
        <v>2697</v>
      </c>
      <c r="F75" s="1171" t="s">
        <v>2697</v>
      </c>
      <c r="G75" s="1171"/>
    </row>
    <row r="76" spans="1:7">
      <c r="A76" s="1175">
        <f t="shared" si="1"/>
        <v>70</v>
      </c>
      <c r="B76" s="1170" t="s">
        <v>2245</v>
      </c>
      <c r="C76" s="1170" t="s">
        <v>62</v>
      </c>
      <c r="D76" s="1170" t="s">
        <v>1009</v>
      </c>
      <c r="E76" s="1171" t="s">
        <v>2697</v>
      </c>
      <c r="F76" s="1171" t="s">
        <v>2697</v>
      </c>
      <c r="G76" s="1171"/>
    </row>
    <row r="77" spans="1:7">
      <c r="A77" s="1175">
        <f t="shared" si="1"/>
        <v>71</v>
      </c>
      <c r="B77" s="1170" t="s">
        <v>2981</v>
      </c>
      <c r="C77" s="1170" t="s">
        <v>1991</v>
      </c>
      <c r="D77" s="1170"/>
      <c r="E77" s="1171"/>
      <c r="F77" s="1171"/>
      <c r="G77" s="1171"/>
    </row>
    <row r="78" spans="1:7">
      <c r="A78" s="1175">
        <f t="shared" si="1"/>
        <v>72</v>
      </c>
      <c r="B78" s="1170" t="s">
        <v>2983</v>
      </c>
      <c r="C78" s="1170" t="s">
        <v>2220</v>
      </c>
      <c r="D78" s="1170"/>
      <c r="E78" s="1171"/>
      <c r="F78" s="1171"/>
      <c r="G78" s="1171"/>
    </row>
    <row r="79" spans="1:7">
      <c r="A79" s="1176">
        <f t="shared" si="1"/>
        <v>73</v>
      </c>
      <c r="B79" s="1170" t="s">
        <v>2984</v>
      </c>
      <c r="C79" s="1170" t="s">
        <v>1269</v>
      </c>
      <c r="D79" s="1170" t="s">
        <v>1009</v>
      </c>
      <c r="E79" s="1171" t="s">
        <v>2697</v>
      </c>
      <c r="F79" s="1171" t="s">
        <v>2697</v>
      </c>
      <c r="G79" s="1171"/>
    </row>
    <row r="80" spans="1:7">
      <c r="A80" s="1176">
        <f t="shared" si="1"/>
        <v>74</v>
      </c>
      <c r="B80" s="1174" t="s">
        <v>3184</v>
      </c>
      <c r="C80" s="1170" t="s">
        <v>249</v>
      </c>
      <c r="D80" s="1170" t="s">
        <v>1009</v>
      </c>
      <c r="E80" s="1171" t="s">
        <v>2697</v>
      </c>
      <c r="F80" s="1171" t="s">
        <v>2697</v>
      </c>
      <c r="G80" s="1171"/>
    </row>
    <row r="81" spans="1:7">
      <c r="A81" s="1175">
        <f t="shared" si="1"/>
        <v>75</v>
      </c>
      <c r="B81" s="1170" t="s">
        <v>2986</v>
      </c>
      <c r="C81" s="1170" t="s">
        <v>1277</v>
      </c>
      <c r="D81" s="1170"/>
      <c r="E81" s="1171"/>
      <c r="F81" s="1171"/>
      <c r="G81" s="1171"/>
    </row>
    <row r="82" spans="1:7">
      <c r="A82" s="1176">
        <f t="shared" si="1"/>
        <v>76</v>
      </c>
      <c r="B82" s="1174" t="s">
        <v>3282</v>
      </c>
      <c r="C82" s="1170" t="s">
        <v>62</v>
      </c>
      <c r="D82" s="1170" t="s">
        <v>1009</v>
      </c>
      <c r="E82" s="1171" t="s">
        <v>3373</v>
      </c>
      <c r="F82" s="1171" t="s">
        <v>3373</v>
      </c>
      <c r="G82" s="1171"/>
    </row>
    <row r="83" spans="1:7">
      <c r="A83" s="1175">
        <f t="shared" si="1"/>
        <v>77</v>
      </c>
      <c r="B83" s="1170" t="s">
        <v>2988</v>
      </c>
      <c r="C83" s="1170" t="s">
        <v>1980</v>
      </c>
      <c r="D83" s="1170" t="s">
        <v>1009</v>
      </c>
      <c r="E83" s="1171"/>
      <c r="F83" s="1171"/>
      <c r="G83" s="1171"/>
    </row>
    <row r="84" spans="1:7">
      <c r="A84" s="1175">
        <f t="shared" si="1"/>
        <v>78</v>
      </c>
      <c r="B84" s="1170" t="s">
        <v>2295</v>
      </c>
      <c r="C84" s="1170" t="s">
        <v>62</v>
      </c>
      <c r="D84" s="1170"/>
      <c r="E84" s="1171"/>
      <c r="F84" s="1171"/>
      <c r="G84" s="1171"/>
    </row>
    <row r="85" spans="1:7">
      <c r="A85" s="1175">
        <f t="shared" si="1"/>
        <v>79</v>
      </c>
      <c r="B85" s="1170" t="s">
        <v>2296</v>
      </c>
      <c r="C85" s="1170" t="s">
        <v>62</v>
      </c>
      <c r="D85" s="1170" t="s">
        <v>1009</v>
      </c>
      <c r="E85" s="1171" t="s">
        <v>2697</v>
      </c>
      <c r="F85" s="1171" t="s">
        <v>2697</v>
      </c>
      <c r="G85" s="1171"/>
    </row>
    <row r="86" spans="1:7">
      <c r="A86" s="1175">
        <f t="shared" si="1"/>
        <v>80</v>
      </c>
      <c r="B86" s="1170" t="s">
        <v>2990</v>
      </c>
      <c r="C86" s="1170" t="s">
        <v>2220</v>
      </c>
      <c r="D86" s="1170"/>
      <c r="E86" s="1171"/>
      <c r="F86" s="1171"/>
      <c r="G86" s="1171"/>
    </row>
    <row r="87" spans="1:7">
      <c r="A87" s="1175">
        <f t="shared" si="1"/>
        <v>81</v>
      </c>
      <c r="B87" s="1170" t="s">
        <v>2993</v>
      </c>
      <c r="C87" s="1170" t="s">
        <v>2220</v>
      </c>
      <c r="D87" s="1170"/>
      <c r="E87" s="1171"/>
      <c r="F87" s="1171"/>
      <c r="G87" s="1171"/>
    </row>
    <row r="88" spans="1:7">
      <c r="A88" s="1175">
        <f t="shared" si="1"/>
        <v>82</v>
      </c>
      <c r="B88" s="1174" t="s">
        <v>2881</v>
      </c>
      <c r="C88" s="1170" t="s">
        <v>62</v>
      </c>
      <c r="D88" s="1170" t="s">
        <v>1009</v>
      </c>
      <c r="E88" s="1171" t="s">
        <v>2697</v>
      </c>
      <c r="F88" s="1171" t="s">
        <v>2697</v>
      </c>
      <c r="G88" s="1171"/>
    </row>
    <row r="89" spans="1:7">
      <c r="A89" s="1175">
        <f t="shared" si="1"/>
        <v>83</v>
      </c>
      <c r="B89" s="1170" t="s">
        <v>2898</v>
      </c>
      <c r="C89" s="1170" t="s">
        <v>1319</v>
      </c>
      <c r="D89" s="1170" t="s">
        <v>1009</v>
      </c>
      <c r="E89" s="1171" t="s">
        <v>2697</v>
      </c>
      <c r="F89" s="1171" t="s">
        <v>2697</v>
      </c>
      <c r="G89" s="1171"/>
    </row>
    <row r="90" spans="1:7">
      <c r="A90" s="1176">
        <f t="shared" si="1"/>
        <v>84</v>
      </c>
      <c r="B90" s="1170" t="s">
        <v>2304</v>
      </c>
      <c r="C90" s="1170" t="s">
        <v>62</v>
      </c>
      <c r="D90" s="1170" t="s">
        <v>1009</v>
      </c>
      <c r="E90" s="1171" t="s">
        <v>2697</v>
      </c>
      <c r="F90" s="1171" t="s">
        <v>2697</v>
      </c>
      <c r="G90" s="1171"/>
    </row>
    <row r="91" spans="1:7">
      <c r="A91" s="1175">
        <f t="shared" si="1"/>
        <v>85</v>
      </c>
      <c r="B91" s="1170" t="s">
        <v>2305</v>
      </c>
      <c r="C91" s="1170" t="s">
        <v>76</v>
      </c>
      <c r="D91" s="1170" t="s">
        <v>1009</v>
      </c>
      <c r="E91" s="1171" t="s">
        <v>2697</v>
      </c>
      <c r="F91" s="1171" t="s">
        <v>2697</v>
      </c>
      <c r="G91" s="1171"/>
    </row>
    <row r="92" spans="1:7">
      <c r="A92" s="1175">
        <f t="shared" si="1"/>
        <v>86</v>
      </c>
      <c r="B92" s="1170" t="s">
        <v>2994</v>
      </c>
      <c r="C92" s="1170" t="s">
        <v>1991</v>
      </c>
      <c r="D92" s="1170" t="s">
        <v>1009</v>
      </c>
      <c r="E92" s="1171" t="s">
        <v>3373</v>
      </c>
      <c r="F92" s="1171"/>
      <c r="G92" s="1171"/>
    </row>
    <row r="93" spans="1:7">
      <c r="A93" s="1175">
        <f t="shared" si="1"/>
        <v>87</v>
      </c>
      <c r="B93" s="1170" t="s">
        <v>2996</v>
      </c>
      <c r="C93" s="1170" t="s">
        <v>1991</v>
      </c>
      <c r="D93" s="1170" t="s">
        <v>1009</v>
      </c>
      <c r="E93" s="1171" t="s">
        <v>2697</v>
      </c>
      <c r="F93" s="1171" t="s">
        <v>2697</v>
      </c>
      <c r="G93" s="1171"/>
    </row>
    <row r="94" spans="1:7">
      <c r="A94" s="1175">
        <f t="shared" si="1"/>
        <v>88</v>
      </c>
      <c r="B94" s="1174" t="s">
        <v>2902</v>
      </c>
      <c r="C94" s="1170" t="s">
        <v>62</v>
      </c>
      <c r="D94" s="1170" t="s">
        <v>1009</v>
      </c>
      <c r="E94" s="1171" t="s">
        <v>2697</v>
      </c>
      <c r="F94" s="1171" t="s">
        <v>2697</v>
      </c>
      <c r="G94" s="1171"/>
    </row>
    <row r="95" spans="1:7">
      <c r="A95" s="1175">
        <f t="shared" si="1"/>
        <v>89</v>
      </c>
      <c r="B95" s="1170" t="s">
        <v>2311</v>
      </c>
      <c r="C95" s="1170" t="s">
        <v>53</v>
      </c>
      <c r="D95" s="1170" t="s">
        <v>1009</v>
      </c>
      <c r="E95" s="1171" t="s">
        <v>2697</v>
      </c>
      <c r="F95" s="1171" t="s">
        <v>2697</v>
      </c>
      <c r="G95" s="1171"/>
    </row>
    <row r="96" spans="1:7">
      <c r="A96" s="1175">
        <f t="shared" si="1"/>
        <v>90</v>
      </c>
      <c r="B96" s="1170" t="s">
        <v>2312</v>
      </c>
      <c r="C96" s="1170" t="s">
        <v>76</v>
      </c>
      <c r="D96" s="1170" t="s">
        <v>1009</v>
      </c>
      <c r="E96" s="1171" t="s">
        <v>2697</v>
      </c>
      <c r="F96" s="1171" t="s">
        <v>2697</v>
      </c>
      <c r="G96" s="1171"/>
    </row>
    <row r="97" spans="1:7">
      <c r="A97" s="1175">
        <f t="shared" si="1"/>
        <v>91</v>
      </c>
      <c r="B97" s="1170" t="s">
        <v>2997</v>
      </c>
      <c r="C97" s="1170" t="s">
        <v>1277</v>
      </c>
      <c r="D97" s="1170" t="s">
        <v>1009</v>
      </c>
      <c r="E97" s="1171" t="s">
        <v>2697</v>
      </c>
      <c r="F97" s="1171" t="s">
        <v>2697</v>
      </c>
      <c r="G97" s="1171"/>
    </row>
    <row r="98" spans="1:7">
      <c r="A98" s="1175">
        <f t="shared" si="1"/>
        <v>92</v>
      </c>
      <c r="B98" s="1174" t="s">
        <v>2882</v>
      </c>
      <c r="C98" s="1170" t="s">
        <v>76</v>
      </c>
      <c r="D98" s="1170" t="s">
        <v>1009</v>
      </c>
      <c r="E98" s="1171" t="s">
        <v>2697</v>
      </c>
      <c r="F98" s="1171" t="s">
        <v>2697</v>
      </c>
      <c r="G98" s="1171"/>
    </row>
    <row r="99" spans="1:7">
      <c r="A99" s="1175">
        <f t="shared" si="1"/>
        <v>93</v>
      </c>
      <c r="B99" s="1170" t="s">
        <v>2890</v>
      </c>
      <c r="C99" s="1170" t="s">
        <v>76</v>
      </c>
      <c r="D99" s="1170" t="s">
        <v>1009</v>
      </c>
      <c r="E99" s="1171" t="s">
        <v>2697</v>
      </c>
      <c r="F99" s="1171" t="s">
        <v>2697</v>
      </c>
      <c r="G99" s="1171"/>
    </row>
    <row r="100" spans="1:7">
      <c r="A100" s="1175">
        <f t="shared" si="1"/>
        <v>94</v>
      </c>
      <c r="B100" s="1170" t="s">
        <v>2999</v>
      </c>
      <c r="C100" s="1170" t="s">
        <v>1269</v>
      </c>
      <c r="D100" s="1170" t="s">
        <v>1009</v>
      </c>
      <c r="E100" s="1171" t="s">
        <v>2697</v>
      </c>
      <c r="F100" s="1171" t="s">
        <v>2697</v>
      </c>
      <c r="G100" s="1171"/>
    </row>
    <row r="101" spans="1:7">
      <c r="A101" s="1175">
        <f t="shared" si="1"/>
        <v>95</v>
      </c>
      <c r="B101" s="1170" t="s">
        <v>3000</v>
      </c>
      <c r="C101" s="1170" t="s">
        <v>1361</v>
      </c>
      <c r="D101" s="1170" t="s">
        <v>1009</v>
      </c>
      <c r="E101" s="1171" t="s">
        <v>2697</v>
      </c>
      <c r="F101" s="1171" t="s">
        <v>2697</v>
      </c>
      <c r="G101" s="1171"/>
    </row>
    <row r="102" spans="1:7">
      <c r="A102" s="1175">
        <f t="shared" si="1"/>
        <v>96</v>
      </c>
      <c r="B102" s="1174" t="s">
        <v>3133</v>
      </c>
      <c r="C102" s="1170" t="s">
        <v>76</v>
      </c>
      <c r="D102" s="1170" t="s">
        <v>1009</v>
      </c>
      <c r="E102" s="1171" t="s">
        <v>2697</v>
      </c>
      <c r="F102" s="1171" t="s">
        <v>2697</v>
      </c>
      <c r="G102" s="1171"/>
    </row>
    <row r="103" spans="1:7">
      <c r="A103" s="1175">
        <f t="shared" si="1"/>
        <v>97</v>
      </c>
      <c r="B103" s="1174" t="s">
        <v>2889</v>
      </c>
      <c r="C103" s="1170" t="s">
        <v>76</v>
      </c>
      <c r="D103" s="1170" t="s">
        <v>1009</v>
      </c>
      <c r="E103" s="1171" t="s">
        <v>2697</v>
      </c>
      <c r="F103" s="1171" t="s">
        <v>2697</v>
      </c>
      <c r="G103" s="1171"/>
    </row>
    <row r="104" spans="1:7">
      <c r="A104" s="1175">
        <f t="shared" si="1"/>
        <v>98</v>
      </c>
      <c r="B104" s="1174" t="s">
        <v>2900</v>
      </c>
      <c r="C104" s="1170" t="s">
        <v>76</v>
      </c>
      <c r="D104" s="1170" t="s">
        <v>1009</v>
      </c>
      <c r="E104" s="1171" t="s">
        <v>2697</v>
      </c>
      <c r="F104" s="1171" t="s">
        <v>2697</v>
      </c>
      <c r="G104" s="1171"/>
    </row>
    <row r="105" spans="1:7">
      <c r="A105" s="1175">
        <f t="shared" si="1"/>
        <v>99</v>
      </c>
      <c r="B105" s="1174" t="s">
        <v>3136</v>
      </c>
      <c r="C105" s="1170" t="s">
        <v>76</v>
      </c>
      <c r="D105" s="1170" t="s">
        <v>1009</v>
      </c>
      <c r="E105" s="1171" t="s">
        <v>2697</v>
      </c>
      <c r="F105" s="1171" t="s">
        <v>2697</v>
      </c>
      <c r="G105" s="1171"/>
    </row>
    <row r="106" spans="1:7">
      <c r="A106" s="1175">
        <f t="shared" si="1"/>
        <v>100</v>
      </c>
      <c r="B106" s="1170" t="s">
        <v>3002</v>
      </c>
      <c r="C106" s="1170" t="s">
        <v>1277</v>
      </c>
      <c r="D106" s="1170" t="s">
        <v>1009</v>
      </c>
      <c r="E106" s="1171" t="s">
        <v>2697</v>
      </c>
      <c r="F106" s="1171" t="s">
        <v>2697</v>
      </c>
      <c r="G106" s="1171"/>
    </row>
    <row r="107" spans="1:7">
      <c r="A107" s="1175">
        <f t="shared" si="1"/>
        <v>101</v>
      </c>
      <c r="B107" s="1170" t="s">
        <v>2412</v>
      </c>
      <c r="C107" s="1170" t="s">
        <v>1998</v>
      </c>
      <c r="D107" s="1170" t="s">
        <v>1009</v>
      </c>
      <c r="E107" s="1171" t="s">
        <v>2697</v>
      </c>
      <c r="F107" s="1171" t="s">
        <v>2697</v>
      </c>
      <c r="G107" s="1171"/>
    </row>
    <row r="108" spans="1:7">
      <c r="A108" s="1175">
        <f t="shared" si="1"/>
        <v>102</v>
      </c>
      <c r="B108" s="1174" t="s">
        <v>2901</v>
      </c>
      <c r="C108" s="1170" t="s">
        <v>76</v>
      </c>
      <c r="D108" s="1170" t="s">
        <v>1009</v>
      </c>
      <c r="E108" s="1171" t="s">
        <v>2697</v>
      </c>
      <c r="F108" s="1171"/>
      <c r="G108" s="1171" t="s">
        <v>3377</v>
      </c>
    </row>
    <row r="109" spans="1:7">
      <c r="A109" s="1175">
        <f t="shared" si="1"/>
        <v>103</v>
      </c>
      <c r="B109" s="1174" t="s">
        <v>2891</v>
      </c>
      <c r="C109" s="1170" t="s">
        <v>76</v>
      </c>
      <c r="D109" s="1170" t="s">
        <v>1009</v>
      </c>
      <c r="E109" s="1171" t="s">
        <v>2697</v>
      </c>
      <c r="F109" s="1171" t="s">
        <v>2697</v>
      </c>
      <c r="G109" s="1171"/>
    </row>
    <row r="110" spans="1:7">
      <c r="A110" s="1175">
        <f t="shared" si="1"/>
        <v>104</v>
      </c>
      <c r="B110" s="1174" t="s">
        <v>3135</v>
      </c>
      <c r="C110" s="1170" t="s">
        <v>62</v>
      </c>
      <c r="D110" s="1170" t="s">
        <v>1009</v>
      </c>
      <c r="E110" s="1171" t="s">
        <v>2697</v>
      </c>
      <c r="F110" s="1171" t="s">
        <v>2697</v>
      </c>
      <c r="G110" s="1171"/>
    </row>
    <row r="111" spans="1:7">
      <c r="A111" s="1175">
        <f t="shared" si="1"/>
        <v>105</v>
      </c>
      <c r="B111" s="1170" t="s">
        <v>3005</v>
      </c>
      <c r="C111" s="1170" t="s">
        <v>90</v>
      </c>
      <c r="D111" s="1170" t="s">
        <v>1009</v>
      </c>
      <c r="E111" s="1171" t="s">
        <v>2697</v>
      </c>
      <c r="F111" s="1171" t="s">
        <v>2697</v>
      </c>
      <c r="G111" s="1171"/>
    </row>
    <row r="112" spans="1:7">
      <c r="A112" s="1175">
        <f t="shared" si="1"/>
        <v>106</v>
      </c>
      <c r="B112" s="1174" t="s">
        <v>3152</v>
      </c>
      <c r="C112" s="1170" t="s">
        <v>62</v>
      </c>
      <c r="D112" s="1170" t="s">
        <v>1009</v>
      </c>
      <c r="E112" s="1171" t="s">
        <v>2697</v>
      </c>
      <c r="F112" s="1171" t="s">
        <v>2697</v>
      </c>
      <c r="G112" s="1171"/>
    </row>
    <row r="113" spans="1:7">
      <c r="A113" s="1175">
        <f t="shared" si="1"/>
        <v>107</v>
      </c>
      <c r="B113" s="1170" t="s">
        <v>3007</v>
      </c>
      <c r="C113" s="1170" t="s">
        <v>1269</v>
      </c>
      <c r="D113" s="1170" t="s">
        <v>1009</v>
      </c>
      <c r="E113" s="1171" t="s">
        <v>2697</v>
      </c>
      <c r="F113" s="1171" t="s">
        <v>2697</v>
      </c>
      <c r="G113" s="1171"/>
    </row>
    <row r="114" spans="1:7">
      <c r="A114" s="1175">
        <f t="shared" si="1"/>
        <v>108</v>
      </c>
      <c r="B114" s="1174" t="s">
        <v>3179</v>
      </c>
      <c r="C114" s="1170" t="s">
        <v>249</v>
      </c>
      <c r="D114" s="1170" t="s">
        <v>1009</v>
      </c>
      <c r="E114" s="1171" t="s">
        <v>2697</v>
      </c>
      <c r="F114" s="1171" t="s">
        <v>2697</v>
      </c>
      <c r="G114" s="1171"/>
    </row>
    <row r="115" spans="1:7">
      <c r="A115" s="1175">
        <f t="shared" si="1"/>
        <v>109</v>
      </c>
      <c r="B115" s="1170" t="s">
        <v>3009</v>
      </c>
      <c r="C115" s="1170" t="s">
        <v>1361</v>
      </c>
      <c r="D115" s="1170" t="s">
        <v>1009</v>
      </c>
      <c r="E115" s="1171" t="s">
        <v>3373</v>
      </c>
      <c r="F115" s="1171" t="s">
        <v>3373</v>
      </c>
      <c r="G115" s="1171"/>
    </row>
    <row r="116" spans="1:7">
      <c r="A116" s="1175">
        <f t="shared" si="1"/>
        <v>110</v>
      </c>
      <c r="B116" s="1170" t="s">
        <v>3011</v>
      </c>
      <c r="C116" s="1170" t="s">
        <v>1277</v>
      </c>
      <c r="D116" s="1170"/>
      <c r="E116" s="1171"/>
      <c r="F116" s="1171"/>
      <c r="G116" s="1171"/>
    </row>
    <row r="117" spans="1:7">
      <c r="A117" s="1176">
        <f t="shared" si="1"/>
        <v>111</v>
      </c>
      <c r="B117" s="1170" t="s">
        <v>3013</v>
      </c>
      <c r="C117" s="1170" t="s">
        <v>1269</v>
      </c>
      <c r="D117" s="1170" t="s">
        <v>1009</v>
      </c>
      <c r="E117" s="1171" t="s">
        <v>2697</v>
      </c>
      <c r="F117" s="1171" t="s">
        <v>2697</v>
      </c>
      <c r="G117" s="1171"/>
    </row>
    <row r="118" spans="1:7">
      <c r="A118" s="1176">
        <f t="shared" si="1"/>
        <v>112</v>
      </c>
      <c r="B118" s="1170" t="s">
        <v>3015</v>
      </c>
      <c r="C118" s="1170" t="s">
        <v>53</v>
      </c>
      <c r="D118" s="1170" t="s">
        <v>1009</v>
      </c>
      <c r="E118" s="1171" t="s">
        <v>2697</v>
      </c>
      <c r="F118" s="1171" t="s">
        <v>2697</v>
      </c>
      <c r="G118" s="1171" t="s">
        <v>3375</v>
      </c>
    </row>
    <row r="119" spans="1:7">
      <c r="A119" s="1176">
        <f t="shared" si="1"/>
        <v>113</v>
      </c>
      <c r="B119" s="1170" t="s">
        <v>3016</v>
      </c>
      <c r="C119" s="1170" t="s">
        <v>1319</v>
      </c>
      <c r="D119" s="1170" t="s">
        <v>1009</v>
      </c>
      <c r="E119" s="1171" t="s">
        <v>2697</v>
      </c>
      <c r="F119" s="1171" t="s">
        <v>2697</v>
      </c>
      <c r="G119" s="1171"/>
    </row>
    <row r="120" spans="1:7">
      <c r="A120" s="1175">
        <f t="shared" si="1"/>
        <v>114</v>
      </c>
      <c r="B120" s="1174" t="s">
        <v>3153</v>
      </c>
      <c r="C120" s="1170" t="s">
        <v>76</v>
      </c>
      <c r="D120" s="1170" t="s">
        <v>1009</v>
      </c>
      <c r="E120" s="1171" t="s">
        <v>2697</v>
      </c>
      <c r="F120" s="1171" t="s">
        <v>2697</v>
      </c>
      <c r="G120" s="1171"/>
    </row>
    <row r="121" spans="1:7">
      <c r="A121" s="1176">
        <f t="shared" si="1"/>
        <v>115</v>
      </c>
      <c r="B121" s="1170" t="s">
        <v>3018</v>
      </c>
      <c r="C121" s="1170" t="s">
        <v>1269</v>
      </c>
      <c r="D121" s="1170" t="s">
        <v>1009</v>
      </c>
      <c r="E121" s="1171" t="s">
        <v>2697</v>
      </c>
      <c r="F121" s="1171" t="s">
        <v>2697</v>
      </c>
      <c r="G121" s="1171"/>
    </row>
    <row r="122" spans="1:7">
      <c r="A122" s="1175">
        <f t="shared" si="1"/>
        <v>116</v>
      </c>
      <c r="B122" s="1174" t="s">
        <v>3178</v>
      </c>
      <c r="C122" s="1170" t="s">
        <v>62</v>
      </c>
      <c r="D122" s="1170" t="s">
        <v>1009</v>
      </c>
      <c r="E122" s="1171" t="s">
        <v>2697</v>
      </c>
      <c r="F122" s="1171" t="s">
        <v>2697</v>
      </c>
      <c r="G122" s="1171"/>
    </row>
    <row r="123" spans="1:7">
      <c r="A123" s="1175">
        <f t="shared" si="1"/>
        <v>117</v>
      </c>
      <c r="B123" s="1170" t="s">
        <v>3020</v>
      </c>
      <c r="C123" s="1170" t="s">
        <v>1998</v>
      </c>
      <c r="D123" s="1170"/>
      <c r="E123" s="1171"/>
      <c r="F123" s="1171"/>
      <c r="G123" s="1171"/>
    </row>
    <row r="124" spans="1:7">
      <c r="A124" s="1176">
        <f t="shared" si="1"/>
        <v>118</v>
      </c>
      <c r="B124" s="1170" t="s">
        <v>2410</v>
      </c>
      <c r="C124" s="1170" t="s">
        <v>1938</v>
      </c>
      <c r="D124" s="1170" t="s">
        <v>1009</v>
      </c>
      <c r="E124" s="1171" t="s">
        <v>2697</v>
      </c>
      <c r="F124" s="1171" t="s">
        <v>2697</v>
      </c>
      <c r="G124" s="1171"/>
    </row>
    <row r="125" spans="1:7">
      <c r="A125" s="1176">
        <f t="shared" si="1"/>
        <v>119</v>
      </c>
      <c r="B125" s="1174" t="s">
        <v>3241</v>
      </c>
      <c r="C125" s="1170" t="s">
        <v>76</v>
      </c>
      <c r="D125" s="1170" t="s">
        <v>1009</v>
      </c>
      <c r="E125" s="1171" t="s">
        <v>3373</v>
      </c>
      <c r="F125" s="1171"/>
      <c r="G125" s="1171" t="s">
        <v>3371</v>
      </c>
    </row>
    <row r="126" spans="1:7">
      <c r="A126" s="1175">
        <f t="shared" si="1"/>
        <v>120</v>
      </c>
      <c r="B126" s="1170" t="s">
        <v>2411</v>
      </c>
      <c r="C126" s="1170" t="s">
        <v>1269</v>
      </c>
      <c r="D126" s="1170"/>
      <c r="E126" s="1171"/>
      <c r="F126" s="1171"/>
      <c r="G126" s="1171"/>
    </row>
    <row r="127" spans="1:7">
      <c r="A127" s="1175">
        <f t="shared" si="1"/>
        <v>121</v>
      </c>
      <c r="B127" s="1170" t="s">
        <v>3023</v>
      </c>
      <c r="C127" s="1170" t="s">
        <v>1991</v>
      </c>
      <c r="D127" s="1170" t="s">
        <v>22</v>
      </c>
      <c r="E127" s="1171"/>
      <c r="F127" s="1171"/>
      <c r="G127" s="1171"/>
    </row>
    <row r="128" spans="1:7">
      <c r="A128" s="1175">
        <f t="shared" si="1"/>
        <v>122</v>
      </c>
      <c r="B128" s="1170" t="s">
        <v>3026</v>
      </c>
      <c r="C128" s="1170" t="s">
        <v>2026</v>
      </c>
      <c r="D128" s="1170"/>
      <c r="E128" s="1171"/>
      <c r="F128" s="1171"/>
      <c r="G128" s="1171"/>
    </row>
    <row r="129" spans="1:7">
      <c r="A129" s="1175">
        <f t="shared" si="1"/>
        <v>123</v>
      </c>
      <c r="B129" s="1170" t="s">
        <v>3028</v>
      </c>
      <c r="C129" s="1170" t="s">
        <v>1319</v>
      </c>
      <c r="D129" s="1170"/>
      <c r="E129" s="1171"/>
      <c r="F129" s="1171"/>
      <c r="G129" s="1171"/>
    </row>
    <row r="130" spans="1:7">
      <c r="A130" s="1175">
        <f t="shared" si="1"/>
        <v>124</v>
      </c>
      <c r="B130" s="1170" t="s">
        <v>3030</v>
      </c>
      <c r="C130" s="1170" t="s">
        <v>1277</v>
      </c>
      <c r="D130" s="1170" t="s">
        <v>1009</v>
      </c>
      <c r="E130" s="1171" t="s">
        <v>2697</v>
      </c>
      <c r="F130" s="1171"/>
      <c r="G130" s="1171" t="s">
        <v>3372</v>
      </c>
    </row>
    <row r="131" spans="1:7">
      <c r="A131" s="1175">
        <f t="shared" si="1"/>
        <v>125</v>
      </c>
      <c r="B131" s="1170" t="s">
        <v>3032</v>
      </c>
      <c r="C131" s="1170" t="s">
        <v>2026</v>
      </c>
      <c r="D131" s="1170"/>
      <c r="E131" s="1171"/>
      <c r="F131" s="1171"/>
      <c r="G131" s="1171"/>
    </row>
    <row r="132" spans="1:7">
      <c r="A132" s="1175">
        <f t="shared" si="1"/>
        <v>126</v>
      </c>
      <c r="B132" s="1170" t="s">
        <v>3034</v>
      </c>
      <c r="C132" s="1170" t="s">
        <v>1991</v>
      </c>
      <c r="D132" s="1170"/>
      <c r="E132" s="1171"/>
      <c r="F132" s="1171"/>
      <c r="G132" s="1171"/>
    </row>
    <row r="133" spans="1:7">
      <c r="A133" s="1175">
        <f t="shared" si="1"/>
        <v>127</v>
      </c>
      <c r="B133" s="1170" t="s">
        <v>3036</v>
      </c>
      <c r="C133" s="1170" t="s">
        <v>1269</v>
      </c>
      <c r="D133" s="1170" t="s">
        <v>1009</v>
      </c>
      <c r="E133" s="1171"/>
      <c r="F133" s="1171"/>
      <c r="G133" s="1171"/>
    </row>
    <row r="134" spans="1:7">
      <c r="A134" s="1175">
        <f t="shared" si="1"/>
        <v>128</v>
      </c>
      <c r="B134" s="1170" t="s">
        <v>3037</v>
      </c>
      <c r="C134" s="1170" t="s">
        <v>1269</v>
      </c>
      <c r="D134" s="1170" t="s">
        <v>1009</v>
      </c>
      <c r="E134" s="1171" t="s">
        <v>2697</v>
      </c>
      <c r="F134" s="1171" t="s">
        <v>2697</v>
      </c>
      <c r="G134" s="1171"/>
    </row>
    <row r="135" spans="1:7">
      <c r="A135" s="1175">
        <f t="shared" si="1"/>
        <v>129</v>
      </c>
      <c r="B135" s="1170" t="s">
        <v>2472</v>
      </c>
      <c r="C135" s="1170" t="s">
        <v>53</v>
      </c>
      <c r="D135" s="1170" t="s">
        <v>1009</v>
      </c>
      <c r="E135" s="1171"/>
      <c r="F135" s="1171"/>
      <c r="G135" s="1171"/>
    </row>
    <row r="136" spans="1:7">
      <c r="A136" s="1175">
        <f t="shared" ref="A136:A199" si="2">A135+1</f>
        <v>130</v>
      </c>
      <c r="B136" s="1170" t="s">
        <v>3038</v>
      </c>
      <c r="C136" s="1170" t="s">
        <v>915</v>
      </c>
      <c r="D136" s="1170" t="s">
        <v>1009</v>
      </c>
      <c r="E136" s="1171" t="s">
        <v>2697</v>
      </c>
      <c r="F136" s="1171" t="s">
        <v>2697</v>
      </c>
      <c r="G136" s="1171"/>
    </row>
    <row r="137" spans="1:7">
      <c r="A137" s="1175">
        <f t="shared" si="2"/>
        <v>131</v>
      </c>
      <c r="B137" s="1170" t="s">
        <v>2475</v>
      </c>
      <c r="C137" s="1170" t="s">
        <v>76</v>
      </c>
      <c r="D137" s="1170" t="s">
        <v>1009</v>
      </c>
      <c r="E137" s="1171" t="s">
        <v>2697</v>
      </c>
      <c r="F137" s="1171" t="s">
        <v>2697</v>
      </c>
      <c r="G137" s="1171"/>
    </row>
    <row r="138" spans="1:7">
      <c r="A138" s="1175">
        <f t="shared" si="2"/>
        <v>132</v>
      </c>
      <c r="B138" s="1170" t="s">
        <v>3039</v>
      </c>
      <c r="C138" s="1170" t="s">
        <v>1269</v>
      </c>
      <c r="D138" s="1170" t="s">
        <v>1009</v>
      </c>
      <c r="E138" s="1171" t="s">
        <v>2697</v>
      </c>
      <c r="F138" s="1171" t="s">
        <v>2697</v>
      </c>
      <c r="G138" s="1171"/>
    </row>
    <row r="139" spans="1:7">
      <c r="A139" s="1175">
        <f t="shared" si="2"/>
        <v>133</v>
      </c>
      <c r="B139" s="1170" t="s">
        <v>2401</v>
      </c>
      <c r="C139" s="1170" t="s">
        <v>76</v>
      </c>
      <c r="D139" s="1170" t="s">
        <v>1009</v>
      </c>
      <c r="E139" s="1171" t="s">
        <v>2697</v>
      </c>
      <c r="F139" s="1171" t="s">
        <v>2697</v>
      </c>
      <c r="G139" s="1171"/>
    </row>
    <row r="140" spans="1:7">
      <c r="A140" s="1175">
        <f t="shared" si="2"/>
        <v>134</v>
      </c>
      <c r="B140" s="1170" t="s">
        <v>2478</v>
      </c>
      <c r="C140" s="1170" t="s">
        <v>62</v>
      </c>
      <c r="D140" s="1170" t="s">
        <v>1009</v>
      </c>
      <c r="E140" s="1171" t="s">
        <v>2697</v>
      </c>
      <c r="F140" s="1171" t="s">
        <v>2697</v>
      </c>
      <c r="G140" s="1171"/>
    </row>
    <row r="141" spans="1:7">
      <c r="A141" s="1175">
        <f t="shared" si="2"/>
        <v>135</v>
      </c>
      <c r="B141" s="1170" t="s">
        <v>2402</v>
      </c>
      <c r="C141" s="1170" t="s">
        <v>76</v>
      </c>
      <c r="D141" s="1170" t="s">
        <v>1009</v>
      </c>
      <c r="E141" s="1171" t="s">
        <v>2697</v>
      </c>
      <c r="F141" s="1171" t="s">
        <v>2697</v>
      </c>
      <c r="G141" s="1171"/>
    </row>
    <row r="142" spans="1:7">
      <c r="A142" s="1175">
        <f t="shared" si="2"/>
        <v>136</v>
      </c>
      <c r="B142" s="1170" t="s">
        <v>3040</v>
      </c>
      <c r="C142" s="1170" t="s">
        <v>1277</v>
      </c>
      <c r="D142" s="1170" t="s">
        <v>1009</v>
      </c>
      <c r="E142" s="1171" t="s">
        <v>2697</v>
      </c>
      <c r="F142" s="1171" t="s">
        <v>2697</v>
      </c>
      <c r="G142" s="1171"/>
    </row>
    <row r="143" spans="1:7">
      <c r="A143" s="1175">
        <f t="shared" si="2"/>
        <v>137</v>
      </c>
      <c r="B143" s="1170" t="s">
        <v>2400</v>
      </c>
      <c r="C143" s="1170" t="s">
        <v>76</v>
      </c>
      <c r="D143" s="1170" t="s">
        <v>1009</v>
      </c>
      <c r="E143" s="1171" t="s">
        <v>2697</v>
      </c>
      <c r="F143" s="1171" t="s">
        <v>2697</v>
      </c>
      <c r="G143" s="1171"/>
    </row>
    <row r="144" spans="1:7">
      <c r="A144" s="1175">
        <f t="shared" si="2"/>
        <v>138</v>
      </c>
      <c r="B144" s="1170" t="s">
        <v>3041</v>
      </c>
      <c r="C144" s="1170" t="s">
        <v>1277</v>
      </c>
      <c r="D144" s="1170"/>
      <c r="E144" s="1171"/>
      <c r="F144" s="1171"/>
      <c r="G144" s="1171"/>
    </row>
    <row r="145" spans="1:7">
      <c r="A145" s="1175">
        <f t="shared" si="2"/>
        <v>139</v>
      </c>
      <c r="B145" s="1170" t="s">
        <v>2483</v>
      </c>
      <c r="C145" s="1170" t="s">
        <v>76</v>
      </c>
      <c r="D145" s="1170"/>
      <c r="E145" s="1171"/>
      <c r="F145" s="1171"/>
      <c r="G145" s="1171"/>
    </row>
    <row r="146" spans="1:7">
      <c r="A146" s="1175">
        <f t="shared" si="2"/>
        <v>140</v>
      </c>
      <c r="B146" s="1170" t="s">
        <v>3042</v>
      </c>
      <c r="C146" s="1170" t="s">
        <v>1319</v>
      </c>
      <c r="D146" s="1170"/>
      <c r="E146" s="1171"/>
      <c r="F146" s="1171"/>
      <c r="G146" s="1171"/>
    </row>
    <row r="147" spans="1:7">
      <c r="A147" s="1175">
        <f t="shared" si="2"/>
        <v>141</v>
      </c>
      <c r="B147" s="1170" t="s">
        <v>2486</v>
      </c>
      <c r="C147" s="1170" t="s">
        <v>62</v>
      </c>
      <c r="D147" s="1170"/>
      <c r="E147" s="1171"/>
      <c r="F147" s="1171"/>
      <c r="G147" s="1171"/>
    </row>
    <row r="148" spans="1:7">
      <c r="A148" s="1175">
        <f t="shared" si="2"/>
        <v>142</v>
      </c>
      <c r="B148" s="1170" t="s">
        <v>2487</v>
      </c>
      <c r="C148" s="1170" t="s">
        <v>53</v>
      </c>
      <c r="D148" s="1170"/>
      <c r="E148" s="1171"/>
      <c r="F148" s="1171"/>
      <c r="G148" s="1171"/>
    </row>
    <row r="149" spans="1:7">
      <c r="A149" s="1175">
        <f t="shared" si="2"/>
        <v>143</v>
      </c>
      <c r="B149" s="1170" t="s">
        <v>3043</v>
      </c>
      <c r="C149" s="1170" t="s">
        <v>1361</v>
      </c>
      <c r="D149" s="1170"/>
      <c r="E149" s="1171"/>
      <c r="F149" s="1171"/>
      <c r="G149" s="1171"/>
    </row>
    <row r="150" spans="1:7">
      <c r="A150" s="1175">
        <f t="shared" si="2"/>
        <v>144</v>
      </c>
      <c r="B150" s="1170" t="s">
        <v>2489</v>
      </c>
      <c r="C150" s="1170" t="s">
        <v>76</v>
      </c>
      <c r="D150" s="1170"/>
      <c r="E150" s="1171"/>
      <c r="F150" s="1171"/>
      <c r="G150" s="1171"/>
    </row>
    <row r="151" spans="1:7">
      <c r="A151" s="1175">
        <f t="shared" si="2"/>
        <v>145</v>
      </c>
      <c r="B151" s="1170" t="s">
        <v>2490</v>
      </c>
      <c r="C151" s="1170" t="s">
        <v>76</v>
      </c>
      <c r="D151" s="1170"/>
      <c r="E151" s="1171"/>
      <c r="F151" s="1171"/>
      <c r="G151" s="1171"/>
    </row>
    <row r="152" spans="1:7">
      <c r="A152" s="1175">
        <f t="shared" si="2"/>
        <v>146</v>
      </c>
      <c r="B152" s="1170" t="s">
        <v>3044</v>
      </c>
      <c r="C152" s="1170" t="s">
        <v>1269</v>
      </c>
      <c r="D152" s="1170"/>
      <c r="E152" s="1171"/>
      <c r="F152" s="1171"/>
      <c r="G152" s="1171"/>
    </row>
    <row r="153" spans="1:7">
      <c r="A153" s="1175">
        <f t="shared" si="2"/>
        <v>147</v>
      </c>
      <c r="B153" s="1170" t="s">
        <v>2492</v>
      </c>
      <c r="C153" s="1170" t="s">
        <v>62</v>
      </c>
      <c r="D153" s="1170"/>
      <c r="E153" s="1171"/>
      <c r="F153" s="1171"/>
      <c r="G153" s="1171"/>
    </row>
    <row r="154" spans="1:7">
      <c r="A154" s="1175">
        <f t="shared" si="2"/>
        <v>148</v>
      </c>
      <c r="B154" s="1170" t="s">
        <v>3045</v>
      </c>
      <c r="C154" s="1173" t="s">
        <v>1277</v>
      </c>
      <c r="D154" s="1173"/>
      <c r="E154" s="1171"/>
      <c r="F154" s="1171"/>
      <c r="G154" s="1171"/>
    </row>
    <row r="155" spans="1:7">
      <c r="A155" s="1175">
        <f t="shared" si="2"/>
        <v>149</v>
      </c>
      <c r="B155" s="1170" t="s">
        <v>3163</v>
      </c>
      <c r="C155" s="1173" t="s">
        <v>1980</v>
      </c>
      <c r="D155" s="1173"/>
      <c r="E155" s="1171"/>
      <c r="F155" s="1171"/>
      <c r="G155" s="1171"/>
    </row>
    <row r="156" spans="1:7">
      <c r="A156" s="1175">
        <f t="shared" si="2"/>
        <v>150</v>
      </c>
      <c r="B156" s="1170" t="s">
        <v>3164</v>
      </c>
      <c r="C156" s="1170" t="s">
        <v>2220</v>
      </c>
      <c r="D156" s="1170"/>
      <c r="E156" s="1171"/>
      <c r="F156" s="1171"/>
      <c r="G156" s="1171"/>
    </row>
    <row r="157" spans="1:7">
      <c r="A157" s="1175">
        <f t="shared" si="2"/>
        <v>151</v>
      </c>
      <c r="B157" s="1170" t="s">
        <v>3165</v>
      </c>
      <c r="C157" s="1170" t="s">
        <v>3267</v>
      </c>
      <c r="D157" s="1170"/>
      <c r="E157" s="1171"/>
      <c r="F157" s="1171"/>
      <c r="G157" s="1171"/>
    </row>
    <row r="158" spans="1:7">
      <c r="A158" s="1175">
        <f t="shared" si="2"/>
        <v>152</v>
      </c>
      <c r="B158" s="1170" t="s">
        <v>3166</v>
      </c>
      <c r="C158" s="1170" t="s">
        <v>2026</v>
      </c>
      <c r="D158" s="1170" t="s">
        <v>22</v>
      </c>
      <c r="E158" s="1171"/>
      <c r="F158" s="1171"/>
      <c r="G158" s="1171"/>
    </row>
    <row r="159" spans="1:7">
      <c r="A159" s="1175">
        <f t="shared" si="2"/>
        <v>153</v>
      </c>
      <c r="B159" s="1170" t="s">
        <v>3167</v>
      </c>
      <c r="C159" s="1170" t="s">
        <v>3268</v>
      </c>
      <c r="D159" s="1170"/>
      <c r="E159" s="1171"/>
      <c r="F159" s="1171"/>
      <c r="G159" s="1171"/>
    </row>
    <row r="160" spans="1:7">
      <c r="A160" s="1175">
        <f t="shared" si="2"/>
        <v>154</v>
      </c>
      <c r="B160" s="1170" t="s">
        <v>3168</v>
      </c>
      <c r="C160" s="1173" t="s">
        <v>1980</v>
      </c>
      <c r="D160" s="1173" t="s">
        <v>1009</v>
      </c>
      <c r="E160" s="1171" t="s">
        <v>2697</v>
      </c>
      <c r="F160" s="1171" t="s">
        <v>2697</v>
      </c>
      <c r="G160" s="1171"/>
    </row>
    <row r="161" spans="1:7">
      <c r="A161" s="1175">
        <f t="shared" si="2"/>
        <v>155</v>
      </c>
      <c r="B161" s="1170" t="s">
        <v>3169</v>
      </c>
      <c r="C161" s="1170" t="s">
        <v>2220</v>
      </c>
      <c r="D161" s="1170" t="s">
        <v>1009</v>
      </c>
      <c r="E161" s="1171" t="s">
        <v>2697</v>
      </c>
      <c r="F161" s="1171" t="s">
        <v>2697</v>
      </c>
      <c r="G161" s="1171"/>
    </row>
    <row r="162" spans="1:7">
      <c r="A162" s="1175">
        <f t="shared" si="2"/>
        <v>156</v>
      </c>
      <c r="B162" s="1170" t="s">
        <v>3161</v>
      </c>
      <c r="C162" s="1170" t="s">
        <v>3195</v>
      </c>
      <c r="D162" s="1170" t="s">
        <v>1009</v>
      </c>
      <c r="E162" s="1171" t="s">
        <v>2697</v>
      </c>
      <c r="F162" s="1171" t="s">
        <v>2697</v>
      </c>
      <c r="G162" s="1171"/>
    </row>
    <row r="163" spans="1:7">
      <c r="A163" s="1175">
        <f t="shared" si="2"/>
        <v>157</v>
      </c>
      <c r="B163" s="1170" t="s">
        <v>3162</v>
      </c>
      <c r="C163" s="1170" t="s">
        <v>76</v>
      </c>
      <c r="D163" s="1170" t="s">
        <v>1009</v>
      </c>
      <c r="E163" s="1171" t="s">
        <v>2697</v>
      </c>
      <c r="F163" s="1171" t="s">
        <v>2697</v>
      </c>
      <c r="G163" s="1171"/>
    </row>
    <row r="164" spans="1:7">
      <c r="A164" s="1175">
        <f t="shared" si="2"/>
        <v>158</v>
      </c>
      <c r="B164" s="1170" t="s">
        <v>3046</v>
      </c>
      <c r="C164" s="1170" t="s">
        <v>3176</v>
      </c>
      <c r="D164" s="1170" t="s">
        <v>1009</v>
      </c>
      <c r="E164" s="1171" t="s">
        <v>2697</v>
      </c>
      <c r="F164" s="1171" t="s">
        <v>2697</v>
      </c>
      <c r="G164" s="1171"/>
    </row>
    <row r="165" spans="1:7">
      <c r="A165" s="1175">
        <f t="shared" si="2"/>
        <v>159</v>
      </c>
      <c r="B165" s="1170" t="s">
        <v>2525</v>
      </c>
      <c r="C165" s="1170" t="s">
        <v>62</v>
      </c>
      <c r="D165" s="1170" t="s">
        <v>1009</v>
      </c>
      <c r="E165" s="1171" t="s">
        <v>2697</v>
      </c>
      <c r="F165" s="1171" t="s">
        <v>2697</v>
      </c>
      <c r="G165" s="1171"/>
    </row>
    <row r="166" spans="1:7">
      <c r="A166" s="1175">
        <f t="shared" si="2"/>
        <v>160</v>
      </c>
      <c r="B166" s="1170" t="s">
        <v>2526</v>
      </c>
      <c r="C166" s="1170" t="s">
        <v>62</v>
      </c>
      <c r="D166" s="1170" t="s">
        <v>1009</v>
      </c>
      <c r="E166" s="1171" t="s">
        <v>2697</v>
      </c>
      <c r="F166" s="1171" t="s">
        <v>2697</v>
      </c>
      <c r="G166" s="1171"/>
    </row>
    <row r="167" spans="1:7">
      <c r="A167" s="1175">
        <f t="shared" si="2"/>
        <v>161</v>
      </c>
      <c r="B167" s="1170" t="s">
        <v>2527</v>
      </c>
      <c r="C167" s="1170" t="s">
        <v>62</v>
      </c>
      <c r="D167" s="1170" t="s">
        <v>1009</v>
      </c>
      <c r="E167" s="1171" t="s">
        <v>2697</v>
      </c>
      <c r="F167" s="1171" t="s">
        <v>2697</v>
      </c>
      <c r="G167" s="1171"/>
    </row>
    <row r="168" spans="1:7">
      <c r="A168" s="1175">
        <f t="shared" si="2"/>
        <v>162</v>
      </c>
      <c r="B168" s="1170" t="s">
        <v>2528</v>
      </c>
      <c r="C168" s="1170" t="s">
        <v>76</v>
      </c>
      <c r="D168" s="1170" t="s">
        <v>1009</v>
      </c>
      <c r="E168" s="1171" t="s">
        <v>2697</v>
      </c>
      <c r="F168" s="1171" t="s">
        <v>2697</v>
      </c>
      <c r="G168" s="1171"/>
    </row>
    <row r="169" spans="1:7">
      <c r="A169" s="1175">
        <f t="shared" si="2"/>
        <v>163</v>
      </c>
      <c r="B169" s="1170" t="s">
        <v>2529</v>
      </c>
      <c r="C169" s="1170" t="s">
        <v>62</v>
      </c>
      <c r="D169" s="1170" t="s">
        <v>1009</v>
      </c>
      <c r="E169" s="1171" t="s">
        <v>2697</v>
      </c>
      <c r="F169" s="1171" t="s">
        <v>2697</v>
      </c>
      <c r="G169" s="1171"/>
    </row>
    <row r="170" spans="1:7">
      <c r="A170" s="1175">
        <f t="shared" si="2"/>
        <v>164</v>
      </c>
      <c r="B170" s="1170" t="s">
        <v>2530</v>
      </c>
      <c r="C170" s="1172" t="s">
        <v>249</v>
      </c>
      <c r="D170" s="1172" t="s">
        <v>1009</v>
      </c>
      <c r="E170" s="1171" t="s">
        <v>2697</v>
      </c>
      <c r="F170" s="1171" t="s">
        <v>2697</v>
      </c>
      <c r="G170" s="1171"/>
    </row>
    <row r="171" spans="1:7">
      <c r="A171" s="1175">
        <f t="shared" si="2"/>
        <v>165</v>
      </c>
      <c r="B171" s="1170" t="s">
        <v>3047</v>
      </c>
      <c r="C171" s="1170" t="s">
        <v>1956</v>
      </c>
      <c r="D171" s="1170" t="s">
        <v>1009</v>
      </c>
      <c r="E171" s="1171"/>
      <c r="F171" s="1171"/>
      <c r="G171" s="1171"/>
    </row>
    <row r="172" spans="1:7">
      <c r="A172" s="1175">
        <f t="shared" si="2"/>
        <v>166</v>
      </c>
      <c r="B172" s="1170" t="s">
        <v>2533</v>
      </c>
      <c r="C172" s="1170" t="s">
        <v>62</v>
      </c>
      <c r="D172" s="1170" t="s">
        <v>1009</v>
      </c>
      <c r="E172" s="1171" t="s">
        <v>2697</v>
      </c>
      <c r="F172" s="1171"/>
      <c r="G172" s="1171"/>
    </row>
    <row r="173" spans="1:7">
      <c r="A173" s="1175">
        <f t="shared" si="2"/>
        <v>167</v>
      </c>
      <c r="B173" s="1170" t="s">
        <v>3048</v>
      </c>
      <c r="C173" s="1170" t="s">
        <v>1402</v>
      </c>
      <c r="D173" s="1170"/>
      <c r="E173" s="1171"/>
      <c r="F173" s="1171"/>
      <c r="G173" s="1171"/>
    </row>
    <row r="174" spans="1:7">
      <c r="A174" s="1175">
        <f t="shared" si="2"/>
        <v>168</v>
      </c>
      <c r="B174" s="1170" t="s">
        <v>3049</v>
      </c>
      <c r="C174" s="1170" t="s">
        <v>90</v>
      </c>
      <c r="D174" s="1170"/>
      <c r="E174" s="1171"/>
      <c r="F174" s="1171"/>
      <c r="G174" s="1171"/>
    </row>
    <row r="175" spans="1:7">
      <c r="A175" s="1175">
        <f t="shared" si="2"/>
        <v>169</v>
      </c>
      <c r="B175" s="1170" t="s">
        <v>3050</v>
      </c>
      <c r="C175" s="1170" t="s">
        <v>90</v>
      </c>
      <c r="D175" s="1170" t="s">
        <v>1009</v>
      </c>
      <c r="E175" s="1171" t="s">
        <v>2697</v>
      </c>
      <c r="F175" s="1171" t="s">
        <v>2697</v>
      </c>
      <c r="G175" s="1171"/>
    </row>
    <row r="176" spans="1:7">
      <c r="A176" s="1175">
        <f t="shared" si="2"/>
        <v>170</v>
      </c>
      <c r="B176" s="1170" t="s">
        <v>2540</v>
      </c>
      <c r="C176" s="1170" t="s">
        <v>53</v>
      </c>
      <c r="D176" s="1170" t="s">
        <v>1009</v>
      </c>
      <c r="E176" s="1171" t="s">
        <v>2697</v>
      </c>
      <c r="F176" s="1171"/>
      <c r="G176" s="1171" t="s">
        <v>3374</v>
      </c>
    </row>
    <row r="177" spans="1:7">
      <c r="A177" s="1175">
        <f t="shared" si="2"/>
        <v>171</v>
      </c>
      <c r="B177" s="1170" t="s">
        <v>2541</v>
      </c>
      <c r="C177" s="1170" t="s">
        <v>62</v>
      </c>
      <c r="D177" s="1170" t="s">
        <v>1009</v>
      </c>
      <c r="E177" s="1171" t="s">
        <v>2697</v>
      </c>
      <c r="F177" s="1171" t="s">
        <v>3373</v>
      </c>
      <c r="G177" s="1171"/>
    </row>
    <row r="178" spans="1:7">
      <c r="A178" s="1175">
        <f t="shared" si="2"/>
        <v>172</v>
      </c>
      <c r="B178" s="1170" t="s">
        <v>3051</v>
      </c>
      <c r="C178" s="1170" t="s">
        <v>1361</v>
      </c>
      <c r="D178" s="1170" t="s">
        <v>22</v>
      </c>
      <c r="E178" s="1171"/>
      <c r="F178" s="1171"/>
      <c r="G178" s="1171"/>
    </row>
    <row r="179" spans="1:7">
      <c r="A179" s="1175">
        <f t="shared" si="2"/>
        <v>173</v>
      </c>
      <c r="B179" s="1170" t="s">
        <v>2544</v>
      </c>
      <c r="C179" s="1170" t="s">
        <v>62</v>
      </c>
      <c r="D179" s="1170" t="s">
        <v>1009</v>
      </c>
      <c r="E179" s="1171" t="s">
        <v>2697</v>
      </c>
      <c r="F179" s="1171"/>
      <c r="G179" s="1171"/>
    </row>
    <row r="180" spans="1:7">
      <c r="A180" s="1175">
        <f t="shared" si="2"/>
        <v>174</v>
      </c>
      <c r="B180" s="1170" t="s">
        <v>2545</v>
      </c>
      <c r="C180" s="1170" t="s">
        <v>62</v>
      </c>
      <c r="D180" s="1170" t="s">
        <v>1009</v>
      </c>
      <c r="E180" s="1171" t="s">
        <v>3373</v>
      </c>
      <c r="F180" s="1171"/>
      <c r="G180" s="1171"/>
    </row>
    <row r="181" spans="1:7">
      <c r="A181" s="1175">
        <f t="shared" si="2"/>
        <v>175</v>
      </c>
      <c r="B181" s="1170" t="s">
        <v>2546</v>
      </c>
      <c r="C181" s="1170" t="s">
        <v>76</v>
      </c>
      <c r="D181" s="1170" t="s">
        <v>1009</v>
      </c>
      <c r="E181" s="1171" t="s">
        <v>3373</v>
      </c>
      <c r="F181" s="1171"/>
      <c r="G181" s="1171"/>
    </row>
    <row r="182" spans="1:7">
      <c r="A182" s="1175">
        <f t="shared" si="2"/>
        <v>176</v>
      </c>
      <c r="B182" s="1170" t="s">
        <v>2547</v>
      </c>
      <c r="C182" s="1170" t="s">
        <v>62</v>
      </c>
      <c r="D182" s="1170" t="s">
        <v>1009</v>
      </c>
      <c r="E182" s="1171"/>
      <c r="F182" s="1171"/>
      <c r="G182" s="1171"/>
    </row>
    <row r="183" spans="1:7">
      <c r="A183" s="1175">
        <f t="shared" si="2"/>
        <v>177</v>
      </c>
      <c r="B183" s="1170" t="s">
        <v>3052</v>
      </c>
      <c r="C183" s="1170" t="s">
        <v>1361</v>
      </c>
      <c r="D183" s="1170" t="s">
        <v>1009</v>
      </c>
      <c r="E183" s="1171"/>
      <c r="F183" s="1171"/>
      <c r="G183" s="1171"/>
    </row>
    <row r="184" spans="1:7">
      <c r="A184" s="1175">
        <f t="shared" si="2"/>
        <v>178</v>
      </c>
      <c r="B184" s="1170" t="s">
        <v>2550</v>
      </c>
      <c r="C184" s="1170" t="s">
        <v>76</v>
      </c>
      <c r="D184" s="1170" t="s">
        <v>1009</v>
      </c>
      <c r="E184" s="1171" t="s">
        <v>2697</v>
      </c>
      <c r="F184" s="1171"/>
      <c r="G184" s="1171"/>
    </row>
    <row r="185" spans="1:7">
      <c r="A185" s="1175">
        <f t="shared" si="2"/>
        <v>179</v>
      </c>
      <c r="B185" s="1170" t="s">
        <v>2551</v>
      </c>
      <c r="C185" s="1170" t="s">
        <v>76</v>
      </c>
      <c r="D185" s="1170" t="s">
        <v>1009</v>
      </c>
      <c r="E185" s="1171" t="s">
        <v>2697</v>
      </c>
      <c r="F185" s="1171"/>
      <c r="G185" s="1171"/>
    </row>
    <row r="186" spans="1:7">
      <c r="A186" s="1175">
        <f t="shared" si="2"/>
        <v>180</v>
      </c>
      <c r="B186" s="1170" t="s">
        <v>3053</v>
      </c>
      <c r="C186" s="1170" t="s">
        <v>1319</v>
      </c>
      <c r="D186" s="1170" t="s">
        <v>1009</v>
      </c>
      <c r="E186" s="1171" t="s">
        <v>2697</v>
      </c>
      <c r="F186" s="1171" t="s">
        <v>3373</v>
      </c>
      <c r="G186" s="1171"/>
    </row>
    <row r="187" spans="1:7">
      <c r="A187" s="1175">
        <f t="shared" si="2"/>
        <v>181</v>
      </c>
      <c r="B187" s="1170" t="s">
        <v>2556</v>
      </c>
      <c r="C187" s="1170" t="s">
        <v>76</v>
      </c>
      <c r="D187" s="1170" t="s">
        <v>1009</v>
      </c>
      <c r="E187" s="1171" t="s">
        <v>2697</v>
      </c>
      <c r="F187" s="1171" t="s">
        <v>3373</v>
      </c>
      <c r="G187" s="1171"/>
    </row>
    <row r="188" spans="1:7">
      <c r="A188" s="1175">
        <f t="shared" si="2"/>
        <v>182</v>
      </c>
      <c r="B188" s="1170" t="s">
        <v>2557</v>
      </c>
      <c r="C188" s="1170" t="s">
        <v>76</v>
      </c>
      <c r="D188" s="1170" t="s">
        <v>1009</v>
      </c>
      <c r="E188" s="1171" t="s">
        <v>2697</v>
      </c>
      <c r="F188" s="1171" t="s">
        <v>3373</v>
      </c>
      <c r="G188" s="1171"/>
    </row>
    <row r="189" spans="1:7">
      <c r="A189" s="1175">
        <f t="shared" si="2"/>
        <v>183</v>
      </c>
      <c r="B189" s="1170" t="s">
        <v>3054</v>
      </c>
      <c r="C189" s="1170" t="s">
        <v>1269</v>
      </c>
      <c r="D189" s="1170" t="s">
        <v>1009</v>
      </c>
      <c r="E189" s="1171"/>
      <c r="F189" s="1171"/>
      <c r="G189" s="1171"/>
    </row>
    <row r="190" spans="1:7">
      <c r="A190" s="1175">
        <f t="shared" si="2"/>
        <v>184</v>
      </c>
      <c r="B190" s="1170" t="s">
        <v>2559</v>
      </c>
      <c r="C190" s="1170" t="s">
        <v>62</v>
      </c>
      <c r="D190" s="1170" t="s">
        <v>1009</v>
      </c>
      <c r="E190" s="1171" t="s">
        <v>2697</v>
      </c>
      <c r="F190" s="1171" t="s">
        <v>3373</v>
      </c>
      <c r="G190" s="1171"/>
    </row>
    <row r="191" spans="1:7">
      <c r="A191" s="1175">
        <f t="shared" si="2"/>
        <v>185</v>
      </c>
      <c r="B191" s="1170" t="s">
        <v>3055</v>
      </c>
      <c r="C191" s="1170" t="s">
        <v>2220</v>
      </c>
      <c r="D191" s="1170"/>
      <c r="E191" s="1171"/>
      <c r="F191" s="1171"/>
      <c r="G191" s="1171"/>
    </row>
    <row r="192" spans="1:7">
      <c r="A192" s="1175">
        <f t="shared" si="2"/>
        <v>186</v>
      </c>
      <c r="B192" s="1170" t="s">
        <v>3224</v>
      </c>
      <c r="C192" s="1170" t="s">
        <v>1319</v>
      </c>
      <c r="D192" s="1170"/>
      <c r="E192" s="1171"/>
      <c r="F192" s="1171"/>
      <c r="G192" s="1171"/>
    </row>
    <row r="193" spans="1:7">
      <c r="A193" s="1175">
        <f t="shared" si="2"/>
        <v>187</v>
      </c>
      <c r="B193" s="1170" t="s">
        <v>3187</v>
      </c>
      <c r="C193" s="1170" t="s">
        <v>76</v>
      </c>
      <c r="D193" s="1170"/>
      <c r="E193" s="1171"/>
      <c r="F193" s="1171"/>
      <c r="G193" s="1171"/>
    </row>
    <row r="194" spans="1:7">
      <c r="A194" s="1175">
        <f t="shared" si="2"/>
        <v>188</v>
      </c>
      <c r="B194" s="1170" t="s">
        <v>3225</v>
      </c>
      <c r="C194" s="1170" t="s">
        <v>1269</v>
      </c>
      <c r="D194" s="1170"/>
      <c r="E194" s="1171"/>
      <c r="F194" s="1171"/>
      <c r="G194" s="1171"/>
    </row>
    <row r="195" spans="1:7">
      <c r="A195" s="1175">
        <f t="shared" si="2"/>
        <v>189</v>
      </c>
      <c r="B195" s="1170" t="s">
        <v>3188</v>
      </c>
      <c r="C195" s="1170" t="s">
        <v>76</v>
      </c>
      <c r="D195" s="1170"/>
      <c r="E195" s="1171"/>
      <c r="F195" s="1171"/>
      <c r="G195" s="1171"/>
    </row>
    <row r="196" spans="1:7">
      <c r="A196" s="1175">
        <f t="shared" si="2"/>
        <v>190</v>
      </c>
      <c r="B196" s="1170" t="s">
        <v>3189</v>
      </c>
      <c r="C196" s="1170" t="s">
        <v>76</v>
      </c>
      <c r="D196" s="1170"/>
      <c r="E196" s="1171"/>
      <c r="F196" s="1171"/>
      <c r="G196" s="1171"/>
    </row>
    <row r="197" spans="1:7">
      <c r="A197" s="1175">
        <f t="shared" si="2"/>
        <v>191</v>
      </c>
      <c r="B197" s="1170" t="s">
        <v>3226</v>
      </c>
      <c r="C197" s="1170" t="s">
        <v>3190</v>
      </c>
      <c r="D197" s="1170"/>
      <c r="E197" s="1171"/>
      <c r="F197" s="1171"/>
      <c r="G197" s="1171"/>
    </row>
    <row r="198" spans="1:7">
      <c r="A198" s="1175">
        <f t="shared" si="2"/>
        <v>192</v>
      </c>
      <c r="B198" s="1170" t="s">
        <v>3191</v>
      </c>
      <c r="C198" s="1170" t="s">
        <v>62</v>
      </c>
      <c r="D198" s="1170"/>
      <c r="E198" s="1171"/>
      <c r="F198" s="1171"/>
      <c r="G198" s="1171"/>
    </row>
    <row r="199" spans="1:7">
      <c r="A199" s="1175">
        <f t="shared" si="2"/>
        <v>193</v>
      </c>
      <c r="B199" s="1170" t="s">
        <v>3192</v>
      </c>
      <c r="C199" s="1170" t="s">
        <v>76</v>
      </c>
      <c r="D199" s="1170"/>
      <c r="E199" s="1171"/>
      <c r="F199" s="1171"/>
      <c r="G199" s="1171"/>
    </row>
    <row r="200" spans="1:7">
      <c r="A200" s="1175">
        <f t="shared" ref="A200:A247" si="3">A199+1</f>
        <v>194</v>
      </c>
      <c r="B200" s="1170" t="s">
        <v>3193</v>
      </c>
      <c r="C200" s="1170" t="s">
        <v>53</v>
      </c>
      <c r="D200" s="1170"/>
      <c r="E200" s="1171"/>
      <c r="F200" s="1171"/>
      <c r="G200" s="1171"/>
    </row>
    <row r="201" spans="1:7">
      <c r="A201" s="1175">
        <f t="shared" si="3"/>
        <v>195</v>
      </c>
      <c r="B201" s="1170" t="s">
        <v>3194</v>
      </c>
      <c r="C201" s="1170" t="s">
        <v>76</v>
      </c>
      <c r="D201" s="1170"/>
      <c r="E201" s="1171"/>
      <c r="F201" s="1171"/>
      <c r="G201" s="1171"/>
    </row>
    <row r="202" spans="1:7">
      <c r="A202" s="1175">
        <f t="shared" si="3"/>
        <v>196</v>
      </c>
      <c r="B202" s="1170" t="s">
        <v>3056</v>
      </c>
      <c r="C202" s="1170" t="s">
        <v>1269</v>
      </c>
      <c r="D202" s="1170" t="s">
        <v>22</v>
      </c>
      <c r="E202" s="1171"/>
      <c r="F202" s="1171"/>
      <c r="G202" s="1171"/>
    </row>
    <row r="203" spans="1:7">
      <c r="A203" s="1175">
        <f t="shared" si="3"/>
        <v>197</v>
      </c>
      <c r="B203" s="1170" t="s">
        <v>2583</v>
      </c>
      <c r="C203" s="1170" t="s">
        <v>76</v>
      </c>
      <c r="D203" s="1170" t="s">
        <v>1009</v>
      </c>
      <c r="E203" s="1171"/>
      <c r="F203" s="1171"/>
      <c r="G203" s="1171"/>
    </row>
    <row r="204" spans="1:7">
      <c r="A204" s="1175">
        <f t="shared" si="3"/>
        <v>198</v>
      </c>
      <c r="B204" s="1170" t="s">
        <v>2584</v>
      </c>
      <c r="C204" s="1170" t="s">
        <v>62</v>
      </c>
      <c r="D204" s="1170" t="s">
        <v>1009</v>
      </c>
      <c r="E204" s="1171" t="s">
        <v>2697</v>
      </c>
      <c r="F204" s="1171"/>
      <c r="G204" s="1171"/>
    </row>
    <row r="205" spans="1:7">
      <c r="A205" s="1175">
        <f t="shared" si="3"/>
        <v>199</v>
      </c>
      <c r="B205" s="1170" t="s">
        <v>3057</v>
      </c>
      <c r="C205" s="1170" t="s">
        <v>1277</v>
      </c>
      <c r="D205" s="1170" t="s">
        <v>1009</v>
      </c>
      <c r="E205" s="1171" t="s">
        <v>2697</v>
      </c>
      <c r="F205" s="1171"/>
      <c r="G205" s="1171"/>
    </row>
    <row r="206" spans="1:7">
      <c r="A206" s="1175">
        <f t="shared" si="3"/>
        <v>200</v>
      </c>
      <c r="B206" s="1170" t="s">
        <v>3058</v>
      </c>
      <c r="C206" s="1170" t="s">
        <v>1269</v>
      </c>
      <c r="D206" s="1170" t="s">
        <v>1009</v>
      </c>
      <c r="E206" s="1171" t="s">
        <v>2697</v>
      </c>
      <c r="F206" s="1171"/>
      <c r="G206" s="1171"/>
    </row>
    <row r="207" spans="1:7">
      <c r="A207" s="1175">
        <f t="shared" si="3"/>
        <v>201</v>
      </c>
      <c r="B207" s="1170" t="s">
        <v>3059</v>
      </c>
      <c r="C207" s="1170" t="s">
        <v>1991</v>
      </c>
      <c r="D207" s="1170" t="s">
        <v>22</v>
      </c>
      <c r="E207" s="1171"/>
      <c r="F207" s="1171"/>
      <c r="G207" s="1171"/>
    </row>
    <row r="208" spans="1:7">
      <c r="A208" s="1175">
        <f t="shared" si="3"/>
        <v>202</v>
      </c>
      <c r="B208" s="1170" t="s">
        <v>3060</v>
      </c>
      <c r="C208" s="1170" t="s">
        <v>1991</v>
      </c>
      <c r="D208" s="1170" t="s">
        <v>22</v>
      </c>
      <c r="E208" s="1171"/>
      <c r="F208" s="1171"/>
      <c r="G208" s="1171"/>
    </row>
    <row r="209" spans="1:7">
      <c r="A209" s="1175">
        <f t="shared" si="3"/>
        <v>203</v>
      </c>
      <c r="B209" s="1170" t="s">
        <v>3061</v>
      </c>
      <c r="C209" s="1170" t="s">
        <v>1277</v>
      </c>
      <c r="D209" s="1170" t="s">
        <v>1009</v>
      </c>
      <c r="E209" s="1171"/>
      <c r="F209" s="1171"/>
      <c r="G209" s="1171"/>
    </row>
    <row r="210" spans="1:7">
      <c r="A210" s="1175">
        <f t="shared" si="3"/>
        <v>204</v>
      </c>
      <c r="B210" s="1170" t="s">
        <v>2594</v>
      </c>
      <c r="C210" s="1170" t="s">
        <v>76</v>
      </c>
      <c r="D210" s="1170" t="s">
        <v>1009</v>
      </c>
      <c r="E210" s="1171" t="s">
        <v>2697</v>
      </c>
      <c r="F210" s="1171" t="s">
        <v>2697</v>
      </c>
      <c r="G210" s="1171"/>
    </row>
    <row r="211" spans="1:7">
      <c r="A211" s="1175">
        <f t="shared" si="3"/>
        <v>205</v>
      </c>
      <c r="B211" s="1170" t="s">
        <v>2595</v>
      </c>
      <c r="C211" s="1170" t="s">
        <v>76</v>
      </c>
      <c r="D211" s="1170" t="s">
        <v>1009</v>
      </c>
      <c r="E211" s="1171" t="s">
        <v>2697</v>
      </c>
      <c r="F211" s="1171"/>
      <c r="G211" s="1171"/>
    </row>
    <row r="212" spans="1:7">
      <c r="A212" s="1175">
        <f t="shared" si="3"/>
        <v>206</v>
      </c>
      <c r="B212" s="1170" t="s">
        <v>3062</v>
      </c>
      <c r="C212" s="1170" t="s">
        <v>1277</v>
      </c>
      <c r="D212" s="1170"/>
      <c r="E212" s="1171"/>
      <c r="F212" s="1171"/>
      <c r="G212" s="1171"/>
    </row>
    <row r="213" spans="1:7">
      <c r="A213" s="1175">
        <f t="shared" si="3"/>
        <v>207</v>
      </c>
      <c r="B213" s="1170" t="s">
        <v>2598</v>
      </c>
      <c r="C213" s="1170" t="s">
        <v>76</v>
      </c>
      <c r="D213" s="1170" t="s">
        <v>1009</v>
      </c>
      <c r="E213" s="1171" t="s">
        <v>2697</v>
      </c>
      <c r="F213" s="1171"/>
      <c r="G213" s="1171"/>
    </row>
    <row r="214" spans="1:7">
      <c r="A214" s="1175">
        <f t="shared" si="3"/>
        <v>208</v>
      </c>
      <c r="B214" s="1170" t="s">
        <v>2599</v>
      </c>
      <c r="C214" s="1170" t="s">
        <v>62</v>
      </c>
      <c r="D214" s="1170" t="s">
        <v>1009</v>
      </c>
      <c r="E214" s="1171"/>
      <c r="F214" s="1171"/>
      <c r="G214" s="1171"/>
    </row>
    <row r="215" spans="1:7">
      <c r="A215" s="1175">
        <f t="shared" si="3"/>
        <v>209</v>
      </c>
      <c r="B215" s="1170" t="s">
        <v>3063</v>
      </c>
      <c r="C215" s="1170" t="s">
        <v>1319</v>
      </c>
      <c r="D215" s="1170" t="s">
        <v>22</v>
      </c>
      <c r="E215" s="1171"/>
      <c r="F215" s="1171"/>
      <c r="G215" s="1171"/>
    </row>
    <row r="216" spans="1:7">
      <c r="A216" s="1175">
        <f t="shared" si="3"/>
        <v>210</v>
      </c>
      <c r="B216" s="1170" t="s">
        <v>2602</v>
      </c>
      <c r="C216" s="1170" t="s">
        <v>62</v>
      </c>
      <c r="D216" s="1170" t="s">
        <v>1009</v>
      </c>
      <c r="E216" s="1171" t="s">
        <v>2697</v>
      </c>
      <c r="F216" s="1171" t="s">
        <v>2697</v>
      </c>
      <c r="G216" s="1171"/>
    </row>
    <row r="217" spans="1:7">
      <c r="A217" s="1175">
        <f t="shared" si="3"/>
        <v>211</v>
      </c>
      <c r="B217" s="1170" t="s">
        <v>2603</v>
      </c>
      <c r="C217" s="1170" t="s">
        <v>76</v>
      </c>
      <c r="D217" s="1170" t="s">
        <v>1009</v>
      </c>
      <c r="E217" s="1171"/>
      <c r="F217" s="1171"/>
      <c r="G217" s="1171"/>
    </row>
    <row r="218" spans="1:7">
      <c r="A218" s="1175">
        <f t="shared" si="3"/>
        <v>212</v>
      </c>
      <c r="B218" s="1170" t="s">
        <v>2604</v>
      </c>
      <c r="C218" s="1170" t="s">
        <v>76</v>
      </c>
      <c r="D218" s="1170"/>
      <c r="E218" s="1171"/>
      <c r="F218" s="1171"/>
      <c r="G218" s="1171"/>
    </row>
    <row r="219" spans="1:7">
      <c r="A219" s="1175">
        <f t="shared" si="3"/>
        <v>213</v>
      </c>
      <c r="B219" s="1170" t="s">
        <v>2605</v>
      </c>
      <c r="C219" s="1170" t="s">
        <v>76</v>
      </c>
      <c r="D219" s="1170" t="s">
        <v>1009</v>
      </c>
      <c r="E219" s="1171" t="s">
        <v>2697</v>
      </c>
      <c r="F219" s="1171" t="s">
        <v>2697</v>
      </c>
      <c r="G219" s="1171"/>
    </row>
    <row r="220" spans="1:7">
      <c r="A220" s="1175">
        <f t="shared" si="3"/>
        <v>214</v>
      </c>
      <c r="B220" s="1170" t="s">
        <v>3064</v>
      </c>
      <c r="C220" s="1170" t="s">
        <v>1277</v>
      </c>
      <c r="D220" s="1170" t="s">
        <v>1009</v>
      </c>
      <c r="E220" s="1171" t="s">
        <v>2697</v>
      </c>
      <c r="F220" s="1171" t="s">
        <v>2697</v>
      </c>
      <c r="G220" s="1171"/>
    </row>
    <row r="221" spans="1:7">
      <c r="A221" s="1175">
        <f t="shared" si="3"/>
        <v>215</v>
      </c>
      <c r="B221" s="1170" t="s">
        <v>3196</v>
      </c>
      <c r="C221" s="1170" t="s">
        <v>76</v>
      </c>
      <c r="D221" s="1170" t="s">
        <v>1009</v>
      </c>
      <c r="E221" s="1171" t="s">
        <v>2697</v>
      </c>
      <c r="F221" s="1171" t="s">
        <v>2697</v>
      </c>
      <c r="G221" s="1171"/>
    </row>
    <row r="222" spans="1:7">
      <c r="A222" s="1175">
        <f t="shared" si="3"/>
        <v>216</v>
      </c>
      <c r="B222" s="1170" t="s">
        <v>3197</v>
      </c>
      <c r="C222" s="1170" t="s">
        <v>62</v>
      </c>
      <c r="D222" s="1170" t="s">
        <v>1009</v>
      </c>
      <c r="E222" s="1171" t="s">
        <v>2697</v>
      </c>
      <c r="F222" s="1171" t="s">
        <v>2697</v>
      </c>
      <c r="G222" s="1171"/>
    </row>
    <row r="223" spans="1:7">
      <c r="A223" s="1175">
        <f t="shared" si="3"/>
        <v>217</v>
      </c>
      <c r="B223" s="1170" t="s">
        <v>3227</v>
      </c>
      <c r="C223" s="1170" t="s">
        <v>1277</v>
      </c>
      <c r="D223" s="1170" t="s">
        <v>1009</v>
      </c>
      <c r="E223" s="1171" t="s">
        <v>2697</v>
      </c>
      <c r="F223" s="1171" t="s">
        <v>2697</v>
      </c>
      <c r="G223" s="1171"/>
    </row>
    <row r="224" spans="1:7">
      <c r="A224" s="1175">
        <f t="shared" si="3"/>
        <v>218</v>
      </c>
      <c r="B224" s="1170" t="s">
        <v>3228</v>
      </c>
      <c r="C224" s="1170" t="s">
        <v>1319</v>
      </c>
      <c r="D224" s="1170" t="s">
        <v>1009</v>
      </c>
      <c r="E224" s="1171" t="s">
        <v>2697</v>
      </c>
      <c r="F224" s="1171" t="s">
        <v>2697</v>
      </c>
      <c r="G224" s="1171"/>
    </row>
    <row r="225" spans="1:7">
      <c r="A225" s="1175">
        <f t="shared" si="3"/>
        <v>219</v>
      </c>
      <c r="B225" s="1170" t="s">
        <v>3198</v>
      </c>
      <c r="C225" s="1170" t="s">
        <v>76</v>
      </c>
      <c r="D225" s="1170" t="s">
        <v>1009</v>
      </c>
      <c r="E225" s="1171" t="s">
        <v>2697</v>
      </c>
      <c r="F225" s="1171" t="s">
        <v>2697</v>
      </c>
      <c r="G225" s="1171"/>
    </row>
    <row r="226" spans="1:7">
      <c r="A226" s="1175">
        <f t="shared" si="3"/>
        <v>220</v>
      </c>
      <c r="B226" s="1170" t="s">
        <v>3199</v>
      </c>
      <c r="C226" s="1170" t="s">
        <v>76</v>
      </c>
      <c r="D226" s="1170" t="s">
        <v>1009</v>
      </c>
      <c r="E226" s="1171"/>
      <c r="F226" s="1171"/>
      <c r="G226" s="1171"/>
    </row>
    <row r="227" spans="1:7">
      <c r="A227" s="1175">
        <f t="shared" si="3"/>
        <v>221</v>
      </c>
      <c r="B227" s="1170" t="s">
        <v>3200</v>
      </c>
      <c r="C227" s="1170" t="s">
        <v>76</v>
      </c>
      <c r="D227" s="1170" t="s">
        <v>1009</v>
      </c>
      <c r="E227" s="1171" t="s">
        <v>2697</v>
      </c>
      <c r="F227" s="1171" t="s">
        <v>2697</v>
      </c>
      <c r="G227" s="1171"/>
    </row>
    <row r="228" spans="1:7">
      <c r="A228" s="1175">
        <f t="shared" si="3"/>
        <v>222</v>
      </c>
      <c r="B228" s="1170" t="s">
        <v>3229</v>
      </c>
      <c r="C228" s="1170" t="s">
        <v>1277</v>
      </c>
      <c r="D228" s="1170" t="s">
        <v>1009</v>
      </c>
      <c r="E228" s="1171"/>
      <c r="F228" s="1171"/>
      <c r="G228" s="1171"/>
    </row>
    <row r="229" spans="1:7">
      <c r="A229" s="1175">
        <f t="shared" si="3"/>
        <v>223</v>
      </c>
      <c r="B229" s="1170" t="s">
        <v>3201</v>
      </c>
      <c r="C229" s="1170" t="s">
        <v>53</v>
      </c>
      <c r="D229" s="1170" t="s">
        <v>1009</v>
      </c>
      <c r="E229" s="1171"/>
      <c r="F229" s="1171"/>
      <c r="G229" s="1171"/>
    </row>
    <row r="230" spans="1:7">
      <c r="A230" s="1175">
        <f t="shared" si="3"/>
        <v>224</v>
      </c>
      <c r="B230" s="1170" t="s">
        <v>3202</v>
      </c>
      <c r="C230" s="1170" t="s">
        <v>76</v>
      </c>
      <c r="D230" s="1170" t="s">
        <v>1009</v>
      </c>
      <c r="E230" s="1171" t="s">
        <v>2697</v>
      </c>
      <c r="F230" s="1171" t="s">
        <v>2697</v>
      </c>
      <c r="G230" s="1171"/>
    </row>
    <row r="231" spans="1:7">
      <c r="A231" s="1175">
        <f t="shared" si="3"/>
        <v>225</v>
      </c>
      <c r="B231" s="1170" t="s">
        <v>3203</v>
      </c>
      <c r="C231" s="1170" t="s">
        <v>76</v>
      </c>
      <c r="D231" s="1170" t="s">
        <v>1009</v>
      </c>
      <c r="E231" s="1171" t="s">
        <v>2697</v>
      </c>
      <c r="F231" s="1171" t="s">
        <v>2697</v>
      </c>
      <c r="G231" s="1171"/>
    </row>
    <row r="232" spans="1:7">
      <c r="A232" s="1175">
        <f t="shared" si="3"/>
        <v>226</v>
      </c>
      <c r="B232" s="1170" t="s">
        <v>3204</v>
      </c>
      <c r="C232" s="1170" t="s">
        <v>76</v>
      </c>
      <c r="D232" s="1170" t="s">
        <v>1009</v>
      </c>
      <c r="E232" s="1171" t="s">
        <v>2697</v>
      </c>
      <c r="F232" s="1171" t="s">
        <v>2697</v>
      </c>
      <c r="G232" s="1171"/>
    </row>
    <row r="233" spans="1:7">
      <c r="A233" s="1175">
        <f t="shared" si="3"/>
        <v>227</v>
      </c>
      <c r="B233" s="1170" t="s">
        <v>3230</v>
      </c>
      <c r="C233" s="1170" t="s">
        <v>1269</v>
      </c>
      <c r="D233" s="1170" t="s">
        <v>1009</v>
      </c>
      <c r="E233" s="1171" t="s">
        <v>2697</v>
      </c>
      <c r="F233" s="1171" t="s">
        <v>2697</v>
      </c>
      <c r="G233" s="1171"/>
    </row>
    <row r="234" spans="1:7">
      <c r="A234" s="1175">
        <f t="shared" si="3"/>
        <v>228</v>
      </c>
      <c r="B234" s="1170" t="s">
        <v>3205</v>
      </c>
      <c r="C234" s="1170" t="s">
        <v>76</v>
      </c>
      <c r="D234" s="1170" t="s">
        <v>1009</v>
      </c>
      <c r="E234" s="1171" t="s">
        <v>2697</v>
      </c>
      <c r="F234" s="1171" t="s">
        <v>2697</v>
      </c>
      <c r="G234" s="1171"/>
    </row>
    <row r="235" spans="1:7">
      <c r="A235" s="1175">
        <f t="shared" si="3"/>
        <v>229</v>
      </c>
      <c r="B235" s="1170" t="s">
        <v>3231</v>
      </c>
      <c r="C235" s="1170" t="s">
        <v>2235</v>
      </c>
      <c r="D235" s="1170"/>
      <c r="E235" s="1171"/>
      <c r="F235" s="1171"/>
      <c r="G235" s="1171"/>
    </row>
    <row r="236" spans="1:7">
      <c r="A236" s="1175">
        <f t="shared" si="3"/>
        <v>230</v>
      </c>
      <c r="B236" s="1170" t="s">
        <v>3232</v>
      </c>
      <c r="C236" s="1170" t="s">
        <v>2220</v>
      </c>
      <c r="D236" s="1170" t="s">
        <v>1009</v>
      </c>
      <c r="E236" s="1171"/>
      <c r="F236" s="1171"/>
      <c r="G236" s="1171"/>
    </row>
    <row r="237" spans="1:7">
      <c r="A237" s="1175">
        <f t="shared" si="3"/>
        <v>231</v>
      </c>
      <c r="B237" s="1170" t="s">
        <v>3309</v>
      </c>
      <c r="C237" s="1170" t="s">
        <v>76</v>
      </c>
      <c r="D237" s="1170"/>
      <c r="E237" s="1171"/>
      <c r="F237" s="1171"/>
      <c r="G237" s="1171"/>
    </row>
    <row r="238" spans="1:7">
      <c r="A238" s="1175">
        <f t="shared" si="3"/>
        <v>232</v>
      </c>
      <c r="B238" s="1170" t="s">
        <v>3310</v>
      </c>
      <c r="C238" s="1170" t="s">
        <v>76</v>
      </c>
      <c r="D238" s="1170"/>
      <c r="E238" s="1171"/>
      <c r="F238" s="1171"/>
      <c r="G238" s="1171"/>
    </row>
    <row r="239" spans="1:7">
      <c r="A239" s="1175">
        <f t="shared" si="3"/>
        <v>233</v>
      </c>
      <c r="B239" s="1170" t="s">
        <v>3311</v>
      </c>
      <c r="C239" s="1170" t="s">
        <v>76</v>
      </c>
      <c r="D239" s="1170"/>
      <c r="E239" s="1171"/>
      <c r="F239" s="1171"/>
      <c r="G239" s="1171"/>
    </row>
    <row r="240" spans="1:7">
      <c r="A240" s="1175">
        <f t="shared" si="3"/>
        <v>234</v>
      </c>
      <c r="B240" s="1170" t="s">
        <v>3233</v>
      </c>
      <c r="C240" s="1170" t="s">
        <v>2235</v>
      </c>
      <c r="D240" s="1170"/>
      <c r="E240" s="1171"/>
      <c r="F240" s="1171"/>
      <c r="G240" s="1171"/>
    </row>
    <row r="241" spans="1:7">
      <c r="A241" s="1175">
        <f t="shared" si="3"/>
        <v>235</v>
      </c>
      <c r="B241" s="1170" t="s">
        <v>3234</v>
      </c>
      <c r="C241" s="1170" t="s">
        <v>2220</v>
      </c>
      <c r="D241" s="1170"/>
      <c r="E241" s="1171"/>
      <c r="F241" s="1171"/>
      <c r="G241" s="1171"/>
    </row>
    <row r="242" spans="1:7">
      <c r="A242" s="1175">
        <f t="shared" si="3"/>
        <v>236</v>
      </c>
      <c r="B242" s="1170" t="s">
        <v>3235</v>
      </c>
      <c r="C242" s="1170" t="s">
        <v>1980</v>
      </c>
      <c r="D242" s="1170"/>
      <c r="E242" s="1171"/>
      <c r="F242" s="1171"/>
      <c r="G242" s="1171"/>
    </row>
    <row r="243" spans="1:7">
      <c r="A243" s="1175">
        <f t="shared" si="3"/>
        <v>237</v>
      </c>
      <c r="B243" s="1170" t="s">
        <v>3236</v>
      </c>
      <c r="C243" s="1170" t="s">
        <v>90</v>
      </c>
      <c r="D243" s="1170"/>
      <c r="E243" s="1171"/>
      <c r="F243" s="1171"/>
      <c r="G243" s="1171"/>
    </row>
    <row r="244" spans="1:7">
      <c r="A244" s="1175">
        <f t="shared" si="3"/>
        <v>238</v>
      </c>
      <c r="B244" s="1170" t="s">
        <v>3237</v>
      </c>
      <c r="C244" s="1170" t="s">
        <v>1937</v>
      </c>
      <c r="D244" s="1170"/>
      <c r="E244" s="1171"/>
      <c r="F244" s="1171"/>
      <c r="G244" s="1171"/>
    </row>
    <row r="245" spans="1:7">
      <c r="A245" s="1175">
        <f t="shared" si="3"/>
        <v>239</v>
      </c>
      <c r="B245" s="1170" t="s">
        <v>3238</v>
      </c>
      <c r="C245" s="1170" t="s">
        <v>1937</v>
      </c>
      <c r="D245" s="1170"/>
      <c r="E245" s="1171"/>
      <c r="F245" s="1171"/>
      <c r="G245" s="1171"/>
    </row>
    <row r="246" spans="1:7">
      <c r="A246" s="1175">
        <f t="shared" si="3"/>
        <v>240</v>
      </c>
      <c r="B246" s="1170" t="s">
        <v>3239</v>
      </c>
      <c r="C246" s="1170" t="s">
        <v>2235</v>
      </c>
      <c r="D246" s="1170"/>
      <c r="E246" s="1171"/>
      <c r="F246" s="1171"/>
      <c r="G246" s="1171"/>
    </row>
    <row r="247" spans="1:7">
      <c r="A247" s="1175">
        <f t="shared" si="3"/>
        <v>241</v>
      </c>
      <c r="B247" s="1170" t="s">
        <v>3240</v>
      </c>
      <c r="C247" s="1170" t="s">
        <v>2235</v>
      </c>
      <c r="D247" s="1170"/>
      <c r="E247" s="1171"/>
      <c r="F247" s="1171"/>
      <c r="G247" s="1171"/>
    </row>
  </sheetData>
  <autoFilter ref="A6:G247" xr:uid="{72B9F5E0-830F-4B9C-8C57-D683B31BACA9}"/>
  <conditionalFormatting sqref="A1:XFD1048576">
    <cfRule type="cellIs" dxfId="3587" priority="6" operator="equal">
      <formula>"WIP"</formula>
    </cfRule>
    <cfRule type="cellIs" dxfId="3586" priority="7" operator="equal">
      <formula>"C"</formula>
    </cfRule>
  </conditionalFormatting>
  <conditionalFormatting sqref="B1:B1048576">
    <cfRule type="duplicateValues" dxfId="3585" priority="3"/>
  </conditionalFormatting>
  <conditionalFormatting sqref="E1:F1048576">
    <cfRule type="cellIs" dxfId="3584" priority="1" operator="equal">
      <formula>"File Ready"</formula>
    </cfRule>
    <cfRule type="cellIs" dxfId="3583" priority="2" operator="equal">
      <formula>"Submitted"</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110" max="14"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E361C-8B78-431A-B106-831682B1040E}">
  <sheetPr>
    <tabColor rgb="FF00B0F0"/>
  </sheetPr>
  <dimension ref="C2:E4"/>
  <sheetViews>
    <sheetView workbookViewId="0">
      <selection activeCell="E21" sqref="E21"/>
    </sheetView>
  </sheetViews>
  <sheetFormatPr defaultRowHeight="14.5"/>
  <cols>
    <col min="3" max="3" width="14.7265625" bestFit="1" customWidth="1"/>
    <col min="4" max="4" width="13.453125" bestFit="1" customWidth="1"/>
    <col min="5" max="5" width="13.1796875" bestFit="1" customWidth="1"/>
  </cols>
  <sheetData>
    <row r="2" spans="3:5">
      <c r="C2" s="12" t="s">
        <v>3441</v>
      </c>
      <c r="D2" s="12" t="s">
        <v>3447</v>
      </c>
      <c r="E2" s="12" t="s">
        <v>3448</v>
      </c>
    </row>
    <row r="3" spans="3:5">
      <c r="C3" s="12" t="s">
        <v>3442</v>
      </c>
      <c r="D3" s="12" t="s">
        <v>3449</v>
      </c>
      <c r="E3" s="12" t="s">
        <v>3450</v>
      </c>
    </row>
    <row r="4" spans="3:5">
      <c r="D4" s="1219">
        <f>137/173</f>
        <v>0.79190751445086704</v>
      </c>
      <c r="E4" s="1219">
        <f>36/173</f>
        <v>0.20809248554913296</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299E8-3919-48FC-BB7C-BEB32B397B4A}">
  <sheetPr>
    <tabColor rgb="FF002060"/>
  </sheetPr>
  <dimension ref="A1:W53"/>
  <sheetViews>
    <sheetView showZeros="0" tabSelected="1" zoomScale="90" zoomScaleNormal="90" workbookViewId="0">
      <selection activeCell="C2" sqref="C2:E2"/>
    </sheetView>
  </sheetViews>
  <sheetFormatPr defaultColWidth="9.1796875" defaultRowHeight="14.5"/>
  <cols>
    <col min="1" max="1" width="17.1796875" style="643" customWidth="1"/>
    <col min="2" max="2" width="11.1796875" style="643" bestFit="1" customWidth="1"/>
    <col min="3" max="3" width="15.54296875" style="643" bestFit="1" customWidth="1"/>
    <col min="4" max="4" width="10.7265625" style="643" bestFit="1" customWidth="1"/>
    <col min="5" max="5" width="11.1796875" style="643" customWidth="1"/>
    <col min="6" max="6" width="10.453125" style="643" bestFit="1" customWidth="1"/>
    <col min="7" max="7" width="9.6328125" style="643" customWidth="1"/>
    <col min="8" max="8" width="15.1796875" style="643" customWidth="1"/>
    <col min="9" max="9" width="15.26953125" style="643" bestFit="1" customWidth="1"/>
    <col min="10" max="10" width="11.36328125" style="643" customWidth="1"/>
    <col min="11" max="11" width="8" style="643" bestFit="1" customWidth="1"/>
    <col min="12" max="12" width="8.453125" style="643" bestFit="1" customWidth="1"/>
    <col min="13" max="13" width="9.6328125" style="643" customWidth="1"/>
    <col min="14" max="14" width="13.1796875" style="643" customWidth="1"/>
    <col min="15" max="15" width="23.54296875" style="643" customWidth="1"/>
    <col min="16" max="16" width="9.453125" style="643" customWidth="1"/>
    <col min="17" max="16384" width="9.1796875" style="643"/>
  </cols>
  <sheetData>
    <row r="1" spans="1:20" ht="22" customHeight="1">
      <c r="A1" s="1352" t="s">
        <v>2652</v>
      </c>
      <c r="B1" s="662" t="s">
        <v>569</v>
      </c>
      <c r="C1" s="663" t="s">
        <v>1767</v>
      </c>
      <c r="D1" s="662" t="s">
        <v>570</v>
      </c>
      <c r="E1" s="671">
        <v>46118</v>
      </c>
      <c r="F1" s="662"/>
      <c r="G1" s="663"/>
      <c r="H1" s="662" t="s">
        <v>1755</v>
      </c>
      <c r="I1" s="663" t="s">
        <v>1768</v>
      </c>
      <c r="J1" s="1342"/>
      <c r="K1" s="1343"/>
      <c r="L1" s="1343"/>
      <c r="M1" s="1343"/>
      <c r="N1" s="1343"/>
      <c r="O1" s="1344"/>
    </row>
    <row r="2" spans="1:20" ht="53" customHeight="1">
      <c r="A2" s="1352"/>
      <c r="B2" s="662" t="s">
        <v>574</v>
      </c>
      <c r="C2" s="1353" t="s">
        <v>1769</v>
      </c>
      <c r="D2" s="1354"/>
      <c r="E2" s="1355"/>
      <c r="F2" s="662" t="s">
        <v>571</v>
      </c>
      <c r="G2" s="671">
        <v>45793</v>
      </c>
      <c r="H2" s="662" t="s">
        <v>1773</v>
      </c>
      <c r="I2" s="663" t="s">
        <v>573</v>
      </c>
      <c r="J2" s="1345"/>
      <c r="K2" s="1346"/>
      <c r="L2" s="1346"/>
      <c r="M2" s="1346"/>
      <c r="N2" s="1346"/>
      <c r="O2" s="1347"/>
    </row>
    <row r="3" spans="1:20" ht="29.25" customHeight="1">
      <c r="A3" s="1352"/>
      <c r="B3" s="662" t="s">
        <v>578</v>
      </c>
      <c r="C3" s="1356" t="s">
        <v>1771</v>
      </c>
      <c r="D3" s="1356"/>
      <c r="E3" s="1356"/>
      <c r="F3" s="662" t="s">
        <v>575</v>
      </c>
      <c r="G3" s="671">
        <v>46461</v>
      </c>
      <c r="H3" s="662" t="s">
        <v>576</v>
      </c>
      <c r="I3" s="663" t="s">
        <v>1770</v>
      </c>
      <c r="J3" s="1345"/>
      <c r="K3" s="1346"/>
      <c r="L3" s="1346"/>
      <c r="M3" s="1346"/>
      <c r="N3" s="1346"/>
      <c r="O3" s="1347"/>
    </row>
    <row r="4" spans="1:20" ht="30" customHeight="1">
      <c r="A4" s="1352"/>
      <c r="B4" s="662" t="s">
        <v>1756</v>
      </c>
      <c r="C4" s="1356"/>
      <c r="D4" s="1356"/>
      <c r="E4" s="1356"/>
      <c r="F4" s="662" t="s">
        <v>1835</v>
      </c>
      <c r="G4" s="663" t="s">
        <v>1777</v>
      </c>
      <c r="H4" s="662" t="s">
        <v>587</v>
      </c>
      <c r="I4" s="663" t="s">
        <v>1772</v>
      </c>
      <c r="J4" s="1348"/>
      <c r="K4" s="1349"/>
      <c r="L4" s="1349"/>
      <c r="M4" s="1349"/>
      <c r="N4" s="1349"/>
      <c r="O4" s="1350"/>
    </row>
    <row r="5" spans="1:20">
      <c r="A5" s="1351" t="s">
        <v>3391</v>
      </c>
      <c r="B5" s="1351"/>
      <c r="C5" s="1351"/>
      <c r="D5" s="1351"/>
      <c r="E5" s="1351"/>
      <c r="F5" s="1351"/>
      <c r="G5" s="1351"/>
      <c r="H5" s="1351"/>
      <c r="I5" s="1351"/>
      <c r="J5" s="1351"/>
      <c r="K5" s="1351"/>
      <c r="L5" s="1351"/>
      <c r="M5" s="1351"/>
      <c r="N5" s="1351"/>
      <c r="O5" s="1351"/>
    </row>
    <row r="6" spans="1:20" ht="37.5">
      <c r="A6" s="662" t="s">
        <v>10</v>
      </c>
      <c r="B6" s="662" t="s">
        <v>2852</v>
      </c>
      <c r="C6" s="662" t="s">
        <v>1757</v>
      </c>
      <c r="D6" s="662" t="s">
        <v>1758</v>
      </c>
      <c r="E6" s="662" t="s">
        <v>1759</v>
      </c>
      <c r="F6" s="662" t="s">
        <v>1760</v>
      </c>
      <c r="G6" s="662" t="s">
        <v>596</v>
      </c>
      <c r="H6" s="662" t="s">
        <v>1761</v>
      </c>
      <c r="I6" s="662" t="s">
        <v>1784</v>
      </c>
      <c r="J6" s="662" t="s">
        <v>1782</v>
      </c>
      <c r="K6" s="662" t="s">
        <v>1780</v>
      </c>
      <c r="L6" s="662" t="s">
        <v>1778</v>
      </c>
      <c r="M6" s="662" t="s">
        <v>598</v>
      </c>
      <c r="N6" s="1338" t="s">
        <v>19</v>
      </c>
      <c r="O6" s="1338"/>
      <c r="T6" s="643">
        <f>84</f>
        <v>84</v>
      </c>
    </row>
    <row r="7" spans="1:20">
      <c r="A7" s="663" t="s">
        <v>27</v>
      </c>
      <c r="B7" s="664">
        <f t="shared" ref="B7:H12" si="0">B16+B24+B32+B40</f>
        <v>173.43800000000002</v>
      </c>
      <c r="C7" s="664">
        <f t="shared" si="0"/>
        <v>179.203</v>
      </c>
      <c r="D7" s="664">
        <f t="shared" si="0"/>
        <v>167.958</v>
      </c>
      <c r="E7" s="664">
        <f t="shared" si="0"/>
        <v>0</v>
      </c>
      <c r="F7" s="664">
        <f t="shared" si="0"/>
        <v>0</v>
      </c>
      <c r="G7" s="947">
        <f t="shared" si="0"/>
        <v>0</v>
      </c>
      <c r="H7" s="1024">
        <f t="shared" si="0"/>
        <v>0</v>
      </c>
      <c r="I7" s="664">
        <f t="shared" ref="I7" si="1">+C7+E7</f>
        <v>179.203</v>
      </c>
      <c r="J7" s="664">
        <f t="shared" ref="J7:J9" si="2">+H7+D7</f>
        <v>167.958</v>
      </c>
      <c r="K7" s="664"/>
      <c r="L7" s="663">
        <f>L16+L24+L32+L40</f>
        <v>0</v>
      </c>
      <c r="M7" s="663">
        <f>M16+M24+M32+M40</f>
        <v>3</v>
      </c>
      <c r="N7" s="1336"/>
      <c r="O7" s="1336"/>
      <c r="P7" s="817"/>
      <c r="T7" s="643">
        <v>101.77</v>
      </c>
    </row>
    <row r="8" spans="1:20">
      <c r="A8" s="663" t="s">
        <v>28</v>
      </c>
      <c r="B8" s="664">
        <f t="shared" si="0"/>
        <v>523</v>
      </c>
      <c r="C8" s="664">
        <f t="shared" si="0"/>
        <v>316</v>
      </c>
      <c r="D8" s="664">
        <f t="shared" si="0"/>
        <v>274</v>
      </c>
      <c r="E8" s="664">
        <f t="shared" si="0"/>
        <v>54</v>
      </c>
      <c r="F8" s="664">
        <f t="shared" si="0"/>
        <v>87</v>
      </c>
      <c r="G8" s="1024">
        <f t="shared" si="0"/>
        <v>1</v>
      </c>
      <c r="H8" s="1024">
        <f t="shared" si="0"/>
        <v>3</v>
      </c>
      <c r="I8" s="664">
        <f>+C8+E8</f>
        <v>370</v>
      </c>
      <c r="J8" s="664">
        <f t="shared" si="2"/>
        <v>277</v>
      </c>
      <c r="K8" s="664">
        <f t="shared" ref="K8:K12" si="3">+B8-J8</f>
        <v>246</v>
      </c>
      <c r="L8" s="663">
        <f t="shared" ref="L8:M8" si="4">L17+L25+L33+L41</f>
        <v>24</v>
      </c>
      <c r="M8" s="663">
        <f t="shared" si="4"/>
        <v>27</v>
      </c>
      <c r="N8" s="1336"/>
      <c r="O8" s="1336"/>
      <c r="P8" s="817"/>
      <c r="T8" s="643">
        <v>946.43</v>
      </c>
    </row>
    <row r="9" spans="1:20">
      <c r="A9" s="663" t="s">
        <v>609</v>
      </c>
      <c r="B9" s="664">
        <f t="shared" si="0"/>
        <v>523</v>
      </c>
      <c r="C9" s="664">
        <f t="shared" si="0"/>
        <v>316</v>
      </c>
      <c r="D9" s="664">
        <f t="shared" si="0"/>
        <v>235</v>
      </c>
      <c r="E9" s="664">
        <f t="shared" si="0"/>
        <v>54</v>
      </c>
      <c r="F9" s="664">
        <f t="shared" si="0"/>
        <v>87</v>
      </c>
      <c r="G9" s="1024">
        <f t="shared" si="0"/>
        <v>0</v>
      </c>
      <c r="H9" s="1024">
        <f t="shared" si="0"/>
        <v>5</v>
      </c>
      <c r="I9" s="664">
        <f t="shared" ref="I9:I12" si="5">+C9+E9</f>
        <v>370</v>
      </c>
      <c r="J9" s="664">
        <f t="shared" si="2"/>
        <v>240</v>
      </c>
      <c r="K9" s="664">
        <f t="shared" si="3"/>
        <v>283</v>
      </c>
      <c r="L9" s="663">
        <f t="shared" ref="L9:M9" si="6">L18+L26+L34+L42</f>
        <v>0</v>
      </c>
      <c r="M9" s="663">
        <f t="shared" si="6"/>
        <v>0</v>
      </c>
      <c r="N9" s="1336"/>
      <c r="O9" s="1336"/>
      <c r="P9" s="817"/>
      <c r="T9" s="643">
        <v>1200</v>
      </c>
    </row>
    <row r="10" spans="1:20">
      <c r="A10" s="663" t="s">
        <v>610</v>
      </c>
      <c r="B10" s="664">
        <f t="shared" si="0"/>
        <v>523</v>
      </c>
      <c r="C10" s="664">
        <f t="shared" si="0"/>
        <v>177</v>
      </c>
      <c r="D10" s="664">
        <f t="shared" si="0"/>
        <v>105</v>
      </c>
      <c r="E10" s="664">
        <f t="shared" si="0"/>
        <v>62</v>
      </c>
      <c r="F10" s="664">
        <f t="shared" si="0"/>
        <v>87</v>
      </c>
      <c r="G10" s="1024">
        <f t="shared" si="0"/>
        <v>2</v>
      </c>
      <c r="H10" s="1024">
        <f t="shared" si="0"/>
        <v>8</v>
      </c>
      <c r="I10" s="664">
        <f t="shared" si="5"/>
        <v>239</v>
      </c>
      <c r="J10" s="664">
        <f>+H10+D10</f>
        <v>113</v>
      </c>
      <c r="K10" s="664">
        <f t="shared" si="3"/>
        <v>410</v>
      </c>
      <c r="L10" s="663">
        <f t="shared" ref="L10:M10" si="7">L19+L27+L35+L43</f>
        <v>12</v>
      </c>
      <c r="M10" s="663">
        <f t="shared" si="7"/>
        <v>12</v>
      </c>
      <c r="N10" s="1336"/>
      <c r="O10" s="1336"/>
      <c r="P10" s="817"/>
    </row>
    <row r="11" spans="1:20">
      <c r="A11" s="663" t="s">
        <v>612</v>
      </c>
      <c r="B11" s="664">
        <f t="shared" si="0"/>
        <v>523</v>
      </c>
      <c r="C11" s="664">
        <f t="shared" si="0"/>
        <v>177</v>
      </c>
      <c r="D11" s="664">
        <f t="shared" si="0"/>
        <v>0</v>
      </c>
      <c r="E11" s="664">
        <f t="shared" si="0"/>
        <v>62</v>
      </c>
      <c r="F11" s="664">
        <f t="shared" si="0"/>
        <v>87</v>
      </c>
      <c r="G11" s="947">
        <f t="shared" si="0"/>
        <v>0</v>
      </c>
      <c r="H11" s="1024">
        <f t="shared" si="0"/>
        <v>0</v>
      </c>
      <c r="I11" s="664">
        <f t="shared" si="5"/>
        <v>239</v>
      </c>
      <c r="J11" s="664">
        <f t="shared" ref="J11:J12" si="8">+H11+D11</f>
        <v>0</v>
      </c>
      <c r="K11" s="664">
        <f t="shared" si="3"/>
        <v>523</v>
      </c>
      <c r="L11" s="663">
        <f t="shared" ref="L11:M11" si="9">L20+L28+L36+L44</f>
        <v>0</v>
      </c>
      <c r="M11" s="663">
        <f t="shared" si="9"/>
        <v>0</v>
      </c>
      <c r="N11" s="1336"/>
      <c r="O11" s="1336"/>
      <c r="P11" s="817"/>
    </row>
    <row r="12" spans="1:20">
      <c r="A12" s="663" t="s">
        <v>614</v>
      </c>
      <c r="B12" s="664">
        <f t="shared" si="0"/>
        <v>173.43800000000002</v>
      </c>
      <c r="C12" s="664">
        <f t="shared" si="0"/>
        <v>0</v>
      </c>
      <c r="D12" s="664">
        <f t="shared" si="0"/>
        <v>0</v>
      </c>
      <c r="E12" s="664">
        <f t="shared" si="0"/>
        <v>0</v>
      </c>
      <c r="F12" s="664">
        <f t="shared" si="0"/>
        <v>0</v>
      </c>
      <c r="G12" s="947">
        <f t="shared" si="0"/>
        <v>0</v>
      </c>
      <c r="H12" s="1024">
        <f t="shared" si="0"/>
        <v>0</v>
      </c>
      <c r="I12" s="664">
        <f t="shared" si="5"/>
        <v>0</v>
      </c>
      <c r="J12" s="664">
        <f t="shared" si="8"/>
        <v>0</v>
      </c>
      <c r="K12" s="664">
        <f t="shared" si="3"/>
        <v>173.43800000000002</v>
      </c>
      <c r="L12" s="663">
        <f t="shared" ref="L12:M12" si="10">L21+L29+L37+L45</f>
        <v>0</v>
      </c>
      <c r="M12" s="663">
        <f t="shared" si="10"/>
        <v>0</v>
      </c>
      <c r="N12" s="1336"/>
      <c r="O12" s="1336"/>
      <c r="P12" s="817"/>
    </row>
    <row r="13" spans="1:20">
      <c r="A13" s="1351" t="s">
        <v>3392</v>
      </c>
      <c r="B13" s="1351"/>
      <c r="C13" s="1351"/>
      <c r="D13" s="1351"/>
      <c r="E13" s="1351"/>
      <c r="F13" s="1351"/>
      <c r="G13" s="1351"/>
      <c r="H13" s="1351"/>
      <c r="I13" s="1351"/>
      <c r="J13" s="1351"/>
      <c r="K13" s="1351"/>
      <c r="L13" s="1351"/>
      <c r="M13" s="1351"/>
      <c r="N13" s="1351"/>
      <c r="O13" s="1351"/>
    </row>
    <row r="14" spans="1:20">
      <c r="A14" s="1351" t="s">
        <v>2765</v>
      </c>
      <c r="B14" s="1351"/>
      <c r="C14" s="1351"/>
      <c r="D14" s="1351"/>
      <c r="E14" s="1351"/>
      <c r="F14" s="1351"/>
      <c r="G14" s="1351"/>
      <c r="H14" s="1351"/>
      <c r="I14" s="1351"/>
      <c r="J14" s="1351"/>
      <c r="K14" s="1351"/>
      <c r="L14" s="1351"/>
      <c r="M14" s="1351"/>
      <c r="N14" s="1351"/>
      <c r="O14" s="1351"/>
    </row>
    <row r="15" spans="1:20" ht="37.5">
      <c r="A15" s="662" t="s">
        <v>10</v>
      </c>
      <c r="B15" s="662" t="s">
        <v>2852</v>
      </c>
      <c r="C15" s="662" t="s">
        <v>1757</v>
      </c>
      <c r="D15" s="662" t="s">
        <v>1758</v>
      </c>
      <c r="E15" s="662" t="s">
        <v>1759</v>
      </c>
      <c r="F15" s="662" t="s">
        <v>1760</v>
      </c>
      <c r="G15" s="662" t="s">
        <v>596</v>
      </c>
      <c r="H15" s="662" t="s">
        <v>1761</v>
      </c>
      <c r="I15" s="662" t="s">
        <v>1784</v>
      </c>
      <c r="J15" s="662" t="s">
        <v>1782</v>
      </c>
      <c r="K15" s="662" t="s">
        <v>1780</v>
      </c>
      <c r="L15" s="662" t="s">
        <v>1778</v>
      </c>
      <c r="M15" s="662" t="s">
        <v>598</v>
      </c>
      <c r="N15" s="1338" t="s">
        <v>19</v>
      </c>
      <c r="O15" s="1338"/>
    </row>
    <row r="16" spans="1:20" ht="26" customHeight="1">
      <c r="A16" s="663" t="s">
        <v>27</v>
      </c>
      <c r="B16" s="664">
        <v>46.92</v>
      </c>
      <c r="C16" s="663">
        <v>49</v>
      </c>
      <c r="D16" s="664">
        <v>46.44</v>
      </c>
      <c r="E16" s="663"/>
      <c r="F16" s="663"/>
      <c r="G16" s="665"/>
      <c r="H16" s="798"/>
      <c r="I16" s="663">
        <f t="shared" ref="I16:I21" si="11">+C16+E16</f>
        <v>49</v>
      </c>
      <c r="J16" s="664">
        <f t="shared" ref="J16:J21" si="12">+H16+D16</f>
        <v>46.44</v>
      </c>
      <c r="K16" s="1046">
        <f t="shared" ref="K16:K21" si="13">+B16-J16</f>
        <v>0.48000000000000398</v>
      </c>
      <c r="L16" s="663"/>
      <c r="M16" s="663"/>
      <c r="N16" s="1336" t="s">
        <v>2853</v>
      </c>
      <c r="O16" s="1336"/>
      <c r="P16" s="817"/>
    </row>
    <row r="17" spans="1:23">
      <c r="A17" s="663" t="s">
        <v>28</v>
      </c>
      <c r="B17" s="663">
        <v>127</v>
      </c>
      <c r="C17" s="663">
        <v>85</v>
      </c>
      <c r="D17" s="664">
        <v>80</v>
      </c>
      <c r="E17" s="663">
        <v>15</v>
      </c>
      <c r="F17" s="663">
        <v>30</v>
      </c>
      <c r="G17" s="665"/>
      <c r="H17" s="665">
        <v>1</v>
      </c>
      <c r="I17" s="663">
        <f>+C17+E17</f>
        <v>100</v>
      </c>
      <c r="J17" s="663">
        <f t="shared" si="12"/>
        <v>81</v>
      </c>
      <c r="K17" s="663">
        <f t="shared" si="13"/>
        <v>46</v>
      </c>
      <c r="L17" s="663">
        <v>8</v>
      </c>
      <c r="M17" s="663">
        <v>9</v>
      </c>
      <c r="N17" s="1336"/>
      <c r="O17" s="1336"/>
      <c r="R17" s="1114"/>
    </row>
    <row r="18" spans="1:23" s="644" customFormat="1">
      <c r="A18" s="666" t="s">
        <v>609</v>
      </c>
      <c r="B18" s="663">
        <v>127</v>
      </c>
      <c r="C18" s="663">
        <v>85</v>
      </c>
      <c r="D18" s="964">
        <v>71</v>
      </c>
      <c r="E18" s="663">
        <v>15</v>
      </c>
      <c r="F18" s="663">
        <v>30</v>
      </c>
      <c r="G18" s="667"/>
      <c r="H18" s="667"/>
      <c r="I18" s="663">
        <f t="shared" si="11"/>
        <v>100</v>
      </c>
      <c r="J18" s="663">
        <f t="shared" si="12"/>
        <v>71</v>
      </c>
      <c r="K18" s="663">
        <f t="shared" si="13"/>
        <v>56</v>
      </c>
      <c r="L18" s="666"/>
      <c r="M18" s="666"/>
      <c r="N18" s="1339"/>
      <c r="O18" s="1336"/>
      <c r="R18" s="1115"/>
    </row>
    <row r="19" spans="1:23" s="644" customFormat="1">
      <c r="A19" s="666" t="s">
        <v>610</v>
      </c>
      <c r="B19" s="663">
        <v>127</v>
      </c>
      <c r="C19" s="663">
        <v>58</v>
      </c>
      <c r="D19" s="964">
        <v>43</v>
      </c>
      <c r="E19" s="663">
        <v>15</v>
      </c>
      <c r="F19" s="663">
        <v>30</v>
      </c>
      <c r="G19" s="667">
        <v>2</v>
      </c>
      <c r="H19" s="667">
        <v>5</v>
      </c>
      <c r="I19" s="663">
        <f t="shared" si="11"/>
        <v>73</v>
      </c>
      <c r="J19" s="663">
        <f>+H19+D19</f>
        <v>48</v>
      </c>
      <c r="K19" s="663">
        <f t="shared" si="13"/>
        <v>79</v>
      </c>
      <c r="L19" s="666">
        <v>5</v>
      </c>
      <c r="M19" s="666">
        <v>5</v>
      </c>
      <c r="N19" s="1339"/>
      <c r="O19" s="1336"/>
      <c r="R19" s="1115"/>
    </row>
    <row r="20" spans="1:23">
      <c r="A20" s="668" t="s">
        <v>612</v>
      </c>
      <c r="B20" s="663">
        <v>127</v>
      </c>
      <c r="C20" s="668">
        <v>58</v>
      </c>
      <c r="D20" s="796">
        <v>0</v>
      </c>
      <c r="E20" s="663">
        <v>15</v>
      </c>
      <c r="F20" s="663">
        <v>30</v>
      </c>
      <c r="G20" s="669"/>
      <c r="H20" s="669"/>
      <c r="I20" s="663">
        <f t="shared" si="11"/>
        <v>73</v>
      </c>
      <c r="J20" s="663">
        <f t="shared" si="12"/>
        <v>0</v>
      </c>
      <c r="K20" s="663">
        <f t="shared" si="13"/>
        <v>127</v>
      </c>
      <c r="L20" s="668">
        <v>0</v>
      </c>
      <c r="M20" s="668">
        <v>0</v>
      </c>
      <c r="N20" s="1337"/>
      <c r="O20" s="1337"/>
    </row>
    <row r="21" spans="1:23">
      <c r="A21" s="668" t="s">
        <v>614</v>
      </c>
      <c r="B21" s="664">
        <v>46.92</v>
      </c>
      <c r="C21" s="668">
        <v>0</v>
      </c>
      <c r="D21" s="796">
        <v>0</v>
      </c>
      <c r="E21" s="668"/>
      <c r="F21" s="668"/>
      <c r="G21" s="669"/>
      <c r="H21" s="669"/>
      <c r="I21" s="663">
        <f t="shared" si="11"/>
        <v>0</v>
      </c>
      <c r="J21" s="663">
        <f t="shared" si="12"/>
        <v>0</v>
      </c>
      <c r="K21" s="664">
        <f t="shared" si="13"/>
        <v>46.92</v>
      </c>
      <c r="L21" s="668">
        <v>0</v>
      </c>
      <c r="M21" s="668">
        <v>0</v>
      </c>
      <c r="N21" s="1337"/>
      <c r="O21" s="1337"/>
    </row>
    <row r="22" spans="1:23">
      <c r="A22" s="1351" t="s">
        <v>2851</v>
      </c>
      <c r="B22" s="1351"/>
      <c r="C22" s="1351"/>
      <c r="D22" s="1351"/>
      <c r="E22" s="1351"/>
      <c r="F22" s="1351"/>
      <c r="G22" s="1351"/>
      <c r="H22" s="1351"/>
      <c r="I22" s="1351"/>
      <c r="J22" s="1351"/>
      <c r="K22" s="1351"/>
      <c r="L22" s="1351"/>
      <c r="M22" s="1351"/>
      <c r="N22" s="1351"/>
      <c r="O22" s="1351"/>
    </row>
    <row r="23" spans="1:23" ht="37.5">
      <c r="A23" s="662" t="s">
        <v>10</v>
      </c>
      <c r="B23" s="662" t="s">
        <v>2852</v>
      </c>
      <c r="C23" s="662" t="s">
        <v>1757</v>
      </c>
      <c r="D23" s="662" t="s">
        <v>1758</v>
      </c>
      <c r="E23" s="662" t="s">
        <v>1759</v>
      </c>
      <c r="F23" s="662" t="s">
        <v>1760</v>
      </c>
      <c r="G23" s="662" t="s">
        <v>596</v>
      </c>
      <c r="H23" s="662" t="s">
        <v>1761</v>
      </c>
      <c r="I23" s="662" t="s">
        <v>1784</v>
      </c>
      <c r="J23" s="662" t="s">
        <v>1782</v>
      </c>
      <c r="K23" s="662" t="s">
        <v>1780</v>
      </c>
      <c r="L23" s="662" t="s">
        <v>1778</v>
      </c>
      <c r="M23" s="662" t="s">
        <v>598</v>
      </c>
      <c r="N23" s="1338" t="s">
        <v>19</v>
      </c>
      <c r="O23" s="1338"/>
    </row>
    <row r="24" spans="1:23" ht="28.5" customHeight="1">
      <c r="A24" s="663" t="s">
        <v>27</v>
      </c>
      <c r="B24" s="664">
        <v>90</v>
      </c>
      <c r="C24" s="663">
        <v>95</v>
      </c>
      <c r="D24" s="664">
        <v>85</v>
      </c>
      <c r="E24" s="663"/>
      <c r="F24" s="663"/>
      <c r="G24" s="947"/>
      <c r="H24" s="1024"/>
      <c r="I24" s="663">
        <f t="shared" ref="I24:I29" si="14">+C24+E24</f>
        <v>95</v>
      </c>
      <c r="J24" s="664">
        <v>85</v>
      </c>
      <c r="K24" s="664">
        <f t="shared" ref="K24:K29" si="15">+B24-J24</f>
        <v>5</v>
      </c>
      <c r="L24" s="663"/>
      <c r="M24" s="663">
        <v>2</v>
      </c>
      <c r="N24" s="1336" t="s">
        <v>3470</v>
      </c>
      <c r="O24" s="1336"/>
      <c r="R24" s="1117"/>
      <c r="S24" s="1117"/>
      <c r="T24" s="1117"/>
      <c r="U24" s="1117"/>
      <c r="V24" s="1116"/>
      <c r="W24" s="1116"/>
    </row>
    <row r="25" spans="1:23">
      <c r="A25" s="663" t="s">
        <v>28</v>
      </c>
      <c r="B25" s="663">
        <v>262</v>
      </c>
      <c r="C25" s="663">
        <v>167</v>
      </c>
      <c r="D25" s="664">
        <v>150</v>
      </c>
      <c r="E25" s="663">
        <v>30</v>
      </c>
      <c r="F25" s="663">
        <v>40</v>
      </c>
      <c r="G25" s="665">
        <v>1</v>
      </c>
      <c r="H25" s="665">
        <v>2</v>
      </c>
      <c r="I25" s="663">
        <f>+C25+E25</f>
        <v>197</v>
      </c>
      <c r="J25" s="663">
        <f t="shared" ref="J25:J29" si="16">+H25+D25</f>
        <v>152</v>
      </c>
      <c r="K25" s="663">
        <f t="shared" si="15"/>
        <v>110</v>
      </c>
      <c r="L25" s="663">
        <v>9</v>
      </c>
      <c r="M25" s="663">
        <v>10</v>
      </c>
      <c r="N25" s="1336"/>
      <c r="O25" s="1336"/>
      <c r="R25" s="1094"/>
    </row>
    <row r="26" spans="1:23">
      <c r="A26" s="666" t="s">
        <v>609</v>
      </c>
      <c r="B26" s="663">
        <v>262</v>
      </c>
      <c r="C26" s="663">
        <v>167</v>
      </c>
      <c r="D26" s="964">
        <v>132</v>
      </c>
      <c r="E26" s="663">
        <v>30</v>
      </c>
      <c r="F26" s="663">
        <v>40</v>
      </c>
      <c r="G26" s="667"/>
      <c r="H26" s="667">
        <v>5</v>
      </c>
      <c r="I26" s="663">
        <f t="shared" si="14"/>
        <v>197</v>
      </c>
      <c r="J26" s="663">
        <f t="shared" si="16"/>
        <v>137</v>
      </c>
      <c r="K26" s="663">
        <f t="shared" si="15"/>
        <v>125</v>
      </c>
      <c r="L26" s="666">
        <v>0</v>
      </c>
      <c r="M26" s="666"/>
      <c r="N26" s="1339"/>
      <c r="O26" s="1336"/>
    </row>
    <row r="27" spans="1:23">
      <c r="A27" s="668" t="s">
        <v>610</v>
      </c>
      <c r="B27" s="663">
        <v>262</v>
      </c>
      <c r="C27" s="668">
        <v>112</v>
      </c>
      <c r="D27" s="1097">
        <v>60</v>
      </c>
      <c r="E27" s="663">
        <v>30</v>
      </c>
      <c r="F27" s="668">
        <v>45</v>
      </c>
      <c r="G27" s="669"/>
      <c r="H27" s="669">
        <v>3</v>
      </c>
      <c r="I27" s="663">
        <f t="shared" si="14"/>
        <v>142</v>
      </c>
      <c r="J27" s="663">
        <f t="shared" si="16"/>
        <v>63</v>
      </c>
      <c r="K27" s="663">
        <f t="shared" si="15"/>
        <v>199</v>
      </c>
      <c r="L27" s="668">
        <v>6</v>
      </c>
      <c r="M27" s="668">
        <v>6</v>
      </c>
      <c r="N27" s="1337"/>
      <c r="O27" s="1337"/>
      <c r="S27" s="643">
        <v>157405</v>
      </c>
    </row>
    <row r="28" spans="1:23">
      <c r="A28" s="668" t="s">
        <v>612</v>
      </c>
      <c r="B28" s="663">
        <v>262</v>
      </c>
      <c r="C28" s="668">
        <v>112</v>
      </c>
      <c r="D28" s="796">
        <v>0</v>
      </c>
      <c r="E28" s="663">
        <v>30</v>
      </c>
      <c r="F28" s="668">
        <v>45</v>
      </c>
      <c r="G28" s="669"/>
      <c r="H28" s="669"/>
      <c r="I28" s="663">
        <f t="shared" si="14"/>
        <v>142</v>
      </c>
      <c r="J28" s="663">
        <f t="shared" si="16"/>
        <v>0</v>
      </c>
      <c r="K28" s="663">
        <f t="shared" si="15"/>
        <v>262</v>
      </c>
      <c r="L28" s="668">
        <v>0</v>
      </c>
      <c r="M28" s="668">
        <v>0</v>
      </c>
      <c r="N28" s="1337"/>
      <c r="O28" s="1337"/>
      <c r="Q28" s="643">
        <f>97200/12</f>
        <v>8100</v>
      </c>
      <c r="R28" s="643">
        <f>67500</f>
        <v>67500</v>
      </c>
      <c r="S28" s="643">
        <f>R28*12%</f>
        <v>8100</v>
      </c>
    </row>
    <row r="29" spans="1:23">
      <c r="A29" s="668" t="s">
        <v>614</v>
      </c>
      <c r="B29" s="664">
        <v>90</v>
      </c>
      <c r="C29" s="668">
        <v>0</v>
      </c>
      <c r="D29" s="796">
        <v>0</v>
      </c>
      <c r="E29" s="668"/>
      <c r="F29" s="668"/>
      <c r="G29" s="669"/>
      <c r="H29" s="669"/>
      <c r="I29" s="663">
        <f t="shared" si="14"/>
        <v>0</v>
      </c>
      <c r="J29" s="663">
        <f t="shared" si="16"/>
        <v>0</v>
      </c>
      <c r="K29" s="664">
        <f t="shared" si="15"/>
        <v>90</v>
      </c>
      <c r="L29" s="668">
        <v>0</v>
      </c>
      <c r="M29" s="668">
        <v>0</v>
      </c>
      <c r="N29" s="1337"/>
      <c r="O29" s="1337"/>
      <c r="S29" s="643">
        <f>S27-S28</f>
        <v>149305</v>
      </c>
    </row>
    <row r="30" spans="1:23">
      <c r="A30" s="1351" t="s">
        <v>1775</v>
      </c>
      <c r="B30" s="1351"/>
      <c r="C30" s="1351"/>
      <c r="D30" s="1351"/>
      <c r="E30" s="1351"/>
      <c r="F30" s="1351"/>
      <c r="G30" s="1351"/>
      <c r="H30" s="1351"/>
      <c r="I30" s="1351"/>
      <c r="J30" s="1351"/>
      <c r="K30" s="1351"/>
      <c r="L30" s="1351"/>
      <c r="M30" s="1351"/>
      <c r="N30" s="1351"/>
      <c r="O30" s="1351"/>
    </row>
    <row r="31" spans="1:23" ht="37.5">
      <c r="A31" s="662" t="s">
        <v>10</v>
      </c>
      <c r="B31" s="662" t="s">
        <v>2852</v>
      </c>
      <c r="C31" s="662" t="s">
        <v>1757</v>
      </c>
      <c r="D31" s="662" t="s">
        <v>1758</v>
      </c>
      <c r="E31" s="662" t="s">
        <v>1759</v>
      </c>
      <c r="F31" s="662" t="s">
        <v>1760</v>
      </c>
      <c r="G31" s="662" t="s">
        <v>596</v>
      </c>
      <c r="H31" s="662" t="s">
        <v>1761</v>
      </c>
      <c r="I31" s="662" t="s">
        <v>1784</v>
      </c>
      <c r="J31" s="662" t="s">
        <v>1782</v>
      </c>
      <c r="K31" s="662" t="s">
        <v>1780</v>
      </c>
      <c r="L31" s="662" t="s">
        <v>1779</v>
      </c>
      <c r="M31" s="662" t="s">
        <v>598</v>
      </c>
      <c r="N31" s="1338" t="s">
        <v>19</v>
      </c>
      <c r="O31" s="1338"/>
    </row>
    <row r="32" spans="1:23" ht="35" customHeight="1">
      <c r="A32" s="663" t="s">
        <v>27</v>
      </c>
      <c r="B32" s="664">
        <v>33.103000000000002</v>
      </c>
      <c r="C32" s="664">
        <v>33.103000000000002</v>
      </c>
      <c r="D32" s="664">
        <v>33.103000000000002</v>
      </c>
      <c r="E32" s="664"/>
      <c r="F32" s="663"/>
      <c r="G32" s="798"/>
      <c r="H32" s="1024"/>
      <c r="I32" s="664">
        <f t="shared" ref="I32:I37" si="17">+C32+E32</f>
        <v>33.103000000000002</v>
      </c>
      <c r="J32" s="664">
        <f>+H32+D32</f>
        <v>33.103000000000002</v>
      </c>
      <c r="K32" s="664">
        <f t="shared" ref="K32" si="18">+B32-J32</f>
        <v>0</v>
      </c>
      <c r="L32" s="663"/>
      <c r="M32" s="663">
        <v>1</v>
      </c>
      <c r="N32" s="1336" t="s">
        <v>3360</v>
      </c>
      <c r="O32" s="1336"/>
      <c r="Q32" s="817"/>
    </row>
    <row r="33" spans="1:18">
      <c r="A33" s="663" t="s">
        <v>28</v>
      </c>
      <c r="B33" s="663">
        <v>116</v>
      </c>
      <c r="C33" s="663">
        <v>50</v>
      </c>
      <c r="D33" s="663">
        <v>44</v>
      </c>
      <c r="E33" s="663">
        <v>9</v>
      </c>
      <c r="F33" s="663">
        <v>12</v>
      </c>
      <c r="G33" s="665"/>
      <c r="H33" s="665"/>
      <c r="I33" s="663">
        <f t="shared" si="17"/>
        <v>59</v>
      </c>
      <c r="J33" s="663">
        <f t="shared" ref="J33:J37" si="19">+H33+D33</f>
        <v>44</v>
      </c>
      <c r="K33" s="664">
        <f t="shared" ref="K33" si="20">+B33-J33</f>
        <v>72</v>
      </c>
      <c r="L33" s="663">
        <v>5</v>
      </c>
      <c r="M33" s="663">
        <v>5</v>
      </c>
      <c r="N33" s="1336"/>
      <c r="O33" s="1339"/>
      <c r="R33" s="1094"/>
    </row>
    <row r="34" spans="1:18">
      <c r="A34" s="666" t="s">
        <v>609</v>
      </c>
      <c r="B34" s="663">
        <v>116</v>
      </c>
      <c r="C34" s="666">
        <v>50</v>
      </c>
      <c r="D34" s="666">
        <v>32</v>
      </c>
      <c r="E34" s="663">
        <v>9</v>
      </c>
      <c r="F34" s="666">
        <v>12</v>
      </c>
      <c r="G34" s="667"/>
      <c r="H34" s="667"/>
      <c r="I34" s="663">
        <f t="shared" si="17"/>
        <v>59</v>
      </c>
      <c r="J34" s="663">
        <f t="shared" si="19"/>
        <v>32</v>
      </c>
      <c r="K34" s="664">
        <f t="shared" ref="K34:K37" si="21">+B34-J34</f>
        <v>84</v>
      </c>
      <c r="L34" s="666">
        <v>0</v>
      </c>
      <c r="M34" s="666"/>
      <c r="N34" s="1339"/>
      <c r="O34" s="1336"/>
    </row>
    <row r="35" spans="1:18">
      <c r="A35" s="668" t="s">
        <v>610</v>
      </c>
      <c r="B35" s="663">
        <v>116</v>
      </c>
      <c r="C35" s="668">
        <v>5</v>
      </c>
      <c r="D35" s="668">
        <v>2</v>
      </c>
      <c r="E35" s="668">
        <v>15</v>
      </c>
      <c r="F35" s="668">
        <v>12</v>
      </c>
      <c r="G35" s="669"/>
      <c r="H35" s="669"/>
      <c r="I35" s="663">
        <f t="shared" si="17"/>
        <v>20</v>
      </c>
      <c r="J35" s="663">
        <f t="shared" si="19"/>
        <v>2</v>
      </c>
      <c r="K35" s="664">
        <f t="shared" si="21"/>
        <v>114</v>
      </c>
      <c r="L35" s="668">
        <v>1</v>
      </c>
      <c r="M35" s="668">
        <v>1</v>
      </c>
      <c r="N35" s="1337"/>
      <c r="O35" s="1337"/>
    </row>
    <row r="36" spans="1:18">
      <c r="A36" s="668" t="s">
        <v>612</v>
      </c>
      <c r="B36" s="663">
        <v>116</v>
      </c>
      <c r="C36" s="668">
        <v>5</v>
      </c>
      <c r="D36" s="668">
        <v>0</v>
      </c>
      <c r="E36" s="668">
        <v>15</v>
      </c>
      <c r="F36" s="668">
        <v>12</v>
      </c>
      <c r="G36" s="669"/>
      <c r="H36" s="669"/>
      <c r="I36" s="663">
        <f t="shared" si="17"/>
        <v>20</v>
      </c>
      <c r="J36" s="663">
        <f t="shared" si="19"/>
        <v>0</v>
      </c>
      <c r="K36" s="664">
        <f t="shared" si="21"/>
        <v>116</v>
      </c>
      <c r="L36" s="668">
        <v>0</v>
      </c>
      <c r="M36" s="668">
        <v>0</v>
      </c>
      <c r="N36" s="1337"/>
      <c r="O36" s="1337"/>
    </row>
    <row r="37" spans="1:18">
      <c r="A37" s="668" t="s">
        <v>614</v>
      </c>
      <c r="B37" s="664">
        <v>33.103000000000002</v>
      </c>
      <c r="C37" s="668">
        <v>0</v>
      </c>
      <c r="D37" s="1097">
        <v>0</v>
      </c>
      <c r="E37" s="668"/>
      <c r="F37" s="668"/>
      <c r="G37" s="669"/>
      <c r="H37" s="669"/>
      <c r="I37" s="663">
        <f t="shared" si="17"/>
        <v>0</v>
      </c>
      <c r="J37" s="663">
        <f t="shared" si="19"/>
        <v>0</v>
      </c>
      <c r="K37" s="664">
        <f t="shared" si="21"/>
        <v>33.103000000000002</v>
      </c>
      <c r="L37" s="668">
        <v>0</v>
      </c>
      <c r="M37" s="668">
        <v>0</v>
      </c>
      <c r="N37" s="1337"/>
      <c r="O37" s="1337"/>
    </row>
    <row r="38" spans="1:18">
      <c r="A38" s="1351" t="s">
        <v>1776</v>
      </c>
      <c r="B38" s="1351"/>
      <c r="C38" s="1351"/>
      <c r="D38" s="1351"/>
      <c r="E38" s="1351"/>
      <c r="F38" s="1351"/>
      <c r="G38" s="1351"/>
      <c r="H38" s="1351"/>
      <c r="I38" s="1351"/>
      <c r="J38" s="1351"/>
      <c r="K38" s="1351"/>
      <c r="L38" s="1351"/>
      <c r="M38" s="1351"/>
      <c r="N38" s="1351"/>
      <c r="O38" s="1351"/>
    </row>
    <row r="39" spans="1:18" ht="37.5">
      <c r="A39" s="662" t="s">
        <v>10</v>
      </c>
      <c r="B39" s="662" t="s">
        <v>2852</v>
      </c>
      <c r="C39" s="662" t="s">
        <v>1757</v>
      </c>
      <c r="D39" s="662" t="s">
        <v>1758</v>
      </c>
      <c r="E39" s="662" t="s">
        <v>1759</v>
      </c>
      <c r="F39" s="662" t="s">
        <v>1760</v>
      </c>
      <c r="G39" s="662" t="s">
        <v>596</v>
      </c>
      <c r="H39" s="662" t="s">
        <v>1761</v>
      </c>
      <c r="I39" s="662" t="s">
        <v>1784</v>
      </c>
      <c r="J39" s="662" t="s">
        <v>1783</v>
      </c>
      <c r="K39" s="662" t="s">
        <v>1781</v>
      </c>
      <c r="L39" s="662" t="s">
        <v>1778</v>
      </c>
      <c r="M39" s="662" t="s">
        <v>598</v>
      </c>
      <c r="N39" s="1338" t="s">
        <v>19</v>
      </c>
      <c r="O39" s="1338"/>
    </row>
    <row r="40" spans="1:18" ht="18.5" customHeight="1">
      <c r="A40" s="663" t="s">
        <v>27</v>
      </c>
      <c r="B40" s="670">
        <v>3.415</v>
      </c>
      <c r="C40" s="670">
        <v>2.1</v>
      </c>
      <c r="D40" s="670">
        <v>3.415</v>
      </c>
      <c r="F40" s="663"/>
      <c r="G40" s="665"/>
      <c r="H40" s="665"/>
      <c r="I40" s="663">
        <f>+C40+F40</f>
        <v>2.1</v>
      </c>
      <c r="J40" s="1046">
        <f t="shared" ref="J40:J45" si="22">+H40+D40</f>
        <v>3.415</v>
      </c>
      <c r="K40" s="664">
        <f t="shared" ref="K40:K45" si="23">+B40-J40</f>
        <v>0</v>
      </c>
      <c r="L40" s="663"/>
      <c r="M40" s="663"/>
      <c r="N40" s="1340"/>
      <c r="O40" s="1341"/>
    </row>
    <row r="41" spans="1:18" ht="30.5" customHeight="1">
      <c r="A41" s="663" t="s">
        <v>28</v>
      </c>
      <c r="B41" s="663">
        <v>18</v>
      </c>
      <c r="C41" s="663">
        <v>14</v>
      </c>
      <c r="D41" s="663">
        <v>0</v>
      </c>
      <c r="E41" s="663"/>
      <c r="F41" s="663">
        <v>5</v>
      </c>
      <c r="G41" s="665"/>
      <c r="H41" s="665"/>
      <c r="I41" s="663">
        <f t="shared" ref="I41:I45" si="24">+C41+E41</f>
        <v>14</v>
      </c>
      <c r="J41" s="663">
        <f t="shared" si="22"/>
        <v>0</v>
      </c>
      <c r="K41" s="664">
        <f t="shared" si="23"/>
        <v>18</v>
      </c>
      <c r="L41" s="663">
        <v>2</v>
      </c>
      <c r="M41" s="663">
        <v>3</v>
      </c>
      <c r="N41" s="1336" t="s">
        <v>3471</v>
      </c>
      <c r="O41" s="1336"/>
    </row>
    <row r="42" spans="1:18">
      <c r="A42" s="666" t="s">
        <v>609</v>
      </c>
      <c r="B42" s="663">
        <v>18</v>
      </c>
      <c r="C42" s="663">
        <v>14</v>
      </c>
      <c r="D42" s="666">
        <v>0</v>
      </c>
      <c r="E42" s="666"/>
      <c r="F42" s="666">
        <v>5</v>
      </c>
      <c r="G42" s="667"/>
      <c r="H42" s="667"/>
      <c r="I42" s="663">
        <f t="shared" si="24"/>
        <v>14</v>
      </c>
      <c r="J42" s="663">
        <f t="shared" si="22"/>
        <v>0</v>
      </c>
      <c r="K42" s="664">
        <f t="shared" si="23"/>
        <v>18</v>
      </c>
      <c r="L42" s="666">
        <v>0</v>
      </c>
      <c r="M42" s="666"/>
      <c r="N42" s="1339"/>
      <c r="O42" s="1336"/>
    </row>
    <row r="43" spans="1:18">
      <c r="A43" s="668" t="s">
        <v>610</v>
      </c>
      <c r="B43" s="663">
        <v>18</v>
      </c>
      <c r="C43" s="668">
        <v>2</v>
      </c>
      <c r="D43" s="668">
        <v>0</v>
      </c>
      <c r="E43" s="668">
        <v>2</v>
      </c>
      <c r="F43" s="668"/>
      <c r="G43" s="669"/>
      <c r="H43" s="669"/>
      <c r="I43" s="663">
        <f t="shared" si="24"/>
        <v>4</v>
      </c>
      <c r="J43" s="663">
        <f t="shared" si="22"/>
        <v>0</v>
      </c>
      <c r="K43" s="664">
        <f t="shared" si="23"/>
        <v>18</v>
      </c>
      <c r="L43" s="668">
        <v>0</v>
      </c>
      <c r="M43" s="668">
        <v>0</v>
      </c>
      <c r="N43" s="1337"/>
      <c r="O43" s="1337"/>
    </row>
    <row r="44" spans="1:18">
      <c r="A44" s="668" t="s">
        <v>612</v>
      </c>
      <c r="B44" s="663">
        <v>18</v>
      </c>
      <c r="C44" s="668">
        <v>2</v>
      </c>
      <c r="D44" s="668">
        <v>0</v>
      </c>
      <c r="E44" s="668">
        <v>2</v>
      </c>
      <c r="F44" s="668"/>
      <c r="G44" s="669"/>
      <c r="H44" s="669"/>
      <c r="I44" s="663">
        <f t="shared" si="24"/>
        <v>4</v>
      </c>
      <c r="J44" s="663">
        <f t="shared" si="22"/>
        <v>0</v>
      </c>
      <c r="K44" s="664">
        <f t="shared" si="23"/>
        <v>18</v>
      </c>
      <c r="L44" s="668">
        <v>0</v>
      </c>
      <c r="M44" s="668">
        <v>0</v>
      </c>
      <c r="N44" s="1337"/>
      <c r="O44" s="1337"/>
    </row>
    <row r="45" spans="1:18">
      <c r="A45" s="668" t="s">
        <v>614</v>
      </c>
      <c r="B45" s="670">
        <v>3.415</v>
      </c>
      <c r="C45" s="668">
        <v>0</v>
      </c>
      <c r="D45" s="668">
        <v>0</v>
      </c>
      <c r="E45" s="668"/>
      <c r="F45" s="668"/>
      <c r="G45" s="669"/>
      <c r="H45" s="669"/>
      <c r="I45" s="663">
        <f t="shared" si="24"/>
        <v>0</v>
      </c>
      <c r="J45" s="663">
        <f t="shared" si="22"/>
        <v>0</v>
      </c>
      <c r="K45" s="664">
        <f t="shared" si="23"/>
        <v>3.415</v>
      </c>
      <c r="L45" s="668">
        <v>0</v>
      </c>
      <c r="M45" s="668">
        <v>0</v>
      </c>
      <c r="N45" s="1337"/>
      <c r="O45" s="1337"/>
    </row>
    <row r="46" spans="1:18">
      <c r="A46" s="1351" t="s">
        <v>2860</v>
      </c>
      <c r="B46" s="1351"/>
      <c r="C46" s="1351"/>
      <c r="D46" s="1351"/>
      <c r="E46" s="1351"/>
      <c r="F46" s="1351"/>
      <c r="G46" s="1351"/>
      <c r="H46" s="1351"/>
      <c r="I46" s="1351"/>
      <c r="J46" s="1351"/>
      <c r="K46" s="1351"/>
      <c r="L46" s="1351"/>
      <c r="M46" s="1351"/>
      <c r="N46" s="1351"/>
      <c r="O46" s="1351"/>
    </row>
    <row r="47" spans="1:18" ht="37.5">
      <c r="A47" s="662" t="s">
        <v>2425</v>
      </c>
      <c r="B47" s="662" t="s">
        <v>2861</v>
      </c>
      <c r="C47" s="662" t="s">
        <v>2852</v>
      </c>
      <c r="D47" s="662" t="s">
        <v>3474</v>
      </c>
      <c r="E47" s="662" t="s">
        <v>3475</v>
      </c>
      <c r="F47" s="1359" t="s">
        <v>19</v>
      </c>
      <c r="G47" s="1360"/>
      <c r="H47" s="1361"/>
      <c r="I47" s="1342"/>
      <c r="J47" s="1343"/>
      <c r="K47" s="1343"/>
      <c r="L47" s="1343"/>
      <c r="M47" s="1343"/>
      <c r="N47" s="1343"/>
      <c r="O47" s="1344"/>
    </row>
    <row r="48" spans="1:18" ht="30" customHeight="1">
      <c r="A48" s="1357" t="s">
        <v>2717</v>
      </c>
      <c r="B48" s="946" t="s">
        <v>2862</v>
      </c>
      <c r="C48" s="944">
        <f>262+127</f>
        <v>389</v>
      </c>
      <c r="D48" s="944">
        <f>100+120+150+64</f>
        <v>434</v>
      </c>
      <c r="E48" s="944">
        <v>353</v>
      </c>
      <c r="F48" s="1362"/>
      <c r="G48" s="1363"/>
      <c r="H48" s="1364"/>
      <c r="I48" s="1345"/>
      <c r="J48" s="1346"/>
      <c r="K48" s="1346"/>
      <c r="L48" s="1346"/>
      <c r="M48" s="1346"/>
      <c r="N48" s="1346"/>
      <c r="O48" s="1347"/>
    </row>
    <row r="49" spans="1:15" ht="30" customHeight="1">
      <c r="A49" s="1358"/>
      <c r="B49" s="946" t="s">
        <v>2863</v>
      </c>
      <c r="C49" s="944">
        <v>389</v>
      </c>
      <c r="D49" s="944">
        <f>101+115+107</f>
        <v>323</v>
      </c>
      <c r="E49" s="944">
        <v>314</v>
      </c>
      <c r="F49" s="1365"/>
      <c r="G49" s="1366"/>
      <c r="H49" s="1367"/>
      <c r="I49" s="1345"/>
      <c r="J49" s="1346"/>
      <c r="K49" s="1346"/>
      <c r="L49" s="1346"/>
      <c r="M49" s="1346"/>
      <c r="N49" s="1346"/>
      <c r="O49" s="1347"/>
    </row>
    <row r="50" spans="1:15" ht="30" customHeight="1">
      <c r="A50" s="1357" t="s">
        <v>2864</v>
      </c>
      <c r="B50" s="946" t="s">
        <v>2862</v>
      </c>
      <c r="C50" s="944">
        <v>116</v>
      </c>
      <c r="D50" s="944">
        <v>129</v>
      </c>
      <c r="E50" s="944">
        <v>64</v>
      </c>
      <c r="F50" s="1362"/>
      <c r="G50" s="1363"/>
      <c r="H50" s="1364"/>
      <c r="I50" s="1345"/>
      <c r="J50" s="1346"/>
      <c r="K50" s="1346"/>
      <c r="L50" s="1346"/>
      <c r="M50" s="1346"/>
      <c r="N50" s="1346"/>
      <c r="O50" s="1347"/>
    </row>
    <row r="51" spans="1:15" ht="30" customHeight="1">
      <c r="A51" s="1358"/>
      <c r="B51" s="946" t="s">
        <v>2863</v>
      </c>
      <c r="C51" s="944">
        <v>116</v>
      </c>
      <c r="D51" s="944">
        <v>129</v>
      </c>
      <c r="E51" s="944">
        <v>41</v>
      </c>
      <c r="F51" s="1365"/>
      <c r="G51" s="1366"/>
      <c r="H51" s="1367"/>
      <c r="I51" s="1345"/>
      <c r="J51" s="1346"/>
      <c r="K51" s="1346"/>
      <c r="L51" s="1346"/>
      <c r="M51" s="1346"/>
      <c r="N51" s="1346"/>
      <c r="O51" s="1347"/>
    </row>
    <row r="52" spans="1:15" ht="30" customHeight="1">
      <c r="A52" s="1357" t="s">
        <v>2865</v>
      </c>
      <c r="B52" s="946" t="s">
        <v>2862</v>
      </c>
      <c r="C52" s="944">
        <v>18</v>
      </c>
      <c r="D52" s="944">
        <v>14</v>
      </c>
      <c r="E52" s="944">
        <v>10</v>
      </c>
      <c r="F52" s="1362"/>
      <c r="G52" s="1363"/>
      <c r="H52" s="1364"/>
      <c r="I52" s="1345"/>
      <c r="J52" s="1346"/>
      <c r="K52" s="1346"/>
      <c r="L52" s="1346"/>
      <c r="M52" s="1346"/>
      <c r="N52" s="1346"/>
      <c r="O52" s="1347"/>
    </row>
    <row r="53" spans="1:15" ht="30" customHeight="1">
      <c r="A53" s="1358"/>
      <c r="B53" s="946" t="s">
        <v>2863</v>
      </c>
      <c r="C53" s="944">
        <v>18</v>
      </c>
      <c r="D53" s="944">
        <v>14</v>
      </c>
      <c r="E53" s="944"/>
      <c r="F53" s="1365"/>
      <c r="G53" s="1366"/>
      <c r="H53" s="1367"/>
      <c r="I53" s="1348"/>
      <c r="J53" s="1349"/>
      <c r="K53" s="1349"/>
      <c r="L53" s="1349"/>
      <c r="M53" s="1349"/>
      <c r="N53" s="1349"/>
      <c r="O53" s="1350"/>
    </row>
  </sheetData>
  <mergeCells count="55">
    <mergeCell ref="N42:O42"/>
    <mergeCell ref="N43:O43"/>
    <mergeCell ref="N44:O44"/>
    <mergeCell ref="N45:O45"/>
    <mergeCell ref="N10:O10"/>
    <mergeCell ref="N11:O11"/>
    <mergeCell ref="N12:O12"/>
    <mergeCell ref="A13:O13"/>
    <mergeCell ref="N16:O16"/>
    <mergeCell ref="A14:O14"/>
    <mergeCell ref="A30:O30"/>
    <mergeCell ref="N21:O21"/>
    <mergeCell ref="A22:O22"/>
    <mergeCell ref="N23:O23"/>
    <mergeCell ref="A38:O38"/>
    <mergeCell ref="N24:O24"/>
    <mergeCell ref="A52:A53"/>
    <mergeCell ref="A46:O46"/>
    <mergeCell ref="F47:H47"/>
    <mergeCell ref="I47:O53"/>
    <mergeCell ref="F48:H49"/>
    <mergeCell ref="F50:H51"/>
    <mergeCell ref="F52:H53"/>
    <mergeCell ref="A48:A49"/>
    <mergeCell ref="A50:A51"/>
    <mergeCell ref="N40:O40"/>
    <mergeCell ref="J1:O4"/>
    <mergeCell ref="A5:O5"/>
    <mergeCell ref="N6:O6"/>
    <mergeCell ref="N7:O7"/>
    <mergeCell ref="N8:O8"/>
    <mergeCell ref="N9:O9"/>
    <mergeCell ref="A1:A4"/>
    <mergeCell ref="C2:E2"/>
    <mergeCell ref="C3:E3"/>
    <mergeCell ref="C4:E4"/>
    <mergeCell ref="N26:O26"/>
    <mergeCell ref="N27:O27"/>
    <mergeCell ref="N28:O28"/>
    <mergeCell ref="N41:O41"/>
    <mergeCell ref="N29:O29"/>
    <mergeCell ref="N39:O39"/>
    <mergeCell ref="N15:O15"/>
    <mergeCell ref="N17:O17"/>
    <mergeCell ref="N18:O18"/>
    <mergeCell ref="N19:O19"/>
    <mergeCell ref="N20:O20"/>
    <mergeCell ref="N31:O31"/>
    <mergeCell ref="N32:O32"/>
    <mergeCell ref="N33:O33"/>
    <mergeCell ref="N34:O34"/>
    <mergeCell ref="N35:O35"/>
    <mergeCell ref="N36:O36"/>
    <mergeCell ref="N37:O37"/>
    <mergeCell ref="N25:O25"/>
  </mergeCells>
  <pageMargins left="0.27559055118110237" right="0.31496062992125984" top="0.35433070866141736" bottom="0.39370078740157483" header="0.31496062992125984" footer="0.31496062992125984"/>
  <pageSetup paperSize="9" scale="65"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90E95-86BB-4AAD-93BF-17A53343542D}">
  <sheetPr>
    <tabColor rgb="FFFFFF00"/>
  </sheetPr>
  <dimension ref="C2:F6"/>
  <sheetViews>
    <sheetView workbookViewId="0">
      <selection activeCell="F17" sqref="F17"/>
    </sheetView>
  </sheetViews>
  <sheetFormatPr defaultRowHeight="14.5"/>
  <cols>
    <col min="3" max="3" width="4.6328125" style="2" bestFit="1" customWidth="1"/>
    <col min="4" max="4" width="19.26953125" style="2" bestFit="1" customWidth="1"/>
    <col min="5" max="5" width="10.7265625" style="2" bestFit="1" customWidth="1"/>
    <col min="6" max="6" width="77.7265625" style="2" bestFit="1" customWidth="1"/>
  </cols>
  <sheetData>
    <row r="2" spans="3:6">
      <c r="C2" s="2" t="s">
        <v>1785</v>
      </c>
      <c r="D2" s="2" t="s">
        <v>3502</v>
      </c>
      <c r="E2" s="2" t="s">
        <v>2425</v>
      </c>
      <c r="F2" s="2" t="s">
        <v>19</v>
      </c>
    </row>
    <row r="3" spans="3:6">
      <c r="C3" s="2">
        <v>1</v>
      </c>
      <c r="D3" s="2" t="s">
        <v>3143</v>
      </c>
      <c r="E3" s="2" t="s">
        <v>2905</v>
      </c>
      <c r="F3" s="811" t="s">
        <v>3503</v>
      </c>
    </row>
    <row r="4" spans="3:6">
      <c r="C4" s="2">
        <f>C3+1</f>
        <v>2</v>
      </c>
      <c r="D4" s="2" t="s">
        <v>3504</v>
      </c>
      <c r="E4" s="2" t="s">
        <v>3505</v>
      </c>
      <c r="F4" s="811" t="s">
        <v>3506</v>
      </c>
    </row>
    <row r="5" spans="3:6">
      <c r="C5" s="2">
        <f>C4+1</f>
        <v>3</v>
      </c>
      <c r="D5" s="2" t="s">
        <v>3276</v>
      </c>
      <c r="E5" s="2" t="s">
        <v>3505</v>
      </c>
      <c r="F5" s="811" t="s">
        <v>3507</v>
      </c>
    </row>
    <row r="6" spans="3:6">
      <c r="C6" s="2">
        <f>C5+1</f>
        <v>4</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F8AC3C-580B-4FCA-A382-F7435580FF61}">
  <sheetPr>
    <tabColor rgb="FF0070C0"/>
  </sheetPr>
  <dimension ref="B1:M12"/>
  <sheetViews>
    <sheetView workbookViewId="0">
      <selection activeCell="L7" sqref="L7:M8"/>
    </sheetView>
  </sheetViews>
  <sheetFormatPr defaultRowHeight="14.5"/>
  <cols>
    <col min="4" max="4" width="9.1796875" bestFit="1" customWidth="1"/>
    <col min="5" max="5" width="14.6328125" bestFit="1" customWidth="1"/>
    <col min="7" max="7" width="9.1796875" bestFit="1" customWidth="1"/>
    <col min="12" max="12" width="10.81640625" customWidth="1"/>
    <col min="13" max="13" width="12" customWidth="1"/>
  </cols>
  <sheetData>
    <row r="1" spans="2:13">
      <c r="B1" s="1369" t="s">
        <v>1785</v>
      </c>
      <c r="C1" s="1369" t="s">
        <v>1443</v>
      </c>
      <c r="D1" s="1369" t="s">
        <v>3465</v>
      </c>
      <c r="E1" s="1369"/>
      <c r="F1" s="1369" t="s">
        <v>1849</v>
      </c>
      <c r="G1" s="1369" t="s">
        <v>3464</v>
      </c>
    </row>
    <row r="2" spans="2:13">
      <c r="B2" s="1369"/>
      <c r="C2" s="1369"/>
      <c r="D2" s="269" t="s">
        <v>3403</v>
      </c>
      <c r="E2" s="269" t="s">
        <v>3404</v>
      </c>
      <c r="F2" s="1369"/>
      <c r="G2" s="1369"/>
    </row>
    <row r="3" spans="2:13">
      <c r="B3" s="1369"/>
      <c r="C3" s="1369"/>
      <c r="D3" s="269" t="s">
        <v>3466</v>
      </c>
      <c r="E3" s="269" t="s">
        <v>3466</v>
      </c>
      <c r="F3" s="269" t="s">
        <v>1850</v>
      </c>
      <c r="G3" s="269" t="s">
        <v>1852</v>
      </c>
    </row>
    <row r="4" spans="2:13">
      <c r="B4" s="33">
        <v>1</v>
      </c>
      <c r="C4" s="1226">
        <v>45901</v>
      </c>
      <c r="D4" s="755">
        <v>14.664000000000001</v>
      </c>
      <c r="E4" s="755">
        <v>135.08799999999999</v>
      </c>
      <c r="F4" s="33">
        <f t="shared" ref="F4:F10" si="0">ROUND((D4*4.4)+(E4*8),0)</f>
        <v>1145</v>
      </c>
      <c r="G4" s="755">
        <v>8.44</v>
      </c>
    </row>
    <row r="5" spans="2:13">
      <c r="B5" s="33">
        <f>B4+1</f>
        <v>2</v>
      </c>
      <c r="C5" s="1226">
        <v>45931</v>
      </c>
      <c r="D5" s="755">
        <v>76.131999999999991</v>
      </c>
      <c r="E5" s="755">
        <v>667.00399999999991</v>
      </c>
      <c r="F5" s="33">
        <f t="shared" si="0"/>
        <v>5671</v>
      </c>
      <c r="G5" s="755">
        <v>47.8</v>
      </c>
    </row>
    <row r="6" spans="2:13">
      <c r="B6" s="33">
        <f t="shared" ref="B6:B10" si="1">B5+1</f>
        <v>3</v>
      </c>
      <c r="C6" s="1226">
        <v>45962</v>
      </c>
      <c r="D6" s="755">
        <v>283.93300000000005</v>
      </c>
      <c r="E6" s="755">
        <v>2687.36</v>
      </c>
      <c r="F6" s="33">
        <f t="shared" si="0"/>
        <v>22748</v>
      </c>
      <c r="G6" s="755">
        <v>176.38</v>
      </c>
    </row>
    <row r="7" spans="2:13" ht="29">
      <c r="B7" s="33">
        <f t="shared" si="1"/>
        <v>4</v>
      </c>
      <c r="C7" s="1226">
        <v>45992</v>
      </c>
      <c r="D7" s="755">
        <v>415.90302000000014</v>
      </c>
      <c r="E7" s="755">
        <v>3983.9960299999998</v>
      </c>
      <c r="F7" s="33">
        <f t="shared" si="0"/>
        <v>33702</v>
      </c>
      <c r="G7" s="755">
        <v>264.63</v>
      </c>
      <c r="L7" s="1229" t="s">
        <v>3467</v>
      </c>
      <c r="M7" s="1229" t="s">
        <v>3468</v>
      </c>
    </row>
    <row r="8" spans="2:13">
      <c r="B8" s="33">
        <f t="shared" si="1"/>
        <v>5</v>
      </c>
      <c r="C8" s="1226">
        <v>46023</v>
      </c>
      <c r="D8" s="755">
        <v>411.19739999999996</v>
      </c>
      <c r="E8" s="755">
        <v>4750.4000000000024</v>
      </c>
      <c r="F8" s="33">
        <f t="shared" si="0"/>
        <v>39812</v>
      </c>
      <c r="G8" s="755">
        <v>164.07</v>
      </c>
      <c r="L8" s="466">
        <v>21381</v>
      </c>
      <c r="M8" s="466">
        <v>2332</v>
      </c>
    </row>
    <row r="9" spans="2:13">
      <c r="B9" s="33">
        <f t="shared" si="1"/>
        <v>6</v>
      </c>
      <c r="C9" s="1226">
        <v>46054</v>
      </c>
      <c r="D9" s="755">
        <v>411.19739999999996</v>
      </c>
      <c r="E9" s="755">
        <v>4300.4000000000005</v>
      </c>
      <c r="F9" s="33">
        <f t="shared" si="0"/>
        <v>36212</v>
      </c>
      <c r="G9" s="755">
        <v>264.45</v>
      </c>
    </row>
    <row r="10" spans="2:13">
      <c r="B10" s="33">
        <f t="shared" si="1"/>
        <v>7</v>
      </c>
      <c r="C10" s="1226">
        <v>46082</v>
      </c>
      <c r="D10" s="755">
        <v>296.34300000000002</v>
      </c>
      <c r="E10" s="755">
        <v>2947.4839999999999</v>
      </c>
      <c r="F10" s="33">
        <f t="shared" si="0"/>
        <v>24884</v>
      </c>
      <c r="G10" s="755">
        <v>199.54</v>
      </c>
    </row>
    <row r="11" spans="2:13">
      <c r="B11" s="1368" t="s">
        <v>994</v>
      </c>
      <c r="C11" s="1368"/>
      <c r="D11" s="1227">
        <f>SUM(D4:D10)</f>
        <v>1909.3698200000003</v>
      </c>
      <c r="E11" s="1227">
        <f>SUM(E4:E10)</f>
        <v>19471.732030000003</v>
      </c>
      <c r="F11" s="1020">
        <f>SUM(F4:F10)</f>
        <v>164174</v>
      </c>
      <c r="G11" s="1227">
        <f>SUM(G4:G10)</f>
        <v>1125.31</v>
      </c>
    </row>
    <row r="12" spans="2:13">
      <c r="E12" s="1228"/>
    </row>
  </sheetData>
  <mergeCells count="6">
    <mergeCell ref="B11:C11"/>
    <mergeCell ref="D1:E1"/>
    <mergeCell ref="F1:F2"/>
    <mergeCell ref="G1:G2"/>
    <mergeCell ref="B1:B3"/>
    <mergeCell ref="C1:C3"/>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28868-12E5-4B9D-8D4C-FBF9BC6369CF}">
  <sheetPr>
    <tabColor rgb="FF00B0F0"/>
  </sheetPr>
  <dimension ref="C1:O45"/>
  <sheetViews>
    <sheetView topLeftCell="A3" workbookViewId="0">
      <selection activeCell="E21" sqref="E21"/>
    </sheetView>
  </sheetViews>
  <sheetFormatPr defaultRowHeight="14.5"/>
  <cols>
    <col min="3" max="3" width="4.6328125" bestFit="1" customWidth="1"/>
    <col min="4" max="4" width="13.453125" bestFit="1" customWidth="1"/>
    <col min="5" max="5" width="5.1796875" bestFit="1" customWidth="1"/>
    <col min="6" max="6" width="13.1796875" bestFit="1" customWidth="1"/>
    <col min="7" max="7" width="10" customWidth="1"/>
    <col min="9" max="9" width="11.36328125" bestFit="1" customWidth="1"/>
    <col min="12" max="12" width="10" customWidth="1"/>
    <col min="13" max="13" width="9.36328125" customWidth="1"/>
    <col min="14" max="14" width="7.26953125" bestFit="1" customWidth="1"/>
    <col min="15" max="15" width="8.08984375" bestFit="1" customWidth="1"/>
  </cols>
  <sheetData>
    <row r="1" spans="3:15">
      <c r="C1" s="1371" t="s">
        <v>3436</v>
      </c>
      <c r="D1" s="1372"/>
      <c r="E1" s="1372"/>
      <c r="F1" s="1372"/>
      <c r="G1" s="1372"/>
      <c r="H1" s="1372"/>
      <c r="I1" s="1372"/>
      <c r="J1" s="1372"/>
    </row>
    <row r="2" spans="3:15" ht="43.5">
      <c r="C2" s="33" t="s">
        <v>1785</v>
      </c>
      <c r="D2" s="33" t="s">
        <v>3426</v>
      </c>
      <c r="E2" s="33" t="s">
        <v>2709</v>
      </c>
      <c r="F2" s="33" t="s">
        <v>3427</v>
      </c>
      <c r="G2" s="466" t="s">
        <v>2852</v>
      </c>
      <c r="H2" s="466" t="s">
        <v>3428</v>
      </c>
      <c r="I2" s="33" t="s">
        <v>3327</v>
      </c>
      <c r="J2" s="466" t="s">
        <v>3438</v>
      </c>
    </row>
    <row r="3" spans="3:15">
      <c r="C3" s="33">
        <v>1</v>
      </c>
      <c r="D3" s="33" t="s">
        <v>2862</v>
      </c>
      <c r="E3" s="33" t="s">
        <v>3429</v>
      </c>
      <c r="F3" s="33">
        <v>434</v>
      </c>
      <c r="G3" s="33">
        <v>389</v>
      </c>
      <c r="H3" s="33">
        <v>434</v>
      </c>
      <c r="I3" s="33">
        <v>353</v>
      </c>
      <c r="J3" s="33">
        <f>G3-I3</f>
        <v>36</v>
      </c>
    </row>
    <row r="4" spans="3:15">
      <c r="C4" s="33">
        <v>2</v>
      </c>
      <c r="D4" s="33" t="s">
        <v>2863</v>
      </c>
      <c r="E4" s="33" t="s">
        <v>3429</v>
      </c>
      <c r="F4" s="33">
        <v>434</v>
      </c>
      <c r="G4" s="33">
        <v>389</v>
      </c>
      <c r="H4" s="33">
        <v>216</v>
      </c>
      <c r="I4" s="33">
        <v>314</v>
      </c>
      <c r="J4" s="33">
        <f>G4-I4</f>
        <v>75</v>
      </c>
    </row>
    <row r="7" spans="3:15" ht="43.5">
      <c r="C7" s="10" t="s">
        <v>1785</v>
      </c>
      <c r="D7" s="756" t="s">
        <v>10</v>
      </c>
      <c r="E7" s="756" t="s">
        <v>2709</v>
      </c>
      <c r="F7" s="756" t="s">
        <v>3427</v>
      </c>
      <c r="G7" s="756" t="s">
        <v>2852</v>
      </c>
      <c r="H7" s="756" t="s">
        <v>3316</v>
      </c>
      <c r="I7" s="756" t="s">
        <v>3431</v>
      </c>
      <c r="J7" s="756" t="s">
        <v>3430</v>
      </c>
      <c r="K7" s="756" t="s">
        <v>3432</v>
      </c>
      <c r="L7" s="756" t="s">
        <v>3433</v>
      </c>
      <c r="M7" s="756" t="s">
        <v>3434</v>
      </c>
      <c r="N7" s="756" t="s">
        <v>593</v>
      </c>
      <c r="O7" s="756" t="s">
        <v>19</v>
      </c>
    </row>
    <row r="8" spans="3:15">
      <c r="C8" s="1368" t="s">
        <v>3458</v>
      </c>
      <c r="D8" s="1368"/>
      <c r="E8" s="1368"/>
      <c r="F8" s="1368"/>
      <c r="G8" s="1368"/>
      <c r="H8" s="1368"/>
      <c r="I8" s="1368"/>
      <c r="J8" s="1368"/>
      <c r="K8" s="1368"/>
      <c r="L8" s="1368"/>
      <c r="M8" s="1368"/>
      <c r="N8" s="1368"/>
      <c r="O8" s="1368"/>
    </row>
    <row r="9" spans="3:15">
      <c r="C9" s="13">
        <v>1</v>
      </c>
      <c r="D9" s="33" t="s">
        <v>2710</v>
      </c>
      <c r="E9" s="33" t="s">
        <v>615</v>
      </c>
      <c r="F9" s="13">
        <v>143</v>
      </c>
      <c r="G9" s="13">
        <v>137</v>
      </c>
      <c r="H9" s="13">
        <v>143</v>
      </c>
      <c r="I9" s="13">
        <v>136</v>
      </c>
      <c r="J9" s="13"/>
      <c r="K9" s="13"/>
      <c r="L9" s="13">
        <f t="shared" ref="L9:M11" si="0">H9+J9</f>
        <v>143</v>
      </c>
      <c r="M9" s="13">
        <f t="shared" si="0"/>
        <v>136</v>
      </c>
      <c r="N9" s="13">
        <f>G9-M9</f>
        <v>1</v>
      </c>
      <c r="O9" s="12"/>
    </row>
    <row r="10" spans="3:15">
      <c r="C10" s="13">
        <v>2</v>
      </c>
      <c r="D10" s="13" t="s">
        <v>28</v>
      </c>
      <c r="E10" s="13" t="s">
        <v>3429</v>
      </c>
      <c r="F10" s="13">
        <v>434</v>
      </c>
      <c r="G10" s="13">
        <v>389</v>
      </c>
      <c r="H10" s="13">
        <v>207</v>
      </c>
      <c r="I10" s="13">
        <v>202</v>
      </c>
      <c r="J10" s="13">
        <v>45</v>
      </c>
      <c r="K10" s="13">
        <v>28</v>
      </c>
      <c r="L10" s="13">
        <f t="shared" si="0"/>
        <v>252</v>
      </c>
      <c r="M10" s="13">
        <f t="shared" si="0"/>
        <v>230</v>
      </c>
      <c r="N10" s="13">
        <f>G10-M10</f>
        <v>159</v>
      </c>
      <c r="O10" s="1225" t="s">
        <v>3461</v>
      </c>
    </row>
    <row r="11" spans="3:15">
      <c r="C11" s="13">
        <v>3</v>
      </c>
      <c r="D11" s="13" t="s">
        <v>610</v>
      </c>
      <c r="E11" s="13" t="s">
        <v>3429</v>
      </c>
      <c r="F11" s="13">
        <v>434</v>
      </c>
      <c r="G11" s="13">
        <v>389</v>
      </c>
      <c r="H11" s="13">
        <v>125</v>
      </c>
      <c r="I11" s="13">
        <v>55</v>
      </c>
      <c r="J11" s="13">
        <v>45</v>
      </c>
      <c r="K11" s="13">
        <v>48</v>
      </c>
      <c r="L11" s="13">
        <f t="shared" si="0"/>
        <v>170</v>
      </c>
      <c r="M11" s="13">
        <f t="shared" si="0"/>
        <v>103</v>
      </c>
      <c r="N11" s="13">
        <f>G11-M11</f>
        <v>286</v>
      </c>
      <c r="O11" s="1225" t="s">
        <v>3462</v>
      </c>
    </row>
    <row r="12" spans="3:15">
      <c r="C12" s="13">
        <v>4</v>
      </c>
      <c r="D12" s="13" t="s">
        <v>614</v>
      </c>
      <c r="E12" s="13" t="s">
        <v>615</v>
      </c>
      <c r="F12" s="13">
        <v>143</v>
      </c>
      <c r="G12" s="13">
        <v>137</v>
      </c>
      <c r="H12" s="13"/>
      <c r="I12" s="13"/>
      <c r="J12" s="13"/>
      <c r="K12" s="13"/>
      <c r="L12" s="13"/>
      <c r="M12" s="13"/>
      <c r="N12" s="13">
        <f>G12-M12</f>
        <v>137</v>
      </c>
      <c r="O12" s="12"/>
    </row>
    <row r="13" spans="3:15">
      <c r="C13" s="1368" t="s">
        <v>3400</v>
      </c>
      <c r="D13" s="1368"/>
      <c r="E13" s="1368"/>
      <c r="F13" s="1368"/>
      <c r="G13" s="1368"/>
      <c r="H13" s="1368"/>
      <c r="I13" s="1368"/>
      <c r="J13" s="1368"/>
      <c r="K13" s="1368"/>
      <c r="L13" s="1368"/>
      <c r="M13" s="1368"/>
      <c r="N13" s="1368"/>
      <c r="O13" s="22"/>
    </row>
    <row r="14" spans="3:15">
      <c r="C14" s="13">
        <v>1</v>
      </c>
      <c r="D14" s="33" t="s">
        <v>2710</v>
      </c>
      <c r="E14" s="33" t="s">
        <v>615</v>
      </c>
      <c r="F14" s="13">
        <v>33</v>
      </c>
      <c r="G14" s="13">
        <v>33</v>
      </c>
      <c r="H14" s="13">
        <v>33</v>
      </c>
      <c r="I14" s="13">
        <v>33</v>
      </c>
      <c r="J14" s="13"/>
      <c r="K14" s="13"/>
      <c r="L14" s="13">
        <f t="shared" ref="L14:M16" si="1">H14+J14</f>
        <v>33</v>
      </c>
      <c r="M14" s="13">
        <f t="shared" si="1"/>
        <v>33</v>
      </c>
      <c r="N14" s="13"/>
      <c r="O14" s="12"/>
    </row>
    <row r="15" spans="3:15">
      <c r="C15" s="13">
        <v>2</v>
      </c>
      <c r="D15" s="13" t="s">
        <v>28</v>
      </c>
      <c r="E15" s="13" t="s">
        <v>3429</v>
      </c>
      <c r="F15" s="13">
        <v>129</v>
      </c>
      <c r="G15" s="13">
        <v>116</v>
      </c>
      <c r="H15" s="13">
        <v>39</v>
      </c>
      <c r="I15" s="13">
        <v>37</v>
      </c>
      <c r="J15" s="13">
        <v>11</v>
      </c>
      <c r="K15" s="13">
        <v>7</v>
      </c>
      <c r="L15" s="13">
        <f t="shared" si="1"/>
        <v>50</v>
      </c>
      <c r="M15" s="13">
        <f t="shared" si="1"/>
        <v>44</v>
      </c>
      <c r="N15" s="13">
        <f>G15-M15</f>
        <v>72</v>
      </c>
      <c r="O15" s="12" t="s">
        <v>3439</v>
      </c>
    </row>
    <row r="16" spans="3:15">
      <c r="C16" s="13">
        <v>3</v>
      </c>
      <c r="D16" s="13" t="s">
        <v>610</v>
      </c>
      <c r="E16" s="13" t="s">
        <v>3429</v>
      </c>
      <c r="F16" s="13">
        <v>129</v>
      </c>
      <c r="G16" s="13">
        <v>116</v>
      </c>
      <c r="H16" s="13"/>
      <c r="I16" s="13"/>
      <c r="J16" s="13">
        <v>5</v>
      </c>
      <c r="K16" s="13">
        <v>2</v>
      </c>
      <c r="L16" s="13">
        <f t="shared" si="1"/>
        <v>5</v>
      </c>
      <c r="M16" s="13">
        <f t="shared" si="1"/>
        <v>2</v>
      </c>
      <c r="N16" s="13">
        <f>G16-M16</f>
        <v>114</v>
      </c>
      <c r="O16" s="1225" t="s">
        <v>3440</v>
      </c>
    </row>
    <row r="17" spans="3:15">
      <c r="C17" s="13">
        <v>4</v>
      </c>
      <c r="D17" s="13" t="s">
        <v>614</v>
      </c>
      <c r="E17" s="13" t="s">
        <v>615</v>
      </c>
      <c r="F17" s="13">
        <v>33</v>
      </c>
      <c r="G17" s="13">
        <v>33</v>
      </c>
      <c r="H17" s="13"/>
      <c r="I17" s="13"/>
      <c r="J17" s="13"/>
      <c r="K17" s="13"/>
      <c r="L17" s="13"/>
      <c r="M17" s="13"/>
      <c r="N17" s="13">
        <f>G17-M17</f>
        <v>33</v>
      </c>
      <c r="O17" s="12"/>
    </row>
    <row r="18" spans="3:15">
      <c r="C18" s="1368" t="s">
        <v>3459</v>
      </c>
      <c r="D18" s="1368"/>
      <c r="E18" s="1368"/>
      <c r="F18" s="1368"/>
      <c r="G18" s="1368"/>
      <c r="H18" s="1368"/>
      <c r="I18" s="1368"/>
      <c r="J18" s="1368"/>
      <c r="K18" s="1368"/>
      <c r="L18" s="1368"/>
      <c r="M18" s="1368"/>
      <c r="N18" s="1368"/>
      <c r="O18" s="1368"/>
    </row>
    <row r="19" spans="3:15">
      <c r="C19" s="13">
        <v>1</v>
      </c>
      <c r="D19" s="33" t="s">
        <v>2710</v>
      </c>
      <c r="E19" s="33" t="s">
        <v>615</v>
      </c>
      <c r="F19" s="13">
        <v>2</v>
      </c>
      <c r="G19" s="13">
        <v>3.4</v>
      </c>
      <c r="H19" s="13">
        <v>2</v>
      </c>
      <c r="I19" s="13">
        <v>3.4</v>
      </c>
      <c r="J19" s="13"/>
      <c r="K19" s="13"/>
      <c r="L19" s="13">
        <f t="shared" ref="L19:M21" si="2">H19+J19</f>
        <v>2</v>
      </c>
      <c r="M19" s="13">
        <f t="shared" si="2"/>
        <v>3.4</v>
      </c>
      <c r="N19" s="13"/>
      <c r="O19" s="12"/>
    </row>
    <row r="20" spans="3:15">
      <c r="C20" s="13">
        <v>2</v>
      </c>
      <c r="D20" s="13" t="s">
        <v>28</v>
      </c>
      <c r="E20" s="13" t="s">
        <v>3429</v>
      </c>
      <c r="F20" s="13">
        <v>14</v>
      </c>
      <c r="G20" s="13">
        <v>18</v>
      </c>
      <c r="H20" s="13">
        <v>14</v>
      </c>
      <c r="I20" s="13"/>
      <c r="J20" s="13"/>
      <c r="K20" s="13"/>
      <c r="L20" s="13">
        <f t="shared" si="2"/>
        <v>14</v>
      </c>
      <c r="M20" s="13"/>
      <c r="N20" s="13">
        <f>G20-M20</f>
        <v>18</v>
      </c>
      <c r="O20" s="1225" t="s">
        <v>3460</v>
      </c>
    </row>
    <row r="21" spans="3:15">
      <c r="C21" s="13">
        <v>3</v>
      </c>
      <c r="D21" s="13" t="s">
        <v>610</v>
      </c>
      <c r="E21" s="13" t="s">
        <v>3429</v>
      </c>
      <c r="F21" s="13">
        <v>14</v>
      </c>
      <c r="G21" s="13">
        <v>18</v>
      </c>
      <c r="H21" s="13"/>
      <c r="I21" s="13"/>
      <c r="J21" s="13">
        <v>2</v>
      </c>
      <c r="K21" s="13"/>
      <c r="L21" s="13">
        <f t="shared" si="2"/>
        <v>2</v>
      </c>
      <c r="M21" s="13"/>
      <c r="N21" s="13">
        <f>G21-M21</f>
        <v>18</v>
      </c>
      <c r="O21" s="12"/>
    </row>
    <row r="22" spans="3:15">
      <c r="C22" s="13">
        <v>4</v>
      </c>
      <c r="D22" s="13" t="s">
        <v>614</v>
      </c>
      <c r="E22" s="13" t="s">
        <v>615</v>
      </c>
      <c r="F22" s="13">
        <v>2</v>
      </c>
      <c r="G22" s="13">
        <v>3.4</v>
      </c>
      <c r="H22" s="13"/>
      <c r="I22" s="13"/>
      <c r="J22" s="13"/>
      <c r="K22" s="13"/>
      <c r="L22" s="13"/>
      <c r="M22" s="13"/>
      <c r="N22" s="13">
        <f>G22-M22</f>
        <v>3.4</v>
      </c>
      <c r="O22" s="12"/>
    </row>
    <row r="23" spans="3:15">
      <c r="C23" s="2"/>
      <c r="D23" s="2"/>
      <c r="E23" s="2"/>
      <c r="F23" s="2"/>
      <c r="G23" s="2"/>
      <c r="H23" s="2"/>
      <c r="I23" s="2"/>
      <c r="J23" s="2"/>
      <c r="K23" s="2"/>
      <c r="L23" s="2"/>
      <c r="M23" s="2"/>
      <c r="N23" s="2"/>
    </row>
    <row r="24" spans="3:15">
      <c r="C24" s="2"/>
      <c r="D24" s="2"/>
      <c r="E24" s="2"/>
      <c r="F24" s="2"/>
      <c r="G24" s="2"/>
      <c r="H24" s="2"/>
      <c r="I24" s="2"/>
      <c r="J24" s="2"/>
      <c r="K24" s="2"/>
      <c r="L24" s="2"/>
      <c r="M24" s="2"/>
      <c r="N24" s="2"/>
    </row>
    <row r="25" spans="3:15">
      <c r="C25" s="2"/>
      <c r="D25" s="2"/>
      <c r="E25" s="2"/>
      <c r="F25" s="2"/>
      <c r="G25" s="2"/>
      <c r="H25" s="2"/>
      <c r="I25" s="2"/>
      <c r="J25" s="2"/>
      <c r="K25" s="2"/>
      <c r="L25" s="2"/>
      <c r="M25" s="2"/>
      <c r="N25" s="2"/>
    </row>
    <row r="27" spans="3:15">
      <c r="C27" s="1325" t="s">
        <v>3436</v>
      </c>
      <c r="D27" s="1325"/>
      <c r="E27" s="1325"/>
      <c r="F27" s="1325"/>
      <c r="G27" s="1325"/>
      <c r="H27" s="1325"/>
      <c r="I27" s="1325"/>
      <c r="J27" s="1325"/>
    </row>
    <row r="28" spans="3:15" ht="43.5">
      <c r="C28" s="33" t="s">
        <v>1785</v>
      </c>
      <c r="D28" s="33" t="s">
        <v>3426</v>
      </c>
      <c r="E28" s="33" t="s">
        <v>2709</v>
      </c>
      <c r="F28" s="33" t="s">
        <v>3427</v>
      </c>
      <c r="G28" s="466" t="s">
        <v>2852</v>
      </c>
      <c r="H28" s="466" t="s">
        <v>3428</v>
      </c>
      <c r="I28" s="466" t="s">
        <v>3437</v>
      </c>
      <c r="J28" s="466" t="s">
        <v>3438</v>
      </c>
    </row>
    <row r="29" spans="3:15">
      <c r="C29" s="33">
        <v>1</v>
      </c>
      <c r="D29" s="33" t="s">
        <v>2862</v>
      </c>
      <c r="E29" s="33" t="s">
        <v>3429</v>
      </c>
      <c r="F29" s="33">
        <v>129</v>
      </c>
      <c r="G29" s="33">
        <v>116</v>
      </c>
      <c r="H29" s="33">
        <v>129</v>
      </c>
      <c r="I29" s="33">
        <v>64</v>
      </c>
      <c r="J29" s="33">
        <f>G29-I29</f>
        <v>52</v>
      </c>
    </row>
    <row r="30" spans="3:15">
      <c r="C30" s="33">
        <v>2</v>
      </c>
      <c r="D30" s="33" t="s">
        <v>2863</v>
      </c>
      <c r="E30" s="33" t="s">
        <v>3429</v>
      </c>
      <c r="F30" s="33">
        <v>129</v>
      </c>
      <c r="G30" s="33">
        <v>116</v>
      </c>
      <c r="H30" s="33">
        <v>129</v>
      </c>
      <c r="I30" s="33">
        <v>41</v>
      </c>
      <c r="J30" s="33">
        <f>G30-I30</f>
        <v>75</v>
      </c>
    </row>
    <row r="32" spans="3:15">
      <c r="C32" s="1370" t="s">
        <v>3435</v>
      </c>
      <c r="D32" s="1370"/>
      <c r="E32" s="1370"/>
      <c r="F32" s="1370"/>
      <c r="G32" s="1370"/>
      <c r="H32" s="1370"/>
      <c r="I32" s="1370"/>
      <c r="J32" s="1370"/>
      <c r="K32" s="1370"/>
      <c r="L32" s="1370"/>
      <c r="M32" s="1370"/>
      <c r="N32" s="1370"/>
      <c r="O32" s="1370"/>
    </row>
    <row r="33" spans="3:15" ht="43.5">
      <c r="C33" s="33" t="s">
        <v>1785</v>
      </c>
      <c r="D33" s="466" t="s">
        <v>10</v>
      </c>
      <c r="E33" s="466" t="s">
        <v>2709</v>
      </c>
      <c r="F33" s="466" t="s">
        <v>3427</v>
      </c>
      <c r="G33" s="466" t="s">
        <v>2852</v>
      </c>
      <c r="H33" s="466" t="s">
        <v>3316</v>
      </c>
      <c r="I33" s="466" t="s">
        <v>3431</v>
      </c>
      <c r="J33" s="466" t="s">
        <v>3430</v>
      </c>
      <c r="K33" s="466" t="s">
        <v>3432</v>
      </c>
      <c r="L33" s="466" t="s">
        <v>3433</v>
      </c>
      <c r="M33" s="466" t="s">
        <v>3434</v>
      </c>
      <c r="N33" s="466" t="s">
        <v>593</v>
      </c>
      <c r="O33" s="466" t="s">
        <v>19</v>
      </c>
    </row>
    <row r="39" spans="3:15">
      <c r="C39" s="1325" t="s">
        <v>3436</v>
      </c>
      <c r="D39" s="1325"/>
      <c r="E39" s="1325"/>
      <c r="F39" s="1325"/>
      <c r="G39" s="1325"/>
      <c r="H39" s="1325"/>
      <c r="I39" s="1325"/>
      <c r="J39" s="1325"/>
    </row>
    <row r="40" spans="3:15" ht="43.5">
      <c r="C40" s="33" t="s">
        <v>1785</v>
      </c>
      <c r="D40" s="33" t="s">
        <v>3426</v>
      </c>
      <c r="E40" s="33" t="s">
        <v>2709</v>
      </c>
      <c r="F40" s="33" t="s">
        <v>3427</v>
      </c>
      <c r="G40" s="466" t="s">
        <v>2852</v>
      </c>
      <c r="H40" s="466" t="s">
        <v>3428</v>
      </c>
      <c r="I40" s="466" t="s">
        <v>3437</v>
      </c>
      <c r="J40" s="466" t="s">
        <v>3438</v>
      </c>
    </row>
    <row r="41" spans="3:15">
      <c r="C41" s="33">
        <v>1</v>
      </c>
      <c r="D41" s="33" t="s">
        <v>2862</v>
      </c>
      <c r="E41" s="33" t="s">
        <v>3429</v>
      </c>
      <c r="F41" s="33">
        <v>14</v>
      </c>
      <c r="G41" s="33">
        <v>18</v>
      </c>
      <c r="H41" s="33">
        <v>14</v>
      </c>
      <c r="I41" s="33">
        <v>10</v>
      </c>
      <c r="J41" s="33">
        <f>G41-I41</f>
        <v>8</v>
      </c>
    </row>
    <row r="42" spans="3:15">
      <c r="C42" s="33">
        <v>2</v>
      </c>
      <c r="D42" s="33" t="s">
        <v>2863</v>
      </c>
      <c r="E42" s="33" t="s">
        <v>3429</v>
      </c>
      <c r="F42" s="33">
        <v>14</v>
      </c>
      <c r="G42" s="33">
        <v>18</v>
      </c>
      <c r="H42" s="33">
        <v>14</v>
      </c>
      <c r="I42" s="33"/>
      <c r="J42" s="33">
        <f>G42-I42</f>
        <v>18</v>
      </c>
    </row>
    <row r="45" spans="3:15" ht="43.5">
      <c r="C45" s="33" t="s">
        <v>1785</v>
      </c>
      <c r="D45" s="466" t="s">
        <v>10</v>
      </c>
      <c r="E45" s="466" t="s">
        <v>2709</v>
      </c>
      <c r="F45" s="466" t="s">
        <v>3427</v>
      </c>
      <c r="G45" s="466" t="s">
        <v>2852</v>
      </c>
      <c r="H45" s="466" t="s">
        <v>3316</v>
      </c>
      <c r="I45" s="466" t="s">
        <v>3431</v>
      </c>
      <c r="J45" s="466" t="s">
        <v>3430</v>
      </c>
      <c r="K45" s="466" t="s">
        <v>3432</v>
      </c>
      <c r="L45" s="466" t="s">
        <v>3433</v>
      </c>
      <c r="M45" s="466" t="s">
        <v>3434</v>
      </c>
      <c r="N45" s="466" t="s">
        <v>593</v>
      </c>
      <c r="O45" s="466" t="s">
        <v>19</v>
      </c>
    </row>
  </sheetData>
  <mergeCells count="7">
    <mergeCell ref="C39:J39"/>
    <mergeCell ref="C18:O18"/>
    <mergeCell ref="C27:J27"/>
    <mergeCell ref="C32:O32"/>
    <mergeCell ref="C1:J1"/>
    <mergeCell ref="C13:N13"/>
    <mergeCell ref="C8:O8"/>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57667-7022-4D7F-B832-68E450E79E3C}">
  <sheetPr>
    <tabColor rgb="FF00B0F0"/>
  </sheetPr>
  <dimension ref="C2:E4"/>
  <sheetViews>
    <sheetView workbookViewId="0">
      <selection activeCell="E21" sqref="E21"/>
    </sheetView>
  </sheetViews>
  <sheetFormatPr defaultRowHeight="14.5"/>
  <cols>
    <col min="3" max="3" width="14.7265625" bestFit="1" customWidth="1"/>
    <col min="4" max="4" width="13.453125" bestFit="1" customWidth="1"/>
    <col min="5" max="5" width="13.1796875" bestFit="1" customWidth="1"/>
  </cols>
  <sheetData>
    <row r="2" spans="3:5">
      <c r="C2" s="12" t="s">
        <v>3441</v>
      </c>
      <c r="D2" s="12" t="s">
        <v>3443</v>
      </c>
      <c r="E2" s="12" t="s">
        <v>3444</v>
      </c>
    </row>
    <row r="3" spans="3:5">
      <c r="C3" s="12" t="s">
        <v>3442</v>
      </c>
      <c r="D3" s="12" t="s">
        <v>3445</v>
      </c>
      <c r="E3" s="12" t="s">
        <v>3446</v>
      </c>
    </row>
    <row r="4" spans="3:5">
      <c r="D4" s="1219">
        <f>83/173</f>
        <v>0.47976878612716761</v>
      </c>
      <c r="E4" s="1219">
        <f>90/173</f>
        <v>0.52023121387283233</v>
      </c>
    </row>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5A679-74F0-4B5D-BAA3-9684B72F6B06}">
  <sheetPr>
    <tabColor rgb="FF00B0F0"/>
  </sheetPr>
  <dimension ref="C2:J17"/>
  <sheetViews>
    <sheetView workbookViewId="0">
      <selection activeCell="E21" sqref="E21"/>
    </sheetView>
  </sheetViews>
  <sheetFormatPr defaultRowHeight="14.5"/>
  <cols>
    <col min="4" max="4" width="50.6328125" customWidth="1"/>
    <col min="5" max="5" width="9.90625" customWidth="1"/>
    <col min="6" max="6" width="12.90625" customWidth="1"/>
    <col min="7" max="7" width="10.08984375" customWidth="1"/>
  </cols>
  <sheetData>
    <row r="2" spans="3:10">
      <c r="C2" s="1322" t="s">
        <v>3436</v>
      </c>
      <c r="D2" s="1322"/>
      <c r="E2" s="1322"/>
      <c r="F2" s="1322"/>
      <c r="G2" s="1322"/>
    </row>
    <row r="3" spans="3:10" ht="29">
      <c r="C3" s="10" t="s">
        <v>1785</v>
      </c>
      <c r="D3" s="10" t="s">
        <v>2425</v>
      </c>
      <c r="E3" s="756" t="s">
        <v>3451</v>
      </c>
      <c r="F3" s="756" t="s">
        <v>3452</v>
      </c>
      <c r="G3" s="756" t="s">
        <v>3453</v>
      </c>
    </row>
    <row r="4" spans="3:10">
      <c r="C4" s="33">
        <v>1</v>
      </c>
      <c r="D4" s="962" t="s">
        <v>3421</v>
      </c>
      <c r="E4" s="1220">
        <v>155.09</v>
      </c>
      <c r="F4" s="1220">
        <v>88.06</v>
      </c>
      <c r="G4" s="1220">
        <f>E4-F4</f>
        <v>67.03</v>
      </c>
    </row>
    <row r="5" spans="3:10">
      <c r="C5" s="33">
        <v>2</v>
      </c>
      <c r="D5" s="1221" t="s">
        <v>3422</v>
      </c>
      <c r="E5" s="1220">
        <v>67.47</v>
      </c>
      <c r="F5" s="1220">
        <f>176387266/10^7</f>
        <v>17.638726599999998</v>
      </c>
      <c r="G5" s="1220">
        <f>E5-F5</f>
        <v>49.831273400000001</v>
      </c>
    </row>
    <row r="6" spans="3:10">
      <c r="C6" s="33">
        <v>3</v>
      </c>
      <c r="D6" s="1221" t="s">
        <v>3423</v>
      </c>
      <c r="E6" s="1220">
        <v>6.43</v>
      </c>
      <c r="F6" s="1220">
        <f>1439185/10^7</f>
        <v>0.1439185</v>
      </c>
      <c r="G6" s="1220">
        <f>E6-F6</f>
        <v>6.2860814999999999</v>
      </c>
    </row>
    <row r="7" spans="3:10">
      <c r="C7" s="1373" t="s">
        <v>994</v>
      </c>
      <c r="D7" s="1374"/>
      <c r="E7" s="11">
        <f>SUM(E4:E6)</f>
        <v>228.99</v>
      </c>
      <c r="F7" s="11">
        <f t="shared" ref="F7:G7" si="0">SUM(F4:F6)</f>
        <v>105.8426451</v>
      </c>
      <c r="G7" s="11">
        <f t="shared" si="0"/>
        <v>123.1473549</v>
      </c>
    </row>
    <row r="9" spans="3:10">
      <c r="C9" s="1322" t="s">
        <v>3435</v>
      </c>
      <c r="D9" s="1322"/>
      <c r="E9" s="1322"/>
      <c r="F9" s="1322"/>
      <c r="G9" s="1322"/>
    </row>
    <row r="10" spans="3:10" ht="29">
      <c r="C10" s="10" t="s">
        <v>1785</v>
      </c>
      <c r="D10" s="10" t="s">
        <v>2425</v>
      </c>
      <c r="E10" s="756" t="s">
        <v>3451</v>
      </c>
      <c r="F10" s="756" t="s">
        <v>3452</v>
      </c>
      <c r="G10" s="756" t="s">
        <v>3453</v>
      </c>
    </row>
    <row r="11" spans="3:10">
      <c r="C11" s="33">
        <v>1</v>
      </c>
      <c r="D11" s="962" t="s">
        <v>3421</v>
      </c>
      <c r="E11" s="1220">
        <v>119.32272599519798</v>
      </c>
      <c r="F11" s="1220">
        <f>305299128/10^7</f>
        <v>30.529912800000002</v>
      </c>
      <c r="G11" s="1220">
        <f>E11-F11</f>
        <v>88.792813195197979</v>
      </c>
    </row>
    <row r="12" spans="3:10">
      <c r="C12" s="33">
        <f>C11+1</f>
        <v>2</v>
      </c>
      <c r="D12" s="1221" t="s">
        <v>3422</v>
      </c>
      <c r="E12" s="1220">
        <v>50.130380033318886</v>
      </c>
      <c r="F12" s="1220">
        <f>46321408/10^7</f>
        <v>4.6321408000000002</v>
      </c>
      <c r="G12" s="1220">
        <f t="shared" ref="G12:G15" si="1">E12-F12</f>
        <v>45.498239233318884</v>
      </c>
      <c r="J12">
        <f>88.06+17.64+0.14</f>
        <v>105.84</v>
      </c>
    </row>
    <row r="13" spans="3:10">
      <c r="C13" s="33">
        <f>C12+1</f>
        <v>3</v>
      </c>
      <c r="D13" s="1221" t="s">
        <v>3423</v>
      </c>
      <c r="E13" s="1220">
        <v>4.4045141938709147</v>
      </c>
      <c r="F13" s="1220"/>
      <c r="G13" s="1220">
        <f t="shared" si="1"/>
        <v>4.4045141938709147</v>
      </c>
    </row>
    <row r="14" spans="3:10">
      <c r="C14" s="33">
        <f>C13+1</f>
        <v>4</v>
      </c>
      <c r="D14" s="1222" t="s">
        <v>3454</v>
      </c>
      <c r="E14" s="1220">
        <v>6.4654119127660161</v>
      </c>
      <c r="F14" s="1220"/>
      <c r="G14" s="1220">
        <f t="shared" si="1"/>
        <v>6.4654119127660161</v>
      </c>
    </row>
    <row r="15" spans="3:10">
      <c r="C15" s="33">
        <f>C14+1</f>
        <v>5</v>
      </c>
      <c r="D15" s="1222" t="s">
        <v>3455</v>
      </c>
      <c r="E15" s="1220">
        <v>5.9322033898305087</v>
      </c>
      <c r="F15" s="1220"/>
      <c r="G15" s="1220">
        <f t="shared" si="1"/>
        <v>5.9322033898305087</v>
      </c>
    </row>
    <row r="16" spans="3:10">
      <c r="C16" s="1373" t="s">
        <v>994</v>
      </c>
      <c r="D16" s="1374"/>
      <c r="E16" s="11">
        <f>SUM(E11:E15)</f>
        <v>186.2552355249843</v>
      </c>
      <c r="F16" s="11">
        <f t="shared" ref="F16:G16" si="2">SUM(F11:F15)</f>
        <v>35.1620536</v>
      </c>
      <c r="G16" s="11">
        <f t="shared" si="2"/>
        <v>151.09318192498432</v>
      </c>
    </row>
    <row r="17" spans="6:6">
      <c r="F17">
        <v>1.5</v>
      </c>
    </row>
  </sheetData>
  <mergeCells count="4">
    <mergeCell ref="C2:G2"/>
    <mergeCell ref="C7:D7"/>
    <mergeCell ref="C9:G9"/>
    <mergeCell ref="C16:D16"/>
  </mergeCell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9"/>
  <sheetViews>
    <sheetView zoomScale="120" zoomScaleNormal="120" workbookViewId="0">
      <pane ySplit="6" topLeftCell="A13" activePane="bottomLeft" state="frozen"/>
      <selection pane="bottomLeft" activeCell="I14" sqref="I14"/>
    </sheetView>
  </sheetViews>
  <sheetFormatPr defaultColWidth="24" defaultRowHeight="14.5"/>
  <cols>
    <col min="1" max="1" width="23.6328125" style="463" customWidth="1"/>
    <col min="2" max="2" width="8.36328125" style="463" hidden="1" customWidth="1"/>
    <col min="3" max="3" width="8.36328125" style="463" customWidth="1"/>
    <col min="4" max="4" width="6.36328125" style="463" customWidth="1"/>
    <col min="5" max="5" width="8.6328125" style="463" customWidth="1"/>
    <col min="6" max="7" width="9" style="463" customWidth="1"/>
    <col min="8" max="8" width="4.90625" style="463" customWidth="1"/>
    <col min="9" max="9" width="6.90625" style="463" customWidth="1"/>
    <col min="10" max="10" width="8.08984375" style="463" customWidth="1"/>
    <col min="11" max="11" width="6.453125" style="463" customWidth="1"/>
    <col min="12" max="13" width="8.08984375" style="463" customWidth="1"/>
    <col min="14" max="14" width="7.6328125" style="463" customWidth="1"/>
    <col min="15" max="15" width="8.453125" style="463" customWidth="1"/>
    <col min="16" max="16" width="6.6328125" style="463" customWidth="1"/>
    <col min="17" max="17" width="5.453125" style="463" customWidth="1"/>
    <col min="18" max="18" width="24" style="463" customWidth="1"/>
    <col min="19" max="19" width="30.90625" style="463" hidden="1" customWidth="1"/>
    <col min="20" max="20" width="24" style="463" hidden="1" customWidth="1"/>
    <col min="21" max="16384" width="24" style="463"/>
  </cols>
  <sheetData>
    <row r="1" spans="1:20" ht="11.75" customHeight="1">
      <c r="A1" s="1375" t="s">
        <v>0</v>
      </c>
      <c r="B1" s="1376"/>
      <c r="C1" s="1376"/>
      <c r="D1" s="1376"/>
      <c r="E1" s="1376"/>
      <c r="F1" s="1376"/>
      <c r="G1" s="1376"/>
      <c r="H1" s="1376"/>
      <c r="I1" s="1376"/>
      <c r="J1" s="1376"/>
      <c r="K1" s="1376"/>
      <c r="L1" s="1376"/>
      <c r="M1" s="1376"/>
      <c r="N1" s="1376"/>
      <c r="O1" s="1376"/>
      <c r="P1" s="1376"/>
      <c r="Q1" s="1376"/>
      <c r="R1" s="1377"/>
    </row>
    <row r="2" spans="1:20" ht="13.5" customHeight="1">
      <c r="A2" s="1403" t="s">
        <v>1</v>
      </c>
      <c r="C2" s="464"/>
      <c r="D2" s="464" t="s">
        <v>2</v>
      </c>
      <c r="E2" s="464"/>
      <c r="F2" s="464"/>
      <c r="G2" s="1405" t="s">
        <v>3</v>
      </c>
      <c r="H2" s="466"/>
      <c r="I2" s="501" t="s">
        <v>4</v>
      </c>
      <c r="J2" s="502"/>
      <c r="K2" s="466"/>
      <c r="L2" s="1378" t="s">
        <v>5</v>
      </c>
      <c r="M2" s="1378"/>
      <c r="N2" s="1379">
        <v>45747</v>
      </c>
      <c r="O2" s="1380"/>
      <c r="P2" s="1381"/>
      <c r="Q2" s="1407" t="s">
        <v>6</v>
      </c>
      <c r="R2" s="1409">
        <f ca="1">TODAY()</f>
        <v>46119</v>
      </c>
    </row>
    <row r="3" spans="1:20" ht="12.65" customHeight="1">
      <c r="A3" s="1404"/>
      <c r="C3" s="465"/>
      <c r="D3" s="465" t="s">
        <v>7</v>
      </c>
      <c r="E3" s="465"/>
      <c r="F3" s="465"/>
      <c r="G3" s="1406"/>
      <c r="I3" s="503" t="s">
        <v>8</v>
      </c>
      <c r="J3" s="504"/>
      <c r="K3" s="505"/>
      <c r="L3" s="1378" t="s">
        <v>5</v>
      </c>
      <c r="M3" s="1378"/>
      <c r="N3" s="1379">
        <v>45747</v>
      </c>
      <c r="O3" s="1380"/>
      <c r="P3" s="1381"/>
      <c r="Q3" s="1408"/>
      <c r="R3" s="1410"/>
    </row>
    <row r="4" spans="1:20" ht="7.25" customHeight="1">
      <c r="A4" s="467" t="s">
        <v>9</v>
      </c>
      <c r="B4" s="468"/>
      <c r="C4" s="468"/>
      <c r="D4" s="468"/>
      <c r="E4" s="468"/>
      <c r="F4" s="468"/>
      <c r="G4" s="468"/>
      <c r="H4" s="468"/>
      <c r="I4" s="468"/>
      <c r="J4" s="468"/>
      <c r="K4" s="468"/>
      <c r="L4" s="468"/>
      <c r="M4" s="468"/>
      <c r="N4" s="468"/>
      <c r="O4" s="506"/>
      <c r="P4" s="506"/>
      <c r="Q4" s="468"/>
      <c r="R4" s="522"/>
    </row>
    <row r="5" spans="1:20" ht="17.149999999999999" customHeight="1">
      <c r="A5" s="1382" t="s">
        <v>10</v>
      </c>
      <c r="B5" s="469" t="s">
        <v>11</v>
      </c>
      <c r="C5" s="1382" t="s">
        <v>12</v>
      </c>
      <c r="D5" s="1382" t="s">
        <v>13</v>
      </c>
      <c r="E5" s="1382"/>
      <c r="F5" s="1382" t="s">
        <v>14</v>
      </c>
      <c r="G5" s="1382"/>
      <c r="H5" s="1383" t="s">
        <v>1704</v>
      </c>
      <c r="I5" s="1384"/>
      <c r="J5" s="469" t="s">
        <v>16</v>
      </c>
      <c r="K5" s="1383" t="s">
        <v>1741</v>
      </c>
      <c r="L5" s="1384"/>
      <c r="M5" s="1384"/>
      <c r="N5" s="1384"/>
      <c r="O5" s="1382" t="s">
        <v>18</v>
      </c>
      <c r="P5" s="1382"/>
      <c r="Q5" s="1382" t="s">
        <v>19</v>
      </c>
      <c r="R5" s="1411"/>
    </row>
    <row r="6" spans="1:20" ht="21" customHeight="1" thickBot="1">
      <c r="A6" s="1382"/>
      <c r="B6" s="469"/>
      <c r="C6" s="1382"/>
      <c r="D6" s="470">
        <v>45656</v>
      </c>
      <c r="E6" s="524" t="s">
        <v>1740</v>
      </c>
      <c r="F6" s="470" t="s">
        <v>20</v>
      </c>
      <c r="G6" s="524" t="s">
        <v>1740</v>
      </c>
      <c r="H6" s="469" t="s">
        <v>18</v>
      </c>
      <c r="I6" s="469" t="s">
        <v>21</v>
      </c>
      <c r="J6" s="470" t="s">
        <v>20</v>
      </c>
      <c r="K6" s="469" t="s">
        <v>18</v>
      </c>
      <c r="L6" s="469" t="s">
        <v>22</v>
      </c>
      <c r="M6" s="469" t="s">
        <v>23</v>
      </c>
      <c r="N6" s="469" t="s">
        <v>21</v>
      </c>
      <c r="O6" s="470">
        <v>45536</v>
      </c>
      <c r="P6" s="470">
        <v>45474</v>
      </c>
      <c r="Q6" s="1382"/>
      <c r="R6" s="1411"/>
    </row>
    <row r="7" spans="1:20" s="462" customFormat="1" ht="12.75" hidden="1" customHeight="1">
      <c r="A7" s="471" t="s">
        <v>24</v>
      </c>
      <c r="B7" s="471">
        <v>215</v>
      </c>
      <c r="C7" s="471">
        <f>C8+C9</f>
        <v>189.53</v>
      </c>
      <c r="D7" s="471"/>
      <c r="E7" s="472">
        <f t="shared" ref="E7" si="0">E8+E9</f>
        <v>203</v>
      </c>
      <c r="F7" s="473">
        <f t="shared" ref="F7:G7" si="1">F8+F9</f>
        <v>199.84100000000001</v>
      </c>
      <c r="G7" s="473">
        <f t="shared" si="1"/>
        <v>199.84100000000001</v>
      </c>
      <c r="H7" s="471"/>
      <c r="I7" s="471"/>
      <c r="J7" s="471"/>
      <c r="K7" s="471"/>
      <c r="L7" s="471"/>
      <c r="M7" s="471"/>
      <c r="N7" s="471"/>
      <c r="O7" s="471"/>
      <c r="P7" s="471"/>
      <c r="Q7" s="1385"/>
      <c r="R7" s="1385"/>
    </row>
    <row r="8" spans="1:20" s="462" customFormat="1" ht="15" hidden="1" customHeight="1">
      <c r="A8" s="474" t="s">
        <v>25</v>
      </c>
      <c r="B8" s="475"/>
      <c r="C8" s="475">
        <v>101.1</v>
      </c>
      <c r="D8" s="476"/>
      <c r="E8" s="476">
        <f>215/2</f>
        <v>107.5</v>
      </c>
      <c r="F8" s="477">
        <v>101.1</v>
      </c>
      <c r="G8" s="475">
        <v>101.1</v>
      </c>
      <c r="H8" s="475"/>
      <c r="I8" s="475"/>
      <c r="J8" s="507"/>
      <c r="K8" s="475"/>
      <c r="L8" s="475"/>
      <c r="M8" s="475"/>
      <c r="N8" s="508"/>
      <c r="O8" s="475"/>
      <c r="P8" s="509"/>
      <c r="Q8" s="1386"/>
      <c r="R8" s="1387"/>
    </row>
    <row r="9" spans="1:20" s="462" customFormat="1" ht="15.75" hidden="1" customHeight="1">
      <c r="A9" s="478" t="s">
        <v>26</v>
      </c>
      <c r="B9" s="479"/>
      <c r="C9" s="479">
        <v>88.43</v>
      </c>
      <c r="D9" s="479"/>
      <c r="E9" s="476">
        <f>(65+65+41+20)/2</f>
        <v>95.5</v>
      </c>
      <c r="F9" s="480">
        <v>98.741</v>
      </c>
      <c r="G9" s="481">
        <v>98.741</v>
      </c>
      <c r="H9" s="479"/>
      <c r="I9" s="479"/>
      <c r="J9" s="510"/>
      <c r="K9" s="479"/>
      <c r="L9" s="479"/>
      <c r="M9" s="479"/>
      <c r="N9" s="511"/>
      <c r="O9" s="479"/>
      <c r="P9" s="512"/>
      <c r="Q9" s="1386"/>
      <c r="R9" s="1387"/>
    </row>
    <row r="10" spans="1:20" s="462" customFormat="1" ht="14.4" hidden="1" customHeight="1">
      <c r="A10" s="482" t="s">
        <v>27</v>
      </c>
      <c r="B10" s="483">
        <v>215</v>
      </c>
      <c r="C10" s="483">
        <f>C11+C12</f>
        <v>189.53</v>
      </c>
      <c r="D10" s="483">
        <f t="shared" ref="D10:O10" si="2">D11+D12</f>
        <v>0</v>
      </c>
      <c r="E10" s="484">
        <f t="shared" si="2"/>
        <v>203</v>
      </c>
      <c r="F10" s="485">
        <f t="shared" si="2"/>
        <v>189.52600000000001</v>
      </c>
      <c r="G10" s="485">
        <f t="shared" si="2"/>
        <v>184.55200000000002</v>
      </c>
      <c r="H10" s="483">
        <f t="shared" si="2"/>
        <v>14.88</v>
      </c>
      <c r="I10" s="485">
        <f t="shared" si="2"/>
        <v>6.08</v>
      </c>
      <c r="J10" s="485">
        <f t="shared" si="2"/>
        <v>3.9999999999906777E-3</v>
      </c>
      <c r="K10" s="483">
        <f t="shared" si="2"/>
        <v>0</v>
      </c>
      <c r="L10" s="483">
        <f t="shared" si="2"/>
        <v>0</v>
      </c>
      <c r="M10" s="483"/>
      <c r="N10" s="483">
        <f t="shared" si="2"/>
        <v>4.9740000000000002</v>
      </c>
      <c r="O10" s="485">
        <f t="shared" si="2"/>
        <v>0</v>
      </c>
      <c r="P10" s="483"/>
      <c r="Q10" s="1388"/>
      <c r="R10" s="1389"/>
    </row>
    <row r="11" spans="1:20" s="462" customFormat="1" ht="13.75" hidden="1" customHeight="1">
      <c r="A11" s="474" t="s">
        <v>25</v>
      </c>
      <c r="B11" s="475"/>
      <c r="C11" s="475">
        <v>101.1</v>
      </c>
      <c r="D11" s="475"/>
      <c r="E11" s="476">
        <f>215/2</f>
        <v>107.5</v>
      </c>
      <c r="F11" s="486">
        <f>G11+N11</f>
        <v>101.096</v>
      </c>
      <c r="G11" s="487">
        <v>101.096</v>
      </c>
      <c r="H11" s="475">
        <v>6.08</v>
      </c>
      <c r="I11" s="475">
        <v>6.08</v>
      </c>
      <c r="J11" s="513">
        <f>C11-G11-N11</f>
        <v>3.9999999999906777E-3</v>
      </c>
      <c r="K11" s="475"/>
      <c r="L11" s="475"/>
      <c r="M11" s="475"/>
      <c r="N11" s="514"/>
      <c r="O11" s="487"/>
      <c r="P11" s="515"/>
      <c r="Q11" s="1386"/>
      <c r="R11" s="1387"/>
    </row>
    <row r="12" spans="1:20" s="462" customFormat="1" ht="13" hidden="1">
      <c r="A12" s="488" t="s">
        <v>26</v>
      </c>
      <c r="B12" s="489"/>
      <c r="C12" s="479">
        <v>88.43</v>
      </c>
      <c r="D12" s="489"/>
      <c r="E12" s="476">
        <f>(65+65+41+20)/2</f>
        <v>95.5</v>
      </c>
      <c r="F12" s="490">
        <f>G12+N12</f>
        <v>88.43</v>
      </c>
      <c r="G12" s="489">
        <f>79.653+3.803</f>
        <v>83.456000000000003</v>
      </c>
      <c r="H12" s="489">
        <v>8.8000000000000007</v>
      </c>
      <c r="I12" s="489"/>
      <c r="J12" s="516">
        <f>C12-G12-N12</f>
        <v>0</v>
      </c>
      <c r="K12" s="489"/>
      <c r="L12" s="489"/>
      <c r="M12" s="489"/>
      <c r="N12" s="514">
        <v>4.9740000000000002</v>
      </c>
      <c r="O12" s="489"/>
      <c r="P12" s="517"/>
      <c r="Q12" s="1386"/>
      <c r="R12" s="1387"/>
    </row>
    <row r="13" spans="1:20" s="462" customFormat="1" ht="13.75" customHeight="1">
      <c r="A13" s="482" t="s">
        <v>28</v>
      </c>
      <c r="B13" s="483">
        <v>534</v>
      </c>
      <c r="C13" s="483">
        <f>C14+C15</f>
        <v>488</v>
      </c>
      <c r="D13" s="484">
        <f t="shared" ref="D13:P13" si="3">D14+D15</f>
        <v>0</v>
      </c>
      <c r="E13" s="484">
        <f t="shared" si="3"/>
        <v>488</v>
      </c>
      <c r="F13" s="483">
        <f t="shared" si="3"/>
        <v>485</v>
      </c>
      <c r="G13" s="483">
        <f t="shared" si="3"/>
        <v>485</v>
      </c>
      <c r="H13" s="483">
        <f t="shared" si="3"/>
        <v>9</v>
      </c>
      <c r="I13" s="483">
        <f t="shared" si="3"/>
        <v>6</v>
      </c>
      <c r="J13" s="483">
        <f t="shared" si="3"/>
        <v>3</v>
      </c>
      <c r="K13" s="483">
        <f>K14+K15</f>
        <v>0</v>
      </c>
      <c r="L13" s="483">
        <f t="shared" si="3"/>
        <v>3</v>
      </c>
      <c r="M13" s="483"/>
      <c r="N13" s="483">
        <f t="shared" si="3"/>
        <v>0</v>
      </c>
      <c r="O13" s="483">
        <f t="shared" si="3"/>
        <v>0</v>
      </c>
      <c r="P13" s="483">
        <f t="shared" si="3"/>
        <v>0</v>
      </c>
      <c r="Q13" s="1388"/>
      <c r="R13" s="1389"/>
    </row>
    <row r="14" spans="1:20" s="462" customFormat="1" ht="13.75" customHeight="1">
      <c r="A14" s="491" t="s">
        <v>25</v>
      </c>
      <c r="B14" s="492"/>
      <c r="C14" s="492">
        <v>265</v>
      </c>
      <c r="D14" s="493"/>
      <c r="E14" s="492">
        <v>265</v>
      </c>
      <c r="F14" s="494">
        <f>G14+N14</f>
        <v>265</v>
      </c>
      <c r="G14" s="492">
        <v>265</v>
      </c>
      <c r="H14" s="492">
        <v>5</v>
      </c>
      <c r="I14" s="518">
        <v>5</v>
      </c>
      <c r="J14" s="519">
        <f>C14-G14-N14</f>
        <v>0</v>
      </c>
      <c r="K14" s="492"/>
      <c r="L14" s="492"/>
      <c r="M14" s="492"/>
      <c r="N14" s="520"/>
      <c r="O14" s="492"/>
      <c r="P14" s="492"/>
      <c r="Q14" s="1397"/>
      <c r="R14" s="1392"/>
      <c r="S14" s="462">
        <v>9649905358</v>
      </c>
      <c r="T14" s="462" t="s">
        <v>29</v>
      </c>
    </row>
    <row r="15" spans="1:20" s="462" customFormat="1" ht="13">
      <c r="A15" s="491" t="s">
        <v>26</v>
      </c>
      <c r="B15" s="492"/>
      <c r="C15" s="492">
        <v>223</v>
      </c>
      <c r="D15" s="493"/>
      <c r="E15" s="493">
        <v>223</v>
      </c>
      <c r="F15" s="494">
        <f>G15+N15</f>
        <v>220</v>
      </c>
      <c r="G15" s="492">
        <v>220</v>
      </c>
      <c r="H15" s="492">
        <v>4</v>
      </c>
      <c r="I15" s="518">
        <v>1</v>
      </c>
      <c r="J15" s="519">
        <f>C15-G15-N15</f>
        <v>3</v>
      </c>
      <c r="K15" s="492"/>
      <c r="L15" s="492">
        <v>3</v>
      </c>
      <c r="M15" s="492"/>
      <c r="N15" s="520"/>
      <c r="O15" s="492"/>
      <c r="P15" s="492"/>
      <c r="Q15" s="1397"/>
      <c r="R15" s="1392"/>
      <c r="S15" s="462">
        <v>7014675307</v>
      </c>
      <c r="T15" s="462" t="s">
        <v>30</v>
      </c>
    </row>
    <row r="16" spans="1:20" s="462" customFormat="1" ht="15" customHeight="1">
      <c r="A16" s="495" t="s">
        <v>31</v>
      </c>
      <c r="B16" s="496"/>
      <c r="C16" s="496"/>
      <c r="D16" s="496"/>
      <c r="E16" s="492"/>
      <c r="F16" s="496"/>
      <c r="G16" s="496"/>
      <c r="H16" s="496"/>
      <c r="I16" s="496"/>
      <c r="J16" s="489"/>
      <c r="K16" s="525" t="s">
        <v>32</v>
      </c>
      <c r="L16" s="525" t="s">
        <v>1686</v>
      </c>
      <c r="M16" s="521"/>
      <c r="N16" s="521"/>
      <c r="O16" s="521"/>
      <c r="P16" s="521"/>
      <c r="Q16" s="1393"/>
      <c r="R16" s="1394"/>
    </row>
    <row r="17" spans="1:19" s="462" customFormat="1" ht="13.75" customHeight="1">
      <c r="A17" s="482" t="s">
        <v>33</v>
      </c>
      <c r="B17" s="483">
        <v>534</v>
      </c>
      <c r="C17" s="483">
        <f>C18+C19</f>
        <v>488</v>
      </c>
      <c r="D17" s="484">
        <f>D18+D19</f>
        <v>0</v>
      </c>
      <c r="E17" s="484">
        <f t="shared" ref="E17:M17" si="4">E18+E19</f>
        <v>488</v>
      </c>
      <c r="F17" s="483">
        <f t="shared" si="4"/>
        <v>367</v>
      </c>
      <c r="G17" s="483">
        <f t="shared" si="4"/>
        <v>365</v>
      </c>
      <c r="H17" s="483">
        <f t="shared" si="4"/>
        <v>36</v>
      </c>
      <c r="I17" s="483">
        <f t="shared" si="4"/>
        <v>24</v>
      </c>
      <c r="J17" s="483">
        <f t="shared" si="4"/>
        <v>121</v>
      </c>
      <c r="K17" s="483">
        <f t="shared" si="4"/>
        <v>0</v>
      </c>
      <c r="L17" s="483">
        <f t="shared" si="4"/>
        <v>4</v>
      </c>
      <c r="M17" s="483">
        <f t="shared" si="4"/>
        <v>1</v>
      </c>
      <c r="N17" s="483">
        <f t="shared" ref="N17:P17" si="5">N18+N19</f>
        <v>2</v>
      </c>
      <c r="O17" s="483">
        <f t="shared" si="5"/>
        <v>0</v>
      </c>
      <c r="P17" s="483">
        <f t="shared" si="5"/>
        <v>0</v>
      </c>
      <c r="Q17" s="1388"/>
      <c r="R17" s="1389"/>
    </row>
    <row r="18" spans="1:19" s="462" customFormat="1" ht="13.75" customHeight="1">
      <c r="A18" s="491" t="s">
        <v>25</v>
      </c>
      <c r="B18" s="492"/>
      <c r="C18" s="492">
        <v>265</v>
      </c>
      <c r="D18" s="493"/>
      <c r="E18" s="492">
        <v>265</v>
      </c>
      <c r="F18" s="494">
        <f>G18+N18</f>
        <v>201</v>
      </c>
      <c r="G18" s="492">
        <v>201</v>
      </c>
      <c r="H18" s="492">
        <v>20</v>
      </c>
      <c r="I18" s="492">
        <v>11</v>
      </c>
      <c r="J18" s="519">
        <f>C18-G18-N18</f>
        <v>64</v>
      </c>
      <c r="K18" s="492"/>
      <c r="L18" s="492">
        <v>0</v>
      </c>
      <c r="M18" s="492"/>
      <c r="N18" s="520"/>
      <c r="O18" s="492"/>
      <c r="P18" s="492"/>
      <c r="Q18" s="1390"/>
      <c r="R18" s="1391"/>
    </row>
    <row r="19" spans="1:19" s="462" customFormat="1" ht="13">
      <c r="A19" s="491" t="s">
        <v>26</v>
      </c>
      <c r="B19" s="492"/>
      <c r="C19" s="492">
        <v>223</v>
      </c>
      <c r="D19" s="493"/>
      <c r="E19" s="492">
        <v>223</v>
      </c>
      <c r="F19" s="494">
        <f>G19+N19</f>
        <v>166</v>
      </c>
      <c r="G19" s="492">
        <v>164</v>
      </c>
      <c r="H19" s="492">
        <v>16</v>
      </c>
      <c r="I19" s="492">
        <v>13</v>
      </c>
      <c r="J19" s="519">
        <f>C19-G19-N19</f>
        <v>57</v>
      </c>
      <c r="K19" s="492"/>
      <c r="L19" s="492">
        <v>4</v>
      </c>
      <c r="M19" s="492">
        <v>1</v>
      </c>
      <c r="N19" s="520">
        <v>2</v>
      </c>
      <c r="O19" s="492"/>
      <c r="P19" s="492"/>
      <c r="Q19" s="1390" t="s">
        <v>1754</v>
      </c>
      <c r="R19" s="1392"/>
    </row>
    <row r="20" spans="1:19" s="462" customFormat="1" ht="15" customHeight="1" thickBot="1">
      <c r="A20" s="495" t="s">
        <v>31</v>
      </c>
      <c r="B20" s="496"/>
      <c r="C20" s="496"/>
      <c r="D20" s="496"/>
      <c r="E20" s="496"/>
      <c r="F20" s="496"/>
      <c r="G20" s="496"/>
      <c r="H20" s="496"/>
      <c r="I20" s="496"/>
      <c r="J20" s="489"/>
      <c r="K20" s="525" t="s">
        <v>34</v>
      </c>
      <c r="L20" s="525" t="s">
        <v>1745</v>
      </c>
      <c r="M20" s="492"/>
      <c r="N20" s="521"/>
      <c r="O20" s="521"/>
      <c r="P20" s="521"/>
      <c r="Q20" s="1393"/>
      <c r="R20" s="1394"/>
    </row>
    <row r="21" spans="1:19" s="462" customFormat="1" ht="15" customHeight="1">
      <c r="A21" s="482" t="s">
        <v>35</v>
      </c>
      <c r="B21" s="483">
        <v>215</v>
      </c>
      <c r="C21" s="497">
        <f>C22+C23</f>
        <v>189.53</v>
      </c>
      <c r="D21" s="484">
        <f t="shared" ref="D21:H21" si="6">D22+D23</f>
        <v>0</v>
      </c>
      <c r="E21" s="484">
        <f t="shared" si="6"/>
        <v>189.53</v>
      </c>
      <c r="F21" s="497">
        <f t="shared" si="6"/>
        <v>94.742999999999995</v>
      </c>
      <c r="G21" s="485">
        <f t="shared" si="6"/>
        <v>94.742999999999995</v>
      </c>
      <c r="H21" s="483">
        <f t="shared" si="6"/>
        <v>0</v>
      </c>
      <c r="I21" s="485">
        <f t="shared" ref="I21:M21" si="7">I22+I23</f>
        <v>9.18</v>
      </c>
      <c r="J21" s="485">
        <f t="shared" si="7"/>
        <v>94.787000000000006</v>
      </c>
      <c r="K21" s="483">
        <f>K22+K23</f>
        <v>0</v>
      </c>
      <c r="L21" s="483">
        <f t="shared" si="7"/>
        <v>1.881</v>
      </c>
      <c r="M21" s="483">
        <f t="shared" si="7"/>
        <v>0</v>
      </c>
      <c r="N21" s="483">
        <f t="shared" ref="N21:O21" si="8">N22+N23</f>
        <v>0</v>
      </c>
      <c r="O21" s="485">
        <f t="shared" si="8"/>
        <v>0</v>
      </c>
      <c r="P21" s="483">
        <v>15</v>
      </c>
      <c r="Q21" s="1395"/>
      <c r="R21" s="1396"/>
      <c r="S21" s="523"/>
    </row>
    <row r="22" spans="1:19" s="462" customFormat="1" ht="13">
      <c r="A22" s="491" t="s">
        <v>25</v>
      </c>
      <c r="B22" s="492"/>
      <c r="C22" s="475">
        <v>101.1</v>
      </c>
      <c r="D22" s="493"/>
      <c r="E22" s="476">
        <v>101.1</v>
      </c>
      <c r="F22" s="494">
        <f>G22+N22</f>
        <v>52.283999999999999</v>
      </c>
      <c r="G22" s="492">
        <v>52.283999999999999</v>
      </c>
      <c r="H22" s="492"/>
      <c r="I22" s="492"/>
      <c r="J22" s="519">
        <f>C22-G22-N22</f>
        <v>48.815999999999995</v>
      </c>
      <c r="K22" s="492"/>
      <c r="L22" s="492"/>
      <c r="M22" s="492"/>
      <c r="N22" s="520"/>
      <c r="O22" s="492"/>
      <c r="P22" s="492"/>
      <c r="Q22" s="1390"/>
      <c r="R22" s="1392"/>
      <c r="S22" s="523"/>
    </row>
    <row r="23" spans="1:19" s="462" customFormat="1" ht="13">
      <c r="A23" s="491" t="s">
        <v>26</v>
      </c>
      <c r="B23" s="492"/>
      <c r="C23" s="492">
        <v>88.43</v>
      </c>
      <c r="D23" s="493"/>
      <c r="E23" s="493">
        <v>88.43</v>
      </c>
      <c r="F23" s="494">
        <f>G23+N23</f>
        <v>42.458999999999996</v>
      </c>
      <c r="G23" s="492">
        <v>42.458999999999996</v>
      </c>
      <c r="H23" s="492"/>
      <c r="I23" s="492">
        <v>9.18</v>
      </c>
      <c r="J23" s="519">
        <f>C23-G23-N23</f>
        <v>45.971000000000011</v>
      </c>
      <c r="K23" s="492"/>
      <c r="L23" s="492">
        <v>1.881</v>
      </c>
      <c r="M23" s="492"/>
      <c r="N23" s="520"/>
      <c r="O23" s="492"/>
      <c r="P23" s="492"/>
      <c r="Q23" s="1390"/>
      <c r="R23" s="1392"/>
      <c r="S23" s="523"/>
    </row>
    <row r="24" spans="1:19" s="462" customFormat="1" ht="15" customHeight="1" thickBot="1">
      <c r="A24" s="498" t="s">
        <v>31</v>
      </c>
      <c r="B24" s="479"/>
      <c r="C24" s="499"/>
      <c r="D24" s="479"/>
      <c r="E24" s="479"/>
      <c r="F24" s="479"/>
      <c r="G24" s="479"/>
      <c r="H24" s="479"/>
      <c r="I24" s="479"/>
      <c r="J24" s="479"/>
      <c r="K24" s="479"/>
      <c r="L24" s="526" t="s">
        <v>1718</v>
      </c>
      <c r="M24" s="479"/>
      <c r="N24" s="479"/>
      <c r="O24" s="479"/>
      <c r="P24" s="479"/>
      <c r="Q24" s="1400"/>
      <c r="R24" s="1401"/>
      <c r="S24" s="523"/>
    </row>
    <row r="25" spans="1:19">
      <c r="A25" s="482" t="s">
        <v>36</v>
      </c>
      <c r="B25" s="483">
        <v>215</v>
      </c>
      <c r="C25" s="483">
        <f>C26+C27</f>
        <v>189.53</v>
      </c>
      <c r="D25" s="484">
        <f t="shared" ref="D25:M25" si="9">D26+D27</f>
        <v>0</v>
      </c>
      <c r="E25" s="484">
        <f t="shared" si="9"/>
        <v>189.53</v>
      </c>
      <c r="F25" s="485">
        <f t="shared" si="9"/>
        <v>88.935000000000002</v>
      </c>
      <c r="G25" s="485">
        <f t="shared" si="9"/>
        <v>88.935000000000002</v>
      </c>
      <c r="H25" s="483">
        <f t="shared" si="9"/>
        <v>0</v>
      </c>
      <c r="I25" s="485">
        <f t="shared" si="9"/>
        <v>14.161</v>
      </c>
      <c r="J25" s="485">
        <f t="shared" si="9"/>
        <v>100.595</v>
      </c>
      <c r="K25" s="483">
        <f t="shared" si="9"/>
        <v>0</v>
      </c>
      <c r="L25" s="483">
        <f t="shared" si="9"/>
        <v>5.8079999999999998</v>
      </c>
      <c r="M25" s="483">
        <f t="shared" si="9"/>
        <v>0</v>
      </c>
      <c r="N25" s="483">
        <f t="shared" ref="N25:O25" si="10">N26+N27</f>
        <v>0</v>
      </c>
      <c r="O25" s="485">
        <f t="shared" si="10"/>
        <v>0</v>
      </c>
      <c r="P25" s="483">
        <v>15</v>
      </c>
      <c r="Q25" s="1395"/>
      <c r="R25" s="1396"/>
    </row>
    <row r="26" spans="1:19" ht="14.4" customHeight="1">
      <c r="A26" s="491" t="s">
        <v>25</v>
      </c>
      <c r="B26" s="492"/>
      <c r="C26" s="475">
        <v>101.1</v>
      </c>
      <c r="D26" s="493"/>
      <c r="E26" s="476">
        <v>101.1</v>
      </c>
      <c r="F26" s="500">
        <f>G26+N26</f>
        <v>49.703000000000003</v>
      </c>
      <c r="G26" s="492">
        <v>49.703000000000003</v>
      </c>
      <c r="H26" s="492"/>
      <c r="I26" s="492">
        <v>4.9809999999999999</v>
      </c>
      <c r="J26" s="513">
        <f>C26-G26-N26</f>
        <v>51.396999999999991</v>
      </c>
      <c r="K26" s="492"/>
      <c r="L26" s="492">
        <f>7.562-4.981</f>
        <v>2.5810000000000004</v>
      </c>
      <c r="M26" s="492"/>
      <c r="N26" s="520"/>
      <c r="O26" s="492"/>
      <c r="P26" s="492"/>
      <c r="Q26" s="1390"/>
      <c r="R26" s="1392"/>
    </row>
    <row r="27" spans="1:19" ht="14.4" customHeight="1">
      <c r="A27" s="491" t="s">
        <v>26</v>
      </c>
      <c r="B27" s="492"/>
      <c r="C27" s="492">
        <v>88.43</v>
      </c>
      <c r="D27" s="493"/>
      <c r="E27" s="493">
        <v>88.43</v>
      </c>
      <c r="F27" s="500">
        <f>G27+N27</f>
        <v>39.231999999999999</v>
      </c>
      <c r="G27" s="492">
        <v>39.231999999999999</v>
      </c>
      <c r="H27" s="492"/>
      <c r="I27" s="492">
        <v>9.18</v>
      </c>
      <c r="J27" s="513">
        <f>C27-G27-N27</f>
        <v>49.198000000000008</v>
      </c>
      <c r="K27" s="492"/>
      <c r="L27" s="492">
        <v>3.2269999999999999</v>
      </c>
      <c r="M27" s="492"/>
      <c r="N27" s="520"/>
      <c r="O27" s="492"/>
      <c r="P27" s="492"/>
      <c r="Q27" s="1398"/>
      <c r="R27" s="1399"/>
    </row>
    <row r="28" spans="1:19">
      <c r="A28" s="498" t="s">
        <v>31</v>
      </c>
      <c r="B28" s="479"/>
      <c r="C28" s="499"/>
      <c r="D28" s="479"/>
      <c r="E28" s="479"/>
      <c r="F28" s="479"/>
      <c r="G28" s="479"/>
      <c r="H28" s="479"/>
      <c r="I28" s="479"/>
      <c r="J28" s="479"/>
      <c r="K28" s="479"/>
      <c r="L28" s="526" t="s">
        <v>1718</v>
      </c>
      <c r="M28" s="479"/>
      <c r="N28" s="479"/>
      <c r="O28" s="479"/>
      <c r="P28" s="479"/>
      <c r="Q28" s="1400"/>
      <c r="R28" s="1401"/>
    </row>
    <row r="29" spans="1:19">
      <c r="Q29" s="1402"/>
      <c r="R29" s="1402"/>
    </row>
  </sheetData>
  <mergeCells count="40">
    <mergeCell ref="Q27:R27"/>
    <mergeCell ref="Q28:R28"/>
    <mergeCell ref="Q29:R29"/>
    <mergeCell ref="A2:A3"/>
    <mergeCell ref="A5:A6"/>
    <mergeCell ref="C5:C6"/>
    <mergeCell ref="G2:G3"/>
    <mergeCell ref="Q2:Q3"/>
    <mergeCell ref="R2:R3"/>
    <mergeCell ref="Q5:R6"/>
    <mergeCell ref="Q22:R22"/>
    <mergeCell ref="Q23:R23"/>
    <mergeCell ref="Q24:R24"/>
    <mergeCell ref="Q25:R25"/>
    <mergeCell ref="Q26:R26"/>
    <mergeCell ref="Q17:R17"/>
    <mergeCell ref="Q18:R18"/>
    <mergeCell ref="Q19:R19"/>
    <mergeCell ref="Q20:R20"/>
    <mergeCell ref="Q21:R21"/>
    <mergeCell ref="Q12:R12"/>
    <mergeCell ref="Q13:R13"/>
    <mergeCell ref="Q14:R14"/>
    <mergeCell ref="Q15:R15"/>
    <mergeCell ref="Q16:R16"/>
    <mergeCell ref="Q7:R7"/>
    <mergeCell ref="Q8:R8"/>
    <mergeCell ref="Q9:R9"/>
    <mergeCell ref="Q10:R10"/>
    <mergeCell ref="Q11:R11"/>
    <mergeCell ref="D5:E5"/>
    <mergeCell ref="F5:G5"/>
    <mergeCell ref="H5:I5"/>
    <mergeCell ref="K5:N5"/>
    <mergeCell ref="O5:P5"/>
    <mergeCell ref="A1:R1"/>
    <mergeCell ref="L2:M2"/>
    <mergeCell ref="N2:P2"/>
    <mergeCell ref="L3:M3"/>
    <mergeCell ref="N3:P3"/>
  </mergeCell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F13CD-4D03-45B5-8856-9C43C8348131}">
  <sheetPr>
    <tabColor rgb="FFFFFF00"/>
  </sheetPr>
  <dimension ref="A1:AA59"/>
  <sheetViews>
    <sheetView topLeftCell="A4" zoomScaleNormal="100" workbookViewId="0">
      <selection activeCell="J11" sqref="J11:J12"/>
    </sheetView>
  </sheetViews>
  <sheetFormatPr defaultColWidth="8.7265625" defaultRowHeight="11.5"/>
  <cols>
    <col min="1" max="1" width="2.453125" style="678" customWidth="1"/>
    <col min="2" max="2" width="20.81640625" style="678" bestFit="1" customWidth="1"/>
    <col min="3" max="3" width="14.54296875" style="678" hidden="1" customWidth="1"/>
    <col min="4" max="4" width="27.36328125" style="678" hidden="1" customWidth="1"/>
    <col min="5" max="5" width="8.1796875" style="678" hidden="1" customWidth="1"/>
    <col min="6" max="6" width="25.54296875" style="678" bestFit="1" customWidth="1"/>
    <col min="7" max="7" width="16.26953125" style="678" bestFit="1" customWidth="1"/>
    <col min="8" max="8" width="12.08984375" style="678" customWidth="1"/>
    <col min="9" max="9" width="9.90625" style="678" customWidth="1"/>
    <col min="10" max="10" width="11.08984375" style="678" customWidth="1"/>
    <col min="11" max="11" width="14.36328125" style="678" customWidth="1"/>
    <col min="12" max="12" width="9.1796875" style="678" bestFit="1" customWidth="1"/>
    <col min="13" max="13" width="45.54296875" style="678" customWidth="1"/>
    <col min="14" max="14" width="11.54296875" style="678" bestFit="1" customWidth="1"/>
    <col min="15" max="25" width="8.7265625" style="678"/>
    <col min="26" max="26" width="7.81640625" style="678" bestFit="1" customWidth="1"/>
    <col min="27" max="27" width="12.81640625" style="678" bestFit="1" customWidth="1"/>
    <col min="28" max="16384" width="8.7265625" style="678"/>
  </cols>
  <sheetData>
    <row r="1" spans="1:27" s="672" customFormat="1">
      <c r="B1" s="673" t="s">
        <v>1787</v>
      </c>
      <c r="C1" s="1418" t="s">
        <v>1788</v>
      </c>
      <c r="D1" s="1418"/>
      <c r="E1" s="1418"/>
      <c r="F1" s="1418"/>
      <c r="G1" s="1418"/>
      <c r="H1" s="1419"/>
      <c r="W1" s="674"/>
      <c r="X1" s="674"/>
      <c r="Y1" s="674"/>
      <c r="Z1" s="675" t="s">
        <v>1789</v>
      </c>
      <c r="AA1" s="675" t="s">
        <v>1790</v>
      </c>
    </row>
    <row r="2" spans="1:27" s="676" customFormat="1">
      <c r="B2" s="677" t="s">
        <v>1791</v>
      </c>
      <c r="C2" s="1420" t="s">
        <v>1792</v>
      </c>
      <c r="D2" s="1420"/>
      <c r="E2" s="1420"/>
      <c r="F2" s="1420"/>
      <c r="G2" s="1420"/>
      <c r="H2" s="1421"/>
      <c r="W2" s="674"/>
      <c r="X2" s="674"/>
      <c r="Y2" s="674"/>
      <c r="Z2" s="675" t="s">
        <v>1793</v>
      </c>
      <c r="AA2" s="675" t="s">
        <v>1794</v>
      </c>
    </row>
    <row r="3" spans="1:27" s="672" customFormat="1">
      <c r="B3" s="677" t="s">
        <v>1795</v>
      </c>
      <c r="C3" s="1420" t="s">
        <v>1767</v>
      </c>
      <c r="D3" s="1420"/>
      <c r="E3" s="1420"/>
      <c r="F3" s="1420"/>
      <c r="G3" s="1420"/>
      <c r="H3" s="1421"/>
      <c r="W3" s="674"/>
      <c r="X3" s="674"/>
      <c r="Y3" s="674"/>
      <c r="Z3" s="675"/>
      <c r="AA3" s="675" t="s">
        <v>1793</v>
      </c>
    </row>
    <row r="4" spans="1:27">
      <c r="A4" s="672"/>
      <c r="B4" s="677" t="s">
        <v>1796</v>
      </c>
      <c r="C4" s="1422" t="s">
        <v>1797</v>
      </c>
      <c r="D4" s="1423"/>
      <c r="E4" s="1423"/>
      <c r="F4" s="1423"/>
      <c r="G4" s="1423"/>
      <c r="H4" s="1424"/>
      <c r="W4" s="679"/>
      <c r="X4" s="679"/>
      <c r="Y4" s="679"/>
      <c r="Z4" s="679"/>
      <c r="AA4" s="679"/>
    </row>
    <row r="5" spans="1:27" ht="12" thickBot="1">
      <c r="A5" s="672"/>
      <c r="B5" s="680" t="s">
        <v>1798</v>
      </c>
      <c r="C5" s="1425" t="s">
        <v>1799</v>
      </c>
      <c r="D5" s="1426"/>
      <c r="E5" s="1426"/>
      <c r="F5" s="1426"/>
      <c r="G5" s="1426"/>
      <c r="H5" s="1427"/>
      <c r="W5" s="679"/>
      <c r="X5" s="679"/>
      <c r="Y5" s="679"/>
      <c r="Z5" s="679"/>
      <c r="AA5" s="679"/>
    </row>
    <row r="6" spans="1:27" ht="12" thickBot="1">
      <c r="B6" s="681"/>
      <c r="C6" s="682"/>
      <c r="D6" s="682"/>
      <c r="E6" s="682"/>
      <c r="F6" s="682"/>
      <c r="G6" s="682"/>
      <c r="H6" s="682"/>
      <c r="I6" s="682"/>
      <c r="J6" s="682"/>
      <c r="K6" s="682"/>
      <c r="L6" s="682"/>
    </row>
    <row r="7" spans="1:27" ht="25" customHeight="1" thickBot="1">
      <c r="B7" s="1415" t="s">
        <v>1800</v>
      </c>
      <c r="C7" s="1416"/>
      <c r="D7" s="1416"/>
      <c r="E7" s="1416"/>
      <c r="F7" s="1416"/>
      <c r="G7" s="1417"/>
      <c r="H7" s="1415" t="s">
        <v>1801</v>
      </c>
      <c r="I7" s="1416"/>
      <c r="J7" s="1416"/>
      <c r="K7" s="1416"/>
      <c r="L7" s="1416"/>
      <c r="M7" s="1417"/>
    </row>
    <row r="8" spans="1:27" s="676" customFormat="1" ht="34.5">
      <c r="B8" s="683" t="s">
        <v>2730</v>
      </c>
      <c r="C8" s="684" t="s">
        <v>1802</v>
      </c>
      <c r="D8" s="684" t="s">
        <v>1803</v>
      </c>
      <c r="E8" s="684" t="s">
        <v>1804</v>
      </c>
      <c r="F8" s="684" t="s">
        <v>1805</v>
      </c>
      <c r="G8" s="685" t="s">
        <v>1806</v>
      </c>
      <c r="H8" s="685" t="s">
        <v>1807</v>
      </c>
      <c r="I8" s="685" t="s">
        <v>1808</v>
      </c>
      <c r="J8" s="685" t="s">
        <v>1809</v>
      </c>
      <c r="K8" s="685" t="s">
        <v>1810</v>
      </c>
      <c r="L8" s="685" t="s">
        <v>1811</v>
      </c>
      <c r="M8" s="686" t="s">
        <v>1812</v>
      </c>
    </row>
    <row r="9" spans="1:27" ht="26" customHeight="1">
      <c r="B9" s="1430" t="s">
        <v>2394</v>
      </c>
      <c r="C9" s="1431" t="s">
        <v>1813</v>
      </c>
      <c r="D9" s="687" t="s">
        <v>1814</v>
      </c>
      <c r="E9" s="1431" t="s">
        <v>1815</v>
      </c>
      <c r="F9" s="688" t="s">
        <v>1816</v>
      </c>
      <c r="G9" s="689">
        <v>46.914999999999999</v>
      </c>
      <c r="H9" s="689">
        <f>45.61+0.83</f>
        <v>46.44</v>
      </c>
      <c r="I9" s="689">
        <f>G9-H9</f>
        <v>0.47500000000000142</v>
      </c>
      <c r="J9" s="689">
        <f>39.202+4.505+2.346</f>
        <v>46.052999999999997</v>
      </c>
      <c r="K9" s="689">
        <v>46.052999999999997</v>
      </c>
      <c r="L9" s="689">
        <f>J9-K9</f>
        <v>0</v>
      </c>
      <c r="M9" s="690" t="s">
        <v>2448</v>
      </c>
      <c r="N9" s="797"/>
    </row>
    <row r="10" spans="1:27" ht="46">
      <c r="B10" s="1430"/>
      <c r="C10" s="1431"/>
      <c r="D10" s="687" t="s">
        <v>1817</v>
      </c>
      <c r="E10" s="1431"/>
      <c r="F10" s="691" t="s">
        <v>1818</v>
      </c>
      <c r="G10" s="692">
        <v>33</v>
      </c>
      <c r="H10" s="692">
        <f>7.63+0.34+0.29+0.3+0.83+2.257+0.79+0.849+1.044+0.76+0.7+0.4+0.3+0.964+0.684+2+3+4</f>
        <v>27.138000000000002</v>
      </c>
      <c r="I10" s="692">
        <f t="shared" ref="I10:I20" si="0">G10-H10</f>
        <v>5.8619999999999983</v>
      </c>
      <c r="J10" s="692">
        <v>19.600000000000001</v>
      </c>
      <c r="K10" s="692">
        <v>19.600000000000001</v>
      </c>
      <c r="L10" s="692">
        <f t="shared" ref="L10:L20" si="1">J10-K10</f>
        <v>0</v>
      </c>
      <c r="M10" s="693" t="s">
        <v>3181</v>
      </c>
    </row>
    <row r="11" spans="1:27" ht="20" customHeight="1">
      <c r="B11" s="1430"/>
      <c r="C11" s="1431"/>
      <c r="D11" s="687" t="s">
        <v>1819</v>
      </c>
      <c r="E11" s="1431"/>
      <c r="F11" s="1432" t="s">
        <v>1820</v>
      </c>
      <c r="G11" s="1434">
        <v>2.1800000000000002</v>
      </c>
      <c r="H11" s="1435">
        <v>2.1800000000000002</v>
      </c>
      <c r="I11" s="1435">
        <f t="shared" si="0"/>
        <v>0</v>
      </c>
      <c r="J11" s="1435">
        <v>2.1800000000000002</v>
      </c>
      <c r="K11" s="1435">
        <v>2.1800000000000002</v>
      </c>
      <c r="L11" s="1435">
        <f t="shared" si="1"/>
        <v>0</v>
      </c>
      <c r="M11" s="1428" t="s">
        <v>2389</v>
      </c>
      <c r="N11" s="1429"/>
      <c r="O11" s="1429"/>
      <c r="P11" s="1429"/>
      <c r="Q11" s="1429"/>
      <c r="R11" s="1429"/>
      <c r="S11" s="1429"/>
      <c r="T11" s="1429"/>
      <c r="U11" s="1429"/>
      <c r="V11" s="1429"/>
      <c r="W11" s="1429"/>
    </row>
    <row r="12" spans="1:27" ht="20" customHeight="1">
      <c r="B12" s="1430"/>
      <c r="C12" s="1431"/>
      <c r="D12" s="687" t="s">
        <v>1821</v>
      </c>
      <c r="E12" s="1431"/>
      <c r="F12" s="1433"/>
      <c r="G12" s="1434"/>
      <c r="H12" s="1436"/>
      <c r="I12" s="1436">
        <f t="shared" si="0"/>
        <v>0</v>
      </c>
      <c r="J12" s="1436"/>
      <c r="K12" s="1436"/>
      <c r="L12" s="1436">
        <f t="shared" si="1"/>
        <v>0</v>
      </c>
      <c r="M12" s="1428"/>
    </row>
    <row r="13" spans="1:27" ht="25.5" customHeight="1">
      <c r="B13" s="1430" t="s">
        <v>2399</v>
      </c>
      <c r="C13" s="1431" t="s">
        <v>1822</v>
      </c>
      <c r="D13" s="687" t="s">
        <v>1823</v>
      </c>
      <c r="E13" s="1431" t="s">
        <v>1824</v>
      </c>
      <c r="F13" s="1438" t="s">
        <v>1825</v>
      </c>
      <c r="G13" s="1437">
        <v>47.25</v>
      </c>
      <c r="H13" s="1437">
        <v>46.473999999999997</v>
      </c>
      <c r="I13" s="1437">
        <f t="shared" si="0"/>
        <v>0.77600000000000335</v>
      </c>
      <c r="J13" s="1437">
        <v>45.892000000000003</v>
      </c>
      <c r="K13" s="1437">
        <f>13.05+32.842</f>
        <v>45.891999999999996</v>
      </c>
      <c r="L13" s="1437">
        <f t="shared" si="1"/>
        <v>0</v>
      </c>
      <c r="M13" s="1442"/>
    </row>
    <row r="14" spans="1:27" ht="20" customHeight="1">
      <c r="B14" s="1430"/>
      <c r="C14" s="1431"/>
      <c r="D14" s="687" t="s">
        <v>1826</v>
      </c>
      <c r="E14" s="1431"/>
      <c r="F14" s="1438"/>
      <c r="G14" s="1437"/>
      <c r="H14" s="1437"/>
      <c r="I14" s="1437">
        <f t="shared" si="0"/>
        <v>0</v>
      </c>
      <c r="J14" s="1437"/>
      <c r="K14" s="1437"/>
      <c r="L14" s="1437">
        <f t="shared" si="1"/>
        <v>0</v>
      </c>
      <c r="M14" s="1443"/>
    </row>
    <row r="15" spans="1:27" ht="20" customHeight="1">
      <c r="B15" s="1430"/>
      <c r="C15" s="1431"/>
      <c r="D15" s="687" t="s">
        <v>1827</v>
      </c>
      <c r="E15" s="1431"/>
      <c r="F15" s="1438"/>
      <c r="G15" s="1437"/>
      <c r="H15" s="1437"/>
      <c r="I15" s="1437">
        <f t="shared" si="0"/>
        <v>0</v>
      </c>
      <c r="J15" s="1437"/>
      <c r="K15" s="1437"/>
      <c r="L15" s="1437">
        <f t="shared" si="1"/>
        <v>0</v>
      </c>
      <c r="M15" s="1443"/>
    </row>
    <row r="16" spans="1:27" ht="48.5" customHeight="1">
      <c r="B16" s="1430"/>
      <c r="C16" s="1431"/>
      <c r="D16" s="687" t="s">
        <v>1828</v>
      </c>
      <c r="E16" s="1431"/>
      <c r="F16" s="1438"/>
      <c r="G16" s="1437"/>
      <c r="H16" s="1437"/>
      <c r="I16" s="1437"/>
      <c r="J16" s="1437"/>
      <c r="K16" s="1437"/>
      <c r="L16" s="1437">
        <f t="shared" si="1"/>
        <v>0</v>
      </c>
      <c r="M16" s="1445"/>
      <c r="N16" s="797"/>
    </row>
    <row r="17" spans="2:13" ht="20" customHeight="1">
      <c r="B17" s="1430" t="s">
        <v>2399</v>
      </c>
      <c r="C17" s="1449" t="s">
        <v>1829</v>
      </c>
      <c r="D17" s="694" t="s">
        <v>1830</v>
      </c>
      <c r="E17" s="1431" t="s">
        <v>1824</v>
      </c>
      <c r="F17" s="1438" t="s">
        <v>1831</v>
      </c>
      <c r="G17" s="1437">
        <v>47.805</v>
      </c>
      <c r="H17" s="1439">
        <f>34.985+1.456+2.013+2.516</f>
        <v>40.97</v>
      </c>
      <c r="I17" s="1439">
        <f t="shared" si="0"/>
        <v>6.8350000000000009</v>
      </c>
      <c r="J17" s="1439">
        <v>47.81</v>
      </c>
      <c r="K17" s="1439">
        <v>23.518999999999998</v>
      </c>
      <c r="L17" s="1439">
        <f t="shared" si="1"/>
        <v>24.291000000000004</v>
      </c>
      <c r="M17" s="1442"/>
    </row>
    <row r="18" spans="2:13" ht="20" customHeight="1">
      <c r="B18" s="1430"/>
      <c r="C18" s="1449"/>
      <c r="D18" s="687" t="s">
        <v>1832</v>
      </c>
      <c r="E18" s="1431"/>
      <c r="F18" s="1438"/>
      <c r="G18" s="1437"/>
      <c r="H18" s="1440"/>
      <c r="I18" s="1440">
        <f t="shared" si="0"/>
        <v>0</v>
      </c>
      <c r="J18" s="1440"/>
      <c r="K18" s="1440"/>
      <c r="L18" s="1440">
        <f t="shared" si="1"/>
        <v>0</v>
      </c>
      <c r="M18" s="1443"/>
    </row>
    <row r="19" spans="2:13" ht="20" customHeight="1">
      <c r="B19" s="1430"/>
      <c r="C19" s="1449"/>
      <c r="D19" s="687" t="s">
        <v>1833</v>
      </c>
      <c r="E19" s="1431"/>
      <c r="F19" s="1438"/>
      <c r="G19" s="1437"/>
      <c r="H19" s="1440"/>
      <c r="I19" s="1440">
        <f t="shared" si="0"/>
        <v>0</v>
      </c>
      <c r="J19" s="1440"/>
      <c r="K19" s="1440"/>
      <c r="L19" s="1440">
        <f t="shared" si="1"/>
        <v>0</v>
      </c>
      <c r="M19" s="1443"/>
    </row>
    <row r="20" spans="2:13" ht="20" customHeight="1" thickBot="1">
      <c r="B20" s="1448"/>
      <c r="C20" s="1450"/>
      <c r="D20" s="695"/>
      <c r="E20" s="1451"/>
      <c r="F20" s="1452"/>
      <c r="G20" s="1453"/>
      <c r="H20" s="1441"/>
      <c r="I20" s="1441">
        <f t="shared" si="0"/>
        <v>0</v>
      </c>
      <c r="J20" s="1441"/>
      <c r="K20" s="1441"/>
      <c r="L20" s="1441">
        <f t="shared" si="1"/>
        <v>0</v>
      </c>
      <c r="M20" s="1444"/>
    </row>
    <row r="21" spans="2:13" ht="17.649999999999999" customHeight="1" thickBot="1">
      <c r="B21" s="1446" t="s">
        <v>1834</v>
      </c>
      <c r="C21" s="1447"/>
      <c r="D21" s="1447"/>
      <c r="E21" s="696"/>
      <c r="F21" s="696"/>
      <c r="G21" s="697">
        <f>SUM(G9:G20)</f>
        <v>177.15</v>
      </c>
      <c r="H21" s="697">
        <f t="shared" ref="H21:M21" si="2">SUM(H9:H20)</f>
        <v>163.202</v>
      </c>
      <c r="I21" s="697">
        <f t="shared" si="2"/>
        <v>13.948000000000004</v>
      </c>
      <c r="J21" s="697">
        <f t="shared" si="2"/>
        <v>161.535</v>
      </c>
      <c r="K21" s="697">
        <f t="shared" ref="K21" si="3">SUM(K9:K20)</f>
        <v>137.244</v>
      </c>
      <c r="L21" s="697">
        <f t="shared" si="2"/>
        <v>24.291000000000004</v>
      </c>
      <c r="M21" s="698">
        <f t="shared" si="2"/>
        <v>0</v>
      </c>
    </row>
    <row r="23" spans="2:13">
      <c r="K23" s="797"/>
    </row>
    <row r="26" spans="2:13" ht="14.5">
      <c r="G26" s="1412" t="s">
        <v>2753</v>
      </c>
      <c r="H26" s="1412"/>
      <c r="I26" s="1412"/>
      <c r="J26" s="1412"/>
      <c r="K26" s="1412"/>
      <c r="L26" s="1412"/>
      <c r="M26" s="1412"/>
    </row>
    <row r="27" spans="2:13" ht="14.5">
      <c r="G27" s="1412" t="s">
        <v>1785</v>
      </c>
      <c r="H27" s="1412" t="s">
        <v>1433</v>
      </c>
      <c r="I27" s="1412" t="s">
        <v>1433</v>
      </c>
      <c r="J27" s="876" t="s">
        <v>1439</v>
      </c>
      <c r="K27" s="876" t="s">
        <v>2697</v>
      </c>
      <c r="L27" s="1413" t="s">
        <v>1004</v>
      </c>
      <c r="M27" s="1414" t="s">
        <v>19</v>
      </c>
    </row>
    <row r="28" spans="2:13" ht="14.5">
      <c r="G28" s="1412"/>
      <c r="H28" s="1412"/>
      <c r="I28" s="1412"/>
      <c r="J28" s="876" t="s">
        <v>615</v>
      </c>
      <c r="K28" s="876" t="s">
        <v>570</v>
      </c>
      <c r="L28" s="1413"/>
      <c r="M28" s="1414"/>
    </row>
    <row r="29" spans="2:13" ht="14.5">
      <c r="G29" s="877">
        <v>1</v>
      </c>
      <c r="H29" s="877" t="s">
        <v>2698</v>
      </c>
      <c r="I29" s="877" t="s">
        <v>2394</v>
      </c>
      <c r="J29" s="880">
        <v>10.43</v>
      </c>
      <c r="K29" s="878">
        <v>45846</v>
      </c>
      <c r="L29" s="878">
        <v>45854</v>
      </c>
      <c r="M29" s="879"/>
    </row>
    <row r="30" spans="2:13" ht="14.5">
      <c r="G30" s="877">
        <v>2</v>
      </c>
      <c r="H30" s="877" t="s">
        <v>2699</v>
      </c>
      <c r="I30" s="877" t="s">
        <v>2394</v>
      </c>
      <c r="J30" s="880">
        <v>13.72</v>
      </c>
      <c r="K30" s="878">
        <v>45857</v>
      </c>
      <c r="L30" s="878">
        <v>45862</v>
      </c>
      <c r="M30" s="879"/>
    </row>
    <row r="31" spans="2:13" ht="14.5">
      <c r="G31" s="877">
        <v>3</v>
      </c>
      <c r="H31" s="877" t="s">
        <v>2700</v>
      </c>
      <c r="I31" s="877" t="s">
        <v>2394</v>
      </c>
      <c r="J31" s="880">
        <v>15.05</v>
      </c>
      <c r="K31" s="878">
        <v>45868</v>
      </c>
      <c r="L31" s="878">
        <v>45873</v>
      </c>
      <c r="M31" s="879"/>
    </row>
    <row r="32" spans="2:13" ht="14.5">
      <c r="G32" s="877">
        <v>4</v>
      </c>
      <c r="H32" s="877" t="s">
        <v>2701</v>
      </c>
      <c r="I32" s="877" t="s">
        <v>2394</v>
      </c>
      <c r="J32" s="880">
        <v>4.51</v>
      </c>
      <c r="K32" s="878">
        <v>45908</v>
      </c>
      <c r="L32" s="878">
        <v>45909</v>
      </c>
      <c r="M32" s="879"/>
    </row>
    <row r="33" spans="7:13" ht="14.5">
      <c r="G33" s="885">
        <v>5</v>
      </c>
      <c r="H33" s="885" t="s">
        <v>2752</v>
      </c>
      <c r="I33" s="885" t="s">
        <v>2394</v>
      </c>
      <c r="J33" s="886">
        <v>2.3460000000000001</v>
      </c>
      <c r="K33" s="887">
        <v>45918</v>
      </c>
      <c r="L33" s="887">
        <v>45930</v>
      </c>
      <c r="M33" s="888"/>
    </row>
    <row r="34" spans="7:13" ht="14.5">
      <c r="G34" s="877">
        <v>5</v>
      </c>
      <c r="H34" s="877" t="s">
        <v>2702</v>
      </c>
      <c r="I34" s="877" t="s">
        <v>2399</v>
      </c>
      <c r="J34" s="880">
        <v>11.37</v>
      </c>
      <c r="K34" s="878">
        <v>45875</v>
      </c>
      <c r="L34" s="878">
        <v>45894</v>
      </c>
      <c r="M34" s="879"/>
    </row>
    <row r="35" spans="7:13" ht="14.5">
      <c r="G35" s="877">
        <v>6</v>
      </c>
      <c r="H35" s="877" t="s">
        <v>2703</v>
      </c>
      <c r="I35" s="877" t="s">
        <v>2399</v>
      </c>
      <c r="J35" s="880">
        <v>11.41</v>
      </c>
      <c r="K35" s="878">
        <v>45885</v>
      </c>
      <c r="L35" s="878">
        <v>45900</v>
      </c>
      <c r="M35" s="879"/>
    </row>
    <row r="36" spans="7:13" ht="14.5">
      <c r="G36" s="877">
        <v>7</v>
      </c>
      <c r="H36" s="877" t="s">
        <v>2704</v>
      </c>
      <c r="I36" s="877" t="s">
        <v>2399</v>
      </c>
      <c r="J36" s="880">
        <v>10.07</v>
      </c>
      <c r="K36" s="878">
        <v>45890</v>
      </c>
      <c r="L36" s="878">
        <v>45894</v>
      </c>
      <c r="M36" s="879"/>
    </row>
    <row r="37" spans="7:13" ht="14.5">
      <c r="G37" s="877">
        <v>8</v>
      </c>
      <c r="H37" s="877" t="s">
        <v>2705</v>
      </c>
      <c r="I37" s="877" t="s">
        <v>2399</v>
      </c>
      <c r="J37" s="880">
        <v>6.93</v>
      </c>
      <c r="K37" s="878">
        <v>45888</v>
      </c>
      <c r="L37" s="878">
        <v>45904</v>
      </c>
      <c r="M37" s="879"/>
    </row>
    <row r="38" spans="7:13" ht="14.5">
      <c r="G38" s="877">
        <v>9</v>
      </c>
      <c r="H38" s="877" t="s">
        <v>2706</v>
      </c>
      <c r="I38" s="877" t="s">
        <v>2399</v>
      </c>
      <c r="J38" s="880">
        <v>10.3</v>
      </c>
      <c r="K38" s="878">
        <v>45888</v>
      </c>
      <c r="L38" s="878">
        <v>45904</v>
      </c>
      <c r="M38" s="879"/>
    </row>
    <row r="39" spans="7:13" ht="14.5">
      <c r="G39" s="877">
        <v>10</v>
      </c>
      <c r="H39" s="877" t="s">
        <v>2707</v>
      </c>
      <c r="I39" s="877" t="s">
        <v>2399</v>
      </c>
      <c r="J39" s="880">
        <v>6.29</v>
      </c>
      <c r="K39" s="878">
        <v>45892</v>
      </c>
      <c r="L39" s="878">
        <v>45904</v>
      </c>
      <c r="M39" s="879"/>
    </row>
    <row r="40" spans="7:13" ht="14.5" customHeight="1">
      <c r="G40" s="885">
        <v>11</v>
      </c>
      <c r="H40" s="885" t="s">
        <v>2754</v>
      </c>
      <c r="I40" s="885" t="s">
        <v>2399</v>
      </c>
      <c r="J40" s="886">
        <v>9.6259999999999994</v>
      </c>
      <c r="K40" s="887">
        <v>45913</v>
      </c>
      <c r="L40" s="887">
        <v>45961</v>
      </c>
      <c r="M40" s="968"/>
    </row>
    <row r="41" spans="7:13" ht="14.5">
      <c r="G41" s="885">
        <v>12</v>
      </c>
      <c r="H41" s="885" t="s">
        <v>2755</v>
      </c>
      <c r="I41" s="885" t="s">
        <v>2399</v>
      </c>
      <c r="J41" s="886">
        <v>3.42</v>
      </c>
      <c r="K41" s="887">
        <v>45919</v>
      </c>
      <c r="L41" s="887">
        <v>45961</v>
      </c>
      <c r="M41" s="969"/>
    </row>
    <row r="42" spans="7:13" ht="14.5">
      <c r="G42" s="885">
        <v>13</v>
      </c>
      <c r="H42" s="885" t="s">
        <v>2761</v>
      </c>
      <c r="I42" s="885" t="s">
        <v>2399</v>
      </c>
      <c r="J42" s="886">
        <v>12.083</v>
      </c>
      <c r="K42" s="887">
        <v>45922</v>
      </c>
      <c r="L42" s="887"/>
      <c r="M42" s="968" t="s">
        <v>3139</v>
      </c>
    </row>
    <row r="43" spans="7:13" ht="14.5">
      <c r="G43" s="1412" t="s">
        <v>994</v>
      </c>
      <c r="H43" s="1412"/>
      <c r="I43" s="1412"/>
      <c r="J43" s="881">
        <f>SUM(J29:J42)</f>
        <v>127.55500000000002</v>
      </c>
      <c r="K43" s="875"/>
      <c r="L43" s="875"/>
      <c r="M43" s="882"/>
    </row>
    <row r="45" spans="7:13" ht="14.5">
      <c r="G45" s="1412" t="s">
        <v>2756</v>
      </c>
      <c r="H45" s="1412"/>
      <c r="I45" s="1412"/>
      <c r="J45" s="1412"/>
      <c r="K45" s="1412"/>
      <c r="L45" s="1412"/>
      <c r="M45" s="1412"/>
    </row>
    <row r="46" spans="7:13" ht="14.5">
      <c r="G46" s="1412" t="s">
        <v>1785</v>
      </c>
      <c r="H46" s="1412" t="s">
        <v>1433</v>
      </c>
      <c r="I46" s="1412" t="s">
        <v>1433</v>
      </c>
      <c r="J46" s="876" t="s">
        <v>1439</v>
      </c>
      <c r="K46" s="876" t="s">
        <v>2697</v>
      </c>
      <c r="L46" s="1413" t="s">
        <v>1004</v>
      </c>
      <c r="M46" s="1414" t="s">
        <v>19</v>
      </c>
    </row>
    <row r="47" spans="7:13" ht="14.5">
      <c r="G47" s="1412"/>
      <c r="H47" s="1412"/>
      <c r="I47" s="1412"/>
      <c r="J47" s="876" t="s">
        <v>615</v>
      </c>
      <c r="K47" s="876" t="s">
        <v>570</v>
      </c>
      <c r="L47" s="1413"/>
      <c r="M47" s="1414"/>
    </row>
    <row r="48" spans="7:13" ht="14.5">
      <c r="G48" s="877">
        <v>1</v>
      </c>
      <c r="H48" s="877" t="s">
        <v>2655</v>
      </c>
      <c r="I48" s="877" t="s">
        <v>2394</v>
      </c>
      <c r="J48" s="880">
        <v>3.13</v>
      </c>
      <c r="K48" s="878">
        <v>45908</v>
      </c>
      <c r="L48" s="878">
        <v>45909</v>
      </c>
      <c r="M48" s="879"/>
    </row>
    <row r="49" spans="7:13" ht="14.5">
      <c r="G49" s="877">
        <f>G48+1</f>
        <v>2</v>
      </c>
      <c r="H49" s="877" t="s">
        <v>2760</v>
      </c>
      <c r="I49" s="877" t="s">
        <v>2394</v>
      </c>
      <c r="J49" s="880">
        <v>1.9450000000000001</v>
      </c>
      <c r="K49" s="878">
        <v>45927</v>
      </c>
      <c r="L49" s="878">
        <v>45930</v>
      </c>
      <c r="M49" s="879"/>
    </row>
    <row r="50" spans="7:13" ht="29">
      <c r="G50" s="877">
        <f>G49+1</f>
        <v>3</v>
      </c>
      <c r="H50" s="877" t="s">
        <v>2878</v>
      </c>
      <c r="I50" s="877" t="s">
        <v>2394</v>
      </c>
      <c r="J50" s="880">
        <v>5.5</v>
      </c>
      <c r="K50" s="965" t="s">
        <v>2897</v>
      </c>
      <c r="L50" s="878">
        <v>45962</v>
      </c>
      <c r="M50" s="879"/>
    </row>
    <row r="51" spans="7:13" ht="14.5">
      <c r="G51" s="877">
        <f>G50+1</f>
        <v>4</v>
      </c>
      <c r="H51" s="877" t="s">
        <v>3158</v>
      </c>
      <c r="I51" s="877" t="s">
        <v>2394</v>
      </c>
      <c r="J51" s="880">
        <v>5.4630000000000001</v>
      </c>
      <c r="K51" s="965">
        <v>45985</v>
      </c>
      <c r="L51" s="965">
        <v>45994</v>
      </c>
      <c r="M51" s="879"/>
    </row>
    <row r="52" spans="7:13" ht="14.5">
      <c r="G52" s="877">
        <f>G51+1</f>
        <v>5</v>
      </c>
      <c r="H52" s="877" t="s">
        <v>3180</v>
      </c>
      <c r="I52" s="877" t="s">
        <v>2394</v>
      </c>
      <c r="J52" s="880">
        <v>3.597</v>
      </c>
      <c r="K52" s="965">
        <v>45994</v>
      </c>
      <c r="L52" s="965">
        <v>45994</v>
      </c>
      <c r="M52" s="879"/>
    </row>
    <row r="53" spans="7:13" ht="14.5">
      <c r="G53" s="1412" t="s">
        <v>994</v>
      </c>
      <c r="H53" s="1412"/>
      <c r="I53" s="1412"/>
      <c r="J53" s="881">
        <f>SUM(J48:J52)</f>
        <v>19.635000000000002</v>
      </c>
      <c r="K53" s="875"/>
      <c r="L53" s="875"/>
      <c r="M53" s="882"/>
    </row>
    <row r="55" spans="7:13" ht="14.5">
      <c r="G55" s="1412" t="s">
        <v>2757</v>
      </c>
      <c r="H55" s="1412"/>
      <c r="I55" s="1412"/>
      <c r="J55" s="1412"/>
      <c r="K55" s="1412"/>
      <c r="L55" s="1412"/>
      <c r="M55" s="1412"/>
    </row>
    <row r="56" spans="7:13" ht="14.5">
      <c r="G56" s="1412" t="s">
        <v>1785</v>
      </c>
      <c r="H56" s="1412" t="s">
        <v>1433</v>
      </c>
      <c r="I56" s="1412" t="s">
        <v>1433</v>
      </c>
      <c r="J56" s="876" t="s">
        <v>1439</v>
      </c>
      <c r="K56" s="876" t="s">
        <v>2697</v>
      </c>
      <c r="L56" s="1413" t="s">
        <v>1004</v>
      </c>
      <c r="M56" s="1414" t="s">
        <v>19</v>
      </c>
    </row>
    <row r="57" spans="7:13" ht="14.5">
      <c r="G57" s="1412"/>
      <c r="H57" s="1412"/>
      <c r="I57" s="1412"/>
      <c r="J57" s="876" t="s">
        <v>615</v>
      </c>
      <c r="K57" s="876" t="s">
        <v>570</v>
      </c>
      <c r="L57" s="1413"/>
      <c r="M57" s="1414"/>
    </row>
    <row r="58" spans="7:13" ht="50" customHeight="1">
      <c r="G58" s="885">
        <v>1</v>
      </c>
      <c r="H58" s="885" t="s">
        <v>2758</v>
      </c>
      <c r="I58" s="885" t="s">
        <v>2725</v>
      </c>
      <c r="J58" s="886">
        <v>2.1800000000000002</v>
      </c>
      <c r="K58" s="889" t="s">
        <v>2759</v>
      </c>
      <c r="L58" s="887">
        <v>45930</v>
      </c>
      <c r="M58" s="888"/>
    </row>
    <row r="59" spans="7:13" ht="14.5">
      <c r="G59" s="1412" t="s">
        <v>994</v>
      </c>
      <c r="H59" s="1412"/>
      <c r="I59" s="1412"/>
      <c r="J59" s="881">
        <f>SUM(J58:J58)</f>
        <v>2.1800000000000002</v>
      </c>
      <c r="K59" s="875"/>
      <c r="L59" s="875"/>
      <c r="M59" s="882"/>
    </row>
  </sheetData>
  <autoFilter ref="G27:L43" xr:uid="{047F13CD-4D03-45B5-8856-9C43C8348131}"/>
  <mergeCells count="63">
    <mergeCell ref="B21:D21"/>
    <mergeCell ref="H17:H20"/>
    <mergeCell ref="I17:I20"/>
    <mergeCell ref="J17:J20"/>
    <mergeCell ref="K17:K20"/>
    <mergeCell ref="B17:B20"/>
    <mergeCell ref="C17:C20"/>
    <mergeCell ref="E17:E20"/>
    <mergeCell ref="F17:F20"/>
    <mergeCell ref="G17:G20"/>
    <mergeCell ref="L17:L20"/>
    <mergeCell ref="M17:M20"/>
    <mergeCell ref="I13:I16"/>
    <mergeCell ref="J13:J16"/>
    <mergeCell ref="K13:K16"/>
    <mergeCell ref="L13:L16"/>
    <mergeCell ref="M13:M16"/>
    <mergeCell ref="B13:B16"/>
    <mergeCell ref="C13:C16"/>
    <mergeCell ref="E13:E16"/>
    <mergeCell ref="F13:F16"/>
    <mergeCell ref="G13:G16"/>
    <mergeCell ref="H13:H16"/>
    <mergeCell ref="I11:I12"/>
    <mergeCell ref="J11:J12"/>
    <mergeCell ref="K11:K12"/>
    <mergeCell ref="L11:L12"/>
    <mergeCell ref="M11:M12"/>
    <mergeCell ref="N11:W11"/>
    <mergeCell ref="B9:B12"/>
    <mergeCell ref="C9:C12"/>
    <mergeCell ref="E9:E12"/>
    <mergeCell ref="F11:F12"/>
    <mergeCell ref="G11:G12"/>
    <mergeCell ref="H11:H12"/>
    <mergeCell ref="B7:G7"/>
    <mergeCell ref="H7:M7"/>
    <mergeCell ref="C1:H1"/>
    <mergeCell ref="C2:H2"/>
    <mergeCell ref="C3:H3"/>
    <mergeCell ref="C4:H4"/>
    <mergeCell ref="C5:H5"/>
    <mergeCell ref="H27:H28"/>
    <mergeCell ref="I27:I28"/>
    <mergeCell ref="L27:L28"/>
    <mergeCell ref="G43:I43"/>
    <mergeCell ref="G26:M26"/>
    <mergeCell ref="M27:M28"/>
    <mergeCell ref="G27:G28"/>
    <mergeCell ref="G45:M45"/>
    <mergeCell ref="G46:G47"/>
    <mergeCell ref="H46:H47"/>
    <mergeCell ref="I46:I47"/>
    <mergeCell ref="L46:L47"/>
    <mergeCell ref="M46:M47"/>
    <mergeCell ref="G59:I59"/>
    <mergeCell ref="G53:I53"/>
    <mergeCell ref="G55:M55"/>
    <mergeCell ref="G56:G57"/>
    <mergeCell ref="H56:H57"/>
    <mergeCell ref="I56:I57"/>
    <mergeCell ref="L56:L57"/>
    <mergeCell ref="M56:M57"/>
  </mergeCells>
  <pageMargins left="0.23622047244094491" right="0.15748031496062992" top="0.74803149606299213" bottom="0.74803149606299213" header="0.31496062992125984" footer="0.31496062992125984"/>
  <pageSetup scale="75" orientation="landscape" r:id="rId1"/>
  <colBreaks count="1" manualBreakCount="1">
    <brk id="13" max="1048575" man="1"/>
  </colBreaks>
  <ignoredErrors>
    <ignoredError sqref="K21" formula="1"/>
  </ignoredError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D2C90-AAB2-421D-BC10-70FD1731E13A}">
  <sheetPr>
    <tabColor rgb="FFFFFF00"/>
  </sheetPr>
  <dimension ref="D2:J16"/>
  <sheetViews>
    <sheetView topLeftCell="A4" workbookViewId="0">
      <selection activeCell="J14" sqref="G14:J24"/>
    </sheetView>
  </sheetViews>
  <sheetFormatPr defaultRowHeight="14.5"/>
  <cols>
    <col min="7" max="7" width="9.90625" bestFit="1" customWidth="1"/>
    <col min="8" max="8" width="9.36328125" bestFit="1" customWidth="1"/>
  </cols>
  <sheetData>
    <row r="2" spans="4:10">
      <c r="D2" s="1456" t="s">
        <v>2710</v>
      </c>
      <c r="E2" s="1456"/>
      <c r="F2" s="1456"/>
      <c r="G2" s="1456"/>
      <c r="H2" s="1456"/>
      <c r="I2" s="1456"/>
    </row>
    <row r="3" spans="4:10">
      <c r="D3" s="9" t="s">
        <v>2425</v>
      </c>
      <c r="E3" s="9" t="s">
        <v>2730</v>
      </c>
      <c r="F3" s="9" t="s">
        <v>3160</v>
      </c>
      <c r="G3" s="9" t="s">
        <v>631</v>
      </c>
      <c r="H3" s="9" t="s">
        <v>2697</v>
      </c>
      <c r="I3" s="9" t="s">
        <v>629</v>
      </c>
    </row>
    <row r="4" spans="4:10">
      <c r="D4" s="13" t="s">
        <v>3159</v>
      </c>
      <c r="E4" s="13" t="s">
        <v>2394</v>
      </c>
      <c r="F4" s="13">
        <v>46.92</v>
      </c>
      <c r="G4" s="13">
        <v>46.44</v>
      </c>
      <c r="H4" s="13">
        <v>46.44</v>
      </c>
      <c r="I4" s="13">
        <v>46.44</v>
      </c>
    </row>
    <row r="5" spans="4:10">
      <c r="D5" s="13" t="s">
        <v>3159</v>
      </c>
      <c r="E5" s="13" t="s">
        <v>2399</v>
      </c>
      <c r="F5" s="13">
        <v>95.06</v>
      </c>
      <c r="G5" s="13">
        <v>95.06</v>
      </c>
      <c r="H5" s="13">
        <v>84.936000000000007</v>
      </c>
      <c r="I5" s="13">
        <v>72.849999999999994</v>
      </c>
    </row>
    <row r="6" spans="4:10">
      <c r="D6" s="13" t="s">
        <v>2907</v>
      </c>
      <c r="E6" s="13"/>
      <c r="F6" s="13">
        <v>33.103000000000002</v>
      </c>
      <c r="G6" s="13">
        <v>23.393000000000001</v>
      </c>
      <c r="H6" s="13">
        <v>16.04</v>
      </c>
      <c r="I6" s="13">
        <v>10.6</v>
      </c>
    </row>
    <row r="7" spans="4:10">
      <c r="D7" s="13" t="s">
        <v>2738</v>
      </c>
      <c r="E7" s="13"/>
      <c r="F7" s="13">
        <v>2.1800000000000002</v>
      </c>
      <c r="G7" s="13">
        <v>2.1800000000000002</v>
      </c>
      <c r="H7" s="13">
        <v>2.1800000000000002</v>
      </c>
      <c r="I7" s="13">
        <v>2.1800000000000002</v>
      </c>
    </row>
    <row r="8" spans="4:10">
      <c r="D8" s="1454" t="s">
        <v>994</v>
      </c>
      <c r="E8" s="1455"/>
      <c r="F8" s="9">
        <f>SUM(F4:F7)</f>
        <v>177.26300000000003</v>
      </c>
      <c r="G8" s="9">
        <f>SUM(G4:G7)</f>
        <v>167.07300000000001</v>
      </c>
      <c r="H8" s="9">
        <f>SUM(H4:H7)</f>
        <v>149.596</v>
      </c>
      <c r="I8" s="9">
        <f>SUM(I4:I7)</f>
        <v>132.07</v>
      </c>
    </row>
    <row r="10" spans="4:10">
      <c r="F10" s="672">
        <v>16.04</v>
      </c>
      <c r="G10" s="672"/>
      <c r="H10" s="672"/>
      <c r="I10" s="672"/>
      <c r="J10" s="672">
        <v>10.58</v>
      </c>
    </row>
    <row r="11" spans="4:10">
      <c r="F11" s="1026">
        <v>45.892000000000003</v>
      </c>
      <c r="G11" s="678"/>
      <c r="H11" s="678"/>
      <c r="I11" s="678"/>
      <c r="J11" s="678">
        <v>45.892000000000003</v>
      </c>
    </row>
    <row r="12" spans="4:10">
      <c r="F12" s="678">
        <v>46.06</v>
      </c>
      <c r="G12" s="678"/>
      <c r="H12" s="678"/>
      <c r="I12" s="678"/>
      <c r="J12" s="678">
        <v>46.06</v>
      </c>
    </row>
    <row r="13" spans="4:10">
      <c r="F13" s="1026">
        <v>20.673999999999999</v>
      </c>
      <c r="G13" s="678">
        <v>18.37</v>
      </c>
      <c r="H13" s="678"/>
      <c r="I13" s="678"/>
      <c r="J13" s="678">
        <v>20.673999999999999</v>
      </c>
    </row>
    <row r="14" spans="4:10">
      <c r="F14" s="1027">
        <v>12.08</v>
      </c>
      <c r="G14" s="678"/>
      <c r="H14" s="678"/>
      <c r="I14" s="678"/>
      <c r="J14" s="678"/>
    </row>
    <row r="15" spans="4:10">
      <c r="F15" s="676">
        <v>2.1800000000000002</v>
      </c>
      <c r="G15" s="678"/>
      <c r="H15" s="678"/>
      <c r="I15" s="678"/>
      <c r="J15" s="678"/>
    </row>
    <row r="16" spans="4:10">
      <c r="J16">
        <f>66.566+6.29</f>
        <v>72.856000000000009</v>
      </c>
    </row>
  </sheetData>
  <mergeCells count="2">
    <mergeCell ref="D8:E8"/>
    <mergeCell ref="D2:I2"/>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A6F98-D9BE-43DC-BAD8-40F2F9DE309B}">
  <sheetPr>
    <tabColor rgb="FF002060"/>
  </sheetPr>
  <dimension ref="A1:R263"/>
  <sheetViews>
    <sheetView showZeros="0" zoomScale="50" zoomScaleNormal="50" zoomScaleSheetLayoutView="55" workbookViewId="0">
      <pane ySplit="7" topLeftCell="A21" activePane="bottomLeft" state="frozen"/>
      <selection activeCell="B260" sqref="B260:B269"/>
      <selection pane="bottomLeft" activeCell="O52" sqref="O52"/>
    </sheetView>
  </sheetViews>
  <sheetFormatPr defaultColWidth="9.08984375" defaultRowHeight="20"/>
  <cols>
    <col min="1" max="1" width="9.36328125" style="978" customWidth="1"/>
    <col min="2" max="2" width="14.1796875" style="1029" customWidth="1"/>
    <col min="3" max="3" width="11.90625" style="1029" customWidth="1"/>
    <col min="4" max="4" width="17.90625" style="979" hidden="1" customWidth="1"/>
    <col min="5" max="5" width="15.26953125" style="978" bestFit="1" customWidth="1"/>
    <col min="6" max="8" width="13.54296875" style="978" customWidth="1"/>
    <col min="9" max="9" width="22.81640625" style="978" customWidth="1"/>
    <col min="10" max="10" width="21.08984375" style="980" customWidth="1"/>
    <col min="11" max="11" width="16.36328125" style="980" hidden="1" customWidth="1"/>
    <col min="12" max="12" width="16.36328125" style="980" customWidth="1"/>
    <col min="13" max="13" width="18.1796875" style="980" customWidth="1"/>
    <col min="14" max="17" width="16.36328125" style="980" customWidth="1"/>
    <col min="18" max="18" width="68.7265625" style="980" bestFit="1" customWidth="1"/>
    <col min="19" max="100" width="9.08984375" style="979"/>
    <col min="101" max="101" width="9.90625" style="979" bestFit="1" customWidth="1"/>
    <col min="102" max="102" width="19.453125" style="979" customWidth="1"/>
    <col min="103" max="103" width="14.90625" style="979" customWidth="1"/>
    <col min="104" max="104" width="23.6328125" style="979" customWidth="1"/>
    <col min="105" max="105" width="19.453125" style="979" customWidth="1"/>
    <col min="106" max="106" width="21.90625" style="979" customWidth="1"/>
    <col min="107" max="107" width="14.453125" style="979" bestFit="1" customWidth="1"/>
    <col min="108" max="108" width="17.08984375" style="979" customWidth="1"/>
    <col min="109" max="109" width="23.453125" style="979" customWidth="1"/>
    <col min="110" max="111" width="19.453125" style="979" customWidth="1"/>
    <col min="112" max="112" width="39.453125" style="979" customWidth="1"/>
    <col min="113" max="113" width="19.453125" style="979" customWidth="1"/>
    <col min="114" max="356" width="9.08984375" style="979"/>
    <col min="357" max="357" width="9.90625" style="979" bestFit="1" customWidth="1"/>
    <col min="358" max="358" width="19.453125" style="979" customWidth="1"/>
    <col min="359" max="359" width="14.90625" style="979" customWidth="1"/>
    <col min="360" max="360" width="23.6328125" style="979" customWidth="1"/>
    <col min="361" max="361" width="19.453125" style="979" customWidth="1"/>
    <col min="362" max="362" width="21.90625" style="979" customWidth="1"/>
    <col min="363" max="363" width="14.453125" style="979" bestFit="1" customWidth="1"/>
    <col min="364" max="364" width="17.08984375" style="979" customWidth="1"/>
    <col min="365" max="365" width="23.453125" style="979" customWidth="1"/>
    <col min="366" max="367" width="19.453125" style="979" customWidth="1"/>
    <col min="368" max="368" width="39.453125" style="979" customWidth="1"/>
    <col min="369" max="369" width="19.453125" style="979" customWidth="1"/>
    <col min="370" max="612" width="9.08984375" style="979"/>
    <col min="613" max="613" width="9.90625" style="979" bestFit="1" customWidth="1"/>
    <col min="614" max="614" width="19.453125" style="979" customWidth="1"/>
    <col min="615" max="615" width="14.90625" style="979" customWidth="1"/>
    <col min="616" max="616" width="23.6328125" style="979" customWidth="1"/>
    <col min="617" max="617" width="19.453125" style="979" customWidth="1"/>
    <col min="618" max="618" width="21.90625" style="979" customWidth="1"/>
    <col min="619" max="619" width="14.453125" style="979" bestFit="1" customWidth="1"/>
    <col min="620" max="620" width="17.08984375" style="979" customWidth="1"/>
    <col min="621" max="621" width="23.453125" style="979" customWidth="1"/>
    <col min="622" max="623" width="19.453125" style="979" customWidth="1"/>
    <col min="624" max="624" width="39.453125" style="979" customWidth="1"/>
    <col min="625" max="625" width="19.453125" style="979" customWidth="1"/>
    <col min="626" max="868" width="9.08984375" style="979"/>
    <col min="869" max="869" width="9.90625" style="979" bestFit="1" customWidth="1"/>
    <col min="870" max="870" width="19.453125" style="979" customWidth="1"/>
    <col min="871" max="871" width="14.90625" style="979" customWidth="1"/>
    <col min="872" max="872" width="23.6328125" style="979" customWidth="1"/>
    <col min="873" max="873" width="19.453125" style="979" customWidth="1"/>
    <col min="874" max="874" width="21.90625" style="979" customWidth="1"/>
    <col min="875" max="875" width="14.453125" style="979" bestFit="1" customWidth="1"/>
    <col min="876" max="876" width="17.08984375" style="979" customWidth="1"/>
    <col min="877" max="877" width="23.453125" style="979" customWidth="1"/>
    <col min="878" max="879" width="19.453125" style="979" customWidth="1"/>
    <col min="880" max="880" width="39.453125" style="979" customWidth="1"/>
    <col min="881" max="881" width="19.453125" style="979" customWidth="1"/>
    <col min="882" max="1124" width="9.08984375" style="979"/>
    <col min="1125" max="1125" width="9.90625" style="979" bestFit="1" customWidth="1"/>
    <col min="1126" max="1126" width="19.453125" style="979" customWidth="1"/>
    <col min="1127" max="1127" width="14.90625" style="979" customWidth="1"/>
    <col min="1128" max="1128" width="23.6328125" style="979" customWidth="1"/>
    <col min="1129" max="1129" width="19.453125" style="979" customWidth="1"/>
    <col min="1130" max="1130" width="21.90625" style="979" customWidth="1"/>
    <col min="1131" max="1131" width="14.453125" style="979" bestFit="1" customWidth="1"/>
    <col min="1132" max="1132" width="17.08984375" style="979" customWidth="1"/>
    <col min="1133" max="1133" width="23.453125" style="979" customWidth="1"/>
    <col min="1134" max="1135" width="19.453125" style="979" customWidth="1"/>
    <col min="1136" max="1136" width="39.453125" style="979" customWidth="1"/>
    <col min="1137" max="1137" width="19.453125" style="979" customWidth="1"/>
    <col min="1138" max="1380" width="9.08984375" style="979"/>
    <col min="1381" max="1381" width="9.90625" style="979" bestFit="1" customWidth="1"/>
    <col min="1382" max="1382" width="19.453125" style="979" customWidth="1"/>
    <col min="1383" max="1383" width="14.90625" style="979" customWidth="1"/>
    <col min="1384" max="1384" width="23.6328125" style="979" customWidth="1"/>
    <col min="1385" max="1385" width="19.453125" style="979" customWidth="1"/>
    <col min="1386" max="1386" width="21.90625" style="979" customWidth="1"/>
    <col min="1387" max="1387" width="14.453125" style="979" bestFit="1" customWidth="1"/>
    <col min="1388" max="1388" width="17.08984375" style="979" customWidth="1"/>
    <col min="1389" max="1389" width="23.453125" style="979" customWidth="1"/>
    <col min="1390" max="1391" width="19.453125" style="979" customWidth="1"/>
    <col min="1392" max="1392" width="39.453125" style="979" customWidth="1"/>
    <col min="1393" max="1393" width="19.453125" style="979" customWidth="1"/>
    <col min="1394" max="1636" width="9.08984375" style="979"/>
    <col min="1637" max="1637" width="9.90625" style="979" bestFit="1" customWidth="1"/>
    <col min="1638" max="1638" width="19.453125" style="979" customWidth="1"/>
    <col min="1639" max="1639" width="14.90625" style="979" customWidth="1"/>
    <col min="1640" max="1640" width="23.6328125" style="979" customWidth="1"/>
    <col min="1641" max="1641" width="19.453125" style="979" customWidth="1"/>
    <col min="1642" max="1642" width="21.90625" style="979" customWidth="1"/>
    <col min="1643" max="1643" width="14.453125" style="979" bestFit="1" customWidth="1"/>
    <col min="1644" max="1644" width="17.08984375" style="979" customWidth="1"/>
    <col min="1645" max="1645" width="23.453125" style="979" customWidth="1"/>
    <col min="1646" max="1647" width="19.453125" style="979" customWidth="1"/>
    <col min="1648" max="1648" width="39.453125" style="979" customWidth="1"/>
    <col min="1649" max="1649" width="19.453125" style="979" customWidth="1"/>
    <col min="1650" max="1892" width="9.08984375" style="979"/>
    <col min="1893" max="1893" width="9.90625" style="979" bestFit="1" customWidth="1"/>
    <col min="1894" max="1894" width="19.453125" style="979" customWidth="1"/>
    <col min="1895" max="1895" width="14.90625" style="979" customWidth="1"/>
    <col min="1896" max="1896" width="23.6328125" style="979" customWidth="1"/>
    <col min="1897" max="1897" width="19.453125" style="979" customWidth="1"/>
    <col min="1898" max="1898" width="21.90625" style="979" customWidth="1"/>
    <col min="1899" max="1899" width="14.453125" style="979" bestFit="1" customWidth="1"/>
    <col min="1900" max="1900" width="17.08984375" style="979" customWidth="1"/>
    <col min="1901" max="1901" width="23.453125" style="979" customWidth="1"/>
    <col min="1902" max="1903" width="19.453125" style="979" customWidth="1"/>
    <col min="1904" max="1904" width="39.453125" style="979" customWidth="1"/>
    <col min="1905" max="1905" width="19.453125" style="979" customWidth="1"/>
    <col min="1906" max="2148" width="9.08984375" style="979"/>
    <col min="2149" max="2149" width="9.90625" style="979" bestFit="1" customWidth="1"/>
    <col min="2150" max="2150" width="19.453125" style="979" customWidth="1"/>
    <col min="2151" max="2151" width="14.90625" style="979" customWidth="1"/>
    <col min="2152" max="2152" width="23.6328125" style="979" customWidth="1"/>
    <col min="2153" max="2153" width="19.453125" style="979" customWidth="1"/>
    <col min="2154" max="2154" width="21.90625" style="979" customWidth="1"/>
    <col min="2155" max="2155" width="14.453125" style="979" bestFit="1" customWidth="1"/>
    <col min="2156" max="2156" width="17.08984375" style="979" customWidth="1"/>
    <col min="2157" max="2157" width="23.453125" style="979" customWidth="1"/>
    <col min="2158" max="2159" width="19.453125" style="979" customWidth="1"/>
    <col min="2160" max="2160" width="39.453125" style="979" customWidth="1"/>
    <col min="2161" max="2161" width="19.453125" style="979" customWidth="1"/>
    <col min="2162" max="2404" width="9.08984375" style="979"/>
    <col min="2405" max="2405" width="9.90625" style="979" bestFit="1" customWidth="1"/>
    <col min="2406" max="2406" width="19.453125" style="979" customWidth="1"/>
    <col min="2407" max="2407" width="14.90625" style="979" customWidth="1"/>
    <col min="2408" max="2408" width="23.6328125" style="979" customWidth="1"/>
    <col min="2409" max="2409" width="19.453125" style="979" customWidth="1"/>
    <col min="2410" max="2410" width="21.90625" style="979" customWidth="1"/>
    <col min="2411" max="2411" width="14.453125" style="979" bestFit="1" customWidth="1"/>
    <col min="2412" max="2412" width="17.08984375" style="979" customWidth="1"/>
    <col min="2413" max="2413" width="23.453125" style="979" customWidth="1"/>
    <col min="2414" max="2415" width="19.453125" style="979" customWidth="1"/>
    <col min="2416" max="2416" width="39.453125" style="979" customWidth="1"/>
    <col min="2417" max="2417" width="19.453125" style="979" customWidth="1"/>
    <col min="2418" max="2660" width="9.08984375" style="979"/>
    <col min="2661" max="2661" width="9.90625" style="979" bestFit="1" customWidth="1"/>
    <col min="2662" max="2662" width="19.453125" style="979" customWidth="1"/>
    <col min="2663" max="2663" width="14.90625" style="979" customWidth="1"/>
    <col min="2664" max="2664" width="23.6328125" style="979" customWidth="1"/>
    <col min="2665" max="2665" width="19.453125" style="979" customWidth="1"/>
    <col min="2666" max="2666" width="21.90625" style="979" customWidth="1"/>
    <col min="2667" max="2667" width="14.453125" style="979" bestFit="1" customWidth="1"/>
    <col min="2668" max="2668" width="17.08984375" style="979" customWidth="1"/>
    <col min="2669" max="2669" width="23.453125" style="979" customWidth="1"/>
    <col min="2670" max="2671" width="19.453125" style="979" customWidth="1"/>
    <col min="2672" max="2672" width="39.453125" style="979" customWidth="1"/>
    <col min="2673" max="2673" width="19.453125" style="979" customWidth="1"/>
    <col min="2674" max="2916" width="9.08984375" style="979"/>
    <col min="2917" max="2917" width="9.90625" style="979" bestFit="1" customWidth="1"/>
    <col min="2918" max="2918" width="19.453125" style="979" customWidth="1"/>
    <col min="2919" max="2919" width="14.90625" style="979" customWidth="1"/>
    <col min="2920" max="2920" width="23.6328125" style="979" customWidth="1"/>
    <col min="2921" max="2921" width="19.453125" style="979" customWidth="1"/>
    <col min="2922" max="2922" width="21.90625" style="979" customWidth="1"/>
    <col min="2923" max="2923" width="14.453125" style="979" bestFit="1" customWidth="1"/>
    <col min="2924" max="2924" width="17.08984375" style="979" customWidth="1"/>
    <col min="2925" max="2925" width="23.453125" style="979" customWidth="1"/>
    <col min="2926" max="2927" width="19.453125" style="979" customWidth="1"/>
    <col min="2928" max="2928" width="39.453125" style="979" customWidth="1"/>
    <col min="2929" max="2929" width="19.453125" style="979" customWidth="1"/>
    <col min="2930" max="3172" width="9.08984375" style="979"/>
    <col min="3173" max="3173" width="9.90625" style="979" bestFit="1" customWidth="1"/>
    <col min="3174" max="3174" width="19.453125" style="979" customWidth="1"/>
    <col min="3175" max="3175" width="14.90625" style="979" customWidth="1"/>
    <col min="3176" max="3176" width="23.6328125" style="979" customWidth="1"/>
    <col min="3177" max="3177" width="19.453125" style="979" customWidth="1"/>
    <col min="3178" max="3178" width="21.90625" style="979" customWidth="1"/>
    <col min="3179" max="3179" width="14.453125" style="979" bestFit="1" customWidth="1"/>
    <col min="3180" max="3180" width="17.08984375" style="979" customWidth="1"/>
    <col min="3181" max="3181" width="23.453125" style="979" customWidth="1"/>
    <col min="3182" max="3183" width="19.453125" style="979" customWidth="1"/>
    <col min="3184" max="3184" width="39.453125" style="979" customWidth="1"/>
    <col min="3185" max="3185" width="19.453125" style="979" customWidth="1"/>
    <col min="3186" max="3428" width="9.08984375" style="979"/>
    <col min="3429" max="3429" width="9.90625" style="979" bestFit="1" customWidth="1"/>
    <col min="3430" max="3430" width="19.453125" style="979" customWidth="1"/>
    <col min="3431" max="3431" width="14.90625" style="979" customWidth="1"/>
    <col min="3432" max="3432" width="23.6328125" style="979" customWidth="1"/>
    <col min="3433" max="3433" width="19.453125" style="979" customWidth="1"/>
    <col min="3434" max="3434" width="21.90625" style="979" customWidth="1"/>
    <col min="3435" max="3435" width="14.453125" style="979" bestFit="1" customWidth="1"/>
    <col min="3436" max="3436" width="17.08984375" style="979" customWidth="1"/>
    <col min="3437" max="3437" width="23.453125" style="979" customWidth="1"/>
    <col min="3438" max="3439" width="19.453125" style="979" customWidth="1"/>
    <col min="3440" max="3440" width="39.453125" style="979" customWidth="1"/>
    <col min="3441" max="3441" width="19.453125" style="979" customWidth="1"/>
    <col min="3442" max="3684" width="9.08984375" style="979"/>
    <col min="3685" max="3685" width="9.90625" style="979" bestFit="1" customWidth="1"/>
    <col min="3686" max="3686" width="19.453125" style="979" customWidth="1"/>
    <col min="3687" max="3687" width="14.90625" style="979" customWidth="1"/>
    <col min="3688" max="3688" width="23.6328125" style="979" customWidth="1"/>
    <col min="3689" max="3689" width="19.453125" style="979" customWidth="1"/>
    <col min="3690" max="3690" width="21.90625" style="979" customWidth="1"/>
    <col min="3691" max="3691" width="14.453125" style="979" bestFit="1" customWidth="1"/>
    <col min="3692" max="3692" width="17.08984375" style="979" customWidth="1"/>
    <col min="3693" max="3693" width="23.453125" style="979" customWidth="1"/>
    <col min="3694" max="3695" width="19.453125" style="979" customWidth="1"/>
    <col min="3696" max="3696" width="39.453125" style="979" customWidth="1"/>
    <col min="3697" max="3697" width="19.453125" style="979" customWidth="1"/>
    <col min="3698" max="3940" width="9.08984375" style="979"/>
    <col min="3941" max="3941" width="9.90625" style="979" bestFit="1" customWidth="1"/>
    <col min="3942" max="3942" width="19.453125" style="979" customWidth="1"/>
    <col min="3943" max="3943" width="14.90625" style="979" customWidth="1"/>
    <col min="3944" max="3944" width="23.6328125" style="979" customWidth="1"/>
    <col min="3945" max="3945" width="19.453125" style="979" customWidth="1"/>
    <col min="3946" max="3946" width="21.90625" style="979" customWidth="1"/>
    <col min="3947" max="3947" width="14.453125" style="979" bestFit="1" customWidth="1"/>
    <col min="3948" max="3948" width="17.08984375" style="979" customWidth="1"/>
    <col min="3949" max="3949" width="23.453125" style="979" customWidth="1"/>
    <col min="3950" max="3951" width="19.453125" style="979" customWidth="1"/>
    <col min="3952" max="3952" width="39.453125" style="979" customWidth="1"/>
    <col min="3953" max="3953" width="19.453125" style="979" customWidth="1"/>
    <col min="3954" max="4196" width="9.08984375" style="979"/>
    <col min="4197" max="4197" width="9.90625" style="979" bestFit="1" customWidth="1"/>
    <col min="4198" max="4198" width="19.453125" style="979" customWidth="1"/>
    <col min="4199" max="4199" width="14.90625" style="979" customWidth="1"/>
    <col min="4200" max="4200" width="23.6328125" style="979" customWidth="1"/>
    <col min="4201" max="4201" width="19.453125" style="979" customWidth="1"/>
    <col min="4202" max="4202" width="21.90625" style="979" customWidth="1"/>
    <col min="4203" max="4203" width="14.453125" style="979" bestFit="1" customWidth="1"/>
    <col min="4204" max="4204" width="17.08984375" style="979" customWidth="1"/>
    <col min="4205" max="4205" width="23.453125" style="979" customWidth="1"/>
    <col min="4206" max="4207" width="19.453125" style="979" customWidth="1"/>
    <col min="4208" max="4208" width="39.453125" style="979" customWidth="1"/>
    <col min="4209" max="4209" width="19.453125" style="979" customWidth="1"/>
    <col min="4210" max="4452" width="9.08984375" style="979"/>
    <col min="4453" max="4453" width="9.90625" style="979" bestFit="1" customWidth="1"/>
    <col min="4454" max="4454" width="19.453125" style="979" customWidth="1"/>
    <col min="4455" max="4455" width="14.90625" style="979" customWidth="1"/>
    <col min="4456" max="4456" width="23.6328125" style="979" customWidth="1"/>
    <col min="4457" max="4457" width="19.453125" style="979" customWidth="1"/>
    <col min="4458" max="4458" width="21.90625" style="979" customWidth="1"/>
    <col min="4459" max="4459" width="14.453125" style="979" bestFit="1" customWidth="1"/>
    <col min="4460" max="4460" width="17.08984375" style="979" customWidth="1"/>
    <col min="4461" max="4461" width="23.453125" style="979" customWidth="1"/>
    <col min="4462" max="4463" width="19.453125" style="979" customWidth="1"/>
    <col min="4464" max="4464" width="39.453125" style="979" customWidth="1"/>
    <col min="4465" max="4465" width="19.453125" style="979" customWidth="1"/>
    <col min="4466" max="4708" width="9.08984375" style="979"/>
    <col min="4709" max="4709" width="9.90625" style="979" bestFit="1" customWidth="1"/>
    <col min="4710" max="4710" width="19.453125" style="979" customWidth="1"/>
    <col min="4711" max="4711" width="14.90625" style="979" customWidth="1"/>
    <col min="4712" max="4712" width="23.6328125" style="979" customWidth="1"/>
    <col min="4713" max="4713" width="19.453125" style="979" customWidth="1"/>
    <col min="4714" max="4714" width="21.90625" style="979" customWidth="1"/>
    <col min="4715" max="4715" width="14.453125" style="979" bestFit="1" customWidth="1"/>
    <col min="4716" max="4716" width="17.08984375" style="979" customWidth="1"/>
    <col min="4717" max="4717" width="23.453125" style="979" customWidth="1"/>
    <col min="4718" max="4719" width="19.453125" style="979" customWidth="1"/>
    <col min="4720" max="4720" width="39.453125" style="979" customWidth="1"/>
    <col min="4721" max="4721" width="19.453125" style="979" customWidth="1"/>
    <col min="4722" max="4964" width="9.08984375" style="979"/>
    <col min="4965" max="4965" width="9.90625" style="979" bestFit="1" customWidth="1"/>
    <col min="4966" max="4966" width="19.453125" style="979" customWidth="1"/>
    <col min="4967" max="4967" width="14.90625" style="979" customWidth="1"/>
    <col min="4968" max="4968" width="23.6328125" style="979" customWidth="1"/>
    <col min="4969" max="4969" width="19.453125" style="979" customWidth="1"/>
    <col min="4970" max="4970" width="21.90625" style="979" customWidth="1"/>
    <col min="4971" max="4971" width="14.453125" style="979" bestFit="1" customWidth="1"/>
    <col min="4972" max="4972" width="17.08984375" style="979" customWidth="1"/>
    <col min="4973" max="4973" width="23.453125" style="979" customWidth="1"/>
    <col min="4974" max="4975" width="19.453125" style="979" customWidth="1"/>
    <col min="4976" max="4976" width="39.453125" style="979" customWidth="1"/>
    <col min="4977" max="4977" width="19.453125" style="979" customWidth="1"/>
    <col min="4978" max="5220" width="9.08984375" style="979"/>
    <col min="5221" max="5221" width="9.90625" style="979" bestFit="1" customWidth="1"/>
    <col min="5222" max="5222" width="19.453125" style="979" customWidth="1"/>
    <col min="5223" max="5223" width="14.90625" style="979" customWidth="1"/>
    <col min="5224" max="5224" width="23.6328125" style="979" customWidth="1"/>
    <col min="5225" max="5225" width="19.453125" style="979" customWidth="1"/>
    <col min="5226" max="5226" width="21.90625" style="979" customWidth="1"/>
    <col min="5227" max="5227" width="14.453125" style="979" bestFit="1" customWidth="1"/>
    <col min="5228" max="5228" width="17.08984375" style="979" customWidth="1"/>
    <col min="5229" max="5229" width="23.453125" style="979" customWidth="1"/>
    <col min="5230" max="5231" width="19.453125" style="979" customWidth="1"/>
    <col min="5232" max="5232" width="39.453125" style="979" customWidth="1"/>
    <col min="5233" max="5233" width="19.453125" style="979" customWidth="1"/>
    <col min="5234" max="5476" width="9.08984375" style="979"/>
    <col min="5477" max="5477" width="9.90625" style="979" bestFit="1" customWidth="1"/>
    <col min="5478" max="5478" width="19.453125" style="979" customWidth="1"/>
    <col min="5479" max="5479" width="14.90625" style="979" customWidth="1"/>
    <col min="5480" max="5480" width="23.6328125" style="979" customWidth="1"/>
    <col min="5481" max="5481" width="19.453125" style="979" customWidth="1"/>
    <col min="5482" max="5482" width="21.90625" style="979" customWidth="1"/>
    <col min="5483" max="5483" width="14.453125" style="979" bestFit="1" customWidth="1"/>
    <col min="5484" max="5484" width="17.08984375" style="979" customWidth="1"/>
    <col min="5485" max="5485" width="23.453125" style="979" customWidth="1"/>
    <col min="5486" max="5487" width="19.453125" style="979" customWidth="1"/>
    <col min="5488" max="5488" width="39.453125" style="979" customWidth="1"/>
    <col min="5489" max="5489" width="19.453125" style="979" customWidth="1"/>
    <col min="5490" max="5732" width="9.08984375" style="979"/>
    <col min="5733" max="5733" width="9.90625" style="979" bestFit="1" customWidth="1"/>
    <col min="5734" max="5734" width="19.453125" style="979" customWidth="1"/>
    <col min="5735" max="5735" width="14.90625" style="979" customWidth="1"/>
    <col min="5736" max="5736" width="23.6328125" style="979" customWidth="1"/>
    <col min="5737" max="5737" width="19.453125" style="979" customWidth="1"/>
    <col min="5738" max="5738" width="21.90625" style="979" customWidth="1"/>
    <col min="5739" max="5739" width="14.453125" style="979" bestFit="1" customWidth="1"/>
    <col min="5740" max="5740" width="17.08984375" style="979" customWidth="1"/>
    <col min="5741" max="5741" width="23.453125" style="979" customWidth="1"/>
    <col min="5742" max="5743" width="19.453125" style="979" customWidth="1"/>
    <col min="5744" max="5744" width="39.453125" style="979" customWidth="1"/>
    <col min="5745" max="5745" width="19.453125" style="979" customWidth="1"/>
    <col min="5746" max="5988" width="9.08984375" style="979"/>
    <col min="5989" max="5989" width="9.90625" style="979" bestFit="1" customWidth="1"/>
    <col min="5990" max="5990" width="19.453125" style="979" customWidth="1"/>
    <col min="5991" max="5991" width="14.90625" style="979" customWidth="1"/>
    <col min="5992" max="5992" width="23.6328125" style="979" customWidth="1"/>
    <col min="5993" max="5993" width="19.453125" style="979" customWidth="1"/>
    <col min="5994" max="5994" width="21.90625" style="979" customWidth="1"/>
    <col min="5995" max="5995" width="14.453125" style="979" bestFit="1" customWidth="1"/>
    <col min="5996" max="5996" width="17.08984375" style="979" customWidth="1"/>
    <col min="5997" max="5997" width="23.453125" style="979" customWidth="1"/>
    <col min="5998" max="5999" width="19.453125" style="979" customWidth="1"/>
    <col min="6000" max="6000" width="39.453125" style="979" customWidth="1"/>
    <col min="6001" max="6001" width="19.453125" style="979" customWidth="1"/>
    <col min="6002" max="6244" width="9.08984375" style="979"/>
    <col min="6245" max="6245" width="9.90625" style="979" bestFit="1" customWidth="1"/>
    <col min="6246" max="6246" width="19.453125" style="979" customWidth="1"/>
    <col min="6247" max="6247" width="14.90625" style="979" customWidth="1"/>
    <col min="6248" max="6248" width="23.6328125" style="979" customWidth="1"/>
    <col min="6249" max="6249" width="19.453125" style="979" customWidth="1"/>
    <col min="6250" max="6250" width="21.90625" style="979" customWidth="1"/>
    <col min="6251" max="6251" width="14.453125" style="979" bestFit="1" customWidth="1"/>
    <col min="6252" max="6252" width="17.08984375" style="979" customWidth="1"/>
    <col min="6253" max="6253" width="23.453125" style="979" customWidth="1"/>
    <col min="6254" max="6255" width="19.453125" style="979" customWidth="1"/>
    <col min="6256" max="6256" width="39.453125" style="979" customWidth="1"/>
    <col min="6257" max="6257" width="19.453125" style="979" customWidth="1"/>
    <col min="6258" max="6500" width="9.08984375" style="979"/>
    <col min="6501" max="6501" width="9.90625" style="979" bestFit="1" customWidth="1"/>
    <col min="6502" max="6502" width="19.453125" style="979" customWidth="1"/>
    <col min="6503" max="6503" width="14.90625" style="979" customWidth="1"/>
    <col min="6504" max="6504" width="23.6328125" style="979" customWidth="1"/>
    <col min="6505" max="6505" width="19.453125" style="979" customWidth="1"/>
    <col min="6506" max="6506" width="21.90625" style="979" customWidth="1"/>
    <col min="6507" max="6507" width="14.453125" style="979" bestFit="1" customWidth="1"/>
    <col min="6508" max="6508" width="17.08984375" style="979" customWidth="1"/>
    <col min="6509" max="6509" width="23.453125" style="979" customWidth="1"/>
    <col min="6510" max="6511" width="19.453125" style="979" customWidth="1"/>
    <col min="6512" max="6512" width="39.453125" style="979" customWidth="1"/>
    <col min="6513" max="6513" width="19.453125" style="979" customWidth="1"/>
    <col min="6514" max="6756" width="9.08984375" style="979"/>
    <col min="6757" max="6757" width="9.90625" style="979" bestFit="1" customWidth="1"/>
    <col min="6758" max="6758" width="19.453125" style="979" customWidth="1"/>
    <col min="6759" max="6759" width="14.90625" style="979" customWidth="1"/>
    <col min="6760" max="6760" width="23.6328125" style="979" customWidth="1"/>
    <col min="6761" max="6761" width="19.453125" style="979" customWidth="1"/>
    <col min="6762" max="6762" width="21.90625" style="979" customWidth="1"/>
    <col min="6763" max="6763" width="14.453125" style="979" bestFit="1" customWidth="1"/>
    <col min="6764" max="6764" width="17.08984375" style="979" customWidth="1"/>
    <col min="6765" max="6765" width="23.453125" style="979" customWidth="1"/>
    <col min="6766" max="6767" width="19.453125" style="979" customWidth="1"/>
    <col min="6768" max="6768" width="39.453125" style="979" customWidth="1"/>
    <col min="6769" max="6769" width="19.453125" style="979" customWidth="1"/>
    <col min="6770" max="7012" width="9.08984375" style="979"/>
    <col min="7013" max="7013" width="9.90625" style="979" bestFit="1" customWidth="1"/>
    <col min="7014" max="7014" width="19.453125" style="979" customWidth="1"/>
    <col min="7015" max="7015" width="14.90625" style="979" customWidth="1"/>
    <col min="7016" max="7016" width="23.6328125" style="979" customWidth="1"/>
    <col min="7017" max="7017" width="19.453125" style="979" customWidth="1"/>
    <col min="7018" max="7018" width="21.90625" style="979" customWidth="1"/>
    <col min="7019" max="7019" width="14.453125" style="979" bestFit="1" customWidth="1"/>
    <col min="7020" max="7020" width="17.08984375" style="979" customWidth="1"/>
    <col min="7021" max="7021" width="23.453125" style="979" customWidth="1"/>
    <col min="7022" max="7023" width="19.453125" style="979" customWidth="1"/>
    <col min="7024" max="7024" width="39.453125" style="979" customWidth="1"/>
    <col min="7025" max="7025" width="19.453125" style="979" customWidth="1"/>
    <col min="7026" max="7268" width="9.08984375" style="979"/>
    <col min="7269" max="7269" width="9.90625" style="979" bestFit="1" customWidth="1"/>
    <col min="7270" max="7270" width="19.453125" style="979" customWidth="1"/>
    <col min="7271" max="7271" width="14.90625" style="979" customWidth="1"/>
    <col min="7272" max="7272" width="23.6328125" style="979" customWidth="1"/>
    <col min="7273" max="7273" width="19.453125" style="979" customWidth="1"/>
    <col min="7274" max="7274" width="21.90625" style="979" customWidth="1"/>
    <col min="7275" max="7275" width="14.453125" style="979" bestFit="1" customWidth="1"/>
    <col min="7276" max="7276" width="17.08984375" style="979" customWidth="1"/>
    <col min="7277" max="7277" width="23.453125" style="979" customWidth="1"/>
    <col min="7278" max="7279" width="19.453125" style="979" customWidth="1"/>
    <col min="7280" max="7280" width="39.453125" style="979" customWidth="1"/>
    <col min="7281" max="7281" width="19.453125" style="979" customWidth="1"/>
    <col min="7282" max="7524" width="9.08984375" style="979"/>
    <col min="7525" max="7525" width="9.90625" style="979" bestFit="1" customWidth="1"/>
    <col min="7526" max="7526" width="19.453125" style="979" customWidth="1"/>
    <col min="7527" max="7527" width="14.90625" style="979" customWidth="1"/>
    <col min="7528" max="7528" width="23.6328125" style="979" customWidth="1"/>
    <col min="7529" max="7529" width="19.453125" style="979" customWidth="1"/>
    <col min="7530" max="7530" width="21.90625" style="979" customWidth="1"/>
    <col min="7531" max="7531" width="14.453125" style="979" bestFit="1" customWidth="1"/>
    <col min="7532" max="7532" width="17.08984375" style="979" customWidth="1"/>
    <col min="7533" max="7533" width="23.453125" style="979" customWidth="1"/>
    <col min="7534" max="7535" width="19.453125" style="979" customWidth="1"/>
    <col min="7536" max="7536" width="39.453125" style="979" customWidth="1"/>
    <col min="7537" max="7537" width="19.453125" style="979" customWidth="1"/>
    <col min="7538" max="7780" width="9.08984375" style="979"/>
    <col min="7781" max="7781" width="9.90625" style="979" bestFit="1" customWidth="1"/>
    <col min="7782" max="7782" width="19.453125" style="979" customWidth="1"/>
    <col min="7783" max="7783" width="14.90625" style="979" customWidth="1"/>
    <col min="7784" max="7784" width="23.6328125" style="979" customWidth="1"/>
    <col min="7785" max="7785" width="19.453125" style="979" customWidth="1"/>
    <col min="7786" max="7786" width="21.90625" style="979" customWidth="1"/>
    <col min="7787" max="7787" width="14.453125" style="979" bestFit="1" customWidth="1"/>
    <col min="7788" max="7788" width="17.08984375" style="979" customWidth="1"/>
    <col min="7789" max="7789" width="23.453125" style="979" customWidth="1"/>
    <col min="7790" max="7791" width="19.453125" style="979" customWidth="1"/>
    <col min="7792" max="7792" width="39.453125" style="979" customWidth="1"/>
    <col min="7793" max="7793" width="19.453125" style="979" customWidth="1"/>
    <col min="7794" max="8036" width="9.08984375" style="979"/>
    <col min="8037" max="8037" width="9.90625" style="979" bestFit="1" customWidth="1"/>
    <col min="8038" max="8038" width="19.453125" style="979" customWidth="1"/>
    <col min="8039" max="8039" width="14.90625" style="979" customWidth="1"/>
    <col min="8040" max="8040" width="23.6328125" style="979" customWidth="1"/>
    <col min="8041" max="8041" width="19.453125" style="979" customWidth="1"/>
    <col min="8042" max="8042" width="21.90625" style="979" customWidth="1"/>
    <col min="8043" max="8043" width="14.453125" style="979" bestFit="1" customWidth="1"/>
    <col min="8044" max="8044" width="17.08984375" style="979" customWidth="1"/>
    <col min="8045" max="8045" width="23.453125" style="979" customWidth="1"/>
    <col min="8046" max="8047" width="19.453125" style="979" customWidth="1"/>
    <col min="8048" max="8048" width="39.453125" style="979" customWidth="1"/>
    <col min="8049" max="8049" width="19.453125" style="979" customWidth="1"/>
    <col min="8050" max="8292" width="9.08984375" style="979"/>
    <col min="8293" max="8293" width="9.90625" style="979" bestFit="1" customWidth="1"/>
    <col min="8294" max="8294" width="19.453125" style="979" customWidth="1"/>
    <col min="8295" max="8295" width="14.90625" style="979" customWidth="1"/>
    <col min="8296" max="8296" width="23.6328125" style="979" customWidth="1"/>
    <col min="8297" max="8297" width="19.453125" style="979" customWidth="1"/>
    <col min="8298" max="8298" width="21.90625" style="979" customWidth="1"/>
    <col min="8299" max="8299" width="14.453125" style="979" bestFit="1" customWidth="1"/>
    <col min="8300" max="8300" width="17.08984375" style="979" customWidth="1"/>
    <col min="8301" max="8301" width="23.453125" style="979" customWidth="1"/>
    <col min="8302" max="8303" width="19.453125" style="979" customWidth="1"/>
    <col min="8304" max="8304" width="39.453125" style="979" customWidth="1"/>
    <col min="8305" max="8305" width="19.453125" style="979" customWidth="1"/>
    <col min="8306" max="8548" width="9.08984375" style="979"/>
    <col min="8549" max="8549" width="9.90625" style="979" bestFit="1" customWidth="1"/>
    <col min="8550" max="8550" width="19.453125" style="979" customWidth="1"/>
    <col min="8551" max="8551" width="14.90625" style="979" customWidth="1"/>
    <col min="8552" max="8552" width="23.6328125" style="979" customWidth="1"/>
    <col min="8553" max="8553" width="19.453125" style="979" customWidth="1"/>
    <col min="8554" max="8554" width="21.90625" style="979" customWidth="1"/>
    <col min="8555" max="8555" width="14.453125" style="979" bestFit="1" customWidth="1"/>
    <col min="8556" max="8556" width="17.08984375" style="979" customWidth="1"/>
    <col min="8557" max="8557" width="23.453125" style="979" customWidth="1"/>
    <col min="8558" max="8559" width="19.453125" style="979" customWidth="1"/>
    <col min="8560" max="8560" width="39.453125" style="979" customWidth="1"/>
    <col min="8561" max="8561" width="19.453125" style="979" customWidth="1"/>
    <col min="8562" max="8804" width="9.08984375" style="979"/>
    <col min="8805" max="8805" width="9.90625" style="979" bestFit="1" customWidth="1"/>
    <col min="8806" max="8806" width="19.453125" style="979" customWidth="1"/>
    <col min="8807" max="8807" width="14.90625" style="979" customWidth="1"/>
    <col min="8808" max="8808" width="23.6328125" style="979" customWidth="1"/>
    <col min="8809" max="8809" width="19.453125" style="979" customWidth="1"/>
    <col min="8810" max="8810" width="21.90625" style="979" customWidth="1"/>
    <col min="8811" max="8811" width="14.453125" style="979" bestFit="1" customWidth="1"/>
    <col min="8812" max="8812" width="17.08984375" style="979" customWidth="1"/>
    <col min="8813" max="8813" width="23.453125" style="979" customWidth="1"/>
    <col min="8814" max="8815" width="19.453125" style="979" customWidth="1"/>
    <col min="8816" max="8816" width="39.453125" style="979" customWidth="1"/>
    <col min="8817" max="8817" width="19.453125" style="979" customWidth="1"/>
    <col min="8818" max="9060" width="9.08984375" style="979"/>
    <col min="9061" max="9061" width="9.90625" style="979" bestFit="1" customWidth="1"/>
    <col min="9062" max="9062" width="19.453125" style="979" customWidth="1"/>
    <col min="9063" max="9063" width="14.90625" style="979" customWidth="1"/>
    <col min="9064" max="9064" width="23.6328125" style="979" customWidth="1"/>
    <col min="9065" max="9065" width="19.453125" style="979" customWidth="1"/>
    <col min="9066" max="9066" width="21.90625" style="979" customWidth="1"/>
    <col min="9067" max="9067" width="14.453125" style="979" bestFit="1" customWidth="1"/>
    <col min="9068" max="9068" width="17.08984375" style="979" customWidth="1"/>
    <col min="9069" max="9069" width="23.453125" style="979" customWidth="1"/>
    <col min="9070" max="9071" width="19.453125" style="979" customWidth="1"/>
    <col min="9072" max="9072" width="39.453125" style="979" customWidth="1"/>
    <col min="9073" max="9073" width="19.453125" style="979" customWidth="1"/>
    <col min="9074" max="9316" width="9.08984375" style="979"/>
    <col min="9317" max="9317" width="9.90625" style="979" bestFit="1" customWidth="1"/>
    <col min="9318" max="9318" width="19.453125" style="979" customWidth="1"/>
    <col min="9319" max="9319" width="14.90625" style="979" customWidth="1"/>
    <col min="9320" max="9320" width="23.6328125" style="979" customWidth="1"/>
    <col min="9321" max="9321" width="19.453125" style="979" customWidth="1"/>
    <col min="9322" max="9322" width="21.90625" style="979" customWidth="1"/>
    <col min="9323" max="9323" width="14.453125" style="979" bestFit="1" customWidth="1"/>
    <col min="9324" max="9324" width="17.08984375" style="979" customWidth="1"/>
    <col min="9325" max="9325" width="23.453125" style="979" customWidth="1"/>
    <col min="9326" max="9327" width="19.453125" style="979" customWidth="1"/>
    <col min="9328" max="9328" width="39.453125" style="979" customWidth="1"/>
    <col min="9329" max="9329" width="19.453125" style="979" customWidth="1"/>
    <col min="9330" max="9572" width="9.08984375" style="979"/>
    <col min="9573" max="9573" width="9.90625" style="979" bestFit="1" customWidth="1"/>
    <col min="9574" max="9574" width="19.453125" style="979" customWidth="1"/>
    <col min="9575" max="9575" width="14.90625" style="979" customWidth="1"/>
    <col min="9576" max="9576" width="23.6328125" style="979" customWidth="1"/>
    <col min="9577" max="9577" width="19.453125" style="979" customWidth="1"/>
    <col min="9578" max="9578" width="21.90625" style="979" customWidth="1"/>
    <col min="9579" max="9579" width="14.453125" style="979" bestFit="1" customWidth="1"/>
    <col min="9580" max="9580" width="17.08984375" style="979" customWidth="1"/>
    <col min="9581" max="9581" width="23.453125" style="979" customWidth="1"/>
    <col min="9582" max="9583" width="19.453125" style="979" customWidth="1"/>
    <col min="9584" max="9584" width="39.453125" style="979" customWidth="1"/>
    <col min="9585" max="9585" width="19.453125" style="979" customWidth="1"/>
    <col min="9586" max="9828" width="9.08984375" style="979"/>
    <col min="9829" max="9829" width="9.90625" style="979" bestFit="1" customWidth="1"/>
    <col min="9830" max="9830" width="19.453125" style="979" customWidth="1"/>
    <col min="9831" max="9831" width="14.90625" style="979" customWidth="1"/>
    <col min="9832" max="9832" width="23.6328125" style="979" customWidth="1"/>
    <col min="9833" max="9833" width="19.453125" style="979" customWidth="1"/>
    <col min="9834" max="9834" width="21.90625" style="979" customWidth="1"/>
    <col min="9835" max="9835" width="14.453125" style="979" bestFit="1" customWidth="1"/>
    <col min="9836" max="9836" width="17.08984375" style="979" customWidth="1"/>
    <col min="9837" max="9837" width="23.453125" style="979" customWidth="1"/>
    <col min="9838" max="9839" width="19.453125" style="979" customWidth="1"/>
    <col min="9840" max="9840" width="39.453125" style="979" customWidth="1"/>
    <col min="9841" max="9841" width="19.453125" style="979" customWidth="1"/>
    <col min="9842" max="10084" width="9.08984375" style="979"/>
    <col min="10085" max="10085" width="9.90625" style="979" bestFit="1" customWidth="1"/>
    <col min="10086" max="10086" width="19.453125" style="979" customWidth="1"/>
    <col min="10087" max="10087" width="14.90625" style="979" customWidth="1"/>
    <col min="10088" max="10088" width="23.6328125" style="979" customWidth="1"/>
    <col min="10089" max="10089" width="19.453125" style="979" customWidth="1"/>
    <col min="10090" max="10090" width="21.90625" style="979" customWidth="1"/>
    <col min="10091" max="10091" width="14.453125" style="979" bestFit="1" customWidth="1"/>
    <col min="10092" max="10092" width="17.08984375" style="979" customWidth="1"/>
    <col min="10093" max="10093" width="23.453125" style="979" customWidth="1"/>
    <col min="10094" max="10095" width="19.453125" style="979" customWidth="1"/>
    <col min="10096" max="10096" width="39.453125" style="979" customWidth="1"/>
    <col min="10097" max="10097" width="19.453125" style="979" customWidth="1"/>
    <col min="10098" max="10340" width="9.08984375" style="979"/>
    <col min="10341" max="10341" width="9.90625" style="979" bestFit="1" customWidth="1"/>
    <col min="10342" max="10342" width="19.453125" style="979" customWidth="1"/>
    <col min="10343" max="10343" width="14.90625" style="979" customWidth="1"/>
    <col min="10344" max="10344" width="23.6328125" style="979" customWidth="1"/>
    <col min="10345" max="10345" width="19.453125" style="979" customWidth="1"/>
    <col min="10346" max="10346" width="21.90625" style="979" customWidth="1"/>
    <col min="10347" max="10347" width="14.453125" style="979" bestFit="1" customWidth="1"/>
    <col min="10348" max="10348" width="17.08984375" style="979" customWidth="1"/>
    <col min="10349" max="10349" width="23.453125" style="979" customWidth="1"/>
    <col min="10350" max="10351" width="19.453125" style="979" customWidth="1"/>
    <col min="10352" max="10352" width="39.453125" style="979" customWidth="1"/>
    <col min="10353" max="10353" width="19.453125" style="979" customWidth="1"/>
    <col min="10354" max="10596" width="9.08984375" style="979"/>
    <col min="10597" max="10597" width="9.90625" style="979" bestFit="1" customWidth="1"/>
    <col min="10598" max="10598" width="19.453125" style="979" customWidth="1"/>
    <col min="10599" max="10599" width="14.90625" style="979" customWidth="1"/>
    <col min="10600" max="10600" width="23.6328125" style="979" customWidth="1"/>
    <col min="10601" max="10601" width="19.453125" style="979" customWidth="1"/>
    <col min="10602" max="10602" width="21.90625" style="979" customWidth="1"/>
    <col min="10603" max="10603" width="14.453125" style="979" bestFit="1" customWidth="1"/>
    <col min="10604" max="10604" width="17.08984375" style="979" customWidth="1"/>
    <col min="10605" max="10605" width="23.453125" style="979" customWidth="1"/>
    <col min="10606" max="10607" width="19.453125" style="979" customWidth="1"/>
    <col min="10608" max="10608" width="39.453125" style="979" customWidth="1"/>
    <col min="10609" max="10609" width="19.453125" style="979" customWidth="1"/>
    <col min="10610" max="10852" width="9.08984375" style="979"/>
    <col min="10853" max="10853" width="9.90625" style="979" bestFit="1" customWidth="1"/>
    <col min="10854" max="10854" width="19.453125" style="979" customWidth="1"/>
    <col min="10855" max="10855" width="14.90625" style="979" customWidth="1"/>
    <col min="10856" max="10856" width="23.6328125" style="979" customWidth="1"/>
    <col min="10857" max="10857" width="19.453125" style="979" customWidth="1"/>
    <col min="10858" max="10858" width="21.90625" style="979" customWidth="1"/>
    <col min="10859" max="10859" width="14.453125" style="979" bestFit="1" customWidth="1"/>
    <col min="10860" max="10860" width="17.08984375" style="979" customWidth="1"/>
    <col min="10861" max="10861" width="23.453125" style="979" customWidth="1"/>
    <col min="10862" max="10863" width="19.453125" style="979" customWidth="1"/>
    <col min="10864" max="10864" width="39.453125" style="979" customWidth="1"/>
    <col min="10865" max="10865" width="19.453125" style="979" customWidth="1"/>
    <col min="10866" max="11108" width="9.08984375" style="979"/>
    <col min="11109" max="11109" width="9.90625" style="979" bestFit="1" customWidth="1"/>
    <col min="11110" max="11110" width="19.453125" style="979" customWidth="1"/>
    <col min="11111" max="11111" width="14.90625" style="979" customWidth="1"/>
    <col min="11112" max="11112" width="23.6328125" style="979" customWidth="1"/>
    <col min="11113" max="11113" width="19.453125" style="979" customWidth="1"/>
    <col min="11114" max="11114" width="21.90625" style="979" customWidth="1"/>
    <col min="11115" max="11115" width="14.453125" style="979" bestFit="1" customWidth="1"/>
    <col min="11116" max="11116" width="17.08984375" style="979" customWidth="1"/>
    <col min="11117" max="11117" width="23.453125" style="979" customWidth="1"/>
    <col min="11118" max="11119" width="19.453125" style="979" customWidth="1"/>
    <col min="11120" max="11120" width="39.453125" style="979" customWidth="1"/>
    <col min="11121" max="11121" width="19.453125" style="979" customWidth="1"/>
    <col min="11122" max="11364" width="9.08984375" style="979"/>
    <col min="11365" max="11365" width="9.90625" style="979" bestFit="1" customWidth="1"/>
    <col min="11366" max="11366" width="19.453125" style="979" customWidth="1"/>
    <col min="11367" max="11367" width="14.90625" style="979" customWidth="1"/>
    <col min="11368" max="11368" width="23.6328125" style="979" customWidth="1"/>
    <col min="11369" max="11369" width="19.453125" style="979" customWidth="1"/>
    <col min="11370" max="11370" width="21.90625" style="979" customWidth="1"/>
    <col min="11371" max="11371" width="14.453125" style="979" bestFit="1" customWidth="1"/>
    <col min="11372" max="11372" width="17.08984375" style="979" customWidth="1"/>
    <col min="11373" max="11373" width="23.453125" style="979" customWidth="1"/>
    <col min="11374" max="11375" width="19.453125" style="979" customWidth="1"/>
    <col min="11376" max="11376" width="39.453125" style="979" customWidth="1"/>
    <col min="11377" max="11377" width="19.453125" style="979" customWidth="1"/>
    <col min="11378" max="11620" width="9.08984375" style="979"/>
    <col min="11621" max="11621" width="9.90625" style="979" bestFit="1" customWidth="1"/>
    <col min="11622" max="11622" width="19.453125" style="979" customWidth="1"/>
    <col min="11623" max="11623" width="14.90625" style="979" customWidth="1"/>
    <col min="11624" max="11624" width="23.6328125" style="979" customWidth="1"/>
    <col min="11625" max="11625" width="19.453125" style="979" customWidth="1"/>
    <col min="11626" max="11626" width="21.90625" style="979" customWidth="1"/>
    <col min="11627" max="11627" width="14.453125" style="979" bestFit="1" customWidth="1"/>
    <col min="11628" max="11628" width="17.08984375" style="979" customWidth="1"/>
    <col min="11629" max="11629" width="23.453125" style="979" customWidth="1"/>
    <col min="11630" max="11631" width="19.453125" style="979" customWidth="1"/>
    <col min="11632" max="11632" width="39.453125" style="979" customWidth="1"/>
    <col min="11633" max="11633" width="19.453125" style="979" customWidth="1"/>
    <col min="11634" max="11876" width="9.08984375" style="979"/>
    <col min="11877" max="11877" width="9.90625" style="979" bestFit="1" customWidth="1"/>
    <col min="11878" max="11878" width="19.453125" style="979" customWidth="1"/>
    <col min="11879" max="11879" width="14.90625" style="979" customWidth="1"/>
    <col min="11880" max="11880" width="23.6328125" style="979" customWidth="1"/>
    <col min="11881" max="11881" width="19.453125" style="979" customWidth="1"/>
    <col min="11882" max="11882" width="21.90625" style="979" customWidth="1"/>
    <col min="11883" max="11883" width="14.453125" style="979" bestFit="1" customWidth="1"/>
    <col min="11884" max="11884" width="17.08984375" style="979" customWidth="1"/>
    <col min="11885" max="11885" width="23.453125" style="979" customWidth="1"/>
    <col min="11886" max="11887" width="19.453125" style="979" customWidth="1"/>
    <col min="11888" max="11888" width="39.453125" style="979" customWidth="1"/>
    <col min="11889" max="11889" width="19.453125" style="979" customWidth="1"/>
    <col min="11890" max="12132" width="9.08984375" style="979"/>
    <col min="12133" max="12133" width="9.90625" style="979" bestFit="1" customWidth="1"/>
    <col min="12134" max="12134" width="19.453125" style="979" customWidth="1"/>
    <col min="12135" max="12135" width="14.90625" style="979" customWidth="1"/>
    <col min="12136" max="12136" width="23.6328125" style="979" customWidth="1"/>
    <col min="12137" max="12137" width="19.453125" style="979" customWidth="1"/>
    <col min="12138" max="12138" width="21.90625" style="979" customWidth="1"/>
    <col min="12139" max="12139" width="14.453125" style="979" bestFit="1" customWidth="1"/>
    <col min="12140" max="12140" width="17.08984375" style="979" customWidth="1"/>
    <col min="12141" max="12141" width="23.453125" style="979" customWidth="1"/>
    <col min="12142" max="12143" width="19.453125" style="979" customWidth="1"/>
    <col min="12144" max="12144" width="39.453125" style="979" customWidth="1"/>
    <col min="12145" max="12145" width="19.453125" style="979" customWidth="1"/>
    <col min="12146" max="12388" width="9.08984375" style="979"/>
    <col min="12389" max="12389" width="9.90625" style="979" bestFit="1" customWidth="1"/>
    <col min="12390" max="12390" width="19.453125" style="979" customWidth="1"/>
    <col min="12391" max="12391" width="14.90625" style="979" customWidth="1"/>
    <col min="12392" max="12392" width="23.6328125" style="979" customWidth="1"/>
    <col min="12393" max="12393" width="19.453125" style="979" customWidth="1"/>
    <col min="12394" max="12394" width="21.90625" style="979" customWidth="1"/>
    <col min="12395" max="12395" width="14.453125" style="979" bestFit="1" customWidth="1"/>
    <col min="12396" max="12396" width="17.08984375" style="979" customWidth="1"/>
    <col min="12397" max="12397" width="23.453125" style="979" customWidth="1"/>
    <col min="12398" max="12399" width="19.453125" style="979" customWidth="1"/>
    <col min="12400" max="12400" width="39.453125" style="979" customWidth="1"/>
    <col min="12401" max="12401" width="19.453125" style="979" customWidth="1"/>
    <col min="12402" max="12644" width="9.08984375" style="979"/>
    <col min="12645" max="12645" width="9.90625" style="979" bestFit="1" customWidth="1"/>
    <col min="12646" max="12646" width="19.453125" style="979" customWidth="1"/>
    <col min="12647" max="12647" width="14.90625" style="979" customWidth="1"/>
    <col min="12648" max="12648" width="23.6328125" style="979" customWidth="1"/>
    <col min="12649" max="12649" width="19.453125" style="979" customWidth="1"/>
    <col min="12650" max="12650" width="21.90625" style="979" customWidth="1"/>
    <col min="12651" max="12651" width="14.453125" style="979" bestFit="1" customWidth="1"/>
    <col min="12652" max="12652" width="17.08984375" style="979" customWidth="1"/>
    <col min="12653" max="12653" width="23.453125" style="979" customWidth="1"/>
    <col min="12654" max="12655" width="19.453125" style="979" customWidth="1"/>
    <col min="12656" max="12656" width="39.453125" style="979" customWidth="1"/>
    <col min="12657" max="12657" width="19.453125" style="979" customWidth="1"/>
    <col min="12658" max="12900" width="9.08984375" style="979"/>
    <col min="12901" max="12901" width="9.90625" style="979" bestFit="1" customWidth="1"/>
    <col min="12902" max="12902" width="19.453125" style="979" customWidth="1"/>
    <col min="12903" max="12903" width="14.90625" style="979" customWidth="1"/>
    <col min="12904" max="12904" width="23.6328125" style="979" customWidth="1"/>
    <col min="12905" max="12905" width="19.453125" style="979" customWidth="1"/>
    <col min="12906" max="12906" width="21.90625" style="979" customWidth="1"/>
    <col min="12907" max="12907" width="14.453125" style="979" bestFit="1" customWidth="1"/>
    <col min="12908" max="12908" width="17.08984375" style="979" customWidth="1"/>
    <col min="12909" max="12909" width="23.453125" style="979" customWidth="1"/>
    <col min="12910" max="12911" width="19.453125" style="979" customWidth="1"/>
    <col min="12912" max="12912" width="39.453125" style="979" customWidth="1"/>
    <col min="12913" max="12913" width="19.453125" style="979" customWidth="1"/>
    <col min="12914" max="13156" width="9.08984375" style="979"/>
    <col min="13157" max="13157" width="9.90625" style="979" bestFit="1" customWidth="1"/>
    <col min="13158" max="13158" width="19.453125" style="979" customWidth="1"/>
    <col min="13159" max="13159" width="14.90625" style="979" customWidth="1"/>
    <col min="13160" max="13160" width="23.6328125" style="979" customWidth="1"/>
    <col min="13161" max="13161" width="19.453125" style="979" customWidth="1"/>
    <col min="13162" max="13162" width="21.90625" style="979" customWidth="1"/>
    <col min="13163" max="13163" width="14.453125" style="979" bestFit="1" customWidth="1"/>
    <col min="13164" max="13164" width="17.08984375" style="979" customWidth="1"/>
    <col min="13165" max="13165" width="23.453125" style="979" customWidth="1"/>
    <col min="13166" max="13167" width="19.453125" style="979" customWidth="1"/>
    <col min="13168" max="13168" width="39.453125" style="979" customWidth="1"/>
    <col min="13169" max="13169" width="19.453125" style="979" customWidth="1"/>
    <col min="13170" max="13412" width="9.08984375" style="979"/>
    <col min="13413" max="13413" width="9.90625" style="979" bestFit="1" customWidth="1"/>
    <col min="13414" max="13414" width="19.453125" style="979" customWidth="1"/>
    <col min="13415" max="13415" width="14.90625" style="979" customWidth="1"/>
    <col min="13416" max="13416" width="23.6328125" style="979" customWidth="1"/>
    <col min="13417" max="13417" width="19.453125" style="979" customWidth="1"/>
    <col min="13418" max="13418" width="21.90625" style="979" customWidth="1"/>
    <col min="13419" max="13419" width="14.453125" style="979" bestFit="1" customWidth="1"/>
    <col min="13420" max="13420" width="17.08984375" style="979" customWidth="1"/>
    <col min="13421" max="13421" width="23.453125" style="979" customWidth="1"/>
    <col min="13422" max="13423" width="19.453125" style="979" customWidth="1"/>
    <col min="13424" max="13424" width="39.453125" style="979" customWidth="1"/>
    <col min="13425" max="13425" width="19.453125" style="979" customWidth="1"/>
    <col min="13426" max="13668" width="9.08984375" style="979"/>
    <col min="13669" max="13669" width="9.90625" style="979" bestFit="1" customWidth="1"/>
    <col min="13670" max="13670" width="19.453125" style="979" customWidth="1"/>
    <col min="13671" max="13671" width="14.90625" style="979" customWidth="1"/>
    <col min="13672" max="13672" width="23.6328125" style="979" customWidth="1"/>
    <col min="13673" max="13673" width="19.453125" style="979" customWidth="1"/>
    <col min="13674" max="13674" width="21.90625" style="979" customWidth="1"/>
    <col min="13675" max="13675" width="14.453125" style="979" bestFit="1" customWidth="1"/>
    <col min="13676" max="13676" width="17.08984375" style="979" customWidth="1"/>
    <col min="13677" max="13677" width="23.453125" style="979" customWidth="1"/>
    <col min="13678" max="13679" width="19.453125" style="979" customWidth="1"/>
    <col min="13680" max="13680" width="39.453125" style="979" customWidth="1"/>
    <col min="13681" max="13681" width="19.453125" style="979" customWidth="1"/>
    <col min="13682" max="13924" width="9.08984375" style="979"/>
    <col min="13925" max="13925" width="9.90625" style="979" bestFit="1" customWidth="1"/>
    <col min="13926" max="13926" width="19.453125" style="979" customWidth="1"/>
    <col min="13927" max="13927" width="14.90625" style="979" customWidth="1"/>
    <col min="13928" max="13928" width="23.6328125" style="979" customWidth="1"/>
    <col min="13929" max="13929" width="19.453125" style="979" customWidth="1"/>
    <col min="13930" max="13930" width="21.90625" style="979" customWidth="1"/>
    <col min="13931" max="13931" width="14.453125" style="979" bestFit="1" customWidth="1"/>
    <col min="13932" max="13932" width="17.08984375" style="979" customWidth="1"/>
    <col min="13933" max="13933" width="23.453125" style="979" customWidth="1"/>
    <col min="13934" max="13935" width="19.453125" style="979" customWidth="1"/>
    <col min="13936" max="13936" width="39.453125" style="979" customWidth="1"/>
    <col min="13937" max="13937" width="19.453125" style="979" customWidth="1"/>
    <col min="13938" max="14180" width="9.08984375" style="979"/>
    <col min="14181" max="14181" width="9.90625" style="979" bestFit="1" customWidth="1"/>
    <col min="14182" max="14182" width="19.453125" style="979" customWidth="1"/>
    <col min="14183" max="14183" width="14.90625" style="979" customWidth="1"/>
    <col min="14184" max="14184" width="23.6328125" style="979" customWidth="1"/>
    <col min="14185" max="14185" width="19.453125" style="979" customWidth="1"/>
    <col min="14186" max="14186" width="21.90625" style="979" customWidth="1"/>
    <col min="14187" max="14187" width="14.453125" style="979" bestFit="1" customWidth="1"/>
    <col min="14188" max="14188" width="17.08984375" style="979" customWidth="1"/>
    <col min="14189" max="14189" width="23.453125" style="979" customWidth="1"/>
    <col min="14190" max="14191" width="19.453125" style="979" customWidth="1"/>
    <col min="14192" max="14192" width="39.453125" style="979" customWidth="1"/>
    <col min="14193" max="14193" width="19.453125" style="979" customWidth="1"/>
    <col min="14194" max="14436" width="9.08984375" style="979"/>
    <col min="14437" max="14437" width="9.90625" style="979" bestFit="1" customWidth="1"/>
    <col min="14438" max="14438" width="19.453125" style="979" customWidth="1"/>
    <col min="14439" max="14439" width="14.90625" style="979" customWidth="1"/>
    <col min="14440" max="14440" width="23.6328125" style="979" customWidth="1"/>
    <col min="14441" max="14441" width="19.453125" style="979" customWidth="1"/>
    <col min="14442" max="14442" width="21.90625" style="979" customWidth="1"/>
    <col min="14443" max="14443" width="14.453125" style="979" bestFit="1" customWidth="1"/>
    <col min="14444" max="14444" width="17.08984375" style="979" customWidth="1"/>
    <col min="14445" max="14445" width="23.453125" style="979" customWidth="1"/>
    <col min="14446" max="14447" width="19.453125" style="979" customWidth="1"/>
    <col min="14448" max="14448" width="39.453125" style="979" customWidth="1"/>
    <col min="14449" max="14449" width="19.453125" style="979" customWidth="1"/>
    <col min="14450" max="14692" width="9.08984375" style="979"/>
    <col min="14693" max="14693" width="9.90625" style="979" bestFit="1" customWidth="1"/>
    <col min="14694" max="14694" width="19.453125" style="979" customWidth="1"/>
    <col min="14695" max="14695" width="14.90625" style="979" customWidth="1"/>
    <col min="14696" max="14696" width="23.6328125" style="979" customWidth="1"/>
    <col min="14697" max="14697" width="19.453125" style="979" customWidth="1"/>
    <col min="14698" max="14698" width="21.90625" style="979" customWidth="1"/>
    <col min="14699" max="14699" width="14.453125" style="979" bestFit="1" customWidth="1"/>
    <col min="14700" max="14700" width="17.08984375" style="979" customWidth="1"/>
    <col min="14701" max="14701" width="23.453125" style="979" customWidth="1"/>
    <col min="14702" max="14703" width="19.453125" style="979" customWidth="1"/>
    <col min="14704" max="14704" width="39.453125" style="979" customWidth="1"/>
    <col min="14705" max="14705" width="19.453125" style="979" customWidth="1"/>
    <col min="14706" max="14948" width="9.08984375" style="979"/>
    <col min="14949" max="14949" width="9.90625" style="979" bestFit="1" customWidth="1"/>
    <col min="14950" max="14950" width="19.453125" style="979" customWidth="1"/>
    <col min="14951" max="14951" width="14.90625" style="979" customWidth="1"/>
    <col min="14952" max="14952" width="23.6328125" style="979" customWidth="1"/>
    <col min="14953" max="14953" width="19.453125" style="979" customWidth="1"/>
    <col min="14954" max="14954" width="21.90625" style="979" customWidth="1"/>
    <col min="14955" max="14955" width="14.453125" style="979" bestFit="1" customWidth="1"/>
    <col min="14956" max="14956" width="17.08984375" style="979" customWidth="1"/>
    <col min="14957" max="14957" width="23.453125" style="979" customWidth="1"/>
    <col min="14958" max="14959" width="19.453125" style="979" customWidth="1"/>
    <col min="14960" max="14960" width="39.453125" style="979" customWidth="1"/>
    <col min="14961" max="14961" width="19.453125" style="979" customWidth="1"/>
    <col min="14962" max="15204" width="9.08984375" style="979"/>
    <col min="15205" max="15205" width="9.90625" style="979" bestFit="1" customWidth="1"/>
    <col min="15206" max="15206" width="19.453125" style="979" customWidth="1"/>
    <col min="15207" max="15207" width="14.90625" style="979" customWidth="1"/>
    <col min="15208" max="15208" width="23.6328125" style="979" customWidth="1"/>
    <col min="15209" max="15209" width="19.453125" style="979" customWidth="1"/>
    <col min="15210" max="15210" width="21.90625" style="979" customWidth="1"/>
    <col min="15211" max="15211" width="14.453125" style="979" bestFit="1" customWidth="1"/>
    <col min="15212" max="15212" width="17.08984375" style="979" customWidth="1"/>
    <col min="15213" max="15213" width="23.453125" style="979" customWidth="1"/>
    <col min="15214" max="15215" width="19.453125" style="979" customWidth="1"/>
    <col min="15216" max="15216" width="39.453125" style="979" customWidth="1"/>
    <col min="15217" max="15217" width="19.453125" style="979" customWidth="1"/>
    <col min="15218" max="15460" width="9.08984375" style="979"/>
    <col min="15461" max="15461" width="9.90625" style="979" bestFit="1" customWidth="1"/>
    <col min="15462" max="15462" width="19.453125" style="979" customWidth="1"/>
    <col min="15463" max="15463" width="14.90625" style="979" customWidth="1"/>
    <col min="15464" max="15464" width="23.6328125" style="979" customWidth="1"/>
    <col min="15465" max="15465" width="19.453125" style="979" customWidth="1"/>
    <col min="15466" max="15466" width="21.90625" style="979" customWidth="1"/>
    <col min="15467" max="15467" width="14.453125" style="979" bestFit="1" customWidth="1"/>
    <col min="15468" max="15468" width="17.08984375" style="979" customWidth="1"/>
    <col min="15469" max="15469" width="23.453125" style="979" customWidth="1"/>
    <col min="15470" max="15471" width="19.453125" style="979" customWidth="1"/>
    <col min="15472" max="15472" width="39.453125" style="979" customWidth="1"/>
    <col min="15473" max="15473" width="19.453125" style="979" customWidth="1"/>
    <col min="15474" max="15716" width="9.08984375" style="979"/>
    <col min="15717" max="15717" width="9.90625" style="979" bestFit="1" customWidth="1"/>
    <col min="15718" max="15718" width="19.453125" style="979" customWidth="1"/>
    <col min="15719" max="15719" width="14.90625" style="979" customWidth="1"/>
    <col min="15720" max="15720" width="23.6328125" style="979" customWidth="1"/>
    <col min="15721" max="15721" width="19.453125" style="979" customWidth="1"/>
    <col min="15722" max="15722" width="21.90625" style="979" customWidth="1"/>
    <col min="15723" max="15723" width="14.453125" style="979" bestFit="1" customWidth="1"/>
    <col min="15724" max="15724" width="17.08984375" style="979" customWidth="1"/>
    <col min="15725" max="15725" width="23.453125" style="979" customWidth="1"/>
    <col min="15726" max="15727" width="19.453125" style="979" customWidth="1"/>
    <col min="15728" max="15728" width="39.453125" style="979" customWidth="1"/>
    <col min="15729" max="15729" width="19.453125" style="979" customWidth="1"/>
    <col min="15730" max="15972" width="9.08984375" style="979"/>
    <col min="15973" max="15973" width="9.90625" style="979" bestFit="1" customWidth="1"/>
    <col min="15974" max="15974" width="19.453125" style="979" customWidth="1"/>
    <col min="15975" max="15975" width="14.90625" style="979" customWidth="1"/>
    <col min="15976" max="15976" width="23.6328125" style="979" customWidth="1"/>
    <col min="15977" max="15977" width="19.453125" style="979" customWidth="1"/>
    <col min="15978" max="15978" width="21.90625" style="979" customWidth="1"/>
    <col min="15979" max="15979" width="14.453125" style="979" bestFit="1" customWidth="1"/>
    <col min="15980" max="15980" width="17.08984375" style="979" customWidth="1"/>
    <col min="15981" max="15981" width="23.453125" style="979" customWidth="1"/>
    <col min="15982" max="15983" width="19.453125" style="979" customWidth="1"/>
    <col min="15984" max="15984" width="39.453125" style="979" customWidth="1"/>
    <col min="15985" max="15985" width="19.453125" style="979" customWidth="1"/>
    <col min="15986" max="16384" width="9.08984375" style="979"/>
  </cols>
  <sheetData>
    <row r="1" spans="1:18" ht="25" customHeight="1">
      <c r="A1" s="977" t="s">
        <v>37</v>
      </c>
      <c r="E1" s="1025"/>
    </row>
    <row r="2" spans="1:18" ht="25" customHeight="1">
      <c r="A2" s="981" t="s">
        <v>2765</v>
      </c>
    </row>
    <row r="3" spans="1:18">
      <c r="A3" s="981" t="s">
        <v>2918</v>
      </c>
    </row>
    <row r="4" spans="1:18" ht="25.5" customHeight="1">
      <c r="J4" s="982" t="s">
        <v>60</v>
      </c>
      <c r="K4" s="983"/>
      <c r="L4" s="984">
        <f>COUNTIF($L$8:$L$256,"Clear")</f>
        <v>91</v>
      </c>
      <c r="M4" s="984">
        <f>COUNTIF($M$8:$M$256,"C")</f>
        <v>81</v>
      </c>
      <c r="N4" s="984">
        <f>COUNTIF($N$8:$N$256,"C")</f>
        <v>71</v>
      </c>
      <c r="O4" s="984">
        <f>COUNTIF($O$8:$O$256,"C")</f>
        <v>48</v>
      </c>
      <c r="P4" s="984">
        <f>COUNTIF($P$8:$P$256,"C")</f>
        <v>0</v>
      </c>
    </row>
    <row r="5" spans="1:18" ht="25.5" customHeight="1">
      <c r="J5" s="982" t="s">
        <v>22</v>
      </c>
      <c r="K5" s="983"/>
      <c r="L5" s="984"/>
      <c r="M5" s="984">
        <f>COUNTIF($M$8:$M$256,"WIP")</f>
        <v>8</v>
      </c>
      <c r="N5" s="984">
        <f>COUNTIF($N$8:$N$256,"WIP")</f>
        <v>0</v>
      </c>
      <c r="O5" s="984">
        <f>COUNTIF($O$8:$O$256,"WIP")</f>
        <v>5</v>
      </c>
      <c r="P5" s="984">
        <f>COUNTIF($P$8:$P$256,"WIP")</f>
        <v>0</v>
      </c>
    </row>
    <row r="6" spans="1:18" s="978" customFormat="1" ht="46.75" customHeight="1">
      <c r="A6" s="1283" t="s">
        <v>1785</v>
      </c>
      <c r="B6" s="1460" t="s">
        <v>2919</v>
      </c>
      <c r="C6" s="1460" t="s">
        <v>1405</v>
      </c>
      <c r="D6" s="1283" t="s">
        <v>1926</v>
      </c>
      <c r="E6" s="1283" t="s">
        <v>1000</v>
      </c>
      <c r="F6" s="1283"/>
      <c r="G6" s="1283"/>
      <c r="H6" s="1283"/>
      <c r="I6" s="1282" t="s">
        <v>2920</v>
      </c>
      <c r="J6" s="1282" t="s">
        <v>2921</v>
      </c>
      <c r="K6" s="1282" t="s">
        <v>1925</v>
      </c>
      <c r="L6" s="1282" t="s">
        <v>1658</v>
      </c>
      <c r="M6" s="1282" t="s">
        <v>28</v>
      </c>
      <c r="N6" s="1282" t="s">
        <v>609</v>
      </c>
      <c r="O6" s="1282" t="s">
        <v>610</v>
      </c>
      <c r="P6" s="1282" t="s">
        <v>1254</v>
      </c>
      <c r="Q6" s="1282" t="s">
        <v>614</v>
      </c>
      <c r="R6" s="1282" t="s">
        <v>19</v>
      </c>
    </row>
    <row r="7" spans="1:18" s="978" customFormat="1" ht="43.25" customHeight="1">
      <c r="A7" s="1283"/>
      <c r="B7" s="1460"/>
      <c r="C7" s="1460"/>
      <c r="D7" s="1283"/>
      <c r="E7" s="986" t="s">
        <v>1933</v>
      </c>
      <c r="F7" s="986" t="s">
        <v>1934</v>
      </c>
      <c r="G7" s="986" t="s">
        <v>1935</v>
      </c>
      <c r="H7" s="986" t="s">
        <v>1936</v>
      </c>
      <c r="I7" s="1282"/>
      <c r="J7" s="1282"/>
      <c r="K7" s="1282"/>
      <c r="L7" s="1282"/>
      <c r="M7" s="1282"/>
      <c r="N7" s="1282"/>
      <c r="O7" s="1282"/>
      <c r="P7" s="1282"/>
      <c r="Q7" s="1282"/>
      <c r="R7" s="1282"/>
    </row>
    <row r="8" spans="1:18" s="978" customFormat="1" ht="30" customHeight="1">
      <c r="A8" s="987">
        <v>1</v>
      </c>
      <c r="B8" s="990" t="s">
        <v>3065</v>
      </c>
      <c r="C8" s="990" t="s">
        <v>1319</v>
      </c>
      <c r="D8" s="988" t="s">
        <v>2799</v>
      </c>
      <c r="E8" s="988">
        <v>0</v>
      </c>
      <c r="F8" s="988">
        <v>0</v>
      </c>
      <c r="G8" s="988">
        <v>0</v>
      </c>
      <c r="H8" s="988">
        <v>0</v>
      </c>
      <c r="I8" s="988"/>
      <c r="J8" s="988"/>
      <c r="K8" s="988">
        <v>0</v>
      </c>
      <c r="L8" s="988"/>
      <c r="M8" s="988"/>
      <c r="N8" s="988"/>
      <c r="O8" s="988"/>
      <c r="P8" s="988"/>
      <c r="Q8" s="988"/>
      <c r="R8" s="992"/>
    </row>
    <row r="9" spans="1:18" s="978" customFormat="1" ht="30" customHeight="1">
      <c r="A9" s="987"/>
      <c r="B9" s="990"/>
      <c r="C9" s="990"/>
      <c r="D9" s="988"/>
      <c r="E9" s="988"/>
      <c r="F9" s="988"/>
      <c r="G9" s="988"/>
      <c r="H9" s="988"/>
      <c r="I9" s="988"/>
      <c r="J9" s="995">
        <v>119.059</v>
      </c>
      <c r="K9" s="988"/>
      <c r="L9" s="988"/>
      <c r="M9" s="988"/>
      <c r="N9" s="988"/>
      <c r="O9" s="988"/>
      <c r="P9" s="988"/>
      <c r="Q9" s="988"/>
      <c r="R9" s="992"/>
    </row>
    <row r="10" spans="1:18" s="978" customFormat="1" ht="30" customHeight="1">
      <c r="A10" s="987">
        <f>A8+1</f>
        <v>2</v>
      </c>
      <c r="B10" s="990" t="s">
        <v>3066</v>
      </c>
      <c r="C10" s="990" t="s">
        <v>2235</v>
      </c>
      <c r="D10" s="988" t="s">
        <v>2801</v>
      </c>
      <c r="E10" s="988">
        <v>0</v>
      </c>
      <c r="F10" s="988">
        <v>0</v>
      </c>
      <c r="G10" s="988">
        <v>0</v>
      </c>
      <c r="H10" s="988">
        <v>0</v>
      </c>
      <c r="I10" s="988"/>
      <c r="J10" s="995"/>
      <c r="K10" s="988">
        <f>J9</f>
        <v>119.059</v>
      </c>
      <c r="L10" s="988"/>
      <c r="M10" s="988"/>
      <c r="N10" s="988"/>
      <c r="O10" s="988"/>
      <c r="P10" s="988"/>
      <c r="Q10" s="988"/>
      <c r="R10" s="992"/>
    </row>
    <row r="11" spans="1:18" s="978" customFormat="1" ht="30" customHeight="1">
      <c r="A11" s="987"/>
      <c r="B11" s="990"/>
      <c r="C11" s="990"/>
      <c r="D11" s="988"/>
      <c r="E11" s="988"/>
      <c r="F11" s="988"/>
      <c r="G11" s="988"/>
      <c r="H11" s="988"/>
      <c r="I11" s="988"/>
      <c r="J11" s="995">
        <v>92.495999999999995</v>
      </c>
      <c r="K11" s="988"/>
      <c r="L11" s="988"/>
      <c r="M11" s="988"/>
      <c r="N11" s="988"/>
      <c r="O11" s="988"/>
      <c r="P11" s="988"/>
      <c r="Q11" s="988"/>
      <c r="R11" s="992"/>
    </row>
    <row r="12" spans="1:18" s="978" customFormat="1" ht="30" customHeight="1">
      <c r="A12" s="987">
        <f>A10+1</f>
        <v>3</v>
      </c>
      <c r="B12" s="990" t="s">
        <v>3067</v>
      </c>
      <c r="C12" s="1003" t="s">
        <v>2026</v>
      </c>
      <c r="D12" s="988" t="s">
        <v>2802</v>
      </c>
      <c r="E12" s="988">
        <v>4</v>
      </c>
      <c r="F12" s="988">
        <v>5</v>
      </c>
      <c r="G12" s="988">
        <v>4</v>
      </c>
      <c r="H12" s="988">
        <v>3</v>
      </c>
      <c r="I12" s="988" t="s">
        <v>1766</v>
      </c>
      <c r="J12" s="995"/>
      <c r="K12" s="988">
        <f>J11</f>
        <v>92.495999999999995</v>
      </c>
      <c r="L12" s="988" t="s">
        <v>2961</v>
      </c>
      <c r="M12" s="988" t="s">
        <v>22</v>
      </c>
      <c r="N12" s="988"/>
      <c r="O12" s="988"/>
      <c r="P12" s="988"/>
      <c r="Q12" s="988"/>
      <c r="R12" s="992"/>
    </row>
    <row r="13" spans="1:18" s="978" customFormat="1" ht="30" customHeight="1">
      <c r="A13" s="987"/>
      <c r="B13" s="990"/>
      <c r="C13" s="990"/>
      <c r="D13" s="988"/>
      <c r="E13" s="988"/>
      <c r="F13" s="988"/>
      <c r="G13" s="988"/>
      <c r="H13" s="988"/>
      <c r="I13" s="988"/>
      <c r="J13" s="995">
        <v>134.988</v>
      </c>
      <c r="K13" s="988"/>
      <c r="L13" s="988"/>
      <c r="M13" s="988"/>
      <c r="N13" s="988"/>
      <c r="O13" s="988"/>
      <c r="P13" s="988"/>
      <c r="Q13" s="988"/>
      <c r="R13" s="998" t="s">
        <v>3068</v>
      </c>
    </row>
    <row r="14" spans="1:18" s="978" customFormat="1" ht="30" customHeight="1">
      <c r="A14" s="987">
        <f>A12+1</f>
        <v>4</v>
      </c>
      <c r="B14" s="990" t="s">
        <v>2415</v>
      </c>
      <c r="C14" s="1003" t="s">
        <v>2026</v>
      </c>
      <c r="D14" s="988" t="s">
        <v>2804</v>
      </c>
      <c r="E14" s="988">
        <v>4</v>
      </c>
      <c r="F14" s="988">
        <v>5</v>
      </c>
      <c r="G14" s="988">
        <v>4</v>
      </c>
      <c r="H14" s="988">
        <v>3</v>
      </c>
      <c r="I14" s="988"/>
      <c r="J14" s="995"/>
      <c r="K14" s="988">
        <f>J13</f>
        <v>134.988</v>
      </c>
      <c r="L14" s="988"/>
      <c r="M14" s="988"/>
      <c r="N14" s="988"/>
      <c r="O14" s="988"/>
      <c r="P14" s="988"/>
      <c r="Q14" s="988"/>
      <c r="R14" s="992"/>
    </row>
    <row r="15" spans="1:18" s="978" customFormat="1" ht="30" customHeight="1">
      <c r="A15" s="987"/>
      <c r="B15" s="990"/>
      <c r="C15" s="990"/>
      <c r="D15" s="988"/>
      <c r="E15" s="988"/>
      <c r="F15" s="988"/>
      <c r="G15" s="988"/>
      <c r="H15" s="988"/>
      <c r="I15" s="988"/>
      <c r="J15" s="995">
        <v>365.17599999999999</v>
      </c>
      <c r="K15" s="988"/>
      <c r="L15" s="988"/>
      <c r="M15" s="988"/>
      <c r="N15" s="988"/>
      <c r="O15" s="988"/>
      <c r="P15" s="988"/>
      <c r="Q15" s="988"/>
      <c r="R15" s="992"/>
    </row>
    <row r="16" spans="1:18" s="978" customFormat="1" ht="30" customHeight="1">
      <c r="A16" s="987">
        <f>A14+1</f>
        <v>5</v>
      </c>
      <c r="B16" s="990" t="s">
        <v>3069</v>
      </c>
      <c r="C16" s="990" t="s">
        <v>2235</v>
      </c>
      <c r="D16" s="988" t="s">
        <v>2805</v>
      </c>
      <c r="E16" s="988">
        <v>0</v>
      </c>
      <c r="F16" s="988">
        <v>0</v>
      </c>
      <c r="G16" s="988">
        <v>0</v>
      </c>
      <c r="H16" s="988">
        <v>0</v>
      </c>
      <c r="I16" s="988"/>
      <c r="J16" s="995"/>
      <c r="K16" s="988">
        <f t="shared" ref="K16:K28" si="0">J15</f>
        <v>365.17599999999999</v>
      </c>
      <c r="L16" s="988"/>
      <c r="M16" s="988"/>
      <c r="N16" s="988"/>
      <c r="O16" s="988"/>
      <c r="P16" s="988"/>
      <c r="Q16" s="988"/>
      <c r="R16" s="992"/>
    </row>
    <row r="17" spans="1:18" s="978" customFormat="1" ht="30" customHeight="1">
      <c r="A17" s="987"/>
      <c r="B17" s="990"/>
      <c r="C17" s="990"/>
      <c r="D17" s="988"/>
      <c r="E17" s="988"/>
      <c r="F17" s="988"/>
      <c r="G17" s="988"/>
      <c r="H17" s="988"/>
      <c r="I17" s="988"/>
      <c r="J17" s="995">
        <v>236.697</v>
      </c>
      <c r="K17" s="988"/>
      <c r="L17" s="988"/>
      <c r="M17" s="988"/>
      <c r="N17" s="988"/>
      <c r="O17" s="988"/>
      <c r="P17" s="988"/>
      <c r="Q17" s="988"/>
      <c r="R17" s="998" t="s">
        <v>3070</v>
      </c>
    </row>
    <row r="18" spans="1:18" s="978" customFormat="1" ht="30" customHeight="1">
      <c r="A18" s="987">
        <f>A16+1</f>
        <v>6</v>
      </c>
      <c r="B18" s="990" t="s">
        <v>3071</v>
      </c>
      <c r="C18" s="990" t="s">
        <v>2235</v>
      </c>
      <c r="D18" s="988" t="s">
        <v>2807</v>
      </c>
      <c r="E18" s="988">
        <v>0</v>
      </c>
      <c r="F18" s="988">
        <v>0</v>
      </c>
      <c r="G18" s="988">
        <v>0</v>
      </c>
      <c r="H18" s="988">
        <v>0</v>
      </c>
      <c r="I18" s="988"/>
      <c r="J18" s="995"/>
      <c r="K18" s="988">
        <f t="shared" si="0"/>
        <v>236.697</v>
      </c>
      <c r="L18" s="988"/>
      <c r="M18" s="988"/>
      <c r="N18" s="988"/>
      <c r="O18" s="988"/>
      <c r="P18" s="988"/>
      <c r="Q18" s="988"/>
      <c r="R18" s="992"/>
    </row>
    <row r="19" spans="1:18" s="978" customFormat="1" ht="30" customHeight="1">
      <c r="A19" s="987"/>
      <c r="B19" s="990"/>
      <c r="C19" s="990"/>
      <c r="D19" s="988"/>
      <c r="E19" s="988"/>
      <c r="F19" s="988"/>
      <c r="G19" s="988"/>
      <c r="H19" s="988"/>
      <c r="I19" s="988"/>
      <c r="J19" s="995">
        <v>213.25200000000001</v>
      </c>
      <c r="K19" s="988"/>
      <c r="L19" s="988"/>
      <c r="M19" s="988"/>
      <c r="N19" s="988"/>
      <c r="O19" s="988"/>
      <c r="P19" s="988"/>
      <c r="Q19" s="988"/>
      <c r="R19" s="992"/>
    </row>
    <row r="20" spans="1:18" s="978" customFormat="1" ht="30" customHeight="1">
      <c r="A20" s="987">
        <f>A18+1</f>
        <v>7</v>
      </c>
      <c r="B20" s="990" t="s">
        <v>3072</v>
      </c>
      <c r="C20" s="990" t="s">
        <v>1991</v>
      </c>
      <c r="D20" s="988" t="s">
        <v>2808</v>
      </c>
      <c r="E20" s="988">
        <v>0</v>
      </c>
      <c r="F20" s="988">
        <v>0</v>
      </c>
      <c r="G20" s="988">
        <v>0</v>
      </c>
      <c r="H20" s="988">
        <v>0</v>
      </c>
      <c r="I20" s="988"/>
      <c r="J20" s="995"/>
      <c r="K20" s="988">
        <f t="shared" si="0"/>
        <v>213.25200000000001</v>
      </c>
      <c r="L20" s="988"/>
      <c r="M20" s="988"/>
      <c r="N20" s="988"/>
      <c r="O20" s="988"/>
      <c r="P20" s="988"/>
      <c r="Q20" s="988"/>
      <c r="R20" s="992"/>
    </row>
    <row r="21" spans="1:18" s="978" customFormat="1" ht="30" customHeight="1">
      <c r="A21" s="987"/>
      <c r="B21" s="990"/>
      <c r="C21" s="990"/>
      <c r="D21" s="988"/>
      <c r="E21" s="988"/>
      <c r="F21" s="988"/>
      <c r="G21" s="988"/>
      <c r="H21" s="988"/>
      <c r="I21" s="988"/>
      <c r="J21" s="995">
        <v>206.59299999999999</v>
      </c>
      <c r="K21" s="988"/>
      <c r="L21" s="988"/>
      <c r="M21" s="988"/>
      <c r="N21" s="988"/>
      <c r="O21" s="988"/>
      <c r="P21" s="988"/>
      <c r="Q21" s="988"/>
      <c r="R21" s="998" t="s">
        <v>3068</v>
      </c>
    </row>
    <row r="22" spans="1:18" s="978" customFormat="1" ht="30" customHeight="1">
      <c r="A22" s="987">
        <f>A20+1</f>
        <v>8</v>
      </c>
      <c r="B22" s="990" t="s">
        <v>3073</v>
      </c>
      <c r="C22" s="990" t="s">
        <v>2026</v>
      </c>
      <c r="D22" s="988" t="s">
        <v>2810</v>
      </c>
      <c r="E22" s="988">
        <v>0</v>
      </c>
      <c r="F22" s="988">
        <v>0</v>
      </c>
      <c r="G22" s="988">
        <v>0</v>
      </c>
      <c r="H22" s="988">
        <v>0</v>
      </c>
      <c r="I22" s="988" t="s">
        <v>3365</v>
      </c>
      <c r="J22" s="995"/>
      <c r="K22" s="988">
        <f t="shared" si="0"/>
        <v>206.59299999999999</v>
      </c>
      <c r="L22" s="988" t="s">
        <v>2961</v>
      </c>
      <c r="M22" s="988" t="s">
        <v>1009</v>
      </c>
      <c r="N22" s="988"/>
      <c r="O22" s="988"/>
      <c r="P22" s="988"/>
      <c r="Q22" s="988"/>
      <c r="R22" s="992"/>
    </row>
    <row r="23" spans="1:18" s="978" customFormat="1" ht="30" customHeight="1">
      <c r="A23" s="987"/>
      <c r="B23" s="990"/>
      <c r="C23" s="990"/>
      <c r="D23" s="988"/>
      <c r="E23" s="988"/>
      <c r="F23" s="988"/>
      <c r="G23" s="988"/>
      <c r="H23" s="988"/>
      <c r="I23" s="988"/>
      <c r="J23" s="995">
        <v>289.86200000000002</v>
      </c>
      <c r="K23" s="988"/>
      <c r="L23" s="988"/>
      <c r="M23" s="988"/>
      <c r="N23" s="988"/>
      <c r="O23" s="988"/>
      <c r="P23" s="988"/>
      <c r="Q23" s="988"/>
      <c r="R23" s="998" t="s">
        <v>3074</v>
      </c>
    </row>
    <row r="24" spans="1:18" s="978" customFormat="1" ht="30" customHeight="1">
      <c r="A24" s="987">
        <f>A22+1</f>
        <v>9</v>
      </c>
      <c r="B24" s="990" t="s">
        <v>3075</v>
      </c>
      <c r="C24" s="990" t="s">
        <v>1991</v>
      </c>
      <c r="D24" s="988" t="s">
        <v>2812</v>
      </c>
      <c r="E24" s="1022">
        <v>1.5</v>
      </c>
      <c r="F24" s="1022">
        <v>1.5</v>
      </c>
      <c r="G24" s="988">
        <v>0</v>
      </c>
      <c r="H24" s="988">
        <v>0</v>
      </c>
      <c r="I24" s="988"/>
      <c r="J24" s="995"/>
      <c r="K24" s="988">
        <f t="shared" si="0"/>
        <v>289.86200000000002</v>
      </c>
      <c r="L24" s="988"/>
      <c r="M24" s="988"/>
      <c r="N24" s="988"/>
      <c r="O24" s="988"/>
      <c r="P24" s="988"/>
      <c r="Q24" s="988"/>
      <c r="R24" s="992"/>
    </row>
    <row r="25" spans="1:18" s="978" customFormat="1" ht="30" customHeight="1">
      <c r="A25" s="987"/>
      <c r="B25" s="990"/>
      <c r="C25" s="990"/>
      <c r="D25" s="988"/>
      <c r="E25" s="988"/>
      <c r="F25" s="988"/>
      <c r="G25" s="988"/>
      <c r="H25" s="988"/>
      <c r="I25" s="988"/>
      <c r="J25" s="995">
        <v>402.93799999999999</v>
      </c>
      <c r="K25" s="988"/>
      <c r="L25" s="988"/>
      <c r="M25" s="988"/>
      <c r="N25" s="988"/>
      <c r="O25" s="988"/>
      <c r="P25" s="988"/>
      <c r="Q25" s="988"/>
      <c r="R25" s="992"/>
    </row>
    <row r="26" spans="1:18" s="978" customFormat="1" ht="30" customHeight="1">
      <c r="A26" s="987">
        <f>A24+1</f>
        <v>10</v>
      </c>
      <c r="B26" s="990" t="s">
        <v>3076</v>
      </c>
      <c r="C26" s="990" t="s">
        <v>1980</v>
      </c>
      <c r="D26" s="988" t="s">
        <v>2814</v>
      </c>
      <c r="E26" s="988">
        <v>0</v>
      </c>
      <c r="F26" s="988">
        <v>0</v>
      </c>
      <c r="G26" s="1022">
        <v>2</v>
      </c>
      <c r="H26" s="988">
        <v>0</v>
      </c>
      <c r="I26" s="988" t="s">
        <v>92</v>
      </c>
      <c r="J26" s="995"/>
      <c r="K26" s="988">
        <f t="shared" si="0"/>
        <v>402.93799999999999</v>
      </c>
      <c r="L26" s="988" t="s">
        <v>2961</v>
      </c>
      <c r="M26" s="988" t="s">
        <v>1009</v>
      </c>
      <c r="N26" s="988" t="s">
        <v>1009</v>
      </c>
      <c r="O26" s="988"/>
      <c r="P26" s="988"/>
      <c r="Q26" s="988"/>
      <c r="R26" s="992"/>
    </row>
    <row r="27" spans="1:18" s="978" customFormat="1" ht="30" customHeight="1">
      <c r="A27" s="987"/>
      <c r="B27" s="990"/>
      <c r="C27" s="990"/>
      <c r="D27" s="988"/>
      <c r="E27" s="988"/>
      <c r="F27" s="988"/>
      <c r="G27" s="988"/>
      <c r="H27" s="988"/>
      <c r="I27" s="988"/>
      <c r="J27" s="995">
        <v>284.88299999999998</v>
      </c>
      <c r="K27" s="988"/>
      <c r="L27" s="988"/>
      <c r="M27" s="988"/>
      <c r="N27" s="988"/>
      <c r="O27" s="988"/>
      <c r="P27" s="988"/>
      <c r="Q27" s="988"/>
      <c r="R27" s="998" t="s">
        <v>3077</v>
      </c>
    </row>
    <row r="28" spans="1:18" s="1029" customFormat="1" ht="30" customHeight="1">
      <c r="A28" s="1034">
        <f>A26+1</f>
        <v>11</v>
      </c>
      <c r="B28" s="990" t="s">
        <v>3078</v>
      </c>
      <c r="C28" s="990" t="s">
        <v>2220</v>
      </c>
      <c r="D28" s="990" t="s">
        <v>2469</v>
      </c>
      <c r="E28" s="990">
        <v>1.5</v>
      </c>
      <c r="F28" s="990">
        <v>0</v>
      </c>
      <c r="G28" s="990">
        <v>0</v>
      </c>
      <c r="H28" s="990">
        <v>0</v>
      </c>
      <c r="I28" s="990" t="s">
        <v>1766</v>
      </c>
      <c r="J28" s="994"/>
      <c r="K28" s="990">
        <f t="shared" si="0"/>
        <v>284.88299999999998</v>
      </c>
      <c r="L28" s="990" t="s">
        <v>2961</v>
      </c>
      <c r="M28" s="990" t="s">
        <v>1009</v>
      </c>
      <c r="N28" s="990" t="s">
        <v>1009</v>
      </c>
      <c r="O28" s="990"/>
      <c r="P28" s="990"/>
      <c r="Q28" s="990"/>
      <c r="R28" s="1060"/>
    </row>
    <row r="29" spans="1:18" s="1029" customFormat="1" ht="30" customHeight="1">
      <c r="A29" s="1034"/>
      <c r="B29" s="990"/>
      <c r="C29" s="990"/>
      <c r="D29" s="990"/>
      <c r="E29" s="990"/>
      <c r="F29" s="990"/>
      <c r="G29" s="990"/>
      <c r="H29" s="990"/>
      <c r="I29" s="990"/>
      <c r="J29" s="994">
        <v>412.19900000000001</v>
      </c>
      <c r="K29" s="990"/>
      <c r="L29" s="990"/>
      <c r="M29" s="990"/>
      <c r="N29" s="990"/>
      <c r="O29" s="990"/>
      <c r="P29" s="990"/>
      <c r="Q29" s="1457"/>
      <c r="R29" s="1060"/>
    </row>
    <row r="30" spans="1:18" s="1029" customFormat="1" ht="30" customHeight="1">
      <c r="A30" s="1034">
        <f>A28+1</f>
        <v>12</v>
      </c>
      <c r="B30" s="990" t="s">
        <v>1630</v>
      </c>
      <c r="C30" s="990" t="s">
        <v>76</v>
      </c>
      <c r="D30" s="990"/>
      <c r="E30" s="990">
        <v>0</v>
      </c>
      <c r="F30" s="990">
        <v>0</v>
      </c>
      <c r="G30" s="990">
        <v>0</v>
      </c>
      <c r="H30" s="990">
        <v>0</v>
      </c>
      <c r="I30" s="990" t="s">
        <v>2762</v>
      </c>
      <c r="J30" s="994"/>
      <c r="K30" s="990"/>
      <c r="L30" s="990" t="s">
        <v>2961</v>
      </c>
      <c r="M30" s="990" t="s">
        <v>1009</v>
      </c>
      <c r="N30" s="990" t="s">
        <v>1009</v>
      </c>
      <c r="O30" s="990" t="s">
        <v>1009</v>
      </c>
      <c r="P30" s="990"/>
      <c r="Q30" s="1457"/>
      <c r="R30" s="1060"/>
    </row>
    <row r="31" spans="1:18" s="1029" customFormat="1" ht="30" customHeight="1">
      <c r="A31" s="1034"/>
      <c r="B31" s="990"/>
      <c r="C31" s="990"/>
      <c r="D31" s="990"/>
      <c r="E31" s="990"/>
      <c r="F31" s="990"/>
      <c r="G31" s="990"/>
      <c r="H31" s="990"/>
      <c r="I31" s="990"/>
      <c r="J31" s="994">
        <v>428.12799999999999</v>
      </c>
      <c r="K31" s="990"/>
      <c r="L31" s="990"/>
      <c r="M31" s="990"/>
      <c r="N31" s="990"/>
      <c r="O31" s="990"/>
      <c r="P31" s="990"/>
      <c r="Q31" s="1457"/>
      <c r="R31" s="1060"/>
    </row>
    <row r="32" spans="1:18" s="1029" customFormat="1" ht="30" customHeight="1">
      <c r="A32" s="1034">
        <f>A30+1</f>
        <v>13</v>
      </c>
      <c r="B32" s="990" t="s">
        <v>1631</v>
      </c>
      <c r="C32" s="990" t="s">
        <v>76</v>
      </c>
      <c r="D32" s="990"/>
      <c r="E32" s="990">
        <v>0</v>
      </c>
      <c r="F32" s="990">
        <v>0</v>
      </c>
      <c r="G32" s="990">
        <v>0</v>
      </c>
      <c r="H32" s="990">
        <v>0</v>
      </c>
      <c r="I32" s="990" t="s">
        <v>897</v>
      </c>
      <c r="J32" s="994"/>
      <c r="K32" s="990"/>
      <c r="L32" s="990" t="s">
        <v>2961</v>
      </c>
      <c r="M32" s="990" t="s">
        <v>1009</v>
      </c>
      <c r="N32" s="990" t="s">
        <v>1009</v>
      </c>
      <c r="O32" s="990" t="s">
        <v>1009</v>
      </c>
      <c r="P32" s="990"/>
      <c r="Q32" s="1457"/>
      <c r="R32" s="1060"/>
    </row>
    <row r="33" spans="1:18" s="1029" customFormat="1" ht="30" customHeight="1">
      <c r="A33" s="1034"/>
      <c r="B33" s="990"/>
      <c r="C33" s="990"/>
      <c r="D33" s="990"/>
      <c r="E33" s="990"/>
      <c r="F33" s="990"/>
      <c r="G33" s="990"/>
      <c r="H33" s="990"/>
      <c r="I33" s="990"/>
      <c r="J33" s="994">
        <v>405.15199999999999</v>
      </c>
      <c r="K33" s="990"/>
      <c r="L33" s="990"/>
      <c r="M33" s="990"/>
      <c r="N33" s="990"/>
      <c r="O33" s="990"/>
      <c r="P33" s="990"/>
      <c r="Q33" s="1457"/>
      <c r="R33" s="1060"/>
    </row>
    <row r="34" spans="1:18" s="1029" customFormat="1" ht="30" customHeight="1">
      <c r="A34" s="1034">
        <f>A32+1</f>
        <v>14</v>
      </c>
      <c r="B34" s="990" t="s">
        <v>1632</v>
      </c>
      <c r="C34" s="990" t="s">
        <v>249</v>
      </c>
      <c r="D34" s="990"/>
      <c r="E34" s="990">
        <v>0</v>
      </c>
      <c r="F34" s="990">
        <v>0</v>
      </c>
      <c r="G34" s="990">
        <v>0</v>
      </c>
      <c r="H34" s="990">
        <v>0</v>
      </c>
      <c r="I34" s="990" t="s">
        <v>897</v>
      </c>
      <c r="J34" s="994"/>
      <c r="K34" s="990"/>
      <c r="L34" s="990" t="s">
        <v>2961</v>
      </c>
      <c r="M34" s="990" t="s">
        <v>1009</v>
      </c>
      <c r="N34" s="990"/>
      <c r="O34" s="990"/>
      <c r="P34" s="990"/>
      <c r="Q34" s="1457"/>
      <c r="R34" s="1060"/>
    </row>
    <row r="35" spans="1:18" s="1029" customFormat="1" ht="30" customHeight="1">
      <c r="A35" s="1034"/>
      <c r="B35" s="990"/>
      <c r="C35" s="990"/>
      <c r="D35" s="990"/>
      <c r="E35" s="990"/>
      <c r="F35" s="990"/>
      <c r="G35" s="990"/>
      <c r="H35" s="990"/>
      <c r="I35" s="990"/>
      <c r="J35" s="994">
        <v>427.96</v>
      </c>
      <c r="K35" s="990"/>
      <c r="L35" s="990"/>
      <c r="M35" s="990"/>
      <c r="N35" s="990"/>
      <c r="O35" s="990"/>
      <c r="P35" s="990"/>
      <c r="Q35" s="1457"/>
      <c r="R35" s="1060"/>
    </row>
    <row r="36" spans="1:18" s="1029" customFormat="1" ht="30" customHeight="1">
      <c r="A36" s="1034">
        <f>A34+1</f>
        <v>15</v>
      </c>
      <c r="B36" s="990" t="s">
        <v>3079</v>
      </c>
      <c r="C36" s="990" t="s">
        <v>1277</v>
      </c>
      <c r="D36" s="990" t="s">
        <v>2457</v>
      </c>
      <c r="E36" s="990">
        <v>0</v>
      </c>
      <c r="F36" s="990">
        <v>0</v>
      </c>
      <c r="G36" s="990">
        <v>0</v>
      </c>
      <c r="H36" s="990">
        <v>0</v>
      </c>
      <c r="I36" s="990" t="s">
        <v>897</v>
      </c>
      <c r="J36" s="994"/>
      <c r="K36" s="990">
        <f>J29+J31+J33+J35</f>
        <v>1673.4390000000001</v>
      </c>
      <c r="L36" s="990" t="s">
        <v>2961</v>
      </c>
      <c r="M36" s="990" t="s">
        <v>1009</v>
      </c>
      <c r="N36" s="990"/>
      <c r="O36" s="990"/>
      <c r="P36" s="990"/>
      <c r="Q36" s="990"/>
      <c r="R36" s="1060"/>
    </row>
    <row r="37" spans="1:18" s="1029" customFormat="1" ht="30" customHeight="1">
      <c r="A37" s="1034"/>
      <c r="B37" s="990"/>
      <c r="C37" s="990"/>
      <c r="D37" s="990"/>
      <c r="E37" s="990"/>
      <c r="F37" s="990"/>
      <c r="G37" s="990"/>
      <c r="H37" s="990"/>
      <c r="I37" s="990"/>
      <c r="J37" s="994">
        <v>285.94799999999998</v>
      </c>
      <c r="K37" s="990"/>
      <c r="L37" s="990"/>
      <c r="M37" s="990"/>
      <c r="N37" s="990"/>
      <c r="O37" s="990"/>
      <c r="P37" s="990"/>
      <c r="Q37" s="990"/>
      <c r="R37" s="1060"/>
    </row>
    <row r="38" spans="1:18" s="1029" customFormat="1" ht="30" customHeight="1">
      <c r="A38" s="1034">
        <f>A36+1</f>
        <v>16</v>
      </c>
      <c r="B38" s="990" t="s">
        <v>2396</v>
      </c>
      <c r="C38" s="990" t="s">
        <v>1361</v>
      </c>
      <c r="D38" s="990" t="s">
        <v>2460</v>
      </c>
      <c r="E38" s="990">
        <v>0</v>
      </c>
      <c r="F38" s="990">
        <v>0</v>
      </c>
      <c r="G38" s="990">
        <v>0</v>
      </c>
      <c r="H38" s="990">
        <v>0</v>
      </c>
      <c r="I38" s="990" t="s">
        <v>897</v>
      </c>
      <c r="J38" s="994"/>
      <c r="K38" s="990">
        <f>J37</f>
        <v>285.94799999999998</v>
      </c>
      <c r="L38" s="990" t="s">
        <v>2961</v>
      </c>
      <c r="M38" s="990" t="s">
        <v>1009</v>
      </c>
      <c r="N38" s="990" t="s">
        <v>1009</v>
      </c>
      <c r="O38" s="990" t="s">
        <v>22</v>
      </c>
      <c r="P38" s="990"/>
      <c r="Q38" s="990"/>
      <c r="R38" s="1060"/>
    </row>
    <row r="39" spans="1:18" s="1029" customFormat="1" ht="30" customHeight="1">
      <c r="A39" s="1034"/>
      <c r="B39" s="990"/>
      <c r="C39" s="990"/>
      <c r="D39" s="990"/>
      <c r="E39" s="990"/>
      <c r="F39" s="990"/>
      <c r="G39" s="990"/>
      <c r="H39" s="990"/>
      <c r="I39" s="990"/>
      <c r="J39" s="994">
        <v>401.15899999999999</v>
      </c>
      <c r="K39" s="990"/>
      <c r="L39" s="990"/>
      <c r="M39" s="990"/>
      <c r="N39" s="990"/>
      <c r="O39" s="990"/>
      <c r="P39" s="990"/>
      <c r="Q39" s="990"/>
      <c r="R39" s="1060" t="s">
        <v>3080</v>
      </c>
    </row>
    <row r="40" spans="1:18" s="1029" customFormat="1" ht="30" customHeight="1">
      <c r="A40" s="1034">
        <f>A38+1</f>
        <v>17</v>
      </c>
      <c r="B40" s="990" t="s">
        <v>2397</v>
      </c>
      <c r="C40" s="990" t="s">
        <v>1277</v>
      </c>
      <c r="D40" s="990" t="s">
        <v>2464</v>
      </c>
      <c r="E40" s="990">
        <v>0</v>
      </c>
      <c r="F40" s="990">
        <v>0</v>
      </c>
      <c r="G40" s="990">
        <v>0</v>
      </c>
      <c r="H40" s="990">
        <v>0</v>
      </c>
      <c r="I40" s="990" t="s">
        <v>897</v>
      </c>
      <c r="J40" s="994"/>
      <c r="K40" s="990">
        <f>J39</f>
        <v>401.15899999999999</v>
      </c>
      <c r="L40" s="990" t="s">
        <v>2961</v>
      </c>
      <c r="M40" s="990" t="s">
        <v>1009</v>
      </c>
      <c r="N40" s="990" t="s">
        <v>1009</v>
      </c>
      <c r="O40" s="990" t="s">
        <v>1009</v>
      </c>
      <c r="P40" s="990"/>
      <c r="Q40" s="990"/>
      <c r="R40" s="1060"/>
    </row>
    <row r="41" spans="1:18" s="1029" customFormat="1" ht="30" customHeight="1">
      <c r="A41" s="1034"/>
      <c r="B41" s="990"/>
      <c r="C41" s="990"/>
      <c r="D41" s="990"/>
      <c r="E41" s="990"/>
      <c r="F41" s="990"/>
      <c r="G41" s="990"/>
      <c r="H41" s="990"/>
      <c r="I41" s="990"/>
      <c r="J41" s="994">
        <v>345</v>
      </c>
      <c r="K41" s="990"/>
      <c r="L41" s="990"/>
      <c r="M41" s="990"/>
      <c r="N41" s="990"/>
      <c r="O41" s="990"/>
      <c r="P41" s="990"/>
      <c r="Q41" s="1457"/>
      <c r="R41" s="1060"/>
    </row>
    <row r="42" spans="1:18" s="1029" customFormat="1" ht="30" customHeight="1">
      <c r="A42" s="1034">
        <f>A40+1</f>
        <v>18</v>
      </c>
      <c r="B42" s="990" t="s">
        <v>1635</v>
      </c>
      <c r="C42" s="990" t="s">
        <v>76</v>
      </c>
      <c r="D42" s="990"/>
      <c r="E42" s="990">
        <v>0</v>
      </c>
      <c r="F42" s="990">
        <v>0</v>
      </c>
      <c r="G42" s="990">
        <v>0</v>
      </c>
      <c r="H42" s="990">
        <v>0</v>
      </c>
      <c r="I42" s="990" t="s">
        <v>2762</v>
      </c>
      <c r="J42" s="994"/>
      <c r="K42" s="990"/>
      <c r="L42" s="990" t="s">
        <v>2961</v>
      </c>
      <c r="M42" s="990" t="s">
        <v>1009</v>
      </c>
      <c r="N42" s="990" t="s">
        <v>1009</v>
      </c>
      <c r="O42" s="990" t="s">
        <v>1009</v>
      </c>
      <c r="P42" s="990"/>
      <c r="Q42" s="1457"/>
      <c r="R42" s="1060"/>
    </row>
    <row r="43" spans="1:18" s="1029" customFormat="1" ht="30" customHeight="1">
      <c r="A43" s="1034"/>
      <c r="B43" s="990"/>
      <c r="C43" s="990"/>
      <c r="D43" s="990"/>
      <c r="E43" s="990"/>
      <c r="F43" s="990"/>
      <c r="G43" s="990"/>
      <c r="H43" s="990"/>
      <c r="I43" s="990"/>
      <c r="J43" s="994">
        <v>360.00099999999998</v>
      </c>
      <c r="K43" s="990"/>
      <c r="L43" s="990"/>
      <c r="M43" s="990"/>
      <c r="N43" s="990"/>
      <c r="O43" s="990"/>
      <c r="P43" s="990"/>
      <c r="Q43" s="1457"/>
      <c r="R43" s="1060"/>
    </row>
    <row r="44" spans="1:18" s="1029" customFormat="1" ht="30" customHeight="1">
      <c r="A44" s="1034">
        <f>A42+1</f>
        <v>19</v>
      </c>
      <c r="B44" s="990" t="s">
        <v>1636</v>
      </c>
      <c r="C44" s="1091" t="s">
        <v>53</v>
      </c>
      <c r="D44" s="990"/>
      <c r="E44" s="990">
        <v>0</v>
      </c>
      <c r="F44" s="990">
        <v>0</v>
      </c>
      <c r="G44" s="990">
        <v>0</v>
      </c>
      <c r="H44" s="990">
        <v>0</v>
      </c>
      <c r="I44" s="990" t="s">
        <v>897</v>
      </c>
      <c r="J44" s="994"/>
      <c r="K44" s="990"/>
      <c r="L44" s="990" t="s">
        <v>2961</v>
      </c>
      <c r="M44" s="990" t="s">
        <v>1009</v>
      </c>
      <c r="N44" s="990" t="s">
        <v>1009</v>
      </c>
      <c r="O44" s="990" t="s">
        <v>1009</v>
      </c>
      <c r="P44" s="990"/>
      <c r="Q44" s="1457"/>
      <c r="R44" s="1060"/>
    </row>
    <row r="45" spans="1:18" s="1029" customFormat="1" ht="30" customHeight="1">
      <c r="A45" s="1034"/>
      <c r="B45" s="990"/>
      <c r="C45" s="990"/>
      <c r="D45" s="990"/>
      <c r="E45" s="990"/>
      <c r="F45" s="990"/>
      <c r="G45" s="990"/>
      <c r="H45" s="990"/>
      <c r="I45" s="990"/>
      <c r="J45" s="994">
        <v>350.21699999999998</v>
      </c>
      <c r="K45" s="990"/>
      <c r="L45" s="990"/>
      <c r="M45" s="990"/>
      <c r="N45" s="990"/>
      <c r="O45" s="990"/>
      <c r="P45" s="990"/>
      <c r="Q45" s="1457"/>
      <c r="R45" s="1060"/>
    </row>
    <row r="46" spans="1:18" s="1029" customFormat="1" ht="30" customHeight="1">
      <c r="A46" s="1034">
        <f>A44+1</f>
        <v>20</v>
      </c>
      <c r="B46" s="990" t="s">
        <v>3081</v>
      </c>
      <c r="C46" s="990" t="s">
        <v>1277</v>
      </c>
      <c r="D46" s="990" t="s">
        <v>2466</v>
      </c>
      <c r="E46" s="990">
        <v>0</v>
      </c>
      <c r="F46" s="990">
        <v>0</v>
      </c>
      <c r="G46" s="990">
        <v>0</v>
      </c>
      <c r="H46" s="990">
        <v>0</v>
      </c>
      <c r="I46" s="990" t="s">
        <v>897</v>
      </c>
      <c r="J46" s="994"/>
      <c r="K46" s="990">
        <f>J41+J43+J45</f>
        <v>1055.2179999999998</v>
      </c>
      <c r="L46" s="990" t="s">
        <v>2961</v>
      </c>
      <c r="M46" s="990" t="s">
        <v>1009</v>
      </c>
      <c r="N46" s="990" t="s">
        <v>1009</v>
      </c>
      <c r="O46" s="990" t="s">
        <v>1009</v>
      </c>
      <c r="P46" s="990"/>
      <c r="Q46" s="990"/>
      <c r="R46" s="1060"/>
    </row>
    <row r="47" spans="1:18" s="1029" customFormat="1" ht="30" customHeight="1">
      <c r="A47" s="1034"/>
      <c r="B47" s="990"/>
      <c r="C47" s="990"/>
      <c r="D47" s="990"/>
      <c r="E47" s="990"/>
      <c r="F47" s="990"/>
      <c r="G47" s="990"/>
      <c r="H47" s="990"/>
      <c r="I47" s="990"/>
      <c r="J47" s="994">
        <v>369.99900000000002</v>
      </c>
      <c r="K47" s="990"/>
      <c r="L47" s="990"/>
      <c r="M47" s="990"/>
      <c r="N47" s="990"/>
      <c r="O47" s="990"/>
      <c r="P47" s="990"/>
      <c r="Q47" s="1457"/>
      <c r="R47" s="1060"/>
    </row>
    <row r="48" spans="1:18" s="1029" customFormat="1" ht="30" customHeight="1">
      <c r="A48" s="1034">
        <f>A46+1</f>
        <v>21</v>
      </c>
      <c r="B48" s="990" t="s">
        <v>1637</v>
      </c>
      <c r="C48" s="990" t="s">
        <v>76</v>
      </c>
      <c r="D48" s="990"/>
      <c r="E48" s="990">
        <v>0</v>
      </c>
      <c r="F48" s="990">
        <v>0</v>
      </c>
      <c r="G48" s="990">
        <v>0</v>
      </c>
      <c r="H48" s="990">
        <v>0</v>
      </c>
      <c r="I48" s="990" t="s">
        <v>2762</v>
      </c>
      <c r="J48" s="994"/>
      <c r="K48" s="990"/>
      <c r="L48" s="990" t="s">
        <v>2961</v>
      </c>
      <c r="M48" s="990" t="s">
        <v>1009</v>
      </c>
      <c r="N48" s="990" t="s">
        <v>1009</v>
      </c>
      <c r="O48" s="990" t="s">
        <v>1009</v>
      </c>
      <c r="P48" s="990"/>
      <c r="Q48" s="1457"/>
      <c r="R48" s="1060"/>
    </row>
    <row r="49" spans="1:18" s="1029" customFormat="1" ht="30" customHeight="1">
      <c r="A49" s="1034"/>
      <c r="B49" s="990"/>
      <c r="C49" s="990"/>
      <c r="D49" s="990"/>
      <c r="E49" s="990"/>
      <c r="F49" s="990"/>
      <c r="G49" s="990"/>
      <c r="H49" s="990"/>
      <c r="I49" s="990"/>
      <c r="J49" s="994">
        <v>360</v>
      </c>
      <c r="K49" s="990"/>
      <c r="L49" s="990"/>
      <c r="M49" s="990"/>
      <c r="N49" s="990"/>
      <c r="O49" s="990"/>
      <c r="P49" s="990"/>
      <c r="Q49" s="1457"/>
      <c r="R49" s="1060"/>
    </row>
    <row r="50" spans="1:18" s="1029" customFormat="1" ht="30" customHeight="1">
      <c r="A50" s="1034">
        <f>A48+1</f>
        <v>22</v>
      </c>
      <c r="B50" s="990" t="s">
        <v>1638</v>
      </c>
      <c r="C50" s="990" t="s">
        <v>76</v>
      </c>
      <c r="D50" s="990"/>
      <c r="E50" s="990">
        <v>0</v>
      </c>
      <c r="F50" s="990">
        <v>0</v>
      </c>
      <c r="G50" s="990">
        <v>0</v>
      </c>
      <c r="H50" s="990">
        <v>0</v>
      </c>
      <c r="I50" s="990" t="s">
        <v>897</v>
      </c>
      <c r="J50" s="994"/>
      <c r="K50" s="990"/>
      <c r="L50" s="990" t="s">
        <v>2961</v>
      </c>
      <c r="M50" s="990" t="s">
        <v>1009</v>
      </c>
      <c r="N50" s="990" t="s">
        <v>1009</v>
      </c>
      <c r="O50" s="990" t="s">
        <v>1009</v>
      </c>
      <c r="P50" s="990"/>
      <c r="Q50" s="1457"/>
      <c r="R50" s="1060"/>
    </row>
    <row r="51" spans="1:18" s="1029" customFormat="1" ht="30" customHeight="1">
      <c r="A51" s="1034"/>
      <c r="B51" s="990"/>
      <c r="C51" s="990"/>
      <c r="D51" s="990"/>
      <c r="E51" s="990"/>
      <c r="F51" s="990"/>
      <c r="G51" s="990"/>
      <c r="H51" s="990"/>
      <c r="I51" s="990"/>
      <c r="J51" s="994">
        <v>358.74799999999999</v>
      </c>
      <c r="K51" s="990"/>
      <c r="L51" s="990"/>
      <c r="M51" s="990"/>
      <c r="N51" s="990"/>
      <c r="O51" s="990"/>
      <c r="P51" s="990"/>
      <c r="Q51" s="1457"/>
      <c r="R51" s="1060"/>
    </row>
    <row r="52" spans="1:18" s="1029" customFormat="1" ht="30" customHeight="1">
      <c r="A52" s="1034">
        <f>A50+1</f>
        <v>23</v>
      </c>
      <c r="B52" s="990" t="s">
        <v>3082</v>
      </c>
      <c r="C52" s="990" t="s">
        <v>1937</v>
      </c>
      <c r="D52" s="990" t="s">
        <v>3083</v>
      </c>
      <c r="E52" s="990">
        <v>1.5</v>
      </c>
      <c r="F52" s="990">
        <v>1.5</v>
      </c>
      <c r="G52" s="990">
        <v>1.5</v>
      </c>
      <c r="H52" s="990">
        <v>1.5</v>
      </c>
      <c r="I52" s="990" t="s">
        <v>1766</v>
      </c>
      <c r="J52" s="994"/>
      <c r="K52" s="990">
        <f>J47+J49+J51</f>
        <v>1088.7470000000001</v>
      </c>
      <c r="L52" s="990" t="s">
        <v>2961</v>
      </c>
      <c r="M52" s="990" t="s">
        <v>1009</v>
      </c>
      <c r="N52" s="990" t="s">
        <v>1009</v>
      </c>
      <c r="O52" s="990" t="s">
        <v>22</v>
      </c>
      <c r="P52" s="990"/>
      <c r="Q52" s="990"/>
      <c r="R52" s="1060"/>
    </row>
    <row r="53" spans="1:18" s="1029" customFormat="1" ht="30" customHeight="1">
      <c r="A53" s="1034"/>
      <c r="B53" s="990"/>
      <c r="C53" s="990"/>
      <c r="D53" s="990"/>
      <c r="E53" s="990"/>
      <c r="F53" s="990"/>
      <c r="G53" s="990"/>
      <c r="H53" s="990"/>
      <c r="I53" s="990"/>
      <c r="J53" s="994">
        <v>485.93</v>
      </c>
      <c r="K53" s="1058"/>
      <c r="L53" s="1058"/>
      <c r="M53" s="1058"/>
      <c r="N53" s="1058"/>
      <c r="O53" s="1058"/>
      <c r="P53" s="1058"/>
      <c r="Q53" s="1058"/>
      <c r="R53" s="1059"/>
    </row>
    <row r="54" spans="1:18" s="1028" customFormat="1" ht="30" customHeight="1">
      <c r="A54" s="1034">
        <f>A52+1</f>
        <v>24</v>
      </c>
      <c r="B54" s="990" t="s">
        <v>3084</v>
      </c>
      <c r="C54" s="990" t="s">
        <v>1938</v>
      </c>
      <c r="D54" s="990" t="s">
        <v>1940</v>
      </c>
      <c r="E54" s="990">
        <v>1.5</v>
      </c>
      <c r="F54" s="990">
        <v>1.5</v>
      </c>
      <c r="G54" s="990">
        <v>1.5</v>
      </c>
      <c r="H54" s="990">
        <v>1.5</v>
      </c>
      <c r="I54" s="990" t="s">
        <v>1766</v>
      </c>
      <c r="J54" s="994"/>
      <c r="K54" s="1058">
        <f>J53</f>
        <v>485.93</v>
      </c>
      <c r="L54" s="1058" t="s">
        <v>2961</v>
      </c>
      <c r="M54" s="1058" t="s">
        <v>1009</v>
      </c>
      <c r="N54" s="1058"/>
      <c r="O54" s="1058"/>
      <c r="P54" s="1058"/>
      <c r="Q54" s="1109"/>
      <c r="R54" s="1059"/>
    </row>
    <row r="55" spans="1:18" s="1028" customFormat="1" ht="30" customHeight="1">
      <c r="A55" s="1034"/>
      <c r="B55" s="990"/>
      <c r="C55" s="990"/>
      <c r="D55" s="990"/>
      <c r="E55" s="990"/>
      <c r="F55" s="990"/>
      <c r="G55" s="990"/>
      <c r="H55" s="990"/>
      <c r="I55" s="990"/>
      <c r="J55" s="994">
        <v>325</v>
      </c>
      <c r="K55" s="1058"/>
      <c r="L55" s="1058"/>
      <c r="M55" s="1058"/>
      <c r="N55" s="1058"/>
      <c r="O55" s="1058"/>
      <c r="P55" s="1058"/>
      <c r="Q55" s="1061"/>
      <c r="R55" s="1059"/>
    </row>
    <row r="56" spans="1:18" s="1029" customFormat="1" ht="30" customHeight="1">
      <c r="A56" s="1034">
        <f>A54+1</f>
        <v>25</v>
      </c>
      <c r="B56" s="990" t="s">
        <v>1641</v>
      </c>
      <c r="C56" s="990" t="s">
        <v>76</v>
      </c>
      <c r="D56" s="990" t="s">
        <v>1941</v>
      </c>
      <c r="E56" s="990">
        <v>0</v>
      </c>
      <c r="F56" s="990">
        <v>0</v>
      </c>
      <c r="G56" s="990">
        <v>0</v>
      </c>
      <c r="H56" s="990">
        <v>0</v>
      </c>
      <c r="I56" s="990" t="s">
        <v>1766</v>
      </c>
      <c r="J56" s="994"/>
      <c r="K56" s="1058"/>
      <c r="L56" s="990" t="s">
        <v>2961</v>
      </c>
      <c r="M56" s="1058" t="s">
        <v>1009</v>
      </c>
      <c r="N56" s="990" t="s">
        <v>1009</v>
      </c>
      <c r="O56" s="1058"/>
      <c r="P56" s="1058"/>
      <c r="Q56" s="1061"/>
      <c r="R56" s="1059"/>
    </row>
    <row r="57" spans="1:18" s="1029" customFormat="1" ht="30" customHeight="1">
      <c r="A57" s="1034"/>
      <c r="B57" s="990"/>
      <c r="C57" s="990"/>
      <c r="D57" s="990"/>
      <c r="E57" s="990"/>
      <c r="F57" s="990"/>
      <c r="G57" s="990"/>
      <c r="H57" s="990"/>
      <c r="I57" s="990"/>
      <c r="J57" s="994">
        <v>387.33699999999999</v>
      </c>
      <c r="K57" s="1058"/>
      <c r="L57" s="1058"/>
      <c r="M57" s="1058"/>
      <c r="N57" s="1058"/>
      <c r="O57" s="1058"/>
      <c r="P57" s="1058"/>
      <c r="Q57" s="1061"/>
      <c r="R57" s="1059"/>
    </row>
    <row r="58" spans="1:18" s="1029" customFormat="1" ht="30" customHeight="1">
      <c r="A58" s="1034">
        <f>A56+1</f>
        <v>26</v>
      </c>
      <c r="B58" s="990" t="s">
        <v>3085</v>
      </c>
      <c r="C58" s="990" t="s">
        <v>1361</v>
      </c>
      <c r="D58" s="990" t="s">
        <v>1943</v>
      </c>
      <c r="E58" s="990">
        <v>0</v>
      </c>
      <c r="F58" s="990">
        <v>0</v>
      </c>
      <c r="G58" s="990">
        <v>0</v>
      </c>
      <c r="H58" s="990">
        <v>0</v>
      </c>
      <c r="I58" s="990" t="s">
        <v>1766</v>
      </c>
      <c r="J58" s="994"/>
      <c r="K58" s="1058">
        <f>J55+J57</f>
        <v>712.33699999999999</v>
      </c>
      <c r="L58" s="990" t="s">
        <v>2961</v>
      </c>
      <c r="M58" s="1058" t="s">
        <v>1009</v>
      </c>
      <c r="N58" s="990" t="s">
        <v>1009</v>
      </c>
      <c r="O58" s="1058"/>
      <c r="P58" s="1058"/>
      <c r="Q58" s="1058"/>
      <c r="R58" s="1059"/>
    </row>
    <row r="59" spans="1:18" s="1029" customFormat="1" ht="30" customHeight="1">
      <c r="A59" s="1034"/>
      <c r="B59" s="990"/>
      <c r="C59" s="990"/>
      <c r="D59" s="990"/>
      <c r="E59" s="990"/>
      <c r="F59" s="990"/>
      <c r="G59" s="990"/>
      <c r="H59" s="990"/>
      <c r="I59" s="990"/>
      <c r="J59" s="994">
        <v>390</v>
      </c>
      <c r="K59" s="1058"/>
      <c r="L59" s="1058"/>
      <c r="M59" s="1058"/>
      <c r="N59" s="1058"/>
      <c r="O59" s="1058"/>
      <c r="P59" s="1058"/>
      <c r="Q59" s="1458"/>
      <c r="R59" s="1059"/>
    </row>
    <row r="60" spans="1:18" s="1029" customFormat="1" ht="30" customHeight="1">
      <c r="A60" s="1034">
        <f>A58+1</f>
        <v>27</v>
      </c>
      <c r="B60" s="990" t="s">
        <v>1643</v>
      </c>
      <c r="C60" s="990" t="s">
        <v>62</v>
      </c>
      <c r="D60" s="990" t="s">
        <v>1941</v>
      </c>
      <c r="E60" s="990">
        <v>0</v>
      </c>
      <c r="F60" s="990">
        <v>0</v>
      </c>
      <c r="G60" s="990">
        <v>0</v>
      </c>
      <c r="H60" s="990">
        <v>0</v>
      </c>
      <c r="I60" s="990" t="s">
        <v>1766</v>
      </c>
      <c r="J60" s="994"/>
      <c r="K60" s="1058"/>
      <c r="L60" s="990" t="s">
        <v>2961</v>
      </c>
      <c r="M60" s="1058" t="s">
        <v>1009</v>
      </c>
      <c r="N60" s="990" t="s">
        <v>1009</v>
      </c>
      <c r="O60" s="1058"/>
      <c r="P60" s="1058"/>
      <c r="Q60" s="1459"/>
      <c r="R60" s="1059"/>
    </row>
    <row r="61" spans="1:18" s="1029" customFormat="1" ht="30" customHeight="1">
      <c r="A61" s="1034"/>
      <c r="B61" s="990"/>
      <c r="C61" s="990"/>
      <c r="D61" s="990"/>
      <c r="E61" s="990"/>
      <c r="F61" s="990"/>
      <c r="G61" s="990"/>
      <c r="H61" s="990"/>
      <c r="I61" s="990"/>
      <c r="J61" s="994">
        <v>388.62900000000002</v>
      </c>
      <c r="K61" s="1058"/>
      <c r="L61" s="1058"/>
      <c r="M61" s="1058"/>
      <c r="N61" s="1058"/>
      <c r="O61" s="1058"/>
      <c r="P61" s="1058"/>
      <c r="Q61" s="1459"/>
      <c r="R61" s="1059"/>
    </row>
    <row r="62" spans="1:18" s="1029" customFormat="1" ht="30" customHeight="1">
      <c r="A62" s="1034">
        <v>28</v>
      </c>
      <c r="B62" s="990" t="s">
        <v>1644</v>
      </c>
      <c r="C62" s="990" t="s">
        <v>62</v>
      </c>
      <c r="D62" s="990" t="s">
        <v>1941</v>
      </c>
      <c r="E62" s="990">
        <v>0</v>
      </c>
      <c r="F62" s="990">
        <v>0</v>
      </c>
      <c r="G62" s="990">
        <v>0</v>
      </c>
      <c r="H62" s="990">
        <v>0</v>
      </c>
      <c r="I62" s="990" t="s">
        <v>1766</v>
      </c>
      <c r="J62" s="994"/>
      <c r="K62" s="1058"/>
      <c r="L62" s="990" t="s">
        <v>2961</v>
      </c>
      <c r="M62" s="1058" t="s">
        <v>1009</v>
      </c>
      <c r="N62" s="990" t="s">
        <v>1009</v>
      </c>
      <c r="O62" s="1058"/>
      <c r="P62" s="1058"/>
      <c r="Q62" s="1459"/>
      <c r="R62" s="1059"/>
    </row>
    <row r="63" spans="1:18" s="1029" customFormat="1" ht="30" customHeight="1">
      <c r="A63" s="1034"/>
      <c r="B63" s="990"/>
      <c r="C63" s="990"/>
      <c r="D63" s="990"/>
      <c r="E63" s="990"/>
      <c r="F63" s="990"/>
      <c r="G63" s="990"/>
      <c r="H63" s="990"/>
      <c r="I63" s="990"/>
      <c r="J63" s="994">
        <v>398.45</v>
      </c>
      <c r="K63" s="1058"/>
      <c r="L63" s="1058"/>
      <c r="M63" s="1058"/>
      <c r="N63" s="1058"/>
      <c r="O63" s="1058"/>
      <c r="P63" s="1058"/>
      <c r="Q63" s="1459"/>
      <c r="R63" s="1059"/>
    </row>
    <row r="64" spans="1:18" s="1029" customFormat="1" ht="30" customHeight="1">
      <c r="A64" s="1034">
        <v>29</v>
      </c>
      <c r="B64" s="990" t="s">
        <v>3086</v>
      </c>
      <c r="C64" s="990" t="s">
        <v>1269</v>
      </c>
      <c r="D64" s="990" t="s">
        <v>1944</v>
      </c>
      <c r="E64" s="990">
        <v>0</v>
      </c>
      <c r="F64" s="990">
        <v>0</v>
      </c>
      <c r="G64" s="990">
        <v>0</v>
      </c>
      <c r="H64" s="990">
        <v>0</v>
      </c>
      <c r="I64" s="990" t="s">
        <v>897</v>
      </c>
      <c r="J64" s="994"/>
      <c r="K64" s="1058">
        <f>J59+J61+J63</f>
        <v>1177.079</v>
      </c>
      <c r="L64" s="990" t="s">
        <v>2961</v>
      </c>
      <c r="M64" s="1058" t="s">
        <v>1009</v>
      </c>
      <c r="N64" s="990" t="s">
        <v>1009</v>
      </c>
      <c r="O64" s="1058" t="s">
        <v>1009</v>
      </c>
      <c r="P64" s="1058"/>
      <c r="Q64" s="1058"/>
      <c r="R64" s="1059"/>
    </row>
    <row r="65" spans="1:18" s="1029" customFormat="1" ht="30" customHeight="1">
      <c r="A65" s="1034"/>
      <c r="B65" s="990"/>
      <c r="C65" s="990"/>
      <c r="D65" s="990"/>
      <c r="E65" s="990"/>
      <c r="F65" s="990"/>
      <c r="G65" s="990"/>
      <c r="H65" s="990"/>
      <c r="I65" s="990"/>
      <c r="J65" s="994">
        <v>435.99900000000002</v>
      </c>
      <c r="K65" s="1058"/>
      <c r="L65" s="1058"/>
      <c r="M65" s="1058"/>
      <c r="N65" s="1058"/>
      <c r="O65" s="1058"/>
      <c r="P65" s="1058"/>
      <c r="Q65" s="1459"/>
      <c r="R65" s="1059"/>
    </row>
    <row r="66" spans="1:18" s="1029" customFormat="1" ht="30" customHeight="1">
      <c r="A66" s="1034">
        <v>30</v>
      </c>
      <c r="B66" s="990" t="s">
        <v>1116</v>
      </c>
      <c r="C66" s="990" t="s">
        <v>53</v>
      </c>
      <c r="D66" s="990" t="s">
        <v>1941</v>
      </c>
      <c r="E66" s="990">
        <v>0</v>
      </c>
      <c r="F66" s="990">
        <v>0</v>
      </c>
      <c r="G66" s="990">
        <v>0</v>
      </c>
      <c r="H66" s="990">
        <v>0</v>
      </c>
      <c r="I66" s="990" t="s">
        <v>1766</v>
      </c>
      <c r="J66" s="994"/>
      <c r="K66" s="1058"/>
      <c r="L66" s="990" t="s">
        <v>2961</v>
      </c>
      <c r="M66" s="1058" t="s">
        <v>1009</v>
      </c>
      <c r="N66" s="990" t="s">
        <v>1009</v>
      </c>
      <c r="O66" s="1058" t="s">
        <v>1009</v>
      </c>
      <c r="P66" s="1058"/>
      <c r="Q66" s="1459"/>
      <c r="R66" s="1059"/>
    </row>
    <row r="67" spans="1:18" s="1029" customFormat="1" ht="30" customHeight="1">
      <c r="A67" s="1034"/>
      <c r="B67" s="990"/>
      <c r="C67" s="990"/>
      <c r="D67" s="990"/>
      <c r="E67" s="990"/>
      <c r="F67" s="990"/>
      <c r="G67" s="990"/>
      <c r="H67" s="990"/>
      <c r="I67" s="990"/>
      <c r="J67" s="994">
        <v>384</v>
      </c>
      <c r="K67" s="1058"/>
      <c r="L67" s="1058"/>
      <c r="M67" s="1058"/>
      <c r="N67" s="1058"/>
      <c r="O67" s="1058"/>
      <c r="P67" s="1058"/>
      <c r="Q67" s="1459"/>
      <c r="R67" s="1059"/>
    </row>
    <row r="68" spans="1:18" s="1029" customFormat="1" ht="30" customHeight="1">
      <c r="A68" s="1034">
        <v>31</v>
      </c>
      <c r="B68" s="990" t="s">
        <v>1645</v>
      </c>
      <c r="C68" s="990" t="s">
        <v>62</v>
      </c>
      <c r="D68" s="990"/>
      <c r="E68" s="990">
        <v>0</v>
      </c>
      <c r="F68" s="990">
        <v>0</v>
      </c>
      <c r="G68" s="990">
        <v>0</v>
      </c>
      <c r="H68" s="990">
        <v>0</v>
      </c>
      <c r="I68" s="990"/>
      <c r="J68" s="994"/>
      <c r="K68" s="1058"/>
      <c r="L68" s="1058" t="s">
        <v>2961</v>
      </c>
      <c r="M68" s="1058" t="s">
        <v>22</v>
      </c>
      <c r="N68" s="1058"/>
      <c r="O68" s="1058"/>
      <c r="P68" s="1058"/>
      <c r="Q68" s="1459"/>
      <c r="R68" s="1059"/>
    </row>
    <row r="69" spans="1:18" s="1029" customFormat="1" ht="30" customHeight="1">
      <c r="A69" s="1034"/>
      <c r="B69" s="990"/>
      <c r="C69" s="990"/>
      <c r="D69" s="990"/>
      <c r="E69" s="990"/>
      <c r="F69" s="990"/>
      <c r="G69" s="990"/>
      <c r="H69" s="990"/>
      <c r="I69" s="990"/>
      <c r="J69" s="994">
        <v>420</v>
      </c>
      <c r="K69" s="1058"/>
      <c r="L69" s="1058"/>
      <c r="M69" s="1058"/>
      <c r="N69" s="1058"/>
      <c r="O69" s="1058"/>
      <c r="P69" s="1058"/>
      <c r="Q69" s="1459"/>
      <c r="R69" s="1059"/>
    </row>
    <row r="70" spans="1:18" s="1029" customFormat="1" ht="30" customHeight="1">
      <c r="A70" s="1034">
        <v>32</v>
      </c>
      <c r="B70" s="990" t="s">
        <v>1117</v>
      </c>
      <c r="C70" s="990" t="s">
        <v>62</v>
      </c>
      <c r="D70" s="990"/>
      <c r="E70" s="990">
        <v>0</v>
      </c>
      <c r="F70" s="990">
        <v>0</v>
      </c>
      <c r="G70" s="990">
        <v>0</v>
      </c>
      <c r="H70" s="990">
        <v>0</v>
      </c>
      <c r="I70" s="990"/>
      <c r="J70" s="994"/>
      <c r="K70" s="1058"/>
      <c r="L70" s="990" t="s">
        <v>2961</v>
      </c>
      <c r="M70" s="1058"/>
      <c r="N70" s="1058"/>
      <c r="O70" s="1058"/>
      <c r="P70" s="1058"/>
      <c r="Q70" s="1459"/>
      <c r="R70" s="1059"/>
    </row>
    <row r="71" spans="1:18" s="1029" customFormat="1" ht="30" customHeight="1">
      <c r="A71" s="1034"/>
      <c r="B71" s="990"/>
      <c r="C71" s="990"/>
      <c r="D71" s="990"/>
      <c r="E71" s="990"/>
      <c r="F71" s="990"/>
      <c r="G71" s="990"/>
      <c r="H71" s="990"/>
      <c r="I71" s="990"/>
      <c r="J71" s="994">
        <v>410</v>
      </c>
      <c r="K71" s="1058"/>
      <c r="L71" s="1058"/>
      <c r="M71" s="1058"/>
      <c r="N71" s="1058"/>
      <c r="O71" s="1058"/>
      <c r="P71" s="1058"/>
      <c r="Q71" s="1459"/>
      <c r="R71" s="1059"/>
    </row>
    <row r="72" spans="1:18" s="1029" customFormat="1" ht="30" customHeight="1">
      <c r="A72" s="1034">
        <v>33</v>
      </c>
      <c r="B72" s="990" t="s">
        <v>1646</v>
      </c>
      <c r="C72" s="990" t="s">
        <v>62</v>
      </c>
      <c r="D72" s="990"/>
      <c r="E72" s="990">
        <v>0</v>
      </c>
      <c r="F72" s="990">
        <v>0</v>
      </c>
      <c r="G72" s="990">
        <v>0</v>
      </c>
      <c r="H72" s="990">
        <v>0</v>
      </c>
      <c r="I72" s="990" t="s">
        <v>897</v>
      </c>
      <c r="J72" s="994"/>
      <c r="K72" s="1058"/>
      <c r="L72" s="990" t="s">
        <v>2961</v>
      </c>
      <c r="M72" s="1058" t="s">
        <v>1009</v>
      </c>
      <c r="N72" s="990" t="s">
        <v>1009</v>
      </c>
      <c r="O72" s="1058" t="s">
        <v>1009</v>
      </c>
      <c r="P72" s="1058"/>
      <c r="Q72" s="1459"/>
      <c r="R72" s="1059"/>
    </row>
    <row r="73" spans="1:18" s="1029" customFormat="1" ht="30" customHeight="1">
      <c r="A73" s="1034"/>
      <c r="B73" s="990"/>
      <c r="C73" s="990"/>
      <c r="D73" s="990"/>
      <c r="E73" s="990"/>
      <c r="F73" s="990"/>
      <c r="G73" s="990"/>
      <c r="H73" s="990"/>
      <c r="I73" s="990"/>
      <c r="J73" s="994">
        <v>407.25</v>
      </c>
      <c r="K73" s="1058"/>
      <c r="L73" s="1058"/>
      <c r="M73" s="1058"/>
      <c r="N73" s="1058"/>
      <c r="O73" s="1058"/>
      <c r="P73" s="1058"/>
      <c r="Q73" s="1459"/>
      <c r="R73" s="1059"/>
    </row>
    <row r="74" spans="1:18" s="1029" customFormat="1" ht="30" customHeight="1">
      <c r="A74" s="1034">
        <v>34</v>
      </c>
      <c r="B74" s="990" t="s">
        <v>1647</v>
      </c>
      <c r="C74" s="990" t="s">
        <v>62</v>
      </c>
      <c r="D74" s="990"/>
      <c r="E74" s="990">
        <v>0</v>
      </c>
      <c r="F74" s="990">
        <v>0</v>
      </c>
      <c r="G74" s="990">
        <v>0</v>
      </c>
      <c r="H74" s="990">
        <v>0</v>
      </c>
      <c r="I74" s="990" t="s">
        <v>897</v>
      </c>
      <c r="J74" s="994"/>
      <c r="K74" s="1058"/>
      <c r="L74" s="1058" t="s">
        <v>2961</v>
      </c>
      <c r="M74" s="1058" t="s">
        <v>1009</v>
      </c>
      <c r="N74" s="1058" t="s">
        <v>1009</v>
      </c>
      <c r="O74" s="1058" t="s">
        <v>1009</v>
      </c>
      <c r="P74" s="1058"/>
      <c r="Q74" s="1459"/>
      <c r="R74" s="1059"/>
    </row>
    <row r="75" spans="1:18" s="1029" customFormat="1" ht="30" customHeight="1">
      <c r="A75" s="1034"/>
      <c r="B75" s="990"/>
      <c r="C75" s="990"/>
      <c r="D75" s="990"/>
      <c r="E75" s="990"/>
      <c r="F75" s="990"/>
      <c r="G75" s="990"/>
      <c r="H75" s="990"/>
      <c r="I75" s="990"/>
      <c r="J75" s="994">
        <v>397.702</v>
      </c>
      <c r="K75" s="1058"/>
      <c r="L75" s="1058"/>
      <c r="M75" s="1058"/>
      <c r="N75" s="1058"/>
      <c r="O75" s="1058"/>
      <c r="P75" s="1058"/>
      <c r="Q75" s="1459"/>
      <c r="R75" s="1059"/>
    </row>
    <row r="76" spans="1:18" s="1029" customFormat="1" ht="30" customHeight="1">
      <c r="A76" s="1034">
        <v>35</v>
      </c>
      <c r="B76" s="990" t="s">
        <v>3087</v>
      </c>
      <c r="C76" s="990" t="s">
        <v>1361</v>
      </c>
      <c r="D76" s="990" t="s">
        <v>1946</v>
      </c>
      <c r="E76" s="990">
        <v>0</v>
      </c>
      <c r="F76" s="990">
        <v>0</v>
      </c>
      <c r="G76" s="990">
        <v>0</v>
      </c>
      <c r="H76" s="990">
        <v>0</v>
      </c>
      <c r="I76" s="990" t="s">
        <v>2762</v>
      </c>
      <c r="J76" s="994"/>
      <c r="K76" s="1058">
        <f>J65+J67+J69+J71+J73+J75</f>
        <v>2454.951</v>
      </c>
      <c r="L76" s="1058" t="s">
        <v>2961</v>
      </c>
      <c r="M76" s="1058" t="s">
        <v>1009</v>
      </c>
      <c r="N76" s="1058" t="s">
        <v>1009</v>
      </c>
      <c r="O76" s="1058" t="s">
        <v>1009</v>
      </c>
      <c r="P76" s="1058"/>
      <c r="Q76" s="1058"/>
      <c r="R76" s="1059"/>
    </row>
    <row r="77" spans="1:18" s="1029" customFormat="1" ht="30" customHeight="1">
      <c r="A77" s="1034"/>
      <c r="B77" s="990"/>
      <c r="C77" s="990"/>
      <c r="D77" s="990"/>
      <c r="E77" s="990"/>
      <c r="F77" s="990"/>
      <c r="G77" s="990"/>
      <c r="H77" s="990"/>
      <c r="I77" s="990"/>
      <c r="J77" s="994">
        <v>366.00400000000002</v>
      </c>
      <c r="K77" s="1058"/>
      <c r="L77" s="1058"/>
      <c r="M77" s="1058"/>
      <c r="N77" s="1058"/>
      <c r="O77" s="1058"/>
      <c r="P77" s="1058"/>
      <c r="Q77" s="1058"/>
      <c r="R77" s="1059"/>
    </row>
    <row r="78" spans="1:18" s="1029" customFormat="1" ht="30" customHeight="1">
      <c r="A78" s="1034">
        <v>36</v>
      </c>
      <c r="B78" s="990" t="s">
        <v>3088</v>
      </c>
      <c r="C78" s="990" t="s">
        <v>1319</v>
      </c>
      <c r="D78" s="990" t="s">
        <v>1948</v>
      </c>
      <c r="E78" s="990">
        <v>0</v>
      </c>
      <c r="F78" s="990">
        <v>0</v>
      </c>
      <c r="G78" s="990">
        <v>0</v>
      </c>
      <c r="H78" s="990">
        <v>0</v>
      </c>
      <c r="I78" s="990" t="s">
        <v>897</v>
      </c>
      <c r="J78" s="994"/>
      <c r="K78" s="1058">
        <f>J77</f>
        <v>366.00400000000002</v>
      </c>
      <c r="L78" s="1058" t="s">
        <v>2961</v>
      </c>
      <c r="M78" s="1058" t="s">
        <v>1009</v>
      </c>
      <c r="N78" s="990" t="s">
        <v>1009</v>
      </c>
      <c r="O78" s="1058" t="s">
        <v>1009</v>
      </c>
      <c r="P78" s="1058"/>
      <c r="Q78" s="1058"/>
      <c r="R78" s="1059"/>
    </row>
    <row r="79" spans="1:18" s="1029" customFormat="1" ht="30" customHeight="1">
      <c r="A79" s="1034"/>
      <c r="B79" s="990"/>
      <c r="C79" s="990"/>
      <c r="D79" s="990"/>
      <c r="E79" s="990"/>
      <c r="F79" s="990"/>
      <c r="G79" s="990"/>
      <c r="H79" s="990"/>
      <c r="I79" s="990"/>
      <c r="J79" s="994">
        <v>372.4</v>
      </c>
      <c r="K79" s="1058"/>
      <c r="L79" s="1058"/>
      <c r="M79" s="1058"/>
      <c r="N79" s="1058"/>
      <c r="O79" s="1058"/>
      <c r="P79" s="1058"/>
      <c r="Q79" s="1459"/>
      <c r="R79" s="1059"/>
    </row>
    <row r="80" spans="1:18" s="1029" customFormat="1" ht="30" customHeight="1">
      <c r="A80" s="1034">
        <v>37</v>
      </c>
      <c r="B80" s="990" t="s">
        <v>1648</v>
      </c>
      <c r="C80" s="990" t="s">
        <v>76</v>
      </c>
      <c r="D80" s="990"/>
      <c r="E80" s="990">
        <v>0</v>
      </c>
      <c r="F80" s="990">
        <v>0</v>
      </c>
      <c r="G80" s="990">
        <v>0</v>
      </c>
      <c r="H80" s="990">
        <v>0</v>
      </c>
      <c r="I80" s="990" t="s">
        <v>2762</v>
      </c>
      <c r="J80" s="994"/>
      <c r="K80" s="1058"/>
      <c r="L80" s="1058" t="s">
        <v>2961</v>
      </c>
      <c r="M80" s="1058" t="s">
        <v>1009</v>
      </c>
      <c r="N80" s="990" t="s">
        <v>1009</v>
      </c>
      <c r="O80" s="1058" t="s">
        <v>1009</v>
      </c>
      <c r="P80" s="1058"/>
      <c r="Q80" s="1459"/>
      <c r="R80" s="1059"/>
    </row>
    <row r="81" spans="1:18" s="1029" customFormat="1" ht="30" customHeight="1">
      <c r="A81" s="1034"/>
      <c r="B81" s="990"/>
      <c r="C81" s="990"/>
      <c r="D81" s="990"/>
      <c r="E81" s="990"/>
      <c r="F81" s="990"/>
      <c r="G81" s="990"/>
      <c r="H81" s="990"/>
      <c r="I81" s="990"/>
      <c r="J81" s="994">
        <v>311.86599999999999</v>
      </c>
      <c r="K81" s="1058"/>
      <c r="L81" s="1058"/>
      <c r="M81" s="1058"/>
      <c r="N81" s="1058"/>
      <c r="O81" s="1058"/>
      <c r="P81" s="1058"/>
      <c r="Q81" s="1459"/>
      <c r="R81" s="1059"/>
    </row>
    <row r="82" spans="1:18" s="1029" customFormat="1" ht="30" customHeight="1">
      <c r="A82" s="1034">
        <v>38</v>
      </c>
      <c r="B82" s="990" t="s">
        <v>1125</v>
      </c>
      <c r="C82" s="990" t="s">
        <v>76</v>
      </c>
      <c r="D82" s="990"/>
      <c r="E82" s="990">
        <v>0</v>
      </c>
      <c r="F82" s="990">
        <v>0</v>
      </c>
      <c r="G82" s="990">
        <v>0</v>
      </c>
      <c r="H82" s="990">
        <v>0</v>
      </c>
      <c r="I82" s="990" t="s">
        <v>897</v>
      </c>
      <c r="J82" s="994"/>
      <c r="K82" s="1058"/>
      <c r="L82" s="1058" t="s">
        <v>2961</v>
      </c>
      <c r="M82" s="1058" t="s">
        <v>1009</v>
      </c>
      <c r="N82" s="990" t="s">
        <v>1009</v>
      </c>
      <c r="O82" s="1058" t="s">
        <v>1009</v>
      </c>
      <c r="P82" s="1058"/>
      <c r="Q82" s="1459"/>
      <c r="R82" s="1059"/>
    </row>
    <row r="83" spans="1:18" s="1029" customFormat="1" ht="30" customHeight="1">
      <c r="A83" s="1034"/>
      <c r="B83" s="990"/>
      <c r="C83" s="990"/>
      <c r="D83" s="990"/>
      <c r="E83" s="990"/>
      <c r="F83" s="990"/>
      <c r="G83" s="990"/>
      <c r="H83" s="990"/>
      <c r="I83" s="990"/>
      <c r="J83" s="994">
        <v>343.76299999999998</v>
      </c>
      <c r="K83" s="1058"/>
      <c r="L83" s="1058"/>
      <c r="M83" s="1058"/>
      <c r="N83" s="1058"/>
      <c r="O83" s="1058"/>
      <c r="P83" s="1058"/>
      <c r="Q83" s="1459"/>
      <c r="R83" s="1059"/>
    </row>
    <row r="84" spans="1:18" s="1029" customFormat="1" ht="30" customHeight="1">
      <c r="A84" s="1034">
        <v>39</v>
      </c>
      <c r="B84" s="990" t="s">
        <v>3089</v>
      </c>
      <c r="C84" s="990" t="s">
        <v>1319</v>
      </c>
      <c r="D84" s="990" t="s">
        <v>1950</v>
      </c>
      <c r="E84" s="990">
        <v>0</v>
      </c>
      <c r="F84" s="990">
        <v>0</v>
      </c>
      <c r="G84" s="990">
        <v>0</v>
      </c>
      <c r="H84" s="990">
        <v>0</v>
      </c>
      <c r="I84" s="990" t="s">
        <v>897</v>
      </c>
      <c r="J84" s="994"/>
      <c r="K84" s="1058">
        <f>J79+J81+J83</f>
        <v>1028.029</v>
      </c>
      <c r="L84" s="990" t="s">
        <v>2961</v>
      </c>
      <c r="M84" s="1058" t="s">
        <v>1009</v>
      </c>
      <c r="N84" s="990" t="s">
        <v>1009</v>
      </c>
      <c r="O84" s="1058" t="s">
        <v>1009</v>
      </c>
      <c r="P84" s="1058"/>
      <c r="Q84" s="1058"/>
      <c r="R84" s="1059"/>
    </row>
    <row r="85" spans="1:18" s="1029" customFormat="1" ht="30" customHeight="1">
      <c r="A85" s="1034"/>
      <c r="B85" s="990"/>
      <c r="C85" s="990"/>
      <c r="D85" s="990"/>
      <c r="E85" s="990"/>
      <c r="F85" s="990"/>
      <c r="G85" s="990"/>
      <c r="H85" s="990"/>
      <c r="I85" s="990"/>
      <c r="J85" s="994">
        <v>442.37099999999998</v>
      </c>
      <c r="K85" s="1058"/>
      <c r="L85" s="1058"/>
      <c r="M85" s="1058"/>
      <c r="N85" s="1058"/>
      <c r="O85" s="1058"/>
      <c r="P85" s="1058"/>
      <c r="Q85" s="1058"/>
      <c r="R85" s="1059"/>
    </row>
    <row r="86" spans="1:18" s="1029" customFormat="1" ht="30" customHeight="1">
      <c r="A86" s="1034">
        <v>40</v>
      </c>
      <c r="B86" s="990" t="s">
        <v>2447</v>
      </c>
      <c r="C86" s="990" t="s">
        <v>1269</v>
      </c>
      <c r="D86" s="990" t="s">
        <v>1952</v>
      </c>
      <c r="E86" s="990">
        <v>0</v>
      </c>
      <c r="F86" s="990">
        <v>0</v>
      </c>
      <c r="G86" s="990">
        <v>0</v>
      </c>
      <c r="H86" s="990">
        <v>0</v>
      </c>
      <c r="I86" s="990" t="s">
        <v>1766</v>
      </c>
      <c r="J86" s="1062"/>
      <c r="K86" s="1058">
        <f>J85</f>
        <v>442.37099999999998</v>
      </c>
      <c r="L86" s="990" t="s">
        <v>2961</v>
      </c>
      <c r="M86" s="1058" t="s">
        <v>1009</v>
      </c>
      <c r="N86" s="990" t="s">
        <v>1009</v>
      </c>
      <c r="O86" s="1058" t="s">
        <v>1009</v>
      </c>
      <c r="P86" s="1058"/>
      <c r="Q86" s="1058"/>
      <c r="R86" s="1059"/>
    </row>
    <row r="87" spans="1:18" s="1029" customFormat="1" ht="30" customHeight="1">
      <c r="A87" s="1034"/>
      <c r="B87" s="990"/>
      <c r="C87" s="990"/>
      <c r="D87" s="990"/>
      <c r="E87" s="990"/>
      <c r="F87" s="990"/>
      <c r="G87" s="990"/>
      <c r="H87" s="990"/>
      <c r="I87" s="990"/>
      <c r="J87" s="994">
        <v>360</v>
      </c>
      <c r="K87" s="1058"/>
      <c r="L87" s="1058"/>
      <c r="M87" s="1058"/>
      <c r="N87" s="1058"/>
      <c r="O87" s="1058"/>
      <c r="P87" s="1058"/>
      <c r="Q87" s="1459"/>
      <c r="R87" s="1059"/>
    </row>
    <row r="88" spans="1:18" s="1029" customFormat="1" ht="30" customHeight="1">
      <c r="A88" s="1034">
        <v>41</v>
      </c>
      <c r="B88" s="990" t="s">
        <v>1140</v>
      </c>
      <c r="C88" s="990" t="s">
        <v>62</v>
      </c>
      <c r="D88" s="990"/>
      <c r="E88" s="990">
        <v>1.5</v>
      </c>
      <c r="F88" s="990"/>
      <c r="G88" s="990">
        <v>1.5</v>
      </c>
      <c r="H88" s="990">
        <v>2.5</v>
      </c>
      <c r="I88" s="990" t="s">
        <v>1766</v>
      </c>
      <c r="J88" s="994"/>
      <c r="K88" s="1058"/>
      <c r="L88" s="1058" t="s">
        <v>2961</v>
      </c>
      <c r="M88" s="1058" t="s">
        <v>1009</v>
      </c>
      <c r="N88" s="990" t="s">
        <v>1009</v>
      </c>
      <c r="O88" s="1058"/>
      <c r="P88" s="1058"/>
      <c r="Q88" s="1459"/>
      <c r="R88" s="1059"/>
    </row>
    <row r="89" spans="1:18" s="1029" customFormat="1" ht="30" customHeight="1">
      <c r="A89" s="1034"/>
      <c r="B89" s="990"/>
      <c r="C89" s="990"/>
      <c r="D89" s="990"/>
      <c r="E89" s="990"/>
      <c r="F89" s="990"/>
      <c r="G89" s="990"/>
      <c r="H89" s="990"/>
      <c r="I89" s="990"/>
      <c r="J89" s="994">
        <v>379.73899999999998</v>
      </c>
      <c r="K89" s="1058"/>
      <c r="L89" s="1058"/>
      <c r="M89" s="1058"/>
      <c r="N89" s="1058"/>
      <c r="O89" s="1058"/>
      <c r="P89" s="1058"/>
      <c r="Q89" s="1459"/>
      <c r="R89" s="1059"/>
    </row>
    <row r="90" spans="1:18" s="1029" customFormat="1" ht="30" customHeight="1">
      <c r="A90" s="1034">
        <v>42</v>
      </c>
      <c r="B90" s="990" t="s">
        <v>3090</v>
      </c>
      <c r="C90" s="990" t="s">
        <v>1402</v>
      </c>
      <c r="D90" s="990" t="s">
        <v>1955</v>
      </c>
      <c r="E90" s="990">
        <v>1.5</v>
      </c>
      <c r="F90" s="990">
        <v>2.5</v>
      </c>
      <c r="G90" s="990">
        <v>1.5</v>
      </c>
      <c r="H90" s="990">
        <v>1.5</v>
      </c>
      <c r="I90" s="990" t="s">
        <v>1766</v>
      </c>
      <c r="J90" s="994"/>
      <c r="K90" s="1058">
        <f>J87+J89</f>
        <v>739.73900000000003</v>
      </c>
      <c r="L90" s="1058" t="s">
        <v>2961</v>
      </c>
      <c r="M90" s="1058" t="s">
        <v>1009</v>
      </c>
      <c r="N90" s="990" t="s">
        <v>1009</v>
      </c>
      <c r="O90" s="1058"/>
      <c r="P90" s="1058"/>
      <c r="Q90" s="1058"/>
      <c r="R90" s="1059"/>
    </row>
    <row r="91" spans="1:18" s="1029" customFormat="1" ht="30" customHeight="1">
      <c r="A91" s="1034"/>
      <c r="B91" s="990"/>
      <c r="C91" s="990"/>
      <c r="D91" s="990"/>
      <c r="E91" s="990"/>
      <c r="F91" s="990"/>
      <c r="G91" s="990"/>
      <c r="H91" s="990"/>
      <c r="I91" s="990"/>
      <c r="J91" s="994">
        <v>445.99099999999999</v>
      </c>
      <c r="K91" s="1058"/>
      <c r="L91" s="1058"/>
      <c r="M91" s="1058"/>
      <c r="N91" s="1058"/>
      <c r="O91" s="1058"/>
      <c r="P91" s="1058"/>
      <c r="Q91" s="1058"/>
      <c r="R91" s="1059"/>
    </row>
    <row r="92" spans="1:18" s="1029" customFormat="1" ht="30" customHeight="1">
      <c r="A92" s="1034">
        <v>43</v>
      </c>
      <c r="B92" s="990" t="s">
        <v>3091</v>
      </c>
      <c r="C92" s="990" t="s">
        <v>1956</v>
      </c>
      <c r="D92" s="990" t="s">
        <v>1958</v>
      </c>
      <c r="E92" s="990">
        <v>1.5</v>
      </c>
      <c r="F92" s="990">
        <v>3</v>
      </c>
      <c r="G92" s="990">
        <v>3</v>
      </c>
      <c r="H92" s="990">
        <v>1.5</v>
      </c>
      <c r="I92" s="990" t="s">
        <v>1766</v>
      </c>
      <c r="J92" s="994"/>
      <c r="K92" s="1058">
        <f>J91</f>
        <v>445.99099999999999</v>
      </c>
      <c r="L92" s="1058" t="s">
        <v>2961</v>
      </c>
      <c r="M92" s="1058" t="s">
        <v>1009</v>
      </c>
      <c r="N92" s="990" t="s">
        <v>1009</v>
      </c>
      <c r="O92" s="1058"/>
      <c r="P92" s="1058"/>
      <c r="Q92" s="1058"/>
      <c r="R92" s="1059"/>
    </row>
    <row r="93" spans="1:18" s="1029" customFormat="1" ht="30" customHeight="1">
      <c r="A93" s="1034"/>
      <c r="B93" s="990"/>
      <c r="C93" s="990"/>
      <c r="D93" s="990"/>
      <c r="E93" s="990"/>
      <c r="F93" s="990"/>
      <c r="G93" s="990"/>
      <c r="H93" s="990"/>
      <c r="I93" s="990"/>
      <c r="J93" s="994">
        <v>373</v>
      </c>
      <c r="K93" s="1058"/>
      <c r="L93" s="1058"/>
      <c r="M93" s="1058"/>
      <c r="N93" s="1058"/>
      <c r="O93" s="1058"/>
      <c r="P93" s="1058"/>
      <c r="Q93" s="1459"/>
      <c r="R93" s="1059"/>
    </row>
    <row r="94" spans="1:18" s="1029" customFormat="1" ht="30" customHeight="1">
      <c r="A94" s="1034">
        <v>44</v>
      </c>
      <c r="B94" s="990" t="s">
        <v>1652</v>
      </c>
      <c r="C94" s="990" t="s">
        <v>76</v>
      </c>
      <c r="D94" s="990"/>
      <c r="E94" s="990">
        <v>1.5</v>
      </c>
      <c r="F94" s="990">
        <v>1.5</v>
      </c>
      <c r="G94" s="990">
        <v>0</v>
      </c>
      <c r="H94" s="990">
        <v>0</v>
      </c>
      <c r="I94" s="990" t="s">
        <v>1766</v>
      </c>
      <c r="J94" s="994"/>
      <c r="K94" s="1058"/>
      <c r="L94" s="990" t="s">
        <v>2961</v>
      </c>
      <c r="M94" s="1058" t="s">
        <v>1009</v>
      </c>
      <c r="N94" s="990" t="s">
        <v>1009</v>
      </c>
      <c r="O94" s="1058" t="s">
        <v>1009</v>
      </c>
      <c r="P94" s="1058"/>
      <c r="Q94" s="1459"/>
      <c r="R94" s="1059"/>
    </row>
    <row r="95" spans="1:18" s="1029" customFormat="1" ht="30" customHeight="1">
      <c r="A95" s="1034"/>
      <c r="B95" s="990"/>
      <c r="C95" s="990"/>
      <c r="D95" s="990"/>
      <c r="E95" s="990"/>
      <c r="F95" s="990"/>
      <c r="G95" s="990"/>
      <c r="H95" s="990"/>
      <c r="I95" s="990"/>
      <c r="J95" s="994">
        <v>374</v>
      </c>
      <c r="K95" s="1058"/>
      <c r="L95" s="1058"/>
      <c r="M95" s="1058"/>
      <c r="N95" s="1058"/>
      <c r="O95" s="1058"/>
      <c r="P95" s="1058"/>
      <c r="Q95" s="1459"/>
      <c r="R95" s="1059"/>
    </row>
    <row r="96" spans="1:18" s="1029" customFormat="1" ht="30" customHeight="1">
      <c r="A96" s="1034">
        <v>45</v>
      </c>
      <c r="B96" s="990" t="s">
        <v>1653</v>
      </c>
      <c r="C96" s="990" t="s">
        <v>62</v>
      </c>
      <c r="D96" s="990"/>
      <c r="E96" s="990">
        <v>1</v>
      </c>
      <c r="F96" s="990">
        <v>1</v>
      </c>
      <c r="G96" s="990">
        <v>1</v>
      </c>
      <c r="H96" s="990">
        <v>1</v>
      </c>
      <c r="I96" s="990" t="s">
        <v>3337</v>
      </c>
      <c r="J96" s="994"/>
      <c r="K96" s="1058"/>
      <c r="L96" s="990" t="s">
        <v>2961</v>
      </c>
      <c r="M96" s="1058" t="s">
        <v>1009</v>
      </c>
      <c r="N96" s="990" t="s">
        <v>1009</v>
      </c>
      <c r="O96" s="1058"/>
      <c r="P96" s="1058"/>
      <c r="Q96" s="1459"/>
      <c r="R96" s="1059"/>
    </row>
    <row r="97" spans="1:18" s="1029" customFormat="1" ht="30" customHeight="1">
      <c r="A97" s="1034"/>
      <c r="B97" s="990"/>
      <c r="C97" s="990"/>
      <c r="D97" s="990"/>
      <c r="E97" s="990"/>
      <c r="F97" s="990"/>
      <c r="G97" s="990"/>
      <c r="H97" s="990"/>
      <c r="I97" s="990"/>
      <c r="J97" s="994">
        <v>352</v>
      </c>
      <c r="K97" s="1058"/>
      <c r="L97" s="1058"/>
      <c r="M97" s="1058"/>
      <c r="N97" s="1058"/>
      <c r="O97" s="1058"/>
      <c r="P97" s="1058"/>
      <c r="Q97" s="1459"/>
      <c r="R97" s="1059"/>
    </row>
    <row r="98" spans="1:18" s="1029" customFormat="1" ht="30" customHeight="1">
      <c r="A98" s="1034">
        <v>46</v>
      </c>
      <c r="B98" s="990" t="s">
        <v>1654</v>
      </c>
      <c r="C98" s="990" t="s">
        <v>76</v>
      </c>
      <c r="D98" s="990"/>
      <c r="E98" s="990">
        <v>1.5</v>
      </c>
      <c r="F98" s="990">
        <v>0</v>
      </c>
      <c r="G98" s="990">
        <v>0</v>
      </c>
      <c r="H98" s="990">
        <v>0</v>
      </c>
      <c r="I98" s="990" t="s">
        <v>54</v>
      </c>
      <c r="J98" s="994"/>
      <c r="K98" s="1058"/>
      <c r="L98" s="990" t="s">
        <v>2961</v>
      </c>
      <c r="M98" s="1058" t="s">
        <v>1009</v>
      </c>
      <c r="N98" s="1058"/>
      <c r="O98" s="1058"/>
      <c r="P98" s="1058"/>
      <c r="Q98" s="1459"/>
      <c r="R98" s="1059"/>
    </row>
    <row r="99" spans="1:18" s="1029" customFormat="1" ht="30" customHeight="1">
      <c r="A99" s="1034"/>
      <c r="B99" s="990"/>
      <c r="C99" s="990"/>
      <c r="D99" s="990"/>
      <c r="E99" s="990"/>
      <c r="F99" s="990"/>
      <c r="G99" s="990"/>
      <c r="H99" s="990"/>
      <c r="I99" s="990"/>
      <c r="J99" s="994">
        <v>406</v>
      </c>
      <c r="K99" s="1058"/>
      <c r="L99" s="1058"/>
      <c r="M99" s="1058"/>
      <c r="N99" s="1058"/>
      <c r="O99" s="1058"/>
      <c r="P99" s="1058"/>
      <c r="Q99" s="1459"/>
      <c r="R99" s="1059"/>
    </row>
    <row r="100" spans="1:18" s="1029" customFormat="1" ht="30" customHeight="1">
      <c r="A100" s="1034">
        <v>47</v>
      </c>
      <c r="B100" s="990" t="s">
        <v>1655</v>
      </c>
      <c r="C100" s="990" t="s">
        <v>76</v>
      </c>
      <c r="D100" s="990"/>
      <c r="E100" s="990">
        <v>0</v>
      </c>
      <c r="F100" s="990">
        <v>0</v>
      </c>
      <c r="G100" s="990">
        <v>0</v>
      </c>
      <c r="H100" s="990">
        <v>0</v>
      </c>
      <c r="I100" s="990" t="s">
        <v>54</v>
      </c>
      <c r="J100" s="994"/>
      <c r="K100" s="1058"/>
      <c r="L100" s="990" t="s">
        <v>2961</v>
      </c>
      <c r="M100" s="1058" t="s">
        <v>1009</v>
      </c>
      <c r="N100" s="990" t="s">
        <v>1009</v>
      </c>
      <c r="O100" s="1058" t="s">
        <v>1009</v>
      </c>
      <c r="P100" s="1058"/>
      <c r="Q100" s="1459"/>
      <c r="R100" s="1059"/>
    </row>
    <row r="101" spans="1:18" s="1029" customFormat="1" ht="30" customHeight="1">
      <c r="A101" s="1034"/>
      <c r="B101" s="990"/>
      <c r="C101" s="990"/>
      <c r="D101" s="990"/>
      <c r="E101" s="990"/>
      <c r="F101" s="990"/>
      <c r="G101" s="990"/>
      <c r="H101" s="990"/>
      <c r="I101" s="990"/>
      <c r="J101" s="994">
        <v>352</v>
      </c>
      <c r="K101" s="1058"/>
      <c r="L101" s="1058"/>
      <c r="M101" s="1058"/>
      <c r="N101" s="1058"/>
      <c r="O101" s="1058"/>
      <c r="P101" s="1058"/>
      <c r="Q101" s="1459"/>
      <c r="R101" s="1059"/>
    </row>
    <row r="102" spans="1:18" s="1029" customFormat="1" ht="30" customHeight="1">
      <c r="A102" s="1034">
        <v>48</v>
      </c>
      <c r="B102" s="990" t="s">
        <v>1656</v>
      </c>
      <c r="C102" s="990" t="s">
        <v>76</v>
      </c>
      <c r="D102" s="990"/>
      <c r="E102" s="990">
        <v>0</v>
      </c>
      <c r="F102" s="990">
        <v>0</v>
      </c>
      <c r="G102" s="990">
        <v>0</v>
      </c>
      <c r="H102" s="990">
        <v>0</v>
      </c>
      <c r="I102" s="990" t="s">
        <v>1766</v>
      </c>
      <c r="J102" s="994"/>
      <c r="K102" s="1058"/>
      <c r="L102" s="990" t="s">
        <v>2961</v>
      </c>
      <c r="M102" s="1058" t="s">
        <v>1009</v>
      </c>
      <c r="N102" s="990" t="s">
        <v>1009</v>
      </c>
      <c r="O102" s="1058" t="s">
        <v>1009</v>
      </c>
      <c r="P102" s="1058"/>
      <c r="Q102" s="1459"/>
      <c r="R102" s="1059"/>
    </row>
    <row r="103" spans="1:18" s="1029" customFormat="1" ht="30" customHeight="1">
      <c r="A103" s="1034"/>
      <c r="B103" s="990"/>
      <c r="C103" s="990"/>
      <c r="D103" s="990"/>
      <c r="E103" s="990"/>
      <c r="F103" s="990"/>
      <c r="G103" s="990"/>
      <c r="H103" s="990"/>
      <c r="I103" s="990"/>
      <c r="J103" s="994">
        <v>340</v>
      </c>
      <c r="K103" s="1058"/>
      <c r="L103" s="1058"/>
      <c r="M103" s="1058"/>
      <c r="N103" s="1058"/>
      <c r="O103" s="1058"/>
      <c r="P103" s="1058"/>
      <c r="Q103" s="1459"/>
      <c r="R103" s="1059"/>
    </row>
    <row r="104" spans="1:18" s="1029" customFormat="1" ht="30" customHeight="1">
      <c r="A104" s="1034">
        <v>49</v>
      </c>
      <c r="B104" s="990" t="s">
        <v>1657</v>
      </c>
      <c r="C104" s="990" t="s">
        <v>62</v>
      </c>
      <c r="D104" s="990"/>
      <c r="E104" s="990">
        <v>0</v>
      </c>
      <c r="F104" s="990">
        <v>0</v>
      </c>
      <c r="G104" s="990">
        <v>0</v>
      </c>
      <c r="H104" s="990">
        <v>0</v>
      </c>
      <c r="I104" s="990" t="s">
        <v>1766</v>
      </c>
      <c r="J104" s="994"/>
      <c r="K104" s="1058"/>
      <c r="L104" s="990" t="s">
        <v>2961</v>
      </c>
      <c r="M104" s="1058" t="s">
        <v>1009</v>
      </c>
      <c r="N104" s="990" t="s">
        <v>1009</v>
      </c>
      <c r="O104" s="1058" t="s">
        <v>1009</v>
      </c>
      <c r="P104" s="1058"/>
      <c r="Q104" s="1459"/>
      <c r="R104" s="1059"/>
    </row>
    <row r="105" spans="1:18" s="1029" customFormat="1" ht="30" customHeight="1">
      <c r="A105" s="1034"/>
      <c r="B105" s="990"/>
      <c r="C105" s="990"/>
      <c r="D105" s="990"/>
      <c r="E105" s="990"/>
      <c r="F105" s="990"/>
      <c r="G105" s="990"/>
      <c r="H105" s="990"/>
      <c r="I105" s="990"/>
      <c r="J105" s="994">
        <v>376.62900000000002</v>
      </c>
      <c r="K105" s="1058"/>
      <c r="L105" s="1058"/>
      <c r="M105" s="1058"/>
      <c r="N105" s="1058"/>
      <c r="O105" s="1058"/>
      <c r="P105" s="1058"/>
      <c r="Q105" s="1459"/>
      <c r="R105" s="1059"/>
    </row>
    <row r="106" spans="1:18" s="1029" customFormat="1" ht="30" customHeight="1">
      <c r="A106" s="1034">
        <v>50</v>
      </c>
      <c r="B106" s="990" t="s">
        <v>3092</v>
      </c>
      <c r="C106" s="990" t="s">
        <v>1269</v>
      </c>
      <c r="D106" s="990" t="s">
        <v>1961</v>
      </c>
      <c r="E106" s="990">
        <v>0</v>
      </c>
      <c r="F106" s="990">
        <v>0</v>
      </c>
      <c r="G106" s="990">
        <v>0</v>
      </c>
      <c r="H106" s="990">
        <v>0</v>
      </c>
      <c r="I106" s="990" t="s">
        <v>897</v>
      </c>
      <c r="J106" s="994"/>
      <c r="K106" s="1058">
        <f>J93+J95+J97+J99+J101+J103+J105</f>
        <v>2573.6289999999999</v>
      </c>
      <c r="L106" s="990" t="s">
        <v>2961</v>
      </c>
      <c r="M106" s="1058" t="s">
        <v>1009</v>
      </c>
      <c r="N106" s="1058" t="s">
        <v>1009</v>
      </c>
      <c r="O106" s="1058" t="s">
        <v>22</v>
      </c>
      <c r="P106" s="1058"/>
      <c r="Q106" s="1058"/>
      <c r="R106" s="1059"/>
    </row>
    <row r="107" spans="1:18" s="1029" customFormat="1" ht="30" customHeight="1">
      <c r="A107" s="1034"/>
      <c r="B107" s="990"/>
      <c r="C107" s="990"/>
      <c r="D107" s="990"/>
      <c r="E107" s="990"/>
      <c r="F107" s="990"/>
      <c r="G107" s="990"/>
      <c r="H107" s="990"/>
      <c r="I107" s="990"/>
      <c r="J107" s="994">
        <v>423</v>
      </c>
      <c r="K107" s="990"/>
      <c r="L107" s="990"/>
      <c r="M107" s="990"/>
      <c r="N107" s="990"/>
      <c r="O107" s="990"/>
      <c r="P107" s="990"/>
      <c r="Q107" s="1457"/>
      <c r="R107" s="1060"/>
    </row>
    <row r="108" spans="1:18" s="1029" customFormat="1" ht="30" customHeight="1">
      <c r="A108" s="1034">
        <v>51</v>
      </c>
      <c r="B108" s="990" t="s">
        <v>1659</v>
      </c>
      <c r="C108" s="990" t="s">
        <v>53</v>
      </c>
      <c r="D108" s="990"/>
      <c r="E108" s="990">
        <v>0</v>
      </c>
      <c r="F108" s="990">
        <v>0</v>
      </c>
      <c r="G108" s="990">
        <v>0</v>
      </c>
      <c r="H108" s="990">
        <v>0</v>
      </c>
      <c r="I108" s="990" t="s">
        <v>3380</v>
      </c>
      <c r="J108" s="994"/>
      <c r="K108" s="990"/>
      <c r="L108" s="990" t="s">
        <v>2961</v>
      </c>
      <c r="M108" s="990" t="s">
        <v>22</v>
      </c>
      <c r="N108" s="990"/>
      <c r="O108" s="990"/>
      <c r="P108" s="990"/>
      <c r="Q108" s="1457"/>
      <c r="R108" s="1060"/>
    </row>
    <row r="109" spans="1:18" s="1029" customFormat="1" ht="30" customHeight="1">
      <c r="A109" s="1034"/>
      <c r="B109" s="990"/>
      <c r="C109" s="990"/>
      <c r="D109" s="990"/>
      <c r="E109" s="990"/>
      <c r="F109" s="990"/>
      <c r="G109" s="990"/>
      <c r="H109" s="990"/>
      <c r="I109" s="990"/>
      <c r="J109" s="994">
        <v>417</v>
      </c>
      <c r="K109" s="990"/>
      <c r="L109" s="990"/>
      <c r="M109" s="990"/>
      <c r="N109" s="990"/>
      <c r="O109" s="990"/>
      <c r="P109" s="990"/>
      <c r="Q109" s="1457"/>
      <c r="R109" s="1060"/>
    </row>
    <row r="110" spans="1:18" s="1029" customFormat="1" ht="30" customHeight="1">
      <c r="A110" s="1034">
        <v>52</v>
      </c>
      <c r="B110" s="990" t="s">
        <v>658</v>
      </c>
      <c r="C110" s="990" t="s">
        <v>76</v>
      </c>
      <c r="D110" s="990"/>
      <c r="E110" s="990">
        <v>0</v>
      </c>
      <c r="F110" s="990">
        <v>0</v>
      </c>
      <c r="G110" s="990">
        <v>0</v>
      </c>
      <c r="H110" s="990">
        <v>0</v>
      </c>
      <c r="I110" s="990" t="s">
        <v>2762</v>
      </c>
      <c r="J110" s="994"/>
      <c r="K110" s="990"/>
      <c r="L110" s="990" t="s">
        <v>2961</v>
      </c>
      <c r="M110" s="990" t="s">
        <v>1009</v>
      </c>
      <c r="N110" s="990" t="s">
        <v>1009</v>
      </c>
      <c r="O110" s="990"/>
      <c r="P110" s="990"/>
      <c r="Q110" s="1457"/>
      <c r="R110" s="1060"/>
    </row>
    <row r="111" spans="1:18" s="1029" customFormat="1" ht="30" customHeight="1">
      <c r="A111" s="1034"/>
      <c r="B111" s="990"/>
      <c r="C111" s="990"/>
      <c r="D111" s="990"/>
      <c r="E111" s="990"/>
      <c r="F111" s="990"/>
      <c r="G111" s="990"/>
      <c r="H111" s="990"/>
      <c r="I111" s="990"/>
      <c r="J111" s="994">
        <v>415</v>
      </c>
      <c r="K111" s="990"/>
      <c r="L111" s="990"/>
      <c r="M111" s="990"/>
      <c r="N111" s="990"/>
      <c r="O111" s="990"/>
      <c r="P111" s="990"/>
      <c r="Q111" s="1457"/>
      <c r="R111" s="1060"/>
    </row>
    <row r="112" spans="1:18" s="1029" customFormat="1" ht="30" customHeight="1">
      <c r="A112" s="1034">
        <v>53</v>
      </c>
      <c r="B112" s="990" t="s">
        <v>1660</v>
      </c>
      <c r="C112" s="990" t="s">
        <v>53</v>
      </c>
      <c r="D112" s="990"/>
      <c r="E112" s="990">
        <v>0</v>
      </c>
      <c r="F112" s="990">
        <v>0</v>
      </c>
      <c r="G112" s="990">
        <v>0</v>
      </c>
      <c r="H112" s="990">
        <v>0</v>
      </c>
      <c r="I112" s="990" t="s">
        <v>2762</v>
      </c>
      <c r="J112" s="994"/>
      <c r="K112" s="990"/>
      <c r="L112" s="990" t="s">
        <v>2961</v>
      </c>
      <c r="M112" s="990" t="s">
        <v>1009</v>
      </c>
      <c r="N112" s="990" t="s">
        <v>1009</v>
      </c>
      <c r="O112" s="990" t="s">
        <v>1009</v>
      </c>
      <c r="P112" s="990"/>
      <c r="Q112" s="1457"/>
      <c r="R112" s="1060"/>
    </row>
    <row r="113" spans="1:18" s="1029" customFormat="1" ht="30" customHeight="1">
      <c r="A113" s="1034"/>
      <c r="B113" s="990"/>
      <c r="C113" s="990"/>
      <c r="D113" s="990"/>
      <c r="E113" s="990"/>
      <c r="F113" s="990"/>
      <c r="G113" s="990"/>
      <c r="H113" s="990"/>
      <c r="I113" s="990"/>
      <c r="J113" s="994">
        <v>421</v>
      </c>
      <c r="K113" s="990"/>
      <c r="L113" s="990"/>
      <c r="M113" s="990"/>
      <c r="N113" s="990"/>
      <c r="O113" s="990"/>
      <c r="P113" s="990"/>
      <c r="Q113" s="1457"/>
      <c r="R113" s="1060"/>
    </row>
    <row r="114" spans="1:18" s="1029" customFormat="1" ht="30" customHeight="1">
      <c r="A114" s="1034">
        <v>54</v>
      </c>
      <c r="B114" s="990" t="s">
        <v>1962</v>
      </c>
      <c r="C114" s="990" t="s">
        <v>76</v>
      </c>
      <c r="D114" s="990"/>
      <c r="E114" s="990">
        <v>0</v>
      </c>
      <c r="F114" s="990">
        <v>0</v>
      </c>
      <c r="G114" s="990">
        <v>0</v>
      </c>
      <c r="H114" s="990">
        <v>0</v>
      </c>
      <c r="I114" s="990" t="s">
        <v>897</v>
      </c>
      <c r="J114" s="994"/>
      <c r="K114" s="990"/>
      <c r="L114" s="990" t="s">
        <v>2961</v>
      </c>
      <c r="M114" s="990" t="s">
        <v>1009</v>
      </c>
      <c r="N114" s="990" t="s">
        <v>1009</v>
      </c>
      <c r="O114" s="990" t="s">
        <v>1009</v>
      </c>
      <c r="P114" s="990"/>
      <c r="Q114" s="1457"/>
      <c r="R114" s="1060"/>
    </row>
    <row r="115" spans="1:18" s="1029" customFormat="1" ht="30" customHeight="1">
      <c r="A115" s="1034"/>
      <c r="B115" s="990"/>
      <c r="C115" s="990"/>
      <c r="D115" s="990"/>
      <c r="E115" s="990"/>
      <c r="F115" s="990"/>
      <c r="G115" s="990"/>
      <c r="H115" s="990"/>
      <c r="I115" s="990"/>
      <c r="J115" s="994">
        <v>404</v>
      </c>
      <c r="K115" s="990"/>
      <c r="L115" s="990"/>
      <c r="M115" s="990"/>
      <c r="N115" s="990"/>
      <c r="O115" s="990"/>
      <c r="P115" s="990"/>
      <c r="Q115" s="1457"/>
      <c r="R115" s="1060"/>
    </row>
    <row r="116" spans="1:18" s="1029" customFormat="1" ht="30" customHeight="1">
      <c r="A116" s="1034">
        <v>55</v>
      </c>
      <c r="B116" s="990" t="s">
        <v>1963</v>
      </c>
      <c r="C116" s="990" t="s">
        <v>249</v>
      </c>
      <c r="D116" s="990"/>
      <c r="E116" s="990">
        <v>0</v>
      </c>
      <c r="F116" s="990">
        <v>0</v>
      </c>
      <c r="G116" s="990">
        <v>0</v>
      </c>
      <c r="H116" s="990">
        <v>0</v>
      </c>
      <c r="I116" s="990" t="s">
        <v>2762</v>
      </c>
      <c r="J116" s="994"/>
      <c r="K116" s="990"/>
      <c r="L116" s="990" t="s">
        <v>2961</v>
      </c>
      <c r="M116" s="990" t="s">
        <v>1009</v>
      </c>
      <c r="N116" s="990" t="s">
        <v>1009</v>
      </c>
      <c r="O116" s="990" t="s">
        <v>1009</v>
      </c>
      <c r="P116" s="990"/>
      <c r="Q116" s="1457"/>
      <c r="R116" s="1060"/>
    </row>
    <row r="117" spans="1:18" s="1029" customFormat="1" ht="30" customHeight="1">
      <c r="A117" s="1034"/>
      <c r="B117" s="990"/>
      <c r="C117" s="990"/>
      <c r="D117" s="990"/>
      <c r="E117" s="990"/>
      <c r="F117" s="990"/>
      <c r="G117" s="990"/>
      <c r="H117" s="990"/>
      <c r="I117" s="990"/>
      <c r="J117" s="994">
        <v>434.73</v>
      </c>
      <c r="K117" s="990"/>
      <c r="L117" s="990"/>
      <c r="M117" s="990"/>
      <c r="N117" s="990"/>
      <c r="O117" s="990"/>
      <c r="P117" s="990"/>
      <c r="Q117" s="1457"/>
      <c r="R117" s="1060"/>
    </row>
    <row r="118" spans="1:18" s="1029" customFormat="1" ht="30" customHeight="1">
      <c r="A118" s="1034">
        <v>56</v>
      </c>
      <c r="B118" s="990" t="s">
        <v>3093</v>
      </c>
      <c r="C118" s="990" t="s">
        <v>1269</v>
      </c>
      <c r="D118" s="990" t="s">
        <v>1965</v>
      </c>
      <c r="E118" s="990">
        <v>0</v>
      </c>
      <c r="F118" s="990">
        <v>0</v>
      </c>
      <c r="G118" s="990">
        <v>0</v>
      </c>
      <c r="H118" s="990">
        <v>0</v>
      </c>
      <c r="I118" s="990" t="s">
        <v>897</v>
      </c>
      <c r="J118" s="994"/>
      <c r="K118" s="990">
        <f>J107+J109+J111+J113+J115+J117</f>
        <v>2514.73</v>
      </c>
      <c r="L118" s="990" t="s">
        <v>2961</v>
      </c>
      <c r="M118" s="990" t="s">
        <v>1009</v>
      </c>
      <c r="N118" s="990" t="s">
        <v>1009</v>
      </c>
      <c r="O118" s="990" t="s">
        <v>1009</v>
      </c>
      <c r="P118" s="990"/>
      <c r="Q118" s="990"/>
      <c r="R118" s="1060"/>
    </row>
    <row r="119" spans="1:18" s="1029" customFormat="1" ht="30" customHeight="1">
      <c r="A119" s="1034"/>
      <c r="B119" s="990"/>
      <c r="C119" s="990"/>
      <c r="D119" s="990"/>
      <c r="E119" s="990"/>
      <c r="F119" s="990"/>
      <c r="G119" s="990"/>
      <c r="H119" s="990"/>
      <c r="I119" s="990"/>
      <c r="J119" s="994">
        <v>395</v>
      </c>
      <c r="K119" s="990"/>
      <c r="L119" s="990"/>
      <c r="M119" s="990"/>
      <c r="N119" s="990"/>
      <c r="O119" s="990"/>
      <c r="P119" s="990"/>
      <c r="Q119" s="1457"/>
      <c r="R119" s="1060"/>
    </row>
    <row r="120" spans="1:18" s="1029" customFormat="1" ht="30" customHeight="1">
      <c r="A120" s="1034">
        <v>57</v>
      </c>
      <c r="B120" s="990" t="s">
        <v>1661</v>
      </c>
      <c r="C120" s="990" t="s">
        <v>62</v>
      </c>
      <c r="D120" s="990"/>
      <c r="E120" s="990">
        <v>0</v>
      </c>
      <c r="F120" s="990">
        <v>0</v>
      </c>
      <c r="G120" s="990">
        <v>0</v>
      </c>
      <c r="H120" s="990">
        <v>0</v>
      </c>
      <c r="I120" s="990" t="s">
        <v>2762</v>
      </c>
      <c r="J120" s="994"/>
      <c r="K120" s="990"/>
      <c r="L120" s="990" t="s">
        <v>2961</v>
      </c>
      <c r="M120" s="990" t="s">
        <v>1009</v>
      </c>
      <c r="N120" s="990" t="s">
        <v>1009</v>
      </c>
      <c r="O120" s="990" t="s">
        <v>1009</v>
      </c>
      <c r="P120" s="990"/>
      <c r="Q120" s="1457"/>
      <c r="R120" s="1060"/>
    </row>
    <row r="121" spans="1:18" s="1029" customFormat="1" ht="30" customHeight="1">
      <c r="A121" s="1034"/>
      <c r="B121" s="990"/>
      <c r="C121" s="990"/>
      <c r="D121" s="990"/>
      <c r="E121" s="990"/>
      <c r="F121" s="990"/>
      <c r="G121" s="990"/>
      <c r="H121" s="990"/>
      <c r="I121" s="990"/>
      <c r="J121" s="994">
        <v>385</v>
      </c>
      <c r="K121" s="990"/>
      <c r="L121" s="990"/>
      <c r="M121" s="990"/>
      <c r="N121" s="990"/>
      <c r="O121" s="990"/>
      <c r="P121" s="990"/>
      <c r="Q121" s="1457"/>
      <c r="R121" s="1060"/>
    </row>
    <row r="122" spans="1:18" s="1029" customFormat="1" ht="30" customHeight="1">
      <c r="A122" s="1034">
        <v>58</v>
      </c>
      <c r="B122" s="990" t="s">
        <v>1662</v>
      </c>
      <c r="C122" s="990" t="s">
        <v>76</v>
      </c>
      <c r="D122" s="990"/>
      <c r="E122" s="990">
        <v>0</v>
      </c>
      <c r="F122" s="990">
        <v>0</v>
      </c>
      <c r="G122" s="990">
        <v>0</v>
      </c>
      <c r="H122" s="990">
        <v>0</v>
      </c>
      <c r="I122" s="990" t="s">
        <v>897</v>
      </c>
      <c r="J122" s="994"/>
      <c r="K122" s="990"/>
      <c r="L122" s="990" t="s">
        <v>2961</v>
      </c>
      <c r="M122" s="990" t="s">
        <v>1009</v>
      </c>
      <c r="N122" s="990" t="s">
        <v>1009</v>
      </c>
      <c r="O122" s="990" t="s">
        <v>1009</v>
      </c>
      <c r="P122" s="990"/>
      <c r="Q122" s="1457"/>
      <c r="R122" s="1060"/>
    </row>
    <row r="123" spans="1:18" s="1029" customFormat="1" ht="30" customHeight="1">
      <c r="A123" s="1034"/>
      <c r="B123" s="990"/>
      <c r="C123" s="990"/>
      <c r="D123" s="990"/>
      <c r="E123" s="990"/>
      <c r="F123" s="990"/>
      <c r="G123" s="990"/>
      <c r="H123" s="990"/>
      <c r="I123" s="990"/>
      <c r="J123" s="994">
        <v>395</v>
      </c>
      <c r="K123" s="990"/>
      <c r="L123" s="990"/>
      <c r="M123" s="990"/>
      <c r="N123" s="990"/>
      <c r="O123" s="990"/>
      <c r="P123" s="990"/>
      <c r="Q123" s="1457"/>
      <c r="R123" s="1060"/>
    </row>
    <row r="124" spans="1:18" s="1029" customFormat="1" ht="30" customHeight="1">
      <c r="A124" s="1034">
        <v>59</v>
      </c>
      <c r="B124" s="990" t="s">
        <v>668</v>
      </c>
      <c r="C124" s="990" t="s">
        <v>76</v>
      </c>
      <c r="D124" s="990"/>
      <c r="E124" s="990">
        <v>0</v>
      </c>
      <c r="F124" s="990">
        <v>0</v>
      </c>
      <c r="G124" s="990">
        <v>0</v>
      </c>
      <c r="H124" s="990">
        <v>0</v>
      </c>
      <c r="I124" s="990" t="s">
        <v>2762</v>
      </c>
      <c r="J124" s="994"/>
      <c r="K124" s="990"/>
      <c r="L124" s="990" t="s">
        <v>2961</v>
      </c>
      <c r="M124" s="990" t="s">
        <v>1009</v>
      </c>
      <c r="N124" s="990" t="s">
        <v>1009</v>
      </c>
      <c r="O124" s="990" t="s">
        <v>1009</v>
      </c>
      <c r="P124" s="990"/>
      <c r="Q124" s="1457"/>
      <c r="R124" s="1060"/>
    </row>
    <row r="125" spans="1:18" s="1029" customFormat="1" ht="30" customHeight="1">
      <c r="A125" s="1034"/>
      <c r="B125" s="990"/>
      <c r="C125" s="990"/>
      <c r="D125" s="990"/>
      <c r="E125" s="990"/>
      <c r="F125" s="990"/>
      <c r="G125" s="990"/>
      <c r="H125" s="990"/>
      <c r="I125" s="990"/>
      <c r="J125" s="994">
        <v>390</v>
      </c>
      <c r="K125" s="990"/>
      <c r="L125" s="990"/>
      <c r="M125" s="990"/>
      <c r="N125" s="990"/>
      <c r="O125" s="990"/>
      <c r="P125" s="990"/>
      <c r="Q125" s="1457"/>
      <c r="R125" s="1060"/>
    </row>
    <row r="126" spans="1:18" s="1029" customFormat="1" ht="30" customHeight="1">
      <c r="A126" s="1034">
        <v>60</v>
      </c>
      <c r="B126" s="990" t="s">
        <v>1663</v>
      </c>
      <c r="C126" s="990" t="s">
        <v>62</v>
      </c>
      <c r="D126" s="990"/>
      <c r="E126" s="990">
        <v>0</v>
      </c>
      <c r="F126" s="990">
        <v>0</v>
      </c>
      <c r="G126" s="990">
        <v>0</v>
      </c>
      <c r="H126" s="990">
        <v>0</v>
      </c>
      <c r="I126" s="990" t="s">
        <v>897</v>
      </c>
      <c r="J126" s="994"/>
      <c r="K126" s="990"/>
      <c r="L126" s="990" t="s">
        <v>2961</v>
      </c>
      <c r="M126" s="990" t="s">
        <v>1009</v>
      </c>
      <c r="N126" s="990" t="s">
        <v>1009</v>
      </c>
      <c r="O126" s="990" t="s">
        <v>1009</v>
      </c>
      <c r="P126" s="990"/>
      <c r="Q126" s="1457"/>
      <c r="R126" s="1060"/>
    </row>
    <row r="127" spans="1:18" s="1029" customFormat="1" ht="30" customHeight="1">
      <c r="A127" s="1034"/>
      <c r="B127" s="990"/>
      <c r="C127" s="990"/>
      <c r="D127" s="990"/>
      <c r="E127" s="990"/>
      <c r="F127" s="990"/>
      <c r="G127" s="990"/>
      <c r="H127" s="990"/>
      <c r="I127" s="990"/>
      <c r="J127" s="994">
        <v>420</v>
      </c>
      <c r="K127" s="990"/>
      <c r="L127" s="990"/>
      <c r="M127" s="990"/>
      <c r="N127" s="990"/>
      <c r="O127" s="990"/>
      <c r="P127" s="990"/>
      <c r="Q127" s="1457"/>
      <c r="R127" s="1060"/>
    </row>
    <row r="128" spans="1:18" s="1029" customFormat="1" ht="30" customHeight="1">
      <c r="A128" s="1034">
        <v>61</v>
      </c>
      <c r="B128" s="990" t="s">
        <v>1966</v>
      </c>
      <c r="C128" s="990" t="s">
        <v>62</v>
      </c>
      <c r="D128" s="990"/>
      <c r="E128" s="990">
        <v>0</v>
      </c>
      <c r="F128" s="990">
        <v>0</v>
      </c>
      <c r="G128" s="990">
        <v>0</v>
      </c>
      <c r="H128" s="990">
        <v>0</v>
      </c>
      <c r="I128" s="990" t="s">
        <v>897</v>
      </c>
      <c r="J128" s="994"/>
      <c r="K128" s="990"/>
      <c r="L128" s="990" t="s">
        <v>2961</v>
      </c>
      <c r="M128" s="990" t="s">
        <v>1009</v>
      </c>
      <c r="N128" s="990" t="s">
        <v>1009</v>
      </c>
      <c r="O128" s="990" t="s">
        <v>1009</v>
      </c>
      <c r="P128" s="990"/>
      <c r="Q128" s="1457"/>
      <c r="R128" s="1060"/>
    </row>
    <row r="129" spans="1:18" s="1029" customFormat="1" ht="30" customHeight="1">
      <c r="A129" s="1034"/>
      <c r="B129" s="990"/>
      <c r="C129" s="990"/>
      <c r="D129" s="990"/>
      <c r="E129" s="990"/>
      <c r="F129" s="990"/>
      <c r="G129" s="990"/>
      <c r="H129" s="990"/>
      <c r="I129" s="990"/>
      <c r="J129" s="994">
        <v>389.48</v>
      </c>
      <c r="K129" s="990"/>
      <c r="L129" s="990"/>
      <c r="M129" s="990"/>
      <c r="N129" s="990"/>
      <c r="O129" s="990"/>
      <c r="P129" s="990"/>
      <c r="Q129" s="1457"/>
      <c r="R129" s="1060"/>
    </row>
    <row r="130" spans="1:18" s="1029" customFormat="1" ht="30" customHeight="1">
      <c r="A130" s="1034">
        <v>62</v>
      </c>
      <c r="B130" s="990" t="s">
        <v>3094</v>
      </c>
      <c r="C130" s="990" t="s">
        <v>1269</v>
      </c>
      <c r="D130" s="990" t="s">
        <v>1968</v>
      </c>
      <c r="E130" s="990">
        <v>0</v>
      </c>
      <c r="F130" s="990">
        <v>0</v>
      </c>
      <c r="G130" s="990">
        <v>0</v>
      </c>
      <c r="H130" s="990">
        <v>0</v>
      </c>
      <c r="I130" s="990" t="s">
        <v>897</v>
      </c>
      <c r="J130" s="994"/>
      <c r="K130" s="990">
        <f>J119+J121+J123+J125+J127+J129</f>
        <v>2374.48</v>
      </c>
      <c r="L130" s="990" t="s">
        <v>2961</v>
      </c>
      <c r="M130" s="990" t="s">
        <v>1009</v>
      </c>
      <c r="N130" s="990" t="s">
        <v>1009</v>
      </c>
      <c r="O130" s="990" t="s">
        <v>1009</v>
      </c>
      <c r="P130" s="990"/>
      <c r="Q130" s="990"/>
      <c r="R130" s="1060"/>
    </row>
    <row r="131" spans="1:18" s="1029" customFormat="1" ht="30" customHeight="1">
      <c r="A131" s="1034"/>
      <c r="B131" s="990"/>
      <c r="C131" s="990"/>
      <c r="D131" s="990"/>
      <c r="E131" s="990"/>
      <c r="F131" s="990"/>
      <c r="G131" s="990"/>
      <c r="H131" s="990"/>
      <c r="I131" s="990"/>
      <c r="J131" s="994">
        <v>410</v>
      </c>
      <c r="K131" s="990"/>
      <c r="L131" s="990"/>
      <c r="M131" s="990"/>
      <c r="N131" s="990"/>
      <c r="O131" s="990"/>
      <c r="P131" s="990"/>
      <c r="Q131" s="1457"/>
      <c r="R131" s="1060"/>
    </row>
    <row r="132" spans="1:18" s="1029" customFormat="1" ht="30" customHeight="1">
      <c r="A132" s="1034">
        <v>63</v>
      </c>
      <c r="B132" s="990" t="s">
        <v>654</v>
      </c>
      <c r="C132" s="990" t="s">
        <v>53</v>
      </c>
      <c r="D132" s="990"/>
      <c r="E132" s="990">
        <v>0</v>
      </c>
      <c r="F132" s="990">
        <v>0</v>
      </c>
      <c r="G132" s="990">
        <v>0</v>
      </c>
      <c r="H132" s="990">
        <v>0</v>
      </c>
      <c r="I132" s="990" t="s">
        <v>897</v>
      </c>
      <c r="J132" s="994"/>
      <c r="K132" s="990"/>
      <c r="L132" s="990" t="s">
        <v>2961</v>
      </c>
      <c r="M132" s="990" t="s">
        <v>1009</v>
      </c>
      <c r="N132" s="990" t="s">
        <v>1009</v>
      </c>
      <c r="O132" s="990" t="s">
        <v>1009</v>
      </c>
      <c r="P132" s="990"/>
      <c r="Q132" s="1457"/>
      <c r="R132" s="1060"/>
    </row>
    <row r="133" spans="1:18" s="1029" customFormat="1" ht="30" customHeight="1">
      <c r="A133" s="1034"/>
      <c r="B133" s="990"/>
      <c r="C133" s="990"/>
      <c r="D133" s="990"/>
      <c r="E133" s="990"/>
      <c r="F133" s="990"/>
      <c r="G133" s="990"/>
      <c r="H133" s="990"/>
      <c r="I133" s="990"/>
      <c r="J133" s="994">
        <v>426.98399999999998</v>
      </c>
      <c r="K133" s="990"/>
      <c r="L133" s="990"/>
      <c r="M133" s="990"/>
      <c r="N133" s="990"/>
      <c r="O133" s="990"/>
      <c r="P133" s="990"/>
      <c r="Q133" s="1457"/>
      <c r="R133" s="1060"/>
    </row>
    <row r="134" spans="1:18" s="1029" customFormat="1" ht="30" customHeight="1">
      <c r="A134" s="1034">
        <v>64</v>
      </c>
      <c r="B134" s="990" t="s">
        <v>3095</v>
      </c>
      <c r="C134" s="990" t="s">
        <v>1277</v>
      </c>
      <c r="D134" s="990" t="s">
        <v>1970</v>
      </c>
      <c r="E134" s="990">
        <v>0</v>
      </c>
      <c r="F134" s="990">
        <v>0</v>
      </c>
      <c r="G134" s="990">
        <v>0</v>
      </c>
      <c r="H134" s="990">
        <v>0</v>
      </c>
      <c r="I134" s="990" t="s">
        <v>897</v>
      </c>
      <c r="J134" s="994"/>
      <c r="K134" s="990">
        <f>J131+J133</f>
        <v>836.98399999999992</v>
      </c>
      <c r="L134" s="990" t="s">
        <v>2961</v>
      </c>
      <c r="M134" s="990" t="s">
        <v>1009</v>
      </c>
      <c r="N134" s="990" t="s">
        <v>1009</v>
      </c>
      <c r="O134" s="990" t="s">
        <v>1009</v>
      </c>
      <c r="P134" s="990"/>
      <c r="Q134" s="990"/>
      <c r="R134" s="1060"/>
    </row>
    <row r="135" spans="1:18" s="1029" customFormat="1" ht="30" customHeight="1">
      <c r="A135" s="1034"/>
      <c r="B135" s="990"/>
      <c r="C135" s="990"/>
      <c r="D135" s="990"/>
      <c r="E135" s="990"/>
      <c r="F135" s="990"/>
      <c r="G135" s="990"/>
      <c r="H135" s="990"/>
      <c r="I135" s="990"/>
      <c r="J135" s="994">
        <v>290</v>
      </c>
      <c r="K135" s="990"/>
      <c r="L135" s="990"/>
      <c r="M135" s="990"/>
      <c r="N135" s="990"/>
      <c r="O135" s="990"/>
      <c r="P135" s="990"/>
      <c r="Q135" s="1457"/>
      <c r="R135" s="1060"/>
    </row>
    <row r="136" spans="1:18" s="1029" customFormat="1" ht="30" customHeight="1">
      <c r="A136" s="1034">
        <v>65</v>
      </c>
      <c r="B136" s="990" t="s">
        <v>770</v>
      </c>
      <c r="C136" s="990" t="s">
        <v>76</v>
      </c>
      <c r="D136" s="990"/>
      <c r="E136" s="990">
        <v>0</v>
      </c>
      <c r="F136" s="990">
        <v>0</v>
      </c>
      <c r="G136" s="990">
        <v>0</v>
      </c>
      <c r="H136" s="990">
        <v>0</v>
      </c>
      <c r="I136" s="990" t="s">
        <v>897</v>
      </c>
      <c r="J136" s="994"/>
      <c r="K136" s="990"/>
      <c r="L136" s="990" t="s">
        <v>2961</v>
      </c>
      <c r="M136" s="990"/>
      <c r="N136" s="990"/>
      <c r="O136" s="990"/>
      <c r="P136" s="990"/>
      <c r="Q136" s="1457"/>
      <c r="R136" s="1060" t="s">
        <v>3408</v>
      </c>
    </row>
    <row r="137" spans="1:18" s="1029" customFormat="1" ht="30" customHeight="1">
      <c r="A137" s="1034"/>
      <c r="B137" s="990"/>
      <c r="C137" s="990"/>
      <c r="D137" s="990"/>
      <c r="E137" s="990"/>
      <c r="F137" s="990"/>
      <c r="G137" s="990"/>
      <c r="H137" s="990"/>
      <c r="I137" s="990"/>
      <c r="J137" s="994">
        <v>360</v>
      </c>
      <c r="K137" s="990"/>
      <c r="L137" s="990"/>
      <c r="M137" s="990"/>
      <c r="N137" s="990"/>
      <c r="O137" s="990"/>
      <c r="P137" s="990"/>
      <c r="Q137" s="1457"/>
      <c r="R137" s="1060"/>
    </row>
    <row r="138" spans="1:18" s="1029" customFormat="1" ht="30" customHeight="1">
      <c r="A138" s="1034">
        <v>66</v>
      </c>
      <c r="B138" s="990" t="s">
        <v>984</v>
      </c>
      <c r="C138" s="990" t="s">
        <v>76</v>
      </c>
      <c r="D138" s="990"/>
      <c r="E138" s="990">
        <v>0</v>
      </c>
      <c r="F138" s="990">
        <v>0</v>
      </c>
      <c r="G138" s="990">
        <v>0</v>
      </c>
      <c r="H138" s="990">
        <v>0</v>
      </c>
      <c r="I138" s="990" t="s">
        <v>897</v>
      </c>
      <c r="J138" s="994"/>
      <c r="K138" s="990"/>
      <c r="L138" s="990" t="s">
        <v>2961</v>
      </c>
      <c r="M138" s="990" t="s">
        <v>1009</v>
      </c>
      <c r="N138" s="990"/>
      <c r="O138" s="990" t="s">
        <v>1009</v>
      </c>
      <c r="P138" s="990"/>
      <c r="Q138" s="1457"/>
      <c r="R138" s="1060"/>
    </row>
    <row r="139" spans="1:18" s="1029" customFormat="1" ht="30" customHeight="1">
      <c r="A139" s="1034"/>
      <c r="B139" s="990"/>
      <c r="C139" s="990"/>
      <c r="D139" s="990"/>
      <c r="E139" s="990"/>
      <c r="F139" s="990"/>
      <c r="G139" s="990"/>
      <c r="H139" s="990"/>
      <c r="I139" s="990"/>
      <c r="J139" s="994">
        <v>317.8</v>
      </c>
      <c r="K139" s="990"/>
      <c r="L139" s="990"/>
      <c r="M139" s="990"/>
      <c r="N139" s="990"/>
      <c r="O139" s="990"/>
      <c r="P139" s="990"/>
      <c r="Q139" s="1457"/>
      <c r="R139" s="1060"/>
    </row>
    <row r="140" spans="1:18" s="1029" customFormat="1" ht="30" customHeight="1">
      <c r="A140" s="1034">
        <v>67</v>
      </c>
      <c r="B140" s="990" t="s">
        <v>3096</v>
      </c>
      <c r="C140" s="990" t="s">
        <v>1269</v>
      </c>
      <c r="D140" s="990" t="s">
        <v>1972</v>
      </c>
      <c r="E140" s="990">
        <v>0</v>
      </c>
      <c r="F140" s="990">
        <v>0</v>
      </c>
      <c r="G140" s="990">
        <v>0</v>
      </c>
      <c r="H140" s="990">
        <v>0</v>
      </c>
      <c r="I140" s="990" t="s">
        <v>897</v>
      </c>
      <c r="J140" s="994"/>
      <c r="K140" s="990">
        <f>J135+J137+J139</f>
        <v>967.8</v>
      </c>
      <c r="L140" s="990" t="s">
        <v>2961</v>
      </c>
      <c r="M140" s="990" t="s">
        <v>22</v>
      </c>
      <c r="N140" s="990"/>
      <c r="O140" s="990"/>
      <c r="P140" s="990"/>
      <c r="Q140" s="990"/>
      <c r="R140" s="1060"/>
    </row>
    <row r="141" spans="1:18" s="1029" customFormat="1" ht="30" customHeight="1">
      <c r="A141" s="1034"/>
      <c r="B141" s="990"/>
      <c r="C141" s="990"/>
      <c r="D141" s="990"/>
      <c r="E141" s="990"/>
      <c r="F141" s="990"/>
      <c r="G141" s="990"/>
      <c r="H141" s="990"/>
      <c r="I141" s="990"/>
      <c r="J141" s="994">
        <v>427.154</v>
      </c>
      <c r="K141" s="990"/>
      <c r="L141" s="990"/>
      <c r="M141" s="990"/>
      <c r="N141" s="990"/>
      <c r="O141" s="990"/>
      <c r="P141" s="990"/>
      <c r="Q141" s="1457"/>
      <c r="R141" s="1060"/>
    </row>
    <row r="142" spans="1:18" s="1029" customFormat="1" ht="30" customHeight="1">
      <c r="A142" s="1034">
        <v>68</v>
      </c>
      <c r="B142" s="990" t="s">
        <v>962</v>
      </c>
      <c r="C142" s="990" t="s">
        <v>53</v>
      </c>
      <c r="D142" s="990"/>
      <c r="E142" s="990">
        <v>0</v>
      </c>
      <c r="F142" s="990">
        <v>0</v>
      </c>
      <c r="G142" s="990">
        <v>0</v>
      </c>
      <c r="H142" s="990">
        <v>0</v>
      </c>
      <c r="I142" s="990"/>
      <c r="J142" s="994"/>
      <c r="K142" s="990"/>
      <c r="L142" s="990"/>
      <c r="M142" s="990"/>
      <c r="N142" s="990"/>
      <c r="O142" s="990"/>
      <c r="P142" s="990"/>
      <c r="Q142" s="1457"/>
      <c r="R142" s="1060"/>
    </row>
    <row r="143" spans="1:18" s="1029" customFormat="1" ht="30" customHeight="1">
      <c r="A143" s="1034"/>
      <c r="B143" s="990"/>
      <c r="C143" s="990"/>
      <c r="D143" s="990"/>
      <c r="E143" s="990"/>
      <c r="F143" s="990"/>
      <c r="G143" s="990"/>
      <c r="H143" s="990"/>
      <c r="I143" s="990"/>
      <c r="J143" s="994">
        <v>392.75299999999999</v>
      </c>
      <c r="K143" s="990"/>
      <c r="L143" s="990"/>
      <c r="M143" s="990"/>
      <c r="N143" s="990"/>
      <c r="O143" s="990"/>
      <c r="P143" s="990"/>
      <c r="Q143" s="1457"/>
      <c r="R143" s="1060"/>
    </row>
    <row r="144" spans="1:18" s="1029" customFormat="1" ht="30" customHeight="1">
      <c r="A144" s="1034">
        <v>69</v>
      </c>
      <c r="B144" s="990" t="s">
        <v>3097</v>
      </c>
      <c r="C144" s="990" t="s">
        <v>1319</v>
      </c>
      <c r="D144" s="990" t="s">
        <v>1974</v>
      </c>
      <c r="E144" s="990">
        <v>2</v>
      </c>
      <c r="F144" s="990">
        <v>2</v>
      </c>
      <c r="G144" s="990">
        <v>2</v>
      </c>
      <c r="H144" s="990">
        <v>2</v>
      </c>
      <c r="I144" s="990" t="s">
        <v>897</v>
      </c>
      <c r="J144" s="994"/>
      <c r="K144" s="990">
        <f>J141+J143</f>
        <v>819.90699999999993</v>
      </c>
      <c r="L144" s="990" t="s">
        <v>2961</v>
      </c>
      <c r="M144" s="990" t="s">
        <v>22</v>
      </c>
      <c r="N144" s="990"/>
      <c r="O144" s="990"/>
      <c r="P144" s="990"/>
      <c r="Q144" s="990"/>
      <c r="R144" s="1060"/>
    </row>
    <row r="145" spans="1:18" s="1029" customFormat="1" ht="30" customHeight="1">
      <c r="A145" s="1034"/>
      <c r="B145" s="990"/>
      <c r="C145" s="990"/>
      <c r="D145" s="990"/>
      <c r="E145" s="990"/>
      <c r="F145" s="990"/>
      <c r="G145" s="990"/>
      <c r="H145" s="990"/>
      <c r="I145" s="990"/>
      <c r="J145" s="994">
        <v>415</v>
      </c>
      <c r="K145" s="990"/>
      <c r="L145" s="990"/>
      <c r="M145" s="990"/>
      <c r="N145" s="990"/>
      <c r="O145" s="990"/>
      <c r="P145" s="990"/>
      <c r="Q145" s="1457"/>
      <c r="R145" s="1060"/>
    </row>
    <row r="146" spans="1:18" s="1029" customFormat="1" ht="30" customHeight="1">
      <c r="A146" s="1034">
        <v>70</v>
      </c>
      <c r="B146" s="990" t="s">
        <v>894</v>
      </c>
      <c r="C146" s="990" t="s">
        <v>53</v>
      </c>
      <c r="D146" s="990"/>
      <c r="E146" s="990">
        <v>0</v>
      </c>
      <c r="F146" s="990">
        <v>0</v>
      </c>
      <c r="G146" s="990">
        <v>0</v>
      </c>
      <c r="H146" s="990">
        <v>0</v>
      </c>
      <c r="I146" s="990"/>
      <c r="J146" s="994"/>
      <c r="K146" s="990"/>
      <c r="L146" s="990"/>
      <c r="M146" s="990"/>
      <c r="N146" s="990"/>
      <c r="O146" s="990"/>
      <c r="P146" s="990"/>
      <c r="Q146" s="1457"/>
      <c r="R146" s="1060"/>
    </row>
    <row r="147" spans="1:18" s="1029" customFormat="1" ht="30" customHeight="1">
      <c r="A147" s="1034"/>
      <c r="B147" s="990"/>
      <c r="C147" s="990"/>
      <c r="D147" s="990"/>
      <c r="E147" s="990"/>
      <c r="F147" s="990"/>
      <c r="G147" s="990"/>
      <c r="H147" s="990"/>
      <c r="I147" s="990"/>
      <c r="J147" s="994">
        <v>405.23399999999998</v>
      </c>
      <c r="K147" s="990"/>
      <c r="L147" s="990"/>
      <c r="M147" s="990"/>
      <c r="N147" s="990"/>
      <c r="O147" s="990"/>
      <c r="P147" s="990"/>
      <c r="Q147" s="1457"/>
      <c r="R147" s="1060"/>
    </row>
    <row r="148" spans="1:18" s="1029" customFormat="1" ht="30" customHeight="1">
      <c r="A148" s="1034">
        <v>71</v>
      </c>
      <c r="B148" s="990" t="s">
        <v>3098</v>
      </c>
      <c r="C148" s="990" t="s">
        <v>1277</v>
      </c>
      <c r="D148" s="990" t="s">
        <v>1977</v>
      </c>
      <c r="E148" s="990">
        <v>0</v>
      </c>
      <c r="F148" s="990">
        <v>0</v>
      </c>
      <c r="G148" s="990">
        <v>0</v>
      </c>
      <c r="H148" s="990">
        <v>0</v>
      </c>
      <c r="I148" s="990"/>
      <c r="J148" s="994"/>
      <c r="K148" s="990">
        <f>J145+J147</f>
        <v>820.23399999999992</v>
      </c>
      <c r="L148" s="990"/>
      <c r="M148" s="990"/>
      <c r="N148" s="990"/>
      <c r="O148" s="990"/>
      <c r="P148" s="990"/>
      <c r="Q148" s="990"/>
      <c r="R148" s="1060"/>
    </row>
    <row r="149" spans="1:18" s="1029" customFormat="1" ht="30" customHeight="1">
      <c r="A149" s="1034"/>
      <c r="B149" s="990"/>
      <c r="C149" s="990"/>
      <c r="D149" s="990"/>
      <c r="E149" s="990"/>
      <c r="F149" s="990"/>
      <c r="G149" s="990"/>
      <c r="H149" s="990"/>
      <c r="I149" s="990"/>
      <c r="J149" s="994">
        <v>439.8</v>
      </c>
      <c r="K149" s="990"/>
      <c r="L149" s="990"/>
      <c r="M149" s="990"/>
      <c r="N149" s="990"/>
      <c r="O149" s="990"/>
      <c r="P149" s="990"/>
      <c r="Q149" s="990"/>
      <c r="R149" s="1060"/>
    </row>
    <row r="150" spans="1:18" s="1029" customFormat="1" ht="30" customHeight="1">
      <c r="A150" s="1034">
        <v>72</v>
      </c>
      <c r="B150" s="990" t="s">
        <v>3099</v>
      </c>
      <c r="C150" s="990" t="s">
        <v>1980</v>
      </c>
      <c r="D150" s="990" t="s">
        <v>1981</v>
      </c>
      <c r="E150" s="990">
        <v>0</v>
      </c>
      <c r="F150" s="990">
        <v>0</v>
      </c>
      <c r="G150" s="990">
        <v>0</v>
      </c>
      <c r="H150" s="990">
        <v>0</v>
      </c>
      <c r="I150" s="990"/>
      <c r="J150" s="994"/>
      <c r="K150" s="990">
        <f>J149</f>
        <v>439.8</v>
      </c>
      <c r="L150" s="990"/>
      <c r="M150" s="990"/>
      <c r="N150" s="990"/>
      <c r="O150" s="990"/>
      <c r="P150" s="990"/>
      <c r="Q150" s="990"/>
      <c r="R150" s="1060"/>
    </row>
    <row r="151" spans="1:18" s="1029" customFormat="1" ht="30" customHeight="1">
      <c r="A151" s="1034"/>
      <c r="B151" s="990"/>
      <c r="C151" s="990"/>
      <c r="D151" s="990"/>
      <c r="E151" s="990"/>
      <c r="F151" s="990"/>
      <c r="G151" s="990"/>
      <c r="H151" s="990"/>
      <c r="I151" s="990"/>
      <c r="J151" s="994">
        <v>376</v>
      </c>
      <c r="K151" s="990"/>
      <c r="L151" s="990"/>
      <c r="M151" s="990"/>
      <c r="N151" s="990"/>
      <c r="O151" s="990"/>
      <c r="P151" s="990"/>
      <c r="Q151" s="1457"/>
      <c r="R151" s="1060"/>
    </row>
    <row r="152" spans="1:18" s="1029" customFormat="1" ht="30" customHeight="1">
      <c r="A152" s="1034">
        <v>73</v>
      </c>
      <c r="B152" s="990" t="s">
        <v>974</v>
      </c>
      <c r="C152" s="990" t="s">
        <v>62</v>
      </c>
      <c r="D152" s="990"/>
      <c r="E152" s="990">
        <v>0</v>
      </c>
      <c r="F152" s="990">
        <v>0</v>
      </c>
      <c r="G152" s="990">
        <v>0</v>
      </c>
      <c r="H152" s="990">
        <v>0</v>
      </c>
      <c r="I152" s="990"/>
      <c r="J152" s="994"/>
      <c r="K152" s="990"/>
      <c r="L152" s="990"/>
      <c r="M152" s="990"/>
      <c r="N152" s="990"/>
      <c r="O152" s="990"/>
      <c r="P152" s="990"/>
      <c r="Q152" s="1457"/>
      <c r="R152" s="1060"/>
    </row>
    <row r="153" spans="1:18" s="1029" customFormat="1" ht="30" customHeight="1">
      <c r="A153" s="1034"/>
      <c r="B153" s="990"/>
      <c r="C153" s="990"/>
      <c r="D153" s="990"/>
      <c r="E153" s="990"/>
      <c r="F153" s="990"/>
      <c r="G153" s="990"/>
      <c r="H153" s="990"/>
      <c r="I153" s="990"/>
      <c r="J153" s="994">
        <v>416</v>
      </c>
      <c r="K153" s="990"/>
      <c r="L153" s="990"/>
      <c r="M153" s="990"/>
      <c r="N153" s="990"/>
      <c r="O153" s="990"/>
      <c r="P153" s="990"/>
      <c r="Q153" s="1457"/>
      <c r="R153" s="1060"/>
    </row>
    <row r="154" spans="1:18" s="1029" customFormat="1" ht="30" customHeight="1">
      <c r="A154" s="1034">
        <v>74</v>
      </c>
      <c r="B154" s="990" t="s">
        <v>814</v>
      </c>
      <c r="C154" s="990" t="s">
        <v>62</v>
      </c>
      <c r="D154" s="990"/>
      <c r="E154" s="990">
        <v>0</v>
      </c>
      <c r="F154" s="990">
        <v>0</v>
      </c>
      <c r="G154" s="990">
        <v>0</v>
      </c>
      <c r="H154" s="990">
        <v>0</v>
      </c>
      <c r="I154" s="990"/>
      <c r="J154" s="994"/>
      <c r="K154" s="990"/>
      <c r="L154" s="990"/>
      <c r="M154" s="990"/>
      <c r="N154" s="990"/>
      <c r="O154" s="990"/>
      <c r="P154" s="990"/>
      <c r="Q154" s="1457"/>
      <c r="R154" s="1060"/>
    </row>
    <row r="155" spans="1:18" s="1029" customFormat="1" ht="30" customHeight="1">
      <c r="A155" s="1034"/>
      <c r="B155" s="990"/>
      <c r="C155" s="990"/>
      <c r="D155" s="990"/>
      <c r="E155" s="990"/>
      <c r="F155" s="990"/>
      <c r="G155" s="990"/>
      <c r="H155" s="990"/>
      <c r="I155" s="990"/>
      <c r="J155" s="994">
        <v>411.4</v>
      </c>
      <c r="K155" s="990"/>
      <c r="L155" s="990"/>
      <c r="M155" s="990"/>
      <c r="N155" s="990"/>
      <c r="O155" s="990"/>
      <c r="P155" s="990"/>
      <c r="Q155" s="1457"/>
      <c r="R155" s="1060"/>
    </row>
    <row r="156" spans="1:18" s="1029" customFormat="1" ht="30" customHeight="1">
      <c r="A156" s="1034">
        <v>75</v>
      </c>
      <c r="B156" s="990" t="s">
        <v>3100</v>
      </c>
      <c r="C156" s="990" t="s">
        <v>1269</v>
      </c>
      <c r="D156" s="990" t="s">
        <v>1986</v>
      </c>
      <c r="E156" s="990">
        <v>0</v>
      </c>
      <c r="F156" s="990">
        <v>0</v>
      </c>
      <c r="G156" s="990">
        <v>0</v>
      </c>
      <c r="H156" s="990">
        <v>0</v>
      </c>
      <c r="I156" s="990"/>
      <c r="J156" s="994"/>
      <c r="K156" s="990">
        <f>J151+J153+J155</f>
        <v>1203.4000000000001</v>
      </c>
      <c r="L156" s="990"/>
      <c r="M156" s="990"/>
      <c r="N156" s="990"/>
      <c r="O156" s="990"/>
      <c r="P156" s="990"/>
      <c r="Q156" s="990"/>
      <c r="R156" s="1060"/>
    </row>
    <row r="157" spans="1:18" s="1029" customFormat="1" ht="30" customHeight="1">
      <c r="A157" s="1034"/>
      <c r="B157" s="990"/>
      <c r="C157" s="990"/>
      <c r="D157" s="990"/>
      <c r="E157" s="990"/>
      <c r="F157" s="990"/>
      <c r="G157" s="990"/>
      <c r="H157" s="990"/>
      <c r="I157" s="990"/>
      <c r="J157" s="994">
        <v>390</v>
      </c>
      <c r="K157" s="990"/>
      <c r="L157" s="990"/>
      <c r="M157" s="990"/>
      <c r="N157" s="990"/>
      <c r="O157" s="990"/>
      <c r="P157" s="990"/>
      <c r="Q157" s="1457"/>
      <c r="R157" s="1060"/>
    </row>
    <row r="158" spans="1:18" s="1029" customFormat="1" ht="30" customHeight="1">
      <c r="A158" s="1034">
        <v>76</v>
      </c>
      <c r="B158" s="990" t="s">
        <v>825</v>
      </c>
      <c r="C158" s="990" t="s">
        <v>62</v>
      </c>
      <c r="D158" s="990"/>
      <c r="E158" s="990">
        <v>0</v>
      </c>
      <c r="F158" s="990">
        <v>0</v>
      </c>
      <c r="G158" s="990">
        <v>0</v>
      </c>
      <c r="H158" s="990">
        <v>0</v>
      </c>
      <c r="I158" s="990" t="s">
        <v>897</v>
      </c>
      <c r="J158" s="994"/>
      <c r="K158" s="990"/>
      <c r="L158" s="990" t="s">
        <v>2961</v>
      </c>
      <c r="M158" s="990" t="s">
        <v>1009</v>
      </c>
      <c r="N158" s="990"/>
      <c r="O158" s="990"/>
      <c r="P158" s="990"/>
      <c r="Q158" s="1457"/>
      <c r="R158" s="1060"/>
    </row>
    <row r="159" spans="1:18" s="1029" customFormat="1" ht="30" customHeight="1">
      <c r="A159" s="1034"/>
      <c r="B159" s="990"/>
      <c r="C159" s="990"/>
      <c r="D159" s="990"/>
      <c r="E159" s="990"/>
      <c r="F159" s="990"/>
      <c r="G159" s="990"/>
      <c r="H159" s="990"/>
      <c r="I159" s="990"/>
      <c r="J159" s="994">
        <v>385.27199999999999</v>
      </c>
      <c r="K159" s="990"/>
      <c r="L159" s="990"/>
      <c r="M159" s="990"/>
      <c r="N159" s="990"/>
      <c r="O159" s="990"/>
      <c r="P159" s="990"/>
      <c r="Q159" s="1457"/>
      <c r="R159" s="1060"/>
    </row>
    <row r="160" spans="1:18" s="1029" customFormat="1" ht="30" customHeight="1">
      <c r="A160" s="1034">
        <v>77</v>
      </c>
      <c r="B160" s="990" t="s">
        <v>3101</v>
      </c>
      <c r="C160" s="990" t="s">
        <v>1269</v>
      </c>
      <c r="D160" s="990" t="s">
        <v>1987</v>
      </c>
      <c r="E160" s="990">
        <v>0</v>
      </c>
      <c r="F160" s="990">
        <v>0</v>
      </c>
      <c r="G160" s="990">
        <v>0</v>
      </c>
      <c r="H160" s="990">
        <v>0</v>
      </c>
      <c r="I160" s="990"/>
      <c r="J160" s="994"/>
      <c r="K160" s="990">
        <f>J157+J159</f>
        <v>775.27199999999993</v>
      </c>
      <c r="L160" s="990"/>
      <c r="M160" s="990"/>
      <c r="N160" s="990"/>
      <c r="O160" s="990"/>
      <c r="P160" s="990"/>
      <c r="Q160" s="990"/>
      <c r="R160" s="1060"/>
    </row>
    <row r="161" spans="1:18" s="1029" customFormat="1" ht="30" customHeight="1">
      <c r="A161" s="1034"/>
      <c r="B161" s="990"/>
      <c r="C161" s="990"/>
      <c r="D161" s="990"/>
      <c r="E161" s="990"/>
      <c r="F161" s="990"/>
      <c r="G161" s="990"/>
      <c r="H161" s="990"/>
      <c r="I161" s="990"/>
      <c r="J161" s="994">
        <v>399.20600000000002</v>
      </c>
      <c r="K161" s="990"/>
      <c r="L161" s="990"/>
      <c r="M161" s="990"/>
      <c r="N161" s="990"/>
      <c r="O161" s="990"/>
      <c r="P161" s="990"/>
      <c r="Q161" s="1457"/>
      <c r="R161" s="1060"/>
    </row>
    <row r="162" spans="1:18" s="1029" customFormat="1" ht="30" customHeight="1">
      <c r="A162" s="1034">
        <v>78</v>
      </c>
      <c r="B162" s="990" t="s">
        <v>829</v>
      </c>
      <c r="C162" s="990" t="s">
        <v>62</v>
      </c>
      <c r="D162" s="990"/>
      <c r="E162" s="990">
        <v>0</v>
      </c>
      <c r="F162" s="990">
        <v>0</v>
      </c>
      <c r="G162" s="990">
        <v>0</v>
      </c>
      <c r="H162" s="990">
        <v>0</v>
      </c>
      <c r="I162" s="990" t="s">
        <v>1766</v>
      </c>
      <c r="J162" s="994"/>
      <c r="K162" s="990"/>
      <c r="L162" s="990"/>
      <c r="M162" s="990"/>
      <c r="N162" s="990"/>
      <c r="O162" s="990"/>
      <c r="P162" s="990"/>
      <c r="Q162" s="1457"/>
      <c r="R162" s="1060"/>
    </row>
    <row r="163" spans="1:18" s="1029" customFormat="1" ht="30" customHeight="1">
      <c r="A163" s="1034"/>
      <c r="B163" s="990"/>
      <c r="C163" s="990"/>
      <c r="D163" s="990"/>
      <c r="E163" s="990"/>
      <c r="F163" s="990"/>
      <c r="G163" s="990"/>
      <c r="H163" s="990"/>
      <c r="I163" s="990"/>
      <c r="J163" s="994">
        <v>407.48700000000002</v>
      </c>
      <c r="K163" s="990"/>
      <c r="L163" s="990"/>
      <c r="M163" s="990"/>
      <c r="N163" s="990"/>
      <c r="O163" s="990"/>
      <c r="P163" s="990"/>
      <c r="Q163" s="1457"/>
      <c r="R163" s="1060"/>
    </row>
    <row r="164" spans="1:18" s="1029" customFormat="1" ht="30" customHeight="1">
      <c r="A164" s="1034">
        <v>79</v>
      </c>
      <c r="B164" s="990" t="s">
        <v>965</v>
      </c>
      <c r="C164" s="990" t="s">
        <v>76</v>
      </c>
      <c r="D164" s="990"/>
      <c r="E164" s="990">
        <v>0</v>
      </c>
      <c r="F164" s="990">
        <v>0</v>
      </c>
      <c r="G164" s="990">
        <v>0</v>
      </c>
      <c r="H164" s="990">
        <v>0</v>
      </c>
      <c r="I164" s="990" t="s">
        <v>897</v>
      </c>
      <c r="J164" s="994"/>
      <c r="K164" s="990"/>
      <c r="L164" s="990" t="s">
        <v>2961</v>
      </c>
      <c r="M164" s="990" t="s">
        <v>1009</v>
      </c>
      <c r="N164" s="990" t="s">
        <v>1009</v>
      </c>
      <c r="O164" s="990" t="s">
        <v>1009</v>
      </c>
      <c r="P164" s="990"/>
      <c r="Q164" s="1457"/>
      <c r="R164" s="1060"/>
    </row>
    <row r="165" spans="1:18" s="1029" customFormat="1" ht="30" customHeight="1">
      <c r="A165" s="1034"/>
      <c r="B165" s="990"/>
      <c r="C165" s="990"/>
      <c r="D165" s="990"/>
      <c r="E165" s="990"/>
      <c r="F165" s="990"/>
      <c r="G165" s="990"/>
      <c r="H165" s="990"/>
      <c r="I165" s="990"/>
      <c r="J165" s="994">
        <v>403.2</v>
      </c>
      <c r="K165" s="990"/>
      <c r="L165" s="990"/>
      <c r="M165" s="990"/>
      <c r="N165" s="990"/>
      <c r="O165" s="990"/>
      <c r="P165" s="990"/>
      <c r="Q165" s="1457"/>
      <c r="R165" s="1060"/>
    </row>
    <row r="166" spans="1:18" s="1029" customFormat="1" ht="30" customHeight="1">
      <c r="A166" s="1034">
        <v>80</v>
      </c>
      <c r="B166" s="990" t="s">
        <v>3102</v>
      </c>
      <c r="C166" s="990" t="s">
        <v>1361</v>
      </c>
      <c r="D166" s="990" t="s">
        <v>1989</v>
      </c>
      <c r="E166" s="990">
        <v>0</v>
      </c>
      <c r="F166" s="990">
        <v>0</v>
      </c>
      <c r="G166" s="990">
        <v>0</v>
      </c>
      <c r="H166" s="990">
        <v>0</v>
      </c>
      <c r="I166" s="990" t="s">
        <v>2762</v>
      </c>
      <c r="J166" s="994"/>
      <c r="K166" s="990">
        <f>J161+J163+J165</f>
        <v>1209.893</v>
      </c>
      <c r="L166" s="990" t="s">
        <v>2961</v>
      </c>
      <c r="M166" s="990" t="s">
        <v>1009</v>
      </c>
      <c r="N166" s="990" t="s">
        <v>1009</v>
      </c>
      <c r="O166" s="990" t="s">
        <v>1009</v>
      </c>
      <c r="P166" s="990"/>
      <c r="Q166" s="990"/>
      <c r="R166" s="1060"/>
    </row>
    <row r="167" spans="1:18" s="1029" customFormat="1" ht="30" customHeight="1">
      <c r="A167" s="1034"/>
      <c r="B167" s="990"/>
      <c r="C167" s="990"/>
      <c r="D167" s="990"/>
      <c r="E167" s="990"/>
      <c r="F167" s="990"/>
      <c r="G167" s="990"/>
      <c r="H167" s="990"/>
      <c r="I167" s="990"/>
      <c r="J167" s="994">
        <v>429.65300000000002</v>
      </c>
      <c r="K167" s="990"/>
      <c r="L167" s="990"/>
      <c r="M167" s="990"/>
      <c r="N167" s="990"/>
      <c r="O167" s="990"/>
      <c r="P167" s="990"/>
      <c r="Q167" s="1457"/>
      <c r="R167" s="1060"/>
    </row>
    <row r="168" spans="1:18" s="1029" customFormat="1" ht="30" customHeight="1">
      <c r="A168" s="1034">
        <v>81</v>
      </c>
      <c r="B168" s="990" t="s">
        <v>964</v>
      </c>
      <c r="C168" s="990" t="s">
        <v>62</v>
      </c>
      <c r="D168" s="990"/>
      <c r="E168" s="990">
        <v>0</v>
      </c>
      <c r="F168" s="990">
        <v>0</v>
      </c>
      <c r="G168" s="990">
        <v>0</v>
      </c>
      <c r="H168" s="990">
        <v>0</v>
      </c>
      <c r="I168" s="990" t="s">
        <v>1766</v>
      </c>
      <c r="J168" s="994"/>
      <c r="K168" s="990"/>
      <c r="L168" s="990" t="s">
        <v>2961</v>
      </c>
      <c r="M168" s="990" t="s">
        <v>1009</v>
      </c>
      <c r="N168" s="990" t="s">
        <v>1009</v>
      </c>
      <c r="O168" s="990" t="s">
        <v>1009</v>
      </c>
      <c r="P168" s="990"/>
      <c r="Q168" s="1457"/>
      <c r="R168" s="1060"/>
    </row>
    <row r="169" spans="1:18" s="1029" customFormat="1" ht="30" customHeight="1">
      <c r="A169" s="1034"/>
      <c r="B169" s="990"/>
      <c r="C169" s="990"/>
      <c r="D169" s="990"/>
      <c r="E169" s="990"/>
      <c r="F169" s="990"/>
      <c r="G169" s="990"/>
      <c r="H169" s="990"/>
      <c r="I169" s="990"/>
      <c r="J169" s="994">
        <v>400.3</v>
      </c>
      <c r="K169" s="990"/>
      <c r="L169" s="990"/>
      <c r="M169" s="990"/>
      <c r="N169" s="990"/>
      <c r="O169" s="990"/>
      <c r="P169" s="990"/>
      <c r="Q169" s="1457"/>
      <c r="R169" s="1060"/>
    </row>
    <row r="170" spans="1:18" s="1029" customFormat="1" ht="30" customHeight="1">
      <c r="A170" s="1034">
        <v>82</v>
      </c>
      <c r="B170" s="990" t="s">
        <v>834</v>
      </c>
      <c r="C170" s="990" t="s">
        <v>62</v>
      </c>
      <c r="D170" s="990"/>
      <c r="E170" s="990">
        <v>0</v>
      </c>
      <c r="F170" s="990">
        <v>0</v>
      </c>
      <c r="G170" s="990">
        <v>0</v>
      </c>
      <c r="H170" s="990">
        <v>0</v>
      </c>
      <c r="I170" s="990" t="s">
        <v>2762</v>
      </c>
      <c r="J170" s="994"/>
      <c r="K170" s="990"/>
      <c r="L170" s="990" t="s">
        <v>2961</v>
      </c>
      <c r="M170" s="990" t="s">
        <v>22</v>
      </c>
      <c r="N170" s="990"/>
      <c r="O170" s="990"/>
      <c r="P170" s="990"/>
      <c r="Q170" s="1457"/>
      <c r="R170" s="1060"/>
    </row>
    <row r="171" spans="1:18" s="1029" customFormat="1" ht="30" customHeight="1">
      <c r="A171" s="1034"/>
      <c r="B171" s="990"/>
      <c r="C171" s="990"/>
      <c r="D171" s="990"/>
      <c r="E171" s="990"/>
      <c r="F171" s="990"/>
      <c r="G171" s="990"/>
      <c r="H171" s="990"/>
      <c r="I171" s="990"/>
      <c r="J171" s="994">
        <v>414.63</v>
      </c>
      <c r="K171" s="990"/>
      <c r="L171" s="990"/>
      <c r="M171" s="990"/>
      <c r="N171" s="990"/>
      <c r="O171" s="990"/>
      <c r="P171" s="990"/>
      <c r="Q171" s="1457"/>
      <c r="R171" s="1060"/>
    </row>
    <row r="172" spans="1:18" s="1029" customFormat="1" ht="30" customHeight="1">
      <c r="A172" s="1034">
        <v>83</v>
      </c>
      <c r="B172" s="990" t="s">
        <v>816</v>
      </c>
      <c r="C172" s="990" t="s">
        <v>90</v>
      </c>
      <c r="D172" s="990"/>
      <c r="E172" s="990">
        <v>0</v>
      </c>
      <c r="F172" s="990">
        <v>0</v>
      </c>
      <c r="G172" s="990">
        <v>0</v>
      </c>
      <c r="H172" s="990">
        <v>0</v>
      </c>
      <c r="I172" s="990"/>
      <c r="J172" s="994"/>
      <c r="K172" s="990"/>
      <c r="L172" s="990"/>
      <c r="M172" s="990"/>
      <c r="N172" s="990"/>
      <c r="O172" s="990"/>
      <c r="P172" s="990"/>
      <c r="Q172" s="1457"/>
      <c r="R172" s="1060"/>
    </row>
    <row r="173" spans="1:18" s="1029" customFormat="1" ht="30" customHeight="1">
      <c r="A173" s="1034"/>
      <c r="B173" s="990"/>
      <c r="C173" s="990"/>
      <c r="D173" s="990"/>
      <c r="E173" s="990"/>
      <c r="F173" s="990"/>
      <c r="G173" s="990"/>
      <c r="H173" s="990"/>
      <c r="I173" s="990"/>
      <c r="J173" s="994">
        <v>515.89</v>
      </c>
      <c r="K173" s="990"/>
      <c r="L173" s="990"/>
      <c r="M173" s="990"/>
      <c r="N173" s="990"/>
      <c r="O173" s="990"/>
      <c r="P173" s="990"/>
      <c r="Q173" s="990"/>
      <c r="R173" s="1060"/>
    </row>
    <row r="174" spans="1:18" s="1029" customFormat="1" ht="30" customHeight="1">
      <c r="A174" s="1034">
        <v>84</v>
      </c>
      <c r="B174" s="990" t="s">
        <v>3103</v>
      </c>
      <c r="C174" s="990" t="s">
        <v>2026</v>
      </c>
      <c r="D174" s="990" t="s">
        <v>1992</v>
      </c>
      <c r="E174" s="990"/>
      <c r="F174" s="990"/>
      <c r="G174" s="990"/>
      <c r="H174" s="990"/>
      <c r="I174" s="990"/>
      <c r="J174" s="994"/>
      <c r="K174" s="990">
        <f>J167+J169+J171+J173</f>
        <v>1760.473</v>
      </c>
      <c r="L174" s="990"/>
      <c r="M174" s="990"/>
      <c r="N174" s="990"/>
      <c r="O174" s="990"/>
      <c r="P174" s="990"/>
      <c r="Q174" s="990"/>
      <c r="R174" s="1060"/>
    </row>
    <row r="175" spans="1:18" s="1029" customFormat="1" ht="30" customHeight="1">
      <c r="A175" s="1034"/>
      <c r="B175" s="990"/>
      <c r="C175" s="990"/>
      <c r="D175" s="990"/>
      <c r="E175" s="990"/>
      <c r="F175" s="990"/>
      <c r="G175" s="990"/>
      <c r="H175" s="990"/>
      <c r="I175" s="990"/>
      <c r="J175" s="994">
        <v>212.44300000000001</v>
      </c>
      <c r="K175" s="990"/>
      <c r="L175" s="990"/>
      <c r="M175" s="990"/>
      <c r="N175" s="990"/>
      <c r="O175" s="990"/>
      <c r="P175" s="990"/>
      <c r="Q175" s="990"/>
      <c r="R175" s="1060"/>
    </row>
    <row r="176" spans="1:18" s="1029" customFormat="1" ht="30" customHeight="1">
      <c r="A176" s="1034">
        <v>85</v>
      </c>
      <c r="B176" s="990" t="s">
        <v>3104</v>
      </c>
      <c r="C176" s="990" t="s">
        <v>2026</v>
      </c>
      <c r="D176" s="990" t="s">
        <v>1994</v>
      </c>
      <c r="E176" s="990"/>
      <c r="F176" s="990"/>
      <c r="G176" s="990"/>
      <c r="H176" s="990"/>
      <c r="I176" s="990"/>
      <c r="J176" s="994"/>
      <c r="K176" s="1036">
        <f>J175</f>
        <v>212.44300000000001</v>
      </c>
      <c r="L176" s="1036"/>
      <c r="M176" s="1036"/>
      <c r="N176" s="1036"/>
      <c r="O176" s="1036"/>
      <c r="P176" s="1036"/>
      <c r="Q176" s="1036"/>
      <c r="R176" s="1038"/>
    </row>
    <row r="177" spans="1:18" s="1029" customFormat="1" ht="30" customHeight="1">
      <c r="A177" s="1034"/>
      <c r="B177" s="990"/>
      <c r="C177" s="990"/>
      <c r="D177" s="990"/>
      <c r="E177" s="990"/>
      <c r="F177" s="990"/>
      <c r="G177" s="990"/>
      <c r="H177" s="990"/>
      <c r="I177" s="990"/>
      <c r="J177" s="994">
        <v>459.99900000000002</v>
      </c>
      <c r="K177" s="990"/>
      <c r="L177" s="990"/>
      <c r="M177" s="990"/>
      <c r="N177" s="990"/>
      <c r="O177" s="990"/>
      <c r="P177" s="990"/>
      <c r="Q177" s="1457"/>
      <c r="R177" s="1060"/>
    </row>
    <row r="178" spans="1:18" s="1029" customFormat="1" ht="30" customHeight="1">
      <c r="A178" s="1034">
        <v>86</v>
      </c>
      <c r="B178" s="990" t="s">
        <v>1015</v>
      </c>
      <c r="C178" s="990" t="s">
        <v>76</v>
      </c>
      <c r="D178" s="990"/>
      <c r="E178" s="990">
        <v>0</v>
      </c>
      <c r="F178" s="990">
        <v>0</v>
      </c>
      <c r="G178" s="990">
        <v>0</v>
      </c>
      <c r="H178" s="990">
        <v>0</v>
      </c>
      <c r="I178" s="990"/>
      <c r="J178" s="994"/>
      <c r="K178" s="990"/>
      <c r="L178" s="990"/>
      <c r="M178" s="990"/>
      <c r="N178" s="990"/>
      <c r="O178" s="990"/>
      <c r="P178" s="990"/>
      <c r="Q178" s="1457"/>
      <c r="R178" s="1060"/>
    </row>
    <row r="179" spans="1:18" s="1029" customFormat="1" ht="30" customHeight="1">
      <c r="A179" s="1034"/>
      <c r="B179" s="990"/>
      <c r="C179" s="990"/>
      <c r="D179" s="990"/>
      <c r="E179" s="990"/>
      <c r="F179" s="990"/>
      <c r="G179" s="990"/>
      <c r="H179" s="990"/>
      <c r="I179" s="990"/>
      <c r="J179" s="994">
        <v>260</v>
      </c>
      <c r="K179" s="990"/>
      <c r="L179" s="990"/>
      <c r="M179" s="990"/>
      <c r="N179" s="990"/>
      <c r="O179" s="990"/>
      <c r="P179" s="990"/>
      <c r="Q179" s="1457"/>
      <c r="R179" s="1060"/>
    </row>
    <row r="180" spans="1:18" s="1029" customFormat="1" ht="30" customHeight="1">
      <c r="A180" s="1034">
        <v>87</v>
      </c>
      <c r="B180" s="990" t="s">
        <v>1016</v>
      </c>
      <c r="C180" s="990" t="s">
        <v>76</v>
      </c>
      <c r="D180" s="990"/>
      <c r="E180" s="990">
        <v>0</v>
      </c>
      <c r="F180" s="990">
        <v>0</v>
      </c>
      <c r="G180" s="990">
        <v>0</v>
      </c>
      <c r="H180" s="990">
        <v>0</v>
      </c>
      <c r="I180" s="990"/>
      <c r="J180" s="994"/>
      <c r="K180" s="990"/>
      <c r="L180" s="990" t="s">
        <v>2961</v>
      </c>
      <c r="M180" s="990" t="s">
        <v>22</v>
      </c>
      <c r="N180" s="990"/>
      <c r="O180" s="990"/>
      <c r="P180" s="990"/>
      <c r="Q180" s="1457"/>
      <c r="R180" s="1060"/>
    </row>
    <row r="181" spans="1:18" s="1029" customFormat="1" ht="30" customHeight="1">
      <c r="A181" s="1034"/>
      <c r="B181" s="990"/>
      <c r="C181" s="990"/>
      <c r="D181" s="990"/>
      <c r="E181" s="990"/>
      <c r="F181" s="990"/>
      <c r="G181" s="990"/>
      <c r="H181" s="990"/>
      <c r="I181" s="990"/>
      <c r="J181" s="994">
        <v>330</v>
      </c>
      <c r="K181" s="990"/>
      <c r="L181" s="990"/>
      <c r="M181" s="990"/>
      <c r="N181" s="990"/>
      <c r="O181" s="990"/>
      <c r="P181" s="990"/>
      <c r="Q181" s="1457"/>
      <c r="R181" s="1060"/>
    </row>
    <row r="182" spans="1:18" s="1029" customFormat="1" ht="30" customHeight="1">
      <c r="A182" s="1034">
        <v>88</v>
      </c>
      <c r="B182" s="990" t="s">
        <v>1017</v>
      </c>
      <c r="C182" s="990" t="s">
        <v>76</v>
      </c>
      <c r="D182" s="990"/>
      <c r="E182" s="990">
        <v>0</v>
      </c>
      <c r="F182" s="990">
        <v>0</v>
      </c>
      <c r="G182" s="990">
        <v>0</v>
      </c>
      <c r="H182" s="990">
        <v>0</v>
      </c>
      <c r="I182" s="990" t="s">
        <v>2762</v>
      </c>
      <c r="J182" s="994"/>
      <c r="K182" s="990"/>
      <c r="L182" s="990" t="s">
        <v>2961</v>
      </c>
      <c r="M182" s="990" t="s">
        <v>1009</v>
      </c>
      <c r="N182" s="990"/>
      <c r="O182" s="990"/>
      <c r="P182" s="990"/>
      <c r="Q182" s="1457"/>
      <c r="R182" s="1060"/>
    </row>
    <row r="183" spans="1:18" s="1029" customFormat="1" ht="30" customHeight="1">
      <c r="A183" s="1034"/>
      <c r="B183" s="990"/>
      <c r="C183" s="990"/>
      <c r="D183" s="990"/>
      <c r="E183" s="990"/>
      <c r="F183" s="990"/>
      <c r="G183" s="990"/>
      <c r="H183" s="990"/>
      <c r="I183" s="990"/>
      <c r="J183" s="994">
        <v>311.04000000000002</v>
      </c>
      <c r="K183" s="990"/>
      <c r="L183" s="990"/>
      <c r="M183" s="990"/>
      <c r="N183" s="990"/>
      <c r="O183" s="990"/>
      <c r="P183" s="990"/>
      <c r="Q183" s="1457"/>
      <c r="R183" s="1060"/>
    </row>
    <row r="184" spans="1:18" s="1029" customFormat="1" ht="30" customHeight="1">
      <c r="A184" s="1034">
        <v>89</v>
      </c>
      <c r="B184" s="990" t="s">
        <v>3105</v>
      </c>
      <c r="C184" s="990" t="s">
        <v>1998</v>
      </c>
      <c r="D184" s="990" t="s">
        <v>1999</v>
      </c>
      <c r="E184" s="990">
        <v>0</v>
      </c>
      <c r="F184" s="990">
        <v>0</v>
      </c>
      <c r="G184" s="990">
        <v>0</v>
      </c>
      <c r="H184" s="990">
        <v>0</v>
      </c>
      <c r="I184" s="990" t="s">
        <v>1766</v>
      </c>
      <c r="J184" s="994"/>
      <c r="K184" s="1036">
        <f>J177+J179+J181+J183</f>
        <v>1361.039</v>
      </c>
      <c r="L184" s="1036" t="s">
        <v>2961</v>
      </c>
      <c r="M184" s="1036" t="s">
        <v>1009</v>
      </c>
      <c r="N184" s="990" t="s">
        <v>1009</v>
      </c>
      <c r="O184" s="1036"/>
      <c r="P184" s="1036"/>
      <c r="Q184" s="1036"/>
      <c r="R184" s="1038"/>
    </row>
    <row r="185" spans="1:18" s="1029" customFormat="1" ht="30" customHeight="1">
      <c r="A185" s="1034"/>
      <c r="B185" s="990"/>
      <c r="C185" s="990"/>
      <c r="D185" s="990"/>
      <c r="E185" s="990"/>
      <c r="F185" s="990"/>
      <c r="G185" s="990"/>
      <c r="H185" s="990"/>
      <c r="I185" s="990"/>
      <c r="J185" s="994">
        <v>408.94799999999998</v>
      </c>
      <c r="K185" s="990"/>
      <c r="L185" s="990"/>
      <c r="M185" s="990"/>
      <c r="N185" s="990"/>
      <c r="O185" s="990"/>
      <c r="P185" s="990"/>
      <c r="Q185" s="1457"/>
      <c r="R185" s="1060"/>
    </row>
    <row r="186" spans="1:18" s="1029" customFormat="1" ht="30" customHeight="1">
      <c r="A186" s="1034">
        <v>90</v>
      </c>
      <c r="B186" s="990" t="s">
        <v>765</v>
      </c>
      <c r="C186" s="990" t="s">
        <v>53</v>
      </c>
      <c r="D186" s="990"/>
      <c r="E186" s="990">
        <v>0</v>
      </c>
      <c r="F186" s="990">
        <v>0</v>
      </c>
      <c r="G186" s="990">
        <v>0</v>
      </c>
      <c r="H186" s="990">
        <v>0</v>
      </c>
      <c r="I186" s="990" t="s">
        <v>897</v>
      </c>
      <c r="J186" s="994"/>
      <c r="K186" s="990"/>
      <c r="L186" s="990" t="s">
        <v>2961</v>
      </c>
      <c r="M186" s="990" t="s">
        <v>1009</v>
      </c>
      <c r="N186" s="990" t="s">
        <v>1009</v>
      </c>
      <c r="O186" s="990" t="s">
        <v>22</v>
      </c>
      <c r="P186" s="990"/>
      <c r="Q186" s="1457"/>
      <c r="R186" s="1060"/>
    </row>
    <row r="187" spans="1:18" s="1029" customFormat="1" ht="30" customHeight="1">
      <c r="A187" s="1034"/>
      <c r="B187" s="990"/>
      <c r="C187" s="990"/>
      <c r="D187" s="990"/>
      <c r="E187" s="990"/>
      <c r="F187" s="990"/>
      <c r="G187" s="990"/>
      <c r="H187" s="990"/>
      <c r="I187" s="990"/>
      <c r="J187" s="994">
        <v>371.34500000000003</v>
      </c>
      <c r="K187" s="990"/>
      <c r="L187" s="990"/>
      <c r="M187" s="990"/>
      <c r="N187" s="990"/>
      <c r="O187" s="990"/>
      <c r="P187" s="990"/>
      <c r="Q187" s="1457"/>
      <c r="R187" s="1060"/>
    </row>
    <row r="188" spans="1:18" s="1029" customFormat="1" ht="30" customHeight="1">
      <c r="A188" s="1034">
        <v>91</v>
      </c>
      <c r="B188" s="990" t="s">
        <v>801</v>
      </c>
      <c r="C188" s="990" t="s">
        <v>76</v>
      </c>
      <c r="D188" s="990"/>
      <c r="E188" s="990">
        <v>0</v>
      </c>
      <c r="F188" s="990">
        <v>0</v>
      </c>
      <c r="G188" s="990">
        <v>0</v>
      </c>
      <c r="H188" s="990">
        <v>0</v>
      </c>
      <c r="I188" s="990" t="s">
        <v>897</v>
      </c>
      <c r="J188" s="994"/>
      <c r="K188" s="990"/>
      <c r="L188" s="990" t="s">
        <v>2961</v>
      </c>
      <c r="M188" s="990" t="s">
        <v>1009</v>
      </c>
      <c r="N188" s="990" t="s">
        <v>1009</v>
      </c>
      <c r="O188" s="990" t="s">
        <v>1009</v>
      </c>
      <c r="P188" s="990"/>
      <c r="Q188" s="1457"/>
      <c r="R188" s="1060"/>
    </row>
    <row r="189" spans="1:18" s="1029" customFormat="1" ht="30" customHeight="1">
      <c r="A189" s="1034"/>
      <c r="B189" s="990"/>
      <c r="C189" s="990"/>
      <c r="D189" s="990"/>
      <c r="E189" s="990"/>
      <c r="F189" s="990"/>
      <c r="G189" s="990"/>
      <c r="H189" s="990"/>
      <c r="I189" s="990"/>
      <c r="J189" s="994">
        <v>364.11399999999998</v>
      </c>
      <c r="K189" s="990"/>
      <c r="L189" s="990"/>
      <c r="M189" s="990"/>
      <c r="N189" s="990"/>
      <c r="O189" s="990"/>
      <c r="P189" s="990"/>
      <c r="Q189" s="1457"/>
      <c r="R189" s="1060"/>
    </row>
    <row r="190" spans="1:18" s="1029" customFormat="1" ht="30" customHeight="1">
      <c r="A190" s="1034">
        <v>92</v>
      </c>
      <c r="B190" s="990" t="s">
        <v>806</v>
      </c>
      <c r="C190" s="990" t="s">
        <v>62</v>
      </c>
      <c r="D190" s="990"/>
      <c r="E190" s="990">
        <v>0</v>
      </c>
      <c r="F190" s="990">
        <v>0</v>
      </c>
      <c r="G190" s="990">
        <v>0</v>
      </c>
      <c r="H190" s="990">
        <v>0</v>
      </c>
      <c r="I190" s="990" t="s">
        <v>2762</v>
      </c>
      <c r="J190" s="994"/>
      <c r="K190" s="990"/>
      <c r="L190" s="990" t="s">
        <v>2961</v>
      </c>
      <c r="M190" s="990" t="s">
        <v>1009</v>
      </c>
      <c r="N190" s="990" t="s">
        <v>1009</v>
      </c>
      <c r="O190" s="990" t="s">
        <v>1009</v>
      </c>
      <c r="P190" s="990"/>
      <c r="Q190" s="1457"/>
      <c r="R190" s="1060"/>
    </row>
    <row r="191" spans="1:18" s="1029" customFormat="1" ht="30" customHeight="1">
      <c r="A191" s="1034"/>
      <c r="B191" s="990"/>
      <c r="C191" s="990"/>
      <c r="D191" s="990"/>
      <c r="E191" s="990"/>
      <c r="F191" s="990"/>
      <c r="G191" s="990"/>
      <c r="H191" s="990"/>
      <c r="I191" s="990"/>
      <c r="J191" s="994">
        <v>419.36</v>
      </c>
      <c r="K191" s="990"/>
      <c r="L191" s="990"/>
      <c r="M191" s="990"/>
      <c r="N191" s="990"/>
      <c r="O191" s="990"/>
      <c r="P191" s="990"/>
      <c r="Q191" s="1457"/>
      <c r="R191" s="1060"/>
    </row>
    <row r="192" spans="1:18" s="1029" customFormat="1" ht="30" customHeight="1">
      <c r="A192" s="1034">
        <v>93</v>
      </c>
      <c r="B192" s="990" t="s">
        <v>719</v>
      </c>
      <c r="C192" s="990" t="s">
        <v>76</v>
      </c>
      <c r="D192" s="990"/>
      <c r="E192" s="990">
        <v>0</v>
      </c>
      <c r="F192" s="990">
        <v>0</v>
      </c>
      <c r="G192" s="990">
        <v>0</v>
      </c>
      <c r="H192" s="990">
        <v>0</v>
      </c>
      <c r="I192" s="990" t="s">
        <v>3337</v>
      </c>
      <c r="J192" s="994"/>
      <c r="K192" s="990"/>
      <c r="L192" s="990" t="s">
        <v>2961</v>
      </c>
      <c r="M192" s="990" t="s">
        <v>1009</v>
      </c>
      <c r="N192" s="990" t="s">
        <v>1009</v>
      </c>
      <c r="O192" s="990"/>
      <c r="P192" s="990"/>
      <c r="Q192" s="1457"/>
      <c r="R192" s="1060"/>
    </row>
    <row r="193" spans="1:18" s="1029" customFormat="1" ht="30" customHeight="1">
      <c r="A193" s="1034"/>
      <c r="B193" s="990"/>
      <c r="C193" s="990"/>
      <c r="D193" s="990"/>
      <c r="E193" s="990"/>
      <c r="F193" s="990"/>
      <c r="G193" s="990"/>
      <c r="H193" s="990"/>
      <c r="I193" s="990"/>
      <c r="J193" s="994">
        <v>348.12900000000002</v>
      </c>
      <c r="K193" s="990"/>
      <c r="L193" s="990"/>
      <c r="M193" s="990"/>
      <c r="N193" s="990"/>
      <c r="O193" s="990"/>
      <c r="P193" s="990"/>
      <c r="Q193" s="1457"/>
      <c r="R193" s="1060"/>
    </row>
    <row r="194" spans="1:18" s="1029" customFormat="1" ht="30" customHeight="1">
      <c r="A194" s="1034">
        <v>94</v>
      </c>
      <c r="B194" s="990" t="s">
        <v>3106</v>
      </c>
      <c r="C194" s="990" t="s">
        <v>1269</v>
      </c>
      <c r="D194" s="990" t="s">
        <v>2000</v>
      </c>
      <c r="E194" s="990">
        <v>0</v>
      </c>
      <c r="F194" s="990">
        <v>0</v>
      </c>
      <c r="G194" s="990">
        <v>0</v>
      </c>
      <c r="H194" s="990">
        <v>0</v>
      </c>
      <c r="I194" s="990" t="s">
        <v>2762</v>
      </c>
      <c r="J194" s="994"/>
      <c r="K194" s="1036">
        <f>J185+J187+J189+J191+J193</f>
        <v>1911.8959999999997</v>
      </c>
      <c r="L194" s="1036" t="s">
        <v>2961</v>
      </c>
      <c r="M194" s="1036" t="s">
        <v>1009</v>
      </c>
      <c r="N194" s="990" t="s">
        <v>1009</v>
      </c>
      <c r="O194" s="1036" t="s">
        <v>1009</v>
      </c>
      <c r="P194" s="1036"/>
      <c r="Q194" s="1036"/>
      <c r="R194" s="1038"/>
    </row>
    <row r="195" spans="1:18" s="1029" customFormat="1" ht="30" customHeight="1">
      <c r="A195" s="1034"/>
      <c r="B195" s="990"/>
      <c r="C195" s="990"/>
      <c r="D195" s="990"/>
      <c r="E195" s="990"/>
      <c r="F195" s="990"/>
      <c r="G195" s="990"/>
      <c r="H195" s="990"/>
      <c r="I195" s="990"/>
      <c r="J195" s="994">
        <v>367.84800000000001</v>
      </c>
      <c r="K195" s="990"/>
      <c r="L195" s="990"/>
      <c r="M195" s="990"/>
      <c r="N195" s="990"/>
      <c r="O195" s="990"/>
      <c r="P195" s="990"/>
      <c r="Q195" s="1457"/>
      <c r="R195" s="1060"/>
    </row>
    <row r="196" spans="1:18" s="1029" customFormat="1" ht="30" customHeight="1">
      <c r="A196" s="1034">
        <v>95</v>
      </c>
      <c r="B196" s="990" t="s">
        <v>502</v>
      </c>
      <c r="C196" s="990" t="s">
        <v>76</v>
      </c>
      <c r="D196" s="990"/>
      <c r="E196" s="990">
        <v>0</v>
      </c>
      <c r="F196" s="990">
        <v>0</v>
      </c>
      <c r="G196" s="990">
        <v>0</v>
      </c>
      <c r="H196" s="990">
        <v>0</v>
      </c>
      <c r="I196" s="990" t="s">
        <v>2762</v>
      </c>
      <c r="J196" s="994"/>
      <c r="K196" s="990"/>
      <c r="L196" s="990" t="s">
        <v>2961</v>
      </c>
      <c r="M196" s="990" t="s">
        <v>1009</v>
      </c>
      <c r="N196" s="990" t="s">
        <v>1009</v>
      </c>
      <c r="O196" s="990" t="s">
        <v>1009</v>
      </c>
      <c r="P196" s="990"/>
      <c r="Q196" s="1457"/>
      <c r="R196" s="1060"/>
    </row>
    <row r="197" spans="1:18" s="1029" customFormat="1" ht="30" customHeight="1">
      <c r="A197" s="1034"/>
      <c r="B197" s="990"/>
      <c r="C197" s="990"/>
      <c r="D197" s="990"/>
      <c r="E197" s="990"/>
      <c r="F197" s="990"/>
      <c r="G197" s="990"/>
      <c r="H197" s="990"/>
      <c r="I197" s="990"/>
      <c r="J197" s="994">
        <v>396.726</v>
      </c>
      <c r="K197" s="990"/>
      <c r="L197" s="990"/>
      <c r="M197" s="990"/>
      <c r="N197" s="990"/>
      <c r="O197" s="990"/>
      <c r="P197" s="990"/>
      <c r="Q197" s="1457"/>
      <c r="R197" s="1060"/>
    </row>
    <row r="198" spans="1:18" s="1029" customFormat="1" ht="30" customHeight="1">
      <c r="A198" s="1034">
        <v>96</v>
      </c>
      <c r="B198" s="990" t="s">
        <v>503</v>
      </c>
      <c r="C198" s="990" t="s">
        <v>76</v>
      </c>
      <c r="D198" s="990"/>
      <c r="E198" s="990">
        <v>0</v>
      </c>
      <c r="F198" s="990">
        <v>0</v>
      </c>
      <c r="G198" s="990">
        <v>0</v>
      </c>
      <c r="H198" s="990">
        <v>0</v>
      </c>
      <c r="I198" s="990" t="s">
        <v>897</v>
      </c>
      <c r="J198" s="994"/>
      <c r="K198" s="990"/>
      <c r="L198" s="990" t="s">
        <v>2961</v>
      </c>
      <c r="M198" s="990" t="s">
        <v>1009</v>
      </c>
      <c r="N198" s="990" t="s">
        <v>1009</v>
      </c>
      <c r="O198" s="990" t="s">
        <v>1009</v>
      </c>
      <c r="P198" s="990"/>
      <c r="Q198" s="1457"/>
      <c r="R198" s="1060"/>
    </row>
    <row r="199" spans="1:18" s="1029" customFormat="1" ht="30" customHeight="1">
      <c r="A199" s="1034"/>
      <c r="B199" s="990"/>
      <c r="C199" s="990"/>
      <c r="D199" s="990"/>
      <c r="E199" s="990"/>
      <c r="F199" s="990"/>
      <c r="G199" s="990"/>
      <c r="H199" s="990"/>
      <c r="I199" s="990"/>
      <c r="J199" s="994">
        <v>375.11099999999999</v>
      </c>
      <c r="K199" s="990"/>
      <c r="L199" s="990"/>
      <c r="M199" s="990"/>
      <c r="N199" s="990"/>
      <c r="O199" s="990"/>
      <c r="P199" s="990"/>
      <c r="Q199" s="1457"/>
      <c r="R199" s="1060"/>
    </row>
    <row r="200" spans="1:18" s="1029" customFormat="1" ht="30" customHeight="1">
      <c r="A200" s="1034">
        <v>97</v>
      </c>
      <c r="B200" s="990" t="s">
        <v>555</v>
      </c>
      <c r="C200" s="990" t="s">
        <v>76</v>
      </c>
      <c r="D200" s="990"/>
      <c r="E200" s="990">
        <v>0</v>
      </c>
      <c r="F200" s="990">
        <v>0</v>
      </c>
      <c r="G200" s="990">
        <v>0</v>
      </c>
      <c r="H200" s="990">
        <v>0</v>
      </c>
      <c r="I200" s="990" t="s">
        <v>897</v>
      </c>
      <c r="J200" s="994"/>
      <c r="K200" s="990"/>
      <c r="L200" s="990" t="s">
        <v>2961</v>
      </c>
      <c r="M200" s="990" t="s">
        <v>1009</v>
      </c>
      <c r="N200" s="990" t="s">
        <v>1009</v>
      </c>
      <c r="O200" s="990" t="s">
        <v>1009</v>
      </c>
      <c r="P200" s="990"/>
      <c r="Q200" s="1457"/>
      <c r="R200" s="1060"/>
    </row>
    <row r="201" spans="1:18" s="1029" customFormat="1" ht="30" customHeight="1">
      <c r="A201" s="1034"/>
      <c r="B201" s="990"/>
      <c r="C201" s="990"/>
      <c r="D201" s="990"/>
      <c r="E201" s="990"/>
      <c r="F201" s="990"/>
      <c r="G201" s="990"/>
      <c r="H201" s="990"/>
      <c r="I201" s="990"/>
      <c r="J201" s="994">
        <v>335.00299999999999</v>
      </c>
      <c r="K201" s="990"/>
      <c r="L201" s="990"/>
      <c r="M201" s="990"/>
      <c r="N201" s="990"/>
      <c r="O201" s="990"/>
      <c r="P201" s="990"/>
      <c r="Q201" s="1457"/>
      <c r="R201" s="1060"/>
    </row>
    <row r="202" spans="1:18" s="1029" customFormat="1" ht="30" customHeight="1">
      <c r="A202" s="1034">
        <v>98</v>
      </c>
      <c r="B202" s="990" t="s">
        <v>3107</v>
      </c>
      <c r="C202" s="990" t="s">
        <v>1269</v>
      </c>
      <c r="D202" s="990" t="s">
        <v>2005</v>
      </c>
      <c r="E202" s="990">
        <v>0</v>
      </c>
      <c r="F202" s="990">
        <v>0</v>
      </c>
      <c r="G202" s="990">
        <v>0</v>
      </c>
      <c r="H202" s="990">
        <v>0</v>
      </c>
      <c r="I202" s="990" t="s">
        <v>1766</v>
      </c>
      <c r="J202" s="994"/>
      <c r="K202" s="1036">
        <f>J195+J197+J199+J201</f>
        <v>1474.6879999999999</v>
      </c>
      <c r="L202" s="1036" t="s">
        <v>2961</v>
      </c>
      <c r="M202" s="1036" t="s">
        <v>1009</v>
      </c>
      <c r="N202" s="990" t="s">
        <v>1009</v>
      </c>
      <c r="P202" s="1036"/>
      <c r="Q202" s="1036"/>
      <c r="R202" s="1038"/>
    </row>
    <row r="203" spans="1:18" s="1029" customFormat="1" ht="30" customHeight="1">
      <c r="A203" s="1034"/>
      <c r="B203" s="990"/>
      <c r="C203" s="990"/>
      <c r="D203" s="990"/>
      <c r="E203" s="990"/>
      <c r="F203" s="990"/>
      <c r="G203" s="990"/>
      <c r="H203" s="990"/>
      <c r="I203" s="990"/>
      <c r="J203" s="994">
        <v>360</v>
      </c>
      <c r="K203" s="990"/>
      <c r="L203" s="990"/>
      <c r="M203" s="990"/>
      <c r="N203" s="990"/>
      <c r="O203" s="990"/>
      <c r="P203" s="990"/>
      <c r="Q203" s="1457"/>
      <c r="R203" s="1060"/>
    </row>
    <row r="204" spans="1:18" s="1029" customFormat="1" ht="30" customHeight="1">
      <c r="A204" s="1034">
        <v>99</v>
      </c>
      <c r="B204" s="990" t="s">
        <v>564</v>
      </c>
      <c r="C204" s="990" t="s">
        <v>62</v>
      </c>
      <c r="D204" s="990"/>
      <c r="E204" s="990">
        <v>0</v>
      </c>
      <c r="F204" s="990">
        <v>0</v>
      </c>
      <c r="G204" s="990">
        <v>0</v>
      </c>
      <c r="H204" s="990">
        <v>0</v>
      </c>
      <c r="I204" s="990" t="s">
        <v>2762</v>
      </c>
      <c r="J204" s="994"/>
      <c r="K204" s="990"/>
      <c r="L204" s="990" t="s">
        <v>2961</v>
      </c>
      <c r="M204" s="990" t="s">
        <v>1009</v>
      </c>
      <c r="N204" s="990" t="s">
        <v>1009</v>
      </c>
      <c r="O204" s="990" t="s">
        <v>1009</v>
      </c>
      <c r="P204" s="990"/>
      <c r="Q204" s="1457"/>
      <c r="R204" s="1060"/>
    </row>
    <row r="205" spans="1:18" s="1029" customFormat="1" ht="30" customHeight="1">
      <c r="A205" s="1034"/>
      <c r="B205" s="990"/>
      <c r="C205" s="990"/>
      <c r="D205" s="990"/>
      <c r="E205" s="990"/>
      <c r="F205" s="990"/>
      <c r="G205" s="990"/>
      <c r="H205" s="990"/>
      <c r="I205" s="990"/>
      <c r="J205" s="994">
        <v>360</v>
      </c>
      <c r="K205" s="990"/>
      <c r="L205" s="990"/>
      <c r="M205" s="990"/>
      <c r="N205" s="990"/>
      <c r="O205" s="990"/>
      <c r="P205" s="990"/>
      <c r="Q205" s="1457"/>
      <c r="R205" s="1060"/>
    </row>
    <row r="206" spans="1:18" s="1029" customFormat="1" ht="30" customHeight="1">
      <c r="A206" s="1034">
        <v>100</v>
      </c>
      <c r="B206" s="990" t="s">
        <v>2007</v>
      </c>
      <c r="C206" s="990" t="s">
        <v>76</v>
      </c>
      <c r="D206" s="990"/>
      <c r="E206" s="990">
        <v>0</v>
      </c>
      <c r="F206" s="990">
        <v>0</v>
      </c>
      <c r="G206" s="990">
        <v>0</v>
      </c>
      <c r="H206" s="990">
        <v>0</v>
      </c>
      <c r="I206" s="990" t="s">
        <v>2762</v>
      </c>
      <c r="J206" s="994"/>
      <c r="K206" s="990"/>
      <c r="L206" s="990" t="s">
        <v>2961</v>
      </c>
      <c r="M206" s="990" t="s">
        <v>1009</v>
      </c>
      <c r="N206" s="990" t="s">
        <v>1009</v>
      </c>
      <c r="O206" s="1036" t="s">
        <v>1009</v>
      </c>
      <c r="P206" s="990"/>
      <c r="Q206" s="1457"/>
      <c r="R206" s="1060"/>
    </row>
    <row r="207" spans="1:18" s="1029" customFormat="1" ht="30" customHeight="1">
      <c r="A207" s="1034"/>
      <c r="B207" s="990"/>
      <c r="C207" s="990"/>
      <c r="D207" s="990"/>
      <c r="E207" s="990"/>
      <c r="F207" s="990"/>
      <c r="G207" s="990"/>
      <c r="H207" s="990"/>
      <c r="I207" s="990"/>
      <c r="J207" s="994">
        <v>359.49599999999998</v>
      </c>
      <c r="K207" s="990"/>
      <c r="L207" s="990"/>
      <c r="M207" s="990"/>
      <c r="N207" s="990"/>
      <c r="O207" s="990"/>
      <c r="P207" s="990"/>
      <c r="Q207" s="1457"/>
      <c r="R207" s="1060"/>
    </row>
    <row r="208" spans="1:18" s="1029" customFormat="1" ht="30" customHeight="1">
      <c r="A208" s="1034">
        <v>101</v>
      </c>
      <c r="B208" s="990" t="s">
        <v>3108</v>
      </c>
      <c r="C208" s="990" t="s">
        <v>1269</v>
      </c>
      <c r="D208" s="990" t="s">
        <v>2011</v>
      </c>
      <c r="E208" s="990">
        <v>0</v>
      </c>
      <c r="F208" s="990">
        <v>0</v>
      </c>
      <c r="G208" s="990">
        <v>0</v>
      </c>
      <c r="H208" s="990">
        <v>0</v>
      </c>
      <c r="I208" s="990" t="s">
        <v>897</v>
      </c>
      <c r="J208" s="994"/>
      <c r="K208" s="1036">
        <f>J203+J205+J207</f>
        <v>1079.4960000000001</v>
      </c>
      <c r="L208" s="1036" t="s">
        <v>2961</v>
      </c>
      <c r="M208" s="1036" t="s">
        <v>1009</v>
      </c>
      <c r="N208" s="1036"/>
      <c r="O208" s="1036"/>
      <c r="P208" s="1036"/>
      <c r="Q208" s="1036"/>
      <c r="R208" s="1038"/>
    </row>
    <row r="209" spans="1:18" s="1029" customFormat="1" ht="30" customHeight="1">
      <c r="A209" s="1034"/>
      <c r="B209" s="990"/>
      <c r="C209" s="990"/>
      <c r="D209" s="990"/>
      <c r="E209" s="990"/>
      <c r="F209" s="990"/>
      <c r="G209" s="990"/>
      <c r="H209" s="990"/>
      <c r="I209" s="990"/>
      <c r="J209" s="994">
        <v>350.73899999999998</v>
      </c>
      <c r="K209" s="990"/>
      <c r="L209" s="990"/>
      <c r="M209" s="990"/>
      <c r="N209" s="990"/>
      <c r="O209" s="990"/>
      <c r="P209" s="990"/>
      <c r="Q209" s="1457"/>
      <c r="R209" s="1060"/>
    </row>
    <row r="210" spans="1:18" s="1029" customFormat="1" ht="30" customHeight="1">
      <c r="A210" s="1034">
        <v>102</v>
      </c>
      <c r="B210" s="990" t="s">
        <v>985</v>
      </c>
      <c r="C210" s="990" t="s">
        <v>76</v>
      </c>
      <c r="D210" s="990"/>
      <c r="E210" s="990">
        <v>0</v>
      </c>
      <c r="F210" s="990">
        <v>0</v>
      </c>
      <c r="G210" s="990">
        <v>0</v>
      </c>
      <c r="H210" s="990">
        <v>0</v>
      </c>
      <c r="I210" s="990" t="s">
        <v>2762</v>
      </c>
      <c r="J210" s="994"/>
      <c r="K210" s="990"/>
      <c r="L210" s="990" t="s">
        <v>2961</v>
      </c>
      <c r="M210" s="990" t="s">
        <v>1009</v>
      </c>
      <c r="N210" s="990" t="s">
        <v>1009</v>
      </c>
      <c r="O210" s="990" t="s">
        <v>1009</v>
      </c>
      <c r="P210" s="990"/>
      <c r="Q210" s="1457"/>
      <c r="R210" s="1060"/>
    </row>
    <row r="211" spans="1:18" s="1029" customFormat="1" ht="30" customHeight="1">
      <c r="A211" s="1034"/>
      <c r="B211" s="990"/>
      <c r="C211" s="990"/>
      <c r="D211" s="990"/>
      <c r="E211" s="990"/>
      <c r="F211" s="990"/>
      <c r="G211" s="990"/>
      <c r="H211" s="990"/>
      <c r="I211" s="990"/>
      <c r="J211" s="994">
        <v>337.89100000000002</v>
      </c>
      <c r="K211" s="990"/>
      <c r="L211" s="990"/>
      <c r="M211" s="990"/>
      <c r="N211" s="990"/>
      <c r="O211" s="990"/>
      <c r="P211" s="990"/>
      <c r="Q211" s="1457"/>
      <c r="R211" s="1060"/>
    </row>
    <row r="212" spans="1:18" s="1029" customFormat="1" ht="30" customHeight="1">
      <c r="A212" s="1034">
        <v>103</v>
      </c>
      <c r="B212" s="990" t="s">
        <v>777</v>
      </c>
      <c r="C212" s="990" t="s">
        <v>76</v>
      </c>
      <c r="D212" s="990"/>
      <c r="E212" s="990">
        <v>0</v>
      </c>
      <c r="F212" s="990">
        <v>0</v>
      </c>
      <c r="G212" s="990">
        <v>0</v>
      </c>
      <c r="H212" s="990">
        <v>0</v>
      </c>
      <c r="I212" s="990" t="s">
        <v>3337</v>
      </c>
      <c r="J212" s="994"/>
      <c r="K212" s="990"/>
      <c r="L212" s="990" t="s">
        <v>2961</v>
      </c>
      <c r="M212" s="990" t="s">
        <v>1009</v>
      </c>
      <c r="N212" s="990" t="s">
        <v>1009</v>
      </c>
      <c r="O212" s="990"/>
      <c r="P212" s="990"/>
      <c r="Q212" s="1457"/>
      <c r="R212" s="1060"/>
    </row>
    <row r="213" spans="1:18" s="1029" customFormat="1" ht="30" customHeight="1">
      <c r="A213" s="1034"/>
      <c r="B213" s="990"/>
      <c r="C213" s="990"/>
      <c r="D213" s="990"/>
      <c r="E213" s="990"/>
      <c r="F213" s="990"/>
      <c r="G213" s="990"/>
      <c r="H213" s="990"/>
      <c r="I213" s="990"/>
      <c r="J213" s="994">
        <v>331.00099999999998</v>
      </c>
      <c r="K213" s="990"/>
      <c r="L213" s="990"/>
      <c r="M213" s="990"/>
      <c r="N213" s="990"/>
      <c r="O213" s="990"/>
      <c r="P213" s="990"/>
      <c r="Q213" s="1457"/>
      <c r="R213" s="1060"/>
    </row>
    <row r="214" spans="1:18" s="1029" customFormat="1" ht="30" customHeight="1">
      <c r="A214" s="1034">
        <v>104</v>
      </c>
      <c r="B214" s="990" t="s">
        <v>786</v>
      </c>
      <c r="C214" s="990" t="s">
        <v>76</v>
      </c>
      <c r="D214" s="990"/>
      <c r="E214" s="990">
        <v>0</v>
      </c>
      <c r="F214" s="990">
        <v>0</v>
      </c>
      <c r="G214" s="990">
        <v>0</v>
      </c>
      <c r="H214" s="990">
        <v>0</v>
      </c>
      <c r="I214" s="990" t="s">
        <v>897</v>
      </c>
      <c r="J214" s="994"/>
      <c r="K214" s="990"/>
      <c r="L214" s="990" t="s">
        <v>2961</v>
      </c>
      <c r="M214" s="990" t="s">
        <v>1009</v>
      </c>
      <c r="N214" s="990" t="s">
        <v>1009</v>
      </c>
      <c r="O214" s="990"/>
      <c r="P214" s="990"/>
      <c r="Q214" s="1457"/>
      <c r="R214" s="1060"/>
    </row>
    <row r="215" spans="1:18" s="1029" customFormat="1" ht="30" customHeight="1">
      <c r="A215" s="1034"/>
      <c r="B215" s="990"/>
      <c r="C215" s="990"/>
      <c r="D215" s="990"/>
      <c r="E215" s="990"/>
      <c r="F215" s="990"/>
      <c r="G215" s="990"/>
      <c r="H215" s="990"/>
      <c r="I215" s="990"/>
      <c r="J215" s="994">
        <v>360.36900000000003</v>
      </c>
      <c r="K215" s="990"/>
      <c r="L215" s="990"/>
      <c r="M215" s="990"/>
      <c r="N215" s="990"/>
      <c r="O215" s="990"/>
      <c r="P215" s="990"/>
      <c r="Q215" s="1457"/>
      <c r="R215" s="1060"/>
    </row>
    <row r="216" spans="1:18" s="1029" customFormat="1" ht="30" customHeight="1">
      <c r="A216" s="1034">
        <v>105</v>
      </c>
      <c r="B216" s="990" t="s">
        <v>800</v>
      </c>
      <c r="C216" s="990" t="s">
        <v>76</v>
      </c>
      <c r="D216" s="990"/>
      <c r="E216" s="990">
        <v>0</v>
      </c>
      <c r="F216" s="990">
        <v>0</v>
      </c>
      <c r="G216" s="990">
        <v>0</v>
      </c>
      <c r="H216" s="990">
        <v>0</v>
      </c>
      <c r="I216" s="990" t="s">
        <v>897</v>
      </c>
      <c r="J216" s="994"/>
      <c r="K216" s="990"/>
      <c r="L216" s="990" t="s">
        <v>2961</v>
      </c>
      <c r="M216" s="990" t="s">
        <v>1009</v>
      </c>
      <c r="N216" s="990" t="s">
        <v>1009</v>
      </c>
      <c r="O216" s="990" t="s">
        <v>1009</v>
      </c>
      <c r="P216" s="990"/>
      <c r="Q216" s="1457"/>
      <c r="R216" s="1060"/>
    </row>
    <row r="217" spans="1:18" s="1029" customFormat="1" ht="30" customHeight="1">
      <c r="A217" s="1034"/>
      <c r="B217" s="990"/>
      <c r="C217" s="990"/>
      <c r="D217" s="990"/>
      <c r="E217" s="990"/>
      <c r="F217" s="990"/>
      <c r="G217" s="990"/>
      <c r="H217" s="990"/>
      <c r="I217" s="990"/>
      <c r="J217" s="994">
        <v>425</v>
      </c>
      <c r="K217" s="990"/>
      <c r="L217" s="990"/>
      <c r="M217" s="990"/>
      <c r="N217" s="990"/>
      <c r="O217" s="990"/>
      <c r="P217" s="990"/>
      <c r="Q217" s="1457"/>
      <c r="R217" s="1060"/>
    </row>
    <row r="218" spans="1:18" s="1029" customFormat="1" ht="30" customHeight="1">
      <c r="A218" s="1034">
        <v>106</v>
      </c>
      <c r="B218" s="990" t="s">
        <v>2012</v>
      </c>
      <c r="C218" s="990" t="s">
        <v>53</v>
      </c>
      <c r="D218" s="990"/>
      <c r="E218" s="990">
        <v>0</v>
      </c>
      <c r="F218" s="990">
        <v>0</v>
      </c>
      <c r="G218" s="990">
        <v>0</v>
      </c>
      <c r="H218" s="990">
        <v>0</v>
      </c>
      <c r="I218" s="990" t="s">
        <v>897</v>
      </c>
      <c r="J218" s="994"/>
      <c r="K218" s="990"/>
      <c r="L218" s="990" t="s">
        <v>2961</v>
      </c>
      <c r="M218" s="990" t="s">
        <v>1009</v>
      </c>
      <c r="N218" s="990" t="s">
        <v>1009</v>
      </c>
      <c r="O218" s="990" t="s">
        <v>22</v>
      </c>
      <c r="P218" s="990"/>
      <c r="Q218" s="1457"/>
      <c r="R218" s="1060"/>
    </row>
    <row r="219" spans="1:18" s="1029" customFormat="1" ht="30" customHeight="1">
      <c r="A219" s="1034"/>
      <c r="B219" s="990"/>
      <c r="C219" s="990"/>
      <c r="D219" s="990"/>
      <c r="E219" s="990"/>
      <c r="F219" s="990"/>
      <c r="G219" s="990"/>
      <c r="H219" s="990"/>
      <c r="I219" s="990"/>
      <c r="J219" s="994">
        <v>411.44799999999998</v>
      </c>
      <c r="K219" s="990"/>
      <c r="L219" s="990"/>
      <c r="M219" s="990"/>
      <c r="N219" s="990"/>
      <c r="O219" s="990"/>
      <c r="P219" s="990"/>
      <c r="Q219" s="1457"/>
      <c r="R219" s="1060"/>
    </row>
    <row r="220" spans="1:18" s="1029" customFormat="1" ht="30" customHeight="1">
      <c r="A220" s="1034">
        <v>107</v>
      </c>
      <c r="B220" s="990" t="s">
        <v>3109</v>
      </c>
      <c r="C220" s="990" t="s">
        <v>1269</v>
      </c>
      <c r="D220" s="990" t="s">
        <v>2015</v>
      </c>
      <c r="E220" s="990">
        <v>0</v>
      </c>
      <c r="F220" s="990">
        <v>0</v>
      </c>
      <c r="G220" s="990">
        <v>0</v>
      </c>
      <c r="H220" s="990">
        <v>0</v>
      </c>
      <c r="I220" s="990"/>
      <c r="J220" s="994"/>
      <c r="K220" s="1036">
        <f>J209+J211+J213+J215+J217+J219</f>
        <v>2216.4479999999999</v>
      </c>
      <c r="L220" s="1036" t="s">
        <v>2961</v>
      </c>
      <c r="M220" s="1036" t="s">
        <v>22</v>
      </c>
      <c r="N220" s="1036"/>
      <c r="O220" s="1036"/>
      <c r="P220" s="1036"/>
      <c r="Q220" s="1036"/>
      <c r="R220" s="1038"/>
    </row>
    <row r="221" spans="1:18" s="1029" customFormat="1" ht="30" customHeight="1">
      <c r="A221" s="1034"/>
      <c r="B221" s="990"/>
      <c r="C221" s="990"/>
      <c r="D221" s="990"/>
      <c r="E221" s="990"/>
      <c r="F221" s="990"/>
      <c r="G221" s="990"/>
      <c r="H221" s="990"/>
      <c r="I221" s="990"/>
      <c r="J221" s="994">
        <v>298</v>
      </c>
      <c r="K221" s="990"/>
      <c r="L221" s="990"/>
      <c r="M221" s="990"/>
      <c r="N221" s="990"/>
      <c r="O221" s="990"/>
      <c r="P221" s="990"/>
      <c r="Q221" s="1457"/>
      <c r="R221" s="1060"/>
    </row>
    <row r="222" spans="1:18" s="1029" customFormat="1" ht="30" customHeight="1">
      <c r="A222" s="1034">
        <v>108</v>
      </c>
      <c r="B222" s="990" t="s">
        <v>562</v>
      </c>
      <c r="C222" s="990" t="s">
        <v>76</v>
      </c>
      <c r="D222" s="990"/>
      <c r="E222" s="990">
        <v>1</v>
      </c>
      <c r="F222" s="990">
        <v>1</v>
      </c>
      <c r="G222" s="990">
        <v>1</v>
      </c>
      <c r="H222" s="990">
        <v>1</v>
      </c>
      <c r="I222" s="990" t="s">
        <v>2762</v>
      </c>
      <c r="J222" s="994"/>
      <c r="K222" s="990"/>
      <c r="L222" s="990" t="s">
        <v>2961</v>
      </c>
      <c r="M222" s="990" t="s">
        <v>1009</v>
      </c>
      <c r="N222" s="990"/>
      <c r="O222" s="990"/>
      <c r="P222" s="990"/>
      <c r="Q222" s="1457"/>
      <c r="R222" s="1060"/>
    </row>
    <row r="223" spans="1:18" s="1029" customFormat="1" ht="30" customHeight="1">
      <c r="A223" s="1034"/>
      <c r="B223" s="990"/>
      <c r="C223" s="990"/>
      <c r="D223" s="990"/>
      <c r="E223" s="990"/>
      <c r="F223" s="990"/>
      <c r="G223" s="990"/>
      <c r="H223" s="990"/>
      <c r="I223" s="990"/>
      <c r="J223" s="994">
        <v>349</v>
      </c>
      <c r="K223" s="990"/>
      <c r="L223" s="990"/>
      <c r="M223" s="990"/>
      <c r="N223" s="990"/>
      <c r="O223" s="990"/>
      <c r="P223" s="990"/>
      <c r="Q223" s="1457"/>
      <c r="R223" s="1060"/>
    </row>
    <row r="224" spans="1:18" s="1029" customFormat="1" ht="30" customHeight="1">
      <c r="A224" s="1034">
        <v>109</v>
      </c>
      <c r="B224" s="990" t="s">
        <v>322</v>
      </c>
      <c r="C224" s="990" t="s">
        <v>76</v>
      </c>
      <c r="D224" s="990"/>
      <c r="E224" s="990">
        <v>0</v>
      </c>
      <c r="F224" s="990">
        <v>0</v>
      </c>
      <c r="G224" s="990">
        <v>0</v>
      </c>
      <c r="H224" s="990">
        <v>0</v>
      </c>
      <c r="I224" s="990"/>
      <c r="J224" s="994"/>
      <c r="K224" s="990"/>
      <c r="L224" s="990"/>
      <c r="M224" s="990"/>
      <c r="N224" s="990"/>
      <c r="O224" s="990"/>
      <c r="P224" s="990"/>
      <c r="Q224" s="1457"/>
      <c r="R224" s="1060"/>
    </row>
    <row r="225" spans="1:18" s="1029" customFormat="1" ht="30" customHeight="1">
      <c r="A225" s="1034"/>
      <c r="B225" s="990"/>
      <c r="C225" s="990"/>
      <c r="D225" s="990"/>
      <c r="E225" s="990"/>
      <c r="F225" s="990"/>
      <c r="G225" s="990"/>
      <c r="H225" s="990"/>
      <c r="I225" s="990"/>
      <c r="J225" s="994">
        <v>350</v>
      </c>
      <c r="K225" s="990"/>
      <c r="L225" s="990"/>
      <c r="M225" s="990"/>
      <c r="N225" s="990"/>
      <c r="O225" s="990"/>
      <c r="P225" s="990"/>
      <c r="Q225" s="1457"/>
      <c r="R225" s="1060"/>
    </row>
    <row r="226" spans="1:18" s="1029" customFormat="1" ht="30" customHeight="1">
      <c r="A226" s="1034">
        <v>110</v>
      </c>
      <c r="B226" s="990" t="s">
        <v>336</v>
      </c>
      <c r="C226" s="990" t="s">
        <v>76</v>
      </c>
      <c r="D226" s="990"/>
      <c r="E226" s="990">
        <v>0</v>
      </c>
      <c r="F226" s="990">
        <v>0</v>
      </c>
      <c r="G226" s="990">
        <v>0</v>
      </c>
      <c r="H226" s="990">
        <v>0</v>
      </c>
      <c r="I226" s="990"/>
      <c r="J226" s="994"/>
      <c r="K226" s="990"/>
      <c r="L226" s="990"/>
      <c r="M226" s="990"/>
      <c r="N226" s="990"/>
      <c r="O226" s="990"/>
      <c r="P226" s="990"/>
      <c r="Q226" s="1457"/>
      <c r="R226" s="1060"/>
    </row>
    <row r="227" spans="1:18" s="1029" customFormat="1" ht="30" customHeight="1">
      <c r="A227" s="1034"/>
      <c r="B227" s="990"/>
      <c r="C227" s="990"/>
      <c r="D227" s="990"/>
      <c r="E227" s="990"/>
      <c r="F227" s="990"/>
      <c r="G227" s="990"/>
      <c r="H227" s="990"/>
      <c r="I227" s="990"/>
      <c r="J227" s="994">
        <v>363.36399999999998</v>
      </c>
      <c r="K227" s="990"/>
      <c r="L227" s="990"/>
      <c r="M227" s="990"/>
      <c r="N227" s="990"/>
      <c r="O227" s="990"/>
      <c r="P227" s="990"/>
      <c r="Q227" s="1457"/>
      <c r="R227" s="1060"/>
    </row>
    <row r="228" spans="1:18" s="1029" customFormat="1" ht="30" customHeight="1">
      <c r="A228" s="1034">
        <v>111</v>
      </c>
      <c r="B228" s="990" t="s">
        <v>3110</v>
      </c>
      <c r="C228" s="990" t="s">
        <v>1269</v>
      </c>
      <c r="D228" s="990" t="s">
        <v>2020</v>
      </c>
      <c r="E228" s="990">
        <v>0</v>
      </c>
      <c r="F228" s="990">
        <v>0</v>
      </c>
      <c r="G228" s="990">
        <v>0</v>
      </c>
      <c r="H228" s="990">
        <v>0</v>
      </c>
      <c r="I228" s="990"/>
      <c r="J228" s="994"/>
      <c r="K228" s="1036">
        <f>J221+J223+J225+J227</f>
        <v>1360.364</v>
      </c>
      <c r="L228" s="1036"/>
      <c r="M228" s="1036"/>
      <c r="N228" s="1036"/>
      <c r="O228" s="1036"/>
      <c r="P228" s="1036"/>
      <c r="Q228" s="1036"/>
      <c r="R228" s="1038"/>
    </row>
    <row r="229" spans="1:18" s="1029" customFormat="1" ht="30" customHeight="1">
      <c r="A229" s="1034"/>
      <c r="B229" s="990"/>
      <c r="C229" s="990"/>
      <c r="D229" s="990"/>
      <c r="E229" s="990"/>
      <c r="F229" s="990"/>
      <c r="G229" s="990"/>
      <c r="H229" s="990"/>
      <c r="I229" s="990"/>
      <c r="J229" s="994">
        <v>371.50400000000002</v>
      </c>
      <c r="K229" s="1036"/>
      <c r="L229" s="1036"/>
      <c r="M229" s="1036"/>
      <c r="N229" s="1036"/>
      <c r="O229" s="1036"/>
      <c r="P229" s="1036"/>
      <c r="Q229" s="1036"/>
      <c r="R229" s="1038"/>
    </row>
    <row r="230" spans="1:18" s="1029" customFormat="1" ht="30" customHeight="1">
      <c r="A230" s="1034">
        <v>112</v>
      </c>
      <c r="B230" s="990" t="s">
        <v>3111</v>
      </c>
      <c r="C230" s="990" t="s">
        <v>1991</v>
      </c>
      <c r="D230" s="990" t="s">
        <v>2022</v>
      </c>
      <c r="E230" s="990">
        <v>2</v>
      </c>
      <c r="F230" s="990">
        <v>2</v>
      </c>
      <c r="G230" s="990">
        <v>2</v>
      </c>
      <c r="H230" s="990">
        <v>2</v>
      </c>
      <c r="I230" s="990"/>
      <c r="J230" s="994"/>
      <c r="K230" s="1036">
        <f>J229</f>
        <v>371.50400000000002</v>
      </c>
      <c r="L230" s="1036"/>
      <c r="M230" s="1036"/>
      <c r="N230" s="1036"/>
      <c r="O230" s="1036"/>
      <c r="P230" s="1036"/>
      <c r="Q230" s="1036"/>
      <c r="R230" s="1038"/>
    </row>
    <row r="231" spans="1:18" s="1029" customFormat="1" ht="30" customHeight="1">
      <c r="A231" s="1034"/>
      <c r="B231" s="990"/>
      <c r="C231" s="990"/>
      <c r="D231" s="990"/>
      <c r="E231" s="990"/>
      <c r="F231" s="990"/>
      <c r="G231" s="990"/>
      <c r="H231" s="990"/>
      <c r="I231" s="990"/>
      <c r="J231" s="994">
        <v>203.304</v>
      </c>
      <c r="K231" s="1036"/>
      <c r="L231" s="1036"/>
      <c r="M231" s="1036"/>
      <c r="N231" s="1036"/>
      <c r="O231" s="1036"/>
      <c r="P231" s="1036"/>
      <c r="Q231" s="1036"/>
      <c r="R231" s="1038" t="s">
        <v>3068</v>
      </c>
    </row>
    <row r="232" spans="1:18" s="1029" customFormat="1" ht="30" customHeight="1">
      <c r="A232" s="1034">
        <v>113</v>
      </c>
      <c r="B232" s="990" t="s">
        <v>3112</v>
      </c>
      <c r="C232" s="990" t="s">
        <v>1991</v>
      </c>
      <c r="D232" s="990" t="s">
        <v>2025</v>
      </c>
      <c r="E232" s="990">
        <v>2</v>
      </c>
      <c r="F232" s="990">
        <v>2</v>
      </c>
      <c r="G232" s="990">
        <v>2</v>
      </c>
      <c r="H232" s="990">
        <v>2</v>
      </c>
      <c r="I232" s="990"/>
      <c r="J232" s="994"/>
      <c r="K232" s="1036">
        <f>J231</f>
        <v>203.304</v>
      </c>
      <c r="L232" s="1036"/>
      <c r="M232" s="1036"/>
      <c r="N232" s="1036"/>
      <c r="O232" s="1036"/>
      <c r="P232" s="1036"/>
      <c r="Q232" s="1036"/>
      <c r="R232" s="1038"/>
    </row>
    <row r="233" spans="1:18" s="1029" customFormat="1" ht="30" customHeight="1">
      <c r="A233" s="1034"/>
      <c r="B233" s="990"/>
      <c r="C233" s="990"/>
      <c r="D233" s="990"/>
      <c r="E233" s="990"/>
      <c r="F233" s="990"/>
      <c r="G233" s="990"/>
      <c r="H233" s="990"/>
      <c r="I233" s="990"/>
      <c r="J233" s="994">
        <v>409.90800000000002</v>
      </c>
      <c r="K233" s="1036"/>
      <c r="L233" s="1036"/>
      <c r="M233" s="1036"/>
      <c r="N233" s="1036"/>
      <c r="O233" s="1036"/>
      <c r="P233" s="1036"/>
      <c r="Q233" s="1036"/>
      <c r="R233" s="1038"/>
    </row>
    <row r="234" spans="1:18" s="1029" customFormat="1" ht="30" customHeight="1">
      <c r="A234" s="1034">
        <v>114</v>
      </c>
      <c r="B234" s="990" t="s">
        <v>3113</v>
      </c>
      <c r="C234" s="990" t="s">
        <v>1277</v>
      </c>
      <c r="D234" s="990" t="s">
        <v>2029</v>
      </c>
      <c r="E234" s="990">
        <v>0</v>
      </c>
      <c r="F234" s="990">
        <v>0</v>
      </c>
      <c r="G234" s="990">
        <v>0</v>
      </c>
      <c r="H234" s="990">
        <v>0</v>
      </c>
      <c r="I234" s="990"/>
      <c r="J234" s="994"/>
      <c r="K234" s="1036">
        <f>J233</f>
        <v>409.90800000000002</v>
      </c>
      <c r="L234" s="1036"/>
      <c r="M234" s="1036"/>
      <c r="N234" s="1036"/>
      <c r="O234" s="1036"/>
      <c r="P234" s="1036"/>
      <c r="Q234" s="1036"/>
      <c r="R234" s="1038"/>
    </row>
    <row r="235" spans="1:18" s="1029" customFormat="1" ht="30" customHeight="1">
      <c r="A235" s="1034"/>
      <c r="B235" s="990"/>
      <c r="C235" s="990"/>
      <c r="D235" s="990"/>
      <c r="E235" s="990"/>
      <c r="F235" s="990"/>
      <c r="G235" s="990"/>
      <c r="H235" s="990"/>
      <c r="I235" s="990"/>
      <c r="J235" s="994">
        <v>412</v>
      </c>
      <c r="K235" s="990"/>
      <c r="L235" s="990"/>
      <c r="M235" s="990"/>
      <c r="N235" s="990"/>
      <c r="O235" s="990"/>
      <c r="P235" s="990"/>
      <c r="Q235" s="1457"/>
      <c r="R235" s="1060"/>
    </row>
    <row r="236" spans="1:18" s="1029" customFormat="1" ht="30" customHeight="1">
      <c r="A236" s="1034">
        <v>115</v>
      </c>
      <c r="B236" s="990" t="s">
        <v>2030</v>
      </c>
      <c r="C236" s="990" t="s">
        <v>62</v>
      </c>
      <c r="D236" s="990"/>
      <c r="E236" s="990">
        <v>0</v>
      </c>
      <c r="F236" s="990">
        <v>0</v>
      </c>
      <c r="G236" s="990">
        <v>0</v>
      </c>
      <c r="H236" s="990">
        <v>0</v>
      </c>
      <c r="I236" s="990"/>
      <c r="J236" s="994"/>
      <c r="K236" s="990"/>
      <c r="L236" s="990"/>
      <c r="M236" s="990"/>
      <c r="N236" s="990"/>
      <c r="O236" s="990"/>
      <c r="P236" s="990"/>
      <c r="Q236" s="1457"/>
      <c r="R236" s="1060"/>
    </row>
    <row r="237" spans="1:18" s="1029" customFormat="1" ht="30" customHeight="1">
      <c r="A237" s="1034"/>
      <c r="B237" s="990"/>
      <c r="C237" s="990"/>
      <c r="D237" s="990"/>
      <c r="E237" s="990"/>
      <c r="F237" s="990"/>
      <c r="G237" s="990"/>
      <c r="H237" s="990"/>
      <c r="I237" s="990"/>
      <c r="J237" s="994">
        <v>428</v>
      </c>
      <c r="K237" s="990"/>
      <c r="L237" s="990"/>
      <c r="M237" s="990"/>
      <c r="N237" s="990"/>
      <c r="O237" s="990"/>
      <c r="P237" s="990"/>
      <c r="Q237" s="1457"/>
      <c r="R237" s="1060"/>
    </row>
    <row r="238" spans="1:18" s="1029" customFormat="1" ht="30" customHeight="1">
      <c r="A238" s="1034">
        <v>116</v>
      </c>
      <c r="B238" s="990" t="s">
        <v>2033</v>
      </c>
      <c r="C238" s="990" t="s">
        <v>62</v>
      </c>
      <c r="D238" s="990"/>
      <c r="E238" s="990">
        <v>0</v>
      </c>
      <c r="F238" s="990">
        <v>0</v>
      </c>
      <c r="G238" s="990">
        <v>0</v>
      </c>
      <c r="H238" s="990">
        <v>0</v>
      </c>
      <c r="I238" s="990"/>
      <c r="J238" s="994"/>
      <c r="K238" s="990"/>
      <c r="L238" s="990"/>
      <c r="M238" s="990"/>
      <c r="N238" s="990"/>
      <c r="O238" s="990"/>
      <c r="P238" s="990"/>
      <c r="Q238" s="1457"/>
      <c r="R238" s="1060"/>
    </row>
    <row r="239" spans="1:18" s="1029" customFormat="1" ht="30" customHeight="1">
      <c r="A239" s="1034"/>
      <c r="B239" s="990"/>
      <c r="C239" s="990"/>
      <c r="D239" s="990"/>
      <c r="E239" s="990"/>
      <c r="F239" s="990"/>
      <c r="G239" s="990"/>
      <c r="H239" s="990"/>
      <c r="I239" s="990"/>
      <c r="J239" s="994">
        <v>409</v>
      </c>
      <c r="K239" s="990"/>
      <c r="L239" s="990"/>
      <c r="M239" s="990"/>
      <c r="N239" s="990"/>
      <c r="O239" s="990"/>
      <c r="P239" s="990"/>
      <c r="Q239" s="1457"/>
      <c r="R239" s="1060"/>
    </row>
    <row r="240" spans="1:18" s="1029" customFormat="1" ht="30" customHeight="1">
      <c r="A240" s="1034">
        <v>117</v>
      </c>
      <c r="B240" s="990" t="s">
        <v>2034</v>
      </c>
      <c r="C240" s="990" t="s">
        <v>62</v>
      </c>
      <c r="D240" s="990"/>
      <c r="E240" s="990">
        <v>0</v>
      </c>
      <c r="F240" s="990">
        <v>0</v>
      </c>
      <c r="G240" s="990">
        <v>0</v>
      </c>
      <c r="H240" s="990">
        <v>0</v>
      </c>
      <c r="I240" s="990" t="s">
        <v>3337</v>
      </c>
      <c r="J240" s="994"/>
      <c r="K240" s="990"/>
      <c r="L240" s="990" t="s">
        <v>2961</v>
      </c>
      <c r="M240" s="990" t="s">
        <v>1009</v>
      </c>
      <c r="N240" s="990" t="s">
        <v>1009</v>
      </c>
      <c r="O240" s="990"/>
      <c r="P240" s="990"/>
      <c r="Q240" s="1457"/>
      <c r="R240" s="1060"/>
    </row>
    <row r="241" spans="1:18" s="1029" customFormat="1" ht="30" customHeight="1">
      <c r="A241" s="1034"/>
      <c r="B241" s="990"/>
      <c r="C241" s="990"/>
      <c r="D241" s="990"/>
      <c r="E241" s="990"/>
      <c r="F241" s="990"/>
      <c r="G241" s="990"/>
      <c r="H241" s="990"/>
      <c r="I241" s="990"/>
      <c r="J241" s="994">
        <v>416</v>
      </c>
      <c r="K241" s="990"/>
      <c r="L241" s="990"/>
      <c r="M241" s="990"/>
      <c r="N241" s="990"/>
      <c r="O241" s="990"/>
      <c r="P241" s="990"/>
      <c r="Q241" s="1457"/>
      <c r="R241" s="1060"/>
    </row>
    <row r="242" spans="1:18" s="1029" customFormat="1" ht="30" customHeight="1">
      <c r="A242" s="1034">
        <v>118</v>
      </c>
      <c r="B242" s="990" t="s">
        <v>2035</v>
      </c>
      <c r="C242" s="990" t="s">
        <v>76</v>
      </c>
      <c r="D242" s="990"/>
      <c r="E242" s="990">
        <v>0</v>
      </c>
      <c r="F242" s="990">
        <v>0</v>
      </c>
      <c r="G242" s="990">
        <v>0</v>
      </c>
      <c r="H242" s="990">
        <v>0</v>
      </c>
      <c r="I242" s="990"/>
      <c r="J242" s="994"/>
      <c r="K242" s="990"/>
      <c r="L242" s="990"/>
      <c r="M242" s="990"/>
      <c r="N242" s="990"/>
      <c r="O242" s="990"/>
      <c r="P242" s="990"/>
      <c r="Q242" s="1457"/>
      <c r="R242" s="1060"/>
    </row>
    <row r="243" spans="1:18" s="1029" customFormat="1" ht="30" customHeight="1">
      <c r="A243" s="1034"/>
      <c r="B243" s="990"/>
      <c r="C243" s="990"/>
      <c r="D243" s="990"/>
      <c r="E243" s="990"/>
      <c r="F243" s="990"/>
      <c r="G243" s="990"/>
      <c r="H243" s="990"/>
      <c r="I243" s="990"/>
      <c r="J243" s="994">
        <v>397</v>
      </c>
      <c r="K243" s="990"/>
      <c r="L243" s="990"/>
      <c r="M243" s="990"/>
      <c r="N243" s="990"/>
      <c r="O243" s="990"/>
      <c r="P243" s="990"/>
      <c r="Q243" s="1457"/>
      <c r="R243" s="1060"/>
    </row>
    <row r="244" spans="1:18" s="1029" customFormat="1" ht="30" customHeight="1">
      <c r="A244" s="1034">
        <v>119</v>
      </c>
      <c r="B244" s="990" t="s">
        <v>2037</v>
      </c>
      <c r="C244" s="990" t="s">
        <v>76</v>
      </c>
      <c r="D244" s="990"/>
      <c r="E244" s="990">
        <v>0</v>
      </c>
      <c r="F244" s="990">
        <v>0</v>
      </c>
      <c r="G244" s="990">
        <v>0</v>
      </c>
      <c r="H244" s="990">
        <v>0</v>
      </c>
      <c r="I244" s="990"/>
      <c r="J244" s="994"/>
      <c r="K244" s="990"/>
      <c r="L244" s="990"/>
      <c r="M244" s="990"/>
      <c r="N244" s="990"/>
      <c r="O244" s="990"/>
      <c r="P244" s="990"/>
      <c r="Q244" s="1457"/>
      <c r="R244" s="1060"/>
    </row>
    <row r="245" spans="1:18" s="1029" customFormat="1" ht="30" customHeight="1">
      <c r="A245" s="1034"/>
      <c r="B245" s="990"/>
      <c r="C245" s="990"/>
      <c r="D245" s="990"/>
      <c r="E245" s="990"/>
      <c r="F245" s="990"/>
      <c r="G245" s="990"/>
      <c r="H245" s="990"/>
      <c r="I245" s="990"/>
      <c r="J245" s="994">
        <v>337</v>
      </c>
      <c r="K245" s="990"/>
      <c r="L245" s="990"/>
      <c r="M245" s="990"/>
      <c r="N245" s="990"/>
      <c r="O245" s="990"/>
      <c r="P245" s="990"/>
      <c r="Q245" s="1457"/>
      <c r="R245" s="1060"/>
    </row>
    <row r="246" spans="1:18" s="1029" customFormat="1" ht="30" customHeight="1">
      <c r="A246" s="1034">
        <v>120</v>
      </c>
      <c r="B246" s="990" t="s">
        <v>2039</v>
      </c>
      <c r="C246" s="990" t="s">
        <v>62</v>
      </c>
      <c r="D246" s="990"/>
      <c r="E246" s="990">
        <v>0</v>
      </c>
      <c r="F246" s="990">
        <v>0</v>
      </c>
      <c r="G246" s="990">
        <v>0</v>
      </c>
      <c r="H246" s="990">
        <v>0</v>
      </c>
      <c r="I246" s="990"/>
      <c r="J246" s="994"/>
      <c r="K246" s="990"/>
      <c r="L246" s="990"/>
      <c r="M246" s="990"/>
      <c r="N246" s="990"/>
      <c r="O246" s="990"/>
      <c r="P246" s="990"/>
      <c r="Q246" s="1457"/>
      <c r="R246" s="1060"/>
    </row>
    <row r="247" spans="1:18" s="1029" customFormat="1" ht="30" customHeight="1">
      <c r="A247" s="1034"/>
      <c r="B247" s="990"/>
      <c r="C247" s="990"/>
      <c r="D247" s="990"/>
      <c r="E247" s="990"/>
      <c r="F247" s="990"/>
      <c r="G247" s="990"/>
      <c r="H247" s="990"/>
      <c r="I247" s="990"/>
      <c r="J247" s="994">
        <v>451</v>
      </c>
      <c r="K247" s="990"/>
      <c r="L247" s="990"/>
      <c r="M247" s="990"/>
      <c r="N247" s="990"/>
      <c r="O247" s="990"/>
      <c r="P247" s="990"/>
      <c r="Q247" s="1457"/>
      <c r="R247" s="1060"/>
    </row>
    <row r="248" spans="1:18" s="1029" customFormat="1" ht="30" customHeight="1">
      <c r="A248" s="1034">
        <v>121</v>
      </c>
      <c r="B248" s="990" t="s">
        <v>2041</v>
      </c>
      <c r="C248" s="990" t="s">
        <v>53</v>
      </c>
      <c r="D248" s="990"/>
      <c r="E248" s="990">
        <v>0</v>
      </c>
      <c r="F248" s="990">
        <v>0</v>
      </c>
      <c r="G248" s="990">
        <v>0</v>
      </c>
      <c r="H248" s="990">
        <v>0</v>
      </c>
      <c r="I248" s="990" t="s">
        <v>897</v>
      </c>
      <c r="J248" s="994"/>
      <c r="K248" s="990"/>
      <c r="L248" s="990" t="s">
        <v>2961</v>
      </c>
      <c r="M248" s="990" t="s">
        <v>1009</v>
      </c>
      <c r="N248" s="990" t="s">
        <v>1009</v>
      </c>
      <c r="O248" s="990"/>
      <c r="P248" s="990"/>
      <c r="Q248" s="1457"/>
      <c r="R248" s="1060"/>
    </row>
    <row r="249" spans="1:18" s="1029" customFormat="1" ht="30" customHeight="1">
      <c r="A249" s="1034"/>
      <c r="B249" s="990"/>
      <c r="C249" s="990"/>
      <c r="D249" s="990"/>
      <c r="E249" s="990"/>
      <c r="F249" s="990"/>
      <c r="G249" s="990"/>
      <c r="H249" s="990"/>
      <c r="I249" s="990"/>
      <c r="J249" s="994">
        <v>389</v>
      </c>
      <c r="K249" s="990"/>
      <c r="L249" s="990"/>
      <c r="M249" s="990"/>
      <c r="N249" s="990"/>
      <c r="O249" s="990"/>
      <c r="P249" s="990"/>
      <c r="Q249" s="1457"/>
      <c r="R249" s="1060"/>
    </row>
    <row r="250" spans="1:18" s="1029" customFormat="1" ht="30" customHeight="1">
      <c r="A250" s="1034">
        <v>122</v>
      </c>
      <c r="B250" s="990" t="s">
        <v>2043</v>
      </c>
      <c r="C250" s="990" t="s">
        <v>76</v>
      </c>
      <c r="D250" s="990"/>
      <c r="E250" s="990">
        <v>0</v>
      </c>
      <c r="F250" s="990">
        <v>0</v>
      </c>
      <c r="G250" s="990">
        <v>0</v>
      </c>
      <c r="H250" s="990">
        <v>0</v>
      </c>
      <c r="I250" s="990" t="s">
        <v>2762</v>
      </c>
      <c r="J250" s="994"/>
      <c r="K250" s="990"/>
      <c r="L250" s="990" t="s">
        <v>2961</v>
      </c>
      <c r="M250" s="990" t="s">
        <v>1009</v>
      </c>
      <c r="N250" s="990" t="s">
        <v>1009</v>
      </c>
      <c r="O250" s="990"/>
      <c r="P250" s="990"/>
      <c r="Q250" s="1457"/>
      <c r="R250" s="1060"/>
    </row>
    <row r="251" spans="1:18" s="1029" customFormat="1" ht="30" customHeight="1">
      <c r="A251" s="1034"/>
      <c r="B251" s="990"/>
      <c r="C251" s="990"/>
      <c r="D251" s="990"/>
      <c r="E251" s="990"/>
      <c r="F251" s="990"/>
      <c r="G251" s="990"/>
      <c r="H251" s="990"/>
      <c r="I251" s="990"/>
      <c r="J251" s="994">
        <v>395</v>
      </c>
      <c r="K251" s="990"/>
      <c r="L251" s="990"/>
      <c r="M251" s="990"/>
      <c r="N251" s="990"/>
      <c r="O251" s="990"/>
      <c r="P251" s="990"/>
      <c r="Q251" s="1457"/>
      <c r="R251" s="1060"/>
    </row>
    <row r="252" spans="1:18" s="1029" customFormat="1" ht="30" customHeight="1">
      <c r="A252" s="1034">
        <v>123</v>
      </c>
      <c r="B252" s="990" t="s">
        <v>2045</v>
      </c>
      <c r="C252" s="990" t="s">
        <v>76</v>
      </c>
      <c r="D252" s="990"/>
      <c r="E252" s="990">
        <v>0</v>
      </c>
      <c r="F252" s="990">
        <v>0</v>
      </c>
      <c r="G252" s="990">
        <v>0</v>
      </c>
      <c r="H252" s="990">
        <v>0</v>
      </c>
      <c r="I252" s="990"/>
      <c r="J252" s="994"/>
      <c r="K252" s="990"/>
      <c r="L252" s="990"/>
      <c r="M252" s="990"/>
      <c r="N252" s="990"/>
      <c r="O252" s="990"/>
      <c r="P252" s="990"/>
      <c r="Q252" s="1457"/>
      <c r="R252" s="1060"/>
    </row>
    <row r="253" spans="1:18" s="1029" customFormat="1" ht="30" customHeight="1">
      <c r="A253" s="1034"/>
      <c r="B253" s="990"/>
      <c r="C253" s="990"/>
      <c r="D253" s="990"/>
      <c r="E253" s="990"/>
      <c r="F253" s="990"/>
      <c r="G253" s="990"/>
      <c r="H253" s="990"/>
      <c r="I253" s="990"/>
      <c r="J253" s="994">
        <v>391</v>
      </c>
      <c r="K253" s="990"/>
      <c r="L253" s="990"/>
      <c r="M253" s="990"/>
      <c r="N253" s="990"/>
      <c r="O253" s="990"/>
      <c r="P253" s="990"/>
      <c r="Q253" s="1457"/>
      <c r="R253" s="1060"/>
    </row>
    <row r="254" spans="1:18" s="1029" customFormat="1" ht="30" customHeight="1">
      <c r="A254" s="1034">
        <v>124</v>
      </c>
      <c r="B254" s="990" t="s">
        <v>2047</v>
      </c>
      <c r="C254" s="990" t="s">
        <v>76</v>
      </c>
      <c r="D254" s="990"/>
      <c r="E254" s="990">
        <v>0</v>
      </c>
      <c r="F254" s="990">
        <v>0</v>
      </c>
      <c r="G254" s="990">
        <v>0</v>
      </c>
      <c r="H254" s="990">
        <v>0</v>
      </c>
      <c r="I254" s="990"/>
      <c r="J254" s="994"/>
      <c r="K254" s="990"/>
      <c r="L254" s="990"/>
      <c r="M254" s="990"/>
      <c r="N254" s="990"/>
      <c r="O254" s="990"/>
      <c r="P254" s="990"/>
      <c r="Q254" s="1457"/>
      <c r="R254" s="1060"/>
    </row>
    <row r="255" spans="1:18" s="1029" customFormat="1" ht="30" customHeight="1">
      <c r="A255" s="1034"/>
      <c r="B255" s="990"/>
      <c r="C255" s="990"/>
      <c r="D255" s="990"/>
      <c r="E255" s="990"/>
      <c r="F255" s="990"/>
      <c r="G255" s="990"/>
      <c r="H255" s="990"/>
      <c r="I255" s="990"/>
      <c r="J255" s="994">
        <v>425.90300000000002</v>
      </c>
      <c r="K255" s="990"/>
      <c r="L255" s="990"/>
      <c r="M255" s="990"/>
      <c r="N255" s="990"/>
      <c r="O255" s="990"/>
      <c r="P255" s="990"/>
      <c r="Q255" s="1457"/>
      <c r="R255" s="1060"/>
    </row>
    <row r="256" spans="1:18" s="1029" customFormat="1" ht="30" customHeight="1">
      <c r="A256" s="1034">
        <v>125</v>
      </c>
      <c r="B256" s="990" t="s">
        <v>3114</v>
      </c>
      <c r="C256" s="990" t="s">
        <v>1956</v>
      </c>
      <c r="D256" s="990"/>
      <c r="E256" s="990">
        <v>0</v>
      </c>
      <c r="F256" s="990">
        <v>0</v>
      </c>
      <c r="G256" s="990">
        <v>0</v>
      </c>
      <c r="H256" s="990">
        <v>0</v>
      </c>
      <c r="I256" s="990"/>
      <c r="J256" s="1058"/>
      <c r="K256" s="1036">
        <f>J235+J237+J239+J241+J243+J245+J247+J249+J251+J253+J255</f>
        <v>4450.9030000000002</v>
      </c>
      <c r="L256" s="1036"/>
      <c r="M256" s="1036"/>
      <c r="N256" s="1036"/>
      <c r="O256" s="1036"/>
      <c r="P256" s="1036"/>
      <c r="Q256" s="1036"/>
      <c r="R256" s="1038"/>
    </row>
    <row r="257" spans="2:10" ht="30" customHeight="1">
      <c r="J257" s="1009">
        <f>SUM(J8:J256)/1000</f>
        <v>46.051480999999995</v>
      </c>
    </row>
    <row r="260" spans="2:10">
      <c r="B260" s="1106"/>
    </row>
    <row r="261" spans="2:10">
      <c r="B261" s="1107"/>
    </row>
    <row r="263" spans="2:10">
      <c r="B263" s="1107"/>
    </row>
  </sheetData>
  <autoFilter ref="A7:R257" xr:uid="{A1EA6F98-D9BE-43DC-BAD8-40F2F9DE309B}"/>
  <mergeCells count="40">
    <mergeCell ref="O6:O7"/>
    <mergeCell ref="P6:P7"/>
    <mergeCell ref="Q6:Q7"/>
    <mergeCell ref="I6:I7"/>
    <mergeCell ref="A6:A7"/>
    <mergeCell ref="B6:B7"/>
    <mergeCell ref="C6:C7"/>
    <mergeCell ref="D6:D7"/>
    <mergeCell ref="E6:H6"/>
    <mergeCell ref="J6:J7"/>
    <mergeCell ref="K6:K7"/>
    <mergeCell ref="L6:L7"/>
    <mergeCell ref="M6:M7"/>
    <mergeCell ref="N6:N7"/>
    <mergeCell ref="R6:R7"/>
    <mergeCell ref="Q29:Q35"/>
    <mergeCell ref="Q41:Q45"/>
    <mergeCell ref="Q151:Q155"/>
    <mergeCell ref="Q59:Q63"/>
    <mergeCell ref="Q65:Q75"/>
    <mergeCell ref="Q79:Q83"/>
    <mergeCell ref="Q87:Q89"/>
    <mergeCell ref="Q93:Q105"/>
    <mergeCell ref="Q107:Q117"/>
    <mergeCell ref="Q119:Q129"/>
    <mergeCell ref="Q131:Q133"/>
    <mergeCell ref="Q135:Q139"/>
    <mergeCell ref="Q141:Q143"/>
    <mergeCell ref="Q145:Q147"/>
    <mergeCell ref="Q47:Q51"/>
    <mergeCell ref="Q203:Q207"/>
    <mergeCell ref="Q209:Q219"/>
    <mergeCell ref="Q221:Q227"/>
    <mergeCell ref="Q235:Q255"/>
    <mergeCell ref="Q157:Q159"/>
    <mergeCell ref="Q161:Q165"/>
    <mergeCell ref="Q167:Q172"/>
    <mergeCell ref="Q177:Q183"/>
    <mergeCell ref="Q185:Q193"/>
    <mergeCell ref="Q195:Q201"/>
  </mergeCells>
  <conditionalFormatting sqref="A1:XFD201 A202:N202 A203:XFD1048576 P202:XFD202">
    <cfRule type="cellIs" dxfId="3582" priority="3" operator="equal">
      <formula>"WIP"</formula>
    </cfRule>
    <cfRule type="cellIs" dxfId="3581" priority="4" operator="equal">
      <formula>"C"</formula>
    </cfRule>
  </conditionalFormatting>
  <conditionalFormatting sqref="B1:B1048576">
    <cfRule type="duplicateValues" dxfId="3580" priority="1"/>
  </conditionalFormatting>
  <conditionalFormatting sqref="L1:L1048576">
    <cfRule type="cellIs" dxfId="3579" priority="2" operator="equal">
      <formula>"Clear"</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8B03B-799A-4B24-B646-1B4AA826EEEA}">
  <sheetPr>
    <tabColor rgb="FFFFFF00"/>
  </sheetPr>
  <dimension ref="A1:J116"/>
  <sheetViews>
    <sheetView workbookViewId="0">
      <selection activeCell="H10" sqref="H10"/>
    </sheetView>
  </sheetViews>
  <sheetFormatPr defaultRowHeight="14.5"/>
  <cols>
    <col min="3" max="3" width="11.81640625" bestFit="1" customWidth="1"/>
    <col min="4" max="4" width="11" customWidth="1"/>
    <col min="9" max="9" width="10.81640625" bestFit="1" customWidth="1"/>
    <col min="16" max="16" width="11.81640625" bestFit="1" customWidth="1"/>
    <col min="19" max="19" width="11.36328125" customWidth="1"/>
  </cols>
  <sheetData>
    <row r="1" spans="1:10">
      <c r="A1" s="645" t="s">
        <v>37</v>
      </c>
      <c r="B1" s="645"/>
    </row>
    <row r="2" spans="1:10">
      <c r="A2" s="651" t="s">
        <v>1774</v>
      </c>
      <c r="B2" s="651"/>
      <c r="H2" s="651" t="s">
        <v>2654</v>
      </c>
    </row>
    <row r="3" spans="1:10">
      <c r="A3" s="651" t="s">
        <v>1918</v>
      </c>
      <c r="B3" s="651"/>
      <c r="H3" s="651" t="s">
        <v>1918</v>
      </c>
    </row>
    <row r="4" spans="1:10" s="757" customFormat="1" ht="29">
      <c r="A4" s="10" t="s">
        <v>1785</v>
      </c>
      <c r="B4" s="10" t="s">
        <v>2730</v>
      </c>
      <c r="C4" s="10" t="s">
        <v>1433</v>
      </c>
      <c r="D4" s="756" t="s">
        <v>1872</v>
      </c>
      <c r="H4" s="10" t="s">
        <v>1785</v>
      </c>
      <c r="I4" s="10" t="s">
        <v>1433</v>
      </c>
      <c r="J4" s="756" t="s">
        <v>1872</v>
      </c>
    </row>
    <row r="5" spans="1:10" s="757" customFormat="1">
      <c r="A5" s="890">
        <v>1</v>
      </c>
      <c r="B5" s="890" t="s">
        <v>2394</v>
      </c>
      <c r="C5" s="890" t="s">
        <v>2767</v>
      </c>
      <c r="D5" s="892">
        <f>119.059/1000</f>
        <v>0.119059</v>
      </c>
      <c r="H5" s="890">
        <v>1</v>
      </c>
      <c r="I5" s="890" t="s">
        <v>2760</v>
      </c>
      <c r="J5" s="892">
        <v>1.9450000000000001</v>
      </c>
    </row>
    <row r="6" spans="1:10" s="757" customFormat="1">
      <c r="A6" s="890">
        <f t="shared" ref="A6:A21" si="0">A5+1</f>
        <v>2</v>
      </c>
      <c r="B6" s="890" t="s">
        <v>2394</v>
      </c>
      <c r="C6" s="890" t="s">
        <v>2768</v>
      </c>
      <c r="D6" s="892">
        <f>92.496/1000</f>
        <v>9.2495999999999995E-2</v>
      </c>
      <c r="H6" s="829">
        <v>2</v>
      </c>
      <c r="I6" s="851" t="s">
        <v>2655</v>
      </c>
      <c r="J6" s="848">
        <v>3.13</v>
      </c>
    </row>
    <row r="7" spans="1:10" s="757" customFormat="1">
      <c r="A7" s="890">
        <f t="shared" si="0"/>
        <v>3</v>
      </c>
      <c r="B7" s="890" t="s">
        <v>2394</v>
      </c>
      <c r="C7" s="890" t="s">
        <v>2769</v>
      </c>
      <c r="D7" s="892">
        <f>134.988/1000</f>
        <v>0.134988</v>
      </c>
      <c r="H7" s="829">
        <v>3</v>
      </c>
      <c r="I7" s="966" t="s">
        <v>2878</v>
      </c>
      <c r="J7" s="967">
        <v>5.5</v>
      </c>
    </row>
    <row r="8" spans="1:10" s="757" customFormat="1">
      <c r="A8" s="890">
        <f t="shared" si="0"/>
        <v>4</v>
      </c>
      <c r="B8" s="890" t="s">
        <v>2394</v>
      </c>
      <c r="C8" s="890" t="s">
        <v>2770</v>
      </c>
      <c r="D8" s="892">
        <f>365.176/1000</f>
        <v>0.365176</v>
      </c>
      <c r="H8" s="1322" t="s">
        <v>994</v>
      </c>
      <c r="I8" s="1322"/>
      <c r="J8" s="893">
        <f>SUM(J5:J7)</f>
        <v>10.574999999999999</v>
      </c>
    </row>
    <row r="9" spans="1:10" s="757" customFormat="1">
      <c r="A9" s="890">
        <f t="shared" si="0"/>
        <v>5</v>
      </c>
      <c r="B9" s="890" t="s">
        <v>2394</v>
      </c>
      <c r="C9" s="890" t="s">
        <v>2771</v>
      </c>
      <c r="D9" s="892">
        <f>236.697/1000</f>
        <v>0.23669699999999999</v>
      </c>
    </row>
    <row r="10" spans="1:10" s="757" customFormat="1">
      <c r="A10" s="890">
        <f t="shared" si="0"/>
        <v>6</v>
      </c>
      <c r="B10" s="890" t="s">
        <v>2394</v>
      </c>
      <c r="C10" s="890" t="s">
        <v>2772</v>
      </c>
      <c r="D10" s="892">
        <f>213.152/1000</f>
        <v>0.21315199999999998</v>
      </c>
      <c r="H10" s="651" t="s">
        <v>2727</v>
      </c>
    </row>
    <row r="11" spans="1:10" s="757" customFormat="1">
      <c r="A11" s="890">
        <f t="shared" si="0"/>
        <v>7</v>
      </c>
      <c r="B11" s="890" t="s">
        <v>2394</v>
      </c>
      <c r="C11" s="890" t="s">
        <v>2773</v>
      </c>
      <c r="D11" s="892">
        <f>206.593/1000</f>
        <v>0.206593</v>
      </c>
      <c r="H11" s="651" t="s">
        <v>1918</v>
      </c>
    </row>
    <row r="12" spans="1:10" s="757" customFormat="1" ht="29">
      <c r="A12" s="890">
        <f t="shared" si="0"/>
        <v>8</v>
      </c>
      <c r="B12" s="890" t="s">
        <v>2394</v>
      </c>
      <c r="C12" s="890" t="s">
        <v>2774</v>
      </c>
      <c r="D12" s="892">
        <f>289.862/1000</f>
        <v>0.28986200000000001</v>
      </c>
      <c r="H12" s="10" t="s">
        <v>1785</v>
      </c>
      <c r="I12" s="10" t="s">
        <v>1433</v>
      </c>
      <c r="J12" s="756" t="s">
        <v>1872</v>
      </c>
    </row>
    <row r="13" spans="1:10" s="757" customFormat="1">
      <c r="A13" s="890">
        <f t="shared" si="0"/>
        <v>9</v>
      </c>
      <c r="B13" s="890" t="s">
        <v>2394</v>
      </c>
      <c r="C13" s="890" t="s">
        <v>2775</v>
      </c>
      <c r="D13" s="892">
        <f>402.938/1000</f>
        <v>0.40293799999999996</v>
      </c>
      <c r="H13" s="890">
        <v>1</v>
      </c>
      <c r="I13" s="890" t="s">
        <v>2777</v>
      </c>
      <c r="J13" s="892">
        <v>2.1800000000000002</v>
      </c>
    </row>
    <row r="14" spans="1:10" s="757" customFormat="1">
      <c r="A14" s="890">
        <f t="shared" si="0"/>
        <v>10</v>
      </c>
      <c r="B14" s="890" t="s">
        <v>2394</v>
      </c>
      <c r="C14" s="890" t="s">
        <v>2776</v>
      </c>
      <c r="D14" s="892">
        <f>284.883/1000</f>
        <v>0.284883</v>
      </c>
    </row>
    <row r="15" spans="1:10" s="757" customFormat="1">
      <c r="A15" s="890">
        <f t="shared" si="0"/>
        <v>11</v>
      </c>
      <c r="B15" s="890" t="s">
        <v>2394</v>
      </c>
      <c r="C15" s="829" t="s">
        <v>2622</v>
      </c>
      <c r="D15" s="848">
        <f>1673.439/1000</f>
        <v>1.6734390000000001</v>
      </c>
    </row>
    <row r="16" spans="1:10" s="757" customFormat="1">
      <c r="A16" s="829">
        <f t="shared" si="0"/>
        <v>12</v>
      </c>
      <c r="B16" s="890" t="s">
        <v>2394</v>
      </c>
      <c r="C16" s="829" t="s">
        <v>2623</v>
      </c>
      <c r="D16" s="848">
        <f>285.948/1000</f>
        <v>0.28594799999999998</v>
      </c>
    </row>
    <row r="17" spans="1:4" s="757" customFormat="1">
      <c r="A17" s="829">
        <f t="shared" si="0"/>
        <v>13</v>
      </c>
      <c r="B17" s="890" t="s">
        <v>2394</v>
      </c>
      <c r="C17" s="829" t="s">
        <v>2624</v>
      </c>
      <c r="D17" s="848">
        <f>401.159/1000</f>
        <v>0.40115899999999999</v>
      </c>
    </row>
    <row r="18" spans="1:4" s="757" customFormat="1">
      <c r="A18" s="829">
        <f t="shared" si="0"/>
        <v>14</v>
      </c>
      <c r="B18" s="890" t="s">
        <v>2394</v>
      </c>
      <c r="C18" s="829" t="s">
        <v>2625</v>
      </c>
      <c r="D18" s="848">
        <f>1055.218/1000</f>
        <v>1.055218</v>
      </c>
    </row>
    <row r="19" spans="1:4" s="757" customFormat="1">
      <c r="A19" s="829">
        <f t="shared" si="0"/>
        <v>15</v>
      </c>
      <c r="B19" s="890" t="s">
        <v>2394</v>
      </c>
      <c r="C19" s="829" t="s">
        <v>2626</v>
      </c>
      <c r="D19" s="848">
        <f>1088.747/1000</f>
        <v>1.0887470000000001</v>
      </c>
    </row>
    <row r="20" spans="1:4">
      <c r="A20" s="829">
        <f t="shared" si="0"/>
        <v>16</v>
      </c>
      <c r="B20" s="890" t="s">
        <v>2394</v>
      </c>
      <c r="C20" s="33" t="s">
        <v>1873</v>
      </c>
      <c r="D20" s="755">
        <f>485.93/1000</f>
        <v>0.48593000000000003</v>
      </c>
    </row>
    <row r="21" spans="1:4">
      <c r="A21" s="33">
        <f t="shared" si="0"/>
        <v>17</v>
      </c>
      <c r="B21" s="890" t="s">
        <v>2394</v>
      </c>
      <c r="C21" s="33" t="s">
        <v>1874</v>
      </c>
      <c r="D21" s="755">
        <f>712.337/1000</f>
        <v>0.712337</v>
      </c>
    </row>
    <row r="22" spans="1:4">
      <c r="A22" s="33">
        <f t="shared" ref="A22:A41" si="1">A21+1</f>
        <v>18</v>
      </c>
      <c r="B22" s="890" t="s">
        <v>2394</v>
      </c>
      <c r="C22" s="33" t="s">
        <v>1875</v>
      </c>
      <c r="D22" s="755">
        <f>1177.079/1000</f>
        <v>1.177079</v>
      </c>
    </row>
    <row r="23" spans="1:4">
      <c r="A23" s="33">
        <f t="shared" si="1"/>
        <v>19</v>
      </c>
      <c r="B23" s="890" t="s">
        <v>2394</v>
      </c>
      <c r="C23" s="33" t="s">
        <v>1876</v>
      </c>
      <c r="D23" s="755">
        <f>2454.951/1000</f>
        <v>2.4549509999999999</v>
      </c>
    </row>
    <row r="24" spans="1:4">
      <c r="A24" s="33">
        <f t="shared" si="1"/>
        <v>20</v>
      </c>
      <c r="B24" s="890" t="s">
        <v>2394</v>
      </c>
      <c r="C24" s="33" t="s">
        <v>1877</v>
      </c>
      <c r="D24" s="755">
        <f>366.044/1000</f>
        <v>0.36604399999999998</v>
      </c>
    </row>
    <row r="25" spans="1:4">
      <c r="A25" s="33">
        <f t="shared" si="1"/>
        <v>21</v>
      </c>
      <c r="B25" s="890" t="s">
        <v>2394</v>
      </c>
      <c r="C25" s="33" t="s">
        <v>1878</v>
      </c>
      <c r="D25" s="755">
        <f>1028.029/1000</f>
        <v>1.0280290000000001</v>
      </c>
    </row>
    <row r="26" spans="1:4">
      <c r="A26" s="33">
        <f t="shared" si="1"/>
        <v>22</v>
      </c>
      <c r="B26" s="890" t="s">
        <v>2394</v>
      </c>
      <c r="C26" s="33" t="s">
        <v>1879</v>
      </c>
      <c r="D26" s="755">
        <f>442.371/1000</f>
        <v>0.44237099999999996</v>
      </c>
    </row>
    <row r="27" spans="1:4">
      <c r="A27" s="33">
        <f t="shared" si="1"/>
        <v>23</v>
      </c>
      <c r="B27" s="890" t="s">
        <v>2394</v>
      </c>
      <c r="C27" s="33" t="s">
        <v>1880</v>
      </c>
      <c r="D27" s="755">
        <f>739.739/1000</f>
        <v>0.73973900000000004</v>
      </c>
    </row>
    <row r="28" spans="1:4">
      <c r="A28" s="33">
        <f t="shared" si="1"/>
        <v>24</v>
      </c>
      <c r="B28" s="890" t="s">
        <v>2394</v>
      </c>
      <c r="C28" s="33" t="s">
        <v>1881</v>
      </c>
      <c r="D28" s="755">
        <f>445.991/1000</f>
        <v>0.44599099999999997</v>
      </c>
    </row>
    <row r="29" spans="1:4">
      <c r="A29" s="33">
        <f t="shared" si="1"/>
        <v>25</v>
      </c>
      <c r="B29" s="890" t="s">
        <v>2394</v>
      </c>
      <c r="C29" s="33" t="s">
        <v>1882</v>
      </c>
      <c r="D29" s="755">
        <f>2573.629/1000</f>
        <v>2.5736289999999999</v>
      </c>
    </row>
    <row r="30" spans="1:4">
      <c r="A30" s="33">
        <f t="shared" si="1"/>
        <v>26</v>
      </c>
      <c r="B30" s="890" t="s">
        <v>2394</v>
      </c>
      <c r="C30" s="33" t="s">
        <v>1883</v>
      </c>
      <c r="D30" s="755">
        <f>2514.73/1000</f>
        <v>2.5147300000000001</v>
      </c>
    </row>
    <row r="31" spans="1:4" ht="14.5" customHeight="1">
      <c r="A31" s="33">
        <f t="shared" si="1"/>
        <v>27</v>
      </c>
      <c r="B31" s="890" t="s">
        <v>2394</v>
      </c>
      <c r="C31" s="33" t="s">
        <v>1884</v>
      </c>
      <c r="D31" s="755">
        <f>2374.48/1000</f>
        <v>2.3744800000000001</v>
      </c>
    </row>
    <row r="32" spans="1:4">
      <c r="A32" s="33">
        <f t="shared" si="1"/>
        <v>28</v>
      </c>
      <c r="B32" s="890" t="s">
        <v>2394</v>
      </c>
      <c r="C32" s="33" t="s">
        <v>1885</v>
      </c>
      <c r="D32" s="755">
        <f>836.984/1000</f>
        <v>0.83698400000000006</v>
      </c>
    </row>
    <row r="33" spans="1:4">
      <c r="A33" s="33">
        <f t="shared" si="1"/>
        <v>29</v>
      </c>
      <c r="B33" s="890" t="s">
        <v>2394</v>
      </c>
      <c r="C33" s="33" t="s">
        <v>1886</v>
      </c>
      <c r="D33" s="755">
        <f>967.8/1000</f>
        <v>0.96779999999999999</v>
      </c>
    </row>
    <row r="34" spans="1:4">
      <c r="A34" s="33">
        <f t="shared" si="1"/>
        <v>30</v>
      </c>
      <c r="B34" s="890" t="s">
        <v>2394</v>
      </c>
      <c r="C34" s="33" t="s">
        <v>1887</v>
      </c>
      <c r="D34" s="755">
        <f>819.907/1000</f>
        <v>0.81990700000000005</v>
      </c>
    </row>
    <row r="35" spans="1:4">
      <c r="A35" s="33">
        <f t="shared" si="1"/>
        <v>31</v>
      </c>
      <c r="B35" s="890" t="s">
        <v>2394</v>
      </c>
      <c r="C35" s="33" t="s">
        <v>1888</v>
      </c>
      <c r="D35" s="755">
        <f>820.234/1000</f>
        <v>0.82023400000000002</v>
      </c>
    </row>
    <row r="36" spans="1:4">
      <c r="A36" s="33">
        <f t="shared" si="1"/>
        <v>32</v>
      </c>
      <c r="B36" s="890" t="s">
        <v>2394</v>
      </c>
      <c r="C36" s="33" t="s">
        <v>1889</v>
      </c>
      <c r="D36" s="755">
        <f>439.8/1000</f>
        <v>0.43980000000000002</v>
      </c>
    </row>
    <row r="37" spans="1:4">
      <c r="A37" s="33">
        <f t="shared" si="1"/>
        <v>33</v>
      </c>
      <c r="B37" s="890" t="s">
        <v>2394</v>
      </c>
      <c r="C37" s="33" t="s">
        <v>1890</v>
      </c>
      <c r="D37" s="755">
        <f>1203.4/1000</f>
        <v>1.2034</v>
      </c>
    </row>
    <row r="38" spans="1:4">
      <c r="A38" s="33">
        <f t="shared" si="1"/>
        <v>34</v>
      </c>
      <c r="B38" s="890" t="s">
        <v>2394</v>
      </c>
      <c r="C38" s="33" t="s">
        <v>1891</v>
      </c>
      <c r="D38" s="755">
        <f>775.272/1000</f>
        <v>0.77527200000000007</v>
      </c>
    </row>
    <row r="39" spans="1:4">
      <c r="A39" s="33">
        <f t="shared" si="1"/>
        <v>35</v>
      </c>
      <c r="B39" s="890" t="s">
        <v>2394</v>
      </c>
      <c r="C39" s="33" t="s">
        <v>1892</v>
      </c>
      <c r="D39" s="755">
        <f>1209.893/1000</f>
        <v>1.2098930000000001</v>
      </c>
    </row>
    <row r="40" spans="1:4">
      <c r="A40" s="33">
        <f t="shared" si="1"/>
        <v>36</v>
      </c>
      <c r="B40" s="890" t="s">
        <v>2394</v>
      </c>
      <c r="C40" s="33" t="s">
        <v>1893</v>
      </c>
      <c r="D40" s="755">
        <f>1760.473/1000</f>
        <v>1.760473</v>
      </c>
    </row>
    <row r="41" spans="1:4">
      <c r="A41" s="33">
        <f t="shared" si="1"/>
        <v>37</v>
      </c>
      <c r="B41" s="890" t="s">
        <v>2394</v>
      </c>
      <c r="C41" s="33" t="s">
        <v>1894</v>
      </c>
      <c r="D41" s="895">
        <f>212.44/1000</f>
        <v>0.21243999999999999</v>
      </c>
    </row>
    <row r="42" spans="1:4">
      <c r="A42" s="33">
        <f t="shared" ref="A42:A105" si="2">A41+1</f>
        <v>38</v>
      </c>
      <c r="B42" s="890" t="s">
        <v>2394</v>
      </c>
      <c r="C42" s="33" t="s">
        <v>1895</v>
      </c>
      <c r="D42" s="895">
        <f>1361.04/1000</f>
        <v>1.36104</v>
      </c>
    </row>
    <row r="43" spans="1:4">
      <c r="A43" s="33">
        <f t="shared" si="2"/>
        <v>39</v>
      </c>
      <c r="B43" s="890" t="s">
        <v>2394</v>
      </c>
      <c r="C43" s="33" t="s">
        <v>1896</v>
      </c>
      <c r="D43" s="895">
        <f>1911.9/1000</f>
        <v>1.9119000000000002</v>
      </c>
    </row>
    <row r="44" spans="1:4">
      <c r="A44" s="33">
        <f t="shared" si="2"/>
        <v>40</v>
      </c>
      <c r="B44" s="890" t="s">
        <v>2394</v>
      </c>
      <c r="C44" s="33" t="s">
        <v>1897</v>
      </c>
      <c r="D44" s="895">
        <f>1474.69/1000</f>
        <v>1.4746900000000001</v>
      </c>
    </row>
    <row r="45" spans="1:4">
      <c r="A45" s="33">
        <f t="shared" si="2"/>
        <v>41</v>
      </c>
      <c r="B45" s="890" t="s">
        <v>2394</v>
      </c>
      <c r="C45" s="33" t="s">
        <v>1898</v>
      </c>
      <c r="D45" s="895">
        <f>1079.5/1000</f>
        <v>1.0794999999999999</v>
      </c>
    </row>
    <row r="46" spans="1:4">
      <c r="A46" s="33">
        <f t="shared" si="2"/>
        <v>42</v>
      </c>
      <c r="B46" s="890" t="s">
        <v>2394</v>
      </c>
      <c r="C46" s="33" t="s">
        <v>1899</v>
      </c>
      <c r="D46" s="895">
        <f>2216.45/1000</f>
        <v>2.21645</v>
      </c>
    </row>
    <row r="47" spans="1:4">
      <c r="A47" s="33">
        <f t="shared" si="2"/>
        <v>43</v>
      </c>
      <c r="B47" s="890" t="s">
        <v>2394</v>
      </c>
      <c r="C47" s="33" t="s">
        <v>1900</v>
      </c>
      <c r="D47" s="895">
        <f>1360.36/1000</f>
        <v>1.3603599999999998</v>
      </c>
    </row>
    <row r="48" spans="1:4">
      <c r="A48" s="33">
        <f t="shared" si="2"/>
        <v>44</v>
      </c>
      <c r="B48" s="890" t="s">
        <v>2394</v>
      </c>
      <c r="C48" s="33" t="s">
        <v>1901</v>
      </c>
      <c r="D48" s="895">
        <f>371.5/1000</f>
        <v>0.3715</v>
      </c>
    </row>
    <row r="49" spans="1:4">
      <c r="A49" s="33">
        <f t="shared" si="2"/>
        <v>45</v>
      </c>
      <c r="B49" s="890" t="s">
        <v>2394</v>
      </c>
      <c r="C49" s="33" t="s">
        <v>1902</v>
      </c>
      <c r="D49" s="895">
        <f>203.3/1000</f>
        <v>0.20330000000000001</v>
      </c>
    </row>
    <row r="50" spans="1:4">
      <c r="A50" s="33">
        <f t="shared" si="2"/>
        <v>46</v>
      </c>
      <c r="B50" s="890" t="s">
        <v>2394</v>
      </c>
      <c r="C50" s="33" t="s">
        <v>1903</v>
      </c>
      <c r="D50" s="895">
        <f>409.91/1000</f>
        <v>0.40991000000000005</v>
      </c>
    </row>
    <row r="51" spans="1:4">
      <c r="A51" s="33">
        <f t="shared" si="2"/>
        <v>47</v>
      </c>
      <c r="B51" s="890" t="s">
        <v>2394</v>
      </c>
      <c r="C51" s="33" t="s">
        <v>1904</v>
      </c>
      <c r="D51" s="895">
        <f>4450.9/1000</f>
        <v>4.4508999999999999</v>
      </c>
    </row>
    <row r="52" spans="1:4">
      <c r="A52" s="33">
        <f t="shared" si="2"/>
        <v>48</v>
      </c>
      <c r="B52" s="890" t="s">
        <v>2399</v>
      </c>
      <c r="C52" s="33" t="s">
        <v>1905</v>
      </c>
      <c r="D52" s="895">
        <f>416.66/1000</f>
        <v>0.41666000000000003</v>
      </c>
    </row>
    <row r="53" spans="1:4">
      <c r="A53" s="33">
        <f t="shared" si="2"/>
        <v>49</v>
      </c>
      <c r="B53" s="890" t="s">
        <v>2399</v>
      </c>
      <c r="C53" s="33" t="s">
        <v>1906</v>
      </c>
      <c r="D53" s="895">
        <f>389.29/1000</f>
        <v>0.38929000000000002</v>
      </c>
    </row>
    <row r="54" spans="1:4">
      <c r="A54" s="33">
        <f t="shared" si="2"/>
        <v>50</v>
      </c>
      <c r="B54" s="890" t="s">
        <v>2399</v>
      </c>
      <c r="C54" s="33" t="s">
        <v>1907</v>
      </c>
      <c r="D54" s="895">
        <f>793.45/1000</f>
        <v>0.7934500000000001</v>
      </c>
    </row>
    <row r="55" spans="1:4">
      <c r="A55" s="33">
        <f t="shared" si="2"/>
        <v>51</v>
      </c>
      <c r="B55" s="890" t="s">
        <v>2399</v>
      </c>
      <c r="C55" s="33" t="s">
        <v>1908</v>
      </c>
      <c r="D55" s="895">
        <f>1906.1/1000</f>
        <v>1.9060999999999999</v>
      </c>
    </row>
    <row r="56" spans="1:4">
      <c r="A56" s="33">
        <f t="shared" si="2"/>
        <v>52</v>
      </c>
      <c r="B56" s="890" t="s">
        <v>2399</v>
      </c>
      <c r="C56" s="33" t="s">
        <v>1909</v>
      </c>
      <c r="D56" s="895">
        <f>982.37/1000</f>
        <v>0.98236999999999997</v>
      </c>
    </row>
    <row r="57" spans="1:4">
      <c r="A57" s="33">
        <f t="shared" si="2"/>
        <v>53</v>
      </c>
      <c r="B57" s="890" t="s">
        <v>2399</v>
      </c>
      <c r="C57" s="33" t="s">
        <v>1910</v>
      </c>
      <c r="D57" s="895">
        <f>406.44/1000</f>
        <v>0.40644000000000002</v>
      </c>
    </row>
    <row r="58" spans="1:4">
      <c r="A58" s="33">
        <f t="shared" si="2"/>
        <v>54</v>
      </c>
      <c r="B58" s="890" t="s">
        <v>2399</v>
      </c>
      <c r="C58" s="33" t="s">
        <v>1911</v>
      </c>
      <c r="D58" s="895">
        <f>788.04/1000</f>
        <v>0.78803999999999996</v>
      </c>
    </row>
    <row r="59" spans="1:4">
      <c r="A59" s="33">
        <f t="shared" si="2"/>
        <v>55</v>
      </c>
      <c r="B59" s="890" t="s">
        <v>2399</v>
      </c>
      <c r="C59" s="33" t="s">
        <v>1912</v>
      </c>
      <c r="D59" s="895">
        <f>757.58/1000</f>
        <v>0.75758000000000003</v>
      </c>
    </row>
    <row r="60" spans="1:4">
      <c r="A60" s="33">
        <f t="shared" si="2"/>
        <v>56</v>
      </c>
      <c r="B60" s="890" t="s">
        <v>2399</v>
      </c>
      <c r="C60" s="33" t="s">
        <v>1913</v>
      </c>
      <c r="D60" s="895">
        <f>563.92/1000</f>
        <v>0.56391999999999998</v>
      </c>
    </row>
    <row r="61" spans="1:4">
      <c r="A61" s="33">
        <f t="shared" si="2"/>
        <v>57</v>
      </c>
      <c r="B61" s="890" t="s">
        <v>2399</v>
      </c>
      <c r="C61" s="33" t="s">
        <v>1914</v>
      </c>
      <c r="D61" s="895">
        <f>1081.23/1000</f>
        <v>1.0812299999999999</v>
      </c>
    </row>
    <row r="62" spans="1:4">
      <c r="A62" s="33">
        <f t="shared" si="2"/>
        <v>58</v>
      </c>
      <c r="B62" s="890" t="s">
        <v>2399</v>
      </c>
      <c r="C62" s="33" t="s">
        <v>1915</v>
      </c>
      <c r="D62" s="895">
        <f>450.86/1000</f>
        <v>0.45086000000000004</v>
      </c>
    </row>
    <row r="63" spans="1:4">
      <c r="A63" s="33">
        <f t="shared" si="2"/>
        <v>59</v>
      </c>
      <c r="B63" s="890" t="s">
        <v>2399</v>
      </c>
      <c r="C63" s="33" t="s">
        <v>1916</v>
      </c>
      <c r="D63" s="895">
        <f>602.84/1000</f>
        <v>0.60284000000000004</v>
      </c>
    </row>
    <row r="64" spans="1:4">
      <c r="A64" s="33">
        <f t="shared" si="2"/>
        <v>60</v>
      </c>
      <c r="B64" s="890" t="s">
        <v>2399</v>
      </c>
      <c r="C64" s="33" t="s">
        <v>1917</v>
      </c>
      <c r="D64" s="895">
        <f>2228.49/1000</f>
        <v>2.2284899999999999</v>
      </c>
    </row>
    <row r="65" spans="1:4">
      <c r="A65" s="33">
        <f t="shared" si="2"/>
        <v>61</v>
      </c>
      <c r="B65" s="890" t="s">
        <v>2399</v>
      </c>
      <c r="C65" s="793" t="s">
        <v>2363</v>
      </c>
      <c r="D65" s="895">
        <f>1598.955/1000</f>
        <v>1.5989549999999999</v>
      </c>
    </row>
    <row r="66" spans="1:4">
      <c r="A66" s="33">
        <f t="shared" si="2"/>
        <v>62</v>
      </c>
      <c r="B66" s="890" t="s">
        <v>2399</v>
      </c>
      <c r="C66" s="793" t="s">
        <v>2364</v>
      </c>
      <c r="D66" s="895">
        <f>1666.222/1000</f>
        <v>1.6662219999999999</v>
      </c>
    </row>
    <row r="67" spans="1:4">
      <c r="A67" s="33">
        <f t="shared" si="2"/>
        <v>63</v>
      </c>
      <c r="B67" s="890" t="s">
        <v>2399</v>
      </c>
      <c r="C67" s="793" t="s">
        <v>2365</v>
      </c>
      <c r="D67" s="895">
        <f>809.571/1000</f>
        <v>0.80957100000000004</v>
      </c>
    </row>
    <row r="68" spans="1:4">
      <c r="A68" s="33">
        <f t="shared" si="2"/>
        <v>64</v>
      </c>
      <c r="B68" s="890" t="s">
        <v>2399</v>
      </c>
      <c r="C68" s="793" t="s">
        <v>2366</v>
      </c>
      <c r="D68" s="895">
        <f>406.688/1000</f>
        <v>0.40668799999999999</v>
      </c>
    </row>
    <row r="69" spans="1:4">
      <c r="A69" s="33">
        <f t="shared" si="2"/>
        <v>65</v>
      </c>
      <c r="B69" s="890" t="s">
        <v>2399</v>
      </c>
      <c r="C69" s="793" t="s">
        <v>2367</v>
      </c>
      <c r="D69" s="895">
        <f>316.253/1000</f>
        <v>0.31625300000000001</v>
      </c>
    </row>
    <row r="70" spans="1:4">
      <c r="A70" s="33">
        <f t="shared" si="2"/>
        <v>66</v>
      </c>
      <c r="B70" s="890" t="s">
        <v>2399</v>
      </c>
      <c r="C70" s="793" t="s">
        <v>2368</v>
      </c>
      <c r="D70" s="895">
        <f>248.423/1000</f>
        <v>0.248423</v>
      </c>
    </row>
    <row r="71" spans="1:4">
      <c r="A71" s="33">
        <f t="shared" si="2"/>
        <v>67</v>
      </c>
      <c r="B71" s="890" t="s">
        <v>2399</v>
      </c>
      <c r="C71" s="793" t="s">
        <v>2369</v>
      </c>
      <c r="D71" s="895">
        <f>1681.454/1000</f>
        <v>1.681454</v>
      </c>
    </row>
    <row r="72" spans="1:4">
      <c r="A72" s="33">
        <f t="shared" si="2"/>
        <v>68</v>
      </c>
      <c r="B72" s="890" t="s">
        <v>2399</v>
      </c>
      <c r="C72" s="793" t="s">
        <v>2370</v>
      </c>
      <c r="D72" s="895">
        <f>1630.396/1000</f>
        <v>1.630396</v>
      </c>
    </row>
    <row r="73" spans="1:4">
      <c r="A73" s="33">
        <f t="shared" si="2"/>
        <v>69</v>
      </c>
      <c r="B73" s="890" t="s">
        <v>2399</v>
      </c>
      <c r="C73" s="793" t="s">
        <v>2371</v>
      </c>
      <c r="D73" s="895">
        <f>320.743/1000</f>
        <v>0.320743</v>
      </c>
    </row>
    <row r="74" spans="1:4">
      <c r="A74" s="33">
        <f t="shared" si="2"/>
        <v>70</v>
      </c>
      <c r="B74" s="890" t="s">
        <v>2399</v>
      </c>
      <c r="C74" s="793" t="s">
        <v>2372</v>
      </c>
      <c r="D74" s="895">
        <f>242.225/1000</f>
        <v>0.242225</v>
      </c>
    </row>
    <row r="75" spans="1:4">
      <c r="A75" s="33">
        <f t="shared" si="2"/>
        <v>71</v>
      </c>
      <c r="B75" s="890" t="s">
        <v>2399</v>
      </c>
      <c r="C75" s="793" t="s">
        <v>2373</v>
      </c>
      <c r="D75" s="895">
        <f>839.249/1000</f>
        <v>0.83924900000000002</v>
      </c>
    </row>
    <row r="76" spans="1:4">
      <c r="A76" s="33">
        <f t="shared" si="2"/>
        <v>72</v>
      </c>
      <c r="B76" s="890" t="s">
        <v>2399</v>
      </c>
      <c r="C76" s="793" t="s">
        <v>2374</v>
      </c>
      <c r="D76" s="895">
        <f>242.663/1000</f>
        <v>0.24266300000000002</v>
      </c>
    </row>
    <row r="77" spans="1:4">
      <c r="A77" s="33">
        <f t="shared" si="2"/>
        <v>73</v>
      </c>
      <c r="B77" s="890" t="s">
        <v>2399</v>
      </c>
      <c r="C77" s="793" t="s">
        <v>2375</v>
      </c>
      <c r="D77" s="895">
        <f>1149.152/1000</f>
        <v>1.149152</v>
      </c>
    </row>
    <row r="78" spans="1:4">
      <c r="A78" s="33">
        <f t="shared" si="2"/>
        <v>74</v>
      </c>
      <c r="B78" s="890" t="s">
        <v>2399</v>
      </c>
      <c r="C78" s="793" t="s">
        <v>2376</v>
      </c>
      <c r="D78" s="895">
        <f>251.516/1000</f>
        <v>0.25151600000000002</v>
      </c>
    </row>
    <row r="79" spans="1:4">
      <c r="A79" s="33">
        <f t="shared" si="2"/>
        <v>75</v>
      </c>
      <c r="B79" s="890" t="s">
        <v>2399</v>
      </c>
      <c r="C79" s="793" t="s">
        <v>2377</v>
      </c>
      <c r="D79" s="895">
        <f>445.126/1000</f>
        <v>0.44512599999999997</v>
      </c>
    </row>
    <row r="80" spans="1:4">
      <c r="A80" s="33">
        <f t="shared" si="2"/>
        <v>76</v>
      </c>
      <c r="B80" s="890" t="s">
        <v>2399</v>
      </c>
      <c r="C80" s="793" t="s">
        <v>2378</v>
      </c>
      <c r="D80" s="895">
        <f>838.553/1000</f>
        <v>0.83855299999999999</v>
      </c>
    </row>
    <row r="81" spans="1:4">
      <c r="A81" s="33">
        <f t="shared" si="2"/>
        <v>77</v>
      </c>
      <c r="B81" s="890" t="s">
        <v>2399</v>
      </c>
      <c r="C81" s="793" t="s">
        <v>2379</v>
      </c>
      <c r="D81" s="895">
        <f>836.764/1000</f>
        <v>0.83676400000000006</v>
      </c>
    </row>
    <row r="82" spans="1:4">
      <c r="A82" s="33">
        <f t="shared" si="2"/>
        <v>78</v>
      </c>
      <c r="B82" s="890" t="s">
        <v>2399</v>
      </c>
      <c r="C82" s="793" t="s">
        <v>2380</v>
      </c>
      <c r="D82" s="895">
        <f>1185.42/1000</f>
        <v>1.1854200000000001</v>
      </c>
    </row>
    <row r="83" spans="1:4">
      <c r="A83" s="33">
        <f t="shared" si="2"/>
        <v>79</v>
      </c>
      <c r="B83" s="890" t="s">
        <v>2399</v>
      </c>
      <c r="C83" s="793" t="s">
        <v>2381</v>
      </c>
      <c r="D83" s="895">
        <f>211.063/1000</f>
        <v>0.211063</v>
      </c>
    </row>
    <row r="84" spans="1:4">
      <c r="A84" s="33">
        <f t="shared" si="2"/>
        <v>80</v>
      </c>
      <c r="B84" s="890" t="s">
        <v>2399</v>
      </c>
      <c r="C84" s="793" t="s">
        <v>2382</v>
      </c>
      <c r="D84" s="895">
        <f>618.229/1000</f>
        <v>0.61822900000000003</v>
      </c>
    </row>
    <row r="85" spans="1:4">
      <c r="A85" s="33">
        <f t="shared" si="2"/>
        <v>81</v>
      </c>
      <c r="B85" s="890" t="s">
        <v>2399</v>
      </c>
      <c r="C85" s="793" t="s">
        <v>2383</v>
      </c>
      <c r="D85" s="895">
        <f>1181.01/1000</f>
        <v>1.1810099999999999</v>
      </c>
    </row>
    <row r="86" spans="1:4">
      <c r="A86" s="33">
        <f t="shared" si="2"/>
        <v>82</v>
      </c>
      <c r="B86" s="890" t="s">
        <v>2399</v>
      </c>
      <c r="C86" s="793" t="s">
        <v>2384</v>
      </c>
      <c r="D86" s="895">
        <f>247.685/1000</f>
        <v>0.24768499999999999</v>
      </c>
    </row>
    <row r="87" spans="1:4">
      <c r="A87" s="33">
        <f t="shared" si="2"/>
        <v>83</v>
      </c>
      <c r="B87" s="890" t="s">
        <v>2399</v>
      </c>
      <c r="C87" s="793" t="s">
        <v>2385</v>
      </c>
      <c r="D87" s="895">
        <f>1455.156/1000</f>
        <v>1.4551559999999999</v>
      </c>
    </row>
    <row r="88" spans="1:4">
      <c r="A88" s="33">
        <f t="shared" si="2"/>
        <v>84</v>
      </c>
      <c r="B88" s="890" t="s">
        <v>2399</v>
      </c>
      <c r="C88" s="793" t="s">
        <v>2386</v>
      </c>
      <c r="D88" s="895">
        <f>889.075/1000</f>
        <v>0.88907500000000006</v>
      </c>
    </row>
    <row r="89" spans="1:4">
      <c r="A89" s="33">
        <f t="shared" si="2"/>
        <v>85</v>
      </c>
      <c r="B89" s="890" t="s">
        <v>2399</v>
      </c>
      <c r="C89" s="793" t="s">
        <v>2387</v>
      </c>
      <c r="D89" s="895">
        <f>411.542/1000</f>
        <v>0.41154199999999996</v>
      </c>
    </row>
    <row r="90" spans="1:4">
      <c r="A90" s="33">
        <f t="shared" si="2"/>
        <v>86</v>
      </c>
      <c r="B90" s="890" t="s">
        <v>2399</v>
      </c>
      <c r="C90" s="793" t="s">
        <v>2388</v>
      </c>
      <c r="D90" s="895">
        <f>1751.019/1000</f>
        <v>1.7510190000000001</v>
      </c>
    </row>
    <row r="91" spans="1:4">
      <c r="A91" s="33">
        <f t="shared" si="2"/>
        <v>87</v>
      </c>
      <c r="B91" s="890" t="s">
        <v>2399</v>
      </c>
      <c r="C91" s="829" t="s">
        <v>2627</v>
      </c>
      <c r="D91" s="895">
        <f>751.41/1000</f>
        <v>0.75141000000000002</v>
      </c>
    </row>
    <row r="92" spans="1:4">
      <c r="A92" s="33">
        <f t="shared" si="2"/>
        <v>88</v>
      </c>
      <c r="B92" s="890" t="s">
        <v>2399</v>
      </c>
      <c r="C92" s="829" t="s">
        <v>2628</v>
      </c>
      <c r="D92" s="895">
        <f>515.47/1000</f>
        <v>0.51546999999999998</v>
      </c>
    </row>
    <row r="93" spans="1:4">
      <c r="A93" s="33">
        <f t="shared" si="2"/>
        <v>89</v>
      </c>
      <c r="B93" s="890" t="s">
        <v>2399</v>
      </c>
      <c r="C93" s="829" t="s">
        <v>2629</v>
      </c>
      <c r="D93" s="895">
        <f>1409.68/1000</f>
        <v>1.40968</v>
      </c>
    </row>
    <row r="94" spans="1:4">
      <c r="A94" s="33">
        <f t="shared" si="2"/>
        <v>90</v>
      </c>
      <c r="B94" s="890" t="s">
        <v>2399</v>
      </c>
      <c r="C94" s="829" t="s">
        <v>2630</v>
      </c>
      <c r="D94" s="895">
        <f>634.36/1000</f>
        <v>0.63436000000000003</v>
      </c>
    </row>
    <row r="95" spans="1:4">
      <c r="A95" s="33">
        <f t="shared" si="2"/>
        <v>91</v>
      </c>
      <c r="B95" s="890" t="s">
        <v>2399</v>
      </c>
      <c r="C95" s="829" t="s">
        <v>2631</v>
      </c>
      <c r="D95" s="895">
        <f>518.18/1000</f>
        <v>0.51817999999999997</v>
      </c>
    </row>
    <row r="96" spans="1:4">
      <c r="A96" s="33">
        <f t="shared" si="2"/>
        <v>92</v>
      </c>
      <c r="B96" s="890" t="s">
        <v>2399</v>
      </c>
      <c r="C96" s="829" t="s">
        <v>2632</v>
      </c>
      <c r="D96" s="895">
        <f>1212.37/1000</f>
        <v>1.2123699999999999</v>
      </c>
    </row>
    <row r="97" spans="1:4">
      <c r="A97" s="33">
        <f t="shared" si="2"/>
        <v>93</v>
      </c>
      <c r="B97" s="890" t="s">
        <v>2399</v>
      </c>
      <c r="C97" s="829" t="s">
        <v>2633</v>
      </c>
      <c r="D97" s="895">
        <f>1136.859/1000</f>
        <v>1.1368589999999998</v>
      </c>
    </row>
    <row r="98" spans="1:4">
      <c r="A98" s="33">
        <f t="shared" si="2"/>
        <v>94</v>
      </c>
      <c r="B98" s="890" t="s">
        <v>2399</v>
      </c>
      <c r="C98" s="829" t="s">
        <v>2634</v>
      </c>
      <c r="D98" s="895">
        <f>753.546/1000</f>
        <v>0.75354600000000005</v>
      </c>
    </row>
    <row r="99" spans="1:4">
      <c r="A99" s="33">
        <f t="shared" si="2"/>
        <v>95</v>
      </c>
      <c r="B99" s="890" t="s">
        <v>2399</v>
      </c>
      <c r="C99" s="829" t="s">
        <v>2635</v>
      </c>
      <c r="D99" s="895">
        <f>2841.988/1000</f>
        <v>2.8419879999999997</v>
      </c>
    </row>
    <row r="100" spans="1:4">
      <c r="A100" s="33">
        <f t="shared" si="2"/>
        <v>96</v>
      </c>
      <c r="B100" s="890" t="s">
        <v>2399</v>
      </c>
      <c r="C100" s="829" t="s">
        <v>2636</v>
      </c>
      <c r="D100" s="895">
        <f>816.077/1000</f>
        <v>0.81607700000000005</v>
      </c>
    </row>
    <row r="101" spans="1:4">
      <c r="A101" s="33">
        <f t="shared" si="2"/>
        <v>97</v>
      </c>
      <c r="B101" s="890" t="s">
        <v>2399</v>
      </c>
      <c r="C101" s="829" t="s">
        <v>2637</v>
      </c>
      <c r="D101" s="895">
        <f>227.366/1000</f>
        <v>0.22736600000000001</v>
      </c>
    </row>
    <row r="102" spans="1:4">
      <c r="A102" s="33">
        <f t="shared" si="2"/>
        <v>98</v>
      </c>
      <c r="B102" s="890" t="s">
        <v>2399</v>
      </c>
      <c r="C102" s="829" t="s">
        <v>2638</v>
      </c>
      <c r="D102" s="895">
        <f>401.366/1000</f>
        <v>0.401366</v>
      </c>
    </row>
    <row r="103" spans="1:4">
      <c r="A103" s="33">
        <f t="shared" si="2"/>
        <v>99</v>
      </c>
      <c r="B103" s="890" t="s">
        <v>2399</v>
      </c>
      <c r="C103" s="829" t="s">
        <v>2639</v>
      </c>
      <c r="D103" s="895">
        <f>1221.902/1000</f>
        <v>1.221902</v>
      </c>
    </row>
    <row r="104" spans="1:4">
      <c r="A104" s="33">
        <f t="shared" si="2"/>
        <v>100</v>
      </c>
      <c r="B104" s="890" t="s">
        <v>2399</v>
      </c>
      <c r="C104" s="829" t="s">
        <v>2640</v>
      </c>
      <c r="D104" s="895">
        <f>2000.393/1000</f>
        <v>2.0003929999999999</v>
      </c>
    </row>
    <row r="105" spans="1:4">
      <c r="A105" s="33">
        <f t="shared" si="2"/>
        <v>101</v>
      </c>
      <c r="B105" s="890" t="s">
        <v>2399</v>
      </c>
      <c r="C105" s="829" t="s">
        <v>2641</v>
      </c>
      <c r="D105" s="895">
        <f>1037.587/1000</f>
        <v>1.037587</v>
      </c>
    </row>
    <row r="106" spans="1:4">
      <c r="A106" s="33">
        <f t="shared" ref="A106:A115" si="3">A105+1</f>
        <v>102</v>
      </c>
      <c r="B106" s="890" t="s">
        <v>2399</v>
      </c>
      <c r="C106" s="829" t="s">
        <v>2642</v>
      </c>
      <c r="D106" s="895">
        <f>944.974/1000</f>
        <v>0.94497400000000009</v>
      </c>
    </row>
    <row r="107" spans="1:4">
      <c r="A107" s="33">
        <f t="shared" si="3"/>
        <v>103</v>
      </c>
      <c r="B107" s="890" t="s">
        <v>2399</v>
      </c>
      <c r="C107" s="829" t="s">
        <v>2643</v>
      </c>
      <c r="D107" s="895">
        <f>809.122/1000</f>
        <v>0.80912200000000001</v>
      </c>
    </row>
    <row r="108" spans="1:4">
      <c r="A108" s="33">
        <f t="shared" si="3"/>
        <v>104</v>
      </c>
      <c r="B108" s="890" t="s">
        <v>2399</v>
      </c>
      <c r="C108" s="829" t="s">
        <v>2644</v>
      </c>
      <c r="D108" s="895">
        <f>1066.883/1000</f>
        <v>1.066883</v>
      </c>
    </row>
    <row r="109" spans="1:4">
      <c r="A109" s="33">
        <f t="shared" si="3"/>
        <v>105</v>
      </c>
      <c r="B109" s="890" t="s">
        <v>2399</v>
      </c>
      <c r="C109" s="829" t="s">
        <v>2645</v>
      </c>
      <c r="D109" s="895">
        <f>245.679/1000</f>
        <v>0.24567900000000001</v>
      </c>
    </row>
    <row r="110" spans="1:4">
      <c r="A110" s="33">
        <f t="shared" si="3"/>
        <v>106</v>
      </c>
      <c r="B110" s="890" t="s">
        <v>2399</v>
      </c>
      <c r="C110" s="829" t="s">
        <v>2646</v>
      </c>
      <c r="D110" s="895">
        <f>352.93/1000</f>
        <v>0.35293000000000002</v>
      </c>
    </row>
    <row r="111" spans="1:4">
      <c r="A111" s="33">
        <f t="shared" si="3"/>
        <v>107</v>
      </c>
      <c r="B111" s="890" t="s">
        <v>2399</v>
      </c>
      <c r="C111" s="829" t="s">
        <v>2647</v>
      </c>
      <c r="D111" s="895">
        <f>232.301/1000</f>
        <v>0.23230099999999998</v>
      </c>
    </row>
    <row r="112" spans="1:4">
      <c r="A112" s="33">
        <f t="shared" si="3"/>
        <v>108</v>
      </c>
      <c r="B112" s="890" t="s">
        <v>2399</v>
      </c>
      <c r="C112" s="829" t="s">
        <v>2648</v>
      </c>
      <c r="D112" s="895">
        <f>474.983/1000</f>
        <v>0.47498299999999999</v>
      </c>
    </row>
    <row r="113" spans="1:4">
      <c r="A113" s="33">
        <f t="shared" si="3"/>
        <v>109</v>
      </c>
      <c r="B113" s="890" t="s">
        <v>2399</v>
      </c>
      <c r="C113" s="829" t="s">
        <v>2649</v>
      </c>
      <c r="D113" s="895">
        <f>938.027/1000</f>
        <v>0.93802700000000006</v>
      </c>
    </row>
    <row r="114" spans="1:4">
      <c r="A114" s="33">
        <f t="shared" si="3"/>
        <v>110</v>
      </c>
      <c r="B114" s="890" t="s">
        <v>2399</v>
      </c>
      <c r="C114" s="829" t="s">
        <v>2650</v>
      </c>
      <c r="D114" s="895">
        <f>1117.048/1000</f>
        <v>1.117048</v>
      </c>
    </row>
    <row r="115" spans="1:4">
      <c r="A115" s="33">
        <f t="shared" si="3"/>
        <v>111</v>
      </c>
      <c r="B115" s="890" t="s">
        <v>2399</v>
      </c>
      <c r="C115" s="829" t="s">
        <v>2651</v>
      </c>
      <c r="D115" s="895">
        <f>1861.602/1000</f>
        <v>1.861602</v>
      </c>
    </row>
    <row r="116" spans="1:4">
      <c r="A116" s="1461" t="s">
        <v>994</v>
      </c>
      <c r="B116" s="1461"/>
      <c r="C116" s="1461"/>
      <c r="D116" s="896">
        <f>SUM(D5:D115)</f>
        <v>102.41494300000004</v>
      </c>
    </row>
  </sheetData>
  <mergeCells count="2">
    <mergeCell ref="A116:C116"/>
    <mergeCell ref="H8:I8"/>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B0CD6-26D4-4198-956D-F973EE179E1B}">
  <sheetPr>
    <tabColor rgb="FFFFFF00"/>
  </sheetPr>
  <dimension ref="A1:AA577"/>
  <sheetViews>
    <sheetView workbookViewId="0">
      <pane ySplit="5" topLeftCell="A443" activePane="bottomLeft" state="frozen"/>
      <selection activeCell="H10" sqref="H10"/>
      <selection pane="bottomLeft" activeCell="H10" sqref="H10"/>
    </sheetView>
  </sheetViews>
  <sheetFormatPr defaultRowHeight="14.5"/>
  <cols>
    <col min="1" max="1" width="5.453125" style="899" bestFit="1" customWidth="1"/>
    <col min="2" max="2" width="10.36328125" style="899" customWidth="1"/>
    <col min="3" max="3" width="6.453125" style="900" customWidth="1"/>
    <col min="4" max="4" width="6.1796875" style="900" customWidth="1"/>
    <col min="5" max="5" width="14.26953125" style="899" bestFit="1" customWidth="1"/>
    <col min="6" max="6" width="13.54296875" style="899" bestFit="1" customWidth="1"/>
    <col min="7" max="7" width="15" style="899" bestFit="1" customWidth="1"/>
    <col min="8" max="8" width="16.453125" style="899" bestFit="1" customWidth="1"/>
    <col min="9" max="9" width="1.1796875" style="899" customWidth="1"/>
    <col min="10" max="10" width="5.08984375" style="899" customWidth="1"/>
    <col min="11" max="11" width="9.26953125" style="899" customWidth="1"/>
    <col min="12" max="12" width="11" style="899" customWidth="1"/>
    <col min="13" max="13" width="4.81640625" style="899" customWidth="1"/>
    <col min="14" max="14" width="5.1796875" style="899" customWidth="1"/>
    <col min="15" max="15" width="4.81640625" style="899" customWidth="1"/>
    <col min="16" max="16" width="5.08984375" style="899" customWidth="1"/>
    <col min="17" max="17" width="4.6328125" style="899" customWidth="1"/>
    <col min="18" max="18" width="5.7265625" style="899" customWidth="1"/>
    <col min="19" max="19" width="4.7265625" style="899" customWidth="1"/>
    <col min="20" max="20" width="6.08984375" style="899" bestFit="1" customWidth="1"/>
    <col min="21" max="21" width="12.453125" style="899" bestFit="1" customWidth="1"/>
    <col min="22" max="22" width="14.1796875" style="899" bestFit="1" customWidth="1"/>
    <col min="23" max="23" width="12.6328125" style="899" bestFit="1" customWidth="1"/>
    <col min="24" max="24" width="16.1796875" style="899" bestFit="1" customWidth="1"/>
    <col min="25" max="25" width="14.90625" style="899" bestFit="1" customWidth="1"/>
    <col min="26" max="26" width="16.36328125" style="899" bestFit="1" customWidth="1"/>
    <col min="27" max="27" width="39.7265625" style="901" bestFit="1" customWidth="1"/>
    <col min="28" max="16384" width="8.7265625" style="899"/>
  </cols>
  <sheetData>
    <row r="1" spans="1:27">
      <c r="A1" s="786" t="s">
        <v>2210</v>
      </c>
    </row>
    <row r="2" spans="1:27">
      <c r="A2" s="786" t="s">
        <v>2407</v>
      </c>
    </row>
    <row r="3" spans="1:27" s="789" customFormat="1" ht="27.75" customHeight="1">
      <c r="A3" s="1474" t="s">
        <v>1919</v>
      </c>
      <c r="B3" s="1474"/>
      <c r="C3" s="1474"/>
      <c r="D3" s="1474"/>
      <c r="E3" s="1474"/>
      <c r="F3" s="1474"/>
      <c r="G3" s="1474"/>
      <c r="H3" s="1474"/>
      <c r="I3" s="902"/>
      <c r="J3" s="1474" t="s">
        <v>1920</v>
      </c>
      <c r="K3" s="1474"/>
      <c r="L3" s="1474"/>
      <c r="M3" s="1474"/>
      <c r="N3" s="1474"/>
      <c r="O3" s="1474"/>
      <c r="P3" s="1474"/>
      <c r="Q3" s="1474"/>
      <c r="R3" s="1474"/>
      <c r="S3" s="1474"/>
      <c r="T3" s="1474"/>
      <c r="U3" s="1474"/>
      <c r="V3" s="1474"/>
      <c r="W3" s="1474"/>
      <c r="X3" s="1474"/>
      <c r="Y3" s="1474"/>
      <c r="Z3" s="1474"/>
      <c r="AA3" s="1474"/>
    </row>
    <row r="4" spans="1:27" s="791" customFormat="1" ht="20" customHeight="1">
      <c r="A4" s="1472" t="s">
        <v>1921</v>
      </c>
      <c r="B4" s="1472" t="s">
        <v>1922</v>
      </c>
      <c r="C4" s="1472" t="s">
        <v>1923</v>
      </c>
      <c r="D4" s="1472" t="s">
        <v>1924</v>
      </c>
      <c r="E4" s="1472" t="s">
        <v>1925</v>
      </c>
      <c r="F4" s="1472" t="s">
        <v>1926</v>
      </c>
      <c r="G4" s="1472" t="s">
        <v>1927</v>
      </c>
      <c r="H4" s="1472"/>
      <c r="I4" s="902"/>
      <c r="J4" s="1472" t="s">
        <v>1921</v>
      </c>
      <c r="K4" s="1472" t="s">
        <v>1922</v>
      </c>
      <c r="L4" s="1472" t="s">
        <v>1923</v>
      </c>
      <c r="M4" s="1472" t="s">
        <v>1000</v>
      </c>
      <c r="N4" s="1472"/>
      <c r="O4" s="1472"/>
      <c r="P4" s="1472"/>
      <c r="Q4" s="1472" t="s">
        <v>1928</v>
      </c>
      <c r="R4" s="1472"/>
      <c r="S4" s="1472"/>
      <c r="T4" s="1472"/>
      <c r="U4" s="1473" t="s">
        <v>1924</v>
      </c>
      <c r="V4" s="1473" t="s">
        <v>1925</v>
      </c>
      <c r="W4" s="1475" t="s">
        <v>1929</v>
      </c>
      <c r="X4" s="1472" t="s">
        <v>1926</v>
      </c>
      <c r="Y4" s="1472" t="s">
        <v>1927</v>
      </c>
      <c r="Z4" s="1472"/>
      <c r="AA4" s="1472" t="s">
        <v>1930</v>
      </c>
    </row>
    <row r="5" spans="1:27" s="791" customFormat="1" ht="12" customHeight="1">
      <c r="A5" s="1472"/>
      <c r="B5" s="1472"/>
      <c r="C5" s="1472"/>
      <c r="D5" s="1472"/>
      <c r="E5" s="1472"/>
      <c r="F5" s="1472"/>
      <c r="G5" s="792" t="s">
        <v>1931</v>
      </c>
      <c r="H5" s="792" t="s">
        <v>1932</v>
      </c>
      <c r="I5" s="902"/>
      <c r="J5" s="1472"/>
      <c r="K5" s="1472"/>
      <c r="L5" s="1472"/>
      <c r="M5" s="790" t="s">
        <v>1933</v>
      </c>
      <c r="N5" s="790" t="s">
        <v>1934</v>
      </c>
      <c r="O5" s="790" t="s">
        <v>1935</v>
      </c>
      <c r="P5" s="790" t="s">
        <v>1936</v>
      </c>
      <c r="Q5" s="790" t="s">
        <v>1933</v>
      </c>
      <c r="R5" s="790" t="s">
        <v>1934</v>
      </c>
      <c r="S5" s="790" t="s">
        <v>1935</v>
      </c>
      <c r="T5" s="790" t="s">
        <v>1936</v>
      </c>
      <c r="U5" s="1473"/>
      <c r="V5" s="1473"/>
      <c r="W5" s="1475"/>
      <c r="X5" s="1472"/>
      <c r="Y5" s="792" t="s">
        <v>1931</v>
      </c>
      <c r="Z5" s="792" t="s">
        <v>1932</v>
      </c>
      <c r="AA5" s="1472"/>
    </row>
    <row r="6" spans="1:27" s="791" customFormat="1" ht="12" customHeight="1">
      <c r="A6" s="898">
        <v>1</v>
      </c>
      <c r="B6" s="758" t="s">
        <v>2778</v>
      </c>
      <c r="C6" s="758" t="s">
        <v>2220</v>
      </c>
      <c r="D6" s="758"/>
      <c r="E6" s="758">
        <v>0</v>
      </c>
      <c r="F6" s="758" t="s">
        <v>2779</v>
      </c>
      <c r="G6" s="758">
        <v>516661.837</v>
      </c>
      <c r="H6" s="758">
        <v>3596578.1469999999</v>
      </c>
      <c r="I6" s="902"/>
      <c r="J6" s="898">
        <v>1</v>
      </c>
      <c r="K6" s="758" t="s">
        <v>2778</v>
      </c>
      <c r="L6" s="758" t="s">
        <v>1319</v>
      </c>
      <c r="M6" s="758">
        <v>0</v>
      </c>
      <c r="N6" s="758">
        <v>0</v>
      </c>
      <c r="O6" s="758">
        <v>0</v>
      </c>
      <c r="P6" s="758">
        <v>0</v>
      </c>
      <c r="Q6" s="758">
        <v>0</v>
      </c>
      <c r="R6" s="758">
        <v>0</v>
      </c>
      <c r="S6" s="758">
        <v>0</v>
      </c>
      <c r="T6" s="758">
        <v>0</v>
      </c>
      <c r="U6" s="758"/>
      <c r="V6" s="758">
        <v>0</v>
      </c>
      <c r="W6" s="758">
        <v>384.3</v>
      </c>
      <c r="X6" s="758" t="s">
        <v>2799</v>
      </c>
      <c r="Y6" s="758">
        <v>516472.78499999997</v>
      </c>
      <c r="Z6" s="758">
        <v>3598642.6579999998</v>
      </c>
      <c r="AA6" s="823"/>
    </row>
    <row r="7" spans="1:27" s="791" customFormat="1" ht="12" customHeight="1">
      <c r="A7" s="828"/>
      <c r="B7" s="758"/>
      <c r="C7" s="758"/>
      <c r="D7" s="835">
        <v>119.059</v>
      </c>
      <c r="E7" s="758"/>
      <c r="F7" s="758"/>
      <c r="G7" s="758"/>
      <c r="H7" s="758"/>
      <c r="I7" s="902"/>
      <c r="J7" s="828"/>
      <c r="K7" s="758"/>
      <c r="L7" s="758"/>
      <c r="M7" s="758"/>
      <c r="N7" s="758"/>
      <c r="O7" s="758"/>
      <c r="P7" s="758"/>
      <c r="Q7" s="758"/>
      <c r="R7" s="758"/>
      <c r="S7" s="758"/>
      <c r="T7" s="758"/>
      <c r="U7" s="758">
        <v>119.059</v>
      </c>
      <c r="V7" s="758"/>
      <c r="W7" s="758"/>
      <c r="X7" s="758"/>
      <c r="Y7" s="758"/>
      <c r="Z7" s="758"/>
      <c r="AA7" s="824" t="s">
        <v>2800</v>
      </c>
    </row>
    <row r="8" spans="1:27" s="791" customFormat="1" ht="12" customHeight="1">
      <c r="A8" s="898">
        <f>A6+1</f>
        <v>2</v>
      </c>
      <c r="B8" s="758" t="s">
        <v>2780</v>
      </c>
      <c r="C8" s="758" t="s">
        <v>76</v>
      </c>
      <c r="D8" s="835"/>
      <c r="E8" s="933">
        <f>E6+D7</f>
        <v>119.059</v>
      </c>
      <c r="F8" s="758" t="s">
        <v>2781</v>
      </c>
      <c r="G8" s="758">
        <v>516805.33199999999</v>
      </c>
      <c r="H8" s="758">
        <v>3596183.2080000001</v>
      </c>
      <c r="I8" s="902"/>
      <c r="J8" s="898">
        <f>J6+1</f>
        <v>2</v>
      </c>
      <c r="K8" s="758" t="s">
        <v>2780</v>
      </c>
      <c r="L8" s="758" t="s">
        <v>2235</v>
      </c>
      <c r="M8" s="758">
        <v>0</v>
      </c>
      <c r="N8" s="758">
        <v>0</v>
      </c>
      <c r="O8" s="758">
        <v>0</v>
      </c>
      <c r="P8" s="758">
        <v>0</v>
      </c>
      <c r="Q8" s="758">
        <v>0</v>
      </c>
      <c r="R8" s="758">
        <v>0</v>
      </c>
      <c r="S8" s="758">
        <v>0</v>
      </c>
      <c r="T8" s="758">
        <v>0</v>
      </c>
      <c r="U8" s="758"/>
      <c r="V8" s="758">
        <f>U7</f>
        <v>119.059</v>
      </c>
      <c r="W8" s="758">
        <v>384.202</v>
      </c>
      <c r="X8" s="758" t="s">
        <v>2801</v>
      </c>
      <c r="Y8" s="758">
        <v>516557.85499999998</v>
      </c>
      <c r="Z8" s="758">
        <v>3598559.3620000002</v>
      </c>
      <c r="AA8" s="825"/>
    </row>
    <row r="9" spans="1:27" s="791" customFormat="1" ht="12" customHeight="1">
      <c r="A9" s="828"/>
      <c r="B9" s="758"/>
      <c r="C9" s="758"/>
      <c r="D9" s="835">
        <v>92.495999999999995</v>
      </c>
      <c r="E9" s="933"/>
      <c r="F9" s="758"/>
      <c r="G9" s="758"/>
      <c r="H9" s="758"/>
      <c r="I9" s="902"/>
      <c r="J9" s="828"/>
      <c r="K9" s="758"/>
      <c r="L9" s="758"/>
      <c r="M9" s="758"/>
      <c r="N9" s="758"/>
      <c r="O9" s="758"/>
      <c r="P9" s="758"/>
      <c r="Q9" s="758"/>
      <c r="R9" s="758"/>
      <c r="S9" s="758"/>
      <c r="T9" s="758"/>
      <c r="U9" s="758">
        <v>92.495999999999995</v>
      </c>
      <c r="V9" s="758"/>
      <c r="W9" s="758"/>
      <c r="X9" s="758"/>
      <c r="Y9" s="758"/>
      <c r="Z9" s="758"/>
      <c r="AA9" s="825"/>
    </row>
    <row r="10" spans="1:27" s="791" customFormat="1" ht="12" customHeight="1">
      <c r="A10" s="898">
        <f>A8+1</f>
        <v>3</v>
      </c>
      <c r="B10" s="758" t="s">
        <v>2782</v>
      </c>
      <c r="C10" s="758" t="s">
        <v>76</v>
      </c>
      <c r="D10" s="835"/>
      <c r="E10" s="933">
        <f t="shared" ref="E10:E26" si="0">E8+D9</f>
        <v>211.55500000000001</v>
      </c>
      <c r="F10" s="758" t="s">
        <v>2783</v>
      </c>
      <c r="G10" s="758">
        <v>516948.80200000003</v>
      </c>
      <c r="H10" s="758">
        <v>3595788.3369999998</v>
      </c>
      <c r="I10" s="902"/>
      <c r="J10" s="898">
        <f>J8+1</f>
        <v>3</v>
      </c>
      <c r="K10" s="758" t="s">
        <v>2782</v>
      </c>
      <c r="L10" s="758" t="s">
        <v>1991</v>
      </c>
      <c r="M10" s="758">
        <v>0</v>
      </c>
      <c r="N10" s="758">
        <v>0</v>
      </c>
      <c r="O10" s="758">
        <v>0</v>
      </c>
      <c r="P10" s="758">
        <v>0</v>
      </c>
      <c r="Q10" s="758">
        <v>0</v>
      </c>
      <c r="R10" s="758">
        <v>0</v>
      </c>
      <c r="S10" s="758">
        <v>0</v>
      </c>
      <c r="T10" s="758">
        <v>0</v>
      </c>
      <c r="U10" s="758"/>
      <c r="V10" s="758">
        <f>V8+U9</f>
        <v>211.55500000000001</v>
      </c>
      <c r="W10" s="758">
        <v>382.166</v>
      </c>
      <c r="X10" s="758" t="s">
        <v>2802</v>
      </c>
      <c r="Y10" s="758">
        <v>516565.42099999997</v>
      </c>
      <c r="Z10" s="758">
        <v>3598467.176</v>
      </c>
      <c r="AA10" s="826"/>
    </row>
    <row r="11" spans="1:27" s="791" customFormat="1" ht="12" customHeight="1">
      <c r="A11" s="828"/>
      <c r="B11" s="758"/>
      <c r="C11" s="758"/>
      <c r="D11" s="835">
        <v>134.989</v>
      </c>
      <c r="E11" s="933"/>
      <c r="F11" s="758"/>
      <c r="G11" s="758"/>
      <c r="H11" s="758"/>
      <c r="I11" s="902"/>
      <c r="J11" s="828"/>
      <c r="K11" s="758"/>
      <c r="L11" s="758"/>
      <c r="M11" s="758"/>
      <c r="N11" s="758"/>
      <c r="O11" s="758"/>
      <c r="P11" s="758"/>
      <c r="Q11" s="758"/>
      <c r="R11" s="758"/>
      <c r="S11" s="758"/>
      <c r="T11" s="758"/>
      <c r="U11" s="758">
        <v>134.988</v>
      </c>
      <c r="V11" s="758"/>
      <c r="W11" s="758"/>
      <c r="X11" s="758"/>
      <c r="Y11" s="758"/>
      <c r="Z11" s="758"/>
      <c r="AA11" s="825" t="s">
        <v>2803</v>
      </c>
    </row>
    <row r="12" spans="1:27" s="791" customFormat="1" ht="12" customHeight="1">
      <c r="A12" s="898">
        <f>A10+1</f>
        <v>4</v>
      </c>
      <c r="B12" s="758" t="s">
        <v>2784</v>
      </c>
      <c r="C12" s="758" t="s">
        <v>53</v>
      </c>
      <c r="D12" s="835"/>
      <c r="E12" s="933">
        <f t="shared" si="0"/>
        <v>346.54399999999998</v>
      </c>
      <c r="F12" s="758" t="s">
        <v>2785</v>
      </c>
      <c r="G12" s="758">
        <v>517087.15899999999</v>
      </c>
      <c r="H12" s="758">
        <v>3595407.5410000002</v>
      </c>
      <c r="I12" s="902"/>
      <c r="J12" s="898">
        <f>J10+1</f>
        <v>4</v>
      </c>
      <c r="K12" s="758" t="s">
        <v>2784</v>
      </c>
      <c r="L12" s="758" t="s">
        <v>1991</v>
      </c>
      <c r="M12" s="758">
        <v>0</v>
      </c>
      <c r="N12" s="758">
        <v>0</v>
      </c>
      <c r="O12" s="758">
        <v>0</v>
      </c>
      <c r="P12" s="758">
        <v>0</v>
      </c>
      <c r="Q12" s="758">
        <v>0</v>
      </c>
      <c r="R12" s="758">
        <v>0</v>
      </c>
      <c r="S12" s="758">
        <v>0</v>
      </c>
      <c r="T12" s="758">
        <v>0</v>
      </c>
      <c r="U12" s="758"/>
      <c r="V12" s="758">
        <f t="shared" ref="V12:V26" si="1">V10+U11</f>
        <v>346.54300000000001</v>
      </c>
      <c r="W12" s="758">
        <v>377.89</v>
      </c>
      <c r="X12" s="758" t="s">
        <v>2804</v>
      </c>
      <c r="Y12" s="758">
        <v>516671.55900000001</v>
      </c>
      <c r="Z12" s="758">
        <v>3598383.77</v>
      </c>
      <c r="AA12" s="825"/>
    </row>
    <row r="13" spans="1:27" s="791" customFormat="1" ht="12" customHeight="1">
      <c r="A13" s="828"/>
      <c r="B13" s="758"/>
      <c r="C13" s="758"/>
      <c r="D13" s="835">
        <v>365.17500000000001</v>
      </c>
      <c r="E13" s="933"/>
      <c r="F13" s="758"/>
      <c r="G13" s="758"/>
      <c r="H13" s="758"/>
      <c r="I13" s="902"/>
      <c r="J13" s="828"/>
      <c r="K13" s="758"/>
      <c r="L13" s="758"/>
      <c r="M13" s="758"/>
      <c r="N13" s="758"/>
      <c r="O13" s="758"/>
      <c r="P13" s="758"/>
      <c r="Q13" s="758"/>
      <c r="R13" s="758"/>
      <c r="S13" s="758"/>
      <c r="T13" s="758"/>
      <c r="U13" s="758">
        <v>365.17599999999999</v>
      </c>
      <c r="V13" s="758"/>
      <c r="W13" s="758"/>
      <c r="X13" s="758"/>
      <c r="Y13" s="758"/>
      <c r="Z13" s="758"/>
      <c r="AA13" s="825" t="s">
        <v>2129</v>
      </c>
    </row>
    <row r="14" spans="1:27" s="791" customFormat="1" ht="12" customHeight="1">
      <c r="A14" s="898">
        <f>A12+1</f>
        <v>5</v>
      </c>
      <c r="B14" s="758" t="s">
        <v>2786</v>
      </c>
      <c r="C14" s="758" t="s">
        <v>1402</v>
      </c>
      <c r="D14" s="835"/>
      <c r="E14" s="933">
        <f t="shared" si="0"/>
        <v>711.71900000000005</v>
      </c>
      <c r="F14" s="758" t="s">
        <v>2787</v>
      </c>
      <c r="G14" s="758">
        <v>517233.304</v>
      </c>
      <c r="H14" s="758">
        <v>3595005.3080000002</v>
      </c>
      <c r="I14" s="902"/>
      <c r="J14" s="898">
        <f>J12+1</f>
        <v>5</v>
      </c>
      <c r="K14" s="758" t="s">
        <v>2786</v>
      </c>
      <c r="L14" s="758" t="s">
        <v>2235</v>
      </c>
      <c r="M14" s="758">
        <v>0</v>
      </c>
      <c r="N14" s="758">
        <v>0</v>
      </c>
      <c r="O14" s="758">
        <v>0</v>
      </c>
      <c r="P14" s="758">
        <v>0</v>
      </c>
      <c r="Q14" s="758">
        <v>0</v>
      </c>
      <c r="R14" s="758">
        <v>0</v>
      </c>
      <c r="S14" s="758">
        <v>0</v>
      </c>
      <c r="T14" s="758">
        <v>0</v>
      </c>
      <c r="U14" s="758"/>
      <c r="V14" s="758">
        <f t="shared" si="1"/>
        <v>711.71900000000005</v>
      </c>
      <c r="W14" s="758">
        <v>373.28</v>
      </c>
      <c r="X14" s="758" t="s">
        <v>2805</v>
      </c>
      <c r="Y14" s="758">
        <v>516738.65</v>
      </c>
      <c r="Z14" s="758">
        <v>3598024.81</v>
      </c>
      <c r="AA14" s="825"/>
    </row>
    <row r="15" spans="1:27" s="791" customFormat="1" ht="12" customHeight="1">
      <c r="A15" s="828"/>
      <c r="B15" s="758"/>
      <c r="C15" s="758"/>
      <c r="D15" s="835">
        <v>236.697</v>
      </c>
      <c r="E15" s="933"/>
      <c r="F15" s="758"/>
      <c r="G15" s="758"/>
      <c r="H15" s="758"/>
      <c r="I15" s="902"/>
      <c r="J15" s="828"/>
      <c r="K15" s="758"/>
      <c r="L15" s="758"/>
      <c r="M15" s="758"/>
      <c r="N15" s="758"/>
      <c r="O15" s="758"/>
      <c r="P15" s="758"/>
      <c r="Q15" s="758"/>
      <c r="R15" s="758"/>
      <c r="S15" s="758"/>
      <c r="T15" s="758"/>
      <c r="U15" s="758">
        <v>236.697</v>
      </c>
      <c r="V15" s="758"/>
      <c r="W15" s="758"/>
      <c r="X15" s="758"/>
      <c r="Y15" s="758"/>
      <c r="Z15" s="758"/>
      <c r="AA15" s="825" t="s">
        <v>2806</v>
      </c>
    </row>
    <row r="16" spans="1:27" s="791" customFormat="1" ht="12" customHeight="1">
      <c r="A16" s="898">
        <f>A14+1</f>
        <v>6</v>
      </c>
      <c r="B16" s="758" t="s">
        <v>2788</v>
      </c>
      <c r="C16" s="758" t="s">
        <v>1361</v>
      </c>
      <c r="D16" s="835"/>
      <c r="E16" s="933">
        <f t="shared" si="0"/>
        <v>948.41600000000005</v>
      </c>
      <c r="F16" s="758" t="s">
        <v>2789</v>
      </c>
      <c r="G16" s="758">
        <v>517425.65</v>
      </c>
      <c r="H16" s="758">
        <v>3594793.72</v>
      </c>
      <c r="I16" s="902"/>
      <c r="J16" s="898">
        <f>J14+1</f>
        <v>6</v>
      </c>
      <c r="K16" s="758" t="s">
        <v>2788</v>
      </c>
      <c r="L16" s="758" t="s">
        <v>2235</v>
      </c>
      <c r="M16" s="758">
        <v>0</v>
      </c>
      <c r="N16" s="758">
        <v>0</v>
      </c>
      <c r="O16" s="758">
        <v>0</v>
      </c>
      <c r="P16" s="758">
        <v>0</v>
      </c>
      <c r="Q16" s="758">
        <v>0</v>
      </c>
      <c r="R16" s="758">
        <v>0</v>
      </c>
      <c r="S16" s="758">
        <v>0</v>
      </c>
      <c r="T16" s="758">
        <v>0</v>
      </c>
      <c r="U16" s="758"/>
      <c r="V16" s="758">
        <f t="shared" si="1"/>
        <v>948.41600000000005</v>
      </c>
      <c r="W16" s="758">
        <v>364.06299999999999</v>
      </c>
      <c r="X16" s="758" t="s">
        <v>2807</v>
      </c>
      <c r="Y16" s="758">
        <v>516633</v>
      </c>
      <c r="Z16" s="758">
        <v>3597813</v>
      </c>
      <c r="AA16" s="825"/>
    </row>
    <row r="17" spans="1:27" s="791" customFormat="1" ht="12" customHeight="1">
      <c r="A17" s="828"/>
      <c r="B17" s="758"/>
      <c r="C17" s="758"/>
      <c r="D17" s="835">
        <v>213.25200000000001</v>
      </c>
      <c r="E17" s="933"/>
      <c r="F17" s="758"/>
      <c r="G17" s="758"/>
      <c r="H17" s="758"/>
      <c r="I17" s="902"/>
      <c r="J17" s="828"/>
      <c r="K17" s="758"/>
      <c r="L17" s="758"/>
      <c r="M17" s="758"/>
      <c r="N17" s="758"/>
      <c r="O17" s="758"/>
      <c r="P17" s="758"/>
      <c r="Q17" s="758"/>
      <c r="R17" s="758"/>
      <c r="S17" s="758"/>
      <c r="T17" s="758"/>
      <c r="U17" s="758">
        <v>213.25200000000001</v>
      </c>
      <c r="V17" s="758"/>
      <c r="W17" s="758"/>
      <c r="X17" s="758"/>
      <c r="Y17" s="758"/>
      <c r="Z17" s="758"/>
      <c r="AA17" s="827"/>
    </row>
    <row r="18" spans="1:27" s="791" customFormat="1" ht="12" customHeight="1">
      <c r="A18" s="898">
        <f>A16+1</f>
        <v>7</v>
      </c>
      <c r="B18" s="758" t="s">
        <v>2790</v>
      </c>
      <c r="C18" s="758" t="s">
        <v>1361</v>
      </c>
      <c r="D18" s="835"/>
      <c r="E18" s="933">
        <f t="shared" si="0"/>
        <v>1161.6680000000001</v>
      </c>
      <c r="F18" s="758" t="s">
        <v>2791</v>
      </c>
      <c r="G18" s="758">
        <v>517777.57199999999</v>
      </c>
      <c r="H18" s="758">
        <v>3594601.159</v>
      </c>
      <c r="I18" s="902"/>
      <c r="J18" s="898">
        <f>J16+1</f>
        <v>7</v>
      </c>
      <c r="K18" s="758" t="s">
        <v>2790</v>
      </c>
      <c r="L18" s="758" t="s">
        <v>1991</v>
      </c>
      <c r="M18" s="758">
        <v>0</v>
      </c>
      <c r="N18" s="758">
        <v>0</v>
      </c>
      <c r="O18" s="758">
        <v>0</v>
      </c>
      <c r="P18" s="758">
        <v>0</v>
      </c>
      <c r="Q18" s="758">
        <v>0</v>
      </c>
      <c r="R18" s="758">
        <v>0</v>
      </c>
      <c r="S18" s="758">
        <v>0</v>
      </c>
      <c r="T18" s="758">
        <v>0</v>
      </c>
      <c r="U18" s="758"/>
      <c r="V18" s="758">
        <f t="shared" si="1"/>
        <v>1161.6680000000001</v>
      </c>
      <c r="W18" s="758">
        <v>361.99</v>
      </c>
      <c r="X18" s="758" t="s">
        <v>2808</v>
      </c>
      <c r="Y18" s="758">
        <v>516611.32199999999</v>
      </c>
      <c r="Z18" s="758">
        <v>3597600.8530000001</v>
      </c>
      <c r="AA18" s="825"/>
    </row>
    <row r="19" spans="1:27" s="791" customFormat="1" ht="12" customHeight="1">
      <c r="A19" s="828"/>
      <c r="B19" s="758"/>
      <c r="C19" s="758"/>
      <c r="D19" s="835">
        <v>206.59200000000001</v>
      </c>
      <c r="E19" s="933"/>
      <c r="F19" s="758"/>
      <c r="G19" s="758"/>
      <c r="H19" s="758"/>
      <c r="I19" s="902"/>
      <c r="J19" s="828"/>
      <c r="K19" s="758"/>
      <c r="L19" s="758"/>
      <c r="M19" s="758"/>
      <c r="N19" s="758"/>
      <c r="O19" s="758"/>
      <c r="P19" s="758"/>
      <c r="Q19" s="758"/>
      <c r="R19" s="758"/>
      <c r="S19" s="758"/>
      <c r="T19" s="758"/>
      <c r="U19" s="758">
        <v>206.59299999999999</v>
      </c>
      <c r="V19" s="758"/>
      <c r="W19" s="758"/>
      <c r="X19" s="758"/>
      <c r="Y19" s="758"/>
      <c r="Z19" s="758"/>
      <c r="AA19" s="825" t="s">
        <v>2809</v>
      </c>
    </row>
    <row r="20" spans="1:27" s="791" customFormat="1" ht="12" customHeight="1">
      <c r="A20" s="898">
        <f>A18+1</f>
        <v>8</v>
      </c>
      <c r="B20" s="758" t="s">
        <v>2792</v>
      </c>
      <c r="C20" s="758" t="s">
        <v>76</v>
      </c>
      <c r="D20" s="835"/>
      <c r="E20" s="933">
        <f t="shared" si="0"/>
        <v>1368.2600000000002</v>
      </c>
      <c r="F20" s="758" t="s">
        <v>2793</v>
      </c>
      <c r="G20" s="758">
        <v>517986.277</v>
      </c>
      <c r="H20" s="758">
        <v>3594326.446</v>
      </c>
      <c r="I20" s="902"/>
      <c r="J20" s="898">
        <f>J18+1</f>
        <v>8</v>
      </c>
      <c r="K20" s="758" t="s">
        <v>2792</v>
      </c>
      <c r="L20" s="758" t="s">
        <v>2026</v>
      </c>
      <c r="M20" s="758">
        <v>0</v>
      </c>
      <c r="N20" s="758">
        <v>0</v>
      </c>
      <c r="O20" s="758">
        <v>0</v>
      </c>
      <c r="P20" s="758">
        <v>0</v>
      </c>
      <c r="Q20" s="758">
        <v>0</v>
      </c>
      <c r="R20" s="758">
        <v>0</v>
      </c>
      <c r="S20" s="758">
        <v>0</v>
      </c>
      <c r="T20" s="758">
        <v>0</v>
      </c>
      <c r="U20" s="758"/>
      <c r="V20" s="758">
        <f t="shared" si="1"/>
        <v>1368.2610000000002</v>
      </c>
      <c r="W20" s="758">
        <v>353.88299999999998</v>
      </c>
      <c r="X20" s="758" t="s">
        <v>2810</v>
      </c>
      <c r="Y20" s="758">
        <v>516437.27399999998</v>
      </c>
      <c r="Z20" s="758">
        <v>3597489.5520000001</v>
      </c>
      <c r="AA20" s="825"/>
    </row>
    <row r="21" spans="1:27" s="791" customFormat="1" ht="12" customHeight="1">
      <c r="A21" s="828"/>
      <c r="B21" s="758"/>
      <c r="C21" s="758"/>
      <c r="D21" s="835">
        <v>289.86200000000002</v>
      </c>
      <c r="E21" s="933"/>
      <c r="F21" s="758"/>
      <c r="G21" s="758"/>
      <c r="H21" s="758"/>
      <c r="I21" s="902"/>
      <c r="J21" s="828"/>
      <c r="K21" s="758"/>
      <c r="L21" s="758"/>
      <c r="M21" s="758"/>
      <c r="N21" s="758"/>
      <c r="O21" s="758"/>
      <c r="P21" s="758"/>
      <c r="Q21" s="758"/>
      <c r="R21" s="758"/>
      <c r="S21" s="758"/>
      <c r="T21" s="758"/>
      <c r="U21" s="758">
        <v>289.86200000000002</v>
      </c>
      <c r="V21" s="758"/>
      <c r="W21" s="758"/>
      <c r="X21" s="758"/>
      <c r="Y21" s="758"/>
      <c r="Z21" s="758"/>
      <c r="AA21" s="825" t="s">
        <v>2811</v>
      </c>
    </row>
    <row r="22" spans="1:27" s="791" customFormat="1" ht="12" customHeight="1">
      <c r="A22" s="898">
        <f>A20+1</f>
        <v>9</v>
      </c>
      <c r="B22" s="758" t="s">
        <v>2794</v>
      </c>
      <c r="C22" s="758" t="s">
        <v>76</v>
      </c>
      <c r="D22" s="835"/>
      <c r="E22" s="933">
        <f t="shared" si="0"/>
        <v>1658.1220000000003</v>
      </c>
      <c r="F22" s="758" t="s">
        <v>2795</v>
      </c>
      <c r="G22" s="758">
        <v>518204.05699999997</v>
      </c>
      <c r="H22" s="758">
        <v>3594039.7889999999</v>
      </c>
      <c r="I22" s="902"/>
      <c r="J22" s="898">
        <f>J20+1</f>
        <v>9</v>
      </c>
      <c r="K22" s="758" t="s">
        <v>2794</v>
      </c>
      <c r="L22" s="758" t="s">
        <v>1991</v>
      </c>
      <c r="M22" s="758">
        <v>0</v>
      </c>
      <c r="N22" s="758">
        <v>0</v>
      </c>
      <c r="O22" s="758">
        <v>0</v>
      </c>
      <c r="P22" s="758">
        <v>0</v>
      </c>
      <c r="Q22" s="758">
        <v>1.5</v>
      </c>
      <c r="R22" s="758">
        <v>1.5</v>
      </c>
      <c r="S22" s="758">
        <v>0</v>
      </c>
      <c r="T22" s="758">
        <v>0</v>
      </c>
      <c r="U22" s="758"/>
      <c r="V22" s="758">
        <f t="shared" si="1"/>
        <v>1658.1230000000003</v>
      </c>
      <c r="W22" s="758">
        <v>348.38</v>
      </c>
      <c r="X22" s="758" t="s">
        <v>2812</v>
      </c>
      <c r="Y22" s="758">
        <v>516389.11</v>
      </c>
      <c r="Z22" s="758">
        <v>3597203.72</v>
      </c>
      <c r="AA22" s="825"/>
    </row>
    <row r="23" spans="1:27" s="791" customFormat="1" ht="12" customHeight="1">
      <c r="A23" s="828"/>
      <c r="B23" s="758"/>
      <c r="C23" s="758"/>
      <c r="D23" s="835">
        <v>402.93799999999999</v>
      </c>
      <c r="E23" s="933"/>
      <c r="F23" s="758"/>
      <c r="G23" s="758"/>
      <c r="H23" s="758"/>
      <c r="I23" s="902"/>
      <c r="J23" s="828"/>
      <c r="K23" s="758"/>
      <c r="L23" s="758"/>
      <c r="M23" s="758"/>
      <c r="N23" s="758"/>
      <c r="O23" s="758"/>
      <c r="P23" s="758"/>
      <c r="Q23" s="758"/>
      <c r="R23" s="758"/>
      <c r="S23" s="758"/>
      <c r="T23" s="758"/>
      <c r="U23" s="758">
        <v>402.93799999999999</v>
      </c>
      <c r="V23" s="758"/>
      <c r="W23" s="758"/>
      <c r="X23" s="758"/>
      <c r="Y23" s="758"/>
      <c r="Z23" s="758"/>
      <c r="AA23" s="825" t="s">
        <v>2813</v>
      </c>
    </row>
    <row r="24" spans="1:27" s="791" customFormat="1" ht="12" customHeight="1">
      <c r="A24" s="898">
        <f>A22+1</f>
        <v>10</v>
      </c>
      <c r="B24" s="758" t="s">
        <v>2796</v>
      </c>
      <c r="C24" s="758" t="s">
        <v>1277</v>
      </c>
      <c r="D24" s="835"/>
      <c r="E24" s="933">
        <f t="shared" si="0"/>
        <v>2061.0600000000004</v>
      </c>
      <c r="F24" s="758" t="s">
        <v>2797</v>
      </c>
      <c r="G24" s="758">
        <v>518415.91800000001</v>
      </c>
      <c r="H24" s="758">
        <v>3593760.9219999998</v>
      </c>
      <c r="I24" s="902"/>
      <c r="J24" s="898">
        <f>J22+1</f>
        <v>10</v>
      </c>
      <c r="K24" s="758" t="s">
        <v>2796</v>
      </c>
      <c r="L24" s="758" t="s">
        <v>1980</v>
      </c>
      <c r="M24" s="758">
        <v>0</v>
      </c>
      <c r="N24" s="758">
        <v>0</v>
      </c>
      <c r="O24" s="758">
        <v>0</v>
      </c>
      <c r="P24" s="758">
        <v>0</v>
      </c>
      <c r="Q24" s="758">
        <v>0</v>
      </c>
      <c r="R24" s="758">
        <v>0</v>
      </c>
      <c r="S24" s="758">
        <v>2</v>
      </c>
      <c r="T24" s="758">
        <v>0</v>
      </c>
      <c r="U24" s="758"/>
      <c r="V24" s="758">
        <f t="shared" si="1"/>
        <v>2061.0610000000001</v>
      </c>
      <c r="W24" s="758">
        <v>345.17</v>
      </c>
      <c r="X24" s="758" t="s">
        <v>2814</v>
      </c>
      <c r="Y24" s="758">
        <v>516588.02</v>
      </c>
      <c r="Z24" s="758">
        <v>3596853.3</v>
      </c>
      <c r="AA24" s="825"/>
    </row>
    <row r="25" spans="1:27" s="791" customFormat="1" ht="12" customHeight="1">
      <c r="A25" s="828"/>
      <c r="B25" s="758"/>
      <c r="C25" s="758"/>
      <c r="D25" s="835">
        <v>284.88299999999998</v>
      </c>
      <c r="E25" s="933"/>
      <c r="F25" s="758"/>
      <c r="G25" s="758"/>
      <c r="H25" s="758"/>
      <c r="I25" s="902"/>
      <c r="J25" s="828"/>
      <c r="K25" s="758"/>
      <c r="L25" s="758"/>
      <c r="M25" s="758"/>
      <c r="N25" s="758"/>
      <c r="O25" s="758"/>
      <c r="P25" s="758"/>
      <c r="Q25" s="758"/>
      <c r="R25" s="758"/>
      <c r="S25" s="758"/>
      <c r="T25" s="758"/>
      <c r="U25" s="758">
        <v>284.88299999999998</v>
      </c>
      <c r="V25" s="758"/>
      <c r="W25" s="758"/>
      <c r="X25" s="758"/>
      <c r="Y25" s="758"/>
      <c r="Z25" s="758"/>
      <c r="AA25" s="825" t="s">
        <v>2815</v>
      </c>
    </row>
    <row r="26" spans="1:27" s="791" customFormat="1" ht="12" customHeight="1">
      <c r="A26" s="898">
        <f>A24+1</f>
        <v>11</v>
      </c>
      <c r="B26" s="758" t="s">
        <v>2453</v>
      </c>
      <c r="C26" s="758" t="s">
        <v>76</v>
      </c>
      <c r="D26" s="758"/>
      <c r="E26" s="933">
        <f t="shared" si="0"/>
        <v>2345.9430000000002</v>
      </c>
      <c r="F26" s="758" t="s">
        <v>2798</v>
      </c>
      <c r="G26" s="758">
        <v>518741.12199999997</v>
      </c>
      <c r="H26" s="758">
        <v>3593584.4509999999</v>
      </c>
      <c r="I26" s="902"/>
      <c r="J26" s="898">
        <f>J24+1</f>
        <v>11</v>
      </c>
      <c r="K26" s="758" t="s">
        <v>2453</v>
      </c>
      <c r="L26" s="758" t="s">
        <v>2220</v>
      </c>
      <c r="M26" s="758">
        <v>0</v>
      </c>
      <c r="N26" s="758">
        <v>0</v>
      </c>
      <c r="O26" s="758">
        <v>0</v>
      </c>
      <c r="P26" s="758">
        <v>0</v>
      </c>
      <c r="Q26" s="758">
        <v>1.5</v>
      </c>
      <c r="R26" s="758">
        <v>0</v>
      </c>
      <c r="S26" s="758">
        <v>0</v>
      </c>
      <c r="T26" s="758">
        <v>0</v>
      </c>
      <c r="U26" s="758"/>
      <c r="V26" s="758">
        <f t="shared" si="1"/>
        <v>2345.944</v>
      </c>
      <c r="W26" s="758">
        <v>341.28199999999998</v>
      </c>
      <c r="X26" s="758" t="s">
        <v>2469</v>
      </c>
      <c r="Y26" s="758">
        <v>516661.837</v>
      </c>
      <c r="Z26" s="758">
        <v>3596578.1469999999</v>
      </c>
      <c r="AA26" s="825"/>
    </row>
    <row r="27" spans="1:27" s="791" customFormat="1" ht="12" customHeight="1">
      <c r="A27" s="828"/>
      <c r="B27" s="758"/>
      <c r="C27" s="758"/>
      <c r="D27" s="758">
        <v>420.19900000000001</v>
      </c>
      <c r="E27" s="758"/>
      <c r="F27" s="758"/>
      <c r="G27" s="758"/>
      <c r="H27" s="758"/>
      <c r="I27" s="902"/>
      <c r="J27" s="828"/>
      <c r="K27" s="758"/>
      <c r="L27" s="758"/>
      <c r="M27" s="758"/>
      <c r="N27" s="758"/>
      <c r="O27" s="758"/>
      <c r="P27" s="758"/>
      <c r="Q27" s="758"/>
      <c r="R27" s="758"/>
      <c r="S27" s="758"/>
      <c r="T27" s="758"/>
      <c r="U27" s="760">
        <v>412.19900000000001</v>
      </c>
      <c r="V27" s="758"/>
      <c r="W27" s="758"/>
      <c r="X27" s="758"/>
      <c r="Y27" s="758"/>
      <c r="Z27" s="758"/>
      <c r="AA27" s="824" t="s">
        <v>2454</v>
      </c>
    </row>
    <row r="28" spans="1:27" s="791" customFormat="1" ht="12" customHeight="1">
      <c r="A28" s="898">
        <f>A26+1</f>
        <v>12</v>
      </c>
      <c r="B28" s="758" t="s">
        <v>1630</v>
      </c>
      <c r="C28" s="758" t="s">
        <v>76</v>
      </c>
      <c r="D28" s="758"/>
      <c r="E28" s="758"/>
      <c r="F28" s="758"/>
      <c r="G28" s="758">
        <v>516805.33199999999</v>
      </c>
      <c r="H28" s="758">
        <v>3596183.2080000001</v>
      </c>
      <c r="I28" s="902"/>
      <c r="J28" s="898">
        <f>J26+1</f>
        <v>12</v>
      </c>
      <c r="K28" s="758" t="s">
        <v>1630</v>
      </c>
      <c r="L28" s="758" t="s">
        <v>76</v>
      </c>
      <c r="M28" s="758">
        <v>0</v>
      </c>
      <c r="N28" s="758">
        <v>0</v>
      </c>
      <c r="O28" s="758">
        <v>0</v>
      </c>
      <c r="P28" s="758">
        <v>0</v>
      </c>
      <c r="Q28" s="758">
        <v>0</v>
      </c>
      <c r="R28" s="758">
        <v>0</v>
      </c>
      <c r="S28" s="758">
        <v>0</v>
      </c>
      <c r="T28" s="758">
        <v>0</v>
      </c>
      <c r="U28" s="760"/>
      <c r="V28" s="758"/>
      <c r="W28" s="758">
        <v>337.11799999999999</v>
      </c>
      <c r="X28" s="758"/>
      <c r="Y28" s="758">
        <v>516802.6</v>
      </c>
      <c r="Z28" s="758">
        <v>3596190.7280000001</v>
      </c>
      <c r="AA28" s="825"/>
    </row>
    <row r="29" spans="1:27" s="791" customFormat="1" ht="12" customHeight="1">
      <c r="A29" s="828"/>
      <c r="B29" s="758"/>
      <c r="C29" s="758"/>
      <c r="D29" s="758">
        <v>420.12700000000001</v>
      </c>
      <c r="E29" s="758"/>
      <c r="F29" s="758"/>
      <c r="G29" s="758"/>
      <c r="H29" s="758"/>
      <c r="I29" s="902"/>
      <c r="J29" s="828"/>
      <c r="K29" s="758"/>
      <c r="L29" s="758"/>
      <c r="M29" s="758"/>
      <c r="N29" s="758"/>
      <c r="O29" s="758"/>
      <c r="P29" s="758"/>
      <c r="Q29" s="758"/>
      <c r="R29" s="758"/>
      <c r="S29" s="758"/>
      <c r="T29" s="758"/>
      <c r="U29" s="760">
        <v>428.12799999999999</v>
      </c>
      <c r="V29" s="758"/>
      <c r="W29" s="758"/>
      <c r="X29" s="758"/>
      <c r="Y29" s="758"/>
      <c r="Z29" s="758"/>
      <c r="AA29" s="825"/>
    </row>
    <row r="30" spans="1:27" s="791" customFormat="1" ht="12" customHeight="1">
      <c r="A30" s="898">
        <f>A28+1</f>
        <v>13</v>
      </c>
      <c r="B30" s="758" t="s">
        <v>1631</v>
      </c>
      <c r="C30" s="758" t="s">
        <v>76</v>
      </c>
      <c r="D30" s="758"/>
      <c r="E30" s="758"/>
      <c r="F30" s="758"/>
      <c r="G30" s="758">
        <v>516948.80200000003</v>
      </c>
      <c r="H30" s="758">
        <v>3595788.3369999998</v>
      </c>
      <c r="I30" s="902"/>
      <c r="J30" s="898">
        <f>J28+1</f>
        <v>13</v>
      </c>
      <c r="K30" s="758" t="s">
        <v>1631</v>
      </c>
      <c r="L30" s="758" t="s">
        <v>76</v>
      </c>
      <c r="M30" s="758">
        <v>0</v>
      </c>
      <c r="N30" s="758">
        <v>0</v>
      </c>
      <c r="O30" s="758">
        <v>0</v>
      </c>
      <c r="P30" s="758">
        <v>0</v>
      </c>
      <c r="Q30" s="758">
        <v>0</v>
      </c>
      <c r="R30" s="758">
        <v>0</v>
      </c>
      <c r="S30" s="758">
        <v>0</v>
      </c>
      <c r="T30" s="758">
        <v>0</v>
      </c>
      <c r="U30" s="760"/>
      <c r="V30" s="758"/>
      <c r="W30" s="758">
        <v>331.59100000000001</v>
      </c>
      <c r="X30" s="758"/>
      <c r="Y30" s="758">
        <v>516948.80300000001</v>
      </c>
      <c r="Z30" s="758">
        <v>3595788.3369999998</v>
      </c>
      <c r="AA30" s="826"/>
    </row>
    <row r="31" spans="1:27" s="791" customFormat="1" ht="12" customHeight="1">
      <c r="A31" s="828"/>
      <c r="B31" s="758"/>
      <c r="C31" s="758"/>
      <c r="D31" s="758">
        <v>405.15199999999999</v>
      </c>
      <c r="E31" s="758"/>
      <c r="F31" s="758"/>
      <c r="G31" s="758"/>
      <c r="H31" s="758"/>
      <c r="I31" s="902"/>
      <c r="J31" s="828"/>
      <c r="K31" s="758"/>
      <c r="L31" s="758"/>
      <c r="M31" s="758"/>
      <c r="N31" s="758"/>
      <c r="O31" s="758"/>
      <c r="P31" s="758"/>
      <c r="Q31" s="758"/>
      <c r="R31" s="758"/>
      <c r="S31" s="758"/>
      <c r="T31" s="758"/>
      <c r="U31" s="760">
        <v>405.15199999999999</v>
      </c>
      <c r="V31" s="758"/>
      <c r="W31" s="758"/>
      <c r="X31" s="758"/>
      <c r="Y31" s="758"/>
      <c r="Z31" s="758"/>
      <c r="AA31" s="825" t="s">
        <v>2455</v>
      </c>
    </row>
    <row r="32" spans="1:27" s="791" customFormat="1" ht="12" customHeight="1">
      <c r="A32" s="898">
        <f>A30+1</f>
        <v>14</v>
      </c>
      <c r="B32" s="758" t="s">
        <v>1632</v>
      </c>
      <c r="C32" s="758" t="s">
        <v>53</v>
      </c>
      <c r="D32" s="758"/>
      <c r="E32" s="758"/>
      <c r="F32" s="758"/>
      <c r="G32" s="758">
        <v>517087.15899999999</v>
      </c>
      <c r="H32" s="758">
        <v>3595407.5410000002</v>
      </c>
      <c r="I32" s="902"/>
      <c r="J32" s="898">
        <f>J30+1</f>
        <v>14</v>
      </c>
      <c r="K32" s="758" t="s">
        <v>1632</v>
      </c>
      <c r="L32" s="758" t="s">
        <v>249</v>
      </c>
      <c r="M32" s="758">
        <v>0</v>
      </c>
      <c r="N32" s="758">
        <v>0</v>
      </c>
      <c r="O32" s="758">
        <v>0</v>
      </c>
      <c r="P32" s="758">
        <v>0</v>
      </c>
      <c r="Q32" s="758">
        <v>0</v>
      </c>
      <c r="R32" s="758">
        <v>0</v>
      </c>
      <c r="S32" s="758">
        <v>0</v>
      </c>
      <c r="T32" s="758">
        <v>0</v>
      </c>
      <c r="U32" s="760"/>
      <c r="V32" s="758"/>
      <c r="W32" s="758">
        <v>327.06299999999999</v>
      </c>
      <c r="X32" s="758"/>
      <c r="Y32" s="758">
        <v>517087.15899999999</v>
      </c>
      <c r="Z32" s="758">
        <v>3595407.5410000002</v>
      </c>
      <c r="AA32" s="825"/>
    </row>
    <row r="33" spans="1:27" s="791" customFormat="1" ht="12" customHeight="1">
      <c r="A33" s="828"/>
      <c r="B33" s="758"/>
      <c r="C33" s="758"/>
      <c r="D33" s="758">
        <v>427.96</v>
      </c>
      <c r="E33" s="758"/>
      <c r="F33" s="758"/>
      <c r="G33" s="758"/>
      <c r="H33" s="758"/>
      <c r="I33" s="902"/>
      <c r="J33" s="828"/>
      <c r="K33" s="758"/>
      <c r="L33" s="758"/>
      <c r="M33" s="758"/>
      <c r="N33" s="758"/>
      <c r="O33" s="758"/>
      <c r="P33" s="758"/>
      <c r="Q33" s="758"/>
      <c r="R33" s="758"/>
      <c r="S33" s="758"/>
      <c r="T33" s="758"/>
      <c r="U33" s="760">
        <v>427.96</v>
      </c>
      <c r="V33" s="758"/>
      <c r="W33" s="758"/>
      <c r="X33" s="758"/>
      <c r="Y33" s="758"/>
      <c r="Z33" s="758"/>
      <c r="AA33" s="825"/>
    </row>
    <row r="34" spans="1:27" s="791" customFormat="1" ht="12" customHeight="1">
      <c r="A34" s="898">
        <f>A32+1</f>
        <v>15</v>
      </c>
      <c r="B34" s="758" t="s">
        <v>2456</v>
      </c>
      <c r="C34" s="758" t="s">
        <v>1402</v>
      </c>
      <c r="D34" s="758"/>
      <c r="E34" s="758">
        <f>D27+D29+D31+D33</f>
        <v>1673.4380000000001</v>
      </c>
      <c r="F34" s="758" t="s">
        <v>2457</v>
      </c>
      <c r="G34" s="758">
        <v>517233.304</v>
      </c>
      <c r="H34" s="758">
        <v>3595005.3080000002</v>
      </c>
      <c r="I34" s="902"/>
      <c r="J34" s="898">
        <f>J32+1</f>
        <v>15</v>
      </c>
      <c r="K34" s="758" t="s">
        <v>2456</v>
      </c>
      <c r="L34" s="758" t="s">
        <v>1277</v>
      </c>
      <c r="M34" s="758">
        <v>0</v>
      </c>
      <c r="N34" s="758">
        <v>0</v>
      </c>
      <c r="O34" s="758">
        <v>0</v>
      </c>
      <c r="P34" s="758">
        <v>0</v>
      </c>
      <c r="Q34" s="758">
        <v>0</v>
      </c>
      <c r="R34" s="758">
        <v>0</v>
      </c>
      <c r="S34" s="758">
        <v>0</v>
      </c>
      <c r="T34" s="758">
        <v>0</v>
      </c>
      <c r="U34" s="760"/>
      <c r="V34" s="758">
        <f>U27+U29+U31+U33</f>
        <v>1673.4390000000001</v>
      </c>
      <c r="W34" s="758">
        <v>320.40600000000001</v>
      </c>
      <c r="X34" s="758" t="s">
        <v>2457</v>
      </c>
      <c r="Y34" s="758">
        <v>517233.304</v>
      </c>
      <c r="Z34" s="758">
        <v>3595005.3080000002</v>
      </c>
      <c r="AA34" s="825"/>
    </row>
    <row r="35" spans="1:27" s="791" customFormat="1" ht="12" customHeight="1">
      <c r="A35" s="828"/>
      <c r="B35" s="758"/>
      <c r="C35" s="758"/>
      <c r="D35" s="758">
        <v>285.94799999999998</v>
      </c>
      <c r="E35" s="758"/>
      <c r="F35" s="758"/>
      <c r="G35" s="758"/>
      <c r="H35" s="758"/>
      <c r="I35" s="902"/>
      <c r="J35" s="828"/>
      <c r="K35" s="758"/>
      <c r="L35" s="758"/>
      <c r="M35" s="758"/>
      <c r="N35" s="758"/>
      <c r="O35" s="758"/>
      <c r="P35" s="758"/>
      <c r="Q35" s="758"/>
      <c r="R35" s="758"/>
      <c r="S35" s="758"/>
      <c r="T35" s="758"/>
      <c r="U35" s="760">
        <v>285.94799999999998</v>
      </c>
      <c r="V35" s="758"/>
      <c r="W35" s="758"/>
      <c r="X35" s="758"/>
      <c r="Y35" s="758"/>
      <c r="Z35" s="758"/>
      <c r="AA35" s="825" t="s">
        <v>2458</v>
      </c>
    </row>
    <row r="36" spans="1:27" s="791" customFormat="1" ht="12" customHeight="1">
      <c r="A36" s="898">
        <f>A34+1</f>
        <v>16</v>
      </c>
      <c r="B36" s="758" t="s">
        <v>2459</v>
      </c>
      <c r="C36" s="758" t="s">
        <v>1361</v>
      </c>
      <c r="D36" s="758"/>
      <c r="E36" s="758">
        <f>D35</f>
        <v>285.94799999999998</v>
      </c>
      <c r="F36" s="758" t="s">
        <v>2460</v>
      </c>
      <c r="G36" s="758">
        <v>517425.65</v>
      </c>
      <c r="H36" s="758">
        <v>3594793.72</v>
      </c>
      <c r="I36" s="902"/>
      <c r="J36" s="898">
        <f>J34+1</f>
        <v>16</v>
      </c>
      <c r="K36" s="758" t="s">
        <v>2459</v>
      </c>
      <c r="L36" s="758" t="s">
        <v>1361</v>
      </c>
      <c r="M36" s="758">
        <v>0</v>
      </c>
      <c r="N36" s="758">
        <v>0</v>
      </c>
      <c r="O36" s="758">
        <v>0</v>
      </c>
      <c r="P36" s="758">
        <v>0</v>
      </c>
      <c r="Q36" s="758">
        <v>0</v>
      </c>
      <c r="R36" s="758">
        <v>0</v>
      </c>
      <c r="S36" s="758">
        <v>0</v>
      </c>
      <c r="T36" s="758">
        <v>0</v>
      </c>
      <c r="U36" s="760"/>
      <c r="V36" s="758">
        <f>U35</f>
        <v>285.94799999999998</v>
      </c>
      <c r="W36" s="758">
        <v>317.23200000000003</v>
      </c>
      <c r="X36" s="758" t="s">
        <v>2460</v>
      </c>
      <c r="Y36" s="758">
        <v>517425.65</v>
      </c>
      <c r="Z36" s="758">
        <v>3594793.72</v>
      </c>
      <c r="AA36" s="825" t="s">
        <v>2461</v>
      </c>
    </row>
    <row r="37" spans="1:27" s="791" customFormat="1" ht="12" customHeight="1">
      <c r="A37" s="828"/>
      <c r="B37" s="758"/>
      <c r="C37" s="758"/>
      <c r="D37" s="758">
        <v>401.15899999999999</v>
      </c>
      <c r="E37" s="758"/>
      <c r="F37" s="758"/>
      <c r="G37" s="758"/>
      <c r="H37" s="758"/>
      <c r="I37" s="902"/>
      <c r="J37" s="828"/>
      <c r="K37" s="758"/>
      <c r="L37" s="758"/>
      <c r="M37" s="758"/>
      <c r="N37" s="758"/>
      <c r="O37" s="758"/>
      <c r="P37" s="758"/>
      <c r="Q37" s="758"/>
      <c r="R37" s="758"/>
      <c r="S37" s="758"/>
      <c r="T37" s="758"/>
      <c r="U37" s="760">
        <v>401.15899999999999</v>
      </c>
      <c r="V37" s="758"/>
      <c r="W37" s="758"/>
      <c r="X37" s="758"/>
      <c r="Y37" s="758"/>
      <c r="Z37" s="758"/>
      <c r="AA37" s="827" t="s">
        <v>2462</v>
      </c>
    </row>
    <row r="38" spans="1:27" s="791" customFormat="1" ht="12" customHeight="1">
      <c r="A38" s="898">
        <f>A36+1</f>
        <v>17</v>
      </c>
      <c r="B38" s="758" t="s">
        <v>2463</v>
      </c>
      <c r="C38" s="758" t="s">
        <v>1361</v>
      </c>
      <c r="D38" s="758"/>
      <c r="E38" s="758">
        <f>D37</f>
        <v>401.15899999999999</v>
      </c>
      <c r="F38" s="758" t="s">
        <v>2464</v>
      </c>
      <c r="G38" s="758">
        <v>517777.57199999999</v>
      </c>
      <c r="H38" s="758">
        <v>3594601.159</v>
      </c>
      <c r="I38" s="902"/>
      <c r="J38" s="898">
        <f>J36+1</f>
        <v>17</v>
      </c>
      <c r="K38" s="758" t="s">
        <v>2463</v>
      </c>
      <c r="L38" s="758" t="s">
        <v>1277</v>
      </c>
      <c r="M38" s="758">
        <v>0</v>
      </c>
      <c r="N38" s="758">
        <v>0</v>
      </c>
      <c r="O38" s="758">
        <v>0</v>
      </c>
      <c r="P38" s="758">
        <v>0</v>
      </c>
      <c r="Q38" s="758">
        <v>0</v>
      </c>
      <c r="R38" s="758">
        <v>0</v>
      </c>
      <c r="S38" s="758">
        <v>0</v>
      </c>
      <c r="T38" s="758">
        <v>0</v>
      </c>
      <c r="U38" s="760"/>
      <c r="V38" s="758">
        <f>U37</f>
        <v>401.15899999999999</v>
      </c>
      <c r="W38" s="758">
        <v>315.04599999999999</v>
      </c>
      <c r="X38" s="758" t="s">
        <v>2464</v>
      </c>
      <c r="Y38" s="758">
        <v>517777.57199999999</v>
      </c>
      <c r="Z38" s="758">
        <v>3594601.159</v>
      </c>
      <c r="AA38" s="825"/>
    </row>
    <row r="39" spans="1:27" s="791" customFormat="1" ht="12" customHeight="1">
      <c r="A39" s="828"/>
      <c r="B39" s="758"/>
      <c r="C39" s="758"/>
      <c r="D39" s="758">
        <v>345</v>
      </c>
      <c r="E39" s="758"/>
      <c r="F39" s="758"/>
      <c r="G39" s="758"/>
      <c r="H39" s="758"/>
      <c r="I39" s="902"/>
      <c r="J39" s="828"/>
      <c r="K39" s="758"/>
      <c r="L39" s="758"/>
      <c r="M39" s="758"/>
      <c r="N39" s="758"/>
      <c r="O39" s="758"/>
      <c r="P39" s="758"/>
      <c r="Q39" s="758"/>
      <c r="R39" s="758"/>
      <c r="S39" s="758"/>
      <c r="T39" s="758"/>
      <c r="U39" s="760">
        <v>345</v>
      </c>
      <c r="V39" s="758"/>
      <c r="W39" s="758"/>
      <c r="X39" s="758"/>
      <c r="Y39" s="758"/>
      <c r="Z39" s="758"/>
      <c r="AA39" s="825" t="s">
        <v>2173</v>
      </c>
    </row>
    <row r="40" spans="1:27" s="791" customFormat="1" ht="12" customHeight="1">
      <c r="A40" s="898">
        <f>A38+1</f>
        <v>18</v>
      </c>
      <c r="B40" s="758" t="s">
        <v>1635</v>
      </c>
      <c r="C40" s="758" t="s">
        <v>76</v>
      </c>
      <c r="D40" s="758"/>
      <c r="E40" s="758"/>
      <c r="F40" s="758"/>
      <c r="G40" s="758">
        <v>517986.277</v>
      </c>
      <c r="H40" s="758">
        <v>3594326.446</v>
      </c>
      <c r="I40" s="902"/>
      <c r="J40" s="898">
        <f>J38+1</f>
        <v>18</v>
      </c>
      <c r="K40" s="758" t="s">
        <v>1635</v>
      </c>
      <c r="L40" s="758" t="s">
        <v>76</v>
      </c>
      <c r="M40" s="758">
        <v>0</v>
      </c>
      <c r="N40" s="758">
        <v>0</v>
      </c>
      <c r="O40" s="758">
        <v>0</v>
      </c>
      <c r="P40" s="758">
        <v>0</v>
      </c>
      <c r="Q40" s="758">
        <v>0</v>
      </c>
      <c r="R40" s="758">
        <v>0</v>
      </c>
      <c r="S40" s="758">
        <v>0</v>
      </c>
      <c r="T40" s="758">
        <v>0</v>
      </c>
      <c r="U40" s="760"/>
      <c r="V40" s="758"/>
      <c r="W40" s="758">
        <v>316.21699999999998</v>
      </c>
      <c r="X40" s="758"/>
      <c r="Y40" s="758">
        <v>517986.277</v>
      </c>
      <c r="Z40" s="758">
        <v>3594326.446</v>
      </c>
      <c r="AA40" s="825"/>
    </row>
    <row r="41" spans="1:27" s="791" customFormat="1" ht="12" customHeight="1">
      <c r="A41" s="828"/>
      <c r="B41" s="758"/>
      <c r="C41" s="758"/>
      <c r="D41" s="758">
        <v>360</v>
      </c>
      <c r="E41" s="758"/>
      <c r="F41" s="758"/>
      <c r="G41" s="758"/>
      <c r="H41" s="758"/>
      <c r="I41" s="902"/>
      <c r="J41" s="828"/>
      <c r="K41" s="758"/>
      <c r="L41" s="758"/>
      <c r="M41" s="758"/>
      <c r="N41" s="758"/>
      <c r="O41" s="758"/>
      <c r="P41" s="758"/>
      <c r="Q41" s="758"/>
      <c r="R41" s="758"/>
      <c r="S41" s="758"/>
      <c r="T41" s="758"/>
      <c r="U41" s="760">
        <v>360.00099999999998</v>
      </c>
      <c r="V41" s="758"/>
      <c r="W41" s="758"/>
      <c r="X41" s="758"/>
      <c r="Y41" s="758"/>
      <c r="Z41" s="758"/>
      <c r="AA41" s="825"/>
    </row>
    <row r="42" spans="1:27" s="791" customFormat="1" ht="12" customHeight="1">
      <c r="A42" s="898">
        <f>A40+1</f>
        <v>19</v>
      </c>
      <c r="B42" s="758" t="s">
        <v>1636</v>
      </c>
      <c r="C42" s="758" t="s">
        <v>76</v>
      </c>
      <c r="D42" s="758"/>
      <c r="E42" s="758"/>
      <c r="F42" s="758"/>
      <c r="G42" s="758">
        <v>518204.05699999997</v>
      </c>
      <c r="H42" s="758">
        <v>3594039.7889999999</v>
      </c>
      <c r="I42" s="902"/>
      <c r="J42" s="898">
        <f>J40+1</f>
        <v>19</v>
      </c>
      <c r="K42" s="758" t="s">
        <v>1636</v>
      </c>
      <c r="L42" s="758" t="s">
        <v>76</v>
      </c>
      <c r="M42" s="758">
        <v>0</v>
      </c>
      <c r="N42" s="758">
        <v>0</v>
      </c>
      <c r="O42" s="758">
        <v>0</v>
      </c>
      <c r="P42" s="758">
        <v>0</v>
      </c>
      <c r="Q42" s="758">
        <v>0</v>
      </c>
      <c r="R42" s="758">
        <v>0</v>
      </c>
      <c r="S42" s="758">
        <v>0</v>
      </c>
      <c r="T42" s="758">
        <v>0</v>
      </c>
      <c r="U42" s="760"/>
      <c r="V42" s="758"/>
      <c r="W42" s="758">
        <v>317.21499999999997</v>
      </c>
      <c r="X42" s="758"/>
      <c r="Y42" s="758">
        <v>518204.05699999997</v>
      </c>
      <c r="Z42" s="758">
        <v>3594039.7889999999</v>
      </c>
      <c r="AA42" s="825"/>
    </row>
    <row r="43" spans="1:27" s="791" customFormat="1" ht="12" customHeight="1">
      <c r="A43" s="828"/>
      <c r="B43" s="758"/>
      <c r="C43" s="758"/>
      <c r="D43" s="758">
        <v>350.21699999999998</v>
      </c>
      <c r="E43" s="758"/>
      <c r="F43" s="758"/>
      <c r="G43" s="758"/>
      <c r="H43" s="758"/>
      <c r="I43" s="902"/>
      <c r="J43" s="828"/>
      <c r="K43" s="758"/>
      <c r="L43" s="758"/>
      <c r="M43" s="758"/>
      <c r="N43" s="758"/>
      <c r="O43" s="758"/>
      <c r="P43" s="758"/>
      <c r="Q43" s="758"/>
      <c r="R43" s="758"/>
      <c r="S43" s="758"/>
      <c r="T43" s="758"/>
      <c r="U43" s="760">
        <v>350.21699999999998</v>
      </c>
      <c r="V43" s="758"/>
      <c r="W43" s="758"/>
      <c r="X43" s="758"/>
      <c r="Y43" s="758"/>
      <c r="Z43" s="758"/>
      <c r="AA43" s="825" t="s">
        <v>2454</v>
      </c>
    </row>
    <row r="44" spans="1:27" s="791" customFormat="1" ht="12" customHeight="1">
      <c r="A44" s="898">
        <f>A42+1</f>
        <v>20</v>
      </c>
      <c r="B44" s="758" t="s">
        <v>2465</v>
      </c>
      <c r="C44" s="758" t="s">
        <v>1277</v>
      </c>
      <c r="D44" s="758"/>
      <c r="E44" s="758">
        <f>D39+D41+D43</f>
        <v>1055.2170000000001</v>
      </c>
      <c r="F44" s="758" t="s">
        <v>2466</v>
      </c>
      <c r="G44" s="758">
        <v>518415.91800000001</v>
      </c>
      <c r="H44" s="758">
        <v>3593760.9219999998</v>
      </c>
      <c r="I44" s="902"/>
      <c r="J44" s="898">
        <f>J42+1</f>
        <v>20</v>
      </c>
      <c r="K44" s="758" t="s">
        <v>2465</v>
      </c>
      <c r="L44" s="758" t="s">
        <v>1277</v>
      </c>
      <c r="M44" s="758">
        <v>0</v>
      </c>
      <c r="N44" s="758">
        <v>0</v>
      </c>
      <c r="O44" s="758">
        <v>0</v>
      </c>
      <c r="P44" s="758">
        <v>0</v>
      </c>
      <c r="Q44" s="758">
        <v>0</v>
      </c>
      <c r="R44" s="758">
        <v>0</v>
      </c>
      <c r="S44" s="758">
        <v>0</v>
      </c>
      <c r="T44" s="758">
        <v>0</v>
      </c>
      <c r="U44" s="760"/>
      <c r="V44" s="758">
        <f>U39+U41+U43</f>
        <v>1055.2179999999998</v>
      </c>
      <c r="W44" s="758">
        <v>317.08</v>
      </c>
      <c r="X44" s="758" t="s">
        <v>2466</v>
      </c>
      <c r="Y44" s="758">
        <v>518415.91800000001</v>
      </c>
      <c r="Z44" s="758">
        <v>3593760.9219999998</v>
      </c>
      <c r="AA44" s="825"/>
    </row>
    <row r="45" spans="1:27" s="791" customFormat="1" ht="12" customHeight="1">
      <c r="A45" s="828"/>
      <c r="B45" s="758"/>
      <c r="C45" s="758"/>
      <c r="D45" s="758">
        <v>370</v>
      </c>
      <c r="E45" s="758"/>
      <c r="F45" s="758"/>
      <c r="G45" s="758"/>
      <c r="H45" s="758"/>
      <c r="I45" s="902"/>
      <c r="J45" s="828"/>
      <c r="K45" s="758"/>
      <c r="L45" s="758"/>
      <c r="M45" s="758"/>
      <c r="N45" s="758"/>
      <c r="O45" s="758"/>
      <c r="P45" s="758"/>
      <c r="Q45" s="758"/>
      <c r="R45" s="758"/>
      <c r="S45" s="758"/>
      <c r="T45" s="758"/>
      <c r="U45" s="760">
        <v>369.99900000000002</v>
      </c>
      <c r="V45" s="758"/>
      <c r="W45" s="758"/>
      <c r="X45" s="758"/>
      <c r="Y45" s="758"/>
      <c r="Z45" s="758"/>
      <c r="AA45" s="825" t="s">
        <v>2467</v>
      </c>
    </row>
    <row r="46" spans="1:27" s="791" customFormat="1" ht="12" customHeight="1">
      <c r="A46" s="898">
        <f>A44+1</f>
        <v>21</v>
      </c>
      <c r="B46" s="758" t="s">
        <v>1637</v>
      </c>
      <c r="C46" s="758" t="s">
        <v>76</v>
      </c>
      <c r="D46" s="758"/>
      <c r="E46" s="758"/>
      <c r="F46" s="758"/>
      <c r="G46" s="758">
        <v>518741.12199999997</v>
      </c>
      <c r="H46" s="758">
        <v>3593584.4509999999</v>
      </c>
      <c r="I46" s="902"/>
      <c r="J46" s="898">
        <f>J44+1</f>
        <v>21</v>
      </c>
      <c r="K46" s="758" t="s">
        <v>1637</v>
      </c>
      <c r="L46" s="758" t="s">
        <v>76</v>
      </c>
      <c r="M46" s="758">
        <v>0</v>
      </c>
      <c r="N46" s="758">
        <v>0</v>
      </c>
      <c r="O46" s="758">
        <v>0</v>
      </c>
      <c r="P46" s="758">
        <v>0</v>
      </c>
      <c r="Q46" s="758">
        <v>0</v>
      </c>
      <c r="R46" s="758">
        <v>0</v>
      </c>
      <c r="S46" s="758">
        <v>0</v>
      </c>
      <c r="T46" s="758">
        <v>0</v>
      </c>
      <c r="U46" s="760"/>
      <c r="V46" s="758"/>
      <c r="W46" s="758">
        <v>318.75299999999999</v>
      </c>
      <c r="X46" s="758"/>
      <c r="Y46" s="758">
        <v>518741.12199999997</v>
      </c>
      <c r="Z46" s="758">
        <v>3593584.4509999999</v>
      </c>
      <c r="AA46" s="825"/>
    </row>
    <row r="47" spans="1:27" s="791" customFormat="1" ht="12" customHeight="1">
      <c r="A47" s="828"/>
      <c r="B47" s="758"/>
      <c r="C47" s="758"/>
      <c r="D47" s="758">
        <v>360</v>
      </c>
      <c r="E47" s="758"/>
      <c r="F47" s="758"/>
      <c r="G47" s="758"/>
      <c r="H47" s="758"/>
      <c r="I47" s="902"/>
      <c r="J47" s="828"/>
      <c r="K47" s="758"/>
      <c r="L47" s="758"/>
      <c r="M47" s="758"/>
      <c r="N47" s="758"/>
      <c r="O47" s="758"/>
      <c r="P47" s="758"/>
      <c r="Q47" s="758"/>
      <c r="R47" s="758"/>
      <c r="S47" s="758"/>
      <c r="T47" s="758"/>
      <c r="U47" s="760">
        <v>360</v>
      </c>
      <c r="V47" s="758"/>
      <c r="W47" s="758"/>
      <c r="X47" s="758"/>
      <c r="Y47" s="758"/>
      <c r="Z47" s="758"/>
      <c r="AA47" s="825" t="s">
        <v>2468</v>
      </c>
    </row>
    <row r="48" spans="1:27" s="791" customFormat="1" ht="12" customHeight="1">
      <c r="A48" s="898">
        <f>A46+1</f>
        <v>22</v>
      </c>
      <c r="B48" s="758" t="s">
        <v>1638</v>
      </c>
      <c r="C48" s="758" t="s">
        <v>76</v>
      </c>
      <c r="D48" s="758"/>
      <c r="E48" s="758"/>
      <c r="F48" s="758"/>
      <c r="G48" s="758">
        <v>519057.53700000001</v>
      </c>
      <c r="H48" s="758">
        <v>3593412.7489999998</v>
      </c>
      <c r="I48" s="902"/>
      <c r="J48" s="898">
        <f>J46+1</f>
        <v>22</v>
      </c>
      <c r="K48" s="758" t="s">
        <v>1638</v>
      </c>
      <c r="L48" s="758" t="s">
        <v>76</v>
      </c>
      <c r="M48" s="758">
        <v>0</v>
      </c>
      <c r="N48" s="758">
        <v>0</v>
      </c>
      <c r="O48" s="758">
        <v>0</v>
      </c>
      <c r="P48" s="758">
        <v>0</v>
      </c>
      <c r="Q48" s="758">
        <v>0</v>
      </c>
      <c r="R48" s="758">
        <v>0</v>
      </c>
      <c r="S48" s="758">
        <v>0</v>
      </c>
      <c r="T48" s="758">
        <v>0</v>
      </c>
      <c r="U48" s="760"/>
      <c r="V48" s="758"/>
      <c r="W48" s="758">
        <v>318.952</v>
      </c>
      <c r="X48" s="758"/>
      <c r="Y48" s="758">
        <v>519057.53700000001</v>
      </c>
      <c r="Z48" s="758">
        <v>3593412.7489999998</v>
      </c>
      <c r="AA48" s="825"/>
    </row>
    <row r="49" spans="1:27" s="791" customFormat="1" ht="12" customHeight="1">
      <c r="A49" s="828"/>
      <c r="B49" s="758"/>
      <c r="C49" s="758"/>
      <c r="D49" s="758">
        <v>358.74700000000001</v>
      </c>
      <c r="E49" s="758"/>
      <c r="F49" s="758"/>
      <c r="G49" s="758"/>
      <c r="H49" s="758"/>
      <c r="I49" s="902"/>
      <c r="J49" s="828"/>
      <c r="K49" s="758"/>
      <c r="L49" s="758"/>
      <c r="M49" s="758"/>
      <c r="N49" s="758"/>
      <c r="O49" s="758"/>
      <c r="P49" s="758"/>
      <c r="Q49" s="758"/>
      <c r="R49" s="758"/>
      <c r="S49" s="758"/>
      <c r="T49" s="758"/>
      <c r="U49" s="760">
        <v>358.74799999999999</v>
      </c>
      <c r="V49" s="758"/>
      <c r="W49" s="758"/>
      <c r="X49" s="758"/>
      <c r="Y49" s="758"/>
      <c r="Z49" s="758"/>
      <c r="AA49" s="825" t="s">
        <v>2455</v>
      </c>
    </row>
    <row r="50" spans="1:27">
      <c r="A50" s="898">
        <f>A48+1</f>
        <v>23</v>
      </c>
      <c r="B50" s="55" t="s">
        <v>1639</v>
      </c>
      <c r="C50" s="758" t="s">
        <v>1937</v>
      </c>
      <c r="D50" s="759"/>
      <c r="E50" s="759">
        <v>0</v>
      </c>
      <c r="F50" s="55"/>
      <c r="G50" s="760">
        <v>519372.85100000002</v>
      </c>
      <c r="H50" s="760" t="s">
        <v>2878</v>
      </c>
      <c r="I50" s="902"/>
      <c r="J50" s="898">
        <f>J48+1</f>
        <v>23</v>
      </c>
      <c r="K50" s="55" t="s">
        <v>1639</v>
      </c>
      <c r="L50" s="758" t="s">
        <v>1937</v>
      </c>
      <c r="M50" s="758" t="s">
        <v>2855</v>
      </c>
      <c r="N50" s="758">
        <v>1.5</v>
      </c>
      <c r="O50" s="758">
        <v>1.5</v>
      </c>
      <c r="P50" s="758">
        <v>1.5</v>
      </c>
      <c r="Q50" s="758"/>
      <c r="R50" s="758"/>
      <c r="S50" s="758"/>
      <c r="T50" s="758"/>
      <c r="U50" s="761"/>
      <c r="V50" s="761">
        <v>0</v>
      </c>
      <c r="W50" s="759">
        <v>320.649</v>
      </c>
      <c r="X50" s="55"/>
      <c r="Y50" s="761">
        <v>519372.85100000002</v>
      </c>
      <c r="Z50" s="761">
        <v>3593241.6439999999</v>
      </c>
      <c r="AA50" s="767"/>
    </row>
    <row r="51" spans="1:27">
      <c r="A51" s="903"/>
      <c r="B51" s="55"/>
      <c r="C51" s="55"/>
      <c r="D51" s="762">
        <v>485.93</v>
      </c>
      <c r="E51" s="759"/>
      <c r="F51" s="55"/>
      <c r="G51" s="761"/>
      <c r="H51" s="761"/>
      <c r="I51" s="902"/>
      <c r="J51" s="904"/>
      <c r="K51" s="55"/>
      <c r="L51" s="55"/>
      <c r="M51" s="55"/>
      <c r="N51" s="55"/>
      <c r="O51" s="55"/>
      <c r="P51" s="55"/>
      <c r="Q51" s="55"/>
      <c r="R51" s="55"/>
      <c r="S51" s="55"/>
      <c r="T51" s="55"/>
      <c r="U51" s="763">
        <v>485.93</v>
      </c>
      <c r="V51" s="761"/>
      <c r="W51" s="759"/>
      <c r="X51" s="55"/>
      <c r="Y51" s="761"/>
      <c r="Z51" s="761"/>
      <c r="AA51" s="768" t="s">
        <v>2117</v>
      </c>
    </row>
    <row r="52" spans="1:27">
      <c r="A52" s="903">
        <f>A50+1</f>
        <v>24</v>
      </c>
      <c r="B52" s="55" t="s">
        <v>1640</v>
      </c>
      <c r="C52" s="758" t="s">
        <v>1938</v>
      </c>
      <c r="D52" s="759"/>
      <c r="E52" s="759">
        <f>D51</f>
        <v>485.93</v>
      </c>
      <c r="F52" s="55" t="s">
        <v>1939</v>
      </c>
      <c r="G52" s="761">
        <v>519776.09700000001</v>
      </c>
      <c r="H52" s="761">
        <v>3592970.4980000001</v>
      </c>
      <c r="I52" s="902"/>
      <c r="J52" s="903">
        <f>J50+1</f>
        <v>24</v>
      </c>
      <c r="K52" s="55" t="s">
        <v>1640</v>
      </c>
      <c r="L52" s="758" t="s">
        <v>1938</v>
      </c>
      <c r="M52" s="758">
        <v>1.5</v>
      </c>
      <c r="N52" s="758">
        <v>1.5</v>
      </c>
      <c r="O52" s="758">
        <v>1.5</v>
      </c>
      <c r="P52" s="758">
        <v>1.5</v>
      </c>
      <c r="Q52" s="758"/>
      <c r="R52" s="758"/>
      <c r="S52" s="758"/>
      <c r="T52" s="758"/>
      <c r="U52" s="761"/>
      <c r="V52" s="761">
        <f>U51</f>
        <v>485.93</v>
      </c>
      <c r="W52" s="759">
        <v>319.74</v>
      </c>
      <c r="X52" s="55" t="s">
        <v>1940</v>
      </c>
      <c r="Y52" s="761">
        <v>519776.09700000001</v>
      </c>
      <c r="Z52" s="761">
        <v>3592970.4980000001</v>
      </c>
      <c r="AA52" s="769"/>
    </row>
    <row r="53" spans="1:27">
      <c r="A53" s="903"/>
      <c r="B53" s="55"/>
      <c r="C53" s="55"/>
      <c r="D53" s="762">
        <v>325</v>
      </c>
      <c r="E53" s="759"/>
      <c r="F53" s="55"/>
      <c r="G53" s="761"/>
      <c r="H53" s="761"/>
      <c r="I53" s="902"/>
      <c r="J53" s="905"/>
      <c r="K53" s="55"/>
      <c r="L53" s="55"/>
      <c r="M53" s="55"/>
      <c r="N53" s="55"/>
      <c r="O53" s="55"/>
      <c r="P53" s="55"/>
      <c r="Q53" s="55"/>
      <c r="R53" s="55"/>
      <c r="S53" s="55"/>
      <c r="T53" s="55"/>
      <c r="U53" s="763">
        <v>325</v>
      </c>
      <c r="V53" s="761"/>
      <c r="W53" s="759"/>
      <c r="X53" s="55"/>
      <c r="Y53" s="761"/>
      <c r="Z53" s="761"/>
      <c r="AA53" s="769" t="s">
        <v>2118</v>
      </c>
    </row>
    <row r="54" spans="1:27">
      <c r="A54" s="903">
        <f>A52+1</f>
        <v>25</v>
      </c>
      <c r="B54" s="55" t="s">
        <v>1641</v>
      </c>
      <c r="C54" s="758" t="s">
        <v>76</v>
      </c>
      <c r="D54" s="759"/>
      <c r="E54" s="759"/>
      <c r="F54" s="55" t="s">
        <v>1941</v>
      </c>
      <c r="G54" s="761">
        <v>519869.95600000001</v>
      </c>
      <c r="H54" s="761">
        <v>3592659.3459999999</v>
      </c>
      <c r="I54" s="902"/>
      <c r="J54" s="903">
        <f>J52+1</f>
        <v>25</v>
      </c>
      <c r="K54" s="55" t="s">
        <v>1641</v>
      </c>
      <c r="L54" s="758" t="s">
        <v>76</v>
      </c>
      <c r="M54" s="758">
        <v>0</v>
      </c>
      <c r="N54" s="758">
        <v>0</v>
      </c>
      <c r="O54" s="758">
        <v>0</v>
      </c>
      <c r="P54" s="758">
        <v>0</v>
      </c>
      <c r="Q54" s="758"/>
      <c r="R54" s="758"/>
      <c r="S54" s="758"/>
      <c r="T54" s="758"/>
      <c r="U54" s="763"/>
      <c r="V54" s="761"/>
      <c r="W54" s="759">
        <v>316.858</v>
      </c>
      <c r="X54" s="55" t="s">
        <v>1941</v>
      </c>
      <c r="Y54" s="761">
        <v>519869.95600000001</v>
      </c>
      <c r="Z54" s="761">
        <v>3592659.3459999999</v>
      </c>
      <c r="AA54" s="770" t="s">
        <v>1942</v>
      </c>
    </row>
    <row r="55" spans="1:27">
      <c r="A55" s="903"/>
      <c r="B55" s="55"/>
      <c r="C55" s="55"/>
      <c r="D55" s="762">
        <v>387.33699999999999</v>
      </c>
      <c r="E55" s="759"/>
      <c r="F55" s="55"/>
      <c r="G55" s="761"/>
      <c r="H55" s="761"/>
      <c r="I55" s="902"/>
      <c r="J55" s="905"/>
      <c r="K55" s="55"/>
      <c r="L55" s="55"/>
      <c r="M55" s="55"/>
      <c r="N55" s="55"/>
      <c r="O55" s="55"/>
      <c r="P55" s="55"/>
      <c r="Q55" s="55"/>
      <c r="R55" s="55"/>
      <c r="S55" s="55"/>
      <c r="T55" s="55"/>
      <c r="U55" s="763">
        <v>387.33699999999999</v>
      </c>
      <c r="V55" s="761"/>
      <c r="W55" s="759"/>
      <c r="X55" s="55"/>
      <c r="Y55" s="761"/>
      <c r="Z55" s="761"/>
      <c r="AA55" s="769" t="s">
        <v>2119</v>
      </c>
    </row>
    <row r="56" spans="1:27">
      <c r="A56" s="903">
        <f>A54+1</f>
        <v>26</v>
      </c>
      <c r="B56" s="55" t="s">
        <v>1642</v>
      </c>
      <c r="C56" s="758" t="s">
        <v>1361</v>
      </c>
      <c r="D56" s="759"/>
      <c r="E56" s="759">
        <f>D53+D55</f>
        <v>712.33699999999999</v>
      </c>
      <c r="F56" s="55" t="s">
        <v>1943</v>
      </c>
      <c r="G56" s="761">
        <v>519981.81599999999</v>
      </c>
      <c r="H56" s="761">
        <v>3592288.5120000001</v>
      </c>
      <c r="I56" s="902"/>
      <c r="J56" s="903">
        <f>J54+1</f>
        <v>26</v>
      </c>
      <c r="K56" s="55" t="s">
        <v>1642</v>
      </c>
      <c r="L56" s="758" t="s">
        <v>1361</v>
      </c>
      <c r="M56" s="758">
        <v>0</v>
      </c>
      <c r="N56" s="758">
        <v>0</v>
      </c>
      <c r="O56" s="758">
        <v>0</v>
      </c>
      <c r="P56" s="758">
        <v>0</v>
      </c>
      <c r="Q56" s="758"/>
      <c r="R56" s="758"/>
      <c r="S56" s="758"/>
      <c r="T56" s="758"/>
      <c r="U56" s="763"/>
      <c r="V56" s="761">
        <f>U53+U55</f>
        <v>712.33699999999999</v>
      </c>
      <c r="W56" s="759">
        <v>312.93</v>
      </c>
      <c r="X56" s="55" t="s">
        <v>1943</v>
      </c>
      <c r="Y56" s="761">
        <v>519981.81599999999</v>
      </c>
      <c r="Z56" s="761">
        <v>3592288.5120000001</v>
      </c>
      <c r="AA56" s="769"/>
    </row>
    <row r="57" spans="1:27">
      <c r="A57" s="903"/>
      <c r="B57" s="55"/>
      <c r="C57" s="55"/>
      <c r="D57" s="762">
        <v>390</v>
      </c>
      <c r="E57" s="759"/>
      <c r="F57" s="55"/>
      <c r="G57" s="761"/>
      <c r="H57" s="761"/>
      <c r="I57" s="902"/>
      <c r="J57" s="905"/>
      <c r="K57" s="55"/>
      <c r="L57" s="55"/>
      <c r="M57" s="55"/>
      <c r="N57" s="55"/>
      <c r="O57" s="55"/>
      <c r="P57" s="55"/>
      <c r="Q57" s="55"/>
      <c r="R57" s="55"/>
      <c r="S57" s="55"/>
      <c r="T57" s="55"/>
      <c r="U57" s="763">
        <v>390</v>
      </c>
      <c r="V57" s="761"/>
      <c r="W57" s="759"/>
      <c r="X57" s="55"/>
      <c r="Y57" s="761"/>
      <c r="Z57" s="761"/>
      <c r="AA57" s="769" t="s">
        <v>2120</v>
      </c>
    </row>
    <row r="58" spans="1:27">
      <c r="A58" s="903">
        <f>A56+1</f>
        <v>27</v>
      </c>
      <c r="B58" s="55" t="s">
        <v>1643</v>
      </c>
      <c r="C58" s="758" t="s">
        <v>62</v>
      </c>
      <c r="D58" s="759"/>
      <c r="E58" s="759"/>
      <c r="F58" s="55" t="s">
        <v>1941</v>
      </c>
      <c r="G58" s="761">
        <v>520192.87800000003</v>
      </c>
      <c r="H58" s="761">
        <v>3591960.56</v>
      </c>
      <c r="I58" s="902"/>
      <c r="J58" s="903">
        <f>J56+1</f>
        <v>27</v>
      </c>
      <c r="K58" s="55" t="s">
        <v>1643</v>
      </c>
      <c r="L58" s="758" t="s">
        <v>62</v>
      </c>
      <c r="M58" s="758">
        <v>0</v>
      </c>
      <c r="N58" s="758">
        <v>0</v>
      </c>
      <c r="O58" s="758">
        <v>0</v>
      </c>
      <c r="P58" s="758">
        <v>0</v>
      </c>
      <c r="Q58" s="758"/>
      <c r="R58" s="758"/>
      <c r="S58" s="758"/>
      <c r="T58" s="758"/>
      <c r="U58" s="763"/>
      <c r="V58" s="761"/>
      <c r="W58" s="759">
        <v>310.637</v>
      </c>
      <c r="X58" s="55" t="s">
        <v>1941</v>
      </c>
      <c r="Y58" s="761">
        <v>520192.87800000003</v>
      </c>
      <c r="Z58" s="761">
        <v>3591960.56</v>
      </c>
      <c r="AA58" s="769"/>
    </row>
    <row r="59" spans="1:27">
      <c r="A59" s="903"/>
      <c r="B59" s="55"/>
      <c r="C59" s="55"/>
      <c r="D59" s="762">
        <v>388.62900000000002</v>
      </c>
      <c r="E59" s="759"/>
      <c r="F59" s="55"/>
      <c r="G59" s="761"/>
      <c r="H59" s="761"/>
      <c r="I59" s="902"/>
      <c r="J59" s="905"/>
      <c r="K59" s="55"/>
      <c r="L59" s="55"/>
      <c r="M59" s="55"/>
      <c r="N59" s="55"/>
      <c r="O59" s="55"/>
      <c r="P59" s="55"/>
      <c r="Q59" s="55"/>
      <c r="R59" s="55"/>
      <c r="S59" s="55"/>
      <c r="T59" s="55"/>
      <c r="U59" s="763">
        <v>388.62900000000002</v>
      </c>
      <c r="V59" s="761"/>
      <c r="W59" s="759"/>
      <c r="X59" s="55"/>
      <c r="Y59" s="761"/>
      <c r="Z59" s="761"/>
      <c r="AA59" s="769" t="s">
        <v>2121</v>
      </c>
    </row>
    <row r="60" spans="1:27">
      <c r="A60" s="903">
        <f>A58+1</f>
        <v>28</v>
      </c>
      <c r="B60" s="55" t="s">
        <v>1644</v>
      </c>
      <c r="C60" s="758" t="s">
        <v>62</v>
      </c>
      <c r="D60" s="759"/>
      <c r="E60" s="759"/>
      <c r="F60" s="55" t="s">
        <v>1941</v>
      </c>
      <c r="G60" s="761">
        <v>520403.19799999997</v>
      </c>
      <c r="H60" s="761">
        <v>3591633.76</v>
      </c>
      <c r="I60" s="902"/>
      <c r="J60" s="903">
        <f>J58+1</f>
        <v>28</v>
      </c>
      <c r="K60" s="55" t="s">
        <v>1644</v>
      </c>
      <c r="L60" s="758" t="s">
        <v>62</v>
      </c>
      <c r="M60" s="758">
        <v>0</v>
      </c>
      <c r="N60" s="758">
        <v>0</v>
      </c>
      <c r="O60" s="758">
        <v>0</v>
      </c>
      <c r="P60" s="758">
        <v>0</v>
      </c>
      <c r="Q60" s="758"/>
      <c r="R60" s="758"/>
      <c r="S60" s="758"/>
      <c r="T60" s="758"/>
      <c r="U60" s="763"/>
      <c r="V60" s="761"/>
      <c r="W60" s="759">
        <v>306.67099999999999</v>
      </c>
      <c r="X60" s="55" t="s">
        <v>1941</v>
      </c>
      <c r="Y60" s="761">
        <v>520403.19799999997</v>
      </c>
      <c r="Z60" s="761">
        <v>3591633.76</v>
      </c>
      <c r="AA60" s="769"/>
    </row>
    <row r="61" spans="1:27">
      <c r="A61" s="903"/>
      <c r="B61" s="55"/>
      <c r="C61" s="55"/>
      <c r="D61" s="762">
        <v>398.45</v>
      </c>
      <c r="E61" s="759"/>
      <c r="F61" s="55"/>
      <c r="G61" s="761"/>
      <c r="H61" s="761"/>
      <c r="I61" s="902"/>
      <c r="J61" s="905"/>
      <c r="K61" s="55"/>
      <c r="L61" s="55"/>
      <c r="M61" s="55"/>
      <c r="N61" s="55"/>
      <c r="O61" s="55"/>
      <c r="P61" s="55"/>
      <c r="Q61" s="55"/>
      <c r="R61" s="55"/>
      <c r="S61" s="55"/>
      <c r="T61" s="55"/>
      <c r="U61" s="763">
        <v>398.45</v>
      </c>
      <c r="V61" s="761"/>
      <c r="W61" s="759"/>
      <c r="X61" s="55"/>
      <c r="Y61" s="761"/>
      <c r="Z61" s="761"/>
      <c r="AA61" s="769" t="s">
        <v>2122</v>
      </c>
    </row>
    <row r="62" spans="1:27">
      <c r="A62" s="903">
        <f>A60+1</f>
        <v>29</v>
      </c>
      <c r="B62" s="55" t="s">
        <v>1115</v>
      </c>
      <c r="C62" s="758" t="s">
        <v>1269</v>
      </c>
      <c r="D62" s="759"/>
      <c r="E62" s="759">
        <f>D57+D59+D61</f>
        <v>1177.079</v>
      </c>
      <c r="F62" s="55" t="s">
        <v>1944</v>
      </c>
      <c r="G62" s="761">
        <v>520618.83299999998</v>
      </c>
      <c r="H62" s="761">
        <v>3591298.7030000002</v>
      </c>
      <c r="I62" s="902"/>
      <c r="J62" s="903">
        <f>J60+1</f>
        <v>29</v>
      </c>
      <c r="K62" s="55" t="s">
        <v>1115</v>
      </c>
      <c r="L62" s="758" t="s">
        <v>1269</v>
      </c>
      <c r="M62" s="758">
        <v>0</v>
      </c>
      <c r="N62" s="758">
        <v>0</v>
      </c>
      <c r="O62" s="758">
        <v>0</v>
      </c>
      <c r="P62" s="758">
        <v>0</v>
      </c>
      <c r="Q62" s="758"/>
      <c r="R62" s="758"/>
      <c r="S62" s="758"/>
      <c r="T62" s="758"/>
      <c r="U62" s="763"/>
      <c r="V62" s="761">
        <f>U57+U59+U61</f>
        <v>1177.079</v>
      </c>
      <c r="W62" s="759">
        <v>303.47199999999998</v>
      </c>
      <c r="X62" s="55" t="s">
        <v>1944</v>
      </c>
      <c r="Y62" s="761">
        <v>520618.83299999998</v>
      </c>
      <c r="Z62" s="761">
        <v>3591298.7030000002</v>
      </c>
      <c r="AA62" s="769"/>
    </row>
    <row r="63" spans="1:27">
      <c r="A63" s="903"/>
      <c r="B63" s="55"/>
      <c r="C63" s="55"/>
      <c r="D63" s="762">
        <v>419.99900000000002</v>
      </c>
      <c r="E63" s="759"/>
      <c r="F63" s="55"/>
      <c r="G63" s="761"/>
      <c r="H63" s="761"/>
      <c r="I63" s="902"/>
      <c r="J63" s="905"/>
      <c r="K63" s="55"/>
      <c r="L63" s="55"/>
      <c r="M63" s="55"/>
      <c r="N63" s="55"/>
      <c r="O63" s="55"/>
      <c r="P63" s="55"/>
      <c r="Q63" s="55"/>
      <c r="R63" s="55"/>
      <c r="S63" s="55"/>
      <c r="T63" s="55"/>
      <c r="U63" s="763">
        <v>435.99900000000002</v>
      </c>
      <c r="V63" s="761"/>
      <c r="W63" s="759"/>
      <c r="X63" s="55"/>
      <c r="Y63" s="761"/>
      <c r="Z63" s="761"/>
      <c r="AA63" s="769" t="s">
        <v>2123</v>
      </c>
    </row>
    <row r="64" spans="1:27">
      <c r="A64" s="903">
        <f>A62+1</f>
        <v>30</v>
      </c>
      <c r="B64" s="55" t="s">
        <v>1116</v>
      </c>
      <c r="C64" s="758" t="s">
        <v>53</v>
      </c>
      <c r="D64" s="759"/>
      <c r="E64" s="759"/>
      <c r="F64" s="55" t="s">
        <v>1941</v>
      </c>
      <c r="G64" s="761">
        <v>520901.37599999999</v>
      </c>
      <c r="H64" s="761">
        <v>3590987.9470000002</v>
      </c>
      <c r="I64" s="902"/>
      <c r="J64" s="903">
        <f>J62+1</f>
        <v>30</v>
      </c>
      <c r="K64" s="55" t="s">
        <v>1116</v>
      </c>
      <c r="L64" s="758" t="s">
        <v>53</v>
      </c>
      <c r="M64" s="758">
        <v>0</v>
      </c>
      <c r="N64" s="758">
        <v>0</v>
      </c>
      <c r="O64" s="758">
        <v>0</v>
      </c>
      <c r="P64" s="758">
        <v>0</v>
      </c>
      <c r="Q64" s="758"/>
      <c r="R64" s="758"/>
      <c r="S64" s="758"/>
      <c r="T64" s="758"/>
      <c r="U64" s="763"/>
      <c r="V64" s="761"/>
      <c r="W64" s="759">
        <v>299.95100000000002</v>
      </c>
      <c r="X64" s="55" t="s">
        <v>1941</v>
      </c>
      <c r="Y64" s="761">
        <v>520912.13929999998</v>
      </c>
      <c r="Z64" s="761">
        <v>3590976.1085000001</v>
      </c>
      <c r="AA64" s="769"/>
    </row>
    <row r="65" spans="1:27">
      <c r="A65" s="903"/>
      <c r="B65" s="55"/>
      <c r="C65" s="55"/>
      <c r="D65" s="762">
        <v>400</v>
      </c>
      <c r="E65" s="759"/>
      <c r="F65" s="55"/>
      <c r="G65" s="761"/>
      <c r="H65" s="761"/>
      <c r="I65" s="902"/>
      <c r="J65" s="905"/>
      <c r="K65" s="55"/>
      <c r="L65" s="55"/>
      <c r="M65" s="55"/>
      <c r="N65" s="55"/>
      <c r="O65" s="55"/>
      <c r="P65" s="55"/>
      <c r="Q65" s="55"/>
      <c r="R65" s="55"/>
      <c r="S65" s="55"/>
      <c r="T65" s="55"/>
      <c r="U65" s="763">
        <v>384</v>
      </c>
      <c r="V65" s="761"/>
      <c r="W65" s="759"/>
      <c r="X65" s="55"/>
      <c r="Y65" s="761"/>
      <c r="Z65" s="761"/>
      <c r="AA65" s="769" t="s">
        <v>2124</v>
      </c>
    </row>
    <row r="66" spans="1:27">
      <c r="A66" s="903">
        <f>A64+1</f>
        <v>31</v>
      </c>
      <c r="B66" s="55" t="s">
        <v>1645</v>
      </c>
      <c r="C66" s="758" t="s">
        <v>62</v>
      </c>
      <c r="D66" s="759"/>
      <c r="E66" s="759"/>
      <c r="F66" s="55"/>
      <c r="G66" s="761">
        <v>521170.46399999998</v>
      </c>
      <c r="H66" s="761">
        <v>3590691.9890000001</v>
      </c>
      <c r="I66" s="902"/>
      <c r="J66" s="903">
        <f>J64+1</f>
        <v>31</v>
      </c>
      <c r="K66" s="55" t="s">
        <v>1645</v>
      </c>
      <c r="L66" s="758" t="s">
        <v>62</v>
      </c>
      <c r="M66" s="758">
        <v>0</v>
      </c>
      <c r="N66" s="758">
        <v>0</v>
      </c>
      <c r="O66" s="758">
        <v>0</v>
      </c>
      <c r="P66" s="758">
        <v>0</v>
      </c>
      <c r="Q66" s="758"/>
      <c r="R66" s="758"/>
      <c r="S66" s="758"/>
      <c r="T66" s="758"/>
      <c r="U66" s="763"/>
      <c r="V66" s="761"/>
      <c r="W66" s="759">
        <v>296.476</v>
      </c>
      <c r="X66" s="55"/>
      <c r="Y66" s="761">
        <v>521170.46399999998</v>
      </c>
      <c r="Z66" s="761">
        <v>3590691.9890000001</v>
      </c>
      <c r="AA66" s="769"/>
    </row>
    <row r="67" spans="1:27">
      <c r="A67" s="903"/>
      <c r="B67" s="55"/>
      <c r="C67" s="55"/>
      <c r="D67" s="762">
        <v>420</v>
      </c>
      <c r="E67" s="759"/>
      <c r="F67" s="55"/>
      <c r="G67" s="761"/>
      <c r="H67" s="761"/>
      <c r="I67" s="902"/>
      <c r="J67" s="905"/>
      <c r="K67" s="55"/>
      <c r="L67" s="55"/>
      <c r="M67" s="55"/>
      <c r="N67" s="55"/>
      <c r="O67" s="55"/>
      <c r="P67" s="55"/>
      <c r="Q67" s="55"/>
      <c r="R67" s="55"/>
      <c r="S67" s="55"/>
      <c r="T67" s="55"/>
      <c r="U67" s="763">
        <v>420</v>
      </c>
      <c r="V67" s="761"/>
      <c r="W67" s="759"/>
      <c r="X67" s="55"/>
      <c r="Y67" s="761"/>
      <c r="Z67" s="761"/>
      <c r="AA67" s="769" t="s">
        <v>2125</v>
      </c>
    </row>
    <row r="68" spans="1:27">
      <c r="A68" s="903">
        <f>A66+1</f>
        <v>32</v>
      </c>
      <c r="B68" s="55" t="s">
        <v>1117</v>
      </c>
      <c r="C68" s="758" t="s">
        <v>62</v>
      </c>
      <c r="D68" s="759"/>
      <c r="E68" s="759"/>
      <c r="F68" s="55"/>
      <c r="G68" s="761">
        <v>521453.00799999997</v>
      </c>
      <c r="H68" s="761">
        <v>3590381.233</v>
      </c>
      <c r="I68" s="902"/>
      <c r="J68" s="903">
        <f>J66+1</f>
        <v>32</v>
      </c>
      <c r="K68" s="55" t="s">
        <v>1117</v>
      </c>
      <c r="L68" s="758" t="s">
        <v>62</v>
      </c>
      <c r="M68" s="758">
        <v>0</v>
      </c>
      <c r="N68" s="758">
        <v>0</v>
      </c>
      <c r="O68" s="758">
        <v>0</v>
      </c>
      <c r="P68" s="758">
        <v>0</v>
      </c>
      <c r="Q68" s="758"/>
      <c r="R68" s="758"/>
      <c r="S68" s="758"/>
      <c r="T68" s="758"/>
      <c r="U68" s="763"/>
      <c r="V68" s="761"/>
      <c r="W68" s="759">
        <v>293.58699999999999</v>
      </c>
      <c r="X68" s="55"/>
      <c r="Y68" s="761">
        <v>521453.00799999997</v>
      </c>
      <c r="Z68" s="761">
        <v>3590381.233</v>
      </c>
      <c r="AA68" s="769"/>
    </row>
    <row r="69" spans="1:27">
      <c r="A69" s="903"/>
      <c r="B69" s="55"/>
      <c r="C69" s="55"/>
      <c r="D69" s="762">
        <v>410</v>
      </c>
      <c r="E69" s="759"/>
      <c r="F69" s="55"/>
      <c r="G69" s="761"/>
      <c r="H69" s="761"/>
      <c r="I69" s="902"/>
      <c r="J69" s="905"/>
      <c r="K69" s="55"/>
      <c r="L69" s="55"/>
      <c r="M69" s="55"/>
      <c r="N69" s="55"/>
      <c r="O69" s="55"/>
      <c r="P69" s="55"/>
      <c r="Q69" s="55"/>
      <c r="R69" s="55"/>
      <c r="S69" s="55"/>
      <c r="T69" s="55"/>
      <c r="U69" s="763">
        <v>410</v>
      </c>
      <c r="V69" s="761"/>
      <c r="W69" s="759"/>
      <c r="X69" s="55"/>
      <c r="Y69" s="761"/>
      <c r="Z69" s="761"/>
      <c r="AA69" s="769" t="s">
        <v>2122</v>
      </c>
    </row>
    <row r="70" spans="1:27">
      <c r="A70" s="903">
        <f>A68+1</f>
        <v>33</v>
      </c>
      <c r="B70" s="55" t="s">
        <v>1646</v>
      </c>
      <c r="C70" s="758" t="s">
        <v>62</v>
      </c>
      <c r="D70" s="759"/>
      <c r="E70" s="759"/>
      <c r="F70" s="55"/>
      <c r="G70" s="761">
        <v>521728.82400000002</v>
      </c>
      <c r="H70" s="761">
        <v>3590077.875</v>
      </c>
      <c r="I70" s="902"/>
      <c r="J70" s="903">
        <f>J68+1</f>
        <v>33</v>
      </c>
      <c r="K70" s="55" t="s">
        <v>1646</v>
      </c>
      <c r="L70" s="758" t="s">
        <v>62</v>
      </c>
      <c r="M70" s="758">
        <v>0</v>
      </c>
      <c r="N70" s="758">
        <v>0</v>
      </c>
      <c r="O70" s="758">
        <v>0</v>
      </c>
      <c r="P70" s="758">
        <v>0</v>
      </c>
      <c r="Q70" s="758"/>
      <c r="R70" s="758"/>
      <c r="S70" s="758"/>
      <c r="T70" s="758"/>
      <c r="U70" s="763"/>
      <c r="V70" s="761"/>
      <c r="W70" s="759">
        <v>290.26400000000001</v>
      </c>
      <c r="X70" s="55"/>
      <c r="Y70" s="761">
        <v>521728.82400000002</v>
      </c>
      <c r="Z70" s="761">
        <v>3590077.875</v>
      </c>
      <c r="AA70" s="769"/>
    </row>
    <row r="71" spans="1:27">
      <c r="A71" s="903"/>
      <c r="B71" s="55"/>
      <c r="C71" s="55"/>
      <c r="D71" s="762">
        <v>407.25</v>
      </c>
      <c r="E71" s="759"/>
      <c r="F71" s="55"/>
      <c r="G71" s="761"/>
      <c r="H71" s="761"/>
      <c r="I71" s="902"/>
      <c r="J71" s="905"/>
      <c r="K71" s="55"/>
      <c r="L71" s="55"/>
      <c r="M71" s="55"/>
      <c r="N71" s="55"/>
      <c r="O71" s="55"/>
      <c r="P71" s="55"/>
      <c r="Q71" s="55"/>
      <c r="R71" s="55"/>
      <c r="S71" s="55"/>
      <c r="T71" s="55"/>
      <c r="U71" s="763">
        <v>407.25</v>
      </c>
      <c r="V71" s="761"/>
      <c r="W71" s="759"/>
      <c r="X71" s="55"/>
      <c r="Y71" s="761"/>
      <c r="Z71" s="761"/>
      <c r="AA71" s="769" t="s">
        <v>2126</v>
      </c>
    </row>
    <row r="72" spans="1:27">
      <c r="A72" s="903">
        <f>A70+1</f>
        <v>34</v>
      </c>
      <c r="B72" s="55" t="s">
        <v>1647</v>
      </c>
      <c r="C72" s="758" t="s">
        <v>62</v>
      </c>
      <c r="D72" s="759"/>
      <c r="E72" s="759"/>
      <c r="F72" s="55"/>
      <c r="G72" s="761">
        <v>522002.79</v>
      </c>
      <c r="H72" s="761">
        <v>3589776.5529999998</v>
      </c>
      <c r="I72" s="902"/>
      <c r="J72" s="903">
        <f>J70+1</f>
        <v>34</v>
      </c>
      <c r="K72" s="55" t="s">
        <v>1647</v>
      </c>
      <c r="L72" s="758" t="s">
        <v>62</v>
      </c>
      <c r="M72" s="55">
        <v>0</v>
      </c>
      <c r="N72" s="55">
        <v>0</v>
      </c>
      <c r="O72" s="55">
        <v>0</v>
      </c>
      <c r="P72" s="55">
        <v>0</v>
      </c>
      <c r="Q72" s="758"/>
      <c r="R72" s="758"/>
      <c r="S72" s="758"/>
      <c r="T72" s="758"/>
      <c r="U72" s="763"/>
      <c r="V72" s="761"/>
      <c r="W72" s="759">
        <v>286.22899999999998</v>
      </c>
      <c r="X72" s="55"/>
      <c r="Y72" s="761">
        <v>522002.79</v>
      </c>
      <c r="Z72" s="761">
        <v>3589776.5529999998</v>
      </c>
      <c r="AA72" s="769"/>
    </row>
    <row r="73" spans="1:27">
      <c r="A73" s="903"/>
      <c r="B73" s="55"/>
      <c r="C73" s="55"/>
      <c r="D73" s="762">
        <v>397.702</v>
      </c>
      <c r="E73" s="759"/>
      <c r="F73" s="55"/>
      <c r="G73" s="761"/>
      <c r="H73" s="761"/>
      <c r="I73" s="902"/>
      <c r="J73" s="905"/>
      <c r="K73" s="55"/>
      <c r="L73" s="55"/>
      <c r="M73" s="55"/>
      <c r="N73" s="55"/>
      <c r="O73" s="55"/>
      <c r="P73" s="55"/>
      <c r="Q73" s="55"/>
      <c r="R73" s="55"/>
      <c r="S73" s="55"/>
      <c r="T73" s="55"/>
      <c r="U73" s="763">
        <v>397.702</v>
      </c>
      <c r="V73" s="761"/>
      <c r="W73" s="759"/>
      <c r="X73" s="55"/>
      <c r="Y73" s="761"/>
      <c r="Z73" s="761"/>
      <c r="AA73" s="769" t="s">
        <v>2127</v>
      </c>
    </row>
    <row r="74" spans="1:27">
      <c r="A74" s="903">
        <f>A72+1</f>
        <v>35</v>
      </c>
      <c r="B74" s="55" t="s">
        <v>1122</v>
      </c>
      <c r="C74" s="758" t="s">
        <v>1277</v>
      </c>
      <c r="D74" s="759"/>
      <c r="E74" s="759">
        <f>D63+D65+D67+D69+D71+D73</f>
        <v>2454.951</v>
      </c>
      <c r="F74" s="55" t="s">
        <v>1945</v>
      </c>
      <c r="G74" s="761">
        <v>522270.33199999999</v>
      </c>
      <c r="H74" s="761">
        <v>3589482.2949999999</v>
      </c>
      <c r="I74" s="902"/>
      <c r="J74" s="903">
        <f>J72+1</f>
        <v>35</v>
      </c>
      <c r="K74" s="55" t="s">
        <v>1122</v>
      </c>
      <c r="L74" s="758" t="s">
        <v>1361</v>
      </c>
      <c r="M74" s="55">
        <v>0</v>
      </c>
      <c r="N74" s="55">
        <v>0</v>
      </c>
      <c r="O74" s="55">
        <v>0</v>
      </c>
      <c r="P74" s="55">
        <v>0</v>
      </c>
      <c r="Q74" s="758"/>
      <c r="R74" s="758"/>
      <c r="S74" s="758"/>
      <c r="T74" s="758"/>
      <c r="U74" s="763"/>
      <c r="V74" s="761">
        <f>U63+U65+U67+U69+U71+U73</f>
        <v>2454.951</v>
      </c>
      <c r="W74" s="759">
        <v>284.90100000000001</v>
      </c>
      <c r="X74" s="55" t="s">
        <v>1946</v>
      </c>
      <c r="Y74" s="761">
        <v>522270.33199999999</v>
      </c>
      <c r="Z74" s="761">
        <v>3589482.2949999999</v>
      </c>
      <c r="AA74" s="769"/>
    </row>
    <row r="75" spans="1:27">
      <c r="A75" s="903"/>
      <c r="B75" s="55"/>
      <c r="C75" s="55"/>
      <c r="D75" s="762">
        <v>310.14699999999999</v>
      </c>
      <c r="E75" s="759"/>
      <c r="F75" s="55"/>
      <c r="G75" s="761"/>
      <c r="H75" s="761"/>
      <c r="I75" s="902"/>
      <c r="J75" s="905"/>
      <c r="K75" s="55"/>
      <c r="L75" s="55"/>
      <c r="M75" s="55"/>
      <c r="N75" s="55"/>
      <c r="O75" s="55"/>
      <c r="P75" s="55"/>
      <c r="Q75" s="55"/>
      <c r="R75" s="55"/>
      <c r="S75" s="55"/>
      <c r="T75" s="55"/>
      <c r="U75" s="763">
        <v>366.00400000000002</v>
      </c>
      <c r="V75" s="761"/>
      <c r="W75" s="759"/>
      <c r="X75" s="55"/>
      <c r="Y75" s="761"/>
      <c r="Z75" s="761"/>
      <c r="AA75" s="769" t="s">
        <v>2128</v>
      </c>
    </row>
    <row r="76" spans="1:27">
      <c r="A76" s="903">
        <f>A74+1</f>
        <v>36</v>
      </c>
      <c r="B76" s="55" t="s">
        <v>1124</v>
      </c>
      <c r="C76" s="758" t="s">
        <v>1319</v>
      </c>
      <c r="D76" s="759"/>
      <c r="E76" s="759">
        <f>D75</f>
        <v>310.14699999999999</v>
      </c>
      <c r="F76" s="55" t="s">
        <v>1947</v>
      </c>
      <c r="G76" s="761">
        <v>522356.68699999998</v>
      </c>
      <c r="H76" s="761">
        <v>3589184.412</v>
      </c>
      <c r="I76" s="902"/>
      <c r="J76" s="903">
        <f>J74+1</f>
        <v>36</v>
      </c>
      <c r="K76" s="55" t="s">
        <v>1124</v>
      </c>
      <c r="L76" s="758" t="s">
        <v>1319</v>
      </c>
      <c r="M76" s="55">
        <v>0</v>
      </c>
      <c r="N76" s="55">
        <v>0</v>
      </c>
      <c r="O76" s="55">
        <v>0</v>
      </c>
      <c r="P76" s="55">
        <v>0</v>
      </c>
      <c r="Q76" s="758"/>
      <c r="R76" s="758"/>
      <c r="S76" s="758"/>
      <c r="T76" s="758"/>
      <c r="U76" s="763"/>
      <c r="V76" s="761">
        <f>U75</f>
        <v>366.00400000000002</v>
      </c>
      <c r="W76" s="759">
        <v>282.93400000000003</v>
      </c>
      <c r="X76" s="55" t="s">
        <v>1948</v>
      </c>
      <c r="Y76" s="761">
        <v>522372.24</v>
      </c>
      <c r="Z76" s="761">
        <v>3589130.764</v>
      </c>
      <c r="AA76" s="768"/>
    </row>
    <row r="77" spans="1:27">
      <c r="A77" s="903"/>
      <c r="B77" s="55"/>
      <c r="C77" s="55"/>
      <c r="D77" s="762">
        <v>374.99900000000002</v>
      </c>
      <c r="E77" s="759"/>
      <c r="F77" s="55"/>
      <c r="G77" s="761"/>
      <c r="H77" s="761"/>
      <c r="I77" s="902"/>
      <c r="J77" s="905"/>
      <c r="K77" s="55"/>
      <c r="L77" s="55"/>
      <c r="M77" s="55"/>
      <c r="N77" s="55"/>
      <c r="O77" s="55"/>
      <c r="P77" s="55"/>
      <c r="Q77" s="55"/>
      <c r="R77" s="55"/>
      <c r="S77" s="55"/>
      <c r="T77" s="55"/>
      <c r="U77" s="763">
        <v>372.4</v>
      </c>
      <c r="V77" s="761"/>
      <c r="W77" s="759"/>
      <c r="X77" s="55"/>
      <c r="Y77" s="761"/>
      <c r="Z77" s="761"/>
      <c r="AA77" s="768" t="s">
        <v>2129</v>
      </c>
    </row>
    <row r="78" spans="1:27">
      <c r="A78" s="903">
        <f>A76+1</f>
        <v>37</v>
      </c>
      <c r="B78" s="55" t="s">
        <v>1648</v>
      </c>
      <c r="C78" s="758" t="s">
        <v>76</v>
      </c>
      <c r="D78" s="759"/>
      <c r="E78" s="759"/>
      <c r="F78" s="55"/>
      <c r="G78" s="761">
        <v>522649.61099999998</v>
      </c>
      <c r="H78" s="761">
        <v>3588950.2749999999</v>
      </c>
      <c r="I78" s="902"/>
      <c r="J78" s="903">
        <f>J76+1</f>
        <v>37</v>
      </c>
      <c r="K78" s="55" t="s">
        <v>1648</v>
      </c>
      <c r="L78" s="758" t="s">
        <v>76</v>
      </c>
      <c r="M78" s="55">
        <v>0</v>
      </c>
      <c r="N78" s="55">
        <v>0</v>
      </c>
      <c r="O78" s="55">
        <v>0</v>
      </c>
      <c r="P78" s="55">
        <v>0</v>
      </c>
      <c r="Q78" s="758"/>
      <c r="R78" s="758"/>
      <c r="S78" s="758"/>
      <c r="T78" s="758"/>
      <c r="U78" s="763"/>
      <c r="V78" s="761"/>
      <c r="W78" s="759">
        <v>282.87400000000002</v>
      </c>
      <c r="X78" s="55"/>
      <c r="Y78" s="761">
        <v>522669.712</v>
      </c>
      <c r="Z78" s="761">
        <v>3588906.7289999998</v>
      </c>
      <c r="AA78" s="768"/>
    </row>
    <row r="79" spans="1:27">
      <c r="A79" s="903"/>
      <c r="B79" s="55"/>
      <c r="C79" s="55"/>
      <c r="D79" s="762">
        <v>330</v>
      </c>
      <c r="E79" s="759"/>
      <c r="F79" s="55"/>
      <c r="G79" s="761"/>
      <c r="H79" s="761"/>
      <c r="I79" s="902"/>
      <c r="J79" s="905"/>
      <c r="K79" s="55"/>
      <c r="L79" s="55"/>
      <c r="M79" s="55"/>
      <c r="N79" s="55"/>
      <c r="O79" s="55"/>
      <c r="P79" s="55"/>
      <c r="Q79" s="55"/>
      <c r="R79" s="55"/>
      <c r="S79" s="55"/>
      <c r="T79" s="55"/>
      <c r="U79" s="763">
        <v>311.86599999999999</v>
      </c>
      <c r="V79" s="761"/>
      <c r="W79" s="759"/>
      <c r="X79" s="55"/>
      <c r="Y79" s="761"/>
      <c r="Z79" s="761"/>
      <c r="AA79" s="768" t="s">
        <v>2130</v>
      </c>
    </row>
    <row r="80" spans="1:27">
      <c r="A80" s="903">
        <f>A78+1</f>
        <v>38</v>
      </c>
      <c r="B80" s="55" t="s">
        <v>1125</v>
      </c>
      <c r="C80" s="758" t="s">
        <v>76</v>
      </c>
      <c r="D80" s="759"/>
      <c r="E80" s="759"/>
      <c r="F80" s="55"/>
      <c r="G80" s="761">
        <v>522907.38500000001</v>
      </c>
      <c r="H80" s="761">
        <v>3588744.2340000002</v>
      </c>
      <c r="I80" s="902"/>
      <c r="J80" s="903">
        <f>J78+1</f>
        <v>38</v>
      </c>
      <c r="K80" s="55" t="s">
        <v>1125</v>
      </c>
      <c r="L80" s="758" t="s">
        <v>76</v>
      </c>
      <c r="M80" s="55">
        <v>0</v>
      </c>
      <c r="N80" s="55">
        <v>0</v>
      </c>
      <c r="O80" s="55">
        <v>0</v>
      </c>
      <c r="P80" s="55">
        <v>0</v>
      </c>
      <c r="Q80" s="758"/>
      <c r="R80" s="758"/>
      <c r="S80" s="758"/>
      <c r="T80" s="758"/>
      <c r="U80" s="763"/>
      <c r="V80" s="761"/>
      <c r="W80" s="759">
        <v>283.88</v>
      </c>
      <c r="X80" s="55"/>
      <c r="Y80" s="761">
        <v>522918.83</v>
      </c>
      <c r="Z80" s="761">
        <v>3588719.11</v>
      </c>
      <c r="AA80" s="768"/>
    </row>
    <row r="81" spans="1:27">
      <c r="A81" s="903"/>
      <c r="B81" s="55"/>
      <c r="C81" s="55"/>
      <c r="D81" s="762">
        <v>366.04599999999999</v>
      </c>
      <c r="E81" s="759"/>
      <c r="F81" s="55"/>
      <c r="G81" s="761"/>
      <c r="H81" s="761"/>
      <c r="I81" s="902"/>
      <c r="J81" s="905"/>
      <c r="K81" s="55"/>
      <c r="L81" s="55"/>
      <c r="M81" s="55"/>
      <c r="N81" s="55"/>
      <c r="O81" s="55"/>
      <c r="P81" s="55"/>
      <c r="Q81" s="55"/>
      <c r="R81" s="55"/>
      <c r="S81" s="55"/>
      <c r="T81" s="55"/>
      <c r="U81" s="763">
        <v>343.76299999999998</v>
      </c>
      <c r="V81" s="761"/>
      <c r="W81" s="759"/>
      <c r="X81" s="55"/>
      <c r="Y81" s="761"/>
      <c r="Z81" s="761"/>
      <c r="AA81" s="768" t="s">
        <v>2125</v>
      </c>
    </row>
    <row r="82" spans="1:27">
      <c r="A82" s="903">
        <f>A80+1</f>
        <v>39</v>
      </c>
      <c r="B82" s="55" t="s">
        <v>1649</v>
      </c>
      <c r="C82" s="758" t="s">
        <v>1319</v>
      </c>
      <c r="D82" s="759"/>
      <c r="E82" s="761">
        <f>D77+D79+D81</f>
        <v>1071.0450000000001</v>
      </c>
      <c r="F82" s="55" t="s">
        <v>1949</v>
      </c>
      <c r="G82" s="761">
        <v>523193.315</v>
      </c>
      <c r="H82" s="761">
        <v>3588515.6880000001</v>
      </c>
      <c r="I82" s="902"/>
      <c r="J82" s="903">
        <f>J80+1</f>
        <v>39</v>
      </c>
      <c r="K82" s="55" t="s">
        <v>1649</v>
      </c>
      <c r="L82" s="758" t="s">
        <v>1319</v>
      </c>
      <c r="M82" s="55">
        <v>0</v>
      </c>
      <c r="N82" s="55">
        <v>0</v>
      </c>
      <c r="O82" s="55">
        <v>0</v>
      </c>
      <c r="P82" s="55">
        <v>0</v>
      </c>
      <c r="Q82" s="758"/>
      <c r="R82" s="758"/>
      <c r="S82" s="758"/>
      <c r="T82" s="758"/>
      <c r="U82" s="763"/>
      <c r="V82" s="761">
        <f>U77+U79+U81</f>
        <v>1028.029</v>
      </c>
      <c r="W82" s="759">
        <v>284.27100000000002</v>
      </c>
      <c r="X82" s="55" t="s">
        <v>1950</v>
      </c>
      <c r="Y82" s="761">
        <v>523193.42700000003</v>
      </c>
      <c r="Z82" s="761">
        <v>3588512.3029999998</v>
      </c>
      <c r="AA82" s="768"/>
    </row>
    <row r="83" spans="1:27">
      <c r="A83" s="903"/>
      <c r="B83" s="55"/>
      <c r="C83" s="55"/>
      <c r="D83" s="762">
        <v>445.75700000000001</v>
      </c>
      <c r="E83" s="759"/>
      <c r="F83" s="55"/>
      <c r="G83" s="761"/>
      <c r="H83" s="761"/>
      <c r="I83" s="902"/>
      <c r="J83" s="905"/>
      <c r="K83" s="55"/>
      <c r="L83" s="55"/>
      <c r="M83" s="55"/>
      <c r="N83" s="55"/>
      <c r="O83" s="55"/>
      <c r="P83" s="55"/>
      <c r="Q83" s="55"/>
      <c r="R83" s="55"/>
      <c r="S83" s="55"/>
      <c r="T83" s="55"/>
      <c r="U83" s="763">
        <v>442.37099999999998</v>
      </c>
      <c r="V83" s="761"/>
      <c r="W83" s="759"/>
      <c r="X83" s="55"/>
      <c r="Y83" s="761"/>
      <c r="Z83" s="761"/>
      <c r="AA83" s="768" t="s">
        <v>2117</v>
      </c>
    </row>
    <row r="84" spans="1:27">
      <c r="A84" s="903">
        <f>A82+1</f>
        <v>40</v>
      </c>
      <c r="B84" s="55" t="s">
        <v>1138</v>
      </c>
      <c r="C84" s="758" t="s">
        <v>1269</v>
      </c>
      <c r="D84" s="759"/>
      <c r="E84" s="759">
        <f>D83</f>
        <v>445.75700000000001</v>
      </c>
      <c r="F84" s="55" t="s">
        <v>1951</v>
      </c>
      <c r="G84" s="761">
        <v>523205.04700000002</v>
      </c>
      <c r="H84" s="761">
        <v>3588070.085</v>
      </c>
      <c r="I84" s="902"/>
      <c r="J84" s="903">
        <f>J82+1</f>
        <v>40</v>
      </c>
      <c r="K84" s="55" t="s">
        <v>1138</v>
      </c>
      <c r="L84" s="758" t="s">
        <v>1269</v>
      </c>
      <c r="M84" s="55">
        <v>0</v>
      </c>
      <c r="N84" s="55">
        <v>0</v>
      </c>
      <c r="O84" s="55">
        <v>0</v>
      </c>
      <c r="P84" s="55">
        <v>0</v>
      </c>
      <c r="Q84" s="758"/>
      <c r="R84" s="758"/>
      <c r="S84" s="758"/>
      <c r="T84" s="758"/>
      <c r="U84" s="760"/>
      <c r="V84" s="761">
        <f>U83</f>
        <v>442.37099999999998</v>
      </c>
      <c r="W84" s="759">
        <v>299.46499999999997</v>
      </c>
      <c r="X84" s="55" t="s">
        <v>1952</v>
      </c>
      <c r="Y84" s="761">
        <v>523205.04700000002</v>
      </c>
      <c r="Z84" s="761">
        <v>3588070.085</v>
      </c>
      <c r="AA84" s="768"/>
    </row>
    <row r="85" spans="1:27">
      <c r="A85" s="903"/>
      <c r="B85" s="55"/>
      <c r="C85" s="55"/>
      <c r="D85" s="762">
        <v>320</v>
      </c>
      <c r="E85" s="759"/>
      <c r="F85" s="55"/>
      <c r="G85" s="761"/>
      <c r="H85" s="761"/>
      <c r="I85" s="902"/>
      <c r="J85" s="905"/>
      <c r="K85" s="55"/>
      <c r="L85" s="55"/>
      <c r="M85" s="55"/>
      <c r="N85" s="55"/>
      <c r="O85" s="55"/>
      <c r="P85" s="55"/>
      <c r="Q85" s="55"/>
      <c r="R85" s="55"/>
      <c r="S85" s="55"/>
      <c r="T85" s="55"/>
      <c r="U85" s="763">
        <v>360</v>
      </c>
      <c r="V85" s="761"/>
      <c r="W85" s="759"/>
      <c r="X85" s="55"/>
      <c r="Y85" s="761"/>
      <c r="Z85" s="761"/>
      <c r="AA85" s="769" t="s">
        <v>2125</v>
      </c>
    </row>
    <row r="86" spans="1:27">
      <c r="A86" s="903">
        <f>A84+1</f>
        <v>41</v>
      </c>
      <c r="B86" s="55" t="s">
        <v>1140</v>
      </c>
      <c r="C86" s="758" t="s">
        <v>62</v>
      </c>
      <c r="D86" s="759"/>
      <c r="E86" s="759"/>
      <c r="F86" s="55"/>
      <c r="G86" s="761">
        <v>523153.97600000002</v>
      </c>
      <c r="H86" s="761">
        <v>3587754.1869999999</v>
      </c>
      <c r="I86" s="902"/>
      <c r="J86" s="903">
        <f>J84+1</f>
        <v>41</v>
      </c>
      <c r="K86" s="55" t="s">
        <v>1140</v>
      </c>
      <c r="L86" s="758" t="s">
        <v>62</v>
      </c>
      <c r="M86" s="55">
        <v>1</v>
      </c>
      <c r="N86" s="55">
        <v>1</v>
      </c>
      <c r="O86" s="55">
        <v>1</v>
      </c>
      <c r="P86" s="55">
        <v>1</v>
      </c>
      <c r="Q86" s="758"/>
      <c r="R86" s="758"/>
      <c r="S86" s="758"/>
      <c r="T86" s="758"/>
      <c r="U86" s="763"/>
      <c r="V86" s="761"/>
      <c r="W86" s="759">
        <v>295.54000000000002</v>
      </c>
      <c r="X86" s="55"/>
      <c r="Y86" s="761">
        <v>523147.5919</v>
      </c>
      <c r="Z86" s="761">
        <v>3587714.6997000002</v>
      </c>
      <c r="AA86" s="769" t="s">
        <v>1953</v>
      </c>
    </row>
    <row r="87" spans="1:27">
      <c r="A87" s="903"/>
      <c r="B87" s="55"/>
      <c r="C87" s="55"/>
      <c r="D87" s="762">
        <v>419.73899999999998</v>
      </c>
      <c r="E87" s="759"/>
      <c r="F87" s="55"/>
      <c r="G87" s="761"/>
      <c r="H87" s="761"/>
      <c r="I87" s="902"/>
      <c r="J87" s="905"/>
      <c r="K87" s="55"/>
      <c r="L87" s="55"/>
      <c r="M87" s="55"/>
      <c r="N87" s="55"/>
      <c r="O87" s="55"/>
      <c r="P87" s="55"/>
      <c r="Q87" s="55"/>
      <c r="R87" s="55"/>
      <c r="S87" s="55"/>
      <c r="T87" s="55"/>
      <c r="U87" s="763">
        <v>379.73899999999998</v>
      </c>
      <c r="V87" s="761"/>
      <c r="W87" s="759"/>
      <c r="X87" s="55"/>
      <c r="Y87" s="761"/>
      <c r="Z87" s="761"/>
      <c r="AA87" s="769" t="s">
        <v>2131</v>
      </c>
    </row>
    <row r="88" spans="1:27">
      <c r="A88" s="903">
        <f>A86+1</f>
        <v>42</v>
      </c>
      <c r="B88" s="55" t="s">
        <v>1650</v>
      </c>
      <c r="C88" s="758" t="s">
        <v>1402</v>
      </c>
      <c r="D88" s="759"/>
      <c r="E88" s="759">
        <f>D85+D87</f>
        <v>739.73900000000003</v>
      </c>
      <c r="F88" s="55" t="s">
        <v>1954</v>
      </c>
      <c r="G88" s="761">
        <v>523086.98499999999</v>
      </c>
      <c r="H88" s="761">
        <v>3587339.8280000002</v>
      </c>
      <c r="I88" s="902"/>
      <c r="J88" s="903">
        <f>J86+1</f>
        <v>42</v>
      </c>
      <c r="K88" s="55" t="s">
        <v>1650</v>
      </c>
      <c r="L88" s="758" t="s">
        <v>1402</v>
      </c>
      <c r="M88" s="55">
        <v>2</v>
      </c>
      <c r="N88" s="55">
        <v>2</v>
      </c>
      <c r="O88" s="55">
        <v>2</v>
      </c>
      <c r="P88" s="55">
        <v>2</v>
      </c>
      <c r="Q88" s="758"/>
      <c r="R88" s="758"/>
      <c r="S88" s="758"/>
      <c r="T88" s="758"/>
      <c r="U88" s="763"/>
      <c r="V88" s="761">
        <f>U85+U87</f>
        <v>739.73900000000003</v>
      </c>
      <c r="W88" s="759">
        <v>299.02699999999999</v>
      </c>
      <c r="X88" s="55" t="s">
        <v>1955</v>
      </c>
      <c r="Y88" s="761">
        <v>523086.98499999999</v>
      </c>
      <c r="Z88" s="761">
        <v>3587339.8280000002</v>
      </c>
      <c r="AA88" s="769" t="s">
        <v>1953</v>
      </c>
    </row>
    <row r="89" spans="1:27">
      <c r="A89" s="903"/>
      <c r="B89" s="55"/>
      <c r="C89" s="55"/>
      <c r="D89" s="762">
        <v>445.99099999999999</v>
      </c>
      <c r="E89" s="759"/>
      <c r="F89" s="55"/>
      <c r="G89" s="761"/>
      <c r="H89" s="761"/>
      <c r="I89" s="902"/>
      <c r="J89" s="905"/>
      <c r="K89" s="55"/>
      <c r="L89" s="55"/>
      <c r="M89" s="55"/>
      <c r="N89" s="55"/>
      <c r="O89" s="55"/>
      <c r="P89" s="55"/>
      <c r="Q89" s="55"/>
      <c r="R89" s="55"/>
      <c r="S89" s="55"/>
      <c r="T89" s="55"/>
      <c r="U89" s="763">
        <v>445.99099999999999</v>
      </c>
      <c r="V89" s="761"/>
      <c r="W89" s="759"/>
      <c r="X89" s="55"/>
      <c r="Y89" s="761"/>
      <c r="Z89" s="761"/>
      <c r="AA89" s="769" t="s">
        <v>2132</v>
      </c>
    </row>
    <row r="90" spans="1:27">
      <c r="A90" s="903">
        <f>A88+1</f>
        <v>43</v>
      </c>
      <c r="B90" s="55" t="s">
        <v>1651</v>
      </c>
      <c r="C90" s="758" t="s">
        <v>1956</v>
      </c>
      <c r="D90" s="759"/>
      <c r="E90" s="759">
        <f>D89</f>
        <v>445.99099999999999</v>
      </c>
      <c r="F90" s="55" t="s">
        <v>1957</v>
      </c>
      <c r="G90" s="761">
        <v>523229.30200000003</v>
      </c>
      <c r="H90" s="761">
        <v>3586917.1529999999</v>
      </c>
      <c r="I90" s="902"/>
      <c r="J90" s="903">
        <f>J88+1</f>
        <v>43</v>
      </c>
      <c r="K90" s="55" t="s">
        <v>1651</v>
      </c>
      <c r="L90" s="758" t="s">
        <v>1956</v>
      </c>
      <c r="M90" s="55">
        <v>2</v>
      </c>
      <c r="N90" s="55">
        <v>2</v>
      </c>
      <c r="O90" s="55">
        <v>2</v>
      </c>
      <c r="P90" s="55">
        <v>2</v>
      </c>
      <c r="Q90" s="758"/>
      <c r="R90" s="758"/>
      <c r="S90" s="758"/>
      <c r="T90" s="758"/>
      <c r="U90" s="763"/>
      <c r="V90" s="761">
        <f>U89</f>
        <v>445.99099999999999</v>
      </c>
      <c r="W90" s="759">
        <v>297.02100000000002</v>
      </c>
      <c r="X90" s="55" t="s">
        <v>1958</v>
      </c>
      <c r="Y90" s="761">
        <v>523229.30200000003</v>
      </c>
      <c r="Z90" s="761">
        <v>3586917.1529999999</v>
      </c>
      <c r="AA90" s="769" t="s">
        <v>1953</v>
      </c>
    </row>
    <row r="91" spans="1:27">
      <c r="A91" s="903"/>
      <c r="B91" s="55"/>
      <c r="C91" s="55"/>
      <c r="D91" s="762">
        <v>378</v>
      </c>
      <c r="E91" s="759"/>
      <c r="F91" s="55"/>
      <c r="G91" s="761"/>
      <c r="H91" s="761"/>
      <c r="I91" s="902"/>
      <c r="J91" s="905"/>
      <c r="K91" s="55"/>
      <c r="L91" s="55"/>
      <c r="M91" s="55"/>
      <c r="N91" s="55"/>
      <c r="O91" s="55"/>
      <c r="P91" s="55"/>
      <c r="Q91" s="55"/>
      <c r="R91" s="55"/>
      <c r="S91" s="55"/>
      <c r="T91" s="55"/>
      <c r="U91" s="763">
        <v>373</v>
      </c>
      <c r="V91" s="761"/>
      <c r="W91" s="759"/>
      <c r="X91" s="55"/>
      <c r="Y91" s="761"/>
      <c r="Z91" s="761"/>
      <c r="AA91" s="769" t="s">
        <v>2125</v>
      </c>
    </row>
    <row r="92" spans="1:27">
      <c r="A92" s="903">
        <f>A90+1</f>
        <v>44</v>
      </c>
      <c r="B92" s="55" t="s">
        <v>1652</v>
      </c>
      <c r="C92" s="758" t="s">
        <v>76</v>
      </c>
      <c r="D92" s="759"/>
      <c r="E92" s="759"/>
      <c r="F92" s="55"/>
      <c r="G92" s="761">
        <v>523480.30200000003</v>
      </c>
      <c r="H92" s="761">
        <v>3586634.517</v>
      </c>
      <c r="I92" s="902"/>
      <c r="J92" s="903">
        <f>J90+1</f>
        <v>44</v>
      </c>
      <c r="K92" s="55" t="s">
        <v>1652</v>
      </c>
      <c r="L92" s="55" t="s">
        <v>76</v>
      </c>
      <c r="M92" s="55">
        <v>0</v>
      </c>
      <c r="N92" s="55">
        <v>0</v>
      </c>
      <c r="O92" s="55">
        <v>0</v>
      </c>
      <c r="P92" s="55">
        <v>0</v>
      </c>
      <c r="Q92" s="758"/>
      <c r="R92" s="758"/>
      <c r="S92" s="758"/>
      <c r="T92" s="758"/>
      <c r="U92" s="763"/>
      <c r="V92" s="761"/>
      <c r="W92" s="759">
        <v>295.767</v>
      </c>
      <c r="X92" s="55"/>
      <c r="Y92" s="761">
        <v>523476.98190000001</v>
      </c>
      <c r="Z92" s="761">
        <v>3586638.2555999998</v>
      </c>
      <c r="AA92" s="770" t="s">
        <v>2135</v>
      </c>
    </row>
    <row r="93" spans="1:27">
      <c r="A93" s="903"/>
      <c r="B93" s="55"/>
      <c r="C93" s="55"/>
      <c r="D93" s="762">
        <v>361</v>
      </c>
      <c r="E93" s="759"/>
      <c r="F93" s="55"/>
      <c r="G93" s="761"/>
      <c r="H93" s="761"/>
      <c r="I93" s="902"/>
      <c r="J93" s="905"/>
      <c r="K93" s="55"/>
      <c r="L93" s="55"/>
      <c r="M93" s="55"/>
      <c r="N93" s="55"/>
      <c r="O93" s="55"/>
      <c r="P93" s="55"/>
      <c r="Q93" s="55"/>
      <c r="R93" s="55"/>
      <c r="S93" s="55"/>
      <c r="T93" s="55"/>
      <c r="U93" s="763">
        <v>374</v>
      </c>
      <c r="V93" s="761"/>
      <c r="W93" s="759"/>
      <c r="X93" s="55"/>
      <c r="Y93" s="761"/>
      <c r="Z93" s="761"/>
      <c r="AA93" s="769"/>
    </row>
    <row r="94" spans="1:27">
      <c r="A94" s="903">
        <f>A92+1</f>
        <v>45</v>
      </c>
      <c r="B94" s="55" t="s">
        <v>1653</v>
      </c>
      <c r="C94" s="758" t="s">
        <v>62</v>
      </c>
      <c r="D94" s="759"/>
      <c r="E94" s="759"/>
      <c r="F94" s="55"/>
      <c r="G94" s="761">
        <v>523720.01400000002</v>
      </c>
      <c r="H94" s="761">
        <v>3586364.5929999999</v>
      </c>
      <c r="I94" s="902"/>
      <c r="J94" s="903">
        <f>J92+1</f>
        <v>45</v>
      </c>
      <c r="K94" s="55" t="s">
        <v>1653</v>
      </c>
      <c r="L94" s="758" t="s">
        <v>62</v>
      </c>
      <c r="M94" s="55">
        <v>1</v>
      </c>
      <c r="N94" s="55">
        <v>1</v>
      </c>
      <c r="O94" s="55">
        <v>1</v>
      </c>
      <c r="P94" s="55">
        <v>1</v>
      </c>
      <c r="Q94" s="758"/>
      <c r="R94" s="758"/>
      <c r="S94" s="758"/>
      <c r="T94" s="758"/>
      <c r="U94" s="763"/>
      <c r="V94" s="761"/>
      <c r="W94" s="759">
        <v>287.94</v>
      </c>
      <c r="X94" s="55"/>
      <c r="Y94" s="761">
        <v>523725.32620000001</v>
      </c>
      <c r="Z94" s="761">
        <v>3586358.6113</v>
      </c>
      <c r="AA94" s="769"/>
    </row>
    <row r="95" spans="1:27">
      <c r="A95" s="903"/>
      <c r="B95" s="55"/>
      <c r="C95" s="55"/>
      <c r="D95" s="762">
        <v>356</v>
      </c>
      <c r="E95" s="759"/>
      <c r="F95" s="55"/>
      <c r="G95" s="761"/>
      <c r="H95" s="761"/>
      <c r="I95" s="902"/>
      <c r="J95" s="905"/>
      <c r="K95" s="55"/>
      <c r="L95" s="55"/>
      <c r="M95" s="55"/>
      <c r="N95" s="55"/>
      <c r="O95" s="55"/>
      <c r="P95" s="55"/>
      <c r="Q95" s="55"/>
      <c r="R95" s="55"/>
      <c r="S95" s="55"/>
      <c r="T95" s="55"/>
      <c r="U95" s="763">
        <v>352</v>
      </c>
      <c r="V95" s="761"/>
      <c r="W95" s="759"/>
      <c r="X95" s="55"/>
      <c r="Y95" s="761"/>
      <c r="Z95" s="761"/>
      <c r="AA95" s="769"/>
    </row>
    <row r="96" spans="1:27">
      <c r="A96" s="903">
        <f>A94+1</f>
        <v>46</v>
      </c>
      <c r="B96" s="55" t="s">
        <v>1654</v>
      </c>
      <c r="C96" s="758" t="s">
        <v>76</v>
      </c>
      <c r="D96" s="759"/>
      <c r="E96" s="759"/>
      <c r="F96" s="55"/>
      <c r="G96" s="761">
        <v>523956.40500000003</v>
      </c>
      <c r="H96" s="761">
        <v>3586098.4070000001</v>
      </c>
      <c r="I96" s="902"/>
      <c r="J96" s="903">
        <f>J94+1</f>
        <v>46</v>
      </c>
      <c r="K96" s="55" t="s">
        <v>1654</v>
      </c>
      <c r="L96" s="758" t="s">
        <v>76</v>
      </c>
      <c r="M96" s="55">
        <v>0</v>
      </c>
      <c r="N96" s="55">
        <v>0</v>
      </c>
      <c r="O96" s="55">
        <v>0</v>
      </c>
      <c r="P96" s="55">
        <v>0</v>
      </c>
      <c r="Q96" s="758"/>
      <c r="R96" s="758"/>
      <c r="S96" s="758"/>
      <c r="T96" s="758"/>
      <c r="U96" s="763"/>
      <c r="V96" s="761"/>
      <c r="W96" s="759">
        <v>296.01400000000001</v>
      </c>
      <c r="X96" s="55"/>
      <c r="Y96" s="761">
        <v>523959.0613</v>
      </c>
      <c r="Z96" s="761">
        <v>3586095.4158999999</v>
      </c>
      <c r="AA96" s="769" t="s">
        <v>1959</v>
      </c>
    </row>
    <row r="97" spans="1:27">
      <c r="A97" s="903"/>
      <c r="B97" s="55"/>
      <c r="C97" s="55"/>
      <c r="D97" s="762">
        <v>410</v>
      </c>
      <c r="E97" s="759"/>
      <c r="F97" s="55"/>
      <c r="G97" s="761"/>
      <c r="H97" s="761"/>
      <c r="I97" s="902"/>
      <c r="J97" s="905"/>
      <c r="K97" s="55"/>
      <c r="L97" s="55"/>
      <c r="M97" s="55"/>
      <c r="N97" s="55"/>
      <c r="O97" s="55"/>
      <c r="P97" s="55"/>
      <c r="Q97" s="55"/>
      <c r="R97" s="55"/>
      <c r="S97" s="55"/>
      <c r="T97" s="55"/>
      <c r="U97" s="763">
        <v>406</v>
      </c>
      <c r="V97" s="761"/>
      <c r="W97" s="759"/>
      <c r="X97" s="55"/>
      <c r="Y97" s="761"/>
      <c r="Z97" s="761"/>
      <c r="AA97" s="769"/>
    </row>
    <row r="98" spans="1:27">
      <c r="A98" s="903">
        <f>A96+1</f>
        <v>47</v>
      </c>
      <c r="B98" s="55" t="s">
        <v>1655</v>
      </c>
      <c r="C98" s="758" t="s">
        <v>76</v>
      </c>
      <c r="D98" s="759"/>
      <c r="E98" s="759"/>
      <c r="F98" s="55"/>
      <c r="G98" s="761">
        <v>524228.65399999998</v>
      </c>
      <c r="H98" s="761">
        <v>3585791.844</v>
      </c>
      <c r="I98" s="902"/>
      <c r="J98" s="903">
        <f>J96+1</f>
        <v>47</v>
      </c>
      <c r="K98" s="55" t="s">
        <v>1655</v>
      </c>
      <c r="L98" s="758" t="s">
        <v>76</v>
      </c>
      <c r="M98" s="55">
        <v>0</v>
      </c>
      <c r="N98" s="55">
        <v>0</v>
      </c>
      <c r="O98" s="55">
        <v>0</v>
      </c>
      <c r="P98" s="55">
        <v>0</v>
      </c>
      <c r="Q98" s="758"/>
      <c r="R98" s="758"/>
      <c r="S98" s="758"/>
      <c r="T98" s="758"/>
      <c r="U98" s="763"/>
      <c r="V98" s="761"/>
      <c r="W98" s="759">
        <v>298.58</v>
      </c>
      <c r="X98" s="55"/>
      <c r="Y98" s="761">
        <v>524228.65399999998</v>
      </c>
      <c r="Z98" s="761">
        <v>3585791.844</v>
      </c>
      <c r="AA98" s="769" t="s">
        <v>1959</v>
      </c>
    </row>
    <row r="99" spans="1:27">
      <c r="A99" s="903"/>
      <c r="B99" s="55"/>
      <c r="C99" s="55"/>
      <c r="D99" s="762">
        <v>358</v>
      </c>
      <c r="E99" s="759"/>
      <c r="F99" s="55"/>
      <c r="G99" s="761"/>
      <c r="H99" s="761"/>
      <c r="I99" s="902"/>
      <c r="J99" s="905"/>
      <c r="K99" s="55"/>
      <c r="L99" s="55"/>
      <c r="M99" s="55"/>
      <c r="N99" s="55"/>
      <c r="O99" s="55"/>
      <c r="P99" s="55"/>
      <c r="Q99" s="55"/>
      <c r="R99" s="55"/>
      <c r="S99" s="55"/>
      <c r="T99" s="55"/>
      <c r="U99" s="763">
        <v>352</v>
      </c>
      <c r="V99" s="761"/>
      <c r="W99" s="759"/>
      <c r="X99" s="55"/>
      <c r="Y99" s="761"/>
      <c r="Z99" s="761"/>
      <c r="AA99" s="769" t="s">
        <v>2133</v>
      </c>
    </row>
    <row r="100" spans="1:27">
      <c r="A100" s="903">
        <f>A98+1</f>
        <v>48</v>
      </c>
      <c r="B100" s="55" t="s">
        <v>1656</v>
      </c>
      <c r="C100" s="758" t="s">
        <v>76</v>
      </c>
      <c r="D100" s="759"/>
      <c r="E100" s="759"/>
      <c r="F100" s="55"/>
      <c r="G100" s="761">
        <v>524466.37300000002</v>
      </c>
      <c r="H100" s="761">
        <v>3585524.162</v>
      </c>
      <c r="I100" s="902"/>
      <c r="J100" s="903">
        <f>J98+1</f>
        <v>48</v>
      </c>
      <c r="K100" s="55" t="s">
        <v>1656</v>
      </c>
      <c r="L100" s="758" t="s">
        <v>76</v>
      </c>
      <c r="M100" s="55">
        <v>0</v>
      </c>
      <c r="N100" s="55">
        <v>0</v>
      </c>
      <c r="O100" s="55">
        <v>0</v>
      </c>
      <c r="P100" s="55">
        <v>0</v>
      </c>
      <c r="Q100" s="758"/>
      <c r="R100" s="758"/>
      <c r="S100" s="758"/>
      <c r="T100" s="758"/>
      <c r="U100" s="763"/>
      <c r="V100" s="761"/>
      <c r="W100" s="759">
        <v>296.73</v>
      </c>
      <c r="X100" s="55"/>
      <c r="Y100" s="761">
        <v>524462.38899999997</v>
      </c>
      <c r="Z100" s="761">
        <v>3585528.6490000002</v>
      </c>
      <c r="AA100" s="771"/>
    </row>
    <row r="101" spans="1:27">
      <c r="A101" s="903"/>
      <c r="B101" s="55"/>
      <c r="C101" s="55"/>
      <c r="D101" s="762">
        <v>324</v>
      </c>
      <c r="E101" s="759"/>
      <c r="F101" s="55"/>
      <c r="G101" s="761"/>
      <c r="H101" s="761"/>
      <c r="I101" s="902"/>
      <c r="J101" s="905"/>
      <c r="K101" s="55"/>
      <c r="L101" s="55"/>
      <c r="M101" s="55"/>
      <c r="N101" s="55"/>
      <c r="O101" s="55"/>
      <c r="P101" s="55"/>
      <c r="Q101" s="55"/>
      <c r="R101" s="55"/>
      <c r="S101" s="55"/>
      <c r="T101" s="55"/>
      <c r="U101" s="763">
        <v>340</v>
      </c>
      <c r="V101" s="761"/>
      <c r="W101" s="759"/>
      <c r="X101" s="55"/>
      <c r="Y101" s="761"/>
      <c r="Z101" s="761"/>
      <c r="AA101" s="769" t="s">
        <v>2131</v>
      </c>
    </row>
    <row r="102" spans="1:27">
      <c r="A102" s="903">
        <f>A100+1</f>
        <v>49</v>
      </c>
      <c r="B102" s="55" t="s">
        <v>1657</v>
      </c>
      <c r="C102" s="758" t="s">
        <v>76</v>
      </c>
      <c r="D102" s="759"/>
      <c r="E102" s="759"/>
      <c r="F102" s="55"/>
      <c r="G102" s="761">
        <v>524681.51599999995</v>
      </c>
      <c r="H102" s="761">
        <v>3585281.9029999999</v>
      </c>
      <c r="I102" s="902"/>
      <c r="J102" s="903">
        <f>J100+1</f>
        <v>49</v>
      </c>
      <c r="K102" s="55" t="s">
        <v>1657</v>
      </c>
      <c r="L102" s="758" t="s">
        <v>62</v>
      </c>
      <c r="M102" s="55">
        <v>0</v>
      </c>
      <c r="N102" s="55">
        <v>0</v>
      </c>
      <c r="O102" s="55">
        <v>0</v>
      </c>
      <c r="P102" s="55">
        <v>0</v>
      </c>
      <c r="Q102" s="758"/>
      <c r="R102" s="758"/>
      <c r="S102" s="758"/>
      <c r="T102" s="758"/>
      <c r="U102" s="763"/>
      <c r="V102" s="761"/>
      <c r="W102" s="759">
        <v>287.32900000000001</v>
      </c>
      <c r="X102" s="55"/>
      <c r="Y102" s="761">
        <v>524688.15599999996</v>
      </c>
      <c r="Z102" s="761">
        <v>3585274.426</v>
      </c>
      <c r="AA102" s="771" t="s">
        <v>1959</v>
      </c>
    </row>
    <row r="103" spans="1:27">
      <c r="A103" s="903"/>
      <c r="B103" s="55"/>
      <c r="C103" s="55"/>
      <c r="D103" s="762">
        <v>386.62900000000002</v>
      </c>
      <c r="E103" s="759"/>
      <c r="F103" s="55"/>
      <c r="G103" s="761"/>
      <c r="H103" s="761"/>
      <c r="I103" s="902"/>
      <c r="J103" s="905"/>
      <c r="K103" s="55"/>
      <c r="L103" s="55"/>
      <c r="M103" s="55"/>
      <c r="N103" s="55"/>
      <c r="O103" s="55"/>
      <c r="P103" s="55"/>
      <c r="Q103" s="55"/>
      <c r="R103" s="55"/>
      <c r="S103" s="55"/>
      <c r="T103" s="55"/>
      <c r="U103" s="763">
        <v>376.62900000000002</v>
      </c>
      <c r="V103" s="761"/>
      <c r="W103" s="759"/>
      <c r="X103" s="55"/>
      <c r="Y103" s="761"/>
      <c r="Z103" s="761"/>
      <c r="AA103" s="769" t="s">
        <v>2134</v>
      </c>
    </row>
    <row r="104" spans="1:27">
      <c r="A104" s="903">
        <f>A102+1</f>
        <v>50</v>
      </c>
      <c r="B104" s="55" t="s">
        <v>1960</v>
      </c>
      <c r="C104" s="55" t="s">
        <v>1269</v>
      </c>
      <c r="D104" s="55"/>
      <c r="E104" s="55">
        <v>2573.6289999999999</v>
      </c>
      <c r="F104" s="55" t="s">
        <v>1961</v>
      </c>
      <c r="G104" s="55">
        <v>524938.24600000004</v>
      </c>
      <c r="H104" s="55">
        <v>3584992.8149999999</v>
      </c>
      <c r="I104" s="902"/>
      <c r="J104" s="903">
        <f>J102+1</f>
        <v>50</v>
      </c>
      <c r="K104" s="55" t="s">
        <v>1960</v>
      </c>
      <c r="L104" s="55" t="s">
        <v>1269</v>
      </c>
      <c r="M104" s="758">
        <v>0</v>
      </c>
      <c r="N104" s="758">
        <v>0</v>
      </c>
      <c r="O104" s="758">
        <v>0</v>
      </c>
      <c r="P104" s="758">
        <v>0</v>
      </c>
      <c r="Q104" s="758"/>
      <c r="R104" s="758"/>
      <c r="S104" s="758"/>
      <c r="T104" s="758"/>
      <c r="U104" s="761"/>
      <c r="V104" s="55">
        <v>2573.6289999999999</v>
      </c>
      <c r="W104" s="55">
        <v>283.95699999999999</v>
      </c>
      <c r="X104" s="55" t="s">
        <v>1961</v>
      </c>
      <c r="Y104" s="55">
        <v>524938.24600000004</v>
      </c>
      <c r="Z104" s="55">
        <v>3584992.8149999999</v>
      </c>
      <c r="AA104" s="767"/>
    </row>
    <row r="105" spans="1:27">
      <c r="A105" s="903"/>
      <c r="B105" s="55"/>
      <c r="C105" s="55"/>
      <c r="D105" s="55">
        <v>423</v>
      </c>
      <c r="E105" s="55"/>
      <c r="F105" s="55"/>
      <c r="G105" s="55"/>
      <c r="H105" s="55"/>
      <c r="I105" s="902"/>
      <c r="J105" s="905"/>
      <c r="K105" s="55"/>
      <c r="L105" s="55"/>
      <c r="M105" s="55"/>
      <c r="N105" s="55"/>
      <c r="O105" s="55"/>
      <c r="P105" s="55"/>
      <c r="Q105" s="55"/>
      <c r="R105" s="55"/>
      <c r="S105" s="55"/>
      <c r="T105" s="55"/>
      <c r="U105" s="761">
        <v>423</v>
      </c>
      <c r="V105" s="55"/>
      <c r="W105" s="55"/>
      <c r="X105" s="55"/>
      <c r="Y105" s="55"/>
      <c r="Z105" s="55"/>
      <c r="AA105" s="768" t="s">
        <v>2133</v>
      </c>
    </row>
    <row r="106" spans="1:27">
      <c r="A106" s="903">
        <f>A104+1</f>
        <v>51</v>
      </c>
      <c r="B106" s="55" t="s">
        <v>1659</v>
      </c>
      <c r="C106" s="55" t="s">
        <v>53</v>
      </c>
      <c r="D106" s="55"/>
      <c r="E106" s="55"/>
      <c r="F106" s="55"/>
      <c r="G106" s="55">
        <v>525248.54200000002</v>
      </c>
      <c r="H106" s="55">
        <v>3584705.335</v>
      </c>
      <c r="I106" s="902"/>
      <c r="J106" s="903">
        <f>J104+1</f>
        <v>51</v>
      </c>
      <c r="K106" s="55" t="s">
        <v>1659</v>
      </c>
      <c r="L106" s="55" t="s">
        <v>53</v>
      </c>
      <c r="M106" s="758">
        <v>0</v>
      </c>
      <c r="N106" s="758">
        <v>0</v>
      </c>
      <c r="O106" s="758">
        <v>0</v>
      </c>
      <c r="P106" s="758">
        <v>0</v>
      </c>
      <c r="Q106" s="758"/>
      <c r="R106" s="758"/>
      <c r="S106" s="758"/>
      <c r="T106" s="758"/>
      <c r="U106" s="761"/>
      <c r="V106" s="55"/>
      <c r="W106" s="55">
        <v>282.42200000000003</v>
      </c>
      <c r="X106" s="55"/>
      <c r="Y106" s="55">
        <v>525248.54200000002</v>
      </c>
      <c r="Z106" s="55">
        <v>3584705.335</v>
      </c>
      <c r="AA106" s="769"/>
    </row>
    <row r="107" spans="1:27">
      <c r="A107" s="903"/>
      <c r="B107" s="55"/>
      <c r="C107" s="55"/>
      <c r="D107" s="55">
        <v>417</v>
      </c>
      <c r="E107" s="55"/>
      <c r="F107" s="55"/>
      <c r="G107" s="55"/>
      <c r="H107" s="55"/>
      <c r="I107" s="902"/>
      <c r="J107" s="905"/>
      <c r="K107" s="55"/>
      <c r="L107" s="55"/>
      <c r="M107" s="55"/>
      <c r="N107" s="55"/>
      <c r="O107" s="55"/>
      <c r="P107" s="55"/>
      <c r="Q107" s="55"/>
      <c r="R107" s="55"/>
      <c r="S107" s="55"/>
      <c r="T107" s="55"/>
      <c r="U107" s="761">
        <v>417</v>
      </c>
      <c r="V107" s="55"/>
      <c r="W107" s="55"/>
      <c r="X107" s="55"/>
      <c r="Y107" s="55"/>
      <c r="Z107" s="55"/>
      <c r="AA107" s="769" t="s">
        <v>2129</v>
      </c>
    </row>
    <row r="108" spans="1:27">
      <c r="A108" s="903">
        <f>A106+1</f>
        <v>52</v>
      </c>
      <c r="B108" s="55" t="s">
        <v>658</v>
      </c>
      <c r="C108" s="55" t="s">
        <v>76</v>
      </c>
      <c r="D108" s="55"/>
      <c r="E108" s="55"/>
      <c r="F108" s="55"/>
      <c r="G108" s="55">
        <v>525554.43799999997</v>
      </c>
      <c r="H108" s="55">
        <v>3584421.932</v>
      </c>
      <c r="I108" s="902"/>
      <c r="J108" s="903">
        <f>J106+1</f>
        <v>52</v>
      </c>
      <c r="K108" s="55" t="s">
        <v>658</v>
      </c>
      <c r="L108" s="55" t="s">
        <v>76</v>
      </c>
      <c r="M108" s="758">
        <v>0</v>
      </c>
      <c r="N108" s="758">
        <v>0</v>
      </c>
      <c r="O108" s="758">
        <v>0</v>
      </c>
      <c r="P108" s="758">
        <v>0</v>
      </c>
      <c r="Q108" s="758"/>
      <c r="R108" s="758"/>
      <c r="S108" s="758"/>
      <c r="T108" s="758"/>
      <c r="U108" s="761"/>
      <c r="V108" s="55"/>
      <c r="W108" s="55">
        <v>281.58100000000002</v>
      </c>
      <c r="X108" s="55"/>
      <c r="Y108" s="55">
        <v>525554.43700000003</v>
      </c>
      <c r="Z108" s="55">
        <v>3584421.932</v>
      </c>
      <c r="AA108" s="770"/>
    </row>
    <row r="109" spans="1:27">
      <c r="A109" s="903"/>
      <c r="B109" s="55"/>
      <c r="C109" s="55"/>
      <c r="D109" s="55">
        <v>415</v>
      </c>
      <c r="E109" s="55"/>
      <c r="F109" s="55"/>
      <c r="G109" s="55"/>
      <c r="H109" s="55"/>
      <c r="I109" s="902"/>
      <c r="J109" s="905"/>
      <c r="K109" s="55"/>
      <c r="L109" s="55"/>
      <c r="M109" s="55"/>
      <c r="N109" s="55"/>
      <c r="O109" s="55"/>
      <c r="P109" s="55"/>
      <c r="Q109" s="55"/>
      <c r="R109" s="55"/>
      <c r="S109" s="55"/>
      <c r="T109" s="55"/>
      <c r="U109" s="761">
        <v>415</v>
      </c>
      <c r="V109" s="55"/>
      <c r="W109" s="55"/>
      <c r="X109" s="55"/>
      <c r="Y109" s="55"/>
      <c r="Z109" s="55"/>
      <c r="AA109" s="769" t="s">
        <v>2129</v>
      </c>
    </row>
    <row r="110" spans="1:27">
      <c r="A110" s="903">
        <f>A108+1</f>
        <v>53</v>
      </c>
      <c r="B110" s="55" t="s">
        <v>1660</v>
      </c>
      <c r="C110" s="55" t="s">
        <v>53</v>
      </c>
      <c r="D110" s="55"/>
      <c r="E110" s="55"/>
      <c r="F110" s="55"/>
      <c r="G110" s="55">
        <v>525858.86600000004</v>
      </c>
      <c r="H110" s="55">
        <v>3584139.8879999998</v>
      </c>
      <c r="I110" s="902"/>
      <c r="J110" s="903">
        <f>J108+1</f>
        <v>53</v>
      </c>
      <c r="K110" s="55" t="s">
        <v>1660</v>
      </c>
      <c r="L110" s="55" t="s">
        <v>53</v>
      </c>
      <c r="M110" s="758">
        <v>0</v>
      </c>
      <c r="N110" s="758">
        <v>0</v>
      </c>
      <c r="O110" s="758">
        <v>0</v>
      </c>
      <c r="P110" s="758">
        <v>0</v>
      </c>
      <c r="Q110" s="758"/>
      <c r="R110" s="758"/>
      <c r="S110" s="758"/>
      <c r="T110" s="758"/>
      <c r="U110" s="761"/>
      <c r="V110" s="55"/>
      <c r="W110" s="55">
        <v>280.86599999999999</v>
      </c>
      <c r="X110" s="55"/>
      <c r="Y110" s="55">
        <v>525858.86499999999</v>
      </c>
      <c r="Z110" s="55">
        <v>3584139.889</v>
      </c>
      <c r="AA110" s="769"/>
    </row>
    <row r="111" spans="1:27">
      <c r="A111" s="903"/>
      <c r="B111" s="55"/>
      <c r="C111" s="55"/>
      <c r="D111" s="55">
        <v>421</v>
      </c>
      <c r="E111" s="55"/>
      <c r="F111" s="55"/>
      <c r="G111" s="55"/>
      <c r="H111" s="55"/>
      <c r="I111" s="902"/>
      <c r="J111" s="905"/>
      <c r="K111" s="55"/>
      <c r="L111" s="55"/>
      <c r="M111" s="55"/>
      <c r="N111" s="55"/>
      <c r="O111" s="55"/>
      <c r="P111" s="55"/>
      <c r="Q111" s="55"/>
      <c r="R111" s="55"/>
      <c r="S111" s="55"/>
      <c r="T111" s="55"/>
      <c r="U111" s="761">
        <v>421</v>
      </c>
      <c r="V111" s="55"/>
      <c r="W111" s="55"/>
      <c r="X111" s="55"/>
      <c r="Y111" s="55"/>
      <c r="Z111" s="55"/>
      <c r="AA111" s="769" t="s">
        <v>2136</v>
      </c>
    </row>
    <row r="112" spans="1:27">
      <c r="A112" s="903">
        <f>A110+1</f>
        <v>54</v>
      </c>
      <c r="B112" s="55" t="s">
        <v>1962</v>
      </c>
      <c r="C112" s="55" t="s">
        <v>76</v>
      </c>
      <c r="D112" s="55"/>
      <c r="E112" s="55"/>
      <c r="F112" s="55"/>
      <c r="G112" s="55">
        <v>526167.69499999995</v>
      </c>
      <c r="H112" s="55">
        <v>3583853.767</v>
      </c>
      <c r="I112" s="902"/>
      <c r="J112" s="903">
        <f>J110+1</f>
        <v>54</v>
      </c>
      <c r="K112" s="55" t="s">
        <v>1962</v>
      </c>
      <c r="L112" s="55" t="s">
        <v>76</v>
      </c>
      <c r="M112" s="758">
        <v>0</v>
      </c>
      <c r="N112" s="758">
        <v>0</v>
      </c>
      <c r="O112" s="758">
        <v>0</v>
      </c>
      <c r="P112" s="758">
        <v>0</v>
      </c>
      <c r="Q112" s="758"/>
      <c r="R112" s="758"/>
      <c r="S112" s="758"/>
      <c r="T112" s="758"/>
      <c r="U112" s="761"/>
      <c r="V112" s="55"/>
      <c r="W112" s="55">
        <v>279.30599999999998</v>
      </c>
      <c r="X112" s="55"/>
      <c r="Y112" s="55">
        <v>526167.69499999995</v>
      </c>
      <c r="Z112" s="55">
        <v>3583853.7680000002</v>
      </c>
      <c r="AA112" s="769"/>
    </row>
    <row r="113" spans="1:27">
      <c r="A113" s="903"/>
      <c r="B113" s="55"/>
      <c r="C113" s="55"/>
      <c r="D113" s="55">
        <v>404</v>
      </c>
      <c r="E113" s="55"/>
      <c r="F113" s="55"/>
      <c r="G113" s="55"/>
      <c r="H113" s="55"/>
      <c r="I113" s="902"/>
      <c r="J113" s="905"/>
      <c r="K113" s="55"/>
      <c r="L113" s="55"/>
      <c r="M113" s="55"/>
      <c r="N113" s="55"/>
      <c r="O113" s="55"/>
      <c r="P113" s="55"/>
      <c r="Q113" s="55"/>
      <c r="R113" s="55"/>
      <c r="S113" s="55"/>
      <c r="T113" s="55"/>
      <c r="U113" s="761">
        <v>404</v>
      </c>
      <c r="V113" s="55"/>
      <c r="W113" s="55"/>
      <c r="X113" s="55"/>
      <c r="Y113" s="55"/>
      <c r="Z113" s="55"/>
      <c r="AA113" s="769"/>
    </row>
    <row r="114" spans="1:27">
      <c r="A114" s="903">
        <f>A112+1</f>
        <v>55</v>
      </c>
      <c r="B114" s="55" t="s">
        <v>1963</v>
      </c>
      <c r="C114" s="55" t="s">
        <v>249</v>
      </c>
      <c r="D114" s="55"/>
      <c r="E114" s="55"/>
      <c r="F114" s="55"/>
      <c r="G114" s="55">
        <v>526464.054</v>
      </c>
      <c r="H114" s="761">
        <v>3583579.2</v>
      </c>
      <c r="I114" s="902"/>
      <c r="J114" s="903">
        <f>J112+1</f>
        <v>55</v>
      </c>
      <c r="K114" s="55" t="s">
        <v>1963</v>
      </c>
      <c r="L114" s="55" t="s">
        <v>249</v>
      </c>
      <c r="M114" s="758">
        <v>0</v>
      </c>
      <c r="N114" s="758">
        <v>0</v>
      </c>
      <c r="O114" s="758">
        <v>0</v>
      </c>
      <c r="P114" s="758">
        <v>0</v>
      </c>
      <c r="Q114" s="758"/>
      <c r="R114" s="758"/>
      <c r="S114" s="758"/>
      <c r="T114" s="758"/>
      <c r="U114" s="761"/>
      <c r="V114" s="55"/>
      <c r="W114" s="55">
        <v>277.73899999999998</v>
      </c>
      <c r="X114" s="55"/>
      <c r="Y114" s="55">
        <v>526464.054</v>
      </c>
      <c r="Z114" s="55">
        <v>3583579.2</v>
      </c>
      <c r="AA114" s="769"/>
    </row>
    <row r="115" spans="1:27">
      <c r="A115" s="903"/>
      <c r="B115" s="55"/>
      <c r="C115" s="55"/>
      <c r="D115" s="55">
        <v>434.72899999999998</v>
      </c>
      <c r="E115" s="55"/>
      <c r="F115" s="55"/>
      <c r="G115" s="55"/>
      <c r="H115" s="55"/>
      <c r="I115" s="902"/>
      <c r="J115" s="905"/>
      <c r="K115" s="55"/>
      <c r="L115" s="55"/>
      <c r="M115" s="55"/>
      <c r="N115" s="55"/>
      <c r="O115" s="55"/>
      <c r="P115" s="55"/>
      <c r="Q115" s="55"/>
      <c r="R115" s="55"/>
      <c r="S115" s="55"/>
      <c r="T115" s="55"/>
      <c r="U115" s="761">
        <v>434.73</v>
      </c>
      <c r="V115" s="55"/>
      <c r="W115" s="55"/>
      <c r="X115" s="55"/>
      <c r="Y115" s="55"/>
      <c r="Z115" s="55"/>
      <c r="AA115" s="769" t="s">
        <v>2137</v>
      </c>
    </row>
    <row r="116" spans="1:27">
      <c r="A116" s="903">
        <f>A114+1</f>
        <v>56</v>
      </c>
      <c r="B116" s="55" t="s">
        <v>1964</v>
      </c>
      <c r="C116" s="55" t="s">
        <v>1269</v>
      </c>
      <c r="D116" s="55"/>
      <c r="E116" s="55">
        <f>D105+D107+D109+D111+D113+D115</f>
        <v>2514.7289999999998</v>
      </c>
      <c r="F116" s="55" t="s">
        <v>1965</v>
      </c>
      <c r="G116" s="55">
        <v>526782.95499999996</v>
      </c>
      <c r="H116" s="55">
        <v>3583283.7480000001</v>
      </c>
      <c r="I116" s="902"/>
      <c r="J116" s="903">
        <f>J114+1</f>
        <v>56</v>
      </c>
      <c r="K116" s="55" t="s">
        <v>1964</v>
      </c>
      <c r="L116" s="55" t="s">
        <v>1269</v>
      </c>
      <c r="M116" s="758">
        <v>0</v>
      </c>
      <c r="N116" s="758">
        <v>0</v>
      </c>
      <c r="O116" s="758">
        <v>0</v>
      </c>
      <c r="P116" s="758">
        <v>0</v>
      </c>
      <c r="Q116" s="758"/>
      <c r="R116" s="758"/>
      <c r="S116" s="758"/>
      <c r="T116" s="758"/>
      <c r="U116" s="761"/>
      <c r="V116" s="55">
        <f>U105+U107+U109+U111+U113+U115</f>
        <v>2514.73</v>
      </c>
      <c r="W116" s="55">
        <v>276.59399999999999</v>
      </c>
      <c r="X116" s="55" t="s">
        <v>1965</v>
      </c>
      <c r="Y116" s="55">
        <v>526782.95499999996</v>
      </c>
      <c r="Z116" s="55">
        <v>3583283.7480000001</v>
      </c>
      <c r="AA116" s="769"/>
    </row>
    <row r="117" spans="1:27">
      <c r="A117" s="903"/>
      <c r="B117" s="55"/>
      <c r="C117" s="55"/>
      <c r="D117" s="55">
        <v>395</v>
      </c>
      <c r="E117" s="55"/>
      <c r="F117" s="55"/>
      <c r="G117" s="55"/>
      <c r="H117" s="55"/>
      <c r="I117" s="902"/>
      <c r="J117" s="905"/>
      <c r="K117" s="55"/>
      <c r="L117" s="55"/>
      <c r="M117" s="55"/>
      <c r="N117" s="55"/>
      <c r="O117" s="55"/>
      <c r="P117" s="55"/>
      <c r="Q117" s="55"/>
      <c r="R117" s="55"/>
      <c r="S117" s="55"/>
      <c r="T117" s="55"/>
      <c r="U117" s="761">
        <v>395</v>
      </c>
      <c r="V117" s="55"/>
      <c r="W117" s="55"/>
      <c r="X117" s="55"/>
      <c r="Y117" s="55"/>
      <c r="Z117" s="55"/>
      <c r="AA117" s="769"/>
    </row>
    <row r="118" spans="1:27">
      <c r="A118" s="903">
        <f>A116+1</f>
        <v>57</v>
      </c>
      <c r="B118" s="55" t="s">
        <v>1661</v>
      </c>
      <c r="C118" s="55" t="s">
        <v>62</v>
      </c>
      <c r="D118" s="55"/>
      <c r="E118" s="55"/>
      <c r="F118" s="55"/>
      <c r="G118" s="55">
        <v>527125.01300000004</v>
      </c>
      <c r="H118" s="55">
        <v>3583086.2110000001</v>
      </c>
      <c r="I118" s="902"/>
      <c r="J118" s="903">
        <f>J116+1</f>
        <v>57</v>
      </c>
      <c r="K118" s="55" t="s">
        <v>1661</v>
      </c>
      <c r="L118" s="55" t="s">
        <v>62</v>
      </c>
      <c r="M118" s="758">
        <v>0</v>
      </c>
      <c r="N118" s="758">
        <v>0</v>
      </c>
      <c r="O118" s="758">
        <v>0</v>
      </c>
      <c r="P118" s="758">
        <v>0</v>
      </c>
      <c r="Q118" s="758"/>
      <c r="R118" s="758"/>
      <c r="S118" s="758"/>
      <c r="T118" s="758"/>
      <c r="U118" s="761"/>
      <c r="V118" s="55"/>
      <c r="W118" s="55">
        <v>276.084</v>
      </c>
      <c r="X118" s="55"/>
      <c r="Y118" s="55">
        <v>527125.01300000004</v>
      </c>
      <c r="Z118" s="55">
        <v>3583086.2110000001</v>
      </c>
      <c r="AA118" s="769"/>
    </row>
    <row r="119" spans="1:27">
      <c r="A119" s="903"/>
      <c r="B119" s="55"/>
      <c r="C119" s="55"/>
      <c r="D119" s="55">
        <v>385</v>
      </c>
      <c r="E119" s="55"/>
      <c r="F119" s="55"/>
      <c r="G119" s="55"/>
      <c r="H119" s="55"/>
      <c r="I119" s="902"/>
      <c r="J119" s="905"/>
      <c r="K119" s="55"/>
      <c r="L119" s="55"/>
      <c r="M119" s="55"/>
      <c r="N119" s="55"/>
      <c r="O119" s="55"/>
      <c r="P119" s="55"/>
      <c r="Q119" s="55"/>
      <c r="R119" s="55"/>
      <c r="S119" s="55"/>
      <c r="T119" s="55"/>
      <c r="U119" s="761">
        <v>385</v>
      </c>
      <c r="V119" s="55"/>
      <c r="W119" s="55"/>
      <c r="X119" s="55"/>
      <c r="Y119" s="55"/>
      <c r="Z119" s="55"/>
      <c r="AA119" s="769"/>
    </row>
    <row r="120" spans="1:27">
      <c r="A120" s="903">
        <f>A118+1</f>
        <v>58</v>
      </c>
      <c r="B120" s="55" t="s">
        <v>1662</v>
      </c>
      <c r="C120" s="55" t="s">
        <v>76</v>
      </c>
      <c r="D120" s="55"/>
      <c r="E120" s="55"/>
      <c r="F120" s="55"/>
      <c r="G120" s="55">
        <v>527458.41299999994</v>
      </c>
      <c r="H120" s="55">
        <v>3582893.6749999998</v>
      </c>
      <c r="I120" s="902"/>
      <c r="J120" s="903">
        <f>J118+1</f>
        <v>58</v>
      </c>
      <c r="K120" s="55" t="s">
        <v>1662</v>
      </c>
      <c r="L120" s="55" t="s">
        <v>76</v>
      </c>
      <c r="M120" s="758">
        <v>0</v>
      </c>
      <c r="N120" s="758">
        <v>0</v>
      </c>
      <c r="O120" s="758">
        <v>0</v>
      </c>
      <c r="P120" s="758">
        <v>0</v>
      </c>
      <c r="Q120" s="758"/>
      <c r="R120" s="758"/>
      <c r="S120" s="758"/>
      <c r="T120" s="758"/>
      <c r="U120" s="761"/>
      <c r="V120" s="55"/>
      <c r="W120" s="55">
        <v>274.62299999999999</v>
      </c>
      <c r="X120" s="55"/>
      <c r="Y120" s="55">
        <v>527458.41200000001</v>
      </c>
      <c r="Z120" s="55">
        <v>3582893.6749999998</v>
      </c>
      <c r="AA120" s="769"/>
    </row>
    <row r="121" spans="1:27">
      <c r="A121" s="903"/>
      <c r="B121" s="55"/>
      <c r="C121" s="55"/>
      <c r="D121" s="55">
        <v>395</v>
      </c>
      <c r="E121" s="55"/>
      <c r="F121" s="55"/>
      <c r="G121" s="55"/>
      <c r="H121" s="55"/>
      <c r="I121" s="902"/>
      <c r="J121" s="905"/>
      <c r="K121" s="55"/>
      <c r="L121" s="55"/>
      <c r="M121" s="55"/>
      <c r="N121" s="55"/>
      <c r="O121" s="55"/>
      <c r="P121" s="55"/>
      <c r="Q121" s="55"/>
      <c r="R121" s="55"/>
      <c r="S121" s="55"/>
      <c r="T121" s="55"/>
      <c r="U121" s="761">
        <v>395</v>
      </c>
      <c r="V121" s="55"/>
      <c r="W121" s="55"/>
      <c r="X121" s="55"/>
      <c r="Y121" s="55"/>
      <c r="Z121" s="55"/>
      <c r="AA121" s="769"/>
    </row>
    <row r="122" spans="1:27">
      <c r="A122" s="903">
        <f>A120+1</f>
        <v>59</v>
      </c>
      <c r="B122" s="55" t="s">
        <v>668</v>
      </c>
      <c r="C122" s="55" t="s">
        <v>76</v>
      </c>
      <c r="D122" s="55"/>
      <c r="E122" s="55"/>
      <c r="F122" s="55"/>
      <c r="G122" s="55">
        <v>527800.47100000002</v>
      </c>
      <c r="H122" s="55">
        <v>3582696.1379999998</v>
      </c>
      <c r="I122" s="902"/>
      <c r="J122" s="903">
        <f>J120+1</f>
        <v>59</v>
      </c>
      <c r="K122" s="55" t="s">
        <v>668</v>
      </c>
      <c r="L122" s="55" t="s">
        <v>76</v>
      </c>
      <c r="M122" s="758">
        <v>0</v>
      </c>
      <c r="N122" s="758">
        <v>0</v>
      </c>
      <c r="O122" s="758">
        <v>0</v>
      </c>
      <c r="P122" s="758">
        <v>0</v>
      </c>
      <c r="Q122" s="758"/>
      <c r="R122" s="758"/>
      <c r="S122" s="758"/>
      <c r="T122" s="758"/>
      <c r="U122" s="761"/>
      <c r="V122" s="55"/>
      <c r="W122" s="55">
        <v>274.09399999999999</v>
      </c>
      <c r="X122" s="55"/>
      <c r="Y122" s="55">
        <v>527800.47100000002</v>
      </c>
      <c r="Z122" s="55">
        <v>3582696.1379999998</v>
      </c>
      <c r="AA122" s="769"/>
    </row>
    <row r="123" spans="1:27">
      <c r="A123" s="903"/>
      <c r="B123" s="55"/>
      <c r="C123" s="55"/>
      <c r="D123" s="55">
        <v>390</v>
      </c>
      <c r="E123" s="55"/>
      <c r="F123" s="55"/>
      <c r="G123" s="55"/>
      <c r="H123" s="55"/>
      <c r="I123" s="902"/>
      <c r="J123" s="905"/>
      <c r="K123" s="55"/>
      <c r="L123" s="55"/>
      <c r="M123" s="55"/>
      <c r="N123" s="55"/>
      <c r="O123" s="55"/>
      <c r="P123" s="55"/>
      <c r="Q123" s="55"/>
      <c r="R123" s="55"/>
      <c r="S123" s="55"/>
      <c r="T123" s="55"/>
      <c r="U123" s="761">
        <v>390</v>
      </c>
      <c r="V123" s="55"/>
      <c r="W123" s="55"/>
      <c r="X123" s="55"/>
      <c r="Y123" s="55"/>
      <c r="Z123" s="55"/>
      <c r="AA123" s="769"/>
    </row>
    <row r="124" spans="1:27">
      <c r="A124" s="903">
        <f>A122+1</f>
        <v>60</v>
      </c>
      <c r="B124" s="55" t="s">
        <v>1663</v>
      </c>
      <c r="C124" s="55" t="s">
        <v>62</v>
      </c>
      <c r="D124" s="55"/>
      <c r="E124" s="55"/>
      <c r="F124" s="55"/>
      <c r="G124" s="55">
        <v>528138.19999999995</v>
      </c>
      <c r="H124" s="55">
        <v>3582501.102</v>
      </c>
      <c r="I124" s="902"/>
      <c r="J124" s="903">
        <f>J122+1</f>
        <v>60</v>
      </c>
      <c r="K124" s="55" t="s">
        <v>1663</v>
      </c>
      <c r="L124" s="55" t="s">
        <v>62</v>
      </c>
      <c r="M124" s="758">
        <v>0</v>
      </c>
      <c r="N124" s="758">
        <v>0</v>
      </c>
      <c r="O124" s="758">
        <v>0</v>
      </c>
      <c r="P124" s="758">
        <v>0</v>
      </c>
      <c r="Q124" s="758"/>
      <c r="R124" s="758"/>
      <c r="S124" s="758"/>
      <c r="T124" s="758"/>
      <c r="U124" s="761"/>
      <c r="V124" s="55"/>
      <c r="W124" s="55">
        <v>271.88</v>
      </c>
      <c r="X124" s="55"/>
      <c r="Y124" s="55">
        <v>528138.19999999995</v>
      </c>
      <c r="Z124" s="55">
        <v>3582501.102</v>
      </c>
      <c r="AA124" s="769"/>
    </row>
    <row r="125" spans="1:27">
      <c r="A125" s="903"/>
      <c r="B125" s="55"/>
      <c r="C125" s="55"/>
      <c r="D125" s="55">
        <v>420</v>
      </c>
      <c r="E125" s="55"/>
      <c r="F125" s="55"/>
      <c r="G125" s="55"/>
      <c r="H125" s="55"/>
      <c r="I125" s="902"/>
      <c r="J125" s="905"/>
      <c r="K125" s="55"/>
      <c r="L125" s="55"/>
      <c r="M125" s="55"/>
      <c r="N125" s="55"/>
      <c r="O125" s="55"/>
      <c r="P125" s="55"/>
      <c r="Q125" s="55"/>
      <c r="R125" s="55"/>
      <c r="S125" s="55"/>
      <c r="T125" s="55"/>
      <c r="U125" s="761">
        <v>420</v>
      </c>
      <c r="V125" s="55"/>
      <c r="W125" s="55"/>
      <c r="X125" s="55"/>
      <c r="Y125" s="55"/>
      <c r="Z125" s="55"/>
      <c r="AA125" s="769" t="s">
        <v>2138</v>
      </c>
    </row>
    <row r="126" spans="1:27">
      <c r="A126" s="903">
        <f>A124+1</f>
        <v>61</v>
      </c>
      <c r="B126" s="55" t="s">
        <v>1966</v>
      </c>
      <c r="C126" s="55" t="s">
        <v>62</v>
      </c>
      <c r="D126" s="55"/>
      <c r="E126" s="55"/>
      <c r="F126" s="55"/>
      <c r="G126" s="55">
        <v>528501.90800000005</v>
      </c>
      <c r="H126" s="55">
        <v>3582291.0630000001</v>
      </c>
      <c r="I126" s="902"/>
      <c r="J126" s="903">
        <f>J124+1</f>
        <v>61</v>
      </c>
      <c r="K126" s="55" t="s">
        <v>1966</v>
      </c>
      <c r="L126" s="55" t="s">
        <v>62</v>
      </c>
      <c r="M126" s="758">
        <v>0</v>
      </c>
      <c r="N126" s="758">
        <v>0</v>
      </c>
      <c r="O126" s="758">
        <v>0</v>
      </c>
      <c r="P126" s="758">
        <v>0</v>
      </c>
      <c r="Q126" s="758"/>
      <c r="R126" s="758"/>
      <c r="S126" s="758"/>
      <c r="T126" s="758"/>
      <c r="U126" s="761"/>
      <c r="V126" s="55"/>
      <c r="W126" s="55">
        <v>271.69</v>
      </c>
      <c r="X126" s="55"/>
      <c r="Y126" s="55">
        <v>528501.90800000005</v>
      </c>
      <c r="Z126" s="55">
        <v>3582291.0630000001</v>
      </c>
      <c r="AA126" s="769"/>
    </row>
    <row r="127" spans="1:27">
      <c r="A127" s="903"/>
      <c r="B127" s="55"/>
      <c r="C127" s="55"/>
      <c r="D127" s="55">
        <v>389.47699999999998</v>
      </c>
      <c r="E127" s="55"/>
      <c r="F127" s="55"/>
      <c r="G127" s="55"/>
      <c r="H127" s="55"/>
      <c r="I127" s="902"/>
      <c r="J127" s="905"/>
      <c r="K127" s="55"/>
      <c r="L127" s="55"/>
      <c r="M127" s="55"/>
      <c r="N127" s="55"/>
      <c r="O127" s="55"/>
      <c r="P127" s="55"/>
      <c r="Q127" s="55"/>
      <c r="R127" s="55"/>
      <c r="S127" s="55"/>
      <c r="T127" s="55"/>
      <c r="U127" s="761">
        <v>389.48</v>
      </c>
      <c r="V127" s="55"/>
      <c r="W127" s="55"/>
      <c r="X127" s="55"/>
      <c r="Y127" s="55"/>
      <c r="Z127" s="55"/>
      <c r="AA127" s="769" t="s">
        <v>2125</v>
      </c>
    </row>
    <row r="128" spans="1:27">
      <c r="A128" s="903">
        <f>A126+1</f>
        <v>62</v>
      </c>
      <c r="B128" s="55" t="s">
        <v>1967</v>
      </c>
      <c r="C128" s="55" t="s">
        <v>1269</v>
      </c>
      <c r="D128" s="55"/>
      <c r="E128" s="55">
        <f>D117+D119+D121+D123+D125+D127</f>
        <v>2374.4769999999999</v>
      </c>
      <c r="F128" s="55" t="s">
        <v>1968</v>
      </c>
      <c r="G128" s="55">
        <v>528839.18400000001</v>
      </c>
      <c r="H128" s="55">
        <v>3582096.2880000002</v>
      </c>
      <c r="I128" s="902"/>
      <c r="J128" s="903">
        <f>J126+1</f>
        <v>62</v>
      </c>
      <c r="K128" s="55" t="s">
        <v>1967</v>
      </c>
      <c r="L128" s="55" t="s">
        <v>1269</v>
      </c>
      <c r="M128" s="758">
        <v>0</v>
      </c>
      <c r="N128" s="758">
        <v>0</v>
      </c>
      <c r="O128" s="758">
        <v>0</v>
      </c>
      <c r="P128" s="758">
        <v>0</v>
      </c>
      <c r="Q128" s="758"/>
      <c r="R128" s="758"/>
      <c r="S128" s="758"/>
      <c r="T128" s="758"/>
      <c r="U128" s="761"/>
      <c r="V128" s="55">
        <f>U117+U119+U121+U123+U125+U127</f>
        <v>2374.48</v>
      </c>
      <c r="W128" s="55">
        <v>270.44400000000002</v>
      </c>
      <c r="X128" s="55" t="s">
        <v>1968</v>
      </c>
      <c r="Y128" s="55">
        <v>528839.18400000001</v>
      </c>
      <c r="Z128" s="55">
        <v>3582096.2880000002</v>
      </c>
      <c r="AA128" s="769"/>
    </row>
    <row r="129" spans="1:27">
      <c r="A129" s="903"/>
      <c r="B129" s="55"/>
      <c r="C129" s="55"/>
      <c r="D129" s="55">
        <v>409.99900000000002</v>
      </c>
      <c r="E129" s="55"/>
      <c r="F129" s="55"/>
      <c r="G129" s="55"/>
      <c r="H129" s="55"/>
      <c r="I129" s="902"/>
      <c r="J129" s="905"/>
      <c r="K129" s="55"/>
      <c r="L129" s="55"/>
      <c r="M129" s="55"/>
      <c r="N129" s="55"/>
      <c r="O129" s="55"/>
      <c r="P129" s="55"/>
      <c r="Q129" s="55"/>
      <c r="R129" s="55"/>
      <c r="S129" s="55"/>
      <c r="T129" s="55"/>
      <c r="U129" s="761">
        <v>410</v>
      </c>
      <c r="V129" s="55"/>
      <c r="W129" s="55"/>
      <c r="X129" s="55"/>
      <c r="Y129" s="55"/>
      <c r="Z129" s="55"/>
      <c r="AA129" s="769" t="s">
        <v>2139</v>
      </c>
    </row>
    <row r="130" spans="1:27">
      <c r="A130" s="903">
        <f>A128+1</f>
        <v>63</v>
      </c>
      <c r="B130" s="55" t="s">
        <v>654</v>
      </c>
      <c r="C130" s="55" t="s">
        <v>53</v>
      </c>
      <c r="D130" s="55"/>
      <c r="E130" s="55"/>
      <c r="F130" s="55"/>
      <c r="G130" s="55">
        <v>529153.89599999995</v>
      </c>
      <c r="H130" s="55">
        <v>3581833.5040000002</v>
      </c>
      <c r="I130" s="902"/>
      <c r="J130" s="903">
        <f>J128+1</f>
        <v>63</v>
      </c>
      <c r="K130" s="55" t="s">
        <v>654</v>
      </c>
      <c r="L130" s="55" t="s">
        <v>53</v>
      </c>
      <c r="M130" s="758">
        <v>0</v>
      </c>
      <c r="N130" s="758">
        <v>0</v>
      </c>
      <c r="O130" s="758">
        <v>0</v>
      </c>
      <c r="P130" s="758">
        <v>0</v>
      </c>
      <c r="Q130" s="758"/>
      <c r="R130" s="758"/>
      <c r="S130" s="758"/>
      <c r="T130" s="758"/>
      <c r="U130" s="761"/>
      <c r="V130" s="55"/>
      <c r="W130" s="55">
        <v>268.214</v>
      </c>
      <c r="X130" s="55"/>
      <c r="Y130" s="55">
        <v>529153.89599999995</v>
      </c>
      <c r="Z130" s="55">
        <v>3581833.5040000002</v>
      </c>
      <c r="AA130" s="768"/>
    </row>
    <row r="131" spans="1:27">
      <c r="A131" s="903"/>
      <c r="B131" s="55"/>
      <c r="C131" s="55"/>
      <c r="D131" s="55">
        <v>426.98399999999998</v>
      </c>
      <c r="E131" s="55"/>
      <c r="F131" s="55"/>
      <c r="G131" s="55"/>
      <c r="H131" s="55"/>
      <c r="I131" s="902"/>
      <c r="J131" s="905"/>
      <c r="K131" s="55"/>
      <c r="L131" s="55"/>
      <c r="M131" s="55"/>
      <c r="N131" s="55"/>
      <c r="O131" s="55"/>
      <c r="P131" s="55"/>
      <c r="Q131" s="55"/>
      <c r="R131" s="55"/>
      <c r="S131" s="55"/>
      <c r="T131" s="55"/>
      <c r="U131" s="761">
        <v>426.98399999999998</v>
      </c>
      <c r="V131" s="55"/>
      <c r="W131" s="55"/>
      <c r="X131" s="55"/>
      <c r="Y131" s="55"/>
      <c r="Z131" s="55"/>
      <c r="AA131" s="768" t="s">
        <v>2129</v>
      </c>
    </row>
    <row r="132" spans="1:27">
      <c r="A132" s="903">
        <f>A130+1</f>
        <v>64</v>
      </c>
      <c r="B132" s="55" t="s">
        <v>1969</v>
      </c>
      <c r="C132" s="55" t="s">
        <v>1277</v>
      </c>
      <c r="D132" s="55"/>
      <c r="E132" s="55">
        <f>D129+D131</f>
        <v>836.98299999999995</v>
      </c>
      <c r="F132" s="55" t="s">
        <v>1970</v>
      </c>
      <c r="G132" s="55">
        <v>529481.64599999995</v>
      </c>
      <c r="H132" s="55">
        <v>3581559.8339999998</v>
      </c>
      <c r="I132" s="902"/>
      <c r="J132" s="903">
        <f>J130+1</f>
        <v>64</v>
      </c>
      <c r="K132" s="55" t="s">
        <v>1969</v>
      </c>
      <c r="L132" s="55" t="s">
        <v>1277</v>
      </c>
      <c r="M132" s="758">
        <v>0</v>
      </c>
      <c r="N132" s="758">
        <v>0</v>
      </c>
      <c r="O132" s="758">
        <v>0</v>
      </c>
      <c r="P132" s="758">
        <v>0</v>
      </c>
      <c r="Q132" s="758"/>
      <c r="R132" s="758"/>
      <c r="S132" s="758"/>
      <c r="T132" s="758"/>
      <c r="U132" s="761"/>
      <c r="V132" s="55">
        <f>U129+U131</f>
        <v>836.98399999999992</v>
      </c>
      <c r="W132" s="55">
        <v>266.75599999999997</v>
      </c>
      <c r="X132" s="55" t="s">
        <v>1970</v>
      </c>
      <c r="Y132" s="55">
        <v>529481.64599999995</v>
      </c>
      <c r="Z132" s="55">
        <v>3581559.8339999998</v>
      </c>
      <c r="AA132" s="768"/>
    </row>
    <row r="133" spans="1:27">
      <c r="A133" s="903"/>
      <c r="B133" s="55"/>
      <c r="C133" s="55"/>
      <c r="D133" s="55">
        <v>289.99900000000002</v>
      </c>
      <c r="E133" s="55"/>
      <c r="F133" s="55"/>
      <c r="G133" s="55"/>
      <c r="H133" s="55"/>
      <c r="I133" s="902"/>
      <c r="J133" s="905"/>
      <c r="K133" s="55"/>
      <c r="L133" s="55"/>
      <c r="M133" s="55"/>
      <c r="N133" s="55"/>
      <c r="O133" s="55"/>
      <c r="P133" s="55"/>
      <c r="Q133" s="55"/>
      <c r="R133" s="55"/>
      <c r="S133" s="55"/>
      <c r="T133" s="55"/>
      <c r="U133" s="761">
        <v>290</v>
      </c>
      <c r="V133" s="55"/>
      <c r="W133" s="55"/>
      <c r="X133" s="55"/>
      <c r="Y133" s="55"/>
      <c r="Z133" s="55"/>
      <c r="AA133" s="768"/>
    </row>
    <row r="134" spans="1:27">
      <c r="A134" s="903">
        <f>A132+1</f>
        <v>65</v>
      </c>
      <c r="B134" s="55" t="s">
        <v>770</v>
      </c>
      <c r="C134" s="55" t="s">
        <v>76</v>
      </c>
      <c r="D134" s="55"/>
      <c r="E134" s="55"/>
      <c r="F134" s="55"/>
      <c r="G134" s="55">
        <v>529602.60699999996</v>
      </c>
      <c r="H134" s="55">
        <v>3581296.2659999998</v>
      </c>
      <c r="I134" s="902"/>
      <c r="J134" s="903">
        <f>J132+1</f>
        <v>65</v>
      </c>
      <c r="K134" s="55" t="s">
        <v>770</v>
      </c>
      <c r="L134" s="55" t="s">
        <v>76</v>
      </c>
      <c r="M134" s="758">
        <v>0</v>
      </c>
      <c r="N134" s="758">
        <v>0</v>
      </c>
      <c r="O134" s="758">
        <v>0</v>
      </c>
      <c r="P134" s="758">
        <v>0</v>
      </c>
      <c r="Q134" s="758"/>
      <c r="R134" s="758"/>
      <c r="S134" s="758"/>
      <c r="T134" s="758"/>
      <c r="U134" s="761"/>
      <c r="V134" s="55"/>
      <c r="W134" s="55">
        <v>264.56700000000001</v>
      </c>
      <c r="X134" s="55"/>
      <c r="Y134" s="55">
        <v>529602.60699999996</v>
      </c>
      <c r="Z134" s="55">
        <v>3581296.267</v>
      </c>
      <c r="AA134" s="768"/>
    </row>
    <row r="135" spans="1:27">
      <c r="A135" s="903"/>
      <c r="B135" s="55"/>
      <c r="C135" s="55"/>
      <c r="D135" s="55">
        <v>360</v>
      </c>
      <c r="E135" s="55"/>
      <c r="F135" s="55"/>
      <c r="G135" s="55"/>
      <c r="H135" s="55"/>
      <c r="I135" s="902"/>
      <c r="J135" s="905"/>
      <c r="K135" s="55"/>
      <c r="L135" s="55"/>
      <c r="M135" s="55"/>
      <c r="N135" s="55"/>
      <c r="O135" s="55"/>
      <c r="P135" s="55"/>
      <c r="Q135" s="55"/>
      <c r="R135" s="55"/>
      <c r="S135" s="55"/>
      <c r="T135" s="55"/>
      <c r="U135" s="761">
        <v>360</v>
      </c>
      <c r="V135" s="55"/>
      <c r="W135" s="55"/>
      <c r="X135" s="55"/>
      <c r="Y135" s="55"/>
      <c r="Z135" s="55"/>
      <c r="AA135" s="768" t="s">
        <v>2129</v>
      </c>
    </row>
    <row r="136" spans="1:27">
      <c r="A136" s="903">
        <f>A134+1</f>
        <v>66</v>
      </c>
      <c r="B136" s="55" t="s">
        <v>984</v>
      </c>
      <c r="C136" s="55" t="s">
        <v>76</v>
      </c>
      <c r="D136" s="55"/>
      <c r="E136" s="55"/>
      <c r="F136" s="55"/>
      <c r="G136" s="55">
        <v>529752.76599999995</v>
      </c>
      <c r="H136" s="55">
        <v>3580969.0780000002</v>
      </c>
      <c r="I136" s="902"/>
      <c r="J136" s="903">
        <f>J134+1</f>
        <v>66</v>
      </c>
      <c r="K136" s="55" t="s">
        <v>984</v>
      </c>
      <c r="L136" s="55" t="s">
        <v>76</v>
      </c>
      <c r="M136" s="758">
        <v>0</v>
      </c>
      <c r="N136" s="758">
        <v>0</v>
      </c>
      <c r="O136" s="758">
        <v>0</v>
      </c>
      <c r="P136" s="758">
        <v>0</v>
      </c>
      <c r="Q136" s="758"/>
      <c r="R136" s="758"/>
      <c r="S136" s="758"/>
      <c r="T136" s="758"/>
      <c r="U136" s="761"/>
      <c r="V136" s="55"/>
      <c r="W136" s="55">
        <v>264.358</v>
      </c>
      <c r="X136" s="55"/>
      <c r="Y136" s="55">
        <v>529752.76599999995</v>
      </c>
      <c r="Z136" s="55">
        <v>3580969.0780000002</v>
      </c>
      <c r="AA136" s="768"/>
    </row>
    <row r="137" spans="1:27">
      <c r="A137" s="903"/>
      <c r="B137" s="55"/>
      <c r="C137" s="55"/>
      <c r="D137" s="55">
        <v>317.79899999999998</v>
      </c>
      <c r="E137" s="55"/>
      <c r="F137" s="55"/>
      <c r="G137" s="55"/>
      <c r="H137" s="55"/>
      <c r="I137" s="902"/>
      <c r="J137" s="905"/>
      <c r="K137" s="55"/>
      <c r="L137" s="55"/>
      <c r="M137" s="55"/>
      <c r="N137" s="55"/>
      <c r="O137" s="55"/>
      <c r="P137" s="55"/>
      <c r="Q137" s="55"/>
      <c r="R137" s="55"/>
      <c r="S137" s="55"/>
      <c r="T137" s="55"/>
      <c r="U137" s="761">
        <v>317.8</v>
      </c>
      <c r="V137" s="55"/>
      <c r="W137" s="55"/>
      <c r="X137" s="55"/>
      <c r="Y137" s="55"/>
      <c r="Z137" s="55"/>
      <c r="AA137" s="768" t="s">
        <v>2140</v>
      </c>
    </row>
    <row r="138" spans="1:27">
      <c r="A138" s="903">
        <f>A136+1</f>
        <v>67</v>
      </c>
      <c r="B138" s="55" t="s">
        <v>1971</v>
      </c>
      <c r="C138" s="55" t="s">
        <v>1269</v>
      </c>
      <c r="D138" s="55"/>
      <c r="E138" s="55">
        <f>D133+D135+D137</f>
        <v>967.798</v>
      </c>
      <c r="F138" s="55" t="s">
        <v>1972</v>
      </c>
      <c r="G138" s="55">
        <v>529885.32299999997</v>
      </c>
      <c r="H138" s="55">
        <v>3580680.2439999999</v>
      </c>
      <c r="I138" s="902"/>
      <c r="J138" s="903">
        <f>J136+1</f>
        <v>67</v>
      </c>
      <c r="K138" s="55" t="s">
        <v>1971</v>
      </c>
      <c r="L138" s="55" t="s">
        <v>1269</v>
      </c>
      <c r="M138" s="758">
        <v>0</v>
      </c>
      <c r="N138" s="758">
        <v>0</v>
      </c>
      <c r="O138" s="758">
        <v>0</v>
      </c>
      <c r="P138" s="758">
        <v>0</v>
      </c>
      <c r="Q138" s="758"/>
      <c r="R138" s="758"/>
      <c r="S138" s="758"/>
      <c r="T138" s="758"/>
      <c r="U138" s="761"/>
      <c r="V138" s="55">
        <f>U133+U135+U137</f>
        <v>967.8</v>
      </c>
      <c r="W138" s="55">
        <v>264.77499999999998</v>
      </c>
      <c r="X138" s="55" t="s">
        <v>1972</v>
      </c>
      <c r="Y138" s="55">
        <v>529885.32299999997</v>
      </c>
      <c r="Z138" s="55">
        <v>3580680.2439999999</v>
      </c>
      <c r="AA138" s="768"/>
    </row>
    <row r="139" spans="1:27">
      <c r="A139" s="903"/>
      <c r="B139" s="55"/>
      <c r="C139" s="55"/>
      <c r="D139" s="55">
        <v>412.154</v>
      </c>
      <c r="E139" s="55"/>
      <c r="F139" s="55"/>
      <c r="G139" s="55"/>
      <c r="H139" s="55"/>
      <c r="I139" s="902"/>
      <c r="J139" s="905"/>
      <c r="K139" s="55"/>
      <c r="L139" s="55"/>
      <c r="M139" s="55"/>
      <c r="N139" s="55"/>
      <c r="O139" s="55"/>
      <c r="P139" s="55"/>
      <c r="Q139" s="55"/>
      <c r="R139" s="55"/>
      <c r="S139" s="55"/>
      <c r="T139" s="55"/>
      <c r="U139" s="761">
        <v>427.154</v>
      </c>
      <c r="V139" s="55"/>
      <c r="W139" s="55"/>
      <c r="X139" s="55"/>
      <c r="Y139" s="55"/>
      <c r="Z139" s="55"/>
      <c r="AA139" s="769" t="s">
        <v>2141</v>
      </c>
    </row>
    <row r="140" spans="1:27">
      <c r="A140" s="903">
        <f>A138+1</f>
        <v>68</v>
      </c>
      <c r="B140" s="55" t="s">
        <v>962</v>
      </c>
      <c r="C140" s="55" t="s">
        <v>62</v>
      </c>
      <c r="D140" s="55"/>
      <c r="E140" s="55"/>
      <c r="F140" s="55"/>
      <c r="G140" s="55">
        <v>530020.17299999995</v>
      </c>
      <c r="H140" s="55">
        <v>3580290.7749999999</v>
      </c>
      <c r="I140" s="902"/>
      <c r="J140" s="903">
        <f>J138+1</f>
        <v>68</v>
      </c>
      <c r="K140" s="55" t="s">
        <v>962</v>
      </c>
      <c r="L140" s="55" t="s">
        <v>53</v>
      </c>
      <c r="M140" s="758">
        <v>0</v>
      </c>
      <c r="N140" s="758">
        <v>0</v>
      </c>
      <c r="O140" s="758">
        <v>0</v>
      </c>
      <c r="P140" s="758">
        <v>0</v>
      </c>
      <c r="Q140" s="758"/>
      <c r="R140" s="758"/>
      <c r="S140" s="758"/>
      <c r="T140" s="758"/>
      <c r="U140" s="761"/>
      <c r="V140" s="55"/>
      <c r="W140" s="55">
        <v>264.71699999999998</v>
      </c>
      <c r="X140" s="55"/>
      <c r="Y140" s="55">
        <v>530025.07999999996</v>
      </c>
      <c r="Z140" s="55">
        <v>3580276.6009999998</v>
      </c>
      <c r="AA140" s="769"/>
    </row>
    <row r="141" spans="1:27">
      <c r="A141" s="903"/>
      <c r="B141" s="55"/>
      <c r="C141" s="55"/>
      <c r="D141" s="55">
        <v>407.75299999999999</v>
      </c>
      <c r="E141" s="55"/>
      <c r="F141" s="55"/>
      <c r="G141" s="55"/>
      <c r="H141" s="55"/>
      <c r="I141" s="902"/>
      <c r="J141" s="905"/>
      <c r="K141" s="55"/>
      <c r="L141" s="55"/>
      <c r="M141" s="55"/>
      <c r="N141" s="55"/>
      <c r="O141" s="55"/>
      <c r="P141" s="55"/>
      <c r="Q141" s="55"/>
      <c r="R141" s="55"/>
      <c r="S141" s="55"/>
      <c r="T141" s="55"/>
      <c r="U141" s="761">
        <v>392.75299999999999</v>
      </c>
      <c r="V141" s="55"/>
      <c r="W141" s="55"/>
      <c r="X141" s="55"/>
      <c r="Y141" s="55"/>
      <c r="Z141" s="55"/>
      <c r="AA141" s="769" t="s">
        <v>2142</v>
      </c>
    </row>
    <row r="142" spans="1:27">
      <c r="A142" s="903">
        <f>A140+1</f>
        <v>69</v>
      </c>
      <c r="B142" s="55" t="s">
        <v>1973</v>
      </c>
      <c r="C142" s="55" t="s">
        <v>1319</v>
      </c>
      <c r="D142" s="55"/>
      <c r="E142" s="55">
        <f>D139+D141</f>
        <v>819.90699999999993</v>
      </c>
      <c r="F142" s="55" t="s">
        <v>1974</v>
      </c>
      <c r="G142" s="55">
        <v>530153.58299999998</v>
      </c>
      <c r="H142" s="55">
        <v>3579905.4640000002</v>
      </c>
      <c r="I142" s="902"/>
      <c r="J142" s="903">
        <f>J140+1</f>
        <v>69</v>
      </c>
      <c r="K142" s="55" t="s">
        <v>1973</v>
      </c>
      <c r="L142" s="55" t="s">
        <v>1319</v>
      </c>
      <c r="M142" s="55">
        <v>2</v>
      </c>
      <c r="N142" s="55">
        <v>2</v>
      </c>
      <c r="O142" s="55">
        <v>2</v>
      </c>
      <c r="P142" s="55">
        <v>2</v>
      </c>
      <c r="Q142" s="758"/>
      <c r="R142" s="758"/>
      <c r="S142" s="758"/>
      <c r="T142" s="758"/>
      <c r="U142" s="761"/>
      <c r="V142" s="55">
        <f>U139+U141</f>
        <v>819.90699999999993</v>
      </c>
      <c r="W142" s="55">
        <v>263.83600000000001</v>
      </c>
      <c r="X142" s="55" t="s">
        <v>1974</v>
      </c>
      <c r="Y142" s="55">
        <v>530153.58299999998</v>
      </c>
      <c r="Z142" s="55">
        <v>3579905.4640000002</v>
      </c>
      <c r="AA142" s="769"/>
    </row>
    <row r="143" spans="1:27">
      <c r="A143" s="903"/>
      <c r="B143" s="55"/>
      <c r="C143" s="55"/>
      <c r="D143" s="55">
        <v>415</v>
      </c>
      <c r="E143" s="55"/>
      <c r="F143" s="55"/>
      <c r="G143" s="55"/>
      <c r="H143" s="55"/>
      <c r="I143" s="902"/>
      <c r="J143" s="905"/>
      <c r="K143" s="55"/>
      <c r="L143" s="55"/>
      <c r="M143" s="55"/>
      <c r="N143" s="55"/>
      <c r="O143" s="55"/>
      <c r="P143" s="55"/>
      <c r="Q143" s="55"/>
      <c r="R143" s="55"/>
      <c r="S143" s="55"/>
      <c r="T143" s="55"/>
      <c r="U143" s="761">
        <v>415</v>
      </c>
      <c r="V143" s="55"/>
      <c r="W143" s="55"/>
      <c r="X143" s="55"/>
      <c r="Y143" s="55"/>
      <c r="Z143" s="55"/>
      <c r="AA143" s="769" t="s">
        <v>2143</v>
      </c>
    </row>
    <row r="144" spans="1:27">
      <c r="A144" s="903">
        <f>A142+1</f>
        <v>70</v>
      </c>
      <c r="B144" s="55" t="s">
        <v>894</v>
      </c>
      <c r="C144" s="55" t="s">
        <v>53</v>
      </c>
      <c r="D144" s="55"/>
      <c r="E144" s="55"/>
      <c r="F144" s="55"/>
      <c r="G144" s="55">
        <v>530492.91700000002</v>
      </c>
      <c r="H144" s="55">
        <v>3579666.5550000002</v>
      </c>
      <c r="I144" s="902"/>
      <c r="J144" s="903">
        <f>J142+1</f>
        <v>70</v>
      </c>
      <c r="K144" s="55" t="s">
        <v>894</v>
      </c>
      <c r="L144" s="55" t="s">
        <v>53</v>
      </c>
      <c r="M144" s="758">
        <v>0</v>
      </c>
      <c r="N144" s="758">
        <v>0</v>
      </c>
      <c r="O144" s="758">
        <v>0</v>
      </c>
      <c r="P144" s="758">
        <v>0</v>
      </c>
      <c r="Q144" s="758"/>
      <c r="R144" s="758"/>
      <c r="S144" s="758"/>
      <c r="T144" s="758"/>
      <c r="U144" s="761"/>
      <c r="V144" s="55"/>
      <c r="W144" s="55">
        <v>264.41699999999997</v>
      </c>
      <c r="X144" s="55"/>
      <c r="Y144" s="55">
        <v>530492.91700000002</v>
      </c>
      <c r="Z144" s="55">
        <v>3579666.5550000002</v>
      </c>
      <c r="AA144" s="769"/>
    </row>
    <row r="145" spans="1:27">
      <c r="A145" s="903"/>
      <c r="B145" s="55"/>
      <c r="C145" s="55"/>
      <c r="D145" s="55">
        <v>405.233</v>
      </c>
      <c r="E145" s="55"/>
      <c r="F145" s="55"/>
      <c r="G145" s="55"/>
      <c r="H145" s="55"/>
      <c r="I145" s="902"/>
      <c r="J145" s="905"/>
      <c r="K145" s="55"/>
      <c r="L145" s="55"/>
      <c r="M145" s="55"/>
      <c r="N145" s="55"/>
      <c r="O145" s="55"/>
      <c r="P145" s="55"/>
      <c r="Q145" s="55"/>
      <c r="R145" s="55"/>
      <c r="S145" s="55"/>
      <c r="T145" s="55"/>
      <c r="U145" s="761">
        <v>405.23399999999998</v>
      </c>
      <c r="V145" s="55"/>
      <c r="W145" s="55"/>
      <c r="X145" s="55"/>
      <c r="Y145" s="55"/>
      <c r="Z145" s="55"/>
      <c r="AA145" s="769" t="s">
        <v>2125</v>
      </c>
    </row>
    <row r="146" spans="1:27">
      <c r="A146" s="903">
        <f>A144+1</f>
        <v>71</v>
      </c>
      <c r="B146" s="55" t="s">
        <v>1975</v>
      </c>
      <c r="C146" s="55" t="s">
        <v>1277</v>
      </c>
      <c r="D146" s="55"/>
      <c r="E146" s="55">
        <f>D143+D145</f>
        <v>820.23299999999995</v>
      </c>
      <c r="F146" s="55" t="s">
        <v>1976</v>
      </c>
      <c r="G146" s="55">
        <v>530824.26500000001</v>
      </c>
      <c r="H146" s="55">
        <v>3579433.2689999999</v>
      </c>
      <c r="I146" s="902"/>
      <c r="J146" s="903">
        <f>J144+1</f>
        <v>71</v>
      </c>
      <c r="K146" s="55" t="s">
        <v>1975</v>
      </c>
      <c r="L146" s="55" t="s">
        <v>1277</v>
      </c>
      <c r="M146" s="758">
        <v>0</v>
      </c>
      <c r="N146" s="758">
        <v>0</v>
      </c>
      <c r="O146" s="758">
        <v>0</v>
      </c>
      <c r="P146" s="758">
        <v>0</v>
      </c>
      <c r="Q146" s="758"/>
      <c r="R146" s="758"/>
      <c r="S146" s="758"/>
      <c r="T146" s="758"/>
      <c r="U146" s="761"/>
      <c r="V146" s="55">
        <f>U143+U145</f>
        <v>820.23399999999992</v>
      </c>
      <c r="W146" s="55">
        <v>263.77600000000001</v>
      </c>
      <c r="X146" s="55" t="s">
        <v>1977</v>
      </c>
      <c r="Y146" s="55">
        <v>530824.26500000001</v>
      </c>
      <c r="Z146" s="55">
        <v>3579433.2689999999</v>
      </c>
      <c r="AA146" s="770"/>
    </row>
    <row r="147" spans="1:27">
      <c r="A147" s="903"/>
      <c r="B147" s="55"/>
      <c r="C147" s="55"/>
      <c r="D147" s="55">
        <v>425.904</v>
      </c>
      <c r="E147" s="55"/>
      <c r="F147" s="55"/>
      <c r="G147" s="55"/>
      <c r="H147" s="55"/>
      <c r="I147" s="902"/>
      <c r="J147" s="905"/>
      <c r="K147" s="55"/>
      <c r="L147" s="55"/>
      <c r="M147" s="55"/>
      <c r="N147" s="55"/>
      <c r="O147" s="55"/>
      <c r="P147" s="55"/>
      <c r="Q147" s="55"/>
      <c r="R147" s="55"/>
      <c r="S147" s="55"/>
      <c r="T147" s="55"/>
      <c r="U147" s="761">
        <v>439.8</v>
      </c>
      <c r="V147" s="55"/>
      <c r="W147" s="55"/>
      <c r="X147" s="55"/>
      <c r="Y147" s="55"/>
      <c r="Z147" s="55"/>
      <c r="AA147" s="769"/>
    </row>
    <row r="148" spans="1:27">
      <c r="A148" s="903">
        <f>A146+1</f>
        <v>72</v>
      </c>
      <c r="B148" s="55" t="s">
        <v>1978</v>
      </c>
      <c r="C148" s="55" t="s">
        <v>53</v>
      </c>
      <c r="D148" s="55"/>
      <c r="E148" s="55"/>
      <c r="F148" s="55"/>
      <c r="G148" s="55">
        <v>531093.45200000005</v>
      </c>
      <c r="H148" s="55">
        <v>3579103.22</v>
      </c>
      <c r="I148" s="902"/>
      <c r="J148" s="903">
        <f>J146+1</f>
        <v>72</v>
      </c>
      <c r="K148" s="55" t="s">
        <v>1979</v>
      </c>
      <c r="L148" s="55" t="s">
        <v>1980</v>
      </c>
      <c r="M148" s="758">
        <v>0</v>
      </c>
      <c r="N148" s="758">
        <v>0</v>
      </c>
      <c r="O148" s="758">
        <v>0</v>
      </c>
      <c r="P148" s="758">
        <v>0</v>
      </c>
      <c r="Q148" s="758"/>
      <c r="R148" s="758"/>
      <c r="S148" s="758"/>
      <c r="T148" s="758"/>
      <c r="U148" s="761"/>
      <c r="V148" s="55">
        <f>U147</f>
        <v>439.8</v>
      </c>
      <c r="W148" s="55">
        <v>264.09100000000001</v>
      </c>
      <c r="X148" s="55" t="s">
        <v>1981</v>
      </c>
      <c r="Y148" s="55">
        <v>531082.82200000004</v>
      </c>
      <c r="Z148" s="55">
        <v>3579077.5019999999</v>
      </c>
      <c r="AA148" s="769"/>
    </row>
    <row r="149" spans="1:27">
      <c r="A149" s="903"/>
      <c r="B149" s="55"/>
      <c r="C149" s="55"/>
      <c r="D149" s="55">
        <v>380.06900000000002</v>
      </c>
      <c r="E149" s="55"/>
      <c r="F149" s="55"/>
      <c r="G149" s="55"/>
      <c r="H149" s="55"/>
      <c r="I149" s="902"/>
      <c r="J149" s="905"/>
      <c r="K149" s="55"/>
      <c r="L149" s="55"/>
      <c r="M149" s="55"/>
      <c r="N149" s="55"/>
      <c r="O149" s="55"/>
      <c r="P149" s="55"/>
      <c r="Q149" s="55"/>
      <c r="R149" s="55"/>
      <c r="S149" s="55"/>
      <c r="T149" s="55"/>
      <c r="U149" s="761">
        <v>376</v>
      </c>
      <c r="V149" s="55"/>
      <c r="W149" s="55"/>
      <c r="X149" s="55"/>
      <c r="Y149" s="55"/>
      <c r="Z149" s="55"/>
      <c r="AA149" s="769" t="s">
        <v>2144</v>
      </c>
    </row>
    <row r="150" spans="1:27">
      <c r="A150" s="903">
        <f>A148+1</f>
        <v>73</v>
      </c>
      <c r="B150" s="55" t="s">
        <v>1982</v>
      </c>
      <c r="C150" s="55" t="s">
        <v>53</v>
      </c>
      <c r="D150" s="55"/>
      <c r="E150" s="55"/>
      <c r="F150" s="55"/>
      <c r="G150" s="55">
        <v>531333.66899999999</v>
      </c>
      <c r="H150" s="55">
        <v>3578808.69</v>
      </c>
      <c r="I150" s="902"/>
      <c r="J150" s="903">
        <f>J148+1</f>
        <v>73</v>
      </c>
      <c r="K150" s="55" t="s">
        <v>974</v>
      </c>
      <c r="L150" s="55" t="s">
        <v>62</v>
      </c>
      <c r="M150" s="758">
        <v>0</v>
      </c>
      <c r="N150" s="758">
        <v>0</v>
      </c>
      <c r="O150" s="758">
        <v>0</v>
      </c>
      <c r="P150" s="758">
        <v>0</v>
      </c>
      <c r="Q150" s="758"/>
      <c r="R150" s="758"/>
      <c r="S150" s="758"/>
      <c r="T150" s="758"/>
      <c r="U150" s="761"/>
      <c r="V150" s="55"/>
      <c r="W150" s="55">
        <v>263.54300000000001</v>
      </c>
      <c r="X150" s="55"/>
      <c r="Y150" s="55">
        <v>531326.34900000005</v>
      </c>
      <c r="Z150" s="55">
        <v>3578791.0219999999</v>
      </c>
      <c r="AA150" s="769"/>
    </row>
    <row r="151" spans="1:27">
      <c r="A151" s="903"/>
      <c r="B151" s="55"/>
      <c r="C151" s="55"/>
      <c r="D151" s="55">
        <v>416.94200000000001</v>
      </c>
      <c r="E151" s="55"/>
      <c r="F151" s="55"/>
      <c r="G151" s="55"/>
      <c r="H151" s="55"/>
      <c r="I151" s="902"/>
      <c r="J151" s="905"/>
      <c r="K151" s="55"/>
      <c r="L151" s="55"/>
      <c r="M151" s="55"/>
      <c r="N151" s="55"/>
      <c r="O151" s="55"/>
      <c r="P151" s="55"/>
      <c r="Q151" s="55"/>
      <c r="R151" s="55"/>
      <c r="S151" s="55"/>
      <c r="T151" s="55"/>
      <c r="U151" s="761">
        <v>416</v>
      </c>
      <c r="V151" s="55"/>
      <c r="W151" s="55"/>
      <c r="X151" s="55"/>
      <c r="Y151" s="55"/>
      <c r="Z151" s="55"/>
      <c r="AA151" s="769" t="s">
        <v>2145</v>
      </c>
    </row>
    <row r="152" spans="1:27">
      <c r="A152" s="903">
        <f>A150+1</f>
        <v>74</v>
      </c>
      <c r="B152" s="55" t="s">
        <v>1983</v>
      </c>
      <c r="C152" s="55" t="s">
        <v>62</v>
      </c>
      <c r="D152" s="55"/>
      <c r="E152" s="55"/>
      <c r="F152" s="55"/>
      <c r="G152" s="55">
        <v>531597.19200000004</v>
      </c>
      <c r="H152" s="55">
        <v>3578485.585</v>
      </c>
      <c r="I152" s="902"/>
      <c r="J152" s="903">
        <f>J150+1</f>
        <v>74</v>
      </c>
      <c r="K152" s="55" t="s">
        <v>814</v>
      </c>
      <c r="L152" s="55" t="s">
        <v>62</v>
      </c>
      <c r="M152" s="758">
        <v>0</v>
      </c>
      <c r="N152" s="758">
        <v>0</v>
      </c>
      <c r="O152" s="758">
        <v>0</v>
      </c>
      <c r="P152" s="758">
        <v>0</v>
      </c>
      <c r="Q152" s="55"/>
      <c r="R152" s="55"/>
      <c r="S152" s="55"/>
      <c r="T152" s="55"/>
      <c r="U152" s="761"/>
      <c r="V152" s="55"/>
      <c r="W152" s="55">
        <v>261.31299999999999</v>
      </c>
      <c r="X152" s="55"/>
      <c r="Y152" s="55">
        <v>531595.78200000001</v>
      </c>
      <c r="Z152" s="55">
        <v>3578474.0660000001</v>
      </c>
      <c r="AA152" s="769"/>
    </row>
    <row r="153" spans="1:27">
      <c r="A153" s="903"/>
      <c r="B153" s="55"/>
      <c r="C153" s="55"/>
      <c r="D153" s="55">
        <v>419.35599999999999</v>
      </c>
      <c r="E153" s="55"/>
      <c r="F153" s="55"/>
      <c r="G153" s="55"/>
      <c r="H153" s="55"/>
      <c r="I153" s="902"/>
      <c r="J153" s="905"/>
      <c r="K153" s="55"/>
      <c r="L153" s="55"/>
      <c r="M153" s="55"/>
      <c r="N153" s="55"/>
      <c r="O153" s="55"/>
      <c r="P153" s="55"/>
      <c r="Q153" s="55"/>
      <c r="R153" s="55"/>
      <c r="S153" s="55"/>
      <c r="T153" s="55"/>
      <c r="U153" s="761">
        <v>411.4</v>
      </c>
      <c r="V153" s="55"/>
      <c r="W153" s="55"/>
      <c r="X153" s="55"/>
      <c r="Y153" s="55"/>
      <c r="Z153" s="55"/>
      <c r="AA153" s="769" t="s">
        <v>2146</v>
      </c>
    </row>
    <row r="154" spans="1:27">
      <c r="A154" s="903">
        <f>A152+1</f>
        <v>75</v>
      </c>
      <c r="B154" s="55" t="s">
        <v>1979</v>
      </c>
      <c r="C154" s="55" t="s">
        <v>1277</v>
      </c>
      <c r="D154" s="55"/>
      <c r="E154" s="55">
        <f>D147+D149+D151+D153</f>
        <v>1642.271</v>
      </c>
      <c r="F154" s="55" t="s">
        <v>1984</v>
      </c>
      <c r="G154" s="55">
        <v>531862.24</v>
      </c>
      <c r="H154" s="55">
        <v>3578160.61</v>
      </c>
      <c r="I154" s="902"/>
      <c r="J154" s="903">
        <f>J152+1</f>
        <v>75</v>
      </c>
      <c r="K154" s="55" t="s">
        <v>1985</v>
      </c>
      <c r="L154" s="55" t="s">
        <v>1269</v>
      </c>
      <c r="M154" s="758">
        <v>0</v>
      </c>
      <c r="N154" s="758">
        <v>0</v>
      </c>
      <c r="O154" s="758">
        <v>0</v>
      </c>
      <c r="P154" s="758">
        <v>0</v>
      </c>
      <c r="Q154" s="55"/>
      <c r="R154" s="55"/>
      <c r="S154" s="55"/>
      <c r="T154" s="55"/>
      <c r="U154" s="761"/>
      <c r="V154" s="55">
        <f>U149+U151+U153</f>
        <v>1203.4000000000001</v>
      </c>
      <c r="W154" s="55">
        <v>261.43200000000002</v>
      </c>
      <c r="X154" s="55" t="s">
        <v>1986</v>
      </c>
      <c r="Y154" s="55">
        <v>531862.24</v>
      </c>
      <c r="Z154" s="55">
        <v>3578160.61</v>
      </c>
      <c r="AA154" s="769"/>
    </row>
    <row r="155" spans="1:27">
      <c r="A155" s="903"/>
      <c r="B155" s="55"/>
      <c r="C155" s="55"/>
      <c r="D155" s="55">
        <v>390</v>
      </c>
      <c r="E155" s="55"/>
      <c r="F155" s="55"/>
      <c r="G155" s="55"/>
      <c r="H155" s="55"/>
      <c r="I155" s="902"/>
      <c r="J155" s="905"/>
      <c r="K155" s="55"/>
      <c r="L155" s="55"/>
      <c r="M155" s="55"/>
      <c r="N155" s="55"/>
      <c r="O155" s="55"/>
      <c r="P155" s="55"/>
      <c r="Q155" s="55"/>
      <c r="R155" s="55"/>
      <c r="S155" s="55"/>
      <c r="T155" s="55"/>
      <c r="U155" s="761">
        <v>390</v>
      </c>
      <c r="V155" s="55"/>
      <c r="W155" s="55"/>
      <c r="X155" s="55"/>
      <c r="Y155" s="55"/>
      <c r="Z155" s="55"/>
      <c r="AA155" s="769"/>
    </row>
    <row r="156" spans="1:27">
      <c r="A156" s="903">
        <f>A154+1</f>
        <v>76</v>
      </c>
      <c r="B156" s="55" t="s">
        <v>974</v>
      </c>
      <c r="C156" s="55" t="s">
        <v>62</v>
      </c>
      <c r="D156" s="55"/>
      <c r="E156" s="55"/>
      <c r="F156" s="55"/>
      <c r="G156" s="55">
        <v>532042.39099999995</v>
      </c>
      <c r="H156" s="55">
        <v>3577814.7119999998</v>
      </c>
      <c r="I156" s="902"/>
      <c r="J156" s="903">
        <f>J154+1</f>
        <v>76</v>
      </c>
      <c r="K156" s="55" t="s">
        <v>825</v>
      </c>
      <c r="L156" s="55" t="s">
        <v>62</v>
      </c>
      <c r="M156" s="758">
        <v>0</v>
      </c>
      <c r="N156" s="758">
        <v>0</v>
      </c>
      <c r="O156" s="758">
        <v>0</v>
      </c>
      <c r="P156" s="758">
        <v>0</v>
      </c>
      <c r="Q156" s="55"/>
      <c r="R156" s="55"/>
      <c r="S156" s="55"/>
      <c r="T156" s="55"/>
      <c r="U156" s="761"/>
      <c r="V156" s="55"/>
      <c r="W156" s="55">
        <v>260.87900000000002</v>
      </c>
      <c r="X156" s="55"/>
      <c r="Y156" s="55">
        <v>532042.39099999995</v>
      </c>
      <c r="Z156" s="55">
        <v>3577814.7119999998</v>
      </c>
      <c r="AA156" s="769"/>
    </row>
    <row r="157" spans="1:27">
      <c r="A157" s="903"/>
      <c r="B157" s="55"/>
      <c r="C157" s="55"/>
      <c r="D157" s="55">
        <v>385.27199999999999</v>
      </c>
      <c r="E157" s="55"/>
      <c r="F157" s="55"/>
      <c r="G157" s="55"/>
      <c r="H157" s="55"/>
      <c r="I157" s="902"/>
      <c r="J157" s="905"/>
      <c r="K157" s="55"/>
      <c r="L157" s="55"/>
      <c r="M157" s="55"/>
      <c r="N157" s="55"/>
      <c r="O157" s="55"/>
      <c r="P157" s="55"/>
      <c r="Q157" s="55"/>
      <c r="R157" s="55"/>
      <c r="S157" s="55"/>
      <c r="T157" s="55"/>
      <c r="U157" s="761">
        <v>385.27199999999999</v>
      </c>
      <c r="V157" s="55"/>
      <c r="W157" s="55"/>
      <c r="X157" s="55"/>
      <c r="Y157" s="55"/>
      <c r="Z157" s="55"/>
      <c r="AA157" s="769"/>
    </row>
    <row r="158" spans="1:27">
      <c r="A158" s="903">
        <f>A156+1</f>
        <v>77</v>
      </c>
      <c r="B158" s="55" t="s">
        <v>1985</v>
      </c>
      <c r="C158" s="55" t="s">
        <v>1277</v>
      </c>
      <c r="D158" s="55"/>
      <c r="E158" s="55">
        <f>D155+D157</f>
        <v>775.27199999999993</v>
      </c>
      <c r="F158" s="55" t="s">
        <v>1987</v>
      </c>
      <c r="G158" s="55">
        <v>532220.35800000001</v>
      </c>
      <c r="H158" s="55">
        <v>3577473.0070000002</v>
      </c>
      <c r="I158" s="902"/>
      <c r="J158" s="903">
        <f>J156+1</f>
        <v>77</v>
      </c>
      <c r="K158" s="55" t="s">
        <v>1988</v>
      </c>
      <c r="L158" s="55" t="s">
        <v>1269</v>
      </c>
      <c r="M158" s="758">
        <v>0</v>
      </c>
      <c r="N158" s="758">
        <v>0</v>
      </c>
      <c r="O158" s="758">
        <v>0</v>
      </c>
      <c r="P158" s="758">
        <v>0</v>
      </c>
      <c r="Q158" s="55"/>
      <c r="R158" s="55"/>
      <c r="S158" s="55"/>
      <c r="T158" s="55"/>
      <c r="U158" s="761"/>
      <c r="V158" s="55">
        <f>U155+U157</f>
        <v>775.27199999999993</v>
      </c>
      <c r="W158" s="55">
        <v>260.63499999999999</v>
      </c>
      <c r="X158" s="55" t="s">
        <v>1987</v>
      </c>
      <c r="Y158" s="55">
        <v>532220.35800000001</v>
      </c>
      <c r="Z158" s="55">
        <v>3577473.0070000002</v>
      </c>
      <c r="AA158" s="769"/>
    </row>
    <row r="159" spans="1:27">
      <c r="A159" s="903"/>
      <c r="B159" s="55"/>
      <c r="C159" s="55"/>
      <c r="D159" s="55">
        <v>399.20600000000002</v>
      </c>
      <c r="E159" s="55"/>
      <c r="F159" s="55"/>
      <c r="G159" s="55"/>
      <c r="H159" s="55"/>
      <c r="I159" s="902"/>
      <c r="J159" s="905"/>
      <c r="K159" s="55"/>
      <c r="L159" s="55"/>
      <c r="M159" s="758"/>
      <c r="N159" s="758"/>
      <c r="O159" s="758"/>
      <c r="P159" s="758"/>
      <c r="Q159" s="758"/>
      <c r="R159" s="758"/>
      <c r="S159" s="758"/>
      <c r="T159" s="758"/>
      <c r="U159" s="761">
        <v>399.20600000000002</v>
      </c>
      <c r="V159" s="55"/>
      <c r="W159" s="55"/>
      <c r="X159" s="55"/>
      <c r="Y159" s="55"/>
      <c r="Z159" s="55"/>
      <c r="AA159" s="769" t="s">
        <v>2147</v>
      </c>
    </row>
    <row r="160" spans="1:27">
      <c r="A160" s="903">
        <f>A158+1</f>
        <v>78</v>
      </c>
      <c r="B160" s="55" t="s">
        <v>825</v>
      </c>
      <c r="C160" s="55" t="s">
        <v>62</v>
      </c>
      <c r="D160" s="55"/>
      <c r="E160" s="55"/>
      <c r="F160" s="55"/>
      <c r="G160" s="55">
        <v>532467.99300000002</v>
      </c>
      <c r="H160" s="55">
        <v>3577159.89</v>
      </c>
      <c r="I160" s="902"/>
      <c r="J160" s="903">
        <f>J158+1</f>
        <v>78</v>
      </c>
      <c r="K160" s="55" t="s">
        <v>829</v>
      </c>
      <c r="L160" s="55" t="s">
        <v>62</v>
      </c>
      <c r="M160" s="758">
        <v>0</v>
      </c>
      <c r="N160" s="758">
        <v>0</v>
      </c>
      <c r="O160" s="758">
        <v>0</v>
      </c>
      <c r="P160" s="758">
        <v>0</v>
      </c>
      <c r="Q160" s="758"/>
      <c r="R160" s="758"/>
      <c r="S160" s="758"/>
      <c r="T160" s="758"/>
      <c r="U160" s="761"/>
      <c r="V160" s="55"/>
      <c r="W160" s="55">
        <v>258.64600000000002</v>
      </c>
      <c r="X160" s="55"/>
      <c r="Y160" s="55">
        <v>532467.99300000002</v>
      </c>
      <c r="Z160" s="55">
        <v>3577159.89</v>
      </c>
      <c r="AA160" s="769"/>
    </row>
    <row r="161" spans="1:27">
      <c r="A161" s="903"/>
      <c r="B161" s="55"/>
      <c r="C161" s="55"/>
      <c r="D161" s="55">
        <v>407.48700000000002</v>
      </c>
      <c r="E161" s="55"/>
      <c r="F161" s="55"/>
      <c r="G161" s="55"/>
      <c r="H161" s="55"/>
      <c r="I161" s="902"/>
      <c r="J161" s="905"/>
      <c r="K161" s="55"/>
      <c r="L161" s="55"/>
      <c r="M161" s="758"/>
      <c r="N161" s="758"/>
      <c r="O161" s="758"/>
      <c r="P161" s="758"/>
      <c r="Q161" s="758"/>
      <c r="R161" s="758"/>
      <c r="S161" s="758"/>
      <c r="T161" s="758"/>
      <c r="U161" s="761">
        <v>407.48700000000002</v>
      </c>
      <c r="V161" s="55"/>
      <c r="W161" s="55"/>
      <c r="X161" s="55"/>
      <c r="Y161" s="55"/>
      <c r="Z161" s="55"/>
      <c r="AA161" s="769" t="s">
        <v>2148</v>
      </c>
    </row>
    <row r="162" spans="1:27">
      <c r="A162" s="903">
        <f>A160+1</f>
        <v>79</v>
      </c>
      <c r="B162" s="55" t="s">
        <v>811</v>
      </c>
      <c r="C162" s="55" t="s">
        <v>76</v>
      </c>
      <c r="D162" s="55"/>
      <c r="E162" s="55"/>
      <c r="F162" s="55"/>
      <c r="G162" s="55">
        <v>532720.76500000001</v>
      </c>
      <c r="H162" s="55">
        <v>3576840.2779999999</v>
      </c>
      <c r="I162" s="902"/>
      <c r="J162" s="903">
        <f>J160+1</f>
        <v>79</v>
      </c>
      <c r="K162" s="55" t="s">
        <v>965</v>
      </c>
      <c r="L162" s="55" t="s">
        <v>76</v>
      </c>
      <c r="M162" s="758">
        <v>0</v>
      </c>
      <c r="N162" s="758">
        <v>0</v>
      </c>
      <c r="O162" s="758">
        <v>0</v>
      </c>
      <c r="P162" s="758">
        <v>0</v>
      </c>
      <c r="Q162" s="758"/>
      <c r="R162" s="758"/>
      <c r="S162" s="758"/>
      <c r="T162" s="758"/>
      <c r="U162" s="761"/>
      <c r="V162" s="55"/>
      <c r="W162" s="55">
        <v>258.60899999999998</v>
      </c>
      <c r="X162" s="55"/>
      <c r="Y162" s="55">
        <v>532720.76500000001</v>
      </c>
      <c r="Z162" s="55">
        <v>3576840.2779999999</v>
      </c>
      <c r="AA162" s="769"/>
    </row>
    <row r="163" spans="1:27">
      <c r="A163" s="903"/>
      <c r="B163" s="55"/>
      <c r="C163" s="55"/>
      <c r="D163" s="55">
        <v>403.20100000000002</v>
      </c>
      <c r="E163" s="55"/>
      <c r="F163" s="55"/>
      <c r="G163" s="55"/>
      <c r="H163" s="55"/>
      <c r="I163" s="902"/>
      <c r="J163" s="905"/>
      <c r="K163" s="55"/>
      <c r="L163" s="55"/>
      <c r="M163" s="758"/>
      <c r="N163" s="758"/>
      <c r="O163" s="758"/>
      <c r="P163" s="758"/>
      <c r="Q163" s="758"/>
      <c r="R163" s="758"/>
      <c r="S163" s="758"/>
      <c r="T163" s="758"/>
      <c r="U163" s="761">
        <v>403.2</v>
      </c>
      <c r="V163" s="55"/>
      <c r="W163" s="55"/>
      <c r="X163" s="55"/>
      <c r="Y163" s="55"/>
      <c r="Z163" s="55"/>
      <c r="AA163" s="769" t="s">
        <v>2149</v>
      </c>
    </row>
    <row r="164" spans="1:27">
      <c r="A164" s="903">
        <f>A162+1</f>
        <v>80</v>
      </c>
      <c r="B164" s="55" t="s">
        <v>1988</v>
      </c>
      <c r="C164" s="55" t="s">
        <v>1361</v>
      </c>
      <c r="D164" s="55"/>
      <c r="E164" s="55">
        <f>D159+D161+D163</f>
        <v>1209.894</v>
      </c>
      <c r="F164" s="55" t="s">
        <v>1989</v>
      </c>
      <c r="G164" s="55">
        <v>532970.87899999996</v>
      </c>
      <c r="H164" s="55">
        <v>3576524.0269999998</v>
      </c>
      <c r="I164" s="902"/>
      <c r="J164" s="903">
        <f>J162+1</f>
        <v>80</v>
      </c>
      <c r="K164" s="55" t="s">
        <v>1990</v>
      </c>
      <c r="L164" s="55" t="s">
        <v>1361</v>
      </c>
      <c r="M164" s="758">
        <v>0</v>
      </c>
      <c r="N164" s="758">
        <v>0</v>
      </c>
      <c r="O164" s="758">
        <v>0</v>
      </c>
      <c r="P164" s="758">
        <v>0</v>
      </c>
      <c r="Q164" s="758"/>
      <c r="R164" s="758"/>
      <c r="S164" s="758"/>
      <c r="T164" s="758"/>
      <c r="U164" s="761"/>
      <c r="V164" s="55">
        <f>U159+U161+U163</f>
        <v>1209.893</v>
      </c>
      <c r="W164" s="55">
        <v>258.404</v>
      </c>
      <c r="X164" s="55" t="s">
        <v>1989</v>
      </c>
      <c r="Y164" s="55">
        <v>532970.87899999996</v>
      </c>
      <c r="Z164" s="55">
        <v>3576524.0269999998</v>
      </c>
      <c r="AA164" s="769"/>
    </row>
    <row r="165" spans="1:27">
      <c r="A165" s="903"/>
      <c r="B165" s="55"/>
      <c r="C165" s="55"/>
      <c r="D165" s="55">
        <v>429.65300000000002</v>
      </c>
      <c r="E165" s="55"/>
      <c r="F165" s="55"/>
      <c r="G165" s="55"/>
      <c r="H165" s="55"/>
      <c r="I165" s="902"/>
      <c r="J165" s="905"/>
      <c r="K165" s="55"/>
      <c r="L165" s="55"/>
      <c r="M165" s="758"/>
      <c r="N165" s="758"/>
      <c r="O165" s="758"/>
      <c r="P165" s="758"/>
      <c r="Q165" s="758"/>
      <c r="R165" s="758"/>
      <c r="S165" s="758"/>
      <c r="T165" s="758"/>
      <c r="U165" s="761">
        <v>429.65300000000002</v>
      </c>
      <c r="V165" s="55"/>
      <c r="W165" s="55"/>
      <c r="X165" s="55"/>
      <c r="Y165" s="55"/>
      <c r="Z165" s="55"/>
      <c r="AA165" s="769"/>
    </row>
    <row r="166" spans="1:27">
      <c r="A166" s="903">
        <f>A164+1</f>
        <v>81</v>
      </c>
      <c r="B166" s="55" t="s">
        <v>829</v>
      </c>
      <c r="C166" s="55" t="s">
        <v>62</v>
      </c>
      <c r="D166" s="55"/>
      <c r="E166" s="55"/>
      <c r="F166" s="55"/>
      <c r="G166" s="55">
        <v>533314.18900000001</v>
      </c>
      <c r="H166" s="55">
        <v>3576265.6869999999</v>
      </c>
      <c r="I166" s="902"/>
      <c r="J166" s="903">
        <f>J164+1</f>
        <v>81</v>
      </c>
      <c r="K166" s="55" t="s">
        <v>964</v>
      </c>
      <c r="L166" s="55" t="s">
        <v>62</v>
      </c>
      <c r="M166" s="758">
        <v>0</v>
      </c>
      <c r="N166" s="758">
        <v>0</v>
      </c>
      <c r="O166" s="758">
        <v>0</v>
      </c>
      <c r="P166" s="758">
        <v>0</v>
      </c>
      <c r="Q166" s="55"/>
      <c r="R166" s="55"/>
      <c r="S166" s="55"/>
      <c r="T166" s="55"/>
      <c r="U166" s="761"/>
      <c r="V166" s="55"/>
      <c r="W166" s="55">
        <v>258.15800000000002</v>
      </c>
      <c r="X166" s="55"/>
      <c r="Y166" s="55">
        <v>533314.18900000001</v>
      </c>
      <c r="Z166" s="55">
        <v>3576265.6869999999</v>
      </c>
      <c r="AA166" s="769"/>
    </row>
    <row r="167" spans="1:27">
      <c r="A167" s="903"/>
      <c r="B167" s="55"/>
      <c r="C167" s="55"/>
      <c r="D167" s="55">
        <v>400.29599999999999</v>
      </c>
      <c r="E167" s="55"/>
      <c r="F167" s="55"/>
      <c r="G167" s="55"/>
      <c r="H167" s="55"/>
      <c r="I167" s="902"/>
      <c r="J167" s="905"/>
      <c r="K167" s="55"/>
      <c r="L167" s="55"/>
      <c r="M167" s="55"/>
      <c r="N167" s="55"/>
      <c r="O167" s="55"/>
      <c r="P167" s="55"/>
      <c r="Q167" s="55"/>
      <c r="R167" s="55"/>
      <c r="S167" s="55"/>
      <c r="T167" s="55"/>
      <c r="U167" s="761">
        <v>400.3</v>
      </c>
      <c r="V167" s="55"/>
      <c r="W167" s="55"/>
      <c r="X167" s="55"/>
      <c r="Y167" s="55"/>
      <c r="Z167" s="55"/>
      <c r="AA167" s="769" t="s">
        <v>2150</v>
      </c>
    </row>
    <row r="168" spans="1:27">
      <c r="A168" s="903">
        <f>A166+1</f>
        <v>82</v>
      </c>
      <c r="B168" s="55" t="s">
        <v>965</v>
      </c>
      <c r="C168" s="55" t="s">
        <v>62</v>
      </c>
      <c r="D168" s="55"/>
      <c r="E168" s="55"/>
      <c r="F168" s="55"/>
      <c r="G168" s="55">
        <v>533634.04200000002</v>
      </c>
      <c r="H168" s="55">
        <v>3576024.9980000001</v>
      </c>
      <c r="I168" s="902"/>
      <c r="J168" s="903">
        <f>J166+1</f>
        <v>82</v>
      </c>
      <c r="K168" s="55" t="s">
        <v>834</v>
      </c>
      <c r="L168" s="55" t="s">
        <v>62</v>
      </c>
      <c r="M168" s="758">
        <v>0</v>
      </c>
      <c r="N168" s="758">
        <v>0</v>
      </c>
      <c r="O168" s="758">
        <v>0</v>
      </c>
      <c r="P168" s="758">
        <v>0</v>
      </c>
      <c r="Q168" s="55"/>
      <c r="R168" s="55"/>
      <c r="S168" s="55"/>
      <c r="T168" s="55"/>
      <c r="U168" s="761"/>
      <c r="V168" s="55"/>
      <c r="W168" s="55">
        <v>256.27100000000002</v>
      </c>
      <c r="X168" s="55"/>
      <c r="Y168" s="55">
        <v>533634.04200000002</v>
      </c>
      <c r="Z168" s="55">
        <v>3576024.9980000001</v>
      </c>
      <c r="AA168" s="769"/>
    </row>
    <row r="169" spans="1:27">
      <c r="A169" s="903"/>
      <c r="B169" s="55"/>
      <c r="C169" s="55"/>
      <c r="D169" s="55">
        <v>414.63</v>
      </c>
      <c r="E169" s="55"/>
      <c r="F169" s="55"/>
      <c r="G169" s="55"/>
      <c r="H169" s="55"/>
      <c r="I169" s="902"/>
      <c r="J169" s="905"/>
      <c r="K169" s="55"/>
      <c r="L169" s="55"/>
      <c r="M169" s="55"/>
      <c r="N169" s="55"/>
      <c r="O169" s="55"/>
      <c r="P169" s="55"/>
      <c r="Q169" s="55"/>
      <c r="R169" s="55"/>
      <c r="S169" s="55"/>
      <c r="T169" s="55"/>
      <c r="U169" s="761">
        <v>414.63</v>
      </c>
      <c r="V169" s="55"/>
      <c r="W169" s="55"/>
      <c r="X169" s="55"/>
      <c r="Y169" s="55"/>
      <c r="Z169" s="55"/>
      <c r="AA169" s="769" t="s">
        <v>2151</v>
      </c>
    </row>
    <row r="170" spans="1:27">
      <c r="A170" s="903">
        <f>A168+1</f>
        <v>83</v>
      </c>
      <c r="B170" s="55" t="s">
        <v>830</v>
      </c>
      <c r="C170" s="55" t="s">
        <v>90</v>
      </c>
      <c r="D170" s="55"/>
      <c r="E170" s="55"/>
      <c r="F170" s="55"/>
      <c r="G170" s="55">
        <v>533965.348</v>
      </c>
      <c r="H170" s="55">
        <v>3575775.69</v>
      </c>
      <c r="I170" s="902"/>
      <c r="J170" s="903">
        <f>J168+1</f>
        <v>83</v>
      </c>
      <c r="K170" s="55" t="s">
        <v>816</v>
      </c>
      <c r="L170" s="55" t="s">
        <v>90</v>
      </c>
      <c r="M170" s="758">
        <v>0</v>
      </c>
      <c r="N170" s="758">
        <v>0</v>
      </c>
      <c r="O170" s="758">
        <v>0</v>
      </c>
      <c r="P170" s="758">
        <v>0</v>
      </c>
      <c r="Q170" s="55"/>
      <c r="R170" s="55"/>
      <c r="S170" s="55"/>
      <c r="T170" s="55"/>
      <c r="U170" s="761"/>
      <c r="V170" s="55"/>
      <c r="W170" s="55">
        <v>256.99299999999999</v>
      </c>
      <c r="X170" s="55"/>
      <c r="Y170" s="55">
        <v>533965.348</v>
      </c>
      <c r="Z170" s="55">
        <v>3575775.69</v>
      </c>
      <c r="AA170" s="769"/>
    </row>
    <row r="171" spans="1:27">
      <c r="A171" s="903"/>
      <c r="B171" s="55"/>
      <c r="C171" s="55"/>
      <c r="D171" s="55">
        <v>515.88599999999997</v>
      </c>
      <c r="E171" s="55"/>
      <c r="F171" s="55"/>
      <c r="G171" s="55"/>
      <c r="H171" s="55"/>
      <c r="I171" s="902"/>
      <c r="J171" s="905"/>
      <c r="K171" s="55"/>
      <c r="L171" s="55"/>
      <c r="M171" s="758"/>
      <c r="N171" s="758"/>
      <c r="O171" s="758"/>
      <c r="P171" s="758"/>
      <c r="Q171" s="758"/>
      <c r="R171" s="758"/>
      <c r="S171" s="758"/>
      <c r="T171" s="758"/>
      <c r="U171" s="761">
        <v>515.89</v>
      </c>
      <c r="V171" s="55"/>
      <c r="W171" s="55"/>
      <c r="X171" s="55"/>
      <c r="Y171" s="55"/>
      <c r="Z171" s="55"/>
      <c r="AA171" s="771" t="s">
        <v>2131</v>
      </c>
    </row>
    <row r="172" spans="1:27">
      <c r="A172" s="903">
        <f>A170+1</f>
        <v>84</v>
      </c>
      <c r="B172" s="55" t="s">
        <v>1990</v>
      </c>
      <c r="C172" s="55" t="s">
        <v>1991</v>
      </c>
      <c r="D172" s="55"/>
      <c r="E172" s="55">
        <f>D165+D167+D169+D171</f>
        <v>1760.4650000000001</v>
      </c>
      <c r="F172" s="55" t="s">
        <v>1992</v>
      </c>
      <c r="G172" s="55">
        <v>534377.56200000003</v>
      </c>
      <c r="H172" s="55">
        <v>3575465.5</v>
      </c>
      <c r="I172" s="902"/>
      <c r="J172" s="903">
        <f>J170+1</f>
        <v>84</v>
      </c>
      <c r="K172" s="55" t="s">
        <v>1993</v>
      </c>
      <c r="L172" s="55" t="s">
        <v>1991</v>
      </c>
      <c r="M172" s="55">
        <v>4</v>
      </c>
      <c r="N172" s="55">
        <v>4</v>
      </c>
      <c r="O172" s="55">
        <v>4</v>
      </c>
      <c r="P172" s="55">
        <v>4</v>
      </c>
      <c r="Q172" s="758"/>
      <c r="R172" s="758"/>
      <c r="S172" s="758"/>
      <c r="T172" s="758"/>
      <c r="U172" s="761"/>
      <c r="V172" s="55"/>
      <c r="W172" s="55">
        <v>256.55</v>
      </c>
      <c r="X172" s="55" t="s">
        <v>1992</v>
      </c>
      <c r="Y172" s="55">
        <v>534377.56200000003</v>
      </c>
      <c r="Z172" s="55">
        <v>3575465.5</v>
      </c>
      <c r="AA172" s="772"/>
    </row>
    <row r="173" spans="1:27">
      <c r="A173" s="905"/>
      <c r="B173" s="55"/>
      <c r="C173" s="55"/>
      <c r="D173" s="55">
        <v>212.44300000000001</v>
      </c>
      <c r="E173" s="55"/>
      <c r="F173" s="55"/>
      <c r="G173" s="55"/>
      <c r="H173" s="55"/>
      <c r="I173" s="902"/>
      <c r="J173" s="905"/>
      <c r="K173" s="55"/>
      <c r="L173" s="55"/>
      <c r="M173" s="55"/>
      <c r="N173" s="55"/>
      <c r="O173" s="55"/>
      <c r="P173" s="55"/>
      <c r="Q173" s="55"/>
      <c r="R173" s="55"/>
      <c r="S173" s="55"/>
      <c r="T173" s="55"/>
      <c r="U173" s="761">
        <v>212.44300000000001</v>
      </c>
      <c r="V173" s="55"/>
      <c r="W173" s="55"/>
      <c r="X173" s="55"/>
      <c r="Y173" s="55"/>
      <c r="Z173" s="55"/>
      <c r="AA173" s="772" t="s">
        <v>2152</v>
      </c>
    </row>
    <row r="174" spans="1:27">
      <c r="A174" s="903">
        <f>A172+1</f>
        <v>85</v>
      </c>
      <c r="B174" s="55" t="s">
        <v>1993</v>
      </c>
      <c r="C174" s="55" t="s">
        <v>1991</v>
      </c>
      <c r="D174" s="55"/>
      <c r="E174" s="55">
        <v>212.44300000000001</v>
      </c>
      <c r="F174" s="55" t="s">
        <v>1994</v>
      </c>
      <c r="G174" s="55">
        <v>534590</v>
      </c>
      <c r="H174" s="55">
        <v>3575464</v>
      </c>
      <c r="I174" s="902"/>
      <c r="J174" s="903">
        <f>J172+1</f>
        <v>85</v>
      </c>
      <c r="K174" s="55" t="s">
        <v>1995</v>
      </c>
      <c r="L174" s="55" t="s">
        <v>1991</v>
      </c>
      <c r="M174" s="55">
        <v>4</v>
      </c>
      <c r="N174" s="55">
        <v>4</v>
      </c>
      <c r="O174" s="55">
        <v>4</v>
      </c>
      <c r="P174" s="55">
        <v>4</v>
      </c>
      <c r="Q174" s="758"/>
      <c r="R174" s="758"/>
      <c r="S174" s="758"/>
      <c r="T174" s="758"/>
      <c r="U174" s="761"/>
      <c r="V174" s="759">
        <f>U173</f>
        <v>212.44300000000001</v>
      </c>
      <c r="W174" s="55">
        <v>255.76400000000001</v>
      </c>
      <c r="X174" s="55" t="s">
        <v>1994</v>
      </c>
      <c r="Y174" s="759">
        <v>534590</v>
      </c>
      <c r="Z174" s="759">
        <v>3575464</v>
      </c>
      <c r="AA174" s="772" t="s">
        <v>1942</v>
      </c>
    </row>
    <row r="175" spans="1:27">
      <c r="A175" s="905"/>
      <c r="B175" s="55"/>
      <c r="C175" s="55"/>
      <c r="D175" s="55">
        <v>440</v>
      </c>
      <c r="E175" s="55"/>
      <c r="F175" s="55"/>
      <c r="G175" s="55"/>
      <c r="H175" s="55"/>
      <c r="I175" s="902"/>
      <c r="J175" s="905"/>
      <c r="K175" s="55"/>
      <c r="L175" s="55"/>
      <c r="M175" s="55"/>
      <c r="N175" s="55"/>
      <c r="O175" s="55"/>
      <c r="P175" s="55"/>
      <c r="Q175" s="55"/>
      <c r="R175" s="55"/>
      <c r="S175" s="55"/>
      <c r="T175" s="55"/>
      <c r="U175" s="761">
        <v>459.99900000000002</v>
      </c>
      <c r="V175" s="55"/>
      <c r="W175" s="55"/>
      <c r="X175" s="55"/>
      <c r="Y175" s="55"/>
      <c r="Z175" s="55"/>
      <c r="AA175" s="772" t="s">
        <v>2153</v>
      </c>
    </row>
    <row r="176" spans="1:27">
      <c r="A176" s="903">
        <f>A174+1</f>
        <v>86</v>
      </c>
      <c r="B176" s="55" t="s">
        <v>932</v>
      </c>
      <c r="C176" s="55" t="s">
        <v>76</v>
      </c>
      <c r="D176" s="55"/>
      <c r="E176" s="55"/>
      <c r="F176" s="55"/>
      <c r="G176" s="55">
        <v>534970.22</v>
      </c>
      <c r="H176" s="55">
        <v>3575242.568</v>
      </c>
      <c r="I176" s="902"/>
      <c r="J176" s="903">
        <f>J174+1</f>
        <v>86</v>
      </c>
      <c r="K176" s="55" t="s">
        <v>1015</v>
      </c>
      <c r="L176" s="55" t="s">
        <v>76</v>
      </c>
      <c r="M176" s="55">
        <v>0</v>
      </c>
      <c r="N176" s="55">
        <v>0</v>
      </c>
      <c r="O176" s="55">
        <v>0</v>
      </c>
      <c r="P176" s="55">
        <v>0</v>
      </c>
      <c r="Q176" s="758"/>
      <c r="R176" s="758"/>
      <c r="S176" s="758"/>
      <c r="T176" s="758"/>
      <c r="U176" s="761"/>
      <c r="V176" s="55"/>
      <c r="W176" s="55">
        <v>255.089</v>
      </c>
      <c r="X176" s="55"/>
      <c r="Y176" s="55">
        <v>534987.50300000003</v>
      </c>
      <c r="Z176" s="55">
        <v>3575232.503</v>
      </c>
      <c r="AA176" s="772"/>
    </row>
    <row r="177" spans="1:27">
      <c r="A177" s="905"/>
      <c r="B177" s="55"/>
      <c r="C177" s="55"/>
      <c r="D177" s="55">
        <v>280</v>
      </c>
      <c r="E177" s="55"/>
      <c r="F177" s="55"/>
      <c r="G177" s="55"/>
      <c r="H177" s="55"/>
      <c r="I177" s="902"/>
      <c r="J177" s="905"/>
      <c r="K177" s="55"/>
      <c r="L177" s="55"/>
      <c r="M177" s="55"/>
      <c r="N177" s="55"/>
      <c r="O177" s="55"/>
      <c r="P177" s="55"/>
      <c r="Q177" s="55"/>
      <c r="R177" s="55"/>
      <c r="S177" s="55"/>
      <c r="T177" s="55"/>
      <c r="U177" s="761">
        <v>260</v>
      </c>
      <c r="V177" s="55"/>
      <c r="W177" s="55"/>
      <c r="X177" s="55"/>
      <c r="Y177" s="55"/>
      <c r="Z177" s="55"/>
      <c r="AA177" s="772"/>
    </row>
    <row r="178" spans="1:27">
      <c r="A178" s="903">
        <f>A176+1</f>
        <v>87</v>
      </c>
      <c r="B178" s="55" t="s">
        <v>920</v>
      </c>
      <c r="C178" s="55" t="s">
        <v>76</v>
      </c>
      <c r="D178" s="55"/>
      <c r="E178" s="55"/>
      <c r="F178" s="55"/>
      <c r="G178" s="55">
        <v>535212.179</v>
      </c>
      <c r="H178" s="55">
        <v>3575101.656</v>
      </c>
      <c r="I178" s="902"/>
      <c r="J178" s="903">
        <f>J176+1</f>
        <v>87</v>
      </c>
      <c r="K178" s="55" t="s">
        <v>1016</v>
      </c>
      <c r="L178" s="55" t="s">
        <v>76</v>
      </c>
      <c r="M178" s="55">
        <v>0</v>
      </c>
      <c r="N178" s="55">
        <v>0</v>
      </c>
      <c r="O178" s="55">
        <v>0</v>
      </c>
      <c r="P178" s="55">
        <v>0</v>
      </c>
      <c r="Q178" s="758"/>
      <c r="R178" s="758"/>
      <c r="S178" s="758"/>
      <c r="T178" s="758"/>
      <c r="U178" s="761"/>
      <c r="V178" s="55"/>
      <c r="W178" s="55">
        <v>255.03299999999999</v>
      </c>
      <c r="X178" s="55"/>
      <c r="Y178" s="55">
        <v>535212.17799999996</v>
      </c>
      <c r="Z178" s="55">
        <v>3575101.656</v>
      </c>
      <c r="AA178" s="772"/>
    </row>
    <row r="179" spans="1:27">
      <c r="A179" s="905"/>
      <c r="B179" s="55"/>
      <c r="C179" s="55"/>
      <c r="D179" s="55">
        <v>330</v>
      </c>
      <c r="E179" s="55"/>
      <c r="F179" s="55"/>
      <c r="G179" s="55"/>
      <c r="H179" s="55"/>
      <c r="I179" s="902"/>
      <c r="J179" s="905"/>
      <c r="K179" s="55"/>
      <c r="L179" s="55"/>
      <c r="M179" s="55"/>
      <c r="N179" s="55"/>
      <c r="O179" s="55"/>
      <c r="P179" s="55"/>
      <c r="Q179" s="55"/>
      <c r="R179" s="55"/>
      <c r="S179" s="55"/>
      <c r="T179" s="55"/>
      <c r="U179" s="761">
        <v>330</v>
      </c>
      <c r="V179" s="55"/>
      <c r="W179" s="55"/>
      <c r="X179" s="55"/>
      <c r="Y179" s="55"/>
      <c r="Z179" s="55"/>
      <c r="AA179" s="772" t="s">
        <v>2154</v>
      </c>
    </row>
    <row r="180" spans="1:27">
      <c r="A180" s="903">
        <f>A178+1</f>
        <v>88</v>
      </c>
      <c r="B180" s="55" t="s">
        <v>926</v>
      </c>
      <c r="C180" s="55" t="s">
        <v>76</v>
      </c>
      <c r="D180" s="55"/>
      <c r="E180" s="55"/>
      <c r="F180" s="55"/>
      <c r="G180" s="55">
        <v>535497.34400000004</v>
      </c>
      <c r="H180" s="55">
        <v>3574935.5819999999</v>
      </c>
      <c r="I180" s="902"/>
      <c r="J180" s="903">
        <f>J178+1</f>
        <v>88</v>
      </c>
      <c r="K180" s="55" t="s">
        <v>1017</v>
      </c>
      <c r="L180" s="55" t="s">
        <v>76</v>
      </c>
      <c r="M180" s="55">
        <v>0</v>
      </c>
      <c r="N180" s="55">
        <v>0</v>
      </c>
      <c r="O180" s="55">
        <v>0</v>
      </c>
      <c r="P180" s="55">
        <v>0</v>
      </c>
      <c r="Q180" s="758"/>
      <c r="R180" s="758"/>
      <c r="S180" s="758"/>
      <c r="T180" s="758"/>
      <c r="U180" s="761"/>
      <c r="V180" s="55"/>
      <c r="W180" s="55">
        <v>255.023</v>
      </c>
      <c r="X180" s="55"/>
      <c r="Y180" s="55">
        <v>535497.34400000004</v>
      </c>
      <c r="Z180" s="55">
        <v>3574935.5819999999</v>
      </c>
      <c r="AA180" s="772"/>
    </row>
    <row r="181" spans="1:27">
      <c r="A181" s="905"/>
      <c r="B181" s="55"/>
      <c r="C181" s="55"/>
      <c r="D181" s="55">
        <v>311.04000000000002</v>
      </c>
      <c r="E181" s="55"/>
      <c r="F181" s="55"/>
      <c r="G181" s="55"/>
      <c r="H181" s="55"/>
      <c r="I181" s="902"/>
      <c r="J181" s="905"/>
      <c r="K181" s="55"/>
      <c r="L181" s="55"/>
      <c r="M181" s="55"/>
      <c r="N181" s="55"/>
      <c r="O181" s="55"/>
      <c r="P181" s="55"/>
      <c r="Q181" s="55"/>
      <c r="R181" s="55"/>
      <c r="S181" s="55"/>
      <c r="T181" s="55"/>
      <c r="U181" s="761">
        <v>311.04000000000002</v>
      </c>
      <c r="V181" s="55"/>
      <c r="W181" s="55"/>
      <c r="X181" s="55"/>
      <c r="Y181" s="55"/>
      <c r="Z181" s="55"/>
      <c r="AA181" s="772" t="s">
        <v>2155</v>
      </c>
    </row>
    <row r="182" spans="1:27">
      <c r="A182" s="903">
        <f>A180+1</f>
        <v>89</v>
      </c>
      <c r="B182" s="55" t="s">
        <v>1995</v>
      </c>
      <c r="C182" s="55" t="s">
        <v>1319</v>
      </c>
      <c r="D182" s="55"/>
      <c r="E182" s="55">
        <f>D175+D177+D179+D181</f>
        <v>1361.04</v>
      </c>
      <c r="F182" s="55" t="s">
        <v>1996</v>
      </c>
      <c r="G182" s="55">
        <v>535766.125</v>
      </c>
      <c r="H182" s="55">
        <v>3574779.0490000001</v>
      </c>
      <c r="I182" s="902"/>
      <c r="J182" s="903">
        <f>J180+1</f>
        <v>89</v>
      </c>
      <c r="K182" s="55" t="s">
        <v>1997</v>
      </c>
      <c r="L182" s="55" t="s">
        <v>1998</v>
      </c>
      <c r="M182" s="55">
        <v>0</v>
      </c>
      <c r="N182" s="55">
        <v>0</v>
      </c>
      <c r="O182" s="55">
        <v>0</v>
      </c>
      <c r="P182" s="55">
        <v>0</v>
      </c>
      <c r="Q182" s="758"/>
      <c r="R182" s="758"/>
      <c r="S182" s="758"/>
      <c r="T182" s="758"/>
      <c r="U182" s="761"/>
      <c r="V182" s="759">
        <f>U175+U177+U179+U181</f>
        <v>1361.039</v>
      </c>
      <c r="W182" s="55">
        <v>255.179</v>
      </c>
      <c r="X182" s="55" t="s">
        <v>1999</v>
      </c>
      <c r="Y182" s="55">
        <v>535766.125</v>
      </c>
      <c r="Z182" s="55">
        <v>3574779.0490000001</v>
      </c>
      <c r="AA182" s="772"/>
    </row>
    <row r="183" spans="1:27">
      <c r="A183" s="905"/>
      <c r="B183" s="55"/>
      <c r="C183" s="55"/>
      <c r="D183" s="55">
        <v>389.99900000000002</v>
      </c>
      <c r="E183" s="55"/>
      <c r="F183" s="55"/>
      <c r="G183" s="55"/>
      <c r="H183" s="55"/>
      <c r="I183" s="902"/>
      <c r="J183" s="905"/>
      <c r="K183" s="55"/>
      <c r="L183" s="55"/>
      <c r="M183" s="55"/>
      <c r="N183" s="55"/>
      <c r="O183" s="55"/>
      <c r="P183" s="55"/>
      <c r="Q183" s="55"/>
      <c r="R183" s="55"/>
      <c r="S183" s="55"/>
      <c r="T183" s="55"/>
      <c r="U183" s="761">
        <v>408.94799999999998</v>
      </c>
      <c r="V183" s="55"/>
      <c r="W183" s="55"/>
      <c r="X183" s="55"/>
      <c r="Y183" s="55"/>
      <c r="Z183" s="55"/>
      <c r="AA183" s="772" t="s">
        <v>2156</v>
      </c>
    </row>
    <row r="184" spans="1:27">
      <c r="A184" s="903">
        <f>A182+1</f>
        <v>90</v>
      </c>
      <c r="B184" s="55" t="s">
        <v>1015</v>
      </c>
      <c r="C184" s="55" t="s">
        <v>62</v>
      </c>
      <c r="D184" s="55"/>
      <c r="E184" s="55"/>
      <c r="F184" s="55"/>
      <c r="G184" s="55">
        <v>535923.054</v>
      </c>
      <c r="H184" s="55">
        <v>3574422.0159999998</v>
      </c>
      <c r="I184" s="902"/>
      <c r="J184" s="903">
        <f>J182+1</f>
        <v>90</v>
      </c>
      <c r="K184" s="55" t="s">
        <v>765</v>
      </c>
      <c r="L184" s="55" t="s">
        <v>53</v>
      </c>
      <c r="M184" s="55">
        <v>0</v>
      </c>
      <c r="N184" s="55">
        <v>0</v>
      </c>
      <c r="O184" s="55">
        <v>0</v>
      </c>
      <c r="P184" s="55">
        <v>0</v>
      </c>
      <c r="Q184" s="758"/>
      <c r="R184" s="758"/>
      <c r="S184" s="758"/>
      <c r="T184" s="758"/>
      <c r="U184" s="761"/>
      <c r="V184" s="55"/>
      <c r="W184" s="55">
        <v>256.00900000000001</v>
      </c>
      <c r="X184" s="55"/>
      <c r="Y184" s="55">
        <v>535916.31299999997</v>
      </c>
      <c r="Z184" s="55">
        <v>3574398.6779999998</v>
      </c>
      <c r="AA184" s="772"/>
    </row>
    <row r="185" spans="1:27">
      <c r="A185" s="905"/>
      <c r="B185" s="55"/>
      <c r="C185" s="55"/>
      <c r="D185" s="55">
        <v>385</v>
      </c>
      <c r="E185" s="55"/>
      <c r="F185" s="55"/>
      <c r="G185" s="55"/>
      <c r="H185" s="55"/>
      <c r="I185" s="902"/>
      <c r="J185" s="905"/>
      <c r="K185" s="55"/>
      <c r="L185" s="55"/>
      <c r="M185" s="55"/>
      <c r="N185" s="55"/>
      <c r="O185" s="55"/>
      <c r="P185" s="55"/>
      <c r="Q185" s="55"/>
      <c r="R185" s="55"/>
      <c r="S185" s="55"/>
      <c r="T185" s="55"/>
      <c r="U185" s="761">
        <v>371.34500000000003</v>
      </c>
      <c r="V185" s="55"/>
      <c r="W185" s="55"/>
      <c r="X185" s="55"/>
      <c r="Y185" s="55"/>
      <c r="Z185" s="55"/>
      <c r="AA185" s="772"/>
    </row>
    <row r="186" spans="1:27">
      <c r="A186" s="903">
        <f>A184+1</f>
        <v>91</v>
      </c>
      <c r="B186" s="55" t="s">
        <v>1016</v>
      </c>
      <c r="C186" s="55" t="s">
        <v>76</v>
      </c>
      <c r="D186" s="55"/>
      <c r="E186" s="55"/>
      <c r="F186" s="55"/>
      <c r="G186" s="55">
        <v>536077.97199999995</v>
      </c>
      <c r="H186" s="55">
        <v>3574069.5589999999</v>
      </c>
      <c r="I186" s="902"/>
      <c r="J186" s="903">
        <f>J184+1</f>
        <v>91</v>
      </c>
      <c r="K186" s="55" t="s">
        <v>801</v>
      </c>
      <c r="L186" s="55" t="s">
        <v>76</v>
      </c>
      <c r="M186" s="55">
        <v>0</v>
      </c>
      <c r="N186" s="55">
        <v>0</v>
      </c>
      <c r="O186" s="55">
        <v>0</v>
      </c>
      <c r="P186" s="55">
        <v>0</v>
      </c>
      <c r="Q186" s="758"/>
      <c r="R186" s="758"/>
      <c r="S186" s="758"/>
      <c r="T186" s="758"/>
      <c r="U186" s="761"/>
      <c r="V186" s="55"/>
      <c r="W186" s="55">
        <v>255.012</v>
      </c>
      <c r="X186" s="55"/>
      <c r="Y186" s="55">
        <v>536052.69099999999</v>
      </c>
      <c r="Z186" s="55">
        <v>3574053.2820000001</v>
      </c>
      <c r="AA186" s="772"/>
    </row>
    <row r="187" spans="1:27">
      <c r="A187" s="905"/>
      <c r="B187" s="55"/>
      <c r="C187" s="55"/>
      <c r="D187" s="55">
        <v>385</v>
      </c>
      <c r="E187" s="55"/>
      <c r="F187" s="55"/>
      <c r="G187" s="55"/>
      <c r="H187" s="55"/>
      <c r="I187" s="902"/>
      <c r="J187" s="905"/>
      <c r="K187" s="55"/>
      <c r="L187" s="55"/>
      <c r="M187" s="55"/>
      <c r="N187" s="55"/>
      <c r="O187" s="55"/>
      <c r="P187" s="55"/>
      <c r="Q187" s="55"/>
      <c r="R187" s="55"/>
      <c r="S187" s="55"/>
      <c r="T187" s="55"/>
      <c r="U187" s="761">
        <v>364.11399999999998</v>
      </c>
      <c r="V187" s="55"/>
      <c r="W187" s="55"/>
      <c r="X187" s="55"/>
      <c r="Y187" s="55"/>
      <c r="Z187" s="55"/>
      <c r="AA187" s="772" t="s">
        <v>2157</v>
      </c>
    </row>
    <row r="188" spans="1:27">
      <c r="A188" s="903">
        <f>A186+1</f>
        <v>92</v>
      </c>
      <c r="B188" s="55" t="s">
        <v>1017</v>
      </c>
      <c r="C188" s="55" t="s">
        <v>62</v>
      </c>
      <c r="D188" s="55"/>
      <c r="E188" s="55"/>
      <c r="F188" s="55"/>
      <c r="G188" s="55">
        <v>536232.88899999997</v>
      </c>
      <c r="H188" s="55">
        <v>3573717.1030000001</v>
      </c>
      <c r="I188" s="902"/>
      <c r="J188" s="903">
        <f>J186+1</f>
        <v>92</v>
      </c>
      <c r="K188" s="55" t="s">
        <v>806</v>
      </c>
      <c r="L188" s="55" t="s">
        <v>62</v>
      </c>
      <c r="M188" s="55">
        <v>0</v>
      </c>
      <c r="N188" s="55">
        <v>0</v>
      </c>
      <c r="O188" s="55">
        <v>0</v>
      </c>
      <c r="P188" s="55">
        <v>0</v>
      </c>
      <c r="Q188" s="758"/>
      <c r="R188" s="758"/>
      <c r="S188" s="758"/>
      <c r="T188" s="758"/>
      <c r="U188" s="761"/>
      <c r="V188" s="55"/>
      <c r="W188" s="55">
        <v>255.34700000000001</v>
      </c>
      <c r="X188" s="55"/>
      <c r="Y188" s="55">
        <v>536186.41299999994</v>
      </c>
      <c r="Z188" s="55">
        <v>3573714.6120000002</v>
      </c>
      <c r="AA188" s="772"/>
    </row>
    <row r="189" spans="1:27">
      <c r="A189" s="905"/>
      <c r="B189" s="55"/>
      <c r="C189" s="55"/>
      <c r="D189" s="55">
        <v>400</v>
      </c>
      <c r="E189" s="55"/>
      <c r="F189" s="55"/>
      <c r="G189" s="55"/>
      <c r="H189" s="55"/>
      <c r="I189" s="902"/>
      <c r="J189" s="905"/>
      <c r="K189" s="55"/>
      <c r="L189" s="55"/>
      <c r="M189" s="55"/>
      <c r="N189" s="55"/>
      <c r="O189" s="55"/>
      <c r="P189" s="55"/>
      <c r="Q189" s="55"/>
      <c r="R189" s="55"/>
      <c r="S189" s="55"/>
      <c r="T189" s="55"/>
      <c r="U189" s="761">
        <v>419.36</v>
      </c>
      <c r="V189" s="55"/>
      <c r="W189" s="55"/>
      <c r="X189" s="55"/>
      <c r="Y189" s="55"/>
      <c r="Z189" s="55"/>
      <c r="AA189" s="772" t="s">
        <v>2158</v>
      </c>
    </row>
    <row r="190" spans="1:27">
      <c r="A190" s="903">
        <f>A188+1</f>
        <v>93</v>
      </c>
      <c r="B190" s="55" t="s">
        <v>1018</v>
      </c>
      <c r="C190" s="55" t="s">
        <v>76</v>
      </c>
      <c r="D190" s="55"/>
      <c r="E190" s="55"/>
      <c r="F190" s="55"/>
      <c r="G190" s="55">
        <v>536393.84299999999</v>
      </c>
      <c r="H190" s="55">
        <v>3573350.9139999999</v>
      </c>
      <c r="I190" s="902"/>
      <c r="J190" s="903">
        <f>J188+1</f>
        <v>93</v>
      </c>
      <c r="K190" s="55" t="s">
        <v>719</v>
      </c>
      <c r="L190" s="55" t="s">
        <v>76</v>
      </c>
      <c r="M190" s="55">
        <v>0</v>
      </c>
      <c r="N190" s="55">
        <v>0</v>
      </c>
      <c r="O190" s="55">
        <v>0</v>
      </c>
      <c r="P190" s="55">
        <v>0</v>
      </c>
      <c r="Q190" s="758"/>
      <c r="R190" s="758"/>
      <c r="S190" s="758"/>
      <c r="T190" s="758"/>
      <c r="U190" s="761"/>
      <c r="V190" s="55"/>
      <c r="W190" s="55">
        <v>255.10400000000001</v>
      </c>
      <c r="X190" s="55"/>
      <c r="Y190" s="55">
        <v>536340.424</v>
      </c>
      <c r="Z190" s="55">
        <v>3573324.557</v>
      </c>
      <c r="AA190" s="772"/>
    </row>
    <row r="191" spans="1:27">
      <c r="A191" s="905"/>
      <c r="B191" s="55"/>
      <c r="C191" s="55"/>
      <c r="D191" s="55">
        <v>357.48</v>
      </c>
      <c r="E191" s="55"/>
      <c r="F191" s="55"/>
      <c r="G191" s="55"/>
      <c r="H191" s="55"/>
      <c r="I191" s="902"/>
      <c r="J191" s="905"/>
      <c r="K191" s="55"/>
      <c r="L191" s="55"/>
      <c r="M191" s="55"/>
      <c r="N191" s="55"/>
      <c r="O191" s="55"/>
      <c r="P191" s="55"/>
      <c r="Q191" s="55"/>
      <c r="R191" s="55"/>
      <c r="S191" s="55"/>
      <c r="T191" s="55"/>
      <c r="U191" s="761">
        <v>348.12900000000002</v>
      </c>
      <c r="V191" s="55"/>
      <c r="W191" s="55"/>
      <c r="X191" s="55"/>
      <c r="Y191" s="55"/>
      <c r="Z191" s="55"/>
      <c r="AA191" s="772" t="s">
        <v>2159</v>
      </c>
    </row>
    <row r="192" spans="1:27">
      <c r="A192" s="903">
        <f>A190+1</f>
        <v>94</v>
      </c>
      <c r="B192" s="55" t="s">
        <v>1019</v>
      </c>
      <c r="C192" s="55" t="s">
        <v>76</v>
      </c>
      <c r="D192" s="55"/>
      <c r="E192" s="55"/>
      <c r="F192" s="55"/>
      <c r="G192" s="55">
        <v>536537.68700000003</v>
      </c>
      <c r="H192" s="55">
        <v>3573023.6519999998</v>
      </c>
      <c r="I192" s="902"/>
      <c r="J192" s="903">
        <f>J190+1</f>
        <v>94</v>
      </c>
      <c r="K192" s="55" t="s">
        <v>844</v>
      </c>
      <c r="L192" s="55" t="s">
        <v>1269</v>
      </c>
      <c r="M192" s="55">
        <v>0</v>
      </c>
      <c r="N192" s="55">
        <v>0</v>
      </c>
      <c r="O192" s="55">
        <v>0</v>
      </c>
      <c r="P192" s="55">
        <v>0</v>
      </c>
      <c r="Q192" s="758"/>
      <c r="R192" s="758"/>
      <c r="S192" s="758"/>
      <c r="T192" s="758"/>
      <c r="U192" s="761"/>
      <c r="V192" s="759">
        <f>U183+U185+U187+U189+U191</f>
        <v>1911.8959999999997</v>
      </c>
      <c r="W192" s="55">
        <v>254.78100000000001</v>
      </c>
      <c r="X192" s="55" t="s">
        <v>2000</v>
      </c>
      <c r="Y192" s="55">
        <v>536468.27599999995</v>
      </c>
      <c r="Z192" s="55">
        <v>3573000.7549999999</v>
      </c>
      <c r="AA192" s="772"/>
    </row>
    <row r="193" spans="1:27">
      <c r="A193" s="905"/>
      <c r="B193" s="55"/>
      <c r="C193" s="55"/>
      <c r="D193" s="55">
        <v>367.82499999999999</v>
      </c>
      <c r="E193" s="55"/>
      <c r="F193" s="55"/>
      <c r="G193" s="55"/>
      <c r="H193" s="55"/>
      <c r="I193" s="902"/>
      <c r="J193" s="905"/>
      <c r="K193" s="55"/>
      <c r="L193" s="55"/>
      <c r="M193" s="55"/>
      <c r="N193" s="55"/>
      <c r="O193" s="55"/>
      <c r="P193" s="55"/>
      <c r="Q193" s="55"/>
      <c r="R193" s="55"/>
      <c r="S193" s="55"/>
      <c r="T193" s="55"/>
      <c r="U193" s="761">
        <v>367.84800000000001</v>
      </c>
      <c r="V193" s="55"/>
      <c r="W193" s="55"/>
      <c r="X193" s="55"/>
      <c r="Y193" s="55"/>
      <c r="Z193" s="55"/>
      <c r="AA193" s="772" t="s">
        <v>2160</v>
      </c>
    </row>
    <row r="194" spans="1:27">
      <c r="A194" s="903">
        <f>A192+1</f>
        <v>95</v>
      </c>
      <c r="B194" s="55" t="s">
        <v>1020</v>
      </c>
      <c r="C194" s="55" t="s">
        <v>76</v>
      </c>
      <c r="D194" s="55"/>
      <c r="E194" s="55"/>
      <c r="F194" s="55"/>
      <c r="G194" s="55">
        <v>536685.69299999997</v>
      </c>
      <c r="H194" s="55">
        <v>3572686.9190000002</v>
      </c>
      <c r="I194" s="902"/>
      <c r="J194" s="903">
        <f>J192+1</f>
        <v>95</v>
      </c>
      <c r="K194" s="55" t="s">
        <v>502</v>
      </c>
      <c r="L194" s="55" t="s">
        <v>76</v>
      </c>
      <c r="M194" s="55">
        <v>0</v>
      </c>
      <c r="N194" s="55">
        <v>0</v>
      </c>
      <c r="O194" s="55">
        <v>0</v>
      </c>
      <c r="P194" s="55">
        <v>0</v>
      </c>
      <c r="Q194" s="758"/>
      <c r="R194" s="758"/>
      <c r="S194" s="758"/>
      <c r="T194" s="758"/>
      <c r="U194" s="761"/>
      <c r="V194" s="55"/>
      <c r="W194" s="55">
        <v>254.78899999999999</v>
      </c>
      <c r="X194" s="55"/>
      <c r="Y194" s="55">
        <v>536632.72600000002</v>
      </c>
      <c r="Z194" s="55">
        <v>3572671.713</v>
      </c>
      <c r="AA194" s="772"/>
    </row>
    <row r="195" spans="1:27">
      <c r="A195" s="905"/>
      <c r="B195" s="55"/>
      <c r="C195" s="55"/>
      <c r="D195" s="55">
        <v>387.17099999999999</v>
      </c>
      <c r="E195" s="55"/>
      <c r="F195" s="55"/>
      <c r="G195" s="55"/>
      <c r="H195" s="55"/>
      <c r="I195" s="902"/>
      <c r="J195" s="905"/>
      <c r="K195" s="55"/>
      <c r="L195" s="55"/>
      <c r="M195" s="55"/>
      <c r="N195" s="55"/>
      <c r="O195" s="55"/>
      <c r="P195" s="55"/>
      <c r="Q195" s="55"/>
      <c r="R195" s="55"/>
      <c r="S195" s="55"/>
      <c r="T195" s="55"/>
      <c r="U195" s="761">
        <v>396.726</v>
      </c>
      <c r="V195" s="55"/>
      <c r="W195" s="55"/>
      <c r="X195" s="55"/>
      <c r="Y195" s="55"/>
      <c r="Z195" s="55"/>
      <c r="AA195" s="772" t="s">
        <v>2161</v>
      </c>
    </row>
    <row r="196" spans="1:27">
      <c r="A196" s="903">
        <f>A194+1</f>
        <v>96</v>
      </c>
      <c r="B196" s="55" t="s">
        <v>2001</v>
      </c>
      <c r="C196" s="55" t="s">
        <v>76</v>
      </c>
      <c r="D196" s="55"/>
      <c r="E196" s="55"/>
      <c r="F196" s="55"/>
      <c r="G196" s="55">
        <v>536841.48400000005</v>
      </c>
      <c r="H196" s="55">
        <v>3572332.4750000001</v>
      </c>
      <c r="I196" s="902"/>
      <c r="J196" s="903">
        <f>J194+1</f>
        <v>96</v>
      </c>
      <c r="K196" s="55" t="s">
        <v>503</v>
      </c>
      <c r="L196" s="55" t="s">
        <v>76</v>
      </c>
      <c r="M196" s="55">
        <v>0</v>
      </c>
      <c r="N196" s="55">
        <v>0</v>
      </c>
      <c r="O196" s="55">
        <v>0</v>
      </c>
      <c r="P196" s="55">
        <v>0</v>
      </c>
      <c r="Q196" s="758"/>
      <c r="R196" s="758"/>
      <c r="S196" s="758"/>
      <c r="T196" s="758"/>
      <c r="U196" s="761"/>
      <c r="V196" s="55"/>
      <c r="W196" s="55">
        <v>254.28700000000001</v>
      </c>
      <c r="X196" s="55"/>
      <c r="Y196" s="55">
        <v>536810.08600000001</v>
      </c>
      <c r="Z196" s="55">
        <v>3572316.84</v>
      </c>
      <c r="AA196" s="772"/>
    </row>
    <row r="197" spans="1:27">
      <c r="A197" s="905"/>
      <c r="B197" s="55"/>
      <c r="C197" s="55"/>
      <c r="D197" s="55">
        <v>375.54300000000001</v>
      </c>
      <c r="E197" s="55"/>
      <c r="F197" s="55"/>
      <c r="G197" s="55"/>
      <c r="H197" s="55"/>
      <c r="I197" s="902"/>
      <c r="J197" s="905"/>
      <c r="K197" s="55"/>
      <c r="L197" s="55"/>
      <c r="M197" s="55"/>
      <c r="N197" s="55"/>
      <c r="O197" s="55"/>
      <c r="P197" s="55"/>
      <c r="Q197" s="55"/>
      <c r="R197" s="55"/>
      <c r="S197" s="55"/>
      <c r="T197" s="55"/>
      <c r="U197" s="761">
        <v>375.11099999999999</v>
      </c>
      <c r="V197" s="55"/>
      <c r="W197" s="55"/>
      <c r="X197" s="55"/>
      <c r="Y197" s="55"/>
      <c r="Z197" s="55"/>
      <c r="AA197" s="772" t="s">
        <v>2162</v>
      </c>
    </row>
    <row r="198" spans="1:27">
      <c r="A198" s="903">
        <f>A196+1</f>
        <v>97</v>
      </c>
      <c r="B198" s="55" t="s">
        <v>2002</v>
      </c>
      <c r="C198" s="55" t="s">
        <v>76</v>
      </c>
      <c r="D198" s="55"/>
      <c r="E198" s="55"/>
      <c r="F198" s="55"/>
      <c r="G198" s="55">
        <v>536992.59600000002</v>
      </c>
      <c r="H198" s="55">
        <v>3571988.676</v>
      </c>
      <c r="I198" s="902"/>
      <c r="J198" s="903">
        <f>J196+1</f>
        <v>97</v>
      </c>
      <c r="K198" s="55" t="s">
        <v>555</v>
      </c>
      <c r="L198" s="55" t="s">
        <v>76</v>
      </c>
      <c r="M198" s="55">
        <v>0</v>
      </c>
      <c r="N198" s="55">
        <v>0</v>
      </c>
      <c r="O198" s="55">
        <v>0</v>
      </c>
      <c r="P198" s="55">
        <v>0</v>
      </c>
      <c r="Q198" s="758"/>
      <c r="R198" s="758"/>
      <c r="S198" s="758"/>
      <c r="T198" s="758"/>
      <c r="U198" s="761"/>
      <c r="V198" s="55"/>
      <c r="W198" s="55">
        <v>253.67500000000001</v>
      </c>
      <c r="X198" s="55"/>
      <c r="Y198" s="55">
        <v>536977.78300000005</v>
      </c>
      <c r="Z198" s="55">
        <v>3571981.3020000001</v>
      </c>
      <c r="AA198" s="772"/>
    </row>
    <row r="199" spans="1:27">
      <c r="A199" s="905"/>
      <c r="B199" s="55"/>
      <c r="C199" s="55"/>
      <c r="D199" s="55">
        <v>335.38499999999999</v>
      </c>
      <c r="E199" s="55"/>
      <c r="F199" s="55"/>
      <c r="G199" s="55"/>
      <c r="H199" s="55"/>
      <c r="I199" s="902"/>
      <c r="J199" s="905"/>
      <c r="K199" s="55"/>
      <c r="L199" s="55"/>
      <c r="M199" s="55"/>
      <c r="N199" s="55"/>
      <c r="O199" s="55"/>
      <c r="P199" s="55"/>
      <c r="Q199" s="55"/>
      <c r="R199" s="55"/>
      <c r="S199" s="55"/>
      <c r="T199" s="55"/>
      <c r="U199" s="761">
        <v>335.00299999999999</v>
      </c>
      <c r="V199" s="55"/>
      <c r="W199" s="55"/>
      <c r="X199" s="55"/>
      <c r="Y199" s="55"/>
      <c r="Z199" s="55"/>
      <c r="AA199" s="772" t="s">
        <v>2163</v>
      </c>
    </row>
    <row r="200" spans="1:27">
      <c r="A200" s="903">
        <f>A198+1</f>
        <v>98</v>
      </c>
      <c r="B200" s="55" t="s">
        <v>1997</v>
      </c>
      <c r="C200" s="55" t="s">
        <v>1269</v>
      </c>
      <c r="D200" s="55"/>
      <c r="E200" s="55">
        <f>D183+D185+D187+D189+D191+D193+D195+D197+D199</f>
        <v>3383.4030000000002</v>
      </c>
      <c r="F200" s="55" t="s">
        <v>2003</v>
      </c>
      <c r="G200" s="55">
        <v>537127.55000000005</v>
      </c>
      <c r="H200" s="55">
        <v>3571681.64</v>
      </c>
      <c r="I200" s="902"/>
      <c r="J200" s="903">
        <f>J198+1</f>
        <v>98</v>
      </c>
      <c r="K200" s="55" t="s">
        <v>2004</v>
      </c>
      <c r="L200" s="55" t="s">
        <v>1269</v>
      </c>
      <c r="M200" s="55">
        <v>0</v>
      </c>
      <c r="N200" s="55">
        <v>0</v>
      </c>
      <c r="O200" s="55">
        <v>0</v>
      </c>
      <c r="P200" s="55">
        <v>0</v>
      </c>
      <c r="Q200" s="758"/>
      <c r="R200" s="758"/>
      <c r="S200" s="758"/>
      <c r="T200" s="758"/>
      <c r="U200" s="761"/>
      <c r="V200" s="759">
        <f>U193+U195+U197+U199</f>
        <v>1474.6879999999999</v>
      </c>
      <c r="W200" s="55">
        <v>253.7</v>
      </c>
      <c r="X200" s="55" t="s">
        <v>2005</v>
      </c>
      <c r="Y200" s="55">
        <v>537127.55000000005</v>
      </c>
      <c r="Z200" s="55">
        <v>3571681.64</v>
      </c>
      <c r="AA200" s="772" t="s">
        <v>2006</v>
      </c>
    </row>
    <row r="201" spans="1:27">
      <c r="A201" s="905"/>
      <c r="B201" s="55"/>
      <c r="C201" s="55"/>
      <c r="D201" s="55">
        <v>360</v>
      </c>
      <c r="E201" s="55"/>
      <c r="F201" s="55"/>
      <c r="G201" s="55"/>
      <c r="H201" s="55"/>
      <c r="I201" s="902"/>
      <c r="J201" s="905"/>
      <c r="K201" s="55"/>
      <c r="L201" s="55"/>
      <c r="M201" s="55"/>
      <c r="N201" s="55"/>
      <c r="O201" s="55"/>
      <c r="P201" s="55"/>
      <c r="Q201" s="55"/>
      <c r="R201" s="55"/>
      <c r="S201" s="55"/>
      <c r="T201" s="55"/>
      <c r="U201" s="761">
        <v>360</v>
      </c>
      <c r="V201" s="55"/>
      <c r="W201" s="55"/>
      <c r="X201" s="55"/>
      <c r="Y201" s="55"/>
      <c r="Z201" s="55"/>
      <c r="AA201" s="772" t="s">
        <v>2164</v>
      </c>
    </row>
    <row r="202" spans="1:27">
      <c r="A202" s="903">
        <f>A200+1</f>
        <v>99</v>
      </c>
      <c r="B202" s="55" t="s">
        <v>765</v>
      </c>
      <c r="C202" s="55" t="s">
        <v>62</v>
      </c>
      <c r="D202" s="55"/>
      <c r="E202" s="55"/>
      <c r="F202" s="55"/>
      <c r="G202" s="55">
        <v>537216.12800000003</v>
      </c>
      <c r="H202" s="55">
        <v>3571332.7080000001</v>
      </c>
      <c r="I202" s="902"/>
      <c r="J202" s="903">
        <f>J200+1</f>
        <v>99</v>
      </c>
      <c r="K202" s="55" t="s">
        <v>564</v>
      </c>
      <c r="L202" s="55" t="s">
        <v>62</v>
      </c>
      <c r="M202" s="55">
        <v>0</v>
      </c>
      <c r="N202" s="55">
        <v>0</v>
      </c>
      <c r="O202" s="55">
        <v>0</v>
      </c>
      <c r="P202" s="55">
        <v>0</v>
      </c>
      <c r="Q202" s="758"/>
      <c r="R202" s="758"/>
      <c r="S202" s="758"/>
      <c r="T202" s="758"/>
      <c r="U202" s="761"/>
      <c r="V202" s="55"/>
      <c r="W202" s="55">
        <v>252.708</v>
      </c>
      <c r="X202" s="55"/>
      <c r="Y202" s="55">
        <v>537216.12800000003</v>
      </c>
      <c r="Z202" s="55">
        <v>3571332.7080000001</v>
      </c>
      <c r="AA202" s="772"/>
    </row>
    <row r="203" spans="1:27">
      <c r="A203" s="905"/>
      <c r="B203" s="55"/>
      <c r="C203" s="55"/>
      <c r="D203" s="55">
        <v>360</v>
      </c>
      <c r="E203" s="55"/>
      <c r="F203" s="55"/>
      <c r="G203" s="55"/>
      <c r="H203" s="55"/>
      <c r="I203" s="902"/>
      <c r="J203" s="905"/>
      <c r="K203" s="55"/>
      <c r="L203" s="55"/>
      <c r="M203" s="55"/>
      <c r="N203" s="55"/>
      <c r="O203" s="55"/>
      <c r="P203" s="55"/>
      <c r="Q203" s="55"/>
      <c r="R203" s="55"/>
      <c r="S203" s="55"/>
      <c r="T203" s="55"/>
      <c r="U203" s="761">
        <v>360</v>
      </c>
      <c r="V203" s="55"/>
      <c r="W203" s="55"/>
      <c r="X203" s="55"/>
      <c r="Y203" s="55"/>
      <c r="Z203" s="55"/>
      <c r="AA203" s="772" t="s">
        <v>2165</v>
      </c>
    </row>
    <row r="204" spans="1:27">
      <c r="A204" s="903">
        <f>A202+1</f>
        <v>100</v>
      </c>
      <c r="B204" s="55" t="s">
        <v>801</v>
      </c>
      <c r="C204" s="55" t="s">
        <v>76</v>
      </c>
      <c r="D204" s="55"/>
      <c r="E204" s="55"/>
      <c r="F204" s="55"/>
      <c r="G204" s="55">
        <v>537304.70600000001</v>
      </c>
      <c r="H204" s="55">
        <v>3570983.7749999999</v>
      </c>
      <c r="I204" s="902"/>
      <c r="J204" s="903">
        <f>J202+1</f>
        <v>100</v>
      </c>
      <c r="K204" s="55" t="s">
        <v>2007</v>
      </c>
      <c r="L204" s="55" t="s">
        <v>76</v>
      </c>
      <c r="M204" s="55">
        <v>0</v>
      </c>
      <c r="N204" s="55">
        <v>0</v>
      </c>
      <c r="O204" s="55">
        <v>0</v>
      </c>
      <c r="P204" s="55">
        <v>0</v>
      </c>
      <c r="Q204" s="758"/>
      <c r="R204" s="758"/>
      <c r="S204" s="758"/>
      <c r="T204" s="758"/>
      <c r="U204" s="761"/>
      <c r="V204" s="55"/>
      <c r="W204" s="55">
        <v>253.17400000000001</v>
      </c>
      <c r="X204" s="55"/>
      <c r="Y204" s="55">
        <v>537304.70600000001</v>
      </c>
      <c r="Z204" s="55">
        <v>3570983.7749999999</v>
      </c>
      <c r="AA204" s="772"/>
    </row>
    <row r="205" spans="1:27">
      <c r="A205" s="905"/>
      <c r="B205" s="55"/>
      <c r="C205" s="55"/>
      <c r="D205" s="55">
        <v>359.49599999999998</v>
      </c>
      <c r="E205" s="55"/>
      <c r="F205" s="55"/>
      <c r="G205" s="55"/>
      <c r="H205" s="55"/>
      <c r="I205" s="902"/>
      <c r="J205" s="905"/>
      <c r="K205" s="55"/>
      <c r="L205" s="55"/>
      <c r="M205" s="55"/>
      <c r="N205" s="55"/>
      <c r="O205" s="55"/>
      <c r="P205" s="55"/>
      <c r="Q205" s="55"/>
      <c r="R205" s="55"/>
      <c r="S205" s="55"/>
      <c r="T205" s="55"/>
      <c r="U205" s="761">
        <v>359.49599999999998</v>
      </c>
      <c r="V205" s="55"/>
      <c r="W205" s="55"/>
      <c r="X205" s="55"/>
      <c r="Y205" s="55"/>
      <c r="Z205" s="55"/>
      <c r="AA205" s="772" t="s">
        <v>2125</v>
      </c>
    </row>
    <row r="206" spans="1:27">
      <c r="A206" s="903">
        <f>A204+1</f>
        <v>101</v>
      </c>
      <c r="B206" s="55" t="s">
        <v>2008</v>
      </c>
      <c r="C206" s="55" t="s">
        <v>1269</v>
      </c>
      <c r="D206" s="55"/>
      <c r="E206" s="55">
        <f>D201+D203+D205</f>
        <v>1079.4960000000001</v>
      </c>
      <c r="F206" s="55" t="s">
        <v>2009</v>
      </c>
      <c r="G206" s="55">
        <v>537393.16</v>
      </c>
      <c r="H206" s="55">
        <v>3570635.3309999998</v>
      </c>
      <c r="I206" s="902"/>
      <c r="J206" s="903">
        <f>J204+1</f>
        <v>101</v>
      </c>
      <c r="K206" s="55" t="s">
        <v>2010</v>
      </c>
      <c r="L206" s="55" t="s">
        <v>1269</v>
      </c>
      <c r="M206" s="55">
        <v>0</v>
      </c>
      <c r="N206" s="55">
        <v>0</v>
      </c>
      <c r="O206" s="55">
        <v>0</v>
      </c>
      <c r="P206" s="55">
        <v>0</v>
      </c>
      <c r="Q206" s="758"/>
      <c r="R206" s="758"/>
      <c r="S206" s="758"/>
      <c r="T206" s="758"/>
      <c r="U206" s="761"/>
      <c r="V206" s="759">
        <f>U201+U203+U205</f>
        <v>1079.4960000000001</v>
      </c>
      <c r="W206" s="55">
        <v>253.12200000000001</v>
      </c>
      <c r="X206" s="55" t="s">
        <v>2011</v>
      </c>
      <c r="Y206" s="55">
        <v>537393.16</v>
      </c>
      <c r="Z206" s="55">
        <v>3570635.3309999998</v>
      </c>
      <c r="AA206" s="772"/>
    </row>
    <row r="207" spans="1:27">
      <c r="A207" s="905"/>
      <c r="B207" s="55"/>
      <c r="C207" s="55"/>
      <c r="D207" s="55">
        <v>350.73899999999998</v>
      </c>
      <c r="E207" s="55"/>
      <c r="F207" s="55"/>
      <c r="G207" s="55"/>
      <c r="H207" s="55"/>
      <c r="I207" s="902"/>
      <c r="J207" s="905"/>
      <c r="K207" s="55"/>
      <c r="L207" s="55"/>
      <c r="M207" s="55"/>
      <c r="N207" s="55"/>
      <c r="O207" s="55"/>
      <c r="P207" s="55"/>
      <c r="Q207" s="55"/>
      <c r="R207" s="55"/>
      <c r="S207" s="55"/>
      <c r="T207" s="55"/>
      <c r="U207" s="761">
        <v>350.73899999999998</v>
      </c>
      <c r="V207" s="55"/>
      <c r="W207" s="55"/>
      <c r="X207" s="55"/>
      <c r="Y207" s="55"/>
      <c r="Z207" s="55"/>
      <c r="AA207" s="772" t="s">
        <v>2166</v>
      </c>
    </row>
    <row r="208" spans="1:27">
      <c r="A208" s="903">
        <f>A206+1</f>
        <v>102</v>
      </c>
      <c r="B208" s="55" t="s">
        <v>502</v>
      </c>
      <c r="C208" s="55" t="s">
        <v>76</v>
      </c>
      <c r="D208" s="55"/>
      <c r="E208" s="55"/>
      <c r="F208" s="55"/>
      <c r="G208" s="55">
        <v>537424.61499999999</v>
      </c>
      <c r="H208" s="55">
        <v>3570286.0049999999</v>
      </c>
      <c r="I208" s="902"/>
      <c r="J208" s="903">
        <f>J206+1</f>
        <v>102</v>
      </c>
      <c r="K208" s="55" t="s">
        <v>985</v>
      </c>
      <c r="L208" s="55" t="s">
        <v>76</v>
      </c>
      <c r="M208" s="55">
        <v>0</v>
      </c>
      <c r="N208" s="55">
        <v>0</v>
      </c>
      <c r="O208" s="55">
        <v>0</v>
      </c>
      <c r="P208" s="55">
        <v>0</v>
      </c>
      <c r="Q208" s="758"/>
      <c r="R208" s="758"/>
      <c r="S208" s="758"/>
      <c r="T208" s="758"/>
      <c r="U208" s="761"/>
      <c r="V208" s="55"/>
      <c r="W208" s="55">
        <v>252.53299999999999</v>
      </c>
      <c r="X208" s="55"/>
      <c r="Y208" s="55">
        <v>537424.61499999999</v>
      </c>
      <c r="Z208" s="55">
        <v>3570286.0049999999</v>
      </c>
      <c r="AA208" s="772"/>
    </row>
    <row r="209" spans="1:27">
      <c r="A209" s="905"/>
      <c r="B209" s="55"/>
      <c r="C209" s="55"/>
      <c r="D209" s="55">
        <v>337.89100000000002</v>
      </c>
      <c r="E209" s="55"/>
      <c r="F209" s="55"/>
      <c r="G209" s="55"/>
      <c r="H209" s="55"/>
      <c r="I209" s="902"/>
      <c r="J209" s="905"/>
      <c r="K209" s="55"/>
      <c r="L209" s="55"/>
      <c r="M209" s="55"/>
      <c r="N209" s="55"/>
      <c r="O209" s="55"/>
      <c r="P209" s="55"/>
      <c r="Q209" s="55"/>
      <c r="R209" s="55"/>
      <c r="S209" s="55"/>
      <c r="T209" s="55"/>
      <c r="U209" s="761">
        <v>337.89100000000002</v>
      </c>
      <c r="V209" s="55"/>
      <c r="W209" s="55"/>
      <c r="X209" s="55"/>
      <c r="Y209" s="55"/>
      <c r="Z209" s="55"/>
      <c r="AA209" s="772" t="s">
        <v>2167</v>
      </c>
    </row>
    <row r="210" spans="1:27">
      <c r="A210" s="903">
        <f>A208+1</f>
        <v>103</v>
      </c>
      <c r="B210" s="55" t="s">
        <v>503</v>
      </c>
      <c r="C210" s="55" t="s">
        <v>76</v>
      </c>
      <c r="D210" s="55"/>
      <c r="E210" s="55"/>
      <c r="F210" s="55"/>
      <c r="G210" s="55">
        <v>537454.91799999995</v>
      </c>
      <c r="H210" s="55">
        <v>3569949.4759999998</v>
      </c>
      <c r="I210" s="902"/>
      <c r="J210" s="903">
        <f>J208+1</f>
        <v>103</v>
      </c>
      <c r="K210" s="55" t="s">
        <v>777</v>
      </c>
      <c r="L210" s="55" t="s">
        <v>76</v>
      </c>
      <c r="M210" s="55">
        <v>0</v>
      </c>
      <c r="N210" s="55">
        <v>0</v>
      </c>
      <c r="O210" s="55">
        <v>0</v>
      </c>
      <c r="P210" s="55">
        <v>0</v>
      </c>
      <c r="Q210" s="758"/>
      <c r="R210" s="758"/>
      <c r="S210" s="758"/>
      <c r="T210" s="758"/>
      <c r="U210" s="761"/>
      <c r="V210" s="55"/>
      <c r="W210" s="55">
        <v>251.738</v>
      </c>
      <c r="X210" s="55"/>
      <c r="Y210" s="55">
        <v>537454.91799999995</v>
      </c>
      <c r="Z210" s="55">
        <v>3569949.4759999998</v>
      </c>
      <c r="AA210" s="772"/>
    </row>
    <row r="211" spans="1:27">
      <c r="A211" s="905"/>
      <c r="B211" s="55"/>
      <c r="C211" s="55"/>
      <c r="D211" s="55">
        <v>331.00099999999998</v>
      </c>
      <c r="E211" s="55"/>
      <c r="F211" s="55"/>
      <c r="G211" s="55"/>
      <c r="H211" s="55"/>
      <c r="I211" s="902"/>
      <c r="J211" s="905"/>
      <c r="K211" s="55"/>
      <c r="L211" s="55"/>
      <c r="M211" s="55"/>
      <c r="N211" s="55"/>
      <c r="O211" s="55"/>
      <c r="P211" s="55"/>
      <c r="Q211" s="55"/>
      <c r="R211" s="55"/>
      <c r="S211" s="55"/>
      <c r="T211" s="55"/>
      <c r="U211" s="761">
        <v>331.00099999999998</v>
      </c>
      <c r="V211" s="55"/>
      <c r="W211" s="55"/>
      <c r="X211" s="55"/>
      <c r="Y211" s="55"/>
      <c r="Z211" s="55"/>
      <c r="AA211" s="772" t="s">
        <v>2168</v>
      </c>
    </row>
    <row r="212" spans="1:27">
      <c r="A212" s="903">
        <f>A210+1</f>
        <v>104</v>
      </c>
      <c r="B212" s="55" t="s">
        <v>555</v>
      </c>
      <c r="C212" s="55" t="s">
        <v>76</v>
      </c>
      <c r="D212" s="55"/>
      <c r="E212" s="55"/>
      <c r="F212" s="55"/>
      <c r="G212" s="55">
        <v>537484.60400000005</v>
      </c>
      <c r="H212" s="55">
        <v>3569619.8089999999</v>
      </c>
      <c r="I212" s="902"/>
      <c r="J212" s="903">
        <f>J210+1</f>
        <v>104</v>
      </c>
      <c r="K212" s="55" t="s">
        <v>786</v>
      </c>
      <c r="L212" s="55" t="s">
        <v>76</v>
      </c>
      <c r="M212" s="55">
        <v>0</v>
      </c>
      <c r="N212" s="55">
        <v>0</v>
      </c>
      <c r="O212" s="55">
        <v>0</v>
      </c>
      <c r="P212" s="55">
        <v>0</v>
      </c>
      <c r="Q212" s="758"/>
      <c r="R212" s="758"/>
      <c r="S212" s="758"/>
      <c r="T212" s="758"/>
      <c r="U212" s="761"/>
      <c r="V212" s="55"/>
      <c r="W212" s="55">
        <v>252.17699999999999</v>
      </c>
      <c r="X212" s="55"/>
      <c r="Y212" s="55">
        <v>537484.60400000005</v>
      </c>
      <c r="Z212" s="55">
        <v>3569619.8089999999</v>
      </c>
      <c r="AA212" s="772"/>
    </row>
    <row r="213" spans="1:27" ht="29">
      <c r="A213" s="905"/>
      <c r="B213" s="55"/>
      <c r="C213" s="55"/>
      <c r="D213" s="55">
        <v>370.36900000000003</v>
      </c>
      <c r="E213" s="55"/>
      <c r="F213" s="55"/>
      <c r="G213" s="55"/>
      <c r="H213" s="55"/>
      <c r="I213" s="902"/>
      <c r="J213" s="905"/>
      <c r="K213" s="55"/>
      <c r="L213" s="55"/>
      <c r="M213" s="55"/>
      <c r="N213" s="55"/>
      <c r="O213" s="55"/>
      <c r="P213" s="55"/>
      <c r="Q213" s="55"/>
      <c r="R213" s="55"/>
      <c r="S213" s="55"/>
      <c r="T213" s="55"/>
      <c r="U213" s="761">
        <v>360.36900000000003</v>
      </c>
      <c r="V213" s="55"/>
      <c r="W213" s="55"/>
      <c r="X213" s="55"/>
      <c r="Y213" s="55"/>
      <c r="Z213" s="55"/>
      <c r="AA213" s="773" t="s">
        <v>2169</v>
      </c>
    </row>
    <row r="214" spans="1:27">
      <c r="A214" s="903">
        <f>A212+1</f>
        <v>105</v>
      </c>
      <c r="B214" s="55" t="s">
        <v>521</v>
      </c>
      <c r="C214" s="55" t="s">
        <v>76</v>
      </c>
      <c r="D214" s="55"/>
      <c r="E214" s="55"/>
      <c r="F214" s="55"/>
      <c r="G214" s="55">
        <v>537517.81999999995</v>
      </c>
      <c r="H214" s="55">
        <v>3569250.932</v>
      </c>
      <c r="I214" s="902"/>
      <c r="J214" s="903">
        <f>J212+1</f>
        <v>105</v>
      </c>
      <c r="K214" s="55" t="s">
        <v>800</v>
      </c>
      <c r="L214" s="55" t="s">
        <v>76</v>
      </c>
      <c r="M214" s="55">
        <v>0</v>
      </c>
      <c r="N214" s="55">
        <v>0</v>
      </c>
      <c r="O214" s="55">
        <v>0</v>
      </c>
      <c r="P214" s="55">
        <v>0</v>
      </c>
      <c r="Q214" s="55"/>
      <c r="R214" s="55"/>
      <c r="S214" s="55"/>
      <c r="T214" s="55"/>
      <c r="U214" s="761"/>
      <c r="V214" s="55"/>
      <c r="W214" s="55">
        <v>252.018</v>
      </c>
      <c r="X214" s="55"/>
      <c r="Y214" s="55">
        <v>537516.92299999995</v>
      </c>
      <c r="Z214" s="55">
        <v>3569260.892</v>
      </c>
      <c r="AA214" s="772"/>
    </row>
    <row r="215" spans="1:27">
      <c r="A215" s="905"/>
      <c r="B215" s="55"/>
      <c r="C215" s="55"/>
      <c r="D215" s="55">
        <v>415</v>
      </c>
      <c r="E215" s="55"/>
      <c r="F215" s="55"/>
      <c r="G215" s="55"/>
      <c r="H215" s="55"/>
      <c r="I215" s="902"/>
      <c r="J215" s="905"/>
      <c r="K215" s="55"/>
      <c r="L215" s="55"/>
      <c r="M215" s="55"/>
      <c r="N215" s="55"/>
      <c r="O215" s="55"/>
      <c r="P215" s="55"/>
      <c r="Q215" s="55"/>
      <c r="R215" s="55"/>
      <c r="S215" s="55"/>
      <c r="T215" s="55"/>
      <c r="U215" s="761">
        <v>425</v>
      </c>
      <c r="V215" s="55"/>
      <c r="W215" s="55"/>
      <c r="X215" s="55"/>
      <c r="Y215" s="55"/>
      <c r="Z215" s="55"/>
      <c r="AA215" s="772" t="s">
        <v>2170</v>
      </c>
    </row>
    <row r="216" spans="1:27">
      <c r="A216" s="903">
        <f>A214+1</f>
        <v>106</v>
      </c>
      <c r="B216" s="55" t="s">
        <v>534</v>
      </c>
      <c r="C216" s="55" t="s">
        <v>53</v>
      </c>
      <c r="D216" s="55"/>
      <c r="E216" s="55"/>
      <c r="F216" s="55"/>
      <c r="G216" s="55">
        <v>537555.03899999999</v>
      </c>
      <c r="H216" s="55">
        <v>3568837.605</v>
      </c>
      <c r="I216" s="902"/>
      <c r="J216" s="903">
        <f>J214+1</f>
        <v>106</v>
      </c>
      <c r="K216" s="55" t="s">
        <v>2012</v>
      </c>
      <c r="L216" s="55" t="s">
        <v>53</v>
      </c>
      <c r="M216" s="55">
        <v>0</v>
      </c>
      <c r="N216" s="55">
        <v>0</v>
      </c>
      <c r="O216" s="55">
        <v>0</v>
      </c>
      <c r="P216" s="55">
        <v>0</v>
      </c>
      <c r="Q216" s="55"/>
      <c r="R216" s="55"/>
      <c r="S216" s="55"/>
      <c r="T216" s="55"/>
      <c r="U216" s="761"/>
      <c r="V216" s="55"/>
      <c r="W216" s="55">
        <v>251.398</v>
      </c>
      <c r="X216" s="55"/>
      <c r="Y216" s="55">
        <v>537555.03899999999</v>
      </c>
      <c r="Z216" s="55">
        <v>3568837.605</v>
      </c>
      <c r="AA216" s="772"/>
    </row>
    <row r="217" spans="1:27">
      <c r="A217" s="905"/>
      <c r="B217" s="55"/>
      <c r="C217" s="55"/>
      <c r="D217" s="55">
        <v>411.44799999999998</v>
      </c>
      <c r="E217" s="55"/>
      <c r="F217" s="55"/>
      <c r="G217" s="55"/>
      <c r="H217" s="55"/>
      <c r="I217" s="902"/>
      <c r="J217" s="905"/>
      <c r="K217" s="55"/>
      <c r="L217" s="55"/>
      <c r="M217" s="55"/>
      <c r="N217" s="55"/>
      <c r="O217" s="55"/>
      <c r="P217" s="55"/>
      <c r="Q217" s="55"/>
      <c r="R217" s="55"/>
      <c r="S217" s="55"/>
      <c r="T217" s="55"/>
      <c r="U217" s="761">
        <v>411.44799999999998</v>
      </c>
      <c r="V217" s="55"/>
      <c r="W217" s="55"/>
      <c r="X217" s="55"/>
      <c r="Y217" s="55"/>
      <c r="Z217" s="55"/>
      <c r="AA217" s="772"/>
    </row>
    <row r="218" spans="1:27">
      <c r="A218" s="903">
        <f>A216+1</f>
        <v>107</v>
      </c>
      <c r="B218" s="55" t="s">
        <v>2004</v>
      </c>
      <c r="C218" s="55" t="s">
        <v>1269</v>
      </c>
      <c r="D218" s="55"/>
      <c r="E218" s="55">
        <f>D207+D209+D211+D213+D215+D217</f>
        <v>2216.4479999999999</v>
      </c>
      <c r="F218" s="55" t="s">
        <v>2013</v>
      </c>
      <c r="G218" s="55">
        <v>537591.93900000001</v>
      </c>
      <c r="H218" s="55">
        <v>3568427.8149999999</v>
      </c>
      <c r="I218" s="902"/>
      <c r="J218" s="903">
        <f>J216+1</f>
        <v>107</v>
      </c>
      <c r="K218" s="55" t="s">
        <v>2014</v>
      </c>
      <c r="L218" s="55" t="s">
        <v>1269</v>
      </c>
      <c r="M218" s="55">
        <v>0</v>
      </c>
      <c r="N218" s="55">
        <v>0</v>
      </c>
      <c r="O218" s="55">
        <v>0</v>
      </c>
      <c r="P218" s="55">
        <v>0</v>
      </c>
      <c r="Q218" s="55"/>
      <c r="R218" s="55"/>
      <c r="S218" s="55"/>
      <c r="T218" s="55"/>
      <c r="U218" s="761"/>
      <c r="V218" s="759">
        <f>U207+U209+U211+U213+U215+U217</f>
        <v>2216.4479999999999</v>
      </c>
      <c r="W218" s="55">
        <v>250.71</v>
      </c>
      <c r="X218" s="55" t="s">
        <v>2015</v>
      </c>
      <c r="Y218" s="55">
        <v>537591.93900000001</v>
      </c>
      <c r="Z218" s="55">
        <v>3568427.8149999999</v>
      </c>
      <c r="AA218" s="772" t="s">
        <v>2016</v>
      </c>
    </row>
    <row r="219" spans="1:27">
      <c r="A219" s="905"/>
      <c r="B219" s="55"/>
      <c r="C219" s="55"/>
      <c r="D219" s="55">
        <v>288.42599999999999</v>
      </c>
      <c r="E219" s="55"/>
      <c r="F219" s="55"/>
      <c r="G219" s="55"/>
      <c r="H219" s="55"/>
      <c r="I219" s="902"/>
      <c r="J219" s="905"/>
      <c r="K219" s="55"/>
      <c r="L219" s="55"/>
      <c r="M219" s="55"/>
      <c r="N219" s="55"/>
      <c r="O219" s="55"/>
      <c r="P219" s="55"/>
      <c r="Q219" s="55"/>
      <c r="R219" s="55"/>
      <c r="S219" s="55"/>
      <c r="T219" s="55"/>
      <c r="U219" s="761">
        <v>298</v>
      </c>
      <c r="V219" s="55"/>
      <c r="W219" s="55"/>
      <c r="X219" s="55"/>
      <c r="Y219" s="55"/>
      <c r="Z219" s="55"/>
      <c r="AA219" s="772" t="s">
        <v>2171</v>
      </c>
    </row>
    <row r="220" spans="1:27">
      <c r="A220" s="903">
        <f>A218+1</f>
        <v>108</v>
      </c>
      <c r="B220" s="55" t="s">
        <v>564</v>
      </c>
      <c r="C220" s="55" t="s">
        <v>76</v>
      </c>
      <c r="D220" s="55"/>
      <c r="E220" s="55"/>
      <c r="F220" s="55"/>
      <c r="G220" s="55">
        <v>537545.92200000002</v>
      </c>
      <c r="H220" s="55">
        <v>3568143.0830000001</v>
      </c>
      <c r="I220" s="902"/>
      <c r="J220" s="903">
        <f>J218+1</f>
        <v>108</v>
      </c>
      <c r="K220" s="55" t="s">
        <v>562</v>
      </c>
      <c r="L220" s="55" t="s">
        <v>76</v>
      </c>
      <c r="M220" s="55">
        <v>1</v>
      </c>
      <c r="N220" s="55">
        <v>1</v>
      </c>
      <c r="O220" s="55">
        <v>1</v>
      </c>
      <c r="P220" s="55">
        <v>1</v>
      </c>
      <c r="Q220" s="55"/>
      <c r="R220" s="55"/>
      <c r="S220" s="55"/>
      <c r="T220" s="55"/>
      <c r="U220" s="761"/>
      <c r="V220" s="55"/>
      <c r="W220" s="55">
        <v>251.309</v>
      </c>
      <c r="X220" s="55"/>
      <c r="Y220" s="55">
        <v>537544.39500000002</v>
      </c>
      <c r="Z220" s="55">
        <v>3568133.6320000002</v>
      </c>
      <c r="AA220" s="772" t="s">
        <v>2016</v>
      </c>
    </row>
    <row r="221" spans="1:27">
      <c r="A221" s="905"/>
      <c r="B221" s="55"/>
      <c r="C221" s="55"/>
      <c r="D221" s="55">
        <v>378.89600000000002</v>
      </c>
      <c r="E221" s="55"/>
      <c r="F221" s="55"/>
      <c r="G221" s="55"/>
      <c r="H221" s="55"/>
      <c r="I221" s="902"/>
      <c r="J221" s="905"/>
      <c r="K221" s="55"/>
      <c r="L221" s="55"/>
      <c r="M221" s="55"/>
      <c r="N221" s="55"/>
      <c r="O221" s="55"/>
      <c r="P221" s="55"/>
      <c r="Q221" s="55"/>
      <c r="R221" s="55"/>
      <c r="S221" s="55"/>
      <c r="T221" s="55"/>
      <c r="U221" s="761">
        <v>349</v>
      </c>
      <c r="V221" s="55"/>
      <c r="W221" s="55"/>
      <c r="X221" s="55"/>
      <c r="Y221" s="55"/>
      <c r="Z221" s="55"/>
      <c r="AA221" s="772"/>
    </row>
    <row r="222" spans="1:27">
      <c r="A222" s="903">
        <f>A220+1</f>
        <v>109</v>
      </c>
      <c r="B222" s="55" t="s">
        <v>2007</v>
      </c>
      <c r="C222" s="55" t="s">
        <v>76</v>
      </c>
      <c r="D222" s="55"/>
      <c r="E222" s="55"/>
      <c r="F222" s="55"/>
      <c r="G222" s="55">
        <v>537485.47199999995</v>
      </c>
      <c r="H222" s="55">
        <v>3567769.04</v>
      </c>
      <c r="I222" s="902"/>
      <c r="J222" s="903">
        <f>J220+1</f>
        <v>109</v>
      </c>
      <c r="K222" s="55" t="s">
        <v>322</v>
      </c>
      <c r="L222" s="55" t="s">
        <v>76</v>
      </c>
      <c r="M222" s="55">
        <v>0</v>
      </c>
      <c r="N222" s="55">
        <v>0</v>
      </c>
      <c r="O222" s="55">
        <v>0</v>
      </c>
      <c r="P222" s="55">
        <v>0</v>
      </c>
      <c r="Q222" s="55"/>
      <c r="R222" s="55"/>
      <c r="S222" s="55"/>
      <c r="T222" s="55"/>
      <c r="U222" s="761"/>
      <c r="V222" s="55"/>
      <c r="W222" s="55">
        <v>250.31700000000001</v>
      </c>
      <c r="X222" s="55"/>
      <c r="Y222" s="55">
        <v>537488.71400000004</v>
      </c>
      <c r="Z222" s="55">
        <v>3567789.102</v>
      </c>
      <c r="AA222" s="772" t="s">
        <v>2016</v>
      </c>
    </row>
    <row r="223" spans="1:27">
      <c r="A223" s="905"/>
      <c r="B223" s="55"/>
      <c r="C223" s="55"/>
      <c r="D223" s="55">
        <v>330.346</v>
      </c>
      <c r="E223" s="55"/>
      <c r="F223" s="55"/>
      <c r="G223" s="55"/>
      <c r="H223" s="55"/>
      <c r="I223" s="902"/>
      <c r="J223" s="905"/>
      <c r="K223" s="55"/>
      <c r="L223" s="55"/>
      <c r="M223" s="55"/>
      <c r="N223" s="55"/>
      <c r="O223" s="55"/>
      <c r="P223" s="55"/>
      <c r="Q223" s="55"/>
      <c r="R223" s="55"/>
      <c r="S223" s="55"/>
      <c r="T223" s="55"/>
      <c r="U223" s="761">
        <v>350</v>
      </c>
      <c r="V223" s="55"/>
      <c r="W223" s="55"/>
      <c r="X223" s="55"/>
      <c r="Y223" s="55"/>
      <c r="Z223" s="55"/>
      <c r="AA223" s="773" t="s">
        <v>2172</v>
      </c>
    </row>
    <row r="224" spans="1:27">
      <c r="A224" s="903">
        <f>A222+1</f>
        <v>110</v>
      </c>
      <c r="B224" s="55" t="s">
        <v>2017</v>
      </c>
      <c r="C224" s="55" t="s">
        <v>76</v>
      </c>
      <c r="D224" s="55"/>
      <c r="E224" s="55"/>
      <c r="F224" s="55"/>
      <c r="G224" s="55">
        <v>537432.76800000004</v>
      </c>
      <c r="H224" s="55">
        <v>3567442.926</v>
      </c>
      <c r="I224" s="902"/>
      <c r="J224" s="903">
        <f>J222+1</f>
        <v>110</v>
      </c>
      <c r="K224" s="55" t="s">
        <v>336</v>
      </c>
      <c r="L224" s="55" t="s">
        <v>76</v>
      </c>
      <c r="M224" s="55">
        <v>0</v>
      </c>
      <c r="N224" s="55">
        <v>0</v>
      </c>
      <c r="O224" s="55">
        <v>0</v>
      </c>
      <c r="P224" s="55">
        <v>0</v>
      </c>
      <c r="Q224" s="55"/>
      <c r="R224" s="55"/>
      <c r="S224" s="55"/>
      <c r="T224" s="55"/>
      <c r="U224" s="761"/>
      <c r="V224" s="55"/>
      <c r="W224" s="55">
        <v>250.18600000000001</v>
      </c>
      <c r="X224" s="55"/>
      <c r="Y224" s="55">
        <v>537432.87399999995</v>
      </c>
      <c r="Z224" s="55">
        <v>3567443.585</v>
      </c>
      <c r="AA224" s="772"/>
    </row>
    <row r="225" spans="1:27">
      <c r="A225" s="905"/>
      <c r="B225" s="55"/>
      <c r="C225" s="55"/>
      <c r="D225" s="55">
        <v>362.69600000000003</v>
      </c>
      <c r="E225" s="55"/>
      <c r="F225" s="55"/>
      <c r="G225" s="55"/>
      <c r="H225" s="55"/>
      <c r="I225" s="902"/>
      <c r="J225" s="905"/>
      <c r="K225" s="55"/>
      <c r="L225" s="55"/>
      <c r="M225" s="55"/>
      <c r="N225" s="55"/>
      <c r="O225" s="55"/>
      <c r="P225" s="55"/>
      <c r="Q225" s="55"/>
      <c r="R225" s="55"/>
      <c r="S225" s="55"/>
      <c r="T225" s="55"/>
      <c r="U225" s="761">
        <v>363.36399999999998</v>
      </c>
      <c r="V225" s="55"/>
      <c r="W225" s="55"/>
      <c r="X225" s="55"/>
      <c r="Y225" s="55"/>
      <c r="Z225" s="55"/>
      <c r="AA225" s="772" t="s">
        <v>2173</v>
      </c>
    </row>
    <row r="226" spans="1:27">
      <c r="A226" s="903">
        <f>A224+1</f>
        <v>111</v>
      </c>
      <c r="B226" s="55" t="s">
        <v>2018</v>
      </c>
      <c r="C226" s="55" t="s">
        <v>76</v>
      </c>
      <c r="D226" s="55"/>
      <c r="E226" s="55"/>
      <c r="F226" s="55"/>
      <c r="G226" s="55">
        <v>537374.902</v>
      </c>
      <c r="H226" s="55">
        <v>3567084.8760000002</v>
      </c>
      <c r="I226" s="902"/>
      <c r="J226" s="903">
        <f>J224+1</f>
        <v>111</v>
      </c>
      <c r="K226" s="55" t="s">
        <v>2019</v>
      </c>
      <c r="L226" s="55" t="s">
        <v>1269</v>
      </c>
      <c r="M226" s="55">
        <v>0</v>
      </c>
      <c r="N226" s="55">
        <v>0</v>
      </c>
      <c r="O226" s="55">
        <v>0</v>
      </c>
      <c r="P226" s="55">
        <v>0</v>
      </c>
      <c r="Q226" s="55"/>
      <c r="R226" s="55"/>
      <c r="S226" s="55"/>
      <c r="T226" s="55"/>
      <c r="U226" s="761"/>
      <c r="V226" s="759">
        <f>U219+U221+U223+U225</f>
        <v>1360.364</v>
      </c>
      <c r="W226" s="55">
        <v>250.50899999999999</v>
      </c>
      <c r="X226" s="55" t="s">
        <v>2020</v>
      </c>
      <c r="Y226" s="55">
        <v>537374.902</v>
      </c>
      <c r="Z226" s="55">
        <v>3567084.8760000002</v>
      </c>
      <c r="AA226" s="772"/>
    </row>
    <row r="227" spans="1:27">
      <c r="A227" s="905"/>
      <c r="B227" s="55"/>
      <c r="C227" s="55"/>
      <c r="D227" s="55">
        <v>349.63499999999999</v>
      </c>
      <c r="E227" s="55"/>
      <c r="F227" s="55"/>
      <c r="G227" s="55"/>
      <c r="H227" s="55"/>
      <c r="I227" s="902"/>
      <c r="J227" s="905"/>
      <c r="K227" s="55"/>
      <c r="L227" s="55"/>
      <c r="M227" s="55"/>
      <c r="N227" s="55"/>
      <c r="O227" s="55"/>
      <c r="P227" s="55"/>
      <c r="Q227" s="55"/>
      <c r="R227" s="55"/>
      <c r="S227" s="55"/>
      <c r="T227" s="55"/>
      <c r="U227" s="761">
        <v>371.50400000000002</v>
      </c>
      <c r="V227" s="759"/>
      <c r="W227" s="55"/>
      <c r="X227" s="55"/>
      <c r="Y227" s="55"/>
      <c r="Z227" s="55"/>
      <c r="AA227" s="772"/>
    </row>
    <row r="228" spans="1:27">
      <c r="A228" s="903">
        <f>A226+1</f>
        <v>112</v>
      </c>
      <c r="B228" s="55" t="s">
        <v>2021</v>
      </c>
      <c r="C228" s="55" t="s">
        <v>1269</v>
      </c>
      <c r="D228" s="55"/>
      <c r="E228" s="55"/>
      <c r="F228" s="55"/>
      <c r="G228" s="55">
        <v>537319.12</v>
      </c>
      <c r="H228" s="55">
        <v>3566739.719</v>
      </c>
      <c r="I228" s="902"/>
      <c r="J228" s="903">
        <f>J226+1</f>
        <v>112</v>
      </c>
      <c r="K228" s="55" t="s">
        <v>1519</v>
      </c>
      <c r="L228" s="55" t="s">
        <v>1991</v>
      </c>
      <c r="M228" s="55">
        <v>2</v>
      </c>
      <c r="N228" s="55">
        <v>2</v>
      </c>
      <c r="O228" s="55">
        <v>2</v>
      </c>
      <c r="P228" s="55">
        <v>2</v>
      </c>
      <c r="Q228" s="55"/>
      <c r="R228" s="55"/>
      <c r="S228" s="55"/>
      <c r="T228" s="55"/>
      <c r="U228" s="761"/>
      <c r="V228" s="759">
        <f>U227</f>
        <v>371.50400000000002</v>
      </c>
      <c r="W228" s="55">
        <v>250.679</v>
      </c>
      <c r="X228" s="55" t="s">
        <v>2022</v>
      </c>
      <c r="Y228" s="55">
        <v>537244.33100000001</v>
      </c>
      <c r="Z228" s="55">
        <v>3566737.074</v>
      </c>
      <c r="AA228" s="772" t="s">
        <v>2023</v>
      </c>
    </row>
    <row r="229" spans="1:27">
      <c r="A229" s="905"/>
      <c r="B229" s="55"/>
      <c r="C229" s="55"/>
      <c r="D229" s="55">
        <v>313.60199999999998</v>
      </c>
      <c r="E229" s="55"/>
      <c r="F229" s="55"/>
      <c r="G229" s="55"/>
      <c r="H229" s="55"/>
      <c r="I229" s="902"/>
      <c r="J229" s="905"/>
      <c r="K229" s="55"/>
      <c r="L229" s="55"/>
      <c r="M229" s="55"/>
      <c r="N229" s="55"/>
      <c r="O229" s="55"/>
      <c r="P229" s="55"/>
      <c r="Q229" s="55"/>
      <c r="R229" s="55"/>
      <c r="S229" s="55"/>
      <c r="T229" s="55"/>
      <c r="U229" s="761">
        <v>203.304</v>
      </c>
      <c r="V229" s="759"/>
      <c r="W229" s="55"/>
      <c r="X229" s="55"/>
      <c r="Y229" s="55"/>
      <c r="Z229" s="55"/>
      <c r="AA229" s="772" t="s">
        <v>2152</v>
      </c>
    </row>
    <row r="230" spans="1:27">
      <c r="A230" s="903">
        <f>A228+1</f>
        <v>113</v>
      </c>
      <c r="B230" s="55" t="s">
        <v>2010</v>
      </c>
      <c r="C230" s="55" t="s">
        <v>1991</v>
      </c>
      <c r="D230" s="55"/>
      <c r="E230" s="55">
        <f>D219+D221+D223+D225+D227+D229</f>
        <v>2023.6010000000001</v>
      </c>
      <c r="F230" s="55" t="s">
        <v>2024</v>
      </c>
      <c r="G230" s="55">
        <v>537269.08700000006</v>
      </c>
      <c r="H230" s="55">
        <v>3566430.1340000001</v>
      </c>
      <c r="I230" s="902"/>
      <c r="J230" s="903">
        <f>J228+1</f>
        <v>113</v>
      </c>
      <c r="K230" s="55" t="s">
        <v>1520</v>
      </c>
      <c r="L230" s="55" t="s">
        <v>1991</v>
      </c>
      <c r="M230" s="55">
        <v>2</v>
      </c>
      <c r="N230" s="55">
        <v>2</v>
      </c>
      <c r="O230" s="55">
        <v>2</v>
      </c>
      <c r="P230" s="55">
        <v>2</v>
      </c>
      <c r="Q230" s="55"/>
      <c r="R230" s="55"/>
      <c r="S230" s="55"/>
      <c r="T230" s="55"/>
      <c r="U230" s="761"/>
      <c r="V230" s="759">
        <f>U229</f>
        <v>203.304</v>
      </c>
      <c r="W230" s="55">
        <v>250.61199999999999</v>
      </c>
      <c r="X230" s="55" t="s">
        <v>2025</v>
      </c>
      <c r="Y230" s="55">
        <v>537052.99399999995</v>
      </c>
      <c r="Z230" s="55">
        <v>3566668.3530000001</v>
      </c>
      <c r="AA230" s="772"/>
    </row>
    <row r="231" spans="1:27">
      <c r="A231" s="905"/>
      <c r="B231" s="55"/>
      <c r="C231" s="55"/>
      <c r="D231" s="55">
        <v>203.66200000000001</v>
      </c>
      <c r="E231" s="55"/>
      <c r="F231" s="55"/>
      <c r="G231" s="55"/>
      <c r="H231" s="55"/>
      <c r="I231" s="902"/>
      <c r="J231" s="905"/>
      <c r="K231" s="55"/>
      <c r="L231" s="55"/>
      <c r="M231" s="55"/>
      <c r="N231" s="55"/>
      <c r="O231" s="55"/>
      <c r="P231" s="55"/>
      <c r="Q231" s="55"/>
      <c r="R231" s="55"/>
      <c r="S231" s="55"/>
      <c r="T231" s="55"/>
      <c r="U231" s="761">
        <v>409.90800000000002</v>
      </c>
      <c r="V231" s="759"/>
      <c r="W231" s="55"/>
      <c r="X231" s="55"/>
      <c r="Y231" s="55"/>
      <c r="Z231" s="55"/>
      <c r="AA231" s="772" t="s">
        <v>2174</v>
      </c>
    </row>
    <row r="232" spans="1:27">
      <c r="A232" s="903">
        <f>A230+1</f>
        <v>114</v>
      </c>
      <c r="B232" s="55" t="s">
        <v>2014</v>
      </c>
      <c r="C232" s="55" t="s">
        <v>2026</v>
      </c>
      <c r="D232" s="55"/>
      <c r="E232" s="55">
        <f>D231</f>
        <v>203.66200000000001</v>
      </c>
      <c r="F232" s="55" t="s">
        <v>2027</v>
      </c>
      <c r="G232" s="55">
        <v>537083.87600000005</v>
      </c>
      <c r="H232" s="55">
        <v>3566345.429</v>
      </c>
      <c r="I232" s="902"/>
      <c r="J232" s="903">
        <f>J230+1</f>
        <v>114</v>
      </c>
      <c r="K232" s="55" t="s">
        <v>2028</v>
      </c>
      <c r="L232" s="55" t="s">
        <v>1277</v>
      </c>
      <c r="M232" s="55">
        <v>0</v>
      </c>
      <c r="N232" s="55">
        <v>0</v>
      </c>
      <c r="O232" s="55">
        <v>0</v>
      </c>
      <c r="P232" s="55">
        <v>0</v>
      </c>
      <c r="Q232" s="758"/>
      <c r="R232" s="758"/>
      <c r="S232" s="758"/>
      <c r="T232" s="758"/>
      <c r="U232" s="761"/>
      <c r="V232" s="759">
        <f>U231</f>
        <v>409.90800000000002</v>
      </c>
      <c r="W232" s="55">
        <v>250.49700000000001</v>
      </c>
      <c r="X232" s="55" t="s">
        <v>2029</v>
      </c>
      <c r="Y232" s="55">
        <v>536894.45700000005</v>
      </c>
      <c r="Z232" s="55">
        <v>3566290.3450000002</v>
      </c>
      <c r="AA232" s="772"/>
    </row>
    <row r="233" spans="1:27">
      <c r="A233" s="905"/>
      <c r="B233" s="55"/>
      <c r="C233" s="55"/>
      <c r="D233" s="55">
        <v>432.85</v>
      </c>
      <c r="E233" s="55"/>
      <c r="F233" s="55"/>
      <c r="G233" s="55"/>
      <c r="H233" s="55"/>
      <c r="I233" s="902"/>
      <c r="J233" s="905"/>
      <c r="K233" s="55"/>
      <c r="L233" s="55"/>
      <c r="M233" s="55"/>
      <c r="N233" s="55"/>
      <c r="O233" s="55"/>
      <c r="P233" s="55"/>
      <c r="Q233" s="55"/>
      <c r="R233" s="55"/>
      <c r="S233" s="55"/>
      <c r="T233" s="55"/>
      <c r="U233" s="761">
        <v>412</v>
      </c>
      <c r="V233" s="55"/>
      <c r="W233" s="55"/>
      <c r="X233" s="55"/>
      <c r="Y233" s="55"/>
      <c r="Z233" s="55"/>
      <c r="AA233" s="772" t="s">
        <v>2131</v>
      </c>
    </row>
    <row r="234" spans="1:27">
      <c r="A234" s="903">
        <f>A232+1</f>
        <v>115</v>
      </c>
      <c r="B234" s="55" t="s">
        <v>562</v>
      </c>
      <c r="C234" s="55" t="s">
        <v>1980</v>
      </c>
      <c r="D234" s="55"/>
      <c r="E234" s="55"/>
      <c r="F234" s="55"/>
      <c r="G234" s="55">
        <v>537017.47900000005</v>
      </c>
      <c r="H234" s="55">
        <v>3565917.702</v>
      </c>
      <c r="I234" s="902"/>
      <c r="J234" s="903">
        <f>J232+1</f>
        <v>115</v>
      </c>
      <c r="K234" s="55" t="s">
        <v>2030</v>
      </c>
      <c r="L234" s="55" t="s">
        <v>62</v>
      </c>
      <c r="M234" s="55">
        <v>0</v>
      </c>
      <c r="N234" s="55">
        <v>0</v>
      </c>
      <c r="O234" s="55">
        <v>0</v>
      </c>
      <c r="P234" s="55">
        <v>0</v>
      </c>
      <c r="Q234" s="758"/>
      <c r="R234" s="758"/>
      <c r="S234" s="758"/>
      <c r="T234" s="758"/>
      <c r="U234" s="761"/>
      <c r="V234" s="55"/>
      <c r="W234" s="55">
        <v>249.93600000000001</v>
      </c>
      <c r="X234" s="55"/>
      <c r="Y234" s="55">
        <v>536921.44299999997</v>
      </c>
      <c r="Z234" s="55">
        <v>3565879.23</v>
      </c>
      <c r="AA234" s="772"/>
    </row>
    <row r="235" spans="1:27">
      <c r="A235" s="905"/>
      <c r="B235" s="55"/>
      <c r="C235" s="55"/>
      <c r="D235" s="55">
        <v>475.23899999999998</v>
      </c>
      <c r="E235" s="55"/>
      <c r="F235" s="55"/>
      <c r="G235" s="55"/>
      <c r="H235" s="55"/>
      <c r="I235" s="902"/>
      <c r="J235" s="905"/>
      <c r="K235" s="55"/>
      <c r="L235" s="55"/>
      <c r="M235" s="55"/>
      <c r="N235" s="55"/>
      <c r="O235" s="55"/>
      <c r="P235" s="55"/>
      <c r="Q235" s="55"/>
      <c r="R235" s="55"/>
      <c r="S235" s="55"/>
      <c r="T235" s="55"/>
      <c r="U235" s="761">
        <v>428</v>
      </c>
      <c r="V235" s="55"/>
      <c r="W235" s="55"/>
      <c r="X235" s="55"/>
      <c r="Y235" s="55"/>
      <c r="Z235" s="55"/>
      <c r="AA235" s="772" t="s">
        <v>2175</v>
      </c>
    </row>
    <row r="236" spans="1:27">
      <c r="A236" s="903">
        <f>A234+1</f>
        <v>116</v>
      </c>
      <c r="B236" s="55" t="s">
        <v>2031</v>
      </c>
      <c r="C236" s="55" t="s">
        <v>1937</v>
      </c>
      <c r="D236" s="55"/>
      <c r="E236" s="55">
        <f>D233+D235</f>
        <v>908.08899999999994</v>
      </c>
      <c r="F236" s="55" t="s">
        <v>2032</v>
      </c>
      <c r="G236" s="55">
        <v>536944.57900000003</v>
      </c>
      <c r="H236" s="55">
        <v>3565448.0869999998</v>
      </c>
      <c r="I236" s="902"/>
      <c r="J236" s="903">
        <f>J234+1</f>
        <v>116</v>
      </c>
      <c r="K236" s="55" t="s">
        <v>2033</v>
      </c>
      <c r="L236" s="55" t="s">
        <v>62</v>
      </c>
      <c r="M236" s="55">
        <v>0</v>
      </c>
      <c r="N236" s="55">
        <v>0</v>
      </c>
      <c r="O236" s="55">
        <v>0</v>
      </c>
      <c r="P236" s="55">
        <v>0</v>
      </c>
      <c r="Q236" s="758"/>
      <c r="R236" s="758"/>
      <c r="S236" s="758"/>
      <c r="T236" s="758"/>
      <c r="U236" s="761"/>
      <c r="V236" s="55"/>
      <c r="W236" s="55">
        <v>249.34200000000001</v>
      </c>
      <c r="X236" s="55"/>
      <c r="Y236" s="55">
        <v>536949.478</v>
      </c>
      <c r="Z236" s="55">
        <v>3565452.1490000002</v>
      </c>
      <c r="AA236" s="772"/>
    </row>
    <row r="237" spans="1:27">
      <c r="A237" s="905"/>
      <c r="B237" s="55"/>
      <c r="C237" s="55"/>
      <c r="D237" s="55">
        <v>407.30500000000001</v>
      </c>
      <c r="E237" s="55"/>
      <c r="F237" s="55"/>
      <c r="G237" s="55"/>
      <c r="H237" s="55"/>
      <c r="I237" s="902"/>
      <c r="J237" s="905"/>
      <c r="K237" s="55"/>
      <c r="L237" s="55"/>
      <c r="M237" s="55"/>
      <c r="N237" s="55"/>
      <c r="O237" s="55"/>
      <c r="P237" s="55"/>
      <c r="Q237" s="55"/>
      <c r="R237" s="55"/>
      <c r="S237" s="55"/>
      <c r="T237" s="55"/>
      <c r="U237" s="761">
        <v>409</v>
      </c>
      <c r="V237" s="55"/>
      <c r="W237" s="55"/>
      <c r="X237" s="55"/>
      <c r="Y237" s="55"/>
      <c r="Z237" s="55"/>
      <c r="AA237" s="772" t="s">
        <v>2176</v>
      </c>
    </row>
    <row r="238" spans="1:27">
      <c r="A238" s="903">
        <f>A236+1</f>
        <v>117</v>
      </c>
      <c r="B238" s="55" t="s">
        <v>294</v>
      </c>
      <c r="C238" s="55" t="s">
        <v>76</v>
      </c>
      <c r="D238" s="55"/>
      <c r="E238" s="55"/>
      <c r="F238" s="55"/>
      <c r="G238" s="55">
        <v>536971.83900000004</v>
      </c>
      <c r="H238" s="55">
        <v>3565041.696</v>
      </c>
      <c r="I238" s="902"/>
      <c r="J238" s="903">
        <f>J236+1</f>
        <v>117</v>
      </c>
      <c r="K238" s="55" t="s">
        <v>2034</v>
      </c>
      <c r="L238" s="55" t="s">
        <v>62</v>
      </c>
      <c r="M238" s="55">
        <v>0</v>
      </c>
      <c r="N238" s="55">
        <v>0</v>
      </c>
      <c r="O238" s="55">
        <v>0</v>
      </c>
      <c r="P238" s="55">
        <v>0</v>
      </c>
      <c r="Q238" s="55"/>
      <c r="R238" s="55"/>
      <c r="S238" s="55"/>
      <c r="T238" s="55"/>
      <c r="U238" s="761"/>
      <c r="V238" s="55"/>
      <c r="W238" s="55">
        <v>249.63800000000001</v>
      </c>
      <c r="X238" s="55"/>
      <c r="Y238" s="55">
        <v>536976.26899999997</v>
      </c>
      <c r="Z238" s="55">
        <v>3565044.0269999998</v>
      </c>
      <c r="AA238" s="772"/>
    </row>
    <row r="239" spans="1:27">
      <c r="A239" s="905"/>
      <c r="B239" s="55"/>
      <c r="C239" s="55"/>
      <c r="D239" s="55">
        <v>383.49</v>
      </c>
      <c r="E239" s="55"/>
      <c r="F239" s="55"/>
      <c r="G239" s="55"/>
      <c r="H239" s="55"/>
      <c r="I239" s="902"/>
      <c r="J239" s="905"/>
      <c r="K239" s="55"/>
      <c r="L239" s="55"/>
      <c r="M239" s="55"/>
      <c r="N239" s="55"/>
      <c r="O239" s="55"/>
      <c r="P239" s="55"/>
      <c r="Q239" s="55"/>
      <c r="R239" s="55"/>
      <c r="S239" s="55"/>
      <c r="T239" s="55"/>
      <c r="U239" s="761">
        <v>416</v>
      </c>
      <c r="V239" s="55"/>
      <c r="W239" s="55"/>
      <c r="X239" s="55"/>
      <c r="Y239" s="55"/>
      <c r="Z239" s="55"/>
      <c r="AA239" s="772" t="s">
        <v>2177</v>
      </c>
    </row>
    <row r="240" spans="1:27">
      <c r="A240" s="903">
        <f>A238+1</f>
        <v>118</v>
      </c>
      <c r="B240" s="55" t="s">
        <v>712</v>
      </c>
      <c r="C240" s="55" t="s">
        <v>76</v>
      </c>
      <c r="D240" s="55"/>
      <c r="E240" s="55"/>
      <c r="F240" s="55"/>
      <c r="G240" s="55">
        <v>536997.505</v>
      </c>
      <c r="H240" s="55">
        <v>3564659.0660000001</v>
      </c>
      <c r="I240" s="902"/>
      <c r="J240" s="903">
        <f>J238+1</f>
        <v>118</v>
      </c>
      <c r="K240" s="55" t="s">
        <v>2035</v>
      </c>
      <c r="L240" s="55" t="s">
        <v>76</v>
      </c>
      <c r="M240" s="55">
        <v>0</v>
      </c>
      <c r="N240" s="55">
        <v>0</v>
      </c>
      <c r="O240" s="55">
        <v>0</v>
      </c>
      <c r="P240" s="55">
        <v>0</v>
      </c>
      <c r="Q240" s="55"/>
      <c r="R240" s="55"/>
      <c r="S240" s="55"/>
      <c r="T240" s="55"/>
      <c r="U240" s="761"/>
      <c r="V240" s="55"/>
      <c r="W240" s="55">
        <v>249.26900000000001</v>
      </c>
      <c r="X240" s="55"/>
      <c r="Y240" s="55">
        <v>537003.51800000004</v>
      </c>
      <c r="Z240" s="55">
        <v>3564628.92</v>
      </c>
      <c r="AA240" s="772"/>
    </row>
    <row r="241" spans="1:27">
      <c r="A241" s="905"/>
      <c r="B241" s="55"/>
      <c r="C241" s="55"/>
      <c r="D241" s="55">
        <v>414.16199999999998</v>
      </c>
      <c r="E241" s="55"/>
      <c r="F241" s="55"/>
      <c r="G241" s="55"/>
      <c r="H241" s="55"/>
      <c r="I241" s="902"/>
      <c r="J241" s="905"/>
      <c r="K241" s="55"/>
      <c r="L241" s="55"/>
      <c r="M241" s="55"/>
      <c r="N241" s="55"/>
      <c r="O241" s="55"/>
      <c r="P241" s="55"/>
      <c r="Q241" s="55"/>
      <c r="R241" s="55"/>
      <c r="S241" s="55"/>
      <c r="T241" s="55"/>
      <c r="U241" s="761">
        <v>397</v>
      </c>
      <c r="V241" s="55"/>
      <c r="W241" s="55"/>
      <c r="X241" s="55"/>
      <c r="Y241" s="55"/>
      <c r="Z241" s="55"/>
      <c r="AA241" s="772"/>
    </row>
    <row r="242" spans="1:27">
      <c r="A242" s="903">
        <f>A240+1</f>
        <v>119</v>
      </c>
      <c r="B242" s="55" t="s">
        <v>2036</v>
      </c>
      <c r="C242" s="55" t="s">
        <v>62</v>
      </c>
      <c r="D242" s="55"/>
      <c r="E242" s="55"/>
      <c r="F242" s="55"/>
      <c r="G242" s="55">
        <v>537025.22400000005</v>
      </c>
      <c r="H242" s="55">
        <v>3564245.8319999999</v>
      </c>
      <c r="I242" s="902"/>
      <c r="J242" s="903">
        <f>J240+1</f>
        <v>119</v>
      </c>
      <c r="K242" s="55" t="s">
        <v>2037</v>
      </c>
      <c r="L242" s="55" t="s">
        <v>76</v>
      </c>
      <c r="M242" s="55">
        <v>0</v>
      </c>
      <c r="N242" s="55">
        <v>0</v>
      </c>
      <c r="O242" s="55">
        <v>0</v>
      </c>
      <c r="P242" s="55">
        <v>0</v>
      </c>
      <c r="Q242" s="55"/>
      <c r="R242" s="55"/>
      <c r="S242" s="55"/>
      <c r="T242" s="55"/>
      <c r="U242" s="761"/>
      <c r="V242" s="55"/>
      <c r="W242" s="55">
        <v>249.98599999999999</v>
      </c>
      <c r="X242" s="55"/>
      <c r="Y242" s="55">
        <v>537029.522</v>
      </c>
      <c r="Z242" s="55">
        <v>3564232.773</v>
      </c>
      <c r="AA242" s="772"/>
    </row>
    <row r="243" spans="1:27">
      <c r="A243" s="905"/>
      <c r="B243" s="55"/>
      <c r="C243" s="55"/>
      <c r="D243" s="55">
        <v>375.84800000000001</v>
      </c>
      <c r="E243" s="55"/>
      <c r="F243" s="55"/>
      <c r="G243" s="55"/>
      <c r="H243" s="55"/>
      <c r="I243" s="902"/>
      <c r="J243" s="905"/>
      <c r="K243" s="55"/>
      <c r="L243" s="55"/>
      <c r="M243" s="55"/>
      <c r="N243" s="55"/>
      <c r="O243" s="55"/>
      <c r="P243" s="55"/>
      <c r="Q243" s="55"/>
      <c r="R243" s="55"/>
      <c r="S243" s="55"/>
      <c r="T243" s="55"/>
      <c r="U243" s="761">
        <v>337</v>
      </c>
      <c r="V243" s="55"/>
      <c r="W243" s="55"/>
      <c r="X243" s="55"/>
      <c r="Y243" s="55"/>
      <c r="Z243" s="55"/>
      <c r="AA243" s="772" t="s">
        <v>2177</v>
      </c>
    </row>
    <row r="244" spans="1:27">
      <c r="A244" s="903">
        <f>A242+1</f>
        <v>120</v>
      </c>
      <c r="B244" s="55" t="s">
        <v>2038</v>
      </c>
      <c r="C244" s="55" t="s">
        <v>62</v>
      </c>
      <c r="D244" s="55"/>
      <c r="E244" s="55"/>
      <c r="F244" s="55"/>
      <c r="G244" s="55">
        <v>537050.37899999996</v>
      </c>
      <c r="H244" s="55">
        <v>3563870.827</v>
      </c>
      <c r="I244" s="902"/>
      <c r="J244" s="903">
        <f>J242+1</f>
        <v>120</v>
      </c>
      <c r="K244" s="55" t="s">
        <v>2039</v>
      </c>
      <c r="L244" s="55" t="s">
        <v>62</v>
      </c>
      <c r="M244" s="55">
        <v>0</v>
      </c>
      <c r="N244" s="55">
        <v>0</v>
      </c>
      <c r="O244" s="55">
        <v>0</v>
      </c>
      <c r="P244" s="55">
        <v>0</v>
      </c>
      <c r="Q244" s="55"/>
      <c r="R244" s="55"/>
      <c r="S244" s="55"/>
      <c r="T244" s="55"/>
      <c r="U244" s="761"/>
      <c r="V244" s="55"/>
      <c r="W244" s="55">
        <v>249.81299999999999</v>
      </c>
      <c r="X244" s="55"/>
      <c r="Y244" s="55">
        <v>537051.59600000002</v>
      </c>
      <c r="Z244" s="55">
        <v>3563896.497</v>
      </c>
      <c r="AA244" s="772" t="s">
        <v>2023</v>
      </c>
    </row>
    <row r="245" spans="1:27">
      <c r="A245" s="905"/>
      <c r="B245" s="55"/>
      <c r="C245" s="55"/>
      <c r="D245" s="55">
        <v>424.19499999999999</v>
      </c>
      <c r="E245" s="55"/>
      <c r="F245" s="55"/>
      <c r="G245" s="55"/>
      <c r="H245" s="55"/>
      <c r="I245" s="902"/>
      <c r="J245" s="905"/>
      <c r="K245" s="55"/>
      <c r="L245" s="55"/>
      <c r="M245" s="55"/>
      <c r="N245" s="55"/>
      <c r="O245" s="55"/>
      <c r="P245" s="55"/>
      <c r="Q245" s="758"/>
      <c r="R245" s="758"/>
      <c r="S245" s="758"/>
      <c r="T245" s="758"/>
      <c r="U245" s="761">
        <v>451</v>
      </c>
      <c r="V245" s="55"/>
      <c r="W245" s="55"/>
      <c r="X245" s="55"/>
      <c r="Y245" s="55"/>
      <c r="Z245" s="55"/>
      <c r="AA245" s="772" t="s">
        <v>2149</v>
      </c>
    </row>
    <row r="246" spans="1:27">
      <c r="A246" s="903">
        <f>A244+1</f>
        <v>121</v>
      </c>
      <c r="B246" s="55" t="s">
        <v>2040</v>
      </c>
      <c r="C246" s="55" t="s">
        <v>62</v>
      </c>
      <c r="D246" s="55"/>
      <c r="E246" s="55"/>
      <c r="F246" s="55"/>
      <c r="G246" s="55">
        <v>537078.77</v>
      </c>
      <c r="H246" s="55">
        <v>3563447.5830000001</v>
      </c>
      <c r="I246" s="902"/>
      <c r="J246" s="903">
        <f>J244+1</f>
        <v>121</v>
      </c>
      <c r="K246" s="55" t="s">
        <v>2041</v>
      </c>
      <c r="L246" s="55" t="s">
        <v>53</v>
      </c>
      <c r="M246" s="55">
        <v>0</v>
      </c>
      <c r="N246" s="55">
        <v>0</v>
      </c>
      <c r="O246" s="55">
        <v>0</v>
      </c>
      <c r="P246" s="55">
        <v>0</v>
      </c>
      <c r="Q246" s="758"/>
      <c r="R246" s="758"/>
      <c r="S246" s="758"/>
      <c r="T246" s="758"/>
      <c r="U246" s="761"/>
      <c r="V246" s="55"/>
      <c r="W246" s="55">
        <v>248.97499999999999</v>
      </c>
      <c r="X246" s="55"/>
      <c r="Y246" s="55">
        <v>537081.13800000004</v>
      </c>
      <c r="Z246" s="55">
        <v>3563446.4649999999</v>
      </c>
      <c r="AA246" s="772" t="s">
        <v>2023</v>
      </c>
    </row>
    <row r="247" spans="1:27">
      <c r="A247" s="905"/>
      <c r="B247" s="55"/>
      <c r="C247" s="55"/>
      <c r="D247" s="55">
        <v>395</v>
      </c>
      <c r="E247" s="55"/>
      <c r="F247" s="55"/>
      <c r="G247" s="55"/>
      <c r="H247" s="55"/>
      <c r="I247" s="902"/>
      <c r="J247" s="905"/>
      <c r="K247" s="55"/>
      <c r="L247" s="55"/>
      <c r="M247" s="55"/>
      <c r="N247" s="55"/>
      <c r="O247" s="55"/>
      <c r="P247" s="55"/>
      <c r="Q247" s="758"/>
      <c r="R247" s="758"/>
      <c r="S247" s="758"/>
      <c r="T247" s="758"/>
      <c r="U247" s="761">
        <v>389</v>
      </c>
      <c r="V247" s="55"/>
      <c r="W247" s="55"/>
      <c r="X247" s="55"/>
      <c r="Y247" s="55"/>
      <c r="Z247" s="55"/>
      <c r="AA247" s="772" t="s">
        <v>2178</v>
      </c>
    </row>
    <row r="248" spans="1:27">
      <c r="A248" s="903">
        <f>A246+1</f>
        <v>122</v>
      </c>
      <c r="B248" s="55" t="s">
        <v>2042</v>
      </c>
      <c r="C248" s="55" t="s">
        <v>62</v>
      </c>
      <c r="D248" s="55"/>
      <c r="E248" s="55"/>
      <c r="F248" s="55"/>
      <c r="G248" s="55">
        <v>537105.20600000001</v>
      </c>
      <c r="H248" s="55">
        <v>3563053.469</v>
      </c>
      <c r="I248" s="902"/>
      <c r="J248" s="903">
        <f>J246+1</f>
        <v>122</v>
      </c>
      <c r="K248" s="55" t="s">
        <v>2043</v>
      </c>
      <c r="L248" s="55" t="s">
        <v>76</v>
      </c>
      <c r="M248" s="55">
        <v>0</v>
      </c>
      <c r="N248" s="55">
        <v>0</v>
      </c>
      <c r="O248" s="55">
        <v>0</v>
      </c>
      <c r="P248" s="55">
        <v>0</v>
      </c>
      <c r="Q248" s="758"/>
      <c r="R248" s="758"/>
      <c r="S248" s="758"/>
      <c r="T248" s="758"/>
      <c r="U248" s="761"/>
      <c r="V248" s="55"/>
      <c r="W248" s="55">
        <v>248.52</v>
      </c>
      <c r="X248" s="55"/>
      <c r="Y248" s="55">
        <v>537106.61800000002</v>
      </c>
      <c r="Z248" s="55">
        <v>3563058.301</v>
      </c>
      <c r="AA248" s="772"/>
    </row>
    <row r="249" spans="1:27">
      <c r="A249" s="905"/>
      <c r="B249" s="55"/>
      <c r="C249" s="55"/>
      <c r="D249" s="55">
        <v>390</v>
      </c>
      <c r="E249" s="55"/>
      <c r="F249" s="55"/>
      <c r="G249" s="55"/>
      <c r="H249" s="55"/>
      <c r="I249" s="902"/>
      <c r="J249" s="905"/>
      <c r="K249" s="55"/>
      <c r="L249" s="55"/>
      <c r="M249" s="55"/>
      <c r="N249" s="55"/>
      <c r="O249" s="55"/>
      <c r="P249" s="55"/>
      <c r="Q249" s="758"/>
      <c r="R249" s="758"/>
      <c r="S249" s="758"/>
      <c r="T249" s="758"/>
      <c r="U249" s="761">
        <v>395</v>
      </c>
      <c r="V249" s="55"/>
      <c r="W249" s="55"/>
      <c r="X249" s="55"/>
      <c r="Y249" s="55"/>
      <c r="Z249" s="55"/>
      <c r="AA249" s="772"/>
    </row>
    <row r="250" spans="1:27">
      <c r="A250" s="903">
        <f>A248+1</f>
        <v>123</v>
      </c>
      <c r="B250" s="55" t="s">
        <v>2044</v>
      </c>
      <c r="C250" s="55" t="s">
        <v>76</v>
      </c>
      <c r="D250" s="55"/>
      <c r="E250" s="55"/>
      <c r="F250" s="55"/>
      <c r="G250" s="55">
        <v>537131.30799999996</v>
      </c>
      <c r="H250" s="55">
        <v>3562664.3429999999</v>
      </c>
      <c r="I250" s="902"/>
      <c r="J250" s="903">
        <f>J248+1</f>
        <v>123</v>
      </c>
      <c r="K250" s="55" t="s">
        <v>2045</v>
      </c>
      <c r="L250" s="55" t="s">
        <v>76</v>
      </c>
      <c r="M250" s="55">
        <v>0</v>
      </c>
      <c r="N250" s="55">
        <v>0</v>
      </c>
      <c r="O250" s="55">
        <v>0</v>
      </c>
      <c r="P250" s="55">
        <v>0</v>
      </c>
      <c r="Q250" s="758"/>
      <c r="R250" s="758"/>
      <c r="S250" s="758"/>
      <c r="T250" s="758"/>
      <c r="U250" s="761"/>
      <c r="V250" s="55"/>
      <c r="W250" s="55">
        <v>248.89</v>
      </c>
      <c r="X250" s="55"/>
      <c r="Y250" s="55">
        <v>537132.49100000004</v>
      </c>
      <c r="Z250" s="55">
        <v>3562664.1490000002</v>
      </c>
      <c r="AA250" s="772" t="s">
        <v>2023</v>
      </c>
    </row>
    <row r="251" spans="1:27">
      <c r="A251" s="905"/>
      <c r="B251" s="55"/>
      <c r="C251" s="55"/>
      <c r="D251" s="55">
        <v>390</v>
      </c>
      <c r="E251" s="55"/>
      <c r="F251" s="55"/>
      <c r="G251" s="55"/>
      <c r="H251" s="55"/>
      <c r="I251" s="902"/>
      <c r="J251" s="905"/>
      <c r="K251" s="55"/>
      <c r="L251" s="55"/>
      <c r="M251" s="55"/>
      <c r="N251" s="55"/>
      <c r="O251" s="55"/>
      <c r="P251" s="55"/>
      <c r="Q251" s="758"/>
      <c r="R251" s="758"/>
      <c r="S251" s="758"/>
      <c r="T251" s="758"/>
      <c r="U251" s="761">
        <v>391</v>
      </c>
      <c r="V251" s="55"/>
      <c r="W251" s="55"/>
      <c r="X251" s="55"/>
      <c r="Y251" s="55"/>
      <c r="Z251" s="55"/>
      <c r="AA251" s="772" t="s">
        <v>2179</v>
      </c>
    </row>
    <row r="252" spans="1:27">
      <c r="A252" s="903">
        <f>A250+1</f>
        <v>124</v>
      </c>
      <c r="B252" s="55" t="s">
        <v>2046</v>
      </c>
      <c r="C252" s="55" t="s">
        <v>76</v>
      </c>
      <c r="D252" s="55"/>
      <c r="E252" s="55"/>
      <c r="F252" s="55"/>
      <c r="G252" s="55">
        <v>537157.41</v>
      </c>
      <c r="H252" s="55">
        <v>3562275.2179999999</v>
      </c>
      <c r="I252" s="902"/>
      <c r="J252" s="903">
        <f>J250+1</f>
        <v>124</v>
      </c>
      <c r="K252" s="55" t="s">
        <v>2047</v>
      </c>
      <c r="L252" s="55" t="s">
        <v>76</v>
      </c>
      <c r="M252" s="55">
        <v>0</v>
      </c>
      <c r="N252" s="55">
        <v>0</v>
      </c>
      <c r="O252" s="55">
        <v>0</v>
      </c>
      <c r="P252" s="55">
        <v>0</v>
      </c>
      <c r="Q252" s="55"/>
      <c r="R252" s="55"/>
      <c r="S252" s="55"/>
      <c r="T252" s="55"/>
      <c r="U252" s="761"/>
      <c r="V252" s="55"/>
      <c r="W252" s="55">
        <v>248.37</v>
      </c>
      <c r="X252" s="55"/>
      <c r="Y252" s="55">
        <v>537158.10199999996</v>
      </c>
      <c r="Z252" s="55">
        <v>3562273.9890000001</v>
      </c>
      <c r="AA252" s="772" t="s">
        <v>2023</v>
      </c>
    </row>
    <row r="253" spans="1:27">
      <c r="A253" s="905"/>
      <c r="B253" s="55"/>
      <c r="C253" s="55"/>
      <c r="D253" s="55">
        <v>427.17500000000001</v>
      </c>
      <c r="E253" s="55"/>
      <c r="F253" s="55"/>
      <c r="G253" s="55"/>
      <c r="H253" s="55"/>
      <c r="I253" s="902"/>
      <c r="J253" s="905"/>
      <c r="K253" s="55"/>
      <c r="L253" s="55"/>
      <c r="M253" s="55"/>
      <c r="N253" s="55"/>
      <c r="O253" s="55"/>
      <c r="P253" s="55"/>
      <c r="Q253" s="55"/>
      <c r="R253" s="55"/>
      <c r="S253" s="55"/>
      <c r="T253" s="55"/>
      <c r="U253" s="761">
        <v>425.90300000000002</v>
      </c>
      <c r="V253" s="55"/>
      <c r="W253" s="55"/>
      <c r="X253" s="55"/>
      <c r="Y253" s="55"/>
      <c r="Z253" s="55"/>
      <c r="AA253" s="773" t="s">
        <v>2180</v>
      </c>
    </row>
    <row r="254" spans="1:27">
      <c r="A254" s="903">
        <f>A252+1</f>
        <v>125</v>
      </c>
      <c r="B254" s="55" t="s">
        <v>2048</v>
      </c>
      <c r="C254" s="55" t="s">
        <v>1956</v>
      </c>
      <c r="D254" s="55"/>
      <c r="E254" s="55">
        <f>D237+D239+D241+D243+D245+D247+D249+D251+D253</f>
        <v>3607.1750000000002</v>
      </c>
      <c r="F254" s="55" t="s">
        <v>2049</v>
      </c>
      <c r="G254" s="55">
        <v>537186</v>
      </c>
      <c r="H254" s="55">
        <v>3561849</v>
      </c>
      <c r="I254" s="902"/>
      <c r="J254" s="903">
        <f>J252+1</f>
        <v>125</v>
      </c>
      <c r="K254" s="55" t="s">
        <v>2050</v>
      </c>
      <c r="L254" s="55" t="s">
        <v>1956</v>
      </c>
      <c r="M254" s="55">
        <v>0</v>
      </c>
      <c r="N254" s="55">
        <v>0</v>
      </c>
      <c r="O254" s="55">
        <v>0</v>
      </c>
      <c r="P254" s="55">
        <v>0</v>
      </c>
      <c r="Q254" s="55"/>
      <c r="R254" s="55"/>
      <c r="S254" s="55"/>
      <c r="T254" s="55"/>
      <c r="U254" s="761"/>
      <c r="V254" s="759">
        <f>U233+U235+U237+U239+U241+U243+U245+U247+U249+U251+U253</f>
        <v>4450.9030000000002</v>
      </c>
      <c r="W254" s="55">
        <v>246.84299999999999</v>
      </c>
      <c r="X254" s="55"/>
      <c r="Y254" s="55">
        <v>537186</v>
      </c>
      <c r="Z254" s="55">
        <v>3561849</v>
      </c>
      <c r="AA254" s="906"/>
    </row>
    <row r="255" spans="1:27">
      <c r="A255" s="905"/>
      <c r="B255" s="905"/>
      <c r="C255" s="907"/>
      <c r="D255" s="907"/>
      <c r="E255" s="905"/>
      <c r="F255" s="905"/>
      <c r="G255" s="905"/>
      <c r="H255" s="905"/>
      <c r="I255" s="902"/>
      <c r="J255" s="905"/>
      <c r="K255" s="905"/>
      <c r="L255" s="905"/>
      <c r="M255" s="905"/>
      <c r="N255" s="905"/>
      <c r="O255" s="905"/>
      <c r="P255" s="905"/>
      <c r="Q255" s="905"/>
      <c r="R255" s="905"/>
      <c r="S255" s="905"/>
      <c r="T255" s="905"/>
      <c r="U255" s="908"/>
      <c r="V255" s="905"/>
      <c r="W255" s="905"/>
      <c r="X255" s="905"/>
      <c r="Y255" s="905"/>
      <c r="Z255" s="905"/>
      <c r="AA255" s="903"/>
    </row>
    <row r="256" spans="1:27">
      <c r="A256" s="903">
        <f>A254+1</f>
        <v>126</v>
      </c>
      <c r="B256" s="55" t="s">
        <v>2051</v>
      </c>
      <c r="C256" s="55" t="s">
        <v>1277</v>
      </c>
      <c r="D256" s="764"/>
      <c r="E256" s="1470">
        <v>420.52499999999998</v>
      </c>
      <c r="F256" s="55" t="s">
        <v>2052</v>
      </c>
      <c r="G256" s="761">
        <v>537906.36100000003</v>
      </c>
      <c r="H256" s="761">
        <v>3560968.449</v>
      </c>
      <c r="I256" s="902"/>
      <c r="J256" s="903">
        <f>J254+1</f>
        <v>126</v>
      </c>
      <c r="K256" s="55" t="s">
        <v>2051</v>
      </c>
      <c r="L256" s="55" t="s">
        <v>1277</v>
      </c>
      <c r="M256" s="905"/>
      <c r="N256" s="905"/>
      <c r="O256" s="905"/>
      <c r="P256" s="905"/>
      <c r="Q256" s="905"/>
      <c r="R256" s="905"/>
      <c r="S256" s="905"/>
      <c r="T256" s="905"/>
      <c r="U256" s="761"/>
      <c r="V256" s="1468">
        <v>416.65800000000002</v>
      </c>
      <c r="W256" s="759">
        <v>250.02099999999999</v>
      </c>
      <c r="X256" s="55" t="s">
        <v>2053</v>
      </c>
      <c r="Y256" s="760">
        <v>537906.36100000003</v>
      </c>
      <c r="Z256" s="760">
        <v>3560968.449</v>
      </c>
      <c r="AA256" s="761"/>
    </row>
    <row r="257" spans="1:27">
      <c r="A257" s="905"/>
      <c r="B257" s="55"/>
      <c r="C257" s="55"/>
      <c r="D257" s="55">
        <v>420.52499999999998</v>
      </c>
      <c r="E257" s="1470"/>
      <c r="F257" s="55"/>
      <c r="G257" s="761"/>
      <c r="H257" s="761"/>
      <c r="I257" s="902"/>
      <c r="J257" s="905"/>
      <c r="K257" s="55"/>
      <c r="L257" s="55"/>
      <c r="M257" s="905"/>
      <c r="N257" s="905"/>
      <c r="O257" s="905"/>
      <c r="P257" s="905"/>
      <c r="Q257" s="905"/>
      <c r="R257" s="905"/>
      <c r="S257" s="905"/>
      <c r="T257" s="905"/>
      <c r="U257" s="760">
        <v>416.65800000000002</v>
      </c>
      <c r="V257" s="1468"/>
      <c r="W257" s="759"/>
      <c r="X257" s="55"/>
      <c r="Y257" s="758"/>
      <c r="Z257" s="758"/>
      <c r="AA257" s="766" t="s">
        <v>2054</v>
      </c>
    </row>
    <row r="258" spans="1:27">
      <c r="A258" s="903">
        <f>A256+1</f>
        <v>127</v>
      </c>
      <c r="B258" s="55" t="s">
        <v>2055</v>
      </c>
      <c r="C258" s="55" t="s">
        <v>1402</v>
      </c>
      <c r="D258" s="55"/>
      <c r="E258" s="1470">
        <v>394.27100000000002</v>
      </c>
      <c r="F258" s="55" t="s">
        <v>2056</v>
      </c>
      <c r="G258" s="761">
        <v>538072.03200000001</v>
      </c>
      <c r="H258" s="761">
        <v>3560581.9330000002</v>
      </c>
      <c r="I258" s="902"/>
      <c r="J258" s="903">
        <f>J256+1</f>
        <v>127</v>
      </c>
      <c r="K258" s="55" t="s">
        <v>2055</v>
      </c>
      <c r="L258" s="55" t="s">
        <v>1402</v>
      </c>
      <c r="M258" s="905"/>
      <c r="N258" s="905"/>
      <c r="O258" s="905"/>
      <c r="P258" s="905"/>
      <c r="Q258" s="905"/>
      <c r="R258" s="905"/>
      <c r="S258" s="905"/>
      <c r="T258" s="905"/>
      <c r="U258" s="760"/>
      <c r="V258" s="1468">
        <v>389.27699999999999</v>
      </c>
      <c r="W258" s="759">
        <v>248.53</v>
      </c>
      <c r="X258" s="55" t="s">
        <v>2057</v>
      </c>
      <c r="Y258" s="760">
        <v>538071.47400000005</v>
      </c>
      <c r="Z258" s="760">
        <v>3560585.9029999999</v>
      </c>
      <c r="AA258" s="766"/>
    </row>
    <row r="259" spans="1:27">
      <c r="A259" s="905"/>
      <c r="B259" s="55"/>
      <c r="C259" s="55"/>
      <c r="D259" s="55">
        <v>394.27100000000002</v>
      </c>
      <c r="E259" s="1470"/>
      <c r="F259" s="55"/>
      <c r="G259" s="761"/>
      <c r="H259" s="761"/>
      <c r="I259" s="902"/>
      <c r="J259" s="905"/>
      <c r="K259" s="55"/>
      <c r="L259" s="55"/>
      <c r="M259" s="905"/>
      <c r="N259" s="905"/>
      <c r="O259" s="905"/>
      <c r="P259" s="905"/>
      <c r="Q259" s="905"/>
      <c r="R259" s="905"/>
      <c r="S259" s="905"/>
      <c r="T259" s="905"/>
      <c r="U259" s="760">
        <v>389.27699999999999</v>
      </c>
      <c r="V259" s="1468"/>
      <c r="W259" s="759"/>
      <c r="X259" s="55"/>
      <c r="Y259" s="758"/>
      <c r="Z259" s="758"/>
      <c r="AA259" s="766" t="s">
        <v>2058</v>
      </c>
    </row>
    <row r="260" spans="1:27">
      <c r="A260" s="903">
        <f>A258+1</f>
        <v>128</v>
      </c>
      <c r="B260" s="55" t="s">
        <v>2059</v>
      </c>
      <c r="C260" s="55" t="s">
        <v>1998</v>
      </c>
      <c r="D260" s="55"/>
      <c r="E260" s="1470">
        <f>D261+D263</f>
        <v>786.42</v>
      </c>
      <c r="F260" s="55" t="s">
        <v>2060</v>
      </c>
      <c r="G260" s="761">
        <v>538126.65</v>
      </c>
      <c r="H260" s="761">
        <v>3560191.4640000002</v>
      </c>
      <c r="I260" s="902"/>
      <c r="J260" s="903">
        <f>J258+1</f>
        <v>128</v>
      </c>
      <c r="K260" s="55" t="s">
        <v>2059</v>
      </c>
      <c r="L260" s="55" t="s">
        <v>1998</v>
      </c>
      <c r="M260" s="905"/>
      <c r="N260" s="905"/>
      <c r="O260" s="905"/>
      <c r="P260" s="905"/>
      <c r="Q260" s="905"/>
      <c r="R260" s="905"/>
      <c r="S260" s="905"/>
      <c r="T260" s="905"/>
      <c r="U260" s="760"/>
      <c r="V260" s="1468">
        <f>U261+U263</f>
        <v>793.45100000000002</v>
      </c>
      <c r="W260" s="759">
        <v>248.26599999999999</v>
      </c>
      <c r="X260" s="55" t="s">
        <v>2061</v>
      </c>
      <c r="Y260" s="760">
        <v>538125.38300000003</v>
      </c>
      <c r="Z260" s="760">
        <v>3560200.3769999999</v>
      </c>
      <c r="AA260" s="909"/>
    </row>
    <row r="261" spans="1:27">
      <c r="A261" s="905"/>
      <c r="B261" s="55"/>
      <c r="C261" s="55"/>
      <c r="D261" s="55">
        <v>377.11399999999998</v>
      </c>
      <c r="E261" s="1470"/>
      <c r="F261" s="55"/>
      <c r="G261" s="761"/>
      <c r="H261" s="761"/>
      <c r="I261" s="902"/>
      <c r="J261" s="905"/>
      <c r="K261" s="55"/>
      <c r="L261" s="55"/>
      <c r="M261" s="905"/>
      <c r="N261" s="905"/>
      <c r="O261" s="905"/>
      <c r="P261" s="905"/>
      <c r="Q261" s="905"/>
      <c r="R261" s="905"/>
      <c r="S261" s="905"/>
      <c r="T261" s="905"/>
      <c r="U261" s="760">
        <v>384.15100000000001</v>
      </c>
      <c r="V261" s="1468"/>
      <c r="W261" s="759"/>
      <c r="X261" s="55"/>
      <c r="Y261" s="758"/>
      <c r="Z261" s="758"/>
      <c r="AA261" s="766" t="s">
        <v>2062</v>
      </c>
    </row>
    <row r="262" spans="1:27">
      <c r="A262" s="903">
        <f>A260+1</f>
        <v>129</v>
      </c>
      <c r="B262" s="55" t="s">
        <v>702</v>
      </c>
      <c r="C262" s="55" t="s">
        <v>62</v>
      </c>
      <c r="D262" s="55"/>
      <c r="E262" s="1470"/>
      <c r="F262" s="55"/>
      <c r="G262" s="761">
        <v>537933.76699999999</v>
      </c>
      <c r="H262" s="761">
        <v>3559867.41</v>
      </c>
      <c r="I262" s="902"/>
      <c r="J262" s="903">
        <f>J260+1</f>
        <v>129</v>
      </c>
      <c r="K262" s="55" t="s">
        <v>702</v>
      </c>
      <c r="L262" s="55" t="s">
        <v>53</v>
      </c>
      <c r="M262" s="905"/>
      <c r="N262" s="905"/>
      <c r="O262" s="905"/>
      <c r="P262" s="905"/>
      <c r="Q262" s="905"/>
      <c r="R262" s="905"/>
      <c r="S262" s="905"/>
      <c r="T262" s="905"/>
      <c r="U262" s="760"/>
      <c r="V262" s="1468"/>
      <c r="W262" s="759">
        <v>247.77</v>
      </c>
      <c r="X262" s="55"/>
      <c r="Y262" s="760">
        <v>537931.255</v>
      </c>
      <c r="Z262" s="760">
        <v>3559868.8859999999</v>
      </c>
      <c r="AA262" s="766"/>
    </row>
    <row r="263" spans="1:27">
      <c r="A263" s="905"/>
      <c r="B263" s="55"/>
      <c r="C263" s="55"/>
      <c r="D263" s="55">
        <v>409.30599999999998</v>
      </c>
      <c r="E263" s="1470"/>
      <c r="F263" s="55"/>
      <c r="G263" s="761"/>
      <c r="H263" s="761"/>
      <c r="I263" s="902"/>
      <c r="J263" s="905"/>
      <c r="K263" s="55"/>
      <c r="L263" s="55"/>
      <c r="M263" s="905"/>
      <c r="N263" s="905"/>
      <c r="O263" s="905"/>
      <c r="P263" s="905"/>
      <c r="Q263" s="905"/>
      <c r="R263" s="905"/>
      <c r="S263" s="905"/>
      <c r="T263" s="905"/>
      <c r="U263" s="760">
        <v>409.3</v>
      </c>
      <c r="V263" s="1468"/>
      <c r="W263" s="759"/>
      <c r="X263" s="55"/>
      <c r="Y263" s="758"/>
      <c r="Z263" s="758"/>
      <c r="AA263" s="766" t="s">
        <v>2063</v>
      </c>
    </row>
    <row r="264" spans="1:27">
      <c r="A264" s="903">
        <f>A262+1</f>
        <v>130</v>
      </c>
      <c r="B264" s="55" t="s">
        <v>2064</v>
      </c>
      <c r="C264" s="55" t="s">
        <v>1277</v>
      </c>
      <c r="D264" s="55"/>
      <c r="E264" s="1470"/>
      <c r="F264" s="55" t="s">
        <v>2065</v>
      </c>
      <c r="G264" s="761">
        <v>537724.41799999995</v>
      </c>
      <c r="H264" s="761">
        <v>3559515.693</v>
      </c>
      <c r="I264" s="902"/>
      <c r="J264" s="903">
        <f>J262+1</f>
        <v>130</v>
      </c>
      <c r="K264" s="55" t="s">
        <v>2064</v>
      </c>
      <c r="L264" s="55" t="s">
        <v>1361</v>
      </c>
      <c r="M264" s="905"/>
      <c r="N264" s="905"/>
      <c r="O264" s="905"/>
      <c r="P264" s="905"/>
      <c r="Q264" s="905"/>
      <c r="R264" s="905"/>
      <c r="S264" s="905"/>
      <c r="T264" s="905"/>
      <c r="U264" s="760"/>
      <c r="V264" s="1468"/>
      <c r="W264" s="759">
        <v>247.416</v>
      </c>
      <c r="X264" s="55" t="s">
        <v>2066</v>
      </c>
      <c r="Y264" s="760">
        <v>537724.41799999995</v>
      </c>
      <c r="Z264" s="760">
        <v>3559515.693</v>
      </c>
      <c r="AA264" s="766"/>
    </row>
    <row r="265" spans="1:27">
      <c r="A265" s="905"/>
      <c r="B265" s="55"/>
      <c r="C265" s="55"/>
      <c r="D265" s="55">
        <v>409.72</v>
      </c>
      <c r="E265" s="1470">
        <f>D265+D267+D269+D271+D273</f>
        <v>1906.1019999999999</v>
      </c>
      <c r="F265" s="55"/>
      <c r="G265" s="761"/>
      <c r="H265" s="761"/>
      <c r="I265" s="902"/>
      <c r="J265" s="905"/>
      <c r="K265" s="55"/>
      <c r="L265" s="55"/>
      <c r="M265" s="905"/>
      <c r="N265" s="905"/>
      <c r="O265" s="905"/>
      <c r="P265" s="905"/>
      <c r="Q265" s="905"/>
      <c r="R265" s="905"/>
      <c r="S265" s="905"/>
      <c r="T265" s="905"/>
      <c r="U265" s="760">
        <v>409.72</v>
      </c>
      <c r="V265" s="1468">
        <f>U265+U267+U269+U271+U273</f>
        <v>1906.1019999999999</v>
      </c>
      <c r="W265" s="759"/>
      <c r="X265" s="55"/>
      <c r="Y265" s="758"/>
      <c r="Z265" s="758"/>
      <c r="AA265" s="55" t="s">
        <v>2067</v>
      </c>
    </row>
    <row r="266" spans="1:27">
      <c r="A266" s="903">
        <f>A264+1</f>
        <v>131</v>
      </c>
      <c r="B266" s="55" t="s">
        <v>753</v>
      </c>
      <c r="C266" s="55" t="s">
        <v>62</v>
      </c>
      <c r="D266" s="55"/>
      <c r="E266" s="1470"/>
      <c r="F266" s="55"/>
      <c r="G266" s="761">
        <v>537383.73499999999</v>
      </c>
      <c r="H266" s="761">
        <v>3559288.0860000001</v>
      </c>
      <c r="I266" s="902"/>
      <c r="J266" s="903">
        <f>J264+1</f>
        <v>131</v>
      </c>
      <c r="K266" s="55" t="s">
        <v>753</v>
      </c>
      <c r="L266" s="55" t="s">
        <v>53</v>
      </c>
      <c r="M266" s="905"/>
      <c r="N266" s="905"/>
      <c r="O266" s="905"/>
      <c r="P266" s="905"/>
      <c r="Q266" s="905"/>
      <c r="R266" s="905"/>
      <c r="S266" s="905"/>
      <c r="T266" s="905"/>
      <c r="U266" s="760"/>
      <c r="V266" s="1468"/>
      <c r="W266" s="759">
        <v>247.16399999999999</v>
      </c>
      <c r="X266" s="55"/>
      <c r="Y266" s="760">
        <v>537383.73499999999</v>
      </c>
      <c r="Z266" s="760">
        <v>3559288.085</v>
      </c>
      <c r="AA266" s="766"/>
    </row>
    <row r="267" spans="1:27">
      <c r="A267" s="905"/>
      <c r="B267" s="55"/>
      <c r="C267" s="55"/>
      <c r="D267" s="55">
        <v>406.73200000000003</v>
      </c>
      <c r="E267" s="1470"/>
      <c r="F267" s="55"/>
      <c r="G267" s="761"/>
      <c r="H267" s="761"/>
      <c r="I267" s="902"/>
      <c r="J267" s="905"/>
      <c r="K267" s="55"/>
      <c r="L267" s="55"/>
      <c r="M267" s="905"/>
      <c r="N267" s="905"/>
      <c r="O267" s="905"/>
      <c r="P267" s="905"/>
      <c r="Q267" s="905"/>
      <c r="R267" s="905"/>
      <c r="S267" s="905"/>
      <c r="T267" s="905"/>
      <c r="U267" s="760">
        <v>406.73200000000003</v>
      </c>
      <c r="V267" s="1468"/>
      <c r="W267" s="759"/>
      <c r="X267" s="55"/>
      <c r="Y267" s="758"/>
      <c r="Z267" s="758"/>
      <c r="AA267" s="766" t="s">
        <v>2068</v>
      </c>
    </row>
    <row r="268" spans="1:27">
      <c r="A268" s="903">
        <f>A266+1</f>
        <v>132</v>
      </c>
      <c r="B268" s="55" t="s">
        <v>761</v>
      </c>
      <c r="C268" s="55" t="s">
        <v>62</v>
      </c>
      <c r="D268" s="55"/>
      <c r="E268" s="1470"/>
      <c r="F268" s="55"/>
      <c r="G268" s="761">
        <v>537045.53599999996</v>
      </c>
      <c r="H268" s="761">
        <v>3559062.1379999998</v>
      </c>
      <c r="I268" s="902"/>
      <c r="J268" s="903">
        <f>J266+1</f>
        <v>132</v>
      </c>
      <c r="K268" s="55" t="s">
        <v>761</v>
      </c>
      <c r="L268" s="55" t="s">
        <v>62</v>
      </c>
      <c r="M268" s="905"/>
      <c r="N268" s="905"/>
      <c r="O268" s="905"/>
      <c r="P268" s="905"/>
      <c r="Q268" s="905"/>
      <c r="R268" s="905"/>
      <c r="S268" s="905"/>
      <c r="T268" s="905"/>
      <c r="U268" s="760"/>
      <c r="V268" s="1468"/>
      <c r="W268" s="759">
        <v>246.60300000000001</v>
      </c>
      <c r="X268" s="55"/>
      <c r="Y268" s="760">
        <v>537045.53599999996</v>
      </c>
      <c r="Z268" s="760">
        <v>3559062.1379999998</v>
      </c>
      <c r="AA268" s="766"/>
    </row>
    <row r="269" spans="1:27">
      <c r="A269" s="905"/>
      <c r="B269" s="55"/>
      <c r="C269" s="55"/>
      <c r="D269" s="55">
        <v>389.91300000000001</v>
      </c>
      <c r="E269" s="1470"/>
      <c r="F269" s="55"/>
      <c r="G269" s="761"/>
      <c r="H269" s="761"/>
      <c r="I269" s="902"/>
      <c r="J269" s="905"/>
      <c r="K269" s="55"/>
      <c r="L269" s="55"/>
      <c r="M269" s="905"/>
      <c r="N269" s="905"/>
      <c r="O269" s="905"/>
      <c r="P269" s="905"/>
      <c r="Q269" s="905"/>
      <c r="R269" s="905"/>
      <c r="S269" s="905"/>
      <c r="T269" s="905"/>
      <c r="U269" s="760">
        <v>404.91300000000001</v>
      </c>
      <c r="V269" s="1468"/>
      <c r="W269" s="759"/>
      <c r="X269" s="55"/>
      <c r="Y269" s="758"/>
      <c r="Z269" s="758"/>
      <c r="AA269" s="766" t="s">
        <v>2069</v>
      </c>
    </row>
    <row r="270" spans="1:27">
      <c r="A270" s="903">
        <f>A268+1</f>
        <v>133</v>
      </c>
      <c r="B270" s="55" t="s">
        <v>735</v>
      </c>
      <c r="C270" s="55" t="s">
        <v>62</v>
      </c>
      <c r="D270" s="55"/>
      <c r="E270" s="1470"/>
      <c r="F270" s="55"/>
      <c r="G270" s="761">
        <v>536721.32200000004</v>
      </c>
      <c r="H270" s="761">
        <v>3558845.534</v>
      </c>
      <c r="I270" s="902"/>
      <c r="J270" s="903">
        <f>J268+1</f>
        <v>133</v>
      </c>
      <c r="K270" s="55" t="s">
        <v>735</v>
      </c>
      <c r="L270" s="55" t="s">
        <v>53</v>
      </c>
      <c r="M270" s="905"/>
      <c r="N270" s="905"/>
      <c r="O270" s="905"/>
      <c r="P270" s="905"/>
      <c r="Q270" s="905"/>
      <c r="R270" s="905"/>
      <c r="S270" s="905"/>
      <c r="T270" s="905"/>
      <c r="U270" s="760"/>
      <c r="V270" s="1468"/>
      <c r="W270" s="759">
        <v>246.5</v>
      </c>
      <c r="X270" s="55"/>
      <c r="Y270" s="760">
        <v>536708.84900000005</v>
      </c>
      <c r="Z270" s="760">
        <v>3558837.2009999999</v>
      </c>
      <c r="AA270" s="766"/>
    </row>
    <row r="271" spans="1:27">
      <c r="A271" s="905"/>
      <c r="B271" s="55"/>
      <c r="C271" s="55"/>
      <c r="D271" s="55">
        <v>325.56299999999999</v>
      </c>
      <c r="E271" s="1470"/>
      <c r="F271" s="55"/>
      <c r="G271" s="761"/>
      <c r="H271" s="761"/>
      <c r="I271" s="902"/>
      <c r="J271" s="905"/>
      <c r="K271" s="55"/>
      <c r="L271" s="55"/>
      <c r="M271" s="905"/>
      <c r="N271" s="905"/>
      <c r="O271" s="905"/>
      <c r="P271" s="905"/>
      <c r="Q271" s="905"/>
      <c r="R271" s="905"/>
      <c r="S271" s="905"/>
      <c r="T271" s="905"/>
      <c r="U271" s="760">
        <v>285.56299999999999</v>
      </c>
      <c r="V271" s="1468"/>
      <c r="W271" s="759"/>
      <c r="X271" s="55"/>
      <c r="Y271" s="758"/>
      <c r="Z271" s="758"/>
      <c r="AA271" s="766" t="s">
        <v>2070</v>
      </c>
    </row>
    <row r="272" spans="1:27">
      <c r="A272" s="903">
        <f>A270+1</f>
        <v>134</v>
      </c>
      <c r="B272" s="55" t="s">
        <v>746</v>
      </c>
      <c r="C272" s="55" t="s">
        <v>53</v>
      </c>
      <c r="D272" s="55"/>
      <c r="E272" s="1470"/>
      <c r="F272" s="55"/>
      <c r="G272" s="761">
        <v>536450.61499999999</v>
      </c>
      <c r="H272" s="761">
        <v>3558664.6770000001</v>
      </c>
      <c r="I272" s="902"/>
      <c r="J272" s="903">
        <f>J270+1</f>
        <v>134</v>
      </c>
      <c r="K272" s="55" t="s">
        <v>746</v>
      </c>
      <c r="L272" s="55" t="s">
        <v>53</v>
      </c>
      <c r="M272" s="905"/>
      <c r="N272" s="905"/>
      <c r="O272" s="905"/>
      <c r="P272" s="905"/>
      <c r="Q272" s="905"/>
      <c r="R272" s="905"/>
      <c r="S272" s="905"/>
      <c r="T272" s="905"/>
      <c r="U272" s="760"/>
      <c r="V272" s="1468"/>
      <c r="W272" s="759">
        <v>247.63</v>
      </c>
      <c r="X272" s="55"/>
      <c r="Y272" s="760">
        <v>536471.402</v>
      </c>
      <c r="Z272" s="760">
        <v>3558678.5649999999</v>
      </c>
      <c r="AA272" s="766"/>
    </row>
    <row r="273" spans="1:27">
      <c r="A273" s="905"/>
      <c r="B273" s="55"/>
      <c r="C273" s="55"/>
      <c r="D273" s="55">
        <v>374.17399999999998</v>
      </c>
      <c r="E273" s="1470"/>
      <c r="F273" s="55"/>
      <c r="G273" s="761"/>
      <c r="H273" s="761"/>
      <c r="I273" s="902"/>
      <c r="J273" s="905"/>
      <c r="K273" s="55"/>
      <c r="L273" s="55"/>
      <c r="M273" s="905"/>
      <c r="N273" s="905"/>
      <c r="O273" s="905"/>
      <c r="P273" s="905"/>
      <c r="Q273" s="905"/>
      <c r="R273" s="905"/>
      <c r="S273" s="905"/>
      <c r="T273" s="905"/>
      <c r="U273" s="760">
        <v>399.17399999999998</v>
      </c>
      <c r="V273" s="1468"/>
      <c r="W273" s="759"/>
      <c r="X273" s="55"/>
      <c r="Y273" s="758"/>
      <c r="Z273" s="758"/>
      <c r="AA273" s="766" t="s">
        <v>2071</v>
      </c>
    </row>
    <row r="274" spans="1:27">
      <c r="A274" s="903">
        <f>A272+1</f>
        <v>135</v>
      </c>
      <c r="B274" s="55" t="s">
        <v>2072</v>
      </c>
      <c r="C274" s="55" t="s">
        <v>1938</v>
      </c>
      <c r="D274" s="55"/>
      <c r="E274" s="1470">
        <f>D275+D277+D279</f>
        <v>982.37199999999996</v>
      </c>
      <c r="F274" s="55" t="s">
        <v>2073</v>
      </c>
      <c r="G274" s="761">
        <v>536139.48800000001</v>
      </c>
      <c r="H274" s="761">
        <v>3558456.8160000001</v>
      </c>
      <c r="I274" s="902"/>
      <c r="J274" s="903">
        <f>J272+1</f>
        <v>135</v>
      </c>
      <c r="K274" s="55" t="s">
        <v>2072</v>
      </c>
      <c r="L274" s="55" t="s">
        <v>1998</v>
      </c>
      <c r="M274" s="905"/>
      <c r="N274" s="905"/>
      <c r="O274" s="905"/>
      <c r="P274" s="905"/>
      <c r="Q274" s="905"/>
      <c r="R274" s="905"/>
      <c r="S274" s="905"/>
      <c r="T274" s="905"/>
      <c r="U274" s="760"/>
      <c r="V274" s="1468">
        <f>U275+U277+U279</f>
        <v>982.37199999999996</v>
      </c>
      <c r="W274" s="759">
        <v>247.14099999999999</v>
      </c>
      <c r="X274" s="55" t="s">
        <v>2074</v>
      </c>
      <c r="Y274" s="760">
        <v>536139.48800000001</v>
      </c>
      <c r="Z274" s="760">
        <v>3558456.8160000001</v>
      </c>
      <c r="AA274" s="766"/>
    </row>
    <row r="275" spans="1:27" ht="29">
      <c r="A275" s="905"/>
      <c r="B275" s="55"/>
      <c r="C275" s="55"/>
      <c r="D275" s="55">
        <v>343.78399999999999</v>
      </c>
      <c r="E275" s="1470"/>
      <c r="F275" s="55"/>
      <c r="G275" s="761"/>
      <c r="H275" s="761"/>
      <c r="I275" s="902"/>
      <c r="J275" s="905"/>
      <c r="K275" s="55"/>
      <c r="L275" s="55"/>
      <c r="M275" s="905"/>
      <c r="N275" s="905"/>
      <c r="O275" s="905"/>
      <c r="P275" s="905"/>
      <c r="Q275" s="905"/>
      <c r="R275" s="905"/>
      <c r="S275" s="905"/>
      <c r="T275" s="905"/>
      <c r="U275" s="760">
        <v>343.78399999999999</v>
      </c>
      <c r="V275" s="1468"/>
      <c r="W275" s="759"/>
      <c r="X275" s="55"/>
      <c r="Y275" s="758"/>
      <c r="Z275" s="758"/>
      <c r="AA275" s="766" t="s">
        <v>2075</v>
      </c>
    </row>
    <row r="276" spans="1:27">
      <c r="A276" s="903">
        <f>A274+1</f>
        <v>136</v>
      </c>
      <c r="B276" s="55" t="s">
        <v>554</v>
      </c>
      <c r="C276" s="55" t="s">
        <v>76</v>
      </c>
      <c r="D276" s="55"/>
      <c r="E276" s="1470"/>
      <c r="F276" s="55"/>
      <c r="G276" s="761">
        <v>536041.32900000003</v>
      </c>
      <c r="H276" s="761">
        <v>3558127.3429999999</v>
      </c>
      <c r="I276" s="902"/>
      <c r="J276" s="903">
        <f>J274+1</f>
        <v>136</v>
      </c>
      <c r="K276" s="55" t="s">
        <v>554</v>
      </c>
      <c r="L276" s="55" t="s">
        <v>76</v>
      </c>
      <c r="M276" s="905"/>
      <c r="N276" s="905"/>
      <c r="O276" s="905"/>
      <c r="P276" s="905"/>
      <c r="Q276" s="905"/>
      <c r="R276" s="905"/>
      <c r="S276" s="905"/>
      <c r="T276" s="905"/>
      <c r="U276" s="760"/>
      <c r="V276" s="1468"/>
      <c r="W276" s="759">
        <v>246.804</v>
      </c>
      <c r="X276" s="55"/>
      <c r="Y276" s="760">
        <v>536041.32900000003</v>
      </c>
      <c r="Z276" s="760">
        <v>3558127.3429999999</v>
      </c>
      <c r="AA276" s="766"/>
    </row>
    <row r="277" spans="1:27">
      <c r="A277" s="905"/>
      <c r="B277" s="55"/>
      <c r="C277" s="55"/>
      <c r="D277" s="55">
        <v>313.06299999999999</v>
      </c>
      <c r="E277" s="1470"/>
      <c r="F277" s="55"/>
      <c r="G277" s="761"/>
      <c r="H277" s="761"/>
      <c r="I277" s="902"/>
      <c r="J277" s="905"/>
      <c r="K277" s="55"/>
      <c r="L277" s="55"/>
      <c r="M277" s="905"/>
      <c r="N277" s="905"/>
      <c r="O277" s="905"/>
      <c r="P277" s="905"/>
      <c r="Q277" s="905"/>
      <c r="R277" s="905"/>
      <c r="S277" s="905"/>
      <c r="T277" s="905"/>
      <c r="U277" s="760">
        <v>313.06299999999999</v>
      </c>
      <c r="V277" s="1468"/>
      <c r="W277" s="759"/>
      <c r="X277" s="55"/>
      <c r="Y277" s="758"/>
      <c r="Z277" s="758"/>
      <c r="AA277" s="766" t="s">
        <v>2076</v>
      </c>
    </row>
    <row r="278" spans="1:27">
      <c r="A278" s="903">
        <f>A276+1</f>
        <v>137</v>
      </c>
      <c r="B278" s="55" t="s">
        <v>125</v>
      </c>
      <c r="C278" s="55" t="s">
        <v>76</v>
      </c>
      <c r="D278" s="55"/>
      <c r="E278" s="1470"/>
      <c r="F278" s="55"/>
      <c r="G278" s="761">
        <v>535951.94200000004</v>
      </c>
      <c r="H278" s="761">
        <v>3557827.3130000001</v>
      </c>
      <c r="I278" s="902"/>
      <c r="J278" s="903">
        <f>J276+1</f>
        <v>137</v>
      </c>
      <c r="K278" s="55" t="s">
        <v>125</v>
      </c>
      <c r="L278" s="55" t="s">
        <v>76</v>
      </c>
      <c r="M278" s="905"/>
      <c r="N278" s="905"/>
      <c r="O278" s="905"/>
      <c r="P278" s="905"/>
      <c r="Q278" s="905"/>
      <c r="R278" s="905"/>
      <c r="S278" s="905"/>
      <c r="T278" s="905"/>
      <c r="U278" s="760"/>
      <c r="V278" s="1468"/>
      <c r="W278" s="759">
        <v>246.65299999999999</v>
      </c>
      <c r="X278" s="55"/>
      <c r="Y278" s="760">
        <v>535951.94099999999</v>
      </c>
      <c r="Z278" s="760">
        <v>3557827.3130000001</v>
      </c>
      <c r="AA278" s="766"/>
    </row>
    <row r="279" spans="1:27">
      <c r="A279" s="905"/>
      <c r="B279" s="55"/>
      <c r="C279" s="55"/>
      <c r="D279" s="55">
        <v>325.52499999999998</v>
      </c>
      <c r="E279" s="1470"/>
      <c r="F279" s="55"/>
      <c r="G279" s="761"/>
      <c r="H279" s="761"/>
      <c r="I279" s="902"/>
      <c r="J279" s="905"/>
      <c r="K279" s="55"/>
      <c r="L279" s="55"/>
      <c r="M279" s="905"/>
      <c r="N279" s="905"/>
      <c r="O279" s="905"/>
      <c r="P279" s="905"/>
      <c r="Q279" s="905"/>
      <c r="R279" s="905"/>
      <c r="S279" s="905"/>
      <c r="T279" s="905"/>
      <c r="U279" s="760">
        <v>325.52499999999998</v>
      </c>
      <c r="V279" s="1468"/>
      <c r="W279" s="759"/>
      <c r="X279" s="55"/>
      <c r="Y279" s="758"/>
      <c r="Z279" s="758"/>
      <c r="AA279" s="766" t="s">
        <v>2077</v>
      </c>
    </row>
    <row r="280" spans="1:27">
      <c r="A280" s="903">
        <f>A278+1</f>
        <v>138</v>
      </c>
      <c r="B280" s="55" t="s">
        <v>2078</v>
      </c>
      <c r="C280" s="55" t="s">
        <v>1319</v>
      </c>
      <c r="D280" s="55"/>
      <c r="E280" s="1470">
        <v>406.44299999999998</v>
      </c>
      <c r="F280" s="55" t="s">
        <v>2079</v>
      </c>
      <c r="G280" s="761">
        <v>535858.99600000004</v>
      </c>
      <c r="H280" s="761">
        <v>3557515.3390000002</v>
      </c>
      <c r="I280" s="902"/>
      <c r="J280" s="903">
        <f>J278+1</f>
        <v>138</v>
      </c>
      <c r="K280" s="55" t="s">
        <v>2078</v>
      </c>
      <c r="L280" s="55" t="s">
        <v>1277</v>
      </c>
      <c r="M280" s="905"/>
      <c r="N280" s="905"/>
      <c r="O280" s="905"/>
      <c r="P280" s="905"/>
      <c r="Q280" s="905"/>
      <c r="R280" s="905"/>
      <c r="S280" s="905"/>
      <c r="T280" s="905"/>
      <c r="U280" s="760"/>
      <c r="V280" s="1468">
        <v>406.44299999999998</v>
      </c>
      <c r="W280" s="759">
        <v>246.50399999999999</v>
      </c>
      <c r="X280" s="55" t="s">
        <v>2080</v>
      </c>
      <c r="Y280" s="760">
        <v>535858.99600000004</v>
      </c>
      <c r="Z280" s="760">
        <v>3557515.3390000002</v>
      </c>
      <c r="AA280" s="766"/>
    </row>
    <row r="281" spans="1:27">
      <c r="A281" s="905"/>
      <c r="B281" s="55"/>
      <c r="C281" s="55"/>
      <c r="D281" s="55">
        <v>406.44299999999998</v>
      </c>
      <c r="E281" s="1470"/>
      <c r="F281" s="55"/>
      <c r="G281" s="761"/>
      <c r="H281" s="761"/>
      <c r="I281" s="902"/>
      <c r="J281" s="905"/>
      <c r="K281" s="55"/>
      <c r="L281" s="55"/>
      <c r="M281" s="905"/>
      <c r="N281" s="905"/>
      <c r="O281" s="905"/>
      <c r="P281" s="905"/>
      <c r="Q281" s="905"/>
      <c r="R281" s="905"/>
      <c r="S281" s="905"/>
      <c r="T281" s="905"/>
      <c r="U281" s="760">
        <v>406.44299999999998</v>
      </c>
      <c r="V281" s="1468"/>
      <c r="W281" s="759"/>
      <c r="X281" s="55"/>
      <c r="Y281" s="758"/>
      <c r="Z281" s="758"/>
      <c r="AA281" s="766" t="s">
        <v>2081</v>
      </c>
    </row>
    <row r="282" spans="1:27">
      <c r="A282" s="903">
        <f>A280+1</f>
        <v>139</v>
      </c>
      <c r="B282" s="55" t="s">
        <v>2082</v>
      </c>
      <c r="C282" s="55" t="s">
        <v>1938</v>
      </c>
      <c r="D282" s="55"/>
      <c r="E282" s="1470"/>
      <c r="F282" s="55" t="s">
        <v>2083</v>
      </c>
      <c r="G282" s="761">
        <v>535592.84400000004</v>
      </c>
      <c r="H282" s="761">
        <v>3557208.16</v>
      </c>
      <c r="I282" s="902"/>
      <c r="J282" s="903">
        <f>J280+1</f>
        <v>139</v>
      </c>
      <c r="K282" s="55" t="s">
        <v>2082</v>
      </c>
      <c r="L282" s="55" t="s">
        <v>1938</v>
      </c>
      <c r="M282" s="905"/>
      <c r="N282" s="905"/>
      <c r="O282" s="905"/>
      <c r="P282" s="905"/>
      <c r="Q282" s="905"/>
      <c r="R282" s="905"/>
      <c r="S282" s="905"/>
      <c r="T282" s="905"/>
      <c r="U282" s="760"/>
      <c r="V282" s="1468"/>
      <c r="W282" s="759">
        <v>245.26400000000001</v>
      </c>
      <c r="X282" s="55" t="s">
        <v>2084</v>
      </c>
      <c r="Y282" s="760">
        <v>535592.84400000004</v>
      </c>
      <c r="Z282" s="760">
        <v>3557208.16</v>
      </c>
      <c r="AA282" s="766"/>
    </row>
    <row r="283" spans="1:27">
      <c r="A283" s="905"/>
      <c r="B283" s="55"/>
      <c r="C283" s="55"/>
      <c r="D283" s="55">
        <v>393.08</v>
      </c>
      <c r="E283" s="1470">
        <f>D283+D285</f>
        <v>788.03899999999999</v>
      </c>
      <c r="F283" s="55"/>
      <c r="G283" s="761"/>
      <c r="H283" s="761"/>
      <c r="I283" s="902"/>
      <c r="J283" s="905"/>
      <c r="K283" s="55"/>
      <c r="L283" s="55"/>
      <c r="M283" s="905"/>
      <c r="N283" s="905"/>
      <c r="O283" s="905"/>
      <c r="P283" s="905"/>
      <c r="Q283" s="905"/>
      <c r="R283" s="905"/>
      <c r="S283" s="905"/>
      <c r="T283" s="905"/>
      <c r="U283" s="760">
        <v>423.08100000000002</v>
      </c>
      <c r="V283" s="1468">
        <f>U283+U285</f>
        <v>788.03899999999999</v>
      </c>
      <c r="W283" s="759"/>
      <c r="X283" s="55"/>
      <c r="Y283" s="758"/>
      <c r="Z283" s="758"/>
      <c r="AA283" s="766" t="s">
        <v>2085</v>
      </c>
    </row>
    <row r="284" spans="1:27">
      <c r="A284" s="903">
        <f>A282+1</f>
        <v>140</v>
      </c>
      <c r="B284" s="55" t="s">
        <v>401</v>
      </c>
      <c r="C284" s="55" t="s">
        <v>53</v>
      </c>
      <c r="D284" s="55"/>
      <c r="E284" s="1470"/>
      <c r="F284" s="55"/>
      <c r="G284" s="761">
        <v>535635.66799999995</v>
      </c>
      <c r="H284" s="761">
        <v>3556817.4190000002</v>
      </c>
      <c r="I284" s="902"/>
      <c r="J284" s="903">
        <f>J282+1</f>
        <v>140</v>
      </c>
      <c r="K284" s="55" t="s">
        <v>401</v>
      </c>
      <c r="L284" s="55" t="s">
        <v>62</v>
      </c>
      <c r="M284" s="905"/>
      <c r="N284" s="905"/>
      <c r="O284" s="905"/>
      <c r="P284" s="905"/>
      <c r="Q284" s="905"/>
      <c r="R284" s="905"/>
      <c r="S284" s="905"/>
      <c r="T284" s="905"/>
      <c r="U284" s="760"/>
      <c r="V284" s="1468"/>
      <c r="W284" s="759">
        <v>245.75899999999999</v>
      </c>
      <c r="X284" s="55"/>
      <c r="Y284" s="760">
        <v>535638.93599999999</v>
      </c>
      <c r="Z284" s="760">
        <v>3556787.5970000001</v>
      </c>
      <c r="AA284" s="766"/>
    </row>
    <row r="285" spans="1:27">
      <c r="A285" s="905"/>
      <c r="B285" s="55"/>
      <c r="C285" s="55"/>
      <c r="D285" s="55">
        <v>394.959</v>
      </c>
      <c r="E285" s="1470"/>
      <c r="F285" s="55"/>
      <c r="G285" s="761"/>
      <c r="H285" s="761"/>
      <c r="I285" s="902"/>
      <c r="J285" s="905"/>
      <c r="K285" s="55"/>
      <c r="L285" s="55"/>
      <c r="M285" s="905"/>
      <c r="N285" s="905"/>
      <c r="O285" s="905"/>
      <c r="P285" s="905"/>
      <c r="Q285" s="905"/>
      <c r="R285" s="905"/>
      <c r="S285" s="905"/>
      <c r="T285" s="905"/>
      <c r="U285" s="760">
        <v>364.95800000000003</v>
      </c>
      <c r="V285" s="1468"/>
      <c r="W285" s="759"/>
      <c r="X285" s="55"/>
      <c r="Y285" s="758"/>
      <c r="Z285" s="758"/>
      <c r="AA285" s="766" t="s">
        <v>2086</v>
      </c>
    </row>
    <row r="286" spans="1:27">
      <c r="A286" s="903">
        <f>A284+1</f>
        <v>141</v>
      </c>
      <c r="B286" s="55" t="s">
        <v>2087</v>
      </c>
      <c r="C286" s="55" t="s">
        <v>1937</v>
      </c>
      <c r="D286" s="55"/>
      <c r="E286" s="1470">
        <f>D287+D289</f>
        <v>757.57500000000005</v>
      </c>
      <c r="F286" s="55" t="s">
        <v>2088</v>
      </c>
      <c r="G286" s="761">
        <v>535678.696</v>
      </c>
      <c r="H286" s="761">
        <v>3556424.8110000002</v>
      </c>
      <c r="I286" s="902"/>
      <c r="J286" s="903">
        <f>J284+1</f>
        <v>141</v>
      </c>
      <c r="K286" s="55" t="s">
        <v>2087</v>
      </c>
      <c r="L286" s="55" t="s">
        <v>1937</v>
      </c>
      <c r="M286" s="905"/>
      <c r="N286" s="905"/>
      <c r="O286" s="905"/>
      <c r="P286" s="905"/>
      <c r="Q286" s="905"/>
      <c r="R286" s="905"/>
      <c r="S286" s="905"/>
      <c r="T286" s="905"/>
      <c r="U286" s="760"/>
      <c r="V286" s="1468">
        <f>U287+U289</f>
        <v>757.57500000000005</v>
      </c>
      <c r="W286" s="759">
        <v>245.81899999999999</v>
      </c>
      <c r="X286" s="55" t="s">
        <v>2089</v>
      </c>
      <c r="Y286" s="760">
        <v>535678.696</v>
      </c>
      <c r="Z286" s="760">
        <v>3556424.8110000002</v>
      </c>
      <c r="AA286" s="766"/>
    </row>
    <row r="287" spans="1:27">
      <c r="A287" s="905"/>
      <c r="B287" s="55"/>
      <c r="C287" s="55"/>
      <c r="D287" s="55">
        <v>380.94900000000001</v>
      </c>
      <c r="E287" s="1470"/>
      <c r="F287" s="55"/>
      <c r="G287" s="761"/>
      <c r="H287" s="761"/>
      <c r="I287" s="902"/>
      <c r="J287" s="905"/>
      <c r="K287" s="55"/>
      <c r="L287" s="55"/>
      <c r="M287" s="905"/>
      <c r="N287" s="905"/>
      <c r="O287" s="905"/>
      <c r="P287" s="905"/>
      <c r="Q287" s="905"/>
      <c r="R287" s="905"/>
      <c r="S287" s="905"/>
      <c r="T287" s="905"/>
      <c r="U287" s="760">
        <v>380.94900000000001</v>
      </c>
      <c r="V287" s="1468"/>
      <c r="W287" s="759"/>
      <c r="X287" s="55"/>
      <c r="Y287" s="758"/>
      <c r="Z287" s="758"/>
      <c r="AA287" s="766" t="s">
        <v>2090</v>
      </c>
    </row>
    <row r="288" spans="1:27">
      <c r="A288" s="903">
        <f>A286+1</f>
        <v>142</v>
      </c>
      <c r="B288" s="55" t="s">
        <v>219</v>
      </c>
      <c r="C288" s="55" t="s">
        <v>76</v>
      </c>
      <c r="D288" s="55"/>
      <c r="E288" s="1470"/>
      <c r="F288" s="55" t="s">
        <v>2091</v>
      </c>
      <c r="G288" s="761">
        <v>535775.66099999996</v>
      </c>
      <c r="H288" s="761">
        <v>3556056.409</v>
      </c>
      <c r="I288" s="902"/>
      <c r="J288" s="903">
        <f>J286+1</f>
        <v>142</v>
      </c>
      <c r="K288" s="55" t="s">
        <v>219</v>
      </c>
      <c r="L288" s="55" t="s">
        <v>76</v>
      </c>
      <c r="M288" s="905"/>
      <c r="N288" s="905"/>
      <c r="O288" s="905"/>
      <c r="P288" s="905"/>
      <c r="Q288" s="905"/>
      <c r="R288" s="905"/>
      <c r="S288" s="905"/>
      <c r="T288" s="905"/>
      <c r="U288" s="760"/>
      <c r="V288" s="1468"/>
      <c r="W288" s="759">
        <v>245.47800000000001</v>
      </c>
      <c r="X288" s="55"/>
      <c r="Y288" s="760">
        <v>535775.66099999996</v>
      </c>
      <c r="Z288" s="760">
        <v>3556056.409</v>
      </c>
      <c r="AA288" s="766"/>
    </row>
    <row r="289" spans="1:27">
      <c r="A289" s="905"/>
      <c r="B289" s="55"/>
      <c r="C289" s="55"/>
      <c r="D289" s="55">
        <v>376.62599999999998</v>
      </c>
      <c r="E289" s="1470"/>
      <c r="F289" s="55"/>
      <c r="G289" s="761"/>
      <c r="H289" s="761"/>
      <c r="I289" s="902"/>
      <c r="J289" s="905"/>
      <c r="K289" s="55"/>
      <c r="L289" s="55"/>
      <c r="M289" s="905"/>
      <c r="N289" s="905"/>
      <c r="O289" s="905"/>
      <c r="P289" s="905"/>
      <c r="Q289" s="905"/>
      <c r="R289" s="905"/>
      <c r="S289" s="905"/>
      <c r="T289" s="905"/>
      <c r="U289" s="760">
        <v>376.62599999999998</v>
      </c>
      <c r="V289" s="1468"/>
      <c r="W289" s="759"/>
      <c r="X289" s="55"/>
      <c r="Y289" s="758"/>
      <c r="Z289" s="758"/>
      <c r="AA289" s="766" t="s">
        <v>2092</v>
      </c>
    </row>
    <row r="290" spans="1:27">
      <c r="A290" s="903">
        <f>A288+1</f>
        <v>143</v>
      </c>
      <c r="B290" s="55" t="s">
        <v>2093</v>
      </c>
      <c r="C290" s="55" t="s">
        <v>1277</v>
      </c>
      <c r="D290" s="55"/>
      <c r="E290" s="1470">
        <f>D291+D293</f>
        <v>547.97500000000002</v>
      </c>
      <c r="F290" s="765" t="s">
        <v>2091</v>
      </c>
      <c r="G290" s="761">
        <v>535871.52500000002</v>
      </c>
      <c r="H290" s="761">
        <v>3555692.1880000001</v>
      </c>
      <c r="I290" s="902"/>
      <c r="J290" s="903">
        <f>J288+1</f>
        <v>143</v>
      </c>
      <c r="K290" s="55" t="s">
        <v>2093</v>
      </c>
      <c r="L290" s="55" t="s">
        <v>1277</v>
      </c>
      <c r="M290" s="905"/>
      <c r="N290" s="905"/>
      <c r="O290" s="905"/>
      <c r="P290" s="905"/>
      <c r="Q290" s="905"/>
      <c r="R290" s="905"/>
      <c r="S290" s="905"/>
      <c r="T290" s="905"/>
      <c r="U290" s="760"/>
      <c r="V290" s="1468">
        <f>U291+U293</f>
        <v>563.91899999999998</v>
      </c>
      <c r="W290" s="759">
        <v>245.25200000000001</v>
      </c>
      <c r="X290" s="55" t="s">
        <v>2094</v>
      </c>
      <c r="Y290" s="760">
        <v>535871.52500000002</v>
      </c>
      <c r="Z290" s="760">
        <v>3555692.1880000001</v>
      </c>
      <c r="AA290" s="766"/>
    </row>
    <row r="291" spans="1:27">
      <c r="A291" s="905"/>
      <c r="B291" s="55"/>
      <c r="C291" s="55"/>
      <c r="D291" s="55">
        <v>299.10899999999998</v>
      </c>
      <c r="E291" s="1470"/>
      <c r="F291" s="765"/>
      <c r="G291" s="761"/>
      <c r="H291" s="761"/>
      <c r="I291" s="902"/>
      <c r="J291" s="905"/>
      <c r="K291" s="55"/>
      <c r="L291" s="55"/>
      <c r="M291" s="905"/>
      <c r="N291" s="905"/>
      <c r="O291" s="905"/>
      <c r="P291" s="905"/>
      <c r="Q291" s="905"/>
      <c r="R291" s="905"/>
      <c r="S291" s="905"/>
      <c r="T291" s="905"/>
      <c r="U291" s="760">
        <v>299.077</v>
      </c>
      <c r="V291" s="1468"/>
      <c r="W291" s="759"/>
      <c r="X291" s="55"/>
      <c r="Y291" s="758"/>
      <c r="Z291" s="758"/>
      <c r="AA291" s="766" t="s">
        <v>2090</v>
      </c>
    </row>
    <row r="292" spans="1:27">
      <c r="A292" s="903">
        <f>A290+1</f>
        <v>144</v>
      </c>
      <c r="B292" s="55" t="s">
        <v>170</v>
      </c>
      <c r="C292" s="55" t="s">
        <v>76</v>
      </c>
      <c r="D292" s="55"/>
      <c r="E292" s="1470"/>
      <c r="F292" s="765"/>
      <c r="G292" s="761">
        <v>535834.95400000003</v>
      </c>
      <c r="H292" s="761">
        <v>3555395.3229999999</v>
      </c>
      <c r="I292" s="902"/>
      <c r="J292" s="903">
        <f>J290+1</f>
        <v>144</v>
      </c>
      <c r="K292" s="55" t="s">
        <v>170</v>
      </c>
      <c r="L292" s="55" t="s">
        <v>76</v>
      </c>
      <c r="M292" s="905"/>
      <c r="N292" s="905"/>
      <c r="O292" s="905"/>
      <c r="P292" s="905"/>
      <c r="Q292" s="905"/>
      <c r="R292" s="905"/>
      <c r="S292" s="905"/>
      <c r="T292" s="905"/>
      <c r="U292" s="760"/>
      <c r="V292" s="1468"/>
      <c r="W292" s="759">
        <v>245.05</v>
      </c>
      <c r="X292" s="55"/>
      <c r="Y292" s="760">
        <v>535834.22199999995</v>
      </c>
      <c r="Z292" s="760">
        <v>3555395.446</v>
      </c>
      <c r="AA292" s="766"/>
    </row>
    <row r="293" spans="1:27">
      <c r="A293" s="905"/>
      <c r="B293" s="55"/>
      <c r="C293" s="55"/>
      <c r="D293" s="55">
        <v>248.86600000000001</v>
      </c>
      <c r="E293" s="1470"/>
      <c r="F293" s="765"/>
      <c r="G293" s="761"/>
      <c r="H293" s="761"/>
      <c r="I293" s="902"/>
      <c r="J293" s="905"/>
      <c r="K293" s="55"/>
      <c r="L293" s="55"/>
      <c r="M293" s="905"/>
      <c r="N293" s="905"/>
      <c r="O293" s="905"/>
      <c r="P293" s="905"/>
      <c r="Q293" s="905"/>
      <c r="R293" s="905"/>
      <c r="S293" s="905"/>
      <c r="T293" s="905"/>
      <c r="U293" s="760">
        <v>264.84199999999998</v>
      </c>
      <c r="V293" s="1468"/>
      <c r="W293" s="759"/>
      <c r="X293" s="55"/>
      <c r="Y293" s="758"/>
      <c r="Z293" s="758"/>
      <c r="AA293" s="766" t="s">
        <v>2095</v>
      </c>
    </row>
    <row r="294" spans="1:27">
      <c r="A294" s="903">
        <f>A292+1</f>
        <v>145</v>
      </c>
      <c r="B294" s="55" t="s">
        <v>2096</v>
      </c>
      <c r="C294" s="55" t="s">
        <v>1269</v>
      </c>
      <c r="D294" s="55"/>
      <c r="E294" s="1470">
        <f>D295+D297+D299</f>
        <v>1097.2359999999999</v>
      </c>
      <c r="F294" s="765" t="s">
        <v>2097</v>
      </c>
      <c r="G294" s="761">
        <v>535804.52500000002</v>
      </c>
      <c r="H294" s="761">
        <v>3555148.324</v>
      </c>
      <c r="I294" s="902"/>
      <c r="J294" s="903">
        <f>J292+1</f>
        <v>145</v>
      </c>
      <c r="K294" s="55" t="s">
        <v>2096</v>
      </c>
      <c r="L294" s="55" t="s">
        <v>1269</v>
      </c>
      <c r="M294" s="905"/>
      <c r="N294" s="905"/>
      <c r="O294" s="905"/>
      <c r="P294" s="905"/>
      <c r="Q294" s="905"/>
      <c r="R294" s="905"/>
      <c r="S294" s="905"/>
      <c r="T294" s="905"/>
      <c r="U294" s="760"/>
      <c r="V294" s="1468">
        <f>U295+U297+U299</f>
        <v>1081.2330000000002</v>
      </c>
      <c r="W294" s="759">
        <v>244.83</v>
      </c>
      <c r="X294" s="55" t="s">
        <v>2098</v>
      </c>
      <c r="Y294" s="760">
        <v>535801.18799999997</v>
      </c>
      <c r="Z294" s="760">
        <v>3555132.673</v>
      </c>
      <c r="AA294" s="766"/>
    </row>
    <row r="295" spans="1:27">
      <c r="A295" s="905"/>
      <c r="B295" s="55"/>
      <c r="C295" s="55"/>
      <c r="D295" s="55">
        <v>380.06799999999998</v>
      </c>
      <c r="E295" s="1470"/>
      <c r="F295" s="765"/>
      <c r="G295" s="761"/>
      <c r="H295" s="761"/>
      <c r="I295" s="902"/>
      <c r="J295" s="905"/>
      <c r="K295" s="55"/>
      <c r="L295" s="55"/>
      <c r="M295" s="905"/>
      <c r="N295" s="905"/>
      <c r="O295" s="905"/>
      <c r="P295" s="905"/>
      <c r="Q295" s="905"/>
      <c r="R295" s="905"/>
      <c r="S295" s="905"/>
      <c r="T295" s="905"/>
      <c r="U295" s="760">
        <v>364.06400000000002</v>
      </c>
      <c r="V295" s="1468"/>
      <c r="W295" s="759"/>
      <c r="X295" s="55"/>
      <c r="Y295" s="758"/>
      <c r="Z295" s="758"/>
      <c r="AA295" s="766" t="s">
        <v>2099</v>
      </c>
    </row>
    <row r="296" spans="1:27">
      <c r="A296" s="903">
        <f>A294+1</f>
        <v>146</v>
      </c>
      <c r="B296" s="55" t="s">
        <v>229</v>
      </c>
      <c r="C296" s="55" t="s">
        <v>76</v>
      </c>
      <c r="D296" s="55"/>
      <c r="E296" s="1470"/>
      <c r="F296" s="765"/>
      <c r="G296" s="761">
        <v>535725.26500000001</v>
      </c>
      <c r="H296" s="761">
        <v>3554776.6129999999</v>
      </c>
      <c r="I296" s="902"/>
      <c r="J296" s="903">
        <f>J294+1</f>
        <v>146</v>
      </c>
      <c r="K296" s="55" t="s">
        <v>229</v>
      </c>
      <c r="L296" s="55" t="s">
        <v>76</v>
      </c>
      <c r="M296" s="905"/>
      <c r="N296" s="905"/>
      <c r="O296" s="905"/>
      <c r="P296" s="905"/>
      <c r="Q296" s="905"/>
      <c r="R296" s="905"/>
      <c r="S296" s="905"/>
      <c r="T296" s="905"/>
      <c r="U296" s="760"/>
      <c r="V296" s="1468"/>
      <c r="W296" s="759">
        <v>244.34700000000001</v>
      </c>
      <c r="X296" s="55"/>
      <c r="Y296" s="760">
        <v>535725.26500000001</v>
      </c>
      <c r="Z296" s="760">
        <v>3554776.6129999999</v>
      </c>
      <c r="AA296" s="766"/>
    </row>
    <row r="297" spans="1:27">
      <c r="A297" s="905"/>
      <c r="B297" s="55"/>
      <c r="C297" s="55"/>
      <c r="D297" s="55">
        <v>319.18400000000003</v>
      </c>
      <c r="E297" s="1470"/>
      <c r="F297" s="765"/>
      <c r="G297" s="761"/>
      <c r="H297" s="761"/>
      <c r="I297" s="902"/>
      <c r="J297" s="905"/>
      <c r="K297" s="55"/>
      <c r="L297" s="55"/>
      <c r="M297" s="905"/>
      <c r="N297" s="905"/>
      <c r="O297" s="905"/>
      <c r="P297" s="905"/>
      <c r="Q297" s="905"/>
      <c r="R297" s="905"/>
      <c r="S297" s="905"/>
      <c r="T297" s="905"/>
      <c r="U297" s="760">
        <v>319.18400000000003</v>
      </c>
      <c r="V297" s="1468"/>
      <c r="W297" s="759"/>
      <c r="X297" s="55"/>
      <c r="Y297" s="758"/>
      <c r="Z297" s="758"/>
      <c r="AA297" s="766" t="s">
        <v>2090</v>
      </c>
    </row>
    <row r="298" spans="1:27">
      <c r="A298" s="903">
        <f>A296+1</f>
        <v>147</v>
      </c>
      <c r="B298" s="55" t="s">
        <v>106</v>
      </c>
      <c r="C298" s="55" t="s">
        <v>76</v>
      </c>
      <c r="D298" s="55"/>
      <c r="E298" s="1470"/>
      <c r="F298" s="765"/>
      <c r="G298" s="761">
        <v>535658.701</v>
      </c>
      <c r="H298" s="761">
        <v>3554464.4470000002</v>
      </c>
      <c r="I298" s="902"/>
      <c r="J298" s="903">
        <f>J296+1</f>
        <v>147</v>
      </c>
      <c r="K298" s="55" t="s">
        <v>106</v>
      </c>
      <c r="L298" s="55" t="s">
        <v>76</v>
      </c>
      <c r="M298" s="905"/>
      <c r="N298" s="905"/>
      <c r="O298" s="905"/>
      <c r="P298" s="905"/>
      <c r="Q298" s="905"/>
      <c r="R298" s="905"/>
      <c r="S298" s="905"/>
      <c r="T298" s="905"/>
      <c r="U298" s="760"/>
      <c r="V298" s="1468"/>
      <c r="W298" s="759">
        <v>244.154</v>
      </c>
      <c r="X298" s="55"/>
      <c r="Y298" s="760">
        <v>535658.701</v>
      </c>
      <c r="Z298" s="760">
        <v>3554464.4470000002</v>
      </c>
      <c r="AA298" s="909"/>
    </row>
    <row r="299" spans="1:27">
      <c r="A299" s="905"/>
      <c r="B299" s="55"/>
      <c r="C299" s="55"/>
      <c r="D299" s="55">
        <v>397.98399999999998</v>
      </c>
      <c r="E299" s="1470"/>
      <c r="F299" s="765"/>
      <c r="G299" s="761"/>
      <c r="H299" s="761"/>
      <c r="I299" s="902"/>
      <c r="J299" s="905"/>
      <c r="K299" s="55"/>
      <c r="L299" s="55"/>
      <c r="M299" s="905"/>
      <c r="N299" s="905"/>
      <c r="O299" s="905"/>
      <c r="P299" s="905"/>
      <c r="Q299" s="905"/>
      <c r="R299" s="905"/>
      <c r="S299" s="905"/>
      <c r="T299" s="905"/>
      <c r="U299" s="760">
        <v>397.98500000000001</v>
      </c>
      <c r="V299" s="1468"/>
      <c r="W299" s="759"/>
      <c r="X299" s="55"/>
      <c r="Y299" s="758"/>
      <c r="Z299" s="758"/>
      <c r="AA299" s="766" t="s">
        <v>2100</v>
      </c>
    </row>
    <row r="300" spans="1:27">
      <c r="A300" s="903">
        <f>A298+1</f>
        <v>148</v>
      </c>
      <c r="B300" s="55" t="s">
        <v>2101</v>
      </c>
      <c r="C300" s="55" t="s">
        <v>1980</v>
      </c>
      <c r="D300" s="55"/>
      <c r="E300" s="1470">
        <v>450.85899999999998</v>
      </c>
      <c r="F300" s="55" t="s">
        <v>2102</v>
      </c>
      <c r="G300" s="761">
        <v>535575.70400000003</v>
      </c>
      <c r="H300" s="761">
        <v>3554075.213</v>
      </c>
      <c r="I300" s="902"/>
      <c r="J300" s="903">
        <f>J298+1</f>
        <v>148</v>
      </c>
      <c r="K300" s="55" t="s">
        <v>2101</v>
      </c>
      <c r="L300" s="55" t="s">
        <v>1980</v>
      </c>
      <c r="M300" s="905"/>
      <c r="N300" s="905"/>
      <c r="O300" s="905"/>
      <c r="P300" s="905"/>
      <c r="Q300" s="905"/>
      <c r="R300" s="905"/>
      <c r="S300" s="905"/>
      <c r="T300" s="905"/>
      <c r="U300" s="760"/>
      <c r="V300" s="1468">
        <v>450.85899999999998</v>
      </c>
      <c r="W300" s="759">
        <v>244.07400000000001</v>
      </c>
      <c r="X300" s="55" t="s">
        <v>2103</v>
      </c>
      <c r="Y300" s="760">
        <v>535575.70400000003</v>
      </c>
      <c r="Z300" s="760">
        <v>3554075.213</v>
      </c>
      <c r="AA300" s="766"/>
    </row>
    <row r="301" spans="1:27">
      <c r="A301" s="905"/>
      <c r="B301" s="55"/>
      <c r="C301" s="55"/>
      <c r="D301" s="55">
        <v>450.85899999999998</v>
      </c>
      <c r="E301" s="1470"/>
      <c r="F301" s="765"/>
      <c r="G301" s="761"/>
      <c r="H301" s="761"/>
      <c r="I301" s="902"/>
      <c r="J301" s="905"/>
      <c r="K301" s="55"/>
      <c r="L301" s="55"/>
      <c r="M301" s="905"/>
      <c r="N301" s="905"/>
      <c r="O301" s="905"/>
      <c r="P301" s="905"/>
      <c r="Q301" s="905"/>
      <c r="R301" s="905"/>
      <c r="S301" s="905"/>
      <c r="T301" s="905"/>
      <c r="U301" s="760">
        <v>450.85899999999998</v>
      </c>
      <c r="V301" s="1468"/>
      <c r="W301" s="759"/>
      <c r="X301" s="55"/>
      <c r="Y301" s="758"/>
      <c r="Z301" s="758"/>
      <c r="AA301" s="766" t="s">
        <v>2104</v>
      </c>
    </row>
    <row r="302" spans="1:27">
      <c r="A302" s="903">
        <f>A300+1</f>
        <v>149</v>
      </c>
      <c r="B302" s="55" t="s">
        <v>2105</v>
      </c>
      <c r="C302" s="55" t="s">
        <v>1956</v>
      </c>
      <c r="D302" s="55"/>
      <c r="E302" s="1470"/>
      <c r="F302" s="765" t="s">
        <v>2106</v>
      </c>
      <c r="G302" s="761">
        <v>535578.74300000002</v>
      </c>
      <c r="H302" s="761">
        <v>3553624.3640000001</v>
      </c>
      <c r="I302" s="902"/>
      <c r="J302" s="903">
        <f>J300+1</f>
        <v>149</v>
      </c>
      <c r="K302" s="55" t="s">
        <v>2105</v>
      </c>
      <c r="L302" s="55" t="s">
        <v>1956</v>
      </c>
      <c r="M302" s="905"/>
      <c r="N302" s="905"/>
      <c r="O302" s="905"/>
      <c r="P302" s="905"/>
      <c r="Q302" s="905"/>
      <c r="R302" s="905"/>
      <c r="S302" s="905"/>
      <c r="T302" s="905"/>
      <c r="U302" s="760"/>
      <c r="V302" s="1468"/>
      <c r="W302" s="759">
        <v>243.572</v>
      </c>
      <c r="X302" s="55" t="s">
        <v>2107</v>
      </c>
      <c r="Y302" s="760">
        <v>535578.74300000002</v>
      </c>
      <c r="Z302" s="760">
        <v>3553624.3640000001</v>
      </c>
      <c r="AA302" s="766"/>
    </row>
    <row r="303" spans="1:27">
      <c r="A303" s="905"/>
      <c r="B303" s="55"/>
      <c r="C303" s="55"/>
      <c r="D303" s="55">
        <v>326.47800000000001</v>
      </c>
      <c r="E303" s="1470">
        <f>D303+D305</f>
        <v>602.84100000000001</v>
      </c>
      <c r="F303" s="55"/>
      <c r="G303" s="761"/>
      <c r="H303" s="761"/>
      <c r="I303" s="902"/>
      <c r="J303" s="905"/>
      <c r="K303" s="55"/>
      <c r="L303" s="55"/>
      <c r="M303" s="905"/>
      <c r="N303" s="905"/>
      <c r="O303" s="905"/>
      <c r="P303" s="905"/>
      <c r="Q303" s="905"/>
      <c r="R303" s="905"/>
      <c r="S303" s="905"/>
      <c r="T303" s="905"/>
      <c r="U303" s="760">
        <v>326.47699999999998</v>
      </c>
      <c r="V303" s="1468">
        <f>U303+U305</f>
        <v>602.83999999999992</v>
      </c>
      <c r="W303" s="759"/>
      <c r="X303" s="55"/>
      <c r="Y303" s="758"/>
      <c r="Z303" s="758"/>
      <c r="AA303" s="766"/>
    </row>
    <row r="304" spans="1:27">
      <c r="A304" s="903">
        <f>A302+1</f>
        <v>150</v>
      </c>
      <c r="B304" s="55" t="s">
        <v>144</v>
      </c>
      <c r="C304" s="55" t="s">
        <v>76</v>
      </c>
      <c r="D304" s="55"/>
      <c r="E304" s="1470"/>
      <c r="F304" s="55"/>
      <c r="G304" s="761">
        <v>535484.46100000001</v>
      </c>
      <c r="H304" s="761">
        <v>3553311.7960000001</v>
      </c>
      <c r="I304" s="902"/>
      <c r="J304" s="903">
        <f>J302+1</f>
        <v>150</v>
      </c>
      <c r="K304" s="55" t="s">
        <v>144</v>
      </c>
      <c r="L304" s="55" t="s">
        <v>76</v>
      </c>
      <c r="M304" s="905"/>
      <c r="N304" s="905"/>
      <c r="O304" s="905"/>
      <c r="P304" s="905"/>
      <c r="Q304" s="905"/>
      <c r="R304" s="905"/>
      <c r="S304" s="905"/>
      <c r="T304" s="905"/>
      <c r="U304" s="760"/>
      <c r="V304" s="1468"/>
      <c r="W304" s="759">
        <v>243.96299999999999</v>
      </c>
      <c r="X304" s="55"/>
      <c r="Y304" s="760">
        <v>535484.46100000001</v>
      </c>
      <c r="Z304" s="760">
        <v>3553311.7969999998</v>
      </c>
      <c r="AA304" s="766"/>
    </row>
    <row r="305" spans="1:27">
      <c r="A305" s="905"/>
      <c r="B305" s="55"/>
      <c r="C305" s="55"/>
      <c r="D305" s="55">
        <v>276.363</v>
      </c>
      <c r="E305" s="1470"/>
      <c r="F305" s="55"/>
      <c r="G305" s="761"/>
      <c r="H305" s="761"/>
      <c r="I305" s="902"/>
      <c r="J305" s="905"/>
      <c r="K305" s="55"/>
      <c r="L305" s="55"/>
      <c r="M305" s="905"/>
      <c r="N305" s="905"/>
      <c r="O305" s="905"/>
      <c r="P305" s="905"/>
      <c r="Q305" s="905"/>
      <c r="R305" s="905"/>
      <c r="S305" s="905"/>
      <c r="T305" s="905"/>
      <c r="U305" s="760">
        <v>276.363</v>
      </c>
      <c r="V305" s="1468"/>
      <c r="W305" s="759"/>
      <c r="X305" s="55"/>
      <c r="Y305" s="758"/>
      <c r="Z305" s="758"/>
      <c r="AA305" s="766" t="s">
        <v>2108</v>
      </c>
    </row>
    <row r="306" spans="1:27">
      <c r="A306" s="903">
        <f>A304+1</f>
        <v>151</v>
      </c>
      <c r="B306" s="55" t="s">
        <v>2109</v>
      </c>
      <c r="C306" s="758" t="s">
        <v>1269</v>
      </c>
      <c r="D306" s="55"/>
      <c r="E306" s="1470"/>
      <c r="F306" s="55" t="s">
        <v>2110</v>
      </c>
      <c r="G306" s="760">
        <v>535404.652</v>
      </c>
      <c r="H306" s="760">
        <v>3553047.2080000001</v>
      </c>
      <c r="I306" s="902"/>
      <c r="J306" s="903">
        <f>J304+1</f>
        <v>151</v>
      </c>
      <c r="K306" s="55" t="s">
        <v>2109</v>
      </c>
      <c r="L306" s="758" t="s">
        <v>1269</v>
      </c>
      <c r="M306" s="905"/>
      <c r="N306" s="905"/>
      <c r="O306" s="905"/>
      <c r="P306" s="905"/>
      <c r="Q306" s="905"/>
      <c r="R306" s="905"/>
      <c r="S306" s="905"/>
      <c r="T306" s="905"/>
      <c r="U306" s="760"/>
      <c r="V306" s="1468"/>
      <c r="W306" s="759">
        <v>243.196</v>
      </c>
      <c r="X306" s="55" t="s">
        <v>2111</v>
      </c>
      <c r="Y306" s="760">
        <v>535404.652</v>
      </c>
      <c r="Z306" s="760">
        <v>3553047.2080000001</v>
      </c>
      <c r="AA306" s="766"/>
    </row>
    <row r="307" spans="1:27">
      <c r="A307" s="905"/>
      <c r="B307" s="55"/>
      <c r="C307" s="758"/>
      <c r="D307" s="55">
        <v>307.21600000000001</v>
      </c>
      <c r="E307" s="1469">
        <f>D307+D309+D311+D313+D315+D317</f>
        <v>2228.4919999999997</v>
      </c>
      <c r="F307" s="55"/>
      <c r="G307" s="760"/>
      <c r="H307" s="760"/>
      <c r="I307" s="902"/>
      <c r="J307" s="905"/>
      <c r="K307" s="55"/>
      <c r="L307" s="758"/>
      <c r="M307" s="905"/>
      <c r="N307" s="905"/>
      <c r="O307" s="905"/>
      <c r="P307" s="905"/>
      <c r="Q307" s="905"/>
      <c r="R307" s="905"/>
      <c r="S307" s="905"/>
      <c r="T307" s="905"/>
      <c r="U307" s="760">
        <v>307.21600000000001</v>
      </c>
      <c r="V307" s="1468">
        <f>U307+U309+U311+U313+U315+U317</f>
        <v>2228.4919999999997</v>
      </c>
      <c r="W307" s="759"/>
      <c r="X307" s="55"/>
      <c r="Y307" s="758"/>
      <c r="Z307" s="758"/>
      <c r="AA307" s="766" t="s">
        <v>2069</v>
      </c>
    </row>
    <row r="308" spans="1:27">
      <c r="A308" s="903">
        <f>A306+1</f>
        <v>152</v>
      </c>
      <c r="B308" s="55" t="s">
        <v>251</v>
      </c>
      <c r="C308" s="758" t="s">
        <v>76</v>
      </c>
      <c r="D308" s="55"/>
      <c r="E308" s="1469"/>
      <c r="F308" s="55"/>
      <c r="G308" s="760">
        <v>535253.78200000001</v>
      </c>
      <c r="H308" s="760">
        <v>3552779.5890000002</v>
      </c>
      <c r="I308" s="902"/>
      <c r="J308" s="903">
        <f>J306+1</f>
        <v>152</v>
      </c>
      <c r="K308" s="55" t="s">
        <v>251</v>
      </c>
      <c r="L308" s="758" t="s">
        <v>76</v>
      </c>
      <c r="M308" s="905"/>
      <c r="N308" s="905"/>
      <c r="O308" s="905"/>
      <c r="P308" s="905"/>
      <c r="Q308" s="905"/>
      <c r="R308" s="905"/>
      <c r="S308" s="905"/>
      <c r="T308" s="905"/>
      <c r="U308" s="760"/>
      <c r="V308" s="1468"/>
      <c r="W308" s="759">
        <v>243.21799999999999</v>
      </c>
      <c r="X308" s="55"/>
      <c r="Y308" s="760">
        <v>535253.78200000001</v>
      </c>
      <c r="Z308" s="760">
        <v>3552779.5890000002</v>
      </c>
      <c r="AA308" s="766"/>
    </row>
    <row r="309" spans="1:27">
      <c r="A309" s="905"/>
      <c r="B309" s="55"/>
      <c r="C309" s="758"/>
      <c r="D309" s="55">
        <v>389.39699999999999</v>
      </c>
      <c r="E309" s="1469"/>
      <c r="F309" s="55"/>
      <c r="G309" s="760"/>
      <c r="H309" s="760"/>
      <c r="I309" s="902"/>
      <c r="J309" s="905"/>
      <c r="K309" s="55"/>
      <c r="L309" s="758"/>
      <c r="M309" s="905"/>
      <c r="N309" s="905"/>
      <c r="O309" s="905"/>
      <c r="P309" s="905"/>
      <c r="Q309" s="905"/>
      <c r="R309" s="905"/>
      <c r="S309" s="905"/>
      <c r="T309" s="905"/>
      <c r="U309" s="760">
        <v>389.39699999999999</v>
      </c>
      <c r="V309" s="1468"/>
      <c r="W309" s="759"/>
      <c r="X309" s="55"/>
      <c r="Y309" s="758"/>
      <c r="Z309" s="758"/>
      <c r="AA309" s="766" t="s">
        <v>2112</v>
      </c>
    </row>
    <row r="310" spans="1:27">
      <c r="A310" s="903">
        <f>A308+1</f>
        <v>153</v>
      </c>
      <c r="B310" s="55" t="s">
        <v>118</v>
      </c>
      <c r="C310" s="758" t="s">
        <v>53</v>
      </c>
      <c r="D310" s="55"/>
      <c r="E310" s="1469"/>
      <c r="F310" s="55"/>
      <c r="G310" s="760">
        <v>535062.55299999996</v>
      </c>
      <c r="H310" s="760">
        <v>3552440.3810000001</v>
      </c>
      <c r="I310" s="902"/>
      <c r="J310" s="903">
        <f>J308+1</f>
        <v>153</v>
      </c>
      <c r="K310" s="55" t="s">
        <v>118</v>
      </c>
      <c r="L310" s="758" t="s">
        <v>53</v>
      </c>
      <c r="M310" s="905"/>
      <c r="N310" s="905"/>
      <c r="O310" s="905"/>
      <c r="P310" s="905"/>
      <c r="Q310" s="905"/>
      <c r="R310" s="905"/>
      <c r="S310" s="905"/>
      <c r="T310" s="905"/>
      <c r="U310" s="760"/>
      <c r="V310" s="1468"/>
      <c r="W310" s="759">
        <v>242.83600000000001</v>
      </c>
      <c r="X310" s="55"/>
      <c r="Y310" s="760">
        <v>535062.554</v>
      </c>
      <c r="Z310" s="760">
        <v>3552440.3820000002</v>
      </c>
      <c r="AA310" s="766"/>
    </row>
    <row r="311" spans="1:27">
      <c r="A311" s="905"/>
      <c r="B311" s="55"/>
      <c r="C311" s="758"/>
      <c r="D311" s="55">
        <v>368.79199999999997</v>
      </c>
      <c r="E311" s="1469"/>
      <c r="F311" s="55"/>
      <c r="G311" s="760"/>
      <c r="H311" s="760"/>
      <c r="I311" s="902"/>
      <c r="J311" s="905"/>
      <c r="K311" s="55"/>
      <c r="L311" s="758"/>
      <c r="M311" s="905"/>
      <c r="N311" s="905"/>
      <c r="O311" s="905"/>
      <c r="P311" s="905"/>
      <c r="Q311" s="905"/>
      <c r="R311" s="905"/>
      <c r="S311" s="905"/>
      <c r="T311" s="905"/>
      <c r="U311" s="760">
        <v>368.79199999999997</v>
      </c>
      <c r="V311" s="1468"/>
      <c r="W311" s="759"/>
      <c r="X311" s="55"/>
      <c r="Y311" s="758"/>
      <c r="Z311" s="758"/>
      <c r="AA311" s="766" t="s">
        <v>2113</v>
      </c>
    </row>
    <row r="312" spans="1:27">
      <c r="A312" s="903">
        <f>A310+1</f>
        <v>154</v>
      </c>
      <c r="B312" s="55" t="s">
        <v>134</v>
      </c>
      <c r="C312" s="758" t="s">
        <v>76</v>
      </c>
      <c r="D312" s="55"/>
      <c r="E312" s="1469"/>
      <c r="F312" s="55"/>
      <c r="G312" s="760">
        <v>534881.44400000002</v>
      </c>
      <c r="H312" s="760">
        <v>3552119.1230000001</v>
      </c>
      <c r="I312" s="902"/>
      <c r="J312" s="903">
        <f>J310+1</f>
        <v>154</v>
      </c>
      <c r="K312" s="55" t="s">
        <v>134</v>
      </c>
      <c r="L312" s="758" t="s">
        <v>76</v>
      </c>
      <c r="M312" s="905"/>
      <c r="N312" s="905"/>
      <c r="O312" s="905"/>
      <c r="P312" s="905"/>
      <c r="Q312" s="905"/>
      <c r="R312" s="905"/>
      <c r="S312" s="905"/>
      <c r="T312" s="905"/>
      <c r="U312" s="760"/>
      <c r="V312" s="1468"/>
      <c r="W312" s="759">
        <v>242.40799999999999</v>
      </c>
      <c r="X312" s="55"/>
      <c r="Y312" s="760">
        <v>534881.44400000002</v>
      </c>
      <c r="Z312" s="760">
        <v>3552119.1230000001</v>
      </c>
      <c r="AA312" s="766"/>
    </row>
    <row r="313" spans="1:27">
      <c r="A313" s="905"/>
      <c r="B313" s="55"/>
      <c r="C313" s="758"/>
      <c r="D313" s="55">
        <v>404.38600000000002</v>
      </c>
      <c r="E313" s="1469"/>
      <c r="F313" s="55"/>
      <c r="G313" s="760"/>
      <c r="H313" s="760"/>
      <c r="I313" s="902"/>
      <c r="J313" s="905"/>
      <c r="K313" s="55"/>
      <c r="L313" s="758"/>
      <c r="M313" s="905"/>
      <c r="N313" s="905"/>
      <c r="O313" s="905"/>
      <c r="P313" s="905"/>
      <c r="Q313" s="905"/>
      <c r="R313" s="905"/>
      <c r="S313" s="905"/>
      <c r="T313" s="905"/>
      <c r="U313" s="760">
        <v>404.38600000000002</v>
      </c>
      <c r="V313" s="1468"/>
      <c r="W313" s="759"/>
      <c r="X313" s="55"/>
      <c r="Y313" s="758"/>
      <c r="Z313" s="758"/>
      <c r="AA313" s="766"/>
    </row>
    <row r="314" spans="1:27">
      <c r="A314" s="903">
        <f>A312+1</f>
        <v>155</v>
      </c>
      <c r="B314" s="55" t="s">
        <v>163</v>
      </c>
      <c r="C314" s="758" t="s">
        <v>62</v>
      </c>
      <c r="D314" s="55"/>
      <c r="E314" s="1469"/>
      <c r="F314" s="55"/>
      <c r="G314" s="760">
        <v>534682.85499999998</v>
      </c>
      <c r="H314" s="760">
        <v>3551766.858</v>
      </c>
      <c r="I314" s="902"/>
      <c r="J314" s="903">
        <f>J312+1</f>
        <v>155</v>
      </c>
      <c r="K314" s="55" t="s">
        <v>163</v>
      </c>
      <c r="L314" s="758" t="s">
        <v>62</v>
      </c>
      <c r="M314" s="905"/>
      <c r="N314" s="905"/>
      <c r="O314" s="905"/>
      <c r="P314" s="905"/>
      <c r="Q314" s="905"/>
      <c r="R314" s="905"/>
      <c r="S314" s="905"/>
      <c r="T314" s="905"/>
      <c r="U314" s="760"/>
      <c r="V314" s="1468"/>
      <c r="W314" s="759">
        <v>242.131</v>
      </c>
      <c r="X314" s="55"/>
      <c r="Y314" s="760">
        <v>534682.85499999998</v>
      </c>
      <c r="Z314" s="760">
        <v>3551766.858</v>
      </c>
      <c r="AA314" s="766"/>
    </row>
    <row r="315" spans="1:27">
      <c r="A315" s="905"/>
      <c r="B315" s="55"/>
      <c r="C315" s="758"/>
      <c r="D315" s="55">
        <v>378.13499999999999</v>
      </c>
      <c r="E315" s="1469"/>
      <c r="F315" s="55"/>
      <c r="G315" s="760"/>
      <c r="H315" s="760"/>
      <c r="I315" s="902"/>
      <c r="J315" s="905"/>
      <c r="K315" s="55"/>
      <c r="L315" s="758"/>
      <c r="M315" s="905"/>
      <c r="N315" s="905"/>
      <c r="O315" s="905"/>
      <c r="P315" s="905"/>
      <c r="Q315" s="905"/>
      <c r="R315" s="905"/>
      <c r="S315" s="905"/>
      <c r="T315" s="905"/>
      <c r="U315" s="760">
        <v>378.13499999999999</v>
      </c>
      <c r="V315" s="1468"/>
      <c r="W315" s="759"/>
      <c r="X315" s="55"/>
      <c r="Y315" s="758"/>
      <c r="Z315" s="758"/>
      <c r="AA315" s="766" t="s">
        <v>2114</v>
      </c>
    </row>
    <row r="316" spans="1:27">
      <c r="A316" s="903">
        <f>A314+1</f>
        <v>156</v>
      </c>
      <c r="B316" s="55" t="s">
        <v>151</v>
      </c>
      <c r="C316" s="758" t="s">
        <v>62</v>
      </c>
      <c r="D316" s="55"/>
      <c r="E316" s="1469"/>
      <c r="F316" s="55"/>
      <c r="G316" s="760">
        <v>534497.15800000005</v>
      </c>
      <c r="H316" s="760">
        <v>3551437.4610000001</v>
      </c>
      <c r="I316" s="902"/>
      <c r="J316" s="903">
        <f>J314+1</f>
        <v>156</v>
      </c>
      <c r="K316" s="55" t="s">
        <v>151</v>
      </c>
      <c r="L316" s="758" t="s">
        <v>62</v>
      </c>
      <c r="M316" s="905"/>
      <c r="N316" s="905"/>
      <c r="O316" s="905"/>
      <c r="P316" s="905"/>
      <c r="Q316" s="905"/>
      <c r="R316" s="905"/>
      <c r="S316" s="905"/>
      <c r="T316" s="905"/>
      <c r="U316" s="760"/>
      <c r="V316" s="1468"/>
      <c r="W316" s="759">
        <v>241.83699999999999</v>
      </c>
      <c r="X316" s="55"/>
      <c r="Y316" s="760">
        <v>534497.15800000005</v>
      </c>
      <c r="Z316" s="760">
        <v>3551437.4610000001</v>
      </c>
      <c r="AA316" s="766"/>
    </row>
    <row r="317" spans="1:27">
      <c r="A317" s="905"/>
      <c r="B317" s="55"/>
      <c r="C317" s="758"/>
      <c r="D317" s="55">
        <v>380.56599999999997</v>
      </c>
      <c r="E317" s="1469"/>
      <c r="F317" s="55"/>
      <c r="G317" s="760"/>
      <c r="H317" s="760"/>
      <c r="I317" s="902"/>
      <c r="J317" s="905"/>
      <c r="K317" s="55"/>
      <c r="L317" s="758"/>
      <c r="M317" s="905"/>
      <c r="N317" s="905"/>
      <c r="O317" s="905"/>
      <c r="P317" s="905"/>
      <c r="Q317" s="905"/>
      <c r="R317" s="905"/>
      <c r="S317" s="905"/>
      <c r="T317" s="905"/>
      <c r="U317" s="760">
        <v>380.56599999999997</v>
      </c>
      <c r="V317" s="1468"/>
      <c r="W317" s="759"/>
      <c r="X317" s="55"/>
      <c r="Y317" s="758"/>
      <c r="Z317" s="758"/>
      <c r="AA317" s="766" t="s">
        <v>2115</v>
      </c>
    </row>
    <row r="318" spans="1:27">
      <c r="A318" s="903">
        <f>A316+1</f>
        <v>157</v>
      </c>
      <c r="B318" s="55" t="s">
        <v>405</v>
      </c>
      <c r="C318" s="758" t="s">
        <v>1277</v>
      </c>
      <c r="D318" s="55"/>
      <c r="E318" s="1469"/>
      <c r="F318" s="55" t="s">
        <v>2116</v>
      </c>
      <c r="G318" s="760">
        <v>534310.26699999999</v>
      </c>
      <c r="H318" s="760">
        <v>3551105.946</v>
      </c>
      <c r="I318" s="902"/>
      <c r="J318" s="903">
        <f>J316+1</f>
        <v>157</v>
      </c>
      <c r="K318" s="55" t="s">
        <v>405</v>
      </c>
      <c r="L318" s="758" t="s">
        <v>1277</v>
      </c>
      <c r="M318" s="905"/>
      <c r="N318" s="905"/>
      <c r="O318" s="905"/>
      <c r="P318" s="905"/>
      <c r="Q318" s="905"/>
      <c r="R318" s="905"/>
      <c r="S318" s="905"/>
      <c r="T318" s="905"/>
      <c r="U318" s="760"/>
      <c r="V318" s="759"/>
      <c r="W318" s="759">
        <v>241.54599999999999</v>
      </c>
      <c r="X318" s="55" t="s">
        <v>2053</v>
      </c>
      <c r="Y318" s="760">
        <v>534310.26699999999</v>
      </c>
      <c r="Z318" s="760">
        <v>3551105.946</v>
      </c>
      <c r="AA318" s="766"/>
    </row>
    <row r="319" spans="1:27">
      <c r="A319" s="905"/>
      <c r="B319" s="905"/>
      <c r="C319" s="907"/>
      <c r="D319" s="907"/>
      <c r="E319" s="905"/>
      <c r="F319" s="905"/>
      <c r="G319" s="905"/>
      <c r="H319" s="905"/>
      <c r="I319" s="902"/>
      <c r="J319" s="905"/>
      <c r="K319" s="905"/>
      <c r="L319" s="905"/>
      <c r="M319" s="905"/>
      <c r="N319" s="905"/>
      <c r="O319" s="905"/>
      <c r="P319" s="905"/>
      <c r="Q319" s="905"/>
      <c r="R319" s="905"/>
      <c r="S319" s="905"/>
      <c r="T319" s="905"/>
      <c r="U319" s="908"/>
      <c r="V319" s="905"/>
      <c r="W319" s="905"/>
      <c r="X319" s="905"/>
      <c r="Y319" s="905"/>
      <c r="Z319" s="905"/>
      <c r="AA319" s="903"/>
    </row>
    <row r="320" spans="1:27">
      <c r="A320" s="903">
        <f>A318+1</f>
        <v>158</v>
      </c>
      <c r="B320" s="910" t="s">
        <v>1508</v>
      </c>
      <c r="C320" s="890" t="s">
        <v>1361</v>
      </c>
      <c r="D320" s="890"/>
      <c r="E320" s="1471">
        <f>D321+D323+D325+D327</f>
        <v>1599.7819999999999</v>
      </c>
      <c r="F320" s="890" t="s">
        <v>2211</v>
      </c>
      <c r="G320" s="911">
        <v>533703.46100000001</v>
      </c>
      <c r="H320" s="911">
        <v>3547814.2519999999</v>
      </c>
      <c r="I320" s="902"/>
      <c r="J320" s="903">
        <f>J318+1</f>
        <v>158</v>
      </c>
      <c r="K320" s="910" t="s">
        <v>1508</v>
      </c>
      <c r="L320" s="912" t="s">
        <v>1361</v>
      </c>
      <c r="M320" s="890"/>
      <c r="N320" s="890"/>
      <c r="O320" s="890"/>
      <c r="P320" s="890"/>
      <c r="Q320" s="890"/>
      <c r="R320" s="890"/>
      <c r="S320" s="890"/>
      <c r="T320" s="890"/>
      <c r="U320" s="911"/>
      <c r="V320" s="1471">
        <f>U321+U323+U325+U327</f>
        <v>1598.9549999999999</v>
      </c>
      <c r="W320" s="913">
        <v>242.922</v>
      </c>
      <c r="X320" s="55" t="s">
        <v>2053</v>
      </c>
      <c r="Y320" s="913">
        <v>533703.46100000001</v>
      </c>
      <c r="Z320" s="913">
        <v>3547814.2519999999</v>
      </c>
      <c r="AA320" s="890"/>
    </row>
    <row r="321" spans="1:27">
      <c r="A321" s="905"/>
      <c r="B321" s="910"/>
      <c r="C321" s="890"/>
      <c r="D321" s="890">
        <v>381.55399999999997</v>
      </c>
      <c r="E321" s="1471"/>
      <c r="F321" s="890"/>
      <c r="G321" s="911"/>
      <c r="H321" s="911"/>
      <c r="I321" s="902"/>
      <c r="J321" s="905"/>
      <c r="K321" s="910"/>
      <c r="L321" s="912"/>
      <c r="M321" s="913"/>
      <c r="N321" s="913"/>
      <c r="O321" s="912"/>
      <c r="P321" s="890"/>
      <c r="Q321" s="890"/>
      <c r="R321" s="890"/>
      <c r="S321" s="890"/>
      <c r="T321" s="890"/>
      <c r="U321" s="913">
        <v>435.863</v>
      </c>
      <c r="V321" s="1471"/>
      <c r="W321" s="912"/>
      <c r="X321" s="890"/>
      <c r="Y321" s="912"/>
      <c r="Z321" s="912"/>
      <c r="AA321" s="890" t="s">
        <v>2250</v>
      </c>
    </row>
    <row r="322" spans="1:27">
      <c r="A322" s="903">
        <f>A320+1</f>
        <v>159</v>
      </c>
      <c r="B322" s="910" t="s">
        <v>538</v>
      </c>
      <c r="C322" s="890" t="s">
        <v>76</v>
      </c>
      <c r="D322" s="890"/>
      <c r="E322" s="1471"/>
      <c r="F322" s="890"/>
      <c r="G322" s="911">
        <v>533491.27800000005</v>
      </c>
      <c r="H322" s="911">
        <v>3547497.1370000001</v>
      </c>
      <c r="I322" s="902"/>
      <c r="J322" s="903">
        <f>J320+1</f>
        <v>159</v>
      </c>
      <c r="K322" s="910" t="s">
        <v>538</v>
      </c>
      <c r="L322" s="912" t="s">
        <v>249</v>
      </c>
      <c r="M322" s="912"/>
      <c r="N322" s="912"/>
      <c r="O322" s="912"/>
      <c r="P322" s="890"/>
      <c r="Q322" s="890"/>
      <c r="R322" s="890"/>
      <c r="S322" s="890"/>
      <c r="T322" s="890"/>
      <c r="U322" s="913"/>
      <c r="V322" s="1471"/>
      <c r="W322" s="913">
        <v>242.715</v>
      </c>
      <c r="X322" s="890"/>
      <c r="Y322" s="913">
        <v>533459.00100000005</v>
      </c>
      <c r="Z322" s="913">
        <v>3547453.398</v>
      </c>
      <c r="AA322" s="890"/>
    </row>
    <row r="323" spans="1:27">
      <c r="A323" s="905"/>
      <c r="B323" s="910"/>
      <c r="C323" s="890"/>
      <c r="D323" s="890">
        <v>392.70100000000002</v>
      </c>
      <c r="E323" s="1471"/>
      <c r="F323" s="890"/>
      <c r="G323" s="911"/>
      <c r="H323" s="911"/>
      <c r="I323" s="902"/>
      <c r="J323" s="905"/>
      <c r="K323" s="910"/>
      <c r="L323" s="912"/>
      <c r="M323" s="912"/>
      <c r="N323" s="912"/>
      <c r="O323" s="912"/>
      <c r="P323" s="890"/>
      <c r="Q323" s="890"/>
      <c r="R323" s="890"/>
      <c r="S323" s="890"/>
      <c r="T323" s="890"/>
      <c r="U323" s="913">
        <v>338.94499999999999</v>
      </c>
      <c r="V323" s="1471"/>
      <c r="W323" s="912"/>
      <c r="X323" s="890"/>
      <c r="Y323" s="912"/>
      <c r="Z323" s="912"/>
      <c r="AA323" s="890"/>
    </row>
    <row r="324" spans="1:27">
      <c r="A324" s="903">
        <f>A322+1</f>
        <v>160</v>
      </c>
      <c r="B324" s="910" t="s">
        <v>529</v>
      </c>
      <c r="C324" s="890" t="s">
        <v>76</v>
      </c>
      <c r="D324" s="890"/>
      <c r="E324" s="1471"/>
      <c r="F324" s="890" t="s">
        <v>1543</v>
      </c>
      <c r="G324" s="911">
        <v>533272.897</v>
      </c>
      <c r="H324" s="911">
        <v>3547170.7579999999</v>
      </c>
      <c r="I324" s="902"/>
      <c r="J324" s="903">
        <f>J322+1</f>
        <v>160</v>
      </c>
      <c r="K324" s="910" t="s">
        <v>529</v>
      </c>
      <c r="L324" s="912" t="s">
        <v>76</v>
      </c>
      <c r="M324" s="913"/>
      <c r="N324" s="913"/>
      <c r="O324" s="912"/>
      <c r="P324" s="890"/>
      <c r="Q324" s="890"/>
      <c r="R324" s="890"/>
      <c r="S324" s="890"/>
      <c r="T324" s="890"/>
      <c r="U324" s="913"/>
      <c r="V324" s="1471"/>
      <c r="W324" s="913">
        <v>242.63499999999999</v>
      </c>
      <c r="X324" s="890"/>
      <c r="Y324" s="913">
        <v>533268.89899999998</v>
      </c>
      <c r="Z324" s="913">
        <v>3547172.7829999998</v>
      </c>
      <c r="AA324" s="890"/>
    </row>
    <row r="325" spans="1:27">
      <c r="A325" s="905"/>
      <c r="B325" s="910"/>
      <c r="C325" s="890"/>
      <c r="D325" s="890">
        <v>414.33499999999998</v>
      </c>
      <c r="E325" s="1471"/>
      <c r="F325" s="890"/>
      <c r="G325" s="911"/>
      <c r="H325" s="911"/>
      <c r="I325" s="902"/>
      <c r="J325" s="905"/>
      <c r="K325" s="910"/>
      <c r="L325" s="912"/>
      <c r="M325" s="913"/>
      <c r="N325" s="913"/>
      <c r="O325" s="912"/>
      <c r="P325" s="890"/>
      <c r="Q325" s="890"/>
      <c r="R325" s="890"/>
      <c r="S325" s="890"/>
      <c r="T325" s="890"/>
      <c r="U325" s="913">
        <v>497.83600000000001</v>
      </c>
      <c r="V325" s="1471"/>
      <c r="W325" s="912"/>
      <c r="X325" s="890"/>
      <c r="Y325" s="912"/>
      <c r="Z325" s="912"/>
      <c r="AA325" s="891" t="s">
        <v>2251</v>
      </c>
    </row>
    <row r="326" spans="1:27">
      <c r="A326" s="903">
        <f>A324+1</f>
        <v>161</v>
      </c>
      <c r="B326" s="910" t="s">
        <v>508</v>
      </c>
      <c r="C326" s="890" t="s">
        <v>62</v>
      </c>
      <c r="D326" s="890"/>
      <c r="E326" s="1471"/>
      <c r="F326" s="890"/>
      <c r="G326" s="911">
        <v>533042.48400000005</v>
      </c>
      <c r="H326" s="911">
        <v>3546826.398</v>
      </c>
      <c r="I326" s="902"/>
      <c r="J326" s="903">
        <f>J324+1</f>
        <v>161</v>
      </c>
      <c r="K326" s="910" t="s">
        <v>508</v>
      </c>
      <c r="L326" s="912" t="s">
        <v>2220</v>
      </c>
      <c r="M326" s="914">
        <v>2</v>
      </c>
      <c r="N326" s="914">
        <v>2</v>
      </c>
      <c r="O326" s="915">
        <v>2</v>
      </c>
      <c r="P326" s="915">
        <v>2</v>
      </c>
      <c r="Q326" s="890"/>
      <c r="R326" s="890"/>
      <c r="S326" s="890"/>
      <c r="T326" s="890"/>
      <c r="U326" s="913"/>
      <c r="V326" s="1471"/>
      <c r="W326" s="913">
        <v>242.40799999999999</v>
      </c>
      <c r="X326" s="890" t="s">
        <v>2252</v>
      </c>
      <c r="Y326" s="913">
        <v>532989.68000000005</v>
      </c>
      <c r="Z326" s="913">
        <v>3546760.6209999998</v>
      </c>
      <c r="AA326" s="890"/>
    </row>
    <row r="327" spans="1:27" ht="29">
      <c r="A327" s="905"/>
      <c r="B327" s="910"/>
      <c r="C327" s="890"/>
      <c r="D327" s="890">
        <v>411.19200000000001</v>
      </c>
      <c r="E327" s="1471"/>
      <c r="F327" s="890"/>
      <c r="G327" s="911"/>
      <c r="H327" s="911"/>
      <c r="I327" s="902"/>
      <c r="J327" s="905"/>
      <c r="K327" s="910"/>
      <c r="L327" s="912"/>
      <c r="M327" s="890"/>
      <c r="N327" s="890"/>
      <c r="O327" s="890"/>
      <c r="P327" s="890"/>
      <c r="Q327" s="890"/>
      <c r="R327" s="890"/>
      <c r="S327" s="890"/>
      <c r="T327" s="890"/>
      <c r="U327" s="913">
        <v>326.31099999999998</v>
      </c>
      <c r="V327" s="1471"/>
      <c r="W327" s="912"/>
      <c r="X327" s="890"/>
      <c r="Y327" s="912"/>
      <c r="Z327" s="912"/>
      <c r="AA327" s="891" t="s">
        <v>2253</v>
      </c>
    </row>
    <row r="328" spans="1:27">
      <c r="A328" s="903">
        <f>A326+1</f>
        <v>162</v>
      </c>
      <c r="B328" s="910" t="s">
        <v>2212</v>
      </c>
      <c r="C328" s="890" t="s">
        <v>1277</v>
      </c>
      <c r="D328" s="890"/>
      <c r="E328" s="1471"/>
      <c r="F328" s="890" t="s">
        <v>2213</v>
      </c>
      <c r="G328" s="911">
        <v>532813.81999999995</v>
      </c>
      <c r="H328" s="911">
        <v>3546484.65</v>
      </c>
      <c r="I328" s="902"/>
      <c r="J328" s="903">
        <f>J326+1</f>
        <v>162</v>
      </c>
      <c r="K328" s="910" t="s">
        <v>2212</v>
      </c>
      <c r="L328" s="912" t="s">
        <v>1956</v>
      </c>
      <c r="M328" s="890"/>
      <c r="N328" s="890"/>
      <c r="O328" s="890"/>
      <c r="P328" s="890"/>
      <c r="Q328" s="890"/>
      <c r="R328" s="890"/>
      <c r="S328" s="890"/>
      <c r="T328" s="890"/>
      <c r="U328" s="913"/>
      <c r="V328" s="1471">
        <f>U329+U331+U333+U335</f>
        <v>1666.222</v>
      </c>
      <c r="W328" s="913">
        <v>242.52</v>
      </c>
      <c r="X328" s="890" t="s">
        <v>2254</v>
      </c>
      <c r="Y328" s="913">
        <v>532821.00899999996</v>
      </c>
      <c r="Z328" s="913">
        <v>3546481.284</v>
      </c>
      <c r="AA328" s="890"/>
    </row>
    <row r="329" spans="1:27">
      <c r="A329" s="905"/>
      <c r="B329" s="910"/>
      <c r="C329" s="890"/>
      <c r="D329" s="890">
        <v>416.863</v>
      </c>
      <c r="E329" s="1471">
        <f>D329+D331+D333+D335</f>
        <v>1667.808</v>
      </c>
      <c r="F329" s="890"/>
      <c r="G329" s="911"/>
      <c r="H329" s="911"/>
      <c r="I329" s="902"/>
      <c r="J329" s="905"/>
      <c r="K329" s="910"/>
      <c r="L329" s="912"/>
      <c r="M329" s="890"/>
      <c r="N329" s="890"/>
      <c r="O329" s="890"/>
      <c r="P329" s="890"/>
      <c r="Q329" s="890"/>
      <c r="R329" s="890"/>
      <c r="S329" s="890"/>
      <c r="T329" s="890"/>
      <c r="U329" s="913">
        <v>415.29</v>
      </c>
      <c r="V329" s="1471"/>
      <c r="W329" s="912"/>
      <c r="X329" s="890"/>
      <c r="Y329" s="912"/>
      <c r="Z329" s="912"/>
      <c r="AA329" s="890" t="s">
        <v>2255</v>
      </c>
    </row>
    <row r="330" spans="1:27">
      <c r="A330" s="903">
        <f>A328+1</f>
        <v>163</v>
      </c>
      <c r="B330" s="910" t="s">
        <v>497</v>
      </c>
      <c r="C330" s="890" t="s">
        <v>62</v>
      </c>
      <c r="D330" s="890"/>
      <c r="E330" s="1471"/>
      <c r="F330" s="890"/>
      <c r="G330" s="911">
        <v>532717.02099999995</v>
      </c>
      <c r="H330" s="911">
        <v>3546079.182</v>
      </c>
      <c r="I330" s="902"/>
      <c r="J330" s="903">
        <f>J328+1</f>
        <v>163</v>
      </c>
      <c r="K330" s="910" t="s">
        <v>497</v>
      </c>
      <c r="L330" s="912" t="s">
        <v>62</v>
      </c>
      <c r="M330" s="890"/>
      <c r="N330" s="890"/>
      <c r="O330" s="890"/>
      <c r="P330" s="890"/>
      <c r="Q330" s="890"/>
      <c r="R330" s="890"/>
      <c r="S330" s="890"/>
      <c r="T330" s="890"/>
      <c r="U330" s="913"/>
      <c r="V330" s="1471"/>
      <c r="W330" s="913">
        <v>242.91399999999999</v>
      </c>
      <c r="X330" s="890"/>
      <c r="Y330" s="913">
        <v>532722.69099999999</v>
      </c>
      <c r="Z330" s="913">
        <v>3546077.8</v>
      </c>
      <c r="AA330" s="890"/>
    </row>
    <row r="331" spans="1:27">
      <c r="A331" s="905"/>
      <c r="B331" s="910"/>
      <c r="C331" s="890"/>
      <c r="D331" s="890">
        <v>422.42599999999999</v>
      </c>
      <c r="E331" s="1471"/>
      <c r="F331" s="890"/>
      <c r="G331" s="911"/>
      <c r="H331" s="911"/>
      <c r="I331" s="902"/>
      <c r="J331" s="905"/>
      <c r="K331" s="910"/>
      <c r="L331" s="912"/>
      <c r="M331" s="890"/>
      <c r="N331" s="890"/>
      <c r="O331" s="890"/>
      <c r="P331" s="890"/>
      <c r="Q331" s="890"/>
      <c r="R331" s="890"/>
      <c r="S331" s="890"/>
      <c r="T331" s="890"/>
      <c r="U331" s="913">
        <v>422.42200000000003</v>
      </c>
      <c r="V331" s="1471"/>
      <c r="W331" s="912"/>
      <c r="X331" s="890"/>
      <c r="Y331" s="912"/>
      <c r="Z331" s="912"/>
      <c r="AA331" s="890" t="s">
        <v>2256</v>
      </c>
    </row>
    <row r="332" spans="1:27">
      <c r="A332" s="903">
        <f>A330+1</f>
        <v>164</v>
      </c>
      <c r="B332" s="910" t="s">
        <v>495</v>
      </c>
      <c r="C332" s="890" t="s">
        <v>53</v>
      </c>
      <c r="D332" s="890"/>
      <c r="E332" s="1471"/>
      <c r="F332" s="890"/>
      <c r="G332" s="911">
        <v>532618.93000000005</v>
      </c>
      <c r="H332" s="911">
        <v>3545668.3020000001</v>
      </c>
      <c r="I332" s="902"/>
      <c r="J332" s="903">
        <f>J330+1</f>
        <v>164</v>
      </c>
      <c r="K332" s="910" t="s">
        <v>495</v>
      </c>
      <c r="L332" s="912" t="s">
        <v>53</v>
      </c>
      <c r="M332" s="890"/>
      <c r="N332" s="890"/>
      <c r="O332" s="890"/>
      <c r="P332" s="890"/>
      <c r="Q332" s="890"/>
      <c r="R332" s="890"/>
      <c r="S332" s="890"/>
      <c r="T332" s="890"/>
      <c r="U332" s="913"/>
      <c r="V332" s="1471"/>
      <c r="W332" s="913">
        <v>243.71600000000001</v>
      </c>
      <c r="X332" s="890"/>
      <c r="Y332" s="913">
        <v>532622.68500000006</v>
      </c>
      <c r="Z332" s="913">
        <v>3545667.3870000001</v>
      </c>
      <c r="AA332" s="890"/>
    </row>
    <row r="333" spans="1:27" ht="29">
      <c r="A333" s="905"/>
      <c r="B333" s="910"/>
      <c r="C333" s="890"/>
      <c r="D333" s="890">
        <v>418.37799999999999</v>
      </c>
      <c r="E333" s="1471"/>
      <c r="F333" s="890"/>
      <c r="G333" s="911"/>
      <c r="H333" s="911"/>
      <c r="I333" s="902"/>
      <c r="J333" s="905"/>
      <c r="K333" s="910"/>
      <c r="L333" s="912"/>
      <c r="M333" s="890"/>
      <c r="N333" s="890"/>
      <c r="O333" s="890"/>
      <c r="P333" s="890"/>
      <c r="Q333" s="890"/>
      <c r="R333" s="890"/>
      <c r="S333" s="890"/>
      <c r="T333" s="890"/>
      <c r="U333" s="913">
        <v>418.37299999999999</v>
      </c>
      <c r="V333" s="1471"/>
      <c r="W333" s="912"/>
      <c r="X333" s="890"/>
      <c r="Y333" s="912"/>
      <c r="Z333" s="912"/>
      <c r="AA333" s="891" t="s">
        <v>2257</v>
      </c>
    </row>
    <row r="334" spans="1:27">
      <c r="A334" s="903">
        <f>A332+1</f>
        <v>165</v>
      </c>
      <c r="B334" s="910" t="s">
        <v>490</v>
      </c>
      <c r="C334" s="890" t="s">
        <v>53</v>
      </c>
      <c r="D334" s="890"/>
      <c r="E334" s="1471"/>
      <c r="F334" s="890"/>
      <c r="G334" s="911">
        <v>532521.77899999998</v>
      </c>
      <c r="H334" s="911">
        <v>3545261.36</v>
      </c>
      <c r="I334" s="902"/>
      <c r="J334" s="903">
        <f>J332+1</f>
        <v>165</v>
      </c>
      <c r="K334" s="910" t="s">
        <v>490</v>
      </c>
      <c r="L334" s="912" t="s">
        <v>53</v>
      </c>
      <c r="M334" s="890"/>
      <c r="N334" s="890"/>
      <c r="O334" s="890"/>
      <c r="P334" s="890"/>
      <c r="Q334" s="890"/>
      <c r="R334" s="890"/>
      <c r="S334" s="890"/>
      <c r="T334" s="890"/>
      <c r="U334" s="913"/>
      <c r="V334" s="1471"/>
      <c r="W334" s="913">
        <v>243.86699999999999</v>
      </c>
      <c r="X334" s="890"/>
      <c r="Y334" s="913">
        <v>532523.63800000004</v>
      </c>
      <c r="Z334" s="913">
        <v>3545260.9070000001</v>
      </c>
      <c r="AA334" s="890"/>
    </row>
    <row r="335" spans="1:27" ht="29">
      <c r="A335" s="905"/>
      <c r="B335" s="910"/>
      <c r="C335" s="890"/>
      <c r="D335" s="890">
        <v>410.14100000000002</v>
      </c>
      <c r="E335" s="1471"/>
      <c r="F335" s="890"/>
      <c r="G335" s="911"/>
      <c r="H335" s="911"/>
      <c r="I335" s="902"/>
      <c r="J335" s="905"/>
      <c r="K335" s="910"/>
      <c r="L335" s="912"/>
      <c r="M335" s="890"/>
      <c r="N335" s="890"/>
      <c r="O335" s="890"/>
      <c r="P335" s="890"/>
      <c r="Q335" s="890"/>
      <c r="R335" s="890"/>
      <c r="S335" s="890"/>
      <c r="T335" s="890"/>
      <c r="U335" s="913">
        <v>410.137</v>
      </c>
      <c r="V335" s="1471"/>
      <c r="W335" s="912"/>
      <c r="X335" s="890"/>
      <c r="Y335" s="912"/>
      <c r="Z335" s="912"/>
      <c r="AA335" s="891" t="s">
        <v>2258</v>
      </c>
    </row>
    <row r="336" spans="1:27">
      <c r="A336" s="903">
        <f>A334+1</f>
        <v>166</v>
      </c>
      <c r="B336" s="910" t="s">
        <v>2214</v>
      </c>
      <c r="C336" s="890" t="s">
        <v>1269</v>
      </c>
      <c r="D336" s="890"/>
      <c r="E336" s="1471"/>
      <c r="F336" s="890" t="s">
        <v>2215</v>
      </c>
      <c r="G336" s="911">
        <v>532426.54</v>
      </c>
      <c r="H336" s="911">
        <v>3544862.43</v>
      </c>
      <c r="I336" s="902"/>
      <c r="J336" s="903">
        <f>J334+1</f>
        <v>166</v>
      </c>
      <c r="K336" s="910" t="s">
        <v>2214</v>
      </c>
      <c r="L336" s="912" t="s">
        <v>1269</v>
      </c>
      <c r="M336" s="916">
        <v>1.5</v>
      </c>
      <c r="N336" s="916">
        <v>1.5</v>
      </c>
      <c r="O336" s="916">
        <v>1.5</v>
      </c>
      <c r="P336" s="916">
        <v>1.5</v>
      </c>
      <c r="Q336" s="890"/>
      <c r="R336" s="890"/>
      <c r="S336" s="890"/>
      <c r="T336" s="890"/>
      <c r="U336" s="913"/>
      <c r="V336" s="1471">
        <f>U337+U339</f>
        <v>809.57100000000003</v>
      </c>
      <c r="W336" s="913">
        <v>244.92099999999999</v>
      </c>
      <c r="X336" s="890" t="s">
        <v>2259</v>
      </c>
      <c r="Y336" s="913">
        <v>532426.54</v>
      </c>
      <c r="Z336" s="913">
        <v>3544862.43</v>
      </c>
      <c r="AA336" s="890"/>
    </row>
    <row r="337" spans="1:27">
      <c r="A337" s="905"/>
      <c r="B337" s="910"/>
      <c r="C337" s="890"/>
      <c r="D337" s="890">
        <v>422.69799999999998</v>
      </c>
      <c r="E337" s="1471">
        <f>D337+D339</f>
        <v>820.50900000000001</v>
      </c>
      <c r="F337" s="890"/>
      <c r="G337" s="911"/>
      <c r="H337" s="911"/>
      <c r="I337" s="902"/>
      <c r="J337" s="905"/>
      <c r="K337" s="910"/>
      <c r="L337" s="912"/>
      <c r="M337" s="890"/>
      <c r="N337" s="890"/>
      <c r="O337" s="890"/>
      <c r="P337" s="890"/>
      <c r="Q337" s="890"/>
      <c r="R337" s="890"/>
      <c r="S337" s="890"/>
      <c r="T337" s="890"/>
      <c r="U337" s="913">
        <v>422.214</v>
      </c>
      <c r="V337" s="1471"/>
      <c r="W337" s="912"/>
      <c r="X337" s="890"/>
      <c r="Y337" s="912"/>
      <c r="Z337" s="912"/>
      <c r="AA337" s="890" t="s">
        <v>2260</v>
      </c>
    </row>
    <row r="338" spans="1:27">
      <c r="A338" s="903">
        <f>A336+1</f>
        <v>167</v>
      </c>
      <c r="B338" s="910" t="s">
        <v>458</v>
      </c>
      <c r="C338" s="890" t="s">
        <v>62</v>
      </c>
      <c r="D338" s="890"/>
      <c r="E338" s="1471"/>
      <c r="F338" s="890"/>
      <c r="G338" s="911">
        <v>532348.54599999997</v>
      </c>
      <c r="H338" s="911">
        <v>3544446.99</v>
      </c>
      <c r="I338" s="902"/>
      <c r="J338" s="903">
        <f>J336+1</f>
        <v>167</v>
      </c>
      <c r="K338" s="910" t="s">
        <v>458</v>
      </c>
      <c r="L338" s="912" t="s">
        <v>62</v>
      </c>
      <c r="M338" s="890"/>
      <c r="N338" s="890"/>
      <c r="O338" s="890"/>
      <c r="P338" s="890"/>
      <c r="Q338" s="890"/>
      <c r="R338" s="890"/>
      <c r="S338" s="890"/>
      <c r="T338" s="890"/>
      <c r="U338" s="913"/>
      <c r="V338" s="1471"/>
      <c r="W338" s="913">
        <v>243.63399999999999</v>
      </c>
      <c r="X338" s="890"/>
      <c r="Y338" s="913">
        <v>532334.88300000003</v>
      </c>
      <c r="Z338" s="913">
        <v>3544450.284</v>
      </c>
      <c r="AA338" s="890"/>
    </row>
    <row r="339" spans="1:27">
      <c r="A339" s="905"/>
      <c r="B339" s="910"/>
      <c r="C339" s="890"/>
      <c r="D339" s="890">
        <v>397.81099999999998</v>
      </c>
      <c r="E339" s="1471"/>
      <c r="F339" s="890"/>
      <c r="G339" s="911"/>
      <c r="H339" s="911"/>
      <c r="I339" s="902"/>
      <c r="J339" s="905"/>
      <c r="K339" s="910"/>
      <c r="L339" s="912"/>
      <c r="M339" s="890"/>
      <c r="N339" s="890"/>
      <c r="O339" s="890"/>
      <c r="P339" s="890"/>
      <c r="Q339" s="890"/>
      <c r="R339" s="890"/>
      <c r="S339" s="890"/>
      <c r="T339" s="890"/>
      <c r="U339" s="913">
        <v>387.35700000000003</v>
      </c>
      <c r="V339" s="1471"/>
      <c r="W339" s="912"/>
      <c r="X339" s="890"/>
      <c r="Y339" s="912"/>
      <c r="Z339" s="912"/>
      <c r="AA339" s="890" t="s">
        <v>2261</v>
      </c>
    </row>
    <row r="340" spans="1:27">
      <c r="A340" s="903">
        <f>A338+1</f>
        <v>168</v>
      </c>
      <c r="B340" s="910" t="s">
        <v>1535</v>
      </c>
      <c r="C340" s="890" t="s">
        <v>1937</v>
      </c>
      <c r="D340" s="890"/>
      <c r="E340" s="1471">
        <f>D341</f>
        <v>397.142</v>
      </c>
      <c r="F340" s="890" t="s">
        <v>2216</v>
      </c>
      <c r="G340" s="911">
        <v>532275.14399999997</v>
      </c>
      <c r="H340" s="911">
        <v>3544056.01</v>
      </c>
      <c r="I340" s="902"/>
      <c r="J340" s="903">
        <f>J338+1</f>
        <v>168</v>
      </c>
      <c r="K340" s="910" t="s">
        <v>1535</v>
      </c>
      <c r="L340" s="912" t="s">
        <v>53</v>
      </c>
      <c r="M340" s="890"/>
      <c r="N340" s="890"/>
      <c r="O340" s="890"/>
      <c r="P340" s="890"/>
      <c r="Q340" s="890"/>
      <c r="R340" s="890"/>
      <c r="S340" s="890"/>
      <c r="T340" s="890"/>
      <c r="U340" s="913"/>
      <c r="V340" s="1471">
        <f>U341</f>
        <v>406.68799999999999</v>
      </c>
      <c r="W340" s="913">
        <v>244.20099999999999</v>
      </c>
      <c r="X340" s="890"/>
      <c r="Y340" s="913">
        <v>532250.79299999995</v>
      </c>
      <c r="Z340" s="913">
        <v>3544072.165</v>
      </c>
      <c r="AA340" s="890"/>
    </row>
    <row r="341" spans="1:27">
      <c r="A341" s="905"/>
      <c r="B341" s="910"/>
      <c r="C341" s="890"/>
      <c r="D341" s="890">
        <v>397.142</v>
      </c>
      <c r="E341" s="1471"/>
      <c r="F341" s="890"/>
      <c r="G341" s="911"/>
      <c r="H341" s="911"/>
      <c r="I341" s="902"/>
      <c r="J341" s="905"/>
      <c r="K341" s="910"/>
      <c r="L341" s="912"/>
      <c r="M341" s="890"/>
      <c r="N341" s="890"/>
      <c r="O341" s="890"/>
      <c r="P341" s="890"/>
      <c r="Q341" s="890"/>
      <c r="R341" s="890"/>
      <c r="S341" s="890"/>
      <c r="T341" s="890"/>
      <c r="U341" s="913">
        <v>406.68799999999999</v>
      </c>
      <c r="V341" s="1471"/>
      <c r="W341" s="912"/>
      <c r="X341" s="890"/>
      <c r="Y341" s="912"/>
      <c r="Z341" s="912"/>
      <c r="AA341" s="890" t="s">
        <v>2262</v>
      </c>
    </row>
    <row r="342" spans="1:27">
      <c r="A342" s="903">
        <f>A340+1</f>
        <v>169</v>
      </c>
      <c r="B342" s="910" t="s">
        <v>2217</v>
      </c>
      <c r="C342" s="890" t="s">
        <v>1277</v>
      </c>
      <c r="D342" s="890"/>
      <c r="E342" s="1471"/>
      <c r="F342" s="890" t="s">
        <v>2218</v>
      </c>
      <c r="G342" s="911">
        <v>532162.50699999998</v>
      </c>
      <c r="H342" s="911">
        <v>3543675.176</v>
      </c>
      <c r="I342" s="902"/>
      <c r="J342" s="903">
        <f>J340+1</f>
        <v>169</v>
      </c>
      <c r="K342" s="910" t="s">
        <v>2217</v>
      </c>
      <c r="L342" s="912" t="s">
        <v>1269</v>
      </c>
      <c r="M342" s="890"/>
      <c r="N342" s="890"/>
      <c r="O342" s="890"/>
      <c r="P342" s="890"/>
      <c r="Q342" s="890"/>
      <c r="R342" s="890"/>
      <c r="S342" s="890"/>
      <c r="T342" s="890"/>
      <c r="U342" s="913"/>
      <c r="V342" s="1471"/>
      <c r="W342" s="913">
        <v>243.49299999999999</v>
      </c>
      <c r="X342" s="890" t="s">
        <v>2263</v>
      </c>
      <c r="Y342" s="913">
        <v>532162.50699999998</v>
      </c>
      <c r="Z342" s="913">
        <v>3543675.176</v>
      </c>
      <c r="AA342" s="890"/>
    </row>
    <row r="343" spans="1:27" ht="29">
      <c r="A343" s="905"/>
      <c r="B343" s="910"/>
      <c r="C343" s="890"/>
      <c r="D343" s="890">
        <v>305.02600000000001</v>
      </c>
      <c r="E343" s="890">
        <v>305.02600000000001</v>
      </c>
      <c r="F343" s="890"/>
      <c r="G343" s="911"/>
      <c r="H343" s="911"/>
      <c r="I343" s="902"/>
      <c r="J343" s="905"/>
      <c r="K343" s="910"/>
      <c r="L343" s="912"/>
      <c r="M343" s="890"/>
      <c r="N343" s="890"/>
      <c r="O343" s="890"/>
      <c r="P343" s="890"/>
      <c r="Q343" s="890"/>
      <c r="R343" s="890"/>
      <c r="S343" s="890"/>
      <c r="T343" s="890"/>
      <c r="U343" s="913">
        <v>316.25299999999999</v>
      </c>
      <c r="V343" s="890">
        <v>316.25299999999999</v>
      </c>
      <c r="W343" s="912"/>
      <c r="X343" s="890"/>
      <c r="Y343" s="912"/>
      <c r="Z343" s="912"/>
      <c r="AA343" s="891" t="s">
        <v>2264</v>
      </c>
    </row>
    <row r="344" spans="1:27">
      <c r="A344" s="903">
        <f>A342+1</f>
        <v>170</v>
      </c>
      <c r="B344" s="910" t="s">
        <v>2219</v>
      </c>
      <c r="C344" s="890" t="s">
        <v>2220</v>
      </c>
      <c r="D344" s="890"/>
      <c r="E344" s="1471">
        <v>259.88299999999998</v>
      </c>
      <c r="F344" s="890" t="s">
        <v>2221</v>
      </c>
      <c r="G344" s="911">
        <v>532184.99699999997</v>
      </c>
      <c r="H344" s="911">
        <v>3543370.98</v>
      </c>
      <c r="I344" s="902"/>
      <c r="J344" s="903">
        <f>J342+1</f>
        <v>170</v>
      </c>
      <c r="K344" s="910" t="s">
        <v>2219</v>
      </c>
      <c r="L344" s="912" t="s">
        <v>2235</v>
      </c>
      <c r="M344" s="890"/>
      <c r="N344" s="890"/>
      <c r="O344" s="890"/>
      <c r="P344" s="890"/>
      <c r="Q344" s="890"/>
      <c r="R344" s="890"/>
      <c r="S344" s="890"/>
      <c r="T344" s="890"/>
      <c r="U344" s="913"/>
      <c r="V344" s="890"/>
      <c r="W344" s="913">
        <v>243.53</v>
      </c>
      <c r="X344" s="890" t="s">
        <v>2265</v>
      </c>
      <c r="Y344" s="913">
        <v>532164.321</v>
      </c>
      <c r="Z344" s="913">
        <v>3543358.9279999998</v>
      </c>
      <c r="AA344" s="890"/>
    </row>
    <row r="345" spans="1:27">
      <c r="A345" s="905"/>
      <c r="B345" s="910"/>
      <c r="C345" s="890"/>
      <c r="D345" s="890">
        <v>259.88299999999998</v>
      </c>
      <c r="E345" s="1471"/>
      <c r="F345" s="890"/>
      <c r="G345" s="911"/>
      <c r="H345" s="911"/>
      <c r="I345" s="902"/>
      <c r="J345" s="905"/>
      <c r="K345" s="910"/>
      <c r="L345" s="912"/>
      <c r="M345" s="890"/>
      <c r="N345" s="890"/>
      <c r="O345" s="890"/>
      <c r="P345" s="890"/>
      <c r="Q345" s="890"/>
      <c r="R345" s="890"/>
      <c r="S345" s="890"/>
      <c r="T345" s="890"/>
      <c r="U345" s="913">
        <v>248.423</v>
      </c>
      <c r="V345" s="890">
        <v>248.423</v>
      </c>
      <c r="W345" s="912"/>
      <c r="X345" s="890"/>
      <c r="Y345" s="912"/>
      <c r="Z345" s="912"/>
      <c r="AA345" s="890" t="s">
        <v>2282</v>
      </c>
    </row>
    <row r="346" spans="1:27">
      <c r="A346" s="903">
        <f>A344+1</f>
        <v>171</v>
      </c>
      <c r="B346" s="910" t="s">
        <v>2222</v>
      </c>
      <c r="C346" s="890" t="s">
        <v>2220</v>
      </c>
      <c r="D346" s="890"/>
      <c r="E346" s="1471"/>
      <c r="F346" s="890" t="s">
        <v>2223</v>
      </c>
      <c r="G346" s="911">
        <v>532210.07999999996</v>
      </c>
      <c r="H346" s="911">
        <v>3543112.31</v>
      </c>
      <c r="I346" s="902"/>
      <c r="J346" s="903">
        <f>J344+1</f>
        <v>171</v>
      </c>
      <c r="K346" s="910" t="s">
        <v>2222</v>
      </c>
      <c r="L346" s="912" t="s">
        <v>2235</v>
      </c>
      <c r="M346" s="890"/>
      <c r="N346" s="890"/>
      <c r="O346" s="890"/>
      <c r="P346" s="890"/>
      <c r="Q346" s="890"/>
      <c r="R346" s="890"/>
      <c r="S346" s="890"/>
      <c r="T346" s="890"/>
      <c r="U346" s="913"/>
      <c r="V346" s="1471">
        <f>U347+U349+U351+U353</f>
        <v>1681.454</v>
      </c>
      <c r="W346" s="913">
        <v>243.28</v>
      </c>
      <c r="X346" s="890" t="s">
        <v>2266</v>
      </c>
      <c r="Y346" s="913">
        <v>532180</v>
      </c>
      <c r="Z346" s="913">
        <v>3543111</v>
      </c>
      <c r="AA346" s="890"/>
    </row>
    <row r="347" spans="1:27">
      <c r="A347" s="905"/>
      <c r="B347" s="910"/>
      <c r="C347" s="890"/>
      <c r="D347" s="890">
        <v>458.101</v>
      </c>
      <c r="E347" s="1471">
        <f>D347+D349+D351+D353</f>
        <v>1673.212</v>
      </c>
      <c r="F347" s="890"/>
      <c r="G347" s="911"/>
      <c r="H347" s="911"/>
      <c r="I347" s="902"/>
      <c r="J347" s="905"/>
      <c r="K347" s="910"/>
      <c r="L347" s="912"/>
      <c r="M347" s="890"/>
      <c r="N347" s="890"/>
      <c r="O347" s="890"/>
      <c r="P347" s="890"/>
      <c r="Q347" s="890"/>
      <c r="R347" s="890"/>
      <c r="S347" s="890"/>
      <c r="T347" s="890"/>
      <c r="U347" s="913">
        <v>427.32799999999997</v>
      </c>
      <c r="V347" s="1471"/>
      <c r="W347" s="912"/>
      <c r="X347" s="890"/>
      <c r="Y347" s="912"/>
      <c r="Z347" s="912"/>
      <c r="AA347" s="890" t="s">
        <v>2069</v>
      </c>
    </row>
    <row r="348" spans="1:27">
      <c r="A348" s="903">
        <f>A346+1</f>
        <v>172</v>
      </c>
      <c r="B348" s="910" t="s">
        <v>2224</v>
      </c>
      <c r="C348" s="890" t="s">
        <v>76</v>
      </c>
      <c r="D348" s="890"/>
      <c r="E348" s="1471"/>
      <c r="F348" s="890"/>
      <c r="G348" s="911">
        <v>532350.75399999996</v>
      </c>
      <c r="H348" s="911">
        <v>3542676.3429999999</v>
      </c>
      <c r="I348" s="902"/>
      <c r="J348" s="903">
        <f>J346+1</f>
        <v>172</v>
      </c>
      <c r="K348" s="910" t="s">
        <v>2224</v>
      </c>
      <c r="L348" s="912" t="s">
        <v>76</v>
      </c>
      <c r="M348" s="890"/>
      <c r="N348" s="890"/>
      <c r="O348" s="890"/>
      <c r="P348" s="890"/>
      <c r="Q348" s="890"/>
      <c r="R348" s="890"/>
      <c r="S348" s="890"/>
      <c r="T348" s="890"/>
      <c r="U348" s="913"/>
      <c r="V348" s="1471"/>
      <c r="W348" s="913">
        <v>243.93700000000001</v>
      </c>
      <c r="X348" s="890"/>
      <c r="Y348" s="913">
        <v>532318.22600000002</v>
      </c>
      <c r="Z348" s="913">
        <v>3542706.6460000002</v>
      </c>
      <c r="AA348" s="890"/>
    </row>
    <row r="349" spans="1:27">
      <c r="A349" s="905"/>
      <c r="B349" s="910"/>
      <c r="C349" s="890"/>
      <c r="D349" s="890">
        <v>381.45100000000002</v>
      </c>
      <c r="E349" s="1471"/>
      <c r="F349" s="890"/>
      <c r="G349" s="911"/>
      <c r="H349" s="911"/>
      <c r="I349" s="902"/>
      <c r="J349" s="905"/>
      <c r="K349" s="910"/>
      <c r="L349" s="912"/>
      <c r="M349" s="890"/>
      <c r="N349" s="890"/>
      <c r="O349" s="890"/>
      <c r="P349" s="890"/>
      <c r="Q349" s="890"/>
      <c r="R349" s="890"/>
      <c r="S349" s="890"/>
      <c r="T349" s="890"/>
      <c r="U349" s="913">
        <v>413.23399999999998</v>
      </c>
      <c r="V349" s="1471"/>
      <c r="W349" s="912"/>
      <c r="X349" s="890"/>
      <c r="Y349" s="912"/>
      <c r="Z349" s="912"/>
      <c r="AA349" s="890" t="s">
        <v>2267</v>
      </c>
    </row>
    <row r="350" spans="1:27">
      <c r="A350" s="903">
        <f>A348+1</f>
        <v>173</v>
      </c>
      <c r="B350" s="910" t="s">
        <v>2225</v>
      </c>
      <c r="C350" s="890" t="s">
        <v>76</v>
      </c>
      <c r="D350" s="890"/>
      <c r="E350" s="1471"/>
      <c r="F350" s="890"/>
      <c r="G350" s="911">
        <v>532467.89099999995</v>
      </c>
      <c r="H350" s="911">
        <v>3542313.3220000002</v>
      </c>
      <c r="I350" s="902"/>
      <c r="J350" s="903">
        <f>J348+1</f>
        <v>173</v>
      </c>
      <c r="K350" s="910" t="s">
        <v>2225</v>
      </c>
      <c r="L350" s="912" t="s">
        <v>62</v>
      </c>
      <c r="M350" s="890"/>
      <c r="N350" s="890"/>
      <c r="O350" s="890"/>
      <c r="P350" s="890"/>
      <c r="Q350" s="890"/>
      <c r="R350" s="890"/>
      <c r="S350" s="890"/>
      <c r="T350" s="890"/>
      <c r="U350" s="913"/>
      <c r="V350" s="1471"/>
      <c r="W350" s="913">
        <v>244.92699999999999</v>
      </c>
      <c r="X350" s="890"/>
      <c r="Y350" s="913">
        <v>532451.89300000004</v>
      </c>
      <c r="Z350" s="913">
        <v>3542315.6269999999</v>
      </c>
      <c r="AA350" s="890"/>
    </row>
    <row r="351" spans="1:27">
      <c r="A351" s="905"/>
      <c r="B351" s="910"/>
      <c r="C351" s="890"/>
      <c r="D351" s="890">
        <v>407.01299999999998</v>
      </c>
      <c r="E351" s="1471"/>
      <c r="F351" s="890"/>
      <c r="G351" s="911"/>
      <c r="H351" s="911"/>
      <c r="I351" s="902"/>
      <c r="J351" s="905"/>
      <c r="K351" s="910"/>
      <c r="L351" s="912"/>
      <c r="M351" s="890"/>
      <c r="N351" s="890"/>
      <c r="O351" s="890"/>
      <c r="P351" s="890"/>
      <c r="Q351" s="890"/>
      <c r="R351" s="890"/>
      <c r="S351" s="890"/>
      <c r="T351" s="890"/>
      <c r="U351" s="913">
        <v>414.71899999999999</v>
      </c>
      <c r="V351" s="1471"/>
      <c r="W351" s="912"/>
      <c r="X351" s="890"/>
      <c r="Y351" s="912"/>
      <c r="Z351" s="912"/>
      <c r="AA351" s="890"/>
    </row>
    <row r="352" spans="1:27">
      <c r="A352" s="903">
        <f>A350+1</f>
        <v>174</v>
      </c>
      <c r="B352" s="910" t="s">
        <v>2226</v>
      </c>
      <c r="C352" s="890" t="s">
        <v>62</v>
      </c>
      <c r="D352" s="890"/>
      <c r="E352" s="1471"/>
      <c r="F352" s="890"/>
      <c r="G352" s="911">
        <v>532592.87699999998</v>
      </c>
      <c r="H352" s="911">
        <v>3541925.9750000001</v>
      </c>
      <c r="I352" s="902"/>
      <c r="J352" s="903">
        <f>J350+1</f>
        <v>174</v>
      </c>
      <c r="K352" s="910" t="s">
        <v>2226</v>
      </c>
      <c r="L352" s="912" t="s">
        <v>62</v>
      </c>
      <c r="M352" s="890"/>
      <c r="N352" s="890"/>
      <c r="O352" s="890"/>
      <c r="P352" s="890"/>
      <c r="Q352" s="890"/>
      <c r="R352" s="890"/>
      <c r="S352" s="890"/>
      <c r="T352" s="890"/>
      <c r="U352" s="913"/>
      <c r="V352" s="1471"/>
      <c r="W352" s="913">
        <v>246.9</v>
      </c>
      <c r="X352" s="890"/>
      <c r="Y352" s="913">
        <v>532586.04099999997</v>
      </c>
      <c r="Z352" s="913">
        <v>3541923.2039999999</v>
      </c>
      <c r="AA352" s="890"/>
    </row>
    <row r="353" spans="1:27">
      <c r="A353" s="905"/>
      <c r="B353" s="910"/>
      <c r="C353" s="890"/>
      <c r="D353" s="890">
        <v>426.64699999999999</v>
      </c>
      <c r="E353" s="1471"/>
      <c r="F353" s="890"/>
      <c r="G353" s="911"/>
      <c r="H353" s="911"/>
      <c r="I353" s="902"/>
      <c r="J353" s="905"/>
      <c r="K353" s="910"/>
      <c r="L353" s="912"/>
      <c r="M353" s="890"/>
      <c r="N353" s="890"/>
      <c r="O353" s="890"/>
      <c r="P353" s="890"/>
      <c r="Q353" s="890"/>
      <c r="R353" s="890"/>
      <c r="S353" s="890"/>
      <c r="T353" s="890"/>
      <c r="U353" s="913">
        <v>426.173</v>
      </c>
      <c r="V353" s="1471"/>
      <c r="W353" s="912"/>
      <c r="X353" s="890"/>
      <c r="Y353" s="912"/>
      <c r="Z353" s="912"/>
      <c r="AA353" s="890" t="s">
        <v>2268</v>
      </c>
    </row>
    <row r="354" spans="1:27">
      <c r="A354" s="903">
        <f>A352+1</f>
        <v>175</v>
      </c>
      <c r="B354" s="910" t="s">
        <v>2227</v>
      </c>
      <c r="C354" s="890" t="s">
        <v>90</v>
      </c>
      <c r="D354" s="890"/>
      <c r="E354" s="1471"/>
      <c r="F354" s="890" t="s">
        <v>2228</v>
      </c>
      <c r="G354" s="911">
        <v>532723.89300000004</v>
      </c>
      <c r="H354" s="911">
        <v>3541519.9419999998</v>
      </c>
      <c r="I354" s="902"/>
      <c r="J354" s="903">
        <f>J352+1</f>
        <v>175</v>
      </c>
      <c r="K354" s="910" t="s">
        <v>2227</v>
      </c>
      <c r="L354" s="912" t="s">
        <v>90</v>
      </c>
      <c r="M354" s="890"/>
      <c r="N354" s="890"/>
      <c r="O354" s="890"/>
      <c r="P354" s="890"/>
      <c r="Q354" s="890"/>
      <c r="R354" s="890"/>
      <c r="S354" s="890"/>
      <c r="T354" s="890"/>
      <c r="U354" s="913"/>
      <c r="V354" s="1471"/>
      <c r="W354" s="913">
        <v>247.023</v>
      </c>
      <c r="X354" s="890" t="s">
        <v>2269</v>
      </c>
      <c r="Y354" s="913">
        <v>532723.89300000004</v>
      </c>
      <c r="Z354" s="913">
        <v>3541519.9419999998</v>
      </c>
      <c r="AA354" s="890"/>
    </row>
    <row r="355" spans="1:27" ht="29">
      <c r="A355" s="905"/>
      <c r="B355" s="910"/>
      <c r="C355" s="890"/>
      <c r="D355" s="890">
        <v>404.80900000000003</v>
      </c>
      <c r="E355" s="1471">
        <f>D355+D357+D359+D361</f>
        <v>1630.3970000000002</v>
      </c>
      <c r="F355" s="890"/>
      <c r="G355" s="911"/>
      <c r="H355" s="911"/>
      <c r="I355" s="902"/>
      <c r="J355" s="905"/>
      <c r="K355" s="910"/>
      <c r="L355" s="912"/>
      <c r="M355" s="890"/>
      <c r="N355" s="890"/>
      <c r="O355" s="890"/>
      <c r="P355" s="890"/>
      <c r="Q355" s="890"/>
      <c r="R355" s="890"/>
      <c r="S355" s="890"/>
      <c r="T355" s="890"/>
      <c r="U355" s="913">
        <v>404.80900000000003</v>
      </c>
      <c r="V355" s="1478">
        <f>U355+U357+U359+U361</f>
        <v>1630.3960000000002</v>
      </c>
      <c r="W355" s="912"/>
      <c r="X355" s="890"/>
      <c r="Y355" s="912"/>
      <c r="Z355" s="912"/>
      <c r="AA355" s="891" t="s">
        <v>2270</v>
      </c>
    </row>
    <row r="356" spans="1:27">
      <c r="A356" s="903">
        <f>A354+1</f>
        <v>176</v>
      </c>
      <c r="B356" s="910" t="s">
        <v>2229</v>
      </c>
      <c r="C356" s="890" t="s">
        <v>76</v>
      </c>
      <c r="D356" s="890"/>
      <c r="E356" s="1471"/>
      <c r="F356" s="890"/>
      <c r="G356" s="911">
        <v>532884.30900000001</v>
      </c>
      <c r="H356" s="911">
        <v>3541148.2740000002</v>
      </c>
      <c r="I356" s="902"/>
      <c r="J356" s="903">
        <f>J354+1</f>
        <v>176</v>
      </c>
      <c r="K356" s="910" t="s">
        <v>2229</v>
      </c>
      <c r="L356" s="912" t="s">
        <v>76</v>
      </c>
      <c r="M356" s="890"/>
      <c r="N356" s="890"/>
      <c r="O356" s="890"/>
      <c r="P356" s="890"/>
      <c r="Q356" s="890"/>
      <c r="R356" s="890"/>
      <c r="S356" s="890"/>
      <c r="T356" s="890"/>
      <c r="U356" s="913"/>
      <c r="V356" s="1471"/>
      <c r="W356" s="913">
        <v>247.02600000000001</v>
      </c>
      <c r="X356" s="890"/>
      <c r="Y356" s="913">
        <v>532884.30900000001</v>
      </c>
      <c r="Z356" s="913">
        <v>3541148.2740000002</v>
      </c>
      <c r="AA356" s="890"/>
    </row>
    <row r="357" spans="1:27">
      <c r="A357" s="905"/>
      <c r="B357" s="910"/>
      <c r="C357" s="890"/>
      <c r="D357" s="890">
        <v>392.738</v>
      </c>
      <c r="E357" s="1471"/>
      <c r="F357" s="890"/>
      <c r="G357" s="911"/>
      <c r="H357" s="911"/>
      <c r="I357" s="902"/>
      <c r="J357" s="905"/>
      <c r="K357" s="910"/>
      <c r="L357" s="912"/>
      <c r="M357" s="890"/>
      <c r="N357" s="890"/>
      <c r="O357" s="890"/>
      <c r="P357" s="890"/>
      <c r="Q357" s="890"/>
      <c r="R357" s="890"/>
      <c r="S357" s="890"/>
      <c r="T357" s="890"/>
      <c r="U357" s="913">
        <v>392.738</v>
      </c>
      <c r="V357" s="1471"/>
      <c r="W357" s="912"/>
      <c r="X357" s="890"/>
      <c r="Y357" s="912"/>
      <c r="Z357" s="912"/>
      <c r="AA357" s="890" t="s">
        <v>2271</v>
      </c>
    </row>
    <row r="358" spans="1:27">
      <c r="A358" s="903">
        <f>A356+1</f>
        <v>177</v>
      </c>
      <c r="B358" s="910" t="s">
        <v>2230</v>
      </c>
      <c r="C358" s="890" t="s">
        <v>76</v>
      </c>
      <c r="D358" s="890"/>
      <c r="E358" s="1471"/>
      <c r="F358" s="890"/>
      <c r="G358" s="911">
        <v>533039.94200000004</v>
      </c>
      <c r="H358" s="911">
        <v>3540787.6889999998</v>
      </c>
      <c r="I358" s="902"/>
      <c r="J358" s="903">
        <f>J356+1</f>
        <v>177</v>
      </c>
      <c r="K358" s="910" t="s">
        <v>2230</v>
      </c>
      <c r="L358" s="912" t="s">
        <v>76</v>
      </c>
      <c r="M358" s="890"/>
      <c r="N358" s="890"/>
      <c r="O358" s="890"/>
      <c r="P358" s="890"/>
      <c r="Q358" s="890"/>
      <c r="R358" s="890"/>
      <c r="S358" s="890"/>
      <c r="T358" s="890"/>
      <c r="U358" s="913"/>
      <c r="V358" s="1471"/>
      <c r="W358" s="913">
        <v>247.048</v>
      </c>
      <c r="X358" s="890"/>
      <c r="Y358" s="913">
        <v>533039.94200000004</v>
      </c>
      <c r="Z358" s="913">
        <v>3540787.6889999998</v>
      </c>
      <c r="AA358" s="890"/>
    </row>
    <row r="359" spans="1:27">
      <c r="A359" s="905"/>
      <c r="B359" s="910"/>
      <c r="C359" s="890"/>
      <c r="D359" s="890">
        <v>391.93900000000002</v>
      </c>
      <c r="E359" s="1471"/>
      <c r="F359" s="890"/>
      <c r="G359" s="911"/>
      <c r="H359" s="911"/>
      <c r="I359" s="902"/>
      <c r="J359" s="905"/>
      <c r="K359" s="910"/>
      <c r="L359" s="912"/>
      <c r="M359" s="890"/>
      <c r="N359" s="890"/>
      <c r="O359" s="890"/>
      <c r="P359" s="890"/>
      <c r="Q359" s="890"/>
      <c r="R359" s="890"/>
      <c r="S359" s="890"/>
      <c r="T359" s="890"/>
      <c r="U359" s="913">
        <v>391.93900000000002</v>
      </c>
      <c r="V359" s="1471"/>
      <c r="W359" s="912"/>
      <c r="X359" s="890"/>
      <c r="Y359" s="912"/>
      <c r="Z359" s="912"/>
      <c r="AA359" s="890" t="s">
        <v>2272</v>
      </c>
    </row>
    <row r="360" spans="1:27">
      <c r="A360" s="903">
        <f>A358+1</f>
        <v>178</v>
      </c>
      <c r="B360" s="910" t="s">
        <v>2231</v>
      </c>
      <c r="C360" s="890" t="s">
        <v>76</v>
      </c>
      <c r="D360" s="890"/>
      <c r="E360" s="1471"/>
      <c r="F360" s="890"/>
      <c r="G360" s="911">
        <v>533195.25800000003</v>
      </c>
      <c r="H360" s="911">
        <v>3540427.838</v>
      </c>
      <c r="I360" s="902"/>
      <c r="J360" s="903">
        <f>J358+1</f>
        <v>178</v>
      </c>
      <c r="K360" s="910" t="s">
        <v>2231</v>
      </c>
      <c r="L360" s="912" t="s">
        <v>76</v>
      </c>
      <c r="M360" s="890"/>
      <c r="N360" s="890"/>
      <c r="O360" s="890"/>
      <c r="P360" s="890"/>
      <c r="Q360" s="890"/>
      <c r="R360" s="890"/>
      <c r="S360" s="890"/>
      <c r="T360" s="890"/>
      <c r="U360" s="913"/>
      <c r="V360" s="1471"/>
      <c r="W360" s="913">
        <v>247.309</v>
      </c>
      <c r="X360" s="890"/>
      <c r="Y360" s="913">
        <v>533195.25899999996</v>
      </c>
      <c r="Z360" s="913">
        <v>3540427.8369999998</v>
      </c>
      <c r="AA360" s="890"/>
    </row>
    <row r="361" spans="1:27">
      <c r="A361" s="905"/>
      <c r="B361" s="910"/>
      <c r="C361" s="890"/>
      <c r="D361" s="890">
        <v>440.911</v>
      </c>
      <c r="E361" s="1471"/>
      <c r="F361" s="890"/>
      <c r="G361" s="911"/>
      <c r="H361" s="911"/>
      <c r="I361" s="902"/>
      <c r="J361" s="905"/>
      <c r="K361" s="910"/>
      <c r="L361" s="912"/>
      <c r="M361" s="890"/>
      <c r="N361" s="890"/>
      <c r="O361" s="890"/>
      <c r="P361" s="890"/>
      <c r="Q361" s="890"/>
      <c r="R361" s="890"/>
      <c r="S361" s="890"/>
      <c r="T361" s="890"/>
      <c r="U361" s="913">
        <v>440.91</v>
      </c>
      <c r="V361" s="1471"/>
      <c r="W361" s="912"/>
      <c r="X361" s="890"/>
      <c r="Y361" s="912"/>
      <c r="Z361" s="912"/>
      <c r="AA361" s="890"/>
    </row>
    <row r="362" spans="1:27">
      <c r="A362" s="903">
        <f>A360+1</f>
        <v>179</v>
      </c>
      <c r="B362" s="910" t="s">
        <v>2232</v>
      </c>
      <c r="C362" s="890" t="s">
        <v>2220</v>
      </c>
      <c r="D362" s="890"/>
      <c r="E362" s="1471"/>
      <c r="F362" s="890" t="s">
        <v>2233</v>
      </c>
      <c r="G362" s="911">
        <v>533369.98100000003</v>
      </c>
      <c r="H362" s="911">
        <v>3540023.0240000002</v>
      </c>
      <c r="I362" s="902"/>
      <c r="J362" s="903">
        <f>J360+1</f>
        <v>179</v>
      </c>
      <c r="K362" s="910" t="s">
        <v>2232</v>
      </c>
      <c r="L362" s="912" t="s">
        <v>2220</v>
      </c>
      <c r="M362" s="890">
        <v>1</v>
      </c>
      <c r="N362" s="890">
        <v>1</v>
      </c>
      <c r="O362" s="890">
        <v>1</v>
      </c>
      <c r="P362" s="890">
        <v>1</v>
      </c>
      <c r="Q362" s="890"/>
      <c r="R362" s="890"/>
      <c r="S362" s="890"/>
      <c r="T362" s="890"/>
      <c r="U362" s="913"/>
      <c r="V362" s="1471"/>
      <c r="W362" s="913">
        <v>248.95400000000001</v>
      </c>
      <c r="X362" s="890" t="s">
        <v>2273</v>
      </c>
      <c r="Y362" s="913">
        <v>533369.98100000003</v>
      </c>
      <c r="Z362" s="913">
        <v>3540023.0240000002</v>
      </c>
      <c r="AA362" s="890"/>
    </row>
    <row r="363" spans="1:27" ht="29">
      <c r="A363" s="905"/>
      <c r="B363" s="910"/>
      <c r="C363" s="890"/>
      <c r="D363" s="890">
        <v>186.01400000000001</v>
      </c>
      <c r="E363" s="1471">
        <v>186.01400000000001</v>
      </c>
      <c r="F363" s="890"/>
      <c r="G363" s="911"/>
      <c r="H363" s="911"/>
      <c r="I363" s="902"/>
      <c r="J363" s="905"/>
      <c r="K363" s="910"/>
      <c r="L363" s="912"/>
      <c r="M363" s="890"/>
      <c r="N363" s="890"/>
      <c r="O363" s="890"/>
      <c r="P363" s="890"/>
      <c r="Q363" s="890"/>
      <c r="R363" s="890"/>
      <c r="S363" s="890"/>
      <c r="T363" s="890"/>
      <c r="U363" s="913">
        <v>320.74299999999999</v>
      </c>
      <c r="V363" s="911">
        <v>320.74250000000001</v>
      </c>
      <c r="W363" s="912"/>
      <c r="X363" s="890"/>
      <c r="Y363" s="912"/>
      <c r="Z363" s="912"/>
      <c r="AA363" s="891" t="s">
        <v>2283</v>
      </c>
    </row>
    <row r="364" spans="1:27">
      <c r="A364" s="903">
        <f>A362+1</f>
        <v>180</v>
      </c>
      <c r="B364" s="910" t="s">
        <v>2234</v>
      </c>
      <c r="C364" s="890" t="s">
        <v>2235</v>
      </c>
      <c r="D364" s="890"/>
      <c r="E364" s="1471"/>
      <c r="F364" s="890" t="s">
        <v>2236</v>
      </c>
      <c r="G364" s="911">
        <v>533433.00300000003</v>
      </c>
      <c r="H364" s="911">
        <v>3539848.0109999999</v>
      </c>
      <c r="I364" s="902"/>
      <c r="J364" s="903">
        <f>J362+1</f>
        <v>180</v>
      </c>
      <c r="K364" s="910" t="s">
        <v>2234</v>
      </c>
      <c r="L364" s="912" t="s">
        <v>2235</v>
      </c>
      <c r="M364" s="890"/>
      <c r="N364" s="890"/>
      <c r="O364" s="890"/>
      <c r="P364" s="890"/>
      <c r="Q364" s="890"/>
      <c r="R364" s="890"/>
      <c r="S364" s="890"/>
      <c r="T364" s="890"/>
      <c r="U364" s="913"/>
      <c r="V364" s="890"/>
      <c r="W364" s="913">
        <v>250.76</v>
      </c>
      <c r="X364" s="890" t="s">
        <v>2274</v>
      </c>
      <c r="Y364" s="913">
        <v>533486</v>
      </c>
      <c r="Z364" s="913">
        <v>3539724</v>
      </c>
      <c r="AA364" s="890"/>
    </row>
    <row r="365" spans="1:27">
      <c r="A365" s="905"/>
      <c r="B365" s="910"/>
      <c r="C365" s="890"/>
      <c r="D365" s="890">
        <v>372.46</v>
      </c>
      <c r="E365" s="1471">
        <v>372.46</v>
      </c>
      <c r="F365" s="890"/>
      <c r="G365" s="911"/>
      <c r="H365" s="911"/>
      <c r="I365" s="902"/>
      <c r="J365" s="905"/>
      <c r="K365" s="910"/>
      <c r="L365" s="912"/>
      <c r="M365" s="890"/>
      <c r="N365" s="890"/>
      <c r="O365" s="890"/>
      <c r="P365" s="890"/>
      <c r="Q365" s="890"/>
      <c r="R365" s="890"/>
      <c r="S365" s="890"/>
      <c r="T365" s="890"/>
      <c r="U365" s="913">
        <v>242.22499999999999</v>
      </c>
      <c r="V365" s="890">
        <v>242.22499999999999</v>
      </c>
      <c r="W365" s="912"/>
      <c r="X365" s="890"/>
      <c r="Y365" s="912"/>
      <c r="Z365" s="912"/>
      <c r="AA365" s="891" t="s">
        <v>2284</v>
      </c>
    </row>
    <row r="366" spans="1:27">
      <c r="A366" s="903">
        <f>A364+1</f>
        <v>181</v>
      </c>
      <c r="B366" s="910" t="s">
        <v>2237</v>
      </c>
      <c r="C366" s="890" t="s">
        <v>1319</v>
      </c>
      <c r="D366" s="890"/>
      <c r="E366" s="1471"/>
      <c r="F366" s="890" t="s">
        <v>2238</v>
      </c>
      <c r="G366" s="911">
        <v>533679.48</v>
      </c>
      <c r="H366" s="911">
        <v>3539568.77</v>
      </c>
      <c r="I366" s="902"/>
      <c r="J366" s="903">
        <f>J364+1</f>
        <v>181</v>
      </c>
      <c r="K366" s="910" t="s">
        <v>2237</v>
      </c>
      <c r="L366" s="912" t="s">
        <v>1319</v>
      </c>
      <c r="M366" s="890"/>
      <c r="N366" s="890"/>
      <c r="O366" s="890"/>
      <c r="P366" s="890"/>
      <c r="Q366" s="890"/>
      <c r="R366" s="890"/>
      <c r="S366" s="890"/>
      <c r="T366" s="890"/>
      <c r="U366" s="913"/>
      <c r="V366" s="1471">
        <f>U367+U369</f>
        <v>839.24900000000002</v>
      </c>
      <c r="W366" s="913">
        <v>253.15</v>
      </c>
      <c r="X366" s="890" t="s">
        <v>2275</v>
      </c>
      <c r="Y366" s="913">
        <v>533678.44299999997</v>
      </c>
      <c r="Z366" s="913">
        <v>3539576.8990000002</v>
      </c>
      <c r="AA366" s="890"/>
    </row>
    <row r="367" spans="1:27">
      <c r="A367" s="905"/>
      <c r="B367" s="910"/>
      <c r="C367" s="890"/>
      <c r="D367" s="890">
        <v>378.29199999999997</v>
      </c>
      <c r="E367" s="890">
        <v>378.29199999999997</v>
      </c>
      <c r="F367" s="890"/>
      <c r="G367" s="911"/>
      <c r="H367" s="911"/>
      <c r="I367" s="902"/>
      <c r="J367" s="905"/>
      <c r="K367" s="910"/>
      <c r="L367" s="912"/>
      <c r="M367" s="890"/>
      <c r="N367" s="890"/>
      <c r="O367" s="890"/>
      <c r="P367" s="890"/>
      <c r="Q367" s="890"/>
      <c r="R367" s="890"/>
      <c r="S367" s="890"/>
      <c r="T367" s="890"/>
      <c r="U367" s="913">
        <v>380.988</v>
      </c>
      <c r="V367" s="1471"/>
      <c r="W367" s="912"/>
      <c r="X367" s="890"/>
      <c r="Y367" s="912"/>
      <c r="Z367" s="912"/>
      <c r="AA367" s="891" t="s">
        <v>2276</v>
      </c>
    </row>
    <row r="368" spans="1:27">
      <c r="A368" s="903">
        <f>A366+1</f>
        <v>182</v>
      </c>
      <c r="B368" s="910" t="s">
        <v>2239</v>
      </c>
      <c r="C368" s="890" t="s">
        <v>76</v>
      </c>
      <c r="D368" s="890"/>
      <c r="E368" s="1471">
        <f>D369+D371</f>
        <v>703.04200000000003</v>
      </c>
      <c r="F368" s="890"/>
      <c r="G368" s="911">
        <v>533707.17000000004</v>
      </c>
      <c r="H368" s="911">
        <v>3539191.4929999998</v>
      </c>
      <c r="I368" s="902"/>
      <c r="J368" s="903">
        <f>J366+1</f>
        <v>182</v>
      </c>
      <c r="K368" s="910" t="s">
        <v>2239</v>
      </c>
      <c r="L368" s="912" t="s">
        <v>76</v>
      </c>
      <c r="M368" s="890"/>
      <c r="N368" s="890"/>
      <c r="O368" s="890"/>
      <c r="P368" s="890"/>
      <c r="Q368" s="890"/>
      <c r="R368" s="890"/>
      <c r="S368" s="890"/>
      <c r="T368" s="890"/>
      <c r="U368" s="913"/>
      <c r="V368" s="1471"/>
      <c r="W368" s="913">
        <v>252.87100000000001</v>
      </c>
      <c r="X368" s="890"/>
      <c r="Y368" s="913">
        <v>533692.38199999998</v>
      </c>
      <c r="Z368" s="913">
        <v>3539196.1660000002</v>
      </c>
      <c r="AA368" s="890"/>
    </row>
    <row r="369" spans="1:27">
      <c r="A369" s="905"/>
      <c r="B369" s="910"/>
      <c r="C369" s="890"/>
      <c r="D369" s="890">
        <v>455.59500000000003</v>
      </c>
      <c r="E369" s="1471"/>
      <c r="F369" s="890"/>
      <c r="G369" s="911"/>
      <c r="H369" s="911"/>
      <c r="I369" s="902"/>
      <c r="J369" s="905"/>
      <c r="K369" s="910"/>
      <c r="L369" s="912"/>
      <c r="M369" s="890"/>
      <c r="N369" s="890"/>
      <c r="O369" s="890"/>
      <c r="P369" s="890"/>
      <c r="Q369" s="890"/>
      <c r="R369" s="890"/>
      <c r="S369" s="890"/>
      <c r="T369" s="890"/>
      <c r="U369" s="913">
        <v>458.26100000000002</v>
      </c>
      <c r="V369" s="1471"/>
      <c r="W369" s="912"/>
      <c r="X369" s="890"/>
      <c r="Y369" s="912"/>
      <c r="Z369" s="912"/>
      <c r="AA369" s="890"/>
    </row>
    <row r="370" spans="1:27">
      <c r="A370" s="903">
        <f>A368+1</f>
        <v>183</v>
      </c>
      <c r="B370" s="910" t="s">
        <v>2240</v>
      </c>
      <c r="C370" s="890" t="s">
        <v>2235</v>
      </c>
      <c r="D370" s="890"/>
      <c r="E370" s="1471"/>
      <c r="F370" s="890" t="s">
        <v>2241</v>
      </c>
      <c r="G370" s="911">
        <v>533740.51899999997</v>
      </c>
      <c r="H370" s="911">
        <v>3538737.12</v>
      </c>
      <c r="I370" s="902"/>
      <c r="J370" s="903">
        <f>J368+1</f>
        <v>183</v>
      </c>
      <c r="K370" s="910" t="s">
        <v>2240</v>
      </c>
      <c r="L370" s="912" t="s">
        <v>2235</v>
      </c>
      <c r="M370" s="890"/>
      <c r="N370" s="890"/>
      <c r="O370" s="890"/>
      <c r="P370" s="890"/>
      <c r="Q370" s="890"/>
      <c r="R370" s="890"/>
      <c r="S370" s="890"/>
      <c r="T370" s="890"/>
      <c r="U370" s="913"/>
      <c r="V370" s="1471"/>
      <c r="W370" s="913">
        <v>252.38499999999999</v>
      </c>
      <c r="X370" s="890" t="s">
        <v>2277</v>
      </c>
      <c r="Y370" s="913">
        <v>533709.14800000004</v>
      </c>
      <c r="Z370" s="913">
        <v>3538738.2119999998</v>
      </c>
      <c r="AA370" s="890"/>
    </row>
    <row r="371" spans="1:27" ht="29">
      <c r="A371" s="905"/>
      <c r="B371" s="910"/>
      <c r="C371" s="890"/>
      <c r="D371" s="890">
        <v>247.447</v>
      </c>
      <c r="E371" s="1471"/>
      <c r="F371" s="890"/>
      <c r="G371" s="911"/>
      <c r="H371" s="911"/>
      <c r="I371" s="902"/>
      <c r="J371" s="905"/>
      <c r="K371" s="910"/>
      <c r="L371" s="912"/>
      <c r="M371" s="890"/>
      <c r="N371" s="890"/>
      <c r="O371" s="890"/>
      <c r="P371" s="890"/>
      <c r="Q371" s="890"/>
      <c r="R371" s="890"/>
      <c r="S371" s="890"/>
      <c r="T371" s="890"/>
      <c r="U371" s="913">
        <v>242.66300000000001</v>
      </c>
      <c r="V371" s="890">
        <v>242.66300000000001</v>
      </c>
      <c r="W371" s="912"/>
      <c r="X371" s="890"/>
      <c r="Y371" s="912"/>
      <c r="Z371" s="912"/>
      <c r="AA371" s="891" t="s">
        <v>2285</v>
      </c>
    </row>
    <row r="372" spans="1:27">
      <c r="A372" s="903">
        <f>A370+1</f>
        <v>184</v>
      </c>
      <c r="B372" s="910" t="s">
        <v>2242</v>
      </c>
      <c r="C372" s="890" t="s">
        <v>2235</v>
      </c>
      <c r="D372" s="890"/>
      <c r="E372" s="890"/>
      <c r="F372" s="890" t="s">
        <v>2243</v>
      </c>
      <c r="G372" s="911">
        <v>533893.99100000004</v>
      </c>
      <c r="H372" s="911">
        <v>3538543.0159999998</v>
      </c>
      <c r="I372" s="902"/>
      <c r="J372" s="903">
        <f>J370+1</f>
        <v>184</v>
      </c>
      <c r="K372" s="910" t="s">
        <v>2242</v>
      </c>
      <c r="L372" s="912" t="s">
        <v>1998</v>
      </c>
      <c r="M372" s="890"/>
      <c r="N372" s="890"/>
      <c r="O372" s="890"/>
      <c r="P372" s="890"/>
      <c r="Q372" s="890"/>
      <c r="R372" s="890"/>
      <c r="S372" s="890"/>
      <c r="T372" s="890"/>
      <c r="U372" s="913"/>
      <c r="V372" s="1471">
        <f>U373+U375+U377</f>
        <v>1149.152</v>
      </c>
      <c r="W372" s="913">
        <v>252.47300000000001</v>
      </c>
      <c r="X372" s="890" t="s">
        <v>2278</v>
      </c>
      <c r="Y372" s="913">
        <v>533887.87399999995</v>
      </c>
      <c r="Z372" s="913">
        <v>3538574.071</v>
      </c>
      <c r="AA372" s="890"/>
    </row>
    <row r="373" spans="1:27">
      <c r="A373" s="905"/>
      <c r="B373" s="910"/>
      <c r="C373" s="890"/>
      <c r="D373" s="890">
        <v>376.60700000000003</v>
      </c>
      <c r="E373" s="1471">
        <f>D373+D375+D377</f>
        <v>1117.502</v>
      </c>
      <c r="F373" s="890"/>
      <c r="G373" s="911"/>
      <c r="H373" s="911"/>
      <c r="I373" s="902"/>
      <c r="J373" s="905"/>
      <c r="K373" s="910"/>
      <c r="L373" s="912"/>
      <c r="M373" s="890"/>
      <c r="N373" s="890"/>
      <c r="O373" s="890"/>
      <c r="P373" s="890"/>
      <c r="Q373" s="890"/>
      <c r="R373" s="890"/>
      <c r="S373" s="890"/>
      <c r="T373" s="890"/>
      <c r="U373" s="913">
        <v>408.25799999999998</v>
      </c>
      <c r="V373" s="1471"/>
      <c r="W373" s="912"/>
      <c r="X373" s="890"/>
      <c r="Y373" s="912"/>
      <c r="Z373" s="912"/>
      <c r="AA373" s="890" t="s">
        <v>2279</v>
      </c>
    </row>
    <row r="374" spans="1:27">
      <c r="A374" s="903">
        <f>A372+1</f>
        <v>185</v>
      </c>
      <c r="B374" s="910" t="s">
        <v>2244</v>
      </c>
      <c r="C374" s="890" t="s">
        <v>76</v>
      </c>
      <c r="D374" s="890"/>
      <c r="E374" s="1471"/>
      <c r="F374" s="890"/>
      <c r="G374" s="911">
        <v>533963.11300000001</v>
      </c>
      <c r="H374" s="911">
        <v>3538172.807</v>
      </c>
      <c r="I374" s="902"/>
      <c r="J374" s="903">
        <f>J372+1</f>
        <v>185</v>
      </c>
      <c r="K374" s="910" t="s">
        <v>2244</v>
      </c>
      <c r="L374" s="912" t="s">
        <v>76</v>
      </c>
      <c r="M374" s="890"/>
      <c r="N374" s="890"/>
      <c r="O374" s="890"/>
      <c r="P374" s="890"/>
      <c r="Q374" s="890"/>
      <c r="R374" s="890"/>
      <c r="S374" s="890"/>
      <c r="T374" s="890"/>
      <c r="U374" s="913"/>
      <c r="V374" s="1471"/>
      <c r="W374" s="913">
        <v>252.708</v>
      </c>
      <c r="X374" s="890"/>
      <c r="Y374" s="913">
        <v>533962.91399999999</v>
      </c>
      <c r="Z374" s="913">
        <v>3538172.7689999999</v>
      </c>
      <c r="AA374" s="890"/>
    </row>
    <row r="375" spans="1:27">
      <c r="A375" s="905"/>
      <c r="B375" s="910"/>
      <c r="C375" s="890"/>
      <c r="D375" s="890">
        <v>342.47699999999998</v>
      </c>
      <c r="E375" s="1471"/>
      <c r="F375" s="890"/>
      <c r="G375" s="911"/>
      <c r="H375" s="911"/>
      <c r="I375" s="902"/>
      <c r="J375" s="905"/>
      <c r="K375" s="910"/>
      <c r="L375" s="912"/>
      <c r="M375" s="890"/>
      <c r="N375" s="890"/>
      <c r="O375" s="890"/>
      <c r="P375" s="890"/>
      <c r="Q375" s="890"/>
      <c r="R375" s="890"/>
      <c r="S375" s="890"/>
      <c r="T375" s="890"/>
      <c r="U375" s="913">
        <v>342.476</v>
      </c>
      <c r="V375" s="1471"/>
      <c r="W375" s="912"/>
      <c r="X375" s="890"/>
      <c r="Y375" s="912"/>
      <c r="Z375" s="912"/>
      <c r="AA375" s="890" t="s">
        <v>2280</v>
      </c>
    </row>
    <row r="376" spans="1:27">
      <c r="A376" s="903">
        <f>A374+1</f>
        <v>186</v>
      </c>
      <c r="B376" s="910" t="s">
        <v>2245</v>
      </c>
      <c r="C376" s="890" t="s">
        <v>76</v>
      </c>
      <c r="D376" s="890"/>
      <c r="E376" s="1471"/>
      <c r="F376" s="890"/>
      <c r="G376" s="911">
        <v>534025.97</v>
      </c>
      <c r="H376" s="911">
        <v>3537836.148</v>
      </c>
      <c r="I376" s="902"/>
      <c r="J376" s="903">
        <f>J374+1</f>
        <v>186</v>
      </c>
      <c r="K376" s="910" t="s">
        <v>2245</v>
      </c>
      <c r="L376" s="912" t="s">
        <v>76</v>
      </c>
      <c r="M376" s="890"/>
      <c r="N376" s="890"/>
      <c r="O376" s="890"/>
      <c r="P376" s="890"/>
      <c r="Q376" s="890"/>
      <c r="R376" s="890"/>
      <c r="S376" s="890"/>
      <c r="T376" s="890"/>
      <c r="U376" s="913"/>
      <c r="V376" s="1471"/>
      <c r="W376" s="913">
        <v>252.36500000000001</v>
      </c>
      <c r="X376" s="890"/>
      <c r="Y376" s="913">
        <v>534025.86300000001</v>
      </c>
      <c r="Z376" s="913">
        <v>3537836.128</v>
      </c>
      <c r="AA376" s="890"/>
    </row>
    <row r="377" spans="1:27">
      <c r="A377" s="905"/>
      <c r="B377" s="910"/>
      <c r="C377" s="890"/>
      <c r="D377" s="890">
        <v>398.41800000000001</v>
      </c>
      <c r="E377" s="1471"/>
      <c r="F377" s="890"/>
      <c r="G377" s="911"/>
      <c r="H377" s="911"/>
      <c r="I377" s="902"/>
      <c r="J377" s="905"/>
      <c r="K377" s="910"/>
      <c r="L377" s="912"/>
      <c r="M377" s="890"/>
      <c r="N377" s="890"/>
      <c r="O377" s="890"/>
      <c r="P377" s="890"/>
      <c r="Q377" s="890"/>
      <c r="R377" s="890"/>
      <c r="S377" s="890"/>
      <c r="T377" s="890"/>
      <c r="U377" s="913">
        <v>398.41800000000001</v>
      </c>
      <c r="V377" s="1471"/>
      <c r="W377" s="912"/>
      <c r="X377" s="890"/>
      <c r="Y377" s="912"/>
      <c r="Z377" s="912"/>
      <c r="AA377" s="890"/>
    </row>
    <row r="378" spans="1:27">
      <c r="A378" s="903">
        <f>A376+1</f>
        <v>187</v>
      </c>
      <c r="B378" s="910" t="s">
        <v>2246</v>
      </c>
      <c r="C378" s="890" t="s">
        <v>2220</v>
      </c>
      <c r="D378" s="794"/>
      <c r="E378" s="1471"/>
      <c r="F378" s="890" t="s">
        <v>2247</v>
      </c>
      <c r="G378" s="911">
        <v>534099.09499999997</v>
      </c>
      <c r="H378" s="911">
        <v>3537444.4980000001</v>
      </c>
      <c r="I378" s="902"/>
      <c r="J378" s="903">
        <f>J376+1</f>
        <v>187</v>
      </c>
      <c r="K378" s="910" t="s">
        <v>2246</v>
      </c>
      <c r="L378" s="912" t="s">
        <v>2220</v>
      </c>
      <c r="M378" s="890"/>
      <c r="N378" s="890"/>
      <c r="O378" s="890"/>
      <c r="P378" s="890"/>
      <c r="Q378" s="890"/>
      <c r="R378" s="890"/>
      <c r="S378" s="890"/>
      <c r="T378" s="890"/>
      <c r="U378" s="913"/>
      <c r="V378" s="1471"/>
      <c r="W378" s="913">
        <v>251.542</v>
      </c>
      <c r="X378" s="890" t="s">
        <v>2281</v>
      </c>
      <c r="Y378" s="913">
        <v>534099.09499999997</v>
      </c>
      <c r="Z378" s="913">
        <v>3537444.4980000001</v>
      </c>
      <c r="AA378" s="890"/>
    </row>
    <row r="379" spans="1:27">
      <c r="A379" s="905"/>
      <c r="B379" s="910"/>
      <c r="C379" s="890"/>
      <c r="D379" s="890">
        <v>251.51599999999999</v>
      </c>
      <c r="E379" s="1471">
        <v>251.51599999999999</v>
      </c>
      <c r="F379" s="890"/>
      <c r="G379" s="911"/>
      <c r="H379" s="911"/>
      <c r="I379" s="902"/>
      <c r="J379" s="905"/>
      <c r="K379" s="910"/>
      <c r="L379" s="912"/>
      <c r="M379" s="890"/>
      <c r="N379" s="890"/>
      <c r="O379" s="890"/>
      <c r="P379" s="890"/>
      <c r="Q379" s="890"/>
      <c r="R379" s="890"/>
      <c r="S379" s="890"/>
      <c r="T379" s="890"/>
      <c r="U379" s="911">
        <v>251.51599999999999</v>
      </c>
      <c r="V379" s="1471">
        <f>U379</f>
        <v>251.51599999999999</v>
      </c>
      <c r="W379" s="912"/>
      <c r="X379" s="890"/>
      <c r="Y379" s="912"/>
      <c r="Z379" s="912"/>
      <c r="AA379" s="891" t="s">
        <v>2286</v>
      </c>
    </row>
    <row r="380" spans="1:27">
      <c r="A380" s="903">
        <f>A378+1</f>
        <v>188</v>
      </c>
      <c r="B380" s="910" t="s">
        <v>2248</v>
      </c>
      <c r="C380" s="890" t="s">
        <v>2220</v>
      </c>
      <c r="D380" s="890"/>
      <c r="E380" s="1471"/>
      <c r="F380" s="890" t="s">
        <v>2249</v>
      </c>
      <c r="G380" s="911">
        <v>534147.81200000003</v>
      </c>
      <c r="H380" s="911">
        <v>3537197.7450000001</v>
      </c>
      <c r="I380" s="902"/>
      <c r="J380" s="903">
        <f>J378+1</f>
        <v>188</v>
      </c>
      <c r="K380" s="910" t="s">
        <v>2327</v>
      </c>
      <c r="L380" s="890" t="s">
        <v>2220</v>
      </c>
      <c r="M380" s="890"/>
      <c r="N380" s="890"/>
      <c r="O380" s="890"/>
      <c r="P380" s="890"/>
      <c r="Q380" s="890"/>
      <c r="R380" s="890"/>
      <c r="S380" s="890"/>
      <c r="T380" s="890"/>
      <c r="U380" s="911"/>
      <c r="V380" s="1471"/>
      <c r="W380" s="913">
        <v>251.39400000000001</v>
      </c>
      <c r="X380" s="890" t="s">
        <v>2328</v>
      </c>
      <c r="Y380" s="913">
        <v>534147.81200000003</v>
      </c>
      <c r="Z380" s="913">
        <v>3537197.7450000001</v>
      </c>
      <c r="AA380" s="890"/>
    </row>
    <row r="381" spans="1:27">
      <c r="A381" s="905"/>
      <c r="B381" s="905"/>
      <c r="C381" s="907"/>
      <c r="D381" s="917">
        <v>430.21300000000002</v>
      </c>
      <c r="E381" s="1471">
        <v>430.21300000000002</v>
      </c>
      <c r="F381" s="905"/>
      <c r="G381" s="905"/>
      <c r="H381" s="905"/>
      <c r="I381" s="902"/>
      <c r="J381" s="905"/>
      <c r="K381" s="905"/>
      <c r="L381" s="905"/>
      <c r="M381" s="905"/>
      <c r="N381" s="905"/>
      <c r="O381" s="905"/>
      <c r="P381" s="905"/>
      <c r="Q381" s="905"/>
      <c r="R381" s="905"/>
      <c r="S381" s="905"/>
      <c r="T381" s="905"/>
      <c r="U381" s="911">
        <v>445.12599999999998</v>
      </c>
      <c r="V381" s="1476">
        <f>U381</f>
        <v>445.12599999999998</v>
      </c>
      <c r="W381" s="905"/>
      <c r="X381" s="905"/>
      <c r="Y381" s="905"/>
      <c r="Z381" s="905"/>
      <c r="AA381" s="918" t="s">
        <v>2340</v>
      </c>
    </row>
    <row r="382" spans="1:27" ht="14.5" customHeight="1">
      <c r="A382" s="903">
        <f>A380+1</f>
        <v>189</v>
      </c>
      <c r="B382" s="910" t="s">
        <v>2288</v>
      </c>
      <c r="C382" s="890" t="s">
        <v>1269</v>
      </c>
      <c r="D382" s="907"/>
      <c r="E382" s="1471"/>
      <c r="F382" s="890" t="s">
        <v>2287</v>
      </c>
      <c r="G382" s="911">
        <v>534211.07999999996</v>
      </c>
      <c r="H382" s="911">
        <v>3536772.21</v>
      </c>
      <c r="I382" s="902"/>
      <c r="J382" s="903">
        <f>J380+1</f>
        <v>189</v>
      </c>
      <c r="K382" s="910" t="s">
        <v>2288</v>
      </c>
      <c r="L382" s="890" t="s">
        <v>1269</v>
      </c>
      <c r="M382" s="905"/>
      <c r="N382" s="905"/>
      <c r="O382" s="905"/>
      <c r="P382" s="905"/>
      <c r="Q382" s="905"/>
      <c r="R382" s="905"/>
      <c r="S382" s="905"/>
      <c r="T382" s="905"/>
      <c r="U382" s="911"/>
      <c r="V382" s="1477"/>
      <c r="W382" s="913">
        <v>248.76</v>
      </c>
      <c r="X382" s="890" t="s">
        <v>2330</v>
      </c>
      <c r="Y382" s="911">
        <v>534209.72400000005</v>
      </c>
      <c r="Z382" s="911">
        <v>3536756.9449999998</v>
      </c>
      <c r="AA382" s="919"/>
    </row>
    <row r="383" spans="1:27" ht="14.5" customHeight="1">
      <c r="A383" s="905"/>
      <c r="B383" s="890"/>
      <c r="C383" s="890"/>
      <c r="D383" s="917">
        <v>413.16800000000001</v>
      </c>
      <c r="E383" s="1471">
        <f>D383+D385</f>
        <v>834.25800000000004</v>
      </c>
      <c r="F383" s="890"/>
      <c r="G383" s="911"/>
      <c r="H383" s="911"/>
      <c r="I383" s="902"/>
      <c r="J383" s="905"/>
      <c r="K383" s="890"/>
      <c r="L383" s="890"/>
      <c r="M383" s="905"/>
      <c r="N383" s="905"/>
      <c r="O383" s="905"/>
      <c r="P383" s="905"/>
      <c r="Q383" s="905"/>
      <c r="R383" s="905"/>
      <c r="S383" s="905"/>
      <c r="T383" s="905"/>
      <c r="U383" s="911">
        <v>418.77699999999999</v>
      </c>
      <c r="V383" s="1471">
        <f>SUM(U383:U385)</f>
        <v>838.553</v>
      </c>
      <c r="W383" s="913"/>
      <c r="X383" s="890"/>
      <c r="Y383" s="911"/>
      <c r="Z383" s="911"/>
      <c r="AA383" s="918" t="s">
        <v>2341</v>
      </c>
    </row>
    <row r="384" spans="1:27">
      <c r="A384" s="903">
        <f>A382+1</f>
        <v>190</v>
      </c>
      <c r="B384" s="910" t="s">
        <v>2289</v>
      </c>
      <c r="C384" s="890" t="s">
        <v>53</v>
      </c>
      <c r="D384" s="890"/>
      <c r="E384" s="1471"/>
      <c r="F384" s="890"/>
      <c r="G384" s="911">
        <v>534252.37399999995</v>
      </c>
      <c r="H384" s="911">
        <v>3536361.111</v>
      </c>
      <c r="I384" s="902"/>
      <c r="J384" s="903">
        <f>J382+1</f>
        <v>190</v>
      </c>
      <c r="K384" s="910" t="s">
        <v>2289</v>
      </c>
      <c r="L384" s="890" t="s">
        <v>53</v>
      </c>
      <c r="M384" s="905"/>
      <c r="N384" s="905"/>
      <c r="O384" s="905"/>
      <c r="P384" s="905"/>
      <c r="Q384" s="905"/>
      <c r="R384" s="905"/>
      <c r="S384" s="905"/>
      <c r="T384" s="905"/>
      <c r="U384" s="911"/>
      <c r="V384" s="1471"/>
      <c r="W384" s="913">
        <v>249.17099999999999</v>
      </c>
      <c r="X384" s="890"/>
      <c r="Y384" s="911">
        <v>534255.59499999997</v>
      </c>
      <c r="Z384" s="911">
        <v>3536340.6889999998</v>
      </c>
      <c r="AA384" s="919"/>
    </row>
    <row r="385" spans="1:27">
      <c r="A385" s="905"/>
      <c r="B385" s="890"/>
      <c r="C385" s="890"/>
      <c r="D385" s="917">
        <v>421.09</v>
      </c>
      <c r="E385" s="1471"/>
      <c r="F385" s="890"/>
      <c r="G385" s="911"/>
      <c r="H385" s="911"/>
      <c r="I385" s="902"/>
      <c r="J385" s="905"/>
      <c r="K385" s="890"/>
      <c r="L385" s="890"/>
      <c r="M385" s="905"/>
      <c r="N385" s="905"/>
      <c r="O385" s="905"/>
      <c r="P385" s="905"/>
      <c r="Q385" s="905"/>
      <c r="R385" s="905"/>
      <c r="S385" s="905"/>
      <c r="T385" s="905"/>
      <c r="U385" s="911">
        <v>419.77600000000001</v>
      </c>
      <c r="V385" s="1471"/>
      <c r="W385" s="913"/>
      <c r="X385" s="890"/>
      <c r="Y385" s="911"/>
      <c r="Z385" s="911"/>
      <c r="AA385" s="918" t="s">
        <v>2342</v>
      </c>
    </row>
    <row r="386" spans="1:27">
      <c r="A386" s="903">
        <f>A384+1</f>
        <v>191</v>
      </c>
      <c r="B386" s="910" t="s">
        <v>2290</v>
      </c>
      <c r="C386" s="890" t="s">
        <v>1277</v>
      </c>
      <c r="D386" s="890"/>
      <c r="E386" s="1471">
        <f>D387+D389</f>
        <v>835.173</v>
      </c>
      <c r="F386" s="890" t="s">
        <v>2291</v>
      </c>
      <c r="G386" s="911">
        <v>534294.46</v>
      </c>
      <c r="H386" s="911">
        <v>3535942.13</v>
      </c>
      <c r="I386" s="902"/>
      <c r="J386" s="903">
        <f>J384+1</f>
        <v>191</v>
      </c>
      <c r="K386" s="910" t="s">
        <v>2290</v>
      </c>
      <c r="L386" s="890" t="s">
        <v>1277</v>
      </c>
      <c r="M386" s="905"/>
      <c r="N386" s="905"/>
      <c r="O386" s="905"/>
      <c r="P386" s="905"/>
      <c r="Q386" s="905"/>
      <c r="R386" s="905"/>
      <c r="S386" s="905"/>
      <c r="T386" s="905"/>
      <c r="U386" s="911"/>
      <c r="V386" s="1471">
        <f>SUM(U386:U390)</f>
        <v>836.76400000000001</v>
      </c>
      <c r="W386" s="913">
        <v>248.58</v>
      </c>
      <c r="X386" s="890" t="s">
        <v>2331</v>
      </c>
      <c r="Y386" s="911">
        <v>534301.576</v>
      </c>
      <c r="Z386" s="911">
        <v>3535923.4389999998</v>
      </c>
      <c r="AA386" s="919"/>
    </row>
    <row r="387" spans="1:27">
      <c r="A387" s="905"/>
      <c r="B387" s="890"/>
      <c r="C387" s="890"/>
      <c r="D387" s="917">
        <v>400.63200000000001</v>
      </c>
      <c r="E387" s="1471"/>
      <c r="F387" s="890"/>
      <c r="G387" s="911"/>
      <c r="H387" s="911"/>
      <c r="I387" s="902"/>
      <c r="J387" s="905"/>
      <c r="K387" s="890"/>
      <c r="L387" s="890"/>
      <c r="M387" s="905"/>
      <c r="N387" s="905"/>
      <c r="O387" s="905"/>
      <c r="P387" s="905"/>
      <c r="Q387" s="905"/>
      <c r="R387" s="905"/>
      <c r="S387" s="905"/>
      <c r="T387" s="905"/>
      <c r="U387" s="911">
        <v>404.589</v>
      </c>
      <c r="V387" s="1471"/>
      <c r="W387" s="913"/>
      <c r="X387" s="890"/>
      <c r="Y387" s="911"/>
      <c r="Z387" s="911"/>
      <c r="AA387" s="918" t="s">
        <v>2343</v>
      </c>
    </row>
    <row r="388" spans="1:27">
      <c r="A388" s="903">
        <f>A386+1</f>
        <v>192</v>
      </c>
      <c r="B388" s="910" t="s">
        <v>2292</v>
      </c>
      <c r="C388" s="890" t="s">
        <v>62</v>
      </c>
      <c r="D388" s="890"/>
      <c r="E388" s="1471"/>
      <c r="F388" s="890"/>
      <c r="G388" s="911">
        <v>534437.00100000005</v>
      </c>
      <c r="H388" s="911">
        <v>3535567.7119999998</v>
      </c>
      <c r="I388" s="902"/>
      <c r="J388" s="903">
        <f>J386+1</f>
        <v>192</v>
      </c>
      <c r="K388" s="910" t="s">
        <v>2292</v>
      </c>
      <c r="L388" s="890" t="s">
        <v>62</v>
      </c>
      <c r="M388" s="905"/>
      <c r="N388" s="905"/>
      <c r="O388" s="905"/>
      <c r="P388" s="905"/>
      <c r="Q388" s="905"/>
      <c r="R388" s="905"/>
      <c r="S388" s="905"/>
      <c r="T388" s="905"/>
      <c r="U388" s="911"/>
      <c r="V388" s="1471"/>
      <c r="W388" s="913">
        <v>247.86799999999999</v>
      </c>
      <c r="X388" s="890"/>
      <c r="Y388" s="911">
        <v>534443.89800000004</v>
      </c>
      <c r="Z388" s="911">
        <v>3535544.7080000001</v>
      </c>
      <c r="AA388" s="919"/>
    </row>
    <row r="389" spans="1:27">
      <c r="A389" s="905"/>
      <c r="B389" s="890"/>
      <c r="C389" s="890"/>
      <c r="D389" s="917">
        <v>434.541</v>
      </c>
      <c r="E389" s="1471"/>
      <c r="F389" s="890"/>
      <c r="G389" s="911"/>
      <c r="H389" s="911"/>
      <c r="I389" s="902"/>
      <c r="J389" s="905"/>
      <c r="K389" s="890"/>
      <c r="L389" s="890"/>
      <c r="M389" s="905"/>
      <c r="N389" s="905"/>
      <c r="O389" s="905"/>
      <c r="P389" s="905"/>
      <c r="Q389" s="905"/>
      <c r="R389" s="905"/>
      <c r="S389" s="905"/>
      <c r="T389" s="905"/>
      <c r="U389" s="911">
        <v>432.17500000000001</v>
      </c>
      <c r="V389" s="1471"/>
      <c r="W389" s="913"/>
      <c r="X389" s="890"/>
      <c r="Y389" s="911"/>
      <c r="Z389" s="911"/>
      <c r="AA389" s="919" t="s">
        <v>2344</v>
      </c>
    </row>
    <row r="390" spans="1:27">
      <c r="A390" s="903">
        <f>A388+1</f>
        <v>193</v>
      </c>
      <c r="B390" s="910" t="s">
        <v>2293</v>
      </c>
      <c r="C390" s="890" t="s">
        <v>1980</v>
      </c>
      <c r="D390" s="890"/>
      <c r="E390" s="1471"/>
      <c r="F390" s="890" t="s">
        <v>2294</v>
      </c>
      <c r="G390" s="911">
        <v>534591.60600000003</v>
      </c>
      <c r="H390" s="911">
        <v>3535161.605</v>
      </c>
      <c r="I390" s="902"/>
      <c r="J390" s="903">
        <f>J388+1</f>
        <v>193</v>
      </c>
      <c r="K390" s="910" t="s">
        <v>2293</v>
      </c>
      <c r="L390" s="890" t="s">
        <v>1980</v>
      </c>
      <c r="M390" s="905"/>
      <c r="N390" s="905"/>
      <c r="O390" s="905"/>
      <c r="P390" s="905"/>
      <c r="Q390" s="905"/>
      <c r="R390" s="905"/>
      <c r="S390" s="905"/>
      <c r="T390" s="905"/>
      <c r="U390" s="911"/>
      <c r="V390" s="1471"/>
      <c r="W390" s="913">
        <v>247.57300000000001</v>
      </c>
      <c r="X390" s="890" t="s">
        <v>2332</v>
      </c>
      <c r="Y390" s="911">
        <v>534595.924</v>
      </c>
      <c r="Z390" s="911">
        <v>3535140.1549999998</v>
      </c>
      <c r="AA390" s="919"/>
    </row>
    <row r="391" spans="1:27">
      <c r="A391" s="905"/>
      <c r="B391" s="890"/>
      <c r="C391" s="890"/>
      <c r="D391" s="917">
        <v>384.78199999999998</v>
      </c>
      <c r="E391" s="1471">
        <f>D391+D393+D395</f>
        <v>1209.7159999999999</v>
      </c>
      <c r="F391" s="890"/>
      <c r="G391" s="911"/>
      <c r="H391" s="911"/>
      <c r="I391" s="902"/>
      <c r="J391" s="905"/>
      <c r="K391" s="890"/>
      <c r="L391" s="890"/>
      <c r="M391" s="905"/>
      <c r="N391" s="905"/>
      <c r="O391" s="905"/>
      <c r="P391" s="905"/>
      <c r="Q391" s="905"/>
      <c r="R391" s="905"/>
      <c r="S391" s="905"/>
      <c r="T391" s="905"/>
      <c r="U391" s="911">
        <v>383.24900000000002</v>
      </c>
      <c r="V391" s="1471">
        <f>SUM(U391:U396)</f>
        <v>1185.42</v>
      </c>
      <c r="W391" s="913"/>
      <c r="X391" s="890"/>
      <c r="Y391" s="890"/>
      <c r="Z391" s="890"/>
      <c r="AA391" s="919" t="s">
        <v>2345</v>
      </c>
    </row>
    <row r="392" spans="1:27">
      <c r="A392" s="903">
        <f>A390+1</f>
        <v>194</v>
      </c>
      <c r="B392" s="910" t="s">
        <v>2295</v>
      </c>
      <c r="C392" s="890" t="s">
        <v>62</v>
      </c>
      <c r="D392" s="890"/>
      <c r="E392" s="1471"/>
      <c r="F392" s="912"/>
      <c r="G392" s="911">
        <v>534667.54799999995</v>
      </c>
      <c r="H392" s="911">
        <v>3534784.392</v>
      </c>
      <c r="I392" s="902"/>
      <c r="J392" s="903">
        <f>J390+1</f>
        <v>194</v>
      </c>
      <c r="K392" s="910" t="s">
        <v>2295</v>
      </c>
      <c r="L392" s="890" t="s">
        <v>62</v>
      </c>
      <c r="M392" s="905"/>
      <c r="N392" s="905"/>
      <c r="O392" s="905"/>
      <c r="P392" s="905"/>
      <c r="Q392" s="905"/>
      <c r="R392" s="905"/>
      <c r="S392" s="905"/>
      <c r="T392" s="905"/>
      <c r="U392" s="911"/>
      <c r="V392" s="1471"/>
      <c r="W392" s="913">
        <v>259.11</v>
      </c>
      <c r="X392" s="890"/>
      <c r="Y392" s="911">
        <v>534673.47</v>
      </c>
      <c r="Z392" s="911">
        <v>3534764.8330000001</v>
      </c>
      <c r="AA392" s="919"/>
    </row>
    <row r="393" spans="1:27">
      <c r="A393" s="905"/>
      <c r="B393" s="890"/>
      <c r="C393" s="890"/>
      <c r="D393" s="917">
        <v>376.64499999999998</v>
      </c>
      <c r="E393" s="1471"/>
      <c r="F393" s="890"/>
      <c r="G393" s="911"/>
      <c r="H393" s="911"/>
      <c r="I393" s="902"/>
      <c r="J393" s="905"/>
      <c r="K393" s="890"/>
      <c r="L393" s="890"/>
      <c r="M393" s="905"/>
      <c r="N393" s="905"/>
      <c r="O393" s="905"/>
      <c r="P393" s="905"/>
      <c r="Q393" s="905"/>
      <c r="R393" s="905"/>
      <c r="S393" s="905"/>
      <c r="T393" s="905"/>
      <c r="U393" s="911">
        <v>382.084</v>
      </c>
      <c r="V393" s="1471"/>
      <c r="W393" s="913"/>
      <c r="X393" s="890"/>
      <c r="Y393" s="890"/>
      <c r="Z393" s="890"/>
      <c r="AA393" s="918" t="s">
        <v>2346</v>
      </c>
    </row>
    <row r="394" spans="1:27">
      <c r="A394" s="903">
        <f>A392+1</f>
        <v>195</v>
      </c>
      <c r="B394" s="910" t="s">
        <v>2296</v>
      </c>
      <c r="C394" s="890" t="s">
        <v>62</v>
      </c>
      <c r="D394" s="890"/>
      <c r="E394" s="1471"/>
      <c r="F394" s="890"/>
      <c r="G394" s="911">
        <v>534741.88399999996</v>
      </c>
      <c r="H394" s="911">
        <v>3534415.1549999998</v>
      </c>
      <c r="I394" s="902"/>
      <c r="J394" s="903">
        <f>J392+1</f>
        <v>195</v>
      </c>
      <c r="K394" s="910" t="s">
        <v>2296</v>
      </c>
      <c r="L394" s="890" t="s">
        <v>62</v>
      </c>
      <c r="M394" s="905"/>
      <c r="N394" s="905"/>
      <c r="O394" s="905"/>
      <c r="P394" s="905"/>
      <c r="Q394" s="905"/>
      <c r="R394" s="905"/>
      <c r="S394" s="905"/>
      <c r="T394" s="905"/>
      <c r="U394" s="911"/>
      <c r="V394" s="1471"/>
      <c r="W394" s="913">
        <v>259.08699999999999</v>
      </c>
      <c r="X394" s="890"/>
      <c r="Y394" s="911">
        <v>534750.78</v>
      </c>
      <c r="Z394" s="911">
        <v>3534390.6519999998</v>
      </c>
      <c r="AA394" s="919"/>
    </row>
    <row r="395" spans="1:27">
      <c r="A395" s="905"/>
      <c r="B395" s="890"/>
      <c r="C395" s="890"/>
      <c r="D395" s="917">
        <v>448.28899999999999</v>
      </c>
      <c r="E395" s="1471"/>
      <c r="F395" s="890"/>
      <c r="G395" s="911"/>
      <c r="H395" s="911"/>
      <c r="I395" s="902"/>
      <c r="J395" s="905"/>
      <c r="K395" s="890"/>
      <c r="L395" s="890"/>
      <c r="M395" s="905"/>
      <c r="N395" s="905"/>
      <c r="O395" s="905"/>
      <c r="P395" s="905"/>
      <c r="Q395" s="905"/>
      <c r="R395" s="905"/>
      <c r="S395" s="905"/>
      <c r="T395" s="905"/>
      <c r="U395" s="911">
        <v>420.08699999999999</v>
      </c>
      <c r="V395" s="1471"/>
      <c r="W395" s="913"/>
      <c r="X395" s="890"/>
      <c r="Y395" s="890"/>
      <c r="Z395" s="890"/>
      <c r="AA395" s="918" t="s">
        <v>2347</v>
      </c>
    </row>
    <row r="396" spans="1:27">
      <c r="A396" s="903">
        <f>A394+1</f>
        <v>196</v>
      </c>
      <c r="B396" s="910" t="s">
        <v>2297</v>
      </c>
      <c r="C396" s="890" t="s">
        <v>2220</v>
      </c>
      <c r="D396" s="890"/>
      <c r="E396" s="1471"/>
      <c r="F396" s="890" t="s">
        <v>2298</v>
      </c>
      <c r="G396" s="911">
        <v>534830.36</v>
      </c>
      <c r="H396" s="911">
        <v>3533975.6839999999</v>
      </c>
      <c r="I396" s="902"/>
      <c r="J396" s="903">
        <f>J394+1</f>
        <v>196</v>
      </c>
      <c r="K396" s="910" t="s">
        <v>2297</v>
      </c>
      <c r="L396" s="890" t="s">
        <v>2220</v>
      </c>
      <c r="M396" s="905"/>
      <c r="N396" s="905"/>
      <c r="O396" s="905"/>
      <c r="P396" s="905"/>
      <c r="Q396" s="905"/>
      <c r="R396" s="905"/>
      <c r="S396" s="905"/>
      <c r="T396" s="905"/>
      <c r="U396" s="911"/>
      <c r="V396" s="1471"/>
      <c r="W396" s="913">
        <v>259.185</v>
      </c>
      <c r="X396" s="890" t="s">
        <v>2333</v>
      </c>
      <c r="Y396" s="911">
        <v>534835.77899999998</v>
      </c>
      <c r="Z396" s="911">
        <v>3533979.2540000002</v>
      </c>
      <c r="AA396" s="919"/>
    </row>
    <row r="397" spans="1:27">
      <c r="A397" s="905"/>
      <c r="B397" s="890"/>
      <c r="C397" s="890"/>
      <c r="D397" s="917">
        <v>212.08500000000001</v>
      </c>
      <c r="E397" s="1471">
        <v>212.08500000000001</v>
      </c>
      <c r="F397" s="890"/>
      <c r="G397" s="911"/>
      <c r="H397" s="911"/>
      <c r="I397" s="902"/>
      <c r="J397" s="905"/>
      <c r="K397" s="890"/>
      <c r="L397" s="890"/>
      <c r="M397" s="905"/>
      <c r="N397" s="905"/>
      <c r="O397" s="905"/>
      <c r="P397" s="905"/>
      <c r="Q397" s="905"/>
      <c r="R397" s="905"/>
      <c r="S397" s="905"/>
      <c r="T397" s="905"/>
      <c r="U397" s="911">
        <v>211.06299999999999</v>
      </c>
      <c r="V397" s="1471">
        <f>SUM(U397)</f>
        <v>211.06299999999999</v>
      </c>
      <c r="W397" s="913"/>
      <c r="X397" s="890"/>
      <c r="Y397" s="890"/>
      <c r="Z397" s="890"/>
      <c r="AA397" s="919" t="s">
        <v>2348</v>
      </c>
    </row>
    <row r="398" spans="1:27">
      <c r="A398" s="903">
        <f>A396+1</f>
        <v>197</v>
      </c>
      <c r="B398" s="910" t="s">
        <v>2299</v>
      </c>
      <c r="C398" s="890" t="s">
        <v>2220</v>
      </c>
      <c r="D398" s="890"/>
      <c r="E398" s="1471"/>
      <c r="F398" s="890" t="s">
        <v>2300</v>
      </c>
      <c r="G398" s="911">
        <v>534975.84100000001</v>
      </c>
      <c r="H398" s="911">
        <v>3533821.361</v>
      </c>
      <c r="I398" s="902"/>
      <c r="J398" s="903">
        <f>J396+1</f>
        <v>197</v>
      </c>
      <c r="K398" s="910" t="s">
        <v>2299</v>
      </c>
      <c r="L398" s="890" t="s">
        <v>2220</v>
      </c>
      <c r="M398" s="905"/>
      <c r="N398" s="905"/>
      <c r="O398" s="905"/>
      <c r="P398" s="905"/>
      <c r="Q398" s="905"/>
      <c r="R398" s="905"/>
      <c r="S398" s="905"/>
      <c r="T398" s="905"/>
      <c r="U398" s="911"/>
      <c r="V398" s="1471"/>
      <c r="W398" s="913">
        <v>259.19200000000001</v>
      </c>
      <c r="X398" s="890" t="s">
        <v>2334</v>
      </c>
      <c r="Y398" s="911">
        <v>534975.84100000001</v>
      </c>
      <c r="Z398" s="911">
        <v>3533821.361</v>
      </c>
      <c r="AA398" s="795" t="s">
        <v>2349</v>
      </c>
    </row>
    <row r="399" spans="1:27">
      <c r="A399" s="905"/>
      <c r="B399" s="890"/>
      <c r="C399" s="890"/>
      <c r="D399" s="917">
        <v>384.98500000000001</v>
      </c>
      <c r="E399" s="1471">
        <f>D399+D401</f>
        <v>604.23099999999999</v>
      </c>
      <c r="F399" s="890"/>
      <c r="G399" s="911"/>
      <c r="H399" s="911"/>
      <c r="I399" s="902"/>
      <c r="J399" s="905"/>
      <c r="K399" s="890"/>
      <c r="L399" s="890"/>
      <c r="M399" s="905"/>
      <c r="N399" s="905"/>
      <c r="O399" s="905"/>
      <c r="P399" s="905"/>
      <c r="Q399" s="905"/>
      <c r="R399" s="905"/>
      <c r="S399" s="905"/>
      <c r="T399" s="905"/>
      <c r="U399" s="911">
        <v>385.10300000000001</v>
      </c>
      <c r="V399" s="1471">
        <f>SUM(U399:U402)</f>
        <v>618.22900000000004</v>
      </c>
      <c r="W399" s="913"/>
      <c r="X399" s="890"/>
      <c r="Y399" s="912"/>
      <c r="Z399" s="912"/>
      <c r="AA399" s="919" t="s">
        <v>2350</v>
      </c>
    </row>
    <row r="400" spans="1:27">
      <c r="A400" s="903">
        <f>A398+1</f>
        <v>198</v>
      </c>
      <c r="B400" s="910" t="s">
        <v>2301</v>
      </c>
      <c r="C400" s="890" t="s">
        <v>62</v>
      </c>
      <c r="D400" s="890"/>
      <c r="E400" s="1471"/>
      <c r="F400" s="890"/>
      <c r="G400" s="911">
        <v>535035.07299999997</v>
      </c>
      <c r="H400" s="911">
        <v>3533440.96</v>
      </c>
      <c r="I400" s="902"/>
      <c r="J400" s="903">
        <f>J398+1</f>
        <v>198</v>
      </c>
      <c r="K400" s="910" t="s">
        <v>2301</v>
      </c>
      <c r="L400" s="890" t="s">
        <v>62</v>
      </c>
      <c r="M400" s="905"/>
      <c r="N400" s="905"/>
      <c r="O400" s="905"/>
      <c r="P400" s="905"/>
      <c r="Q400" s="905"/>
      <c r="R400" s="905"/>
      <c r="S400" s="905"/>
      <c r="T400" s="905"/>
      <c r="U400" s="911"/>
      <c r="V400" s="1471"/>
      <c r="W400" s="913">
        <v>259.19499999999999</v>
      </c>
      <c r="X400" s="890"/>
      <c r="Y400" s="890">
        <v>535042.64199999999</v>
      </c>
      <c r="Z400" s="890">
        <v>3533442.0959999999</v>
      </c>
      <c r="AA400" s="919"/>
    </row>
    <row r="401" spans="1:27">
      <c r="A401" s="905"/>
      <c r="B401" s="890"/>
      <c r="C401" s="890"/>
      <c r="D401" s="917">
        <v>219.24600000000001</v>
      </c>
      <c r="E401" s="1471"/>
      <c r="F401" s="890"/>
      <c r="G401" s="911"/>
      <c r="H401" s="911"/>
      <c r="I401" s="902"/>
      <c r="J401" s="905"/>
      <c r="K401" s="890"/>
      <c r="L401" s="890"/>
      <c r="M401" s="905"/>
      <c r="N401" s="905"/>
      <c r="O401" s="905"/>
      <c r="P401" s="905"/>
      <c r="Q401" s="905"/>
      <c r="R401" s="905"/>
      <c r="S401" s="905"/>
      <c r="T401" s="905"/>
      <c r="U401" s="911">
        <v>233.126</v>
      </c>
      <c r="V401" s="1471"/>
      <c r="W401" s="913"/>
      <c r="X401" s="890"/>
      <c r="Y401" s="890"/>
      <c r="Z401" s="890"/>
      <c r="AA401" s="919" t="s">
        <v>2351</v>
      </c>
    </row>
    <row r="402" spans="1:27">
      <c r="A402" s="903">
        <f>A400+1</f>
        <v>199</v>
      </c>
      <c r="B402" s="910" t="s">
        <v>2302</v>
      </c>
      <c r="C402" s="890" t="s">
        <v>1319</v>
      </c>
      <c r="D402" s="890"/>
      <c r="E402" s="1471"/>
      <c r="F402" s="890" t="s">
        <v>2303</v>
      </c>
      <c r="G402" s="911">
        <v>535068.80500000005</v>
      </c>
      <c r="H402" s="911">
        <v>3533224.324</v>
      </c>
      <c r="I402" s="902"/>
      <c r="J402" s="903">
        <f>J400+1</f>
        <v>199</v>
      </c>
      <c r="K402" s="910" t="s">
        <v>2302</v>
      </c>
      <c r="L402" s="890" t="s">
        <v>1319</v>
      </c>
      <c r="M402" s="905"/>
      <c r="N402" s="905"/>
      <c r="O402" s="905"/>
      <c r="P402" s="905"/>
      <c r="Q402" s="905"/>
      <c r="R402" s="905"/>
      <c r="S402" s="905"/>
      <c r="T402" s="905"/>
      <c r="U402" s="911"/>
      <c r="V402" s="1471"/>
      <c r="W402" s="913">
        <v>259.26400000000001</v>
      </c>
      <c r="X402" s="890" t="s">
        <v>2335</v>
      </c>
      <c r="Y402" s="911">
        <v>535083.07999999996</v>
      </c>
      <c r="Z402" s="911">
        <v>3533212.5040000002</v>
      </c>
      <c r="AA402" s="919"/>
    </row>
    <row r="403" spans="1:27">
      <c r="A403" s="905"/>
      <c r="B403" s="890"/>
      <c r="C403" s="890"/>
      <c r="D403" s="917">
        <v>389.65100000000001</v>
      </c>
      <c r="E403" s="1471">
        <f>D403+D405+D407</f>
        <v>1199.5439999999999</v>
      </c>
      <c r="F403" s="890"/>
      <c r="G403" s="911"/>
      <c r="H403" s="911"/>
      <c r="I403" s="902"/>
      <c r="J403" s="905"/>
      <c r="K403" s="890"/>
      <c r="L403" s="890"/>
      <c r="M403" s="905"/>
      <c r="N403" s="905"/>
      <c r="O403" s="905"/>
      <c r="P403" s="905"/>
      <c r="Q403" s="905"/>
      <c r="R403" s="905"/>
      <c r="S403" s="905"/>
      <c r="T403" s="905"/>
      <c r="U403" s="911">
        <v>401.23200000000003</v>
      </c>
      <c r="V403" s="1471">
        <f>SUM(U403:U408)</f>
        <v>1181.01</v>
      </c>
      <c r="W403" s="913"/>
      <c r="X403" s="890"/>
      <c r="Y403" s="890"/>
      <c r="Z403" s="890"/>
      <c r="AA403" s="919" t="s">
        <v>2352</v>
      </c>
    </row>
    <row r="404" spans="1:27">
      <c r="A404" s="903">
        <f>A402+1</f>
        <v>200</v>
      </c>
      <c r="B404" s="910" t="s">
        <v>2304</v>
      </c>
      <c r="C404" s="890" t="s">
        <v>62</v>
      </c>
      <c r="D404" s="917"/>
      <c r="E404" s="1471"/>
      <c r="F404" s="890"/>
      <c r="G404" s="911">
        <v>535368.93200000003</v>
      </c>
      <c r="H404" s="911">
        <v>3532975.8259999999</v>
      </c>
      <c r="I404" s="902"/>
      <c r="J404" s="903">
        <f>J402+1</f>
        <v>200</v>
      </c>
      <c r="K404" s="910" t="s">
        <v>2304</v>
      </c>
      <c r="L404" s="890" t="s">
        <v>62</v>
      </c>
      <c r="M404" s="905"/>
      <c r="N404" s="905"/>
      <c r="O404" s="905"/>
      <c r="P404" s="905"/>
      <c r="Q404" s="905"/>
      <c r="R404" s="905"/>
      <c r="S404" s="905"/>
      <c r="T404" s="905"/>
      <c r="U404" s="911"/>
      <c r="V404" s="1471"/>
      <c r="W404" s="913">
        <v>259.92099999999999</v>
      </c>
      <c r="X404" s="890"/>
      <c r="Y404" s="911">
        <v>535392.12699999998</v>
      </c>
      <c r="Z404" s="911">
        <v>3532956.62</v>
      </c>
      <c r="AA404" s="919"/>
    </row>
    <row r="405" spans="1:27">
      <c r="A405" s="905"/>
      <c r="B405" s="890"/>
      <c r="C405" s="890"/>
      <c r="D405" s="917">
        <v>367.11</v>
      </c>
      <c r="E405" s="1471"/>
      <c r="F405" s="890"/>
      <c r="G405" s="911"/>
      <c r="H405" s="911"/>
      <c r="I405" s="902"/>
      <c r="J405" s="905"/>
      <c r="K405" s="890"/>
      <c r="L405" s="890"/>
      <c r="M405" s="905"/>
      <c r="N405" s="905"/>
      <c r="O405" s="905"/>
      <c r="P405" s="905"/>
      <c r="Q405" s="905"/>
      <c r="R405" s="905"/>
      <c r="S405" s="905"/>
      <c r="T405" s="905"/>
      <c r="U405" s="911">
        <v>342.99900000000002</v>
      </c>
      <c r="V405" s="1471"/>
      <c r="W405" s="913"/>
      <c r="X405" s="890"/>
      <c r="Y405" s="890"/>
      <c r="Z405" s="890"/>
      <c r="AA405" s="919" t="s">
        <v>2070</v>
      </c>
    </row>
    <row r="406" spans="1:27">
      <c r="A406" s="903">
        <f>A404+1</f>
        <v>201</v>
      </c>
      <c r="B406" s="910" t="s">
        <v>2305</v>
      </c>
      <c r="C406" s="890" t="s">
        <v>76</v>
      </c>
      <c r="D406" s="917"/>
      <c r="E406" s="1471"/>
      <c r="F406" s="890"/>
      <c r="G406" s="911">
        <v>535651.69700000004</v>
      </c>
      <c r="H406" s="911">
        <v>3532741.7030000002</v>
      </c>
      <c r="I406" s="902"/>
      <c r="J406" s="903">
        <f>J404+1</f>
        <v>201</v>
      </c>
      <c r="K406" s="910" t="s">
        <v>2305</v>
      </c>
      <c r="L406" s="890" t="s">
        <v>76</v>
      </c>
      <c r="M406" s="905"/>
      <c r="N406" s="905"/>
      <c r="O406" s="905"/>
      <c r="P406" s="905"/>
      <c r="Q406" s="905"/>
      <c r="R406" s="905"/>
      <c r="S406" s="905"/>
      <c r="T406" s="905"/>
      <c r="U406" s="911"/>
      <c r="V406" s="1471"/>
      <c r="W406" s="913">
        <v>260.32499999999999</v>
      </c>
      <c r="X406" s="890"/>
      <c r="Y406" s="911">
        <v>535656.321</v>
      </c>
      <c r="Z406" s="911">
        <v>3532737.8730000001</v>
      </c>
      <c r="AA406" s="919"/>
    </row>
    <row r="407" spans="1:27">
      <c r="A407" s="905"/>
      <c r="B407" s="890"/>
      <c r="C407" s="890"/>
      <c r="D407" s="917">
        <v>442.78300000000002</v>
      </c>
      <c r="E407" s="1471"/>
      <c r="F407" s="890"/>
      <c r="G407" s="911"/>
      <c r="H407" s="911"/>
      <c r="I407" s="902"/>
      <c r="J407" s="905"/>
      <c r="K407" s="890"/>
      <c r="L407" s="890"/>
      <c r="M407" s="905"/>
      <c r="N407" s="905"/>
      <c r="O407" s="905"/>
      <c r="P407" s="905"/>
      <c r="Q407" s="905"/>
      <c r="R407" s="905"/>
      <c r="S407" s="905"/>
      <c r="T407" s="905"/>
      <c r="U407" s="911">
        <v>436.779</v>
      </c>
      <c r="V407" s="1471"/>
      <c r="W407" s="913"/>
      <c r="X407" s="890"/>
      <c r="Y407" s="890"/>
      <c r="Z407" s="890"/>
      <c r="AA407" s="919" t="s">
        <v>2351</v>
      </c>
    </row>
    <row r="408" spans="1:27">
      <c r="A408" s="903">
        <f>A406+1</f>
        <v>202</v>
      </c>
      <c r="B408" s="910" t="s">
        <v>2306</v>
      </c>
      <c r="C408" s="890" t="s">
        <v>2220</v>
      </c>
      <c r="D408" s="890"/>
      <c r="E408" s="1471"/>
      <c r="F408" s="890" t="s">
        <v>2307</v>
      </c>
      <c r="G408" s="911">
        <v>535992.74899999995</v>
      </c>
      <c r="H408" s="911">
        <v>3532459.3190000001</v>
      </c>
      <c r="I408" s="902"/>
      <c r="J408" s="903">
        <f>J406+1</f>
        <v>202</v>
      </c>
      <c r="K408" s="910" t="s">
        <v>2306</v>
      </c>
      <c r="L408" s="890" t="s">
        <v>1991</v>
      </c>
      <c r="M408" s="905"/>
      <c r="N408" s="905"/>
      <c r="O408" s="905"/>
      <c r="P408" s="905"/>
      <c r="Q408" s="905"/>
      <c r="R408" s="905"/>
      <c r="S408" s="905"/>
      <c r="T408" s="905"/>
      <c r="U408" s="911"/>
      <c r="V408" s="1471"/>
      <c r="W408" s="913">
        <v>260.55900000000003</v>
      </c>
      <c r="X408" s="890" t="s">
        <v>2336</v>
      </c>
      <c r="Y408" s="911">
        <v>535992.74899999995</v>
      </c>
      <c r="Z408" s="911">
        <v>3532459.3190000001</v>
      </c>
      <c r="AA408" s="919"/>
    </row>
    <row r="409" spans="1:27" ht="29">
      <c r="A409" s="905"/>
      <c r="B409" s="890"/>
      <c r="C409" s="890"/>
      <c r="D409" s="917">
        <v>242.124</v>
      </c>
      <c r="E409" s="1471">
        <v>242.124</v>
      </c>
      <c r="F409" s="890"/>
      <c r="G409" s="911"/>
      <c r="H409" s="911"/>
      <c r="I409" s="902"/>
      <c r="J409" s="905"/>
      <c r="K409" s="890"/>
      <c r="L409" s="890"/>
      <c r="M409" s="905"/>
      <c r="N409" s="905"/>
      <c r="O409" s="905"/>
      <c r="P409" s="905"/>
      <c r="Q409" s="905"/>
      <c r="R409" s="905"/>
      <c r="S409" s="905"/>
      <c r="T409" s="905"/>
      <c r="U409" s="911">
        <v>247.685</v>
      </c>
      <c r="V409" s="1471">
        <f>SUM(U409)</f>
        <v>247.685</v>
      </c>
      <c r="W409" s="913"/>
      <c r="X409" s="890"/>
      <c r="Y409" s="890"/>
      <c r="Z409" s="890"/>
      <c r="AA409" s="918" t="s">
        <v>2353</v>
      </c>
    </row>
    <row r="410" spans="1:27">
      <c r="A410" s="903">
        <f>A408+1</f>
        <v>203</v>
      </c>
      <c r="B410" s="910" t="s">
        <v>2308</v>
      </c>
      <c r="C410" s="890" t="s">
        <v>2220</v>
      </c>
      <c r="D410" s="890"/>
      <c r="E410" s="1471"/>
      <c r="F410" s="890" t="s">
        <v>2309</v>
      </c>
      <c r="G410" s="911">
        <v>536158.98600000003</v>
      </c>
      <c r="H410" s="911">
        <v>3532283.2820000001</v>
      </c>
      <c r="I410" s="902"/>
      <c r="J410" s="903">
        <f>J408+1</f>
        <v>203</v>
      </c>
      <c r="K410" s="910" t="s">
        <v>2308</v>
      </c>
      <c r="L410" s="890" t="s">
        <v>2220</v>
      </c>
      <c r="M410" s="905"/>
      <c r="N410" s="905"/>
      <c r="O410" s="905"/>
      <c r="P410" s="905"/>
      <c r="Q410" s="905"/>
      <c r="R410" s="905"/>
      <c r="S410" s="905"/>
      <c r="T410" s="905"/>
      <c r="U410" s="911"/>
      <c r="V410" s="1471"/>
      <c r="W410" s="913">
        <v>260.69200000000001</v>
      </c>
      <c r="X410" s="890" t="s">
        <v>2337</v>
      </c>
      <c r="Y410" s="911">
        <v>536147.34400000004</v>
      </c>
      <c r="Z410" s="911">
        <v>3532265.804</v>
      </c>
      <c r="AA410" s="919"/>
    </row>
    <row r="411" spans="1:27">
      <c r="A411" s="905"/>
      <c r="B411" s="890"/>
      <c r="C411" s="890"/>
      <c r="D411" s="917">
        <v>377.46800000000002</v>
      </c>
      <c r="E411" s="1471">
        <f>D411+D413+D415+D417</f>
        <v>1471.729</v>
      </c>
      <c r="F411" s="890"/>
      <c r="G411" s="911"/>
      <c r="H411" s="911"/>
      <c r="I411" s="902"/>
      <c r="J411" s="905"/>
      <c r="K411" s="890"/>
      <c r="L411" s="890"/>
      <c r="M411" s="905"/>
      <c r="N411" s="905"/>
      <c r="O411" s="905"/>
      <c r="P411" s="905"/>
      <c r="Q411" s="905"/>
      <c r="R411" s="905"/>
      <c r="S411" s="905"/>
      <c r="T411" s="905"/>
      <c r="U411" s="911">
        <v>360.87799999999999</v>
      </c>
      <c r="V411" s="1471">
        <f>SUM(U411:U417)</f>
        <v>1455.1559999999999</v>
      </c>
      <c r="W411" s="913"/>
      <c r="X411" s="890"/>
      <c r="Y411" s="890"/>
      <c r="Z411" s="890"/>
      <c r="AA411" s="919" t="s">
        <v>2070</v>
      </c>
    </row>
    <row r="412" spans="1:27">
      <c r="A412" s="903">
        <f>A410+1</f>
        <v>204</v>
      </c>
      <c r="B412" s="910" t="s">
        <v>2310</v>
      </c>
      <c r="C412" s="890" t="s">
        <v>62</v>
      </c>
      <c r="D412" s="890"/>
      <c r="E412" s="1471"/>
      <c r="F412" s="890"/>
      <c r="G412" s="911">
        <v>536185.15700000001</v>
      </c>
      <c r="H412" s="911">
        <v>3531906.7230000002</v>
      </c>
      <c r="I412" s="902"/>
      <c r="J412" s="903">
        <f>J410+1</f>
        <v>204</v>
      </c>
      <c r="K412" s="910" t="s">
        <v>2310</v>
      </c>
      <c r="L412" s="890" t="s">
        <v>62</v>
      </c>
      <c r="M412" s="905"/>
      <c r="N412" s="905"/>
      <c r="O412" s="905"/>
      <c r="P412" s="905"/>
      <c r="Q412" s="905"/>
      <c r="R412" s="905"/>
      <c r="S412" s="905"/>
      <c r="T412" s="905"/>
      <c r="U412" s="911"/>
      <c r="V412" s="1471"/>
      <c r="W412" s="913">
        <v>260.87599999999998</v>
      </c>
      <c r="X412" s="890"/>
      <c r="Y412" s="911">
        <v>536175.53700000001</v>
      </c>
      <c r="Z412" s="911">
        <v>3531906.0290000001</v>
      </c>
      <c r="AA412" s="920"/>
    </row>
    <row r="413" spans="1:27">
      <c r="A413" s="905"/>
      <c r="B413" s="890"/>
      <c r="C413" s="890"/>
      <c r="D413" s="917">
        <v>415.65199999999999</v>
      </c>
      <c r="E413" s="1471"/>
      <c r="F413" s="890"/>
      <c r="G413" s="911"/>
      <c r="H413" s="911"/>
      <c r="I413" s="902"/>
      <c r="J413" s="905"/>
      <c r="K413" s="890"/>
      <c r="L413" s="890"/>
      <c r="M413" s="905"/>
      <c r="N413" s="905"/>
      <c r="O413" s="905"/>
      <c r="P413" s="905"/>
      <c r="Q413" s="905"/>
      <c r="R413" s="905"/>
      <c r="S413" s="905"/>
      <c r="T413" s="905"/>
      <c r="U413" s="911">
        <v>415.64299999999997</v>
      </c>
      <c r="V413" s="1471"/>
      <c r="W413" s="913"/>
      <c r="X413" s="890"/>
      <c r="Y413" s="911"/>
      <c r="Z413" s="911"/>
      <c r="AA413" s="919" t="s">
        <v>2354</v>
      </c>
    </row>
    <row r="414" spans="1:27">
      <c r="A414" s="903">
        <f>A412+1</f>
        <v>205</v>
      </c>
      <c r="B414" s="910" t="s">
        <v>2311</v>
      </c>
      <c r="C414" s="890" t="s">
        <v>53</v>
      </c>
      <c r="D414" s="890"/>
      <c r="E414" s="1471"/>
      <c r="F414" s="890"/>
      <c r="G414" s="911">
        <v>536213.97600000002</v>
      </c>
      <c r="H414" s="911">
        <v>3531492.071</v>
      </c>
      <c r="I414" s="902"/>
      <c r="J414" s="903">
        <f>J412+1</f>
        <v>205</v>
      </c>
      <c r="K414" s="910" t="s">
        <v>2311</v>
      </c>
      <c r="L414" s="890" t="s">
        <v>53</v>
      </c>
      <c r="M414" s="905"/>
      <c r="N414" s="905"/>
      <c r="O414" s="905"/>
      <c r="P414" s="905"/>
      <c r="Q414" s="905"/>
      <c r="R414" s="905"/>
      <c r="S414" s="905"/>
      <c r="T414" s="905"/>
      <c r="U414" s="911"/>
      <c r="V414" s="1471"/>
      <c r="W414" s="913">
        <v>259.988</v>
      </c>
      <c r="X414" s="890"/>
      <c r="Y414" s="911">
        <v>536208.00800000003</v>
      </c>
      <c r="Z414" s="911">
        <v>3531491.659</v>
      </c>
      <c r="AA414" s="919"/>
    </row>
    <row r="415" spans="1:27">
      <c r="A415" s="905"/>
      <c r="B415" s="890"/>
      <c r="C415" s="890"/>
      <c r="D415" s="917">
        <v>378.39699999999999</v>
      </c>
      <c r="E415" s="1471"/>
      <c r="F415" s="890"/>
      <c r="G415" s="911"/>
      <c r="H415" s="911"/>
      <c r="I415" s="902"/>
      <c r="J415" s="905"/>
      <c r="K415" s="890"/>
      <c r="L415" s="890"/>
      <c r="M415" s="905"/>
      <c r="N415" s="905"/>
      <c r="O415" s="905"/>
      <c r="P415" s="905"/>
      <c r="Q415" s="905"/>
      <c r="R415" s="905"/>
      <c r="S415" s="905"/>
      <c r="T415" s="905"/>
      <c r="U415" s="911">
        <v>379.75099999999998</v>
      </c>
      <c r="V415" s="1471"/>
      <c r="W415" s="913"/>
      <c r="X415" s="890"/>
      <c r="Y415" s="911"/>
      <c r="Z415" s="911"/>
      <c r="AA415" s="918" t="s">
        <v>2355</v>
      </c>
    </row>
    <row r="416" spans="1:27">
      <c r="A416" s="903">
        <f>A414+1</f>
        <v>206</v>
      </c>
      <c r="B416" s="910" t="s">
        <v>2312</v>
      </c>
      <c r="C416" s="890" t="s">
        <v>76</v>
      </c>
      <c r="D416" s="917"/>
      <c r="E416" s="1471"/>
      <c r="F416" s="890"/>
      <c r="G416" s="911">
        <v>536240.21100000001</v>
      </c>
      <c r="H416" s="911">
        <v>3531114.5839999998</v>
      </c>
      <c r="I416" s="902"/>
      <c r="J416" s="903">
        <f>J414+1</f>
        <v>206</v>
      </c>
      <c r="K416" s="910" t="s">
        <v>2312</v>
      </c>
      <c r="L416" s="890" t="s">
        <v>76</v>
      </c>
      <c r="M416" s="905"/>
      <c r="N416" s="905"/>
      <c r="O416" s="905"/>
      <c r="P416" s="905"/>
      <c r="Q416" s="905"/>
      <c r="R416" s="905"/>
      <c r="S416" s="905"/>
      <c r="T416" s="905"/>
      <c r="U416" s="911"/>
      <c r="V416" s="1471"/>
      <c r="W416" s="913">
        <v>259.39299999999997</v>
      </c>
      <c r="X416" s="890"/>
      <c r="Y416" s="911">
        <v>536237.67599999998</v>
      </c>
      <c r="Z416" s="911">
        <v>3531113.0660000001</v>
      </c>
      <c r="AA416" s="919"/>
    </row>
    <row r="417" spans="1:27">
      <c r="A417" s="905"/>
      <c r="B417" s="890"/>
      <c r="C417" s="890"/>
      <c r="D417" s="917">
        <v>300.21199999999999</v>
      </c>
      <c r="E417" s="1471"/>
      <c r="F417" s="890"/>
      <c r="G417" s="911"/>
      <c r="H417" s="911"/>
      <c r="I417" s="902"/>
      <c r="J417" s="905"/>
      <c r="K417" s="890"/>
      <c r="L417" s="890"/>
      <c r="M417" s="905"/>
      <c r="N417" s="905"/>
      <c r="O417" s="905"/>
      <c r="P417" s="905"/>
      <c r="Q417" s="905"/>
      <c r="R417" s="905"/>
      <c r="S417" s="905"/>
      <c r="T417" s="905"/>
      <c r="U417" s="911">
        <v>298.88400000000001</v>
      </c>
      <c r="V417" s="1471"/>
      <c r="W417" s="913"/>
      <c r="X417" s="890"/>
      <c r="Y417" s="911"/>
      <c r="Z417" s="911"/>
      <c r="AA417" s="919" t="s">
        <v>2070</v>
      </c>
    </row>
    <row r="418" spans="1:27">
      <c r="A418" s="903">
        <f>A416+1</f>
        <v>207</v>
      </c>
      <c r="B418" s="910" t="s">
        <v>2313</v>
      </c>
      <c r="C418" s="890" t="s">
        <v>1277</v>
      </c>
      <c r="D418" s="917"/>
      <c r="E418" s="1471">
        <f>D419+D421+D423</f>
        <v>889.07500000000005</v>
      </c>
      <c r="F418" s="890" t="s">
        <v>2314</v>
      </c>
      <c r="G418" s="911">
        <v>536261.02599999995</v>
      </c>
      <c r="H418" s="911">
        <v>3530815.0950000002</v>
      </c>
      <c r="I418" s="902"/>
      <c r="J418" s="903">
        <f>J416+1</f>
        <v>207</v>
      </c>
      <c r="K418" s="910" t="s">
        <v>2313</v>
      </c>
      <c r="L418" s="890" t="s">
        <v>1277</v>
      </c>
      <c r="M418" s="905"/>
      <c r="N418" s="905"/>
      <c r="O418" s="905"/>
      <c r="P418" s="905"/>
      <c r="Q418" s="905"/>
      <c r="R418" s="905"/>
      <c r="S418" s="905"/>
      <c r="T418" s="905"/>
      <c r="U418" s="911"/>
      <c r="V418" s="1471">
        <f>SUM(U418:U424)</f>
        <v>889.07500000000005</v>
      </c>
      <c r="W418" s="913">
        <v>259.56700000000001</v>
      </c>
      <c r="X418" s="890" t="s">
        <v>2338</v>
      </c>
      <c r="Y418" s="911">
        <v>536261.02599999995</v>
      </c>
      <c r="Z418" s="911">
        <v>3530815.0950000002</v>
      </c>
      <c r="AA418" s="919"/>
    </row>
    <row r="419" spans="1:27">
      <c r="A419" s="905"/>
      <c r="B419" s="890"/>
      <c r="C419" s="890"/>
      <c r="D419" s="917">
        <v>314.66300000000001</v>
      </c>
      <c r="E419" s="1471"/>
      <c r="F419" s="890"/>
      <c r="G419" s="911"/>
      <c r="H419" s="911"/>
      <c r="I419" s="902"/>
      <c r="J419" s="905"/>
      <c r="K419" s="890"/>
      <c r="L419" s="890"/>
      <c r="M419" s="905"/>
      <c r="N419" s="905"/>
      <c r="O419" s="905"/>
      <c r="P419" s="905"/>
      <c r="Q419" s="905"/>
      <c r="R419" s="905"/>
      <c r="S419" s="905"/>
      <c r="T419" s="905"/>
      <c r="U419" s="911">
        <v>314.66399999999999</v>
      </c>
      <c r="V419" s="1471"/>
      <c r="W419" s="913"/>
      <c r="X419" s="890"/>
      <c r="Y419" s="890"/>
      <c r="Z419" s="890"/>
      <c r="AA419" s="919" t="s">
        <v>2356</v>
      </c>
    </row>
    <row r="420" spans="1:27">
      <c r="A420" s="903">
        <f>A418+1</f>
        <v>208</v>
      </c>
      <c r="B420" s="910" t="s">
        <v>2315</v>
      </c>
      <c r="C420" s="890" t="s">
        <v>76</v>
      </c>
      <c r="D420" s="890"/>
      <c r="E420" s="1471"/>
      <c r="F420" s="890"/>
      <c r="G420" s="911">
        <v>536183.85499999998</v>
      </c>
      <c r="H420" s="911">
        <v>3530510.0410000002</v>
      </c>
      <c r="I420" s="902"/>
      <c r="J420" s="903">
        <f>J418+1</f>
        <v>208</v>
      </c>
      <c r="K420" s="910" t="s">
        <v>2315</v>
      </c>
      <c r="L420" s="890" t="s">
        <v>76</v>
      </c>
      <c r="M420" s="905"/>
      <c r="N420" s="905"/>
      <c r="O420" s="905"/>
      <c r="P420" s="905"/>
      <c r="Q420" s="905"/>
      <c r="R420" s="905"/>
      <c r="S420" s="905"/>
      <c r="T420" s="905"/>
      <c r="U420" s="911"/>
      <c r="V420" s="1471"/>
      <c r="W420" s="913">
        <v>260.00700000000001</v>
      </c>
      <c r="X420" s="890"/>
      <c r="Y420" s="911">
        <v>536183.85499999998</v>
      </c>
      <c r="Z420" s="911">
        <v>3530510.0410000002</v>
      </c>
      <c r="AA420" s="919"/>
    </row>
    <row r="421" spans="1:27">
      <c r="A421" s="905"/>
      <c r="B421" s="890"/>
      <c r="C421" s="890"/>
      <c r="D421" s="917">
        <v>301.75700000000001</v>
      </c>
      <c r="E421" s="1471"/>
      <c r="F421" s="890"/>
      <c r="G421" s="911"/>
      <c r="H421" s="911"/>
      <c r="I421" s="902"/>
      <c r="J421" s="905"/>
      <c r="K421" s="890"/>
      <c r="L421" s="890"/>
      <c r="M421" s="905"/>
      <c r="N421" s="905"/>
      <c r="O421" s="905"/>
      <c r="P421" s="905"/>
      <c r="Q421" s="905"/>
      <c r="R421" s="905"/>
      <c r="S421" s="905"/>
      <c r="T421" s="905"/>
      <c r="U421" s="911">
        <v>301.75700000000001</v>
      </c>
      <c r="V421" s="1471"/>
      <c r="W421" s="913"/>
      <c r="X421" s="890"/>
      <c r="Y421" s="911"/>
      <c r="Z421" s="911"/>
      <c r="AA421" s="919" t="s">
        <v>2357</v>
      </c>
    </row>
    <row r="422" spans="1:27">
      <c r="A422" s="903">
        <f>A420+1</f>
        <v>209</v>
      </c>
      <c r="B422" s="910" t="s">
        <v>2316</v>
      </c>
      <c r="C422" s="890" t="s">
        <v>76</v>
      </c>
      <c r="D422" s="890"/>
      <c r="E422" s="1471"/>
      <c r="F422" s="890"/>
      <c r="G422" s="911">
        <v>536109.85</v>
      </c>
      <c r="H422" s="911">
        <v>3530217.5</v>
      </c>
      <c r="I422" s="902"/>
      <c r="J422" s="903">
        <f>J420+1</f>
        <v>209</v>
      </c>
      <c r="K422" s="910" t="s">
        <v>2316</v>
      </c>
      <c r="L422" s="890" t="s">
        <v>76</v>
      </c>
      <c r="M422" s="905"/>
      <c r="N422" s="905"/>
      <c r="O422" s="905"/>
      <c r="P422" s="905"/>
      <c r="Q422" s="905"/>
      <c r="R422" s="905"/>
      <c r="S422" s="905"/>
      <c r="T422" s="905"/>
      <c r="U422" s="911"/>
      <c r="V422" s="1471"/>
      <c r="W422" s="913">
        <v>259.339</v>
      </c>
      <c r="X422" s="890"/>
      <c r="Y422" s="911">
        <v>536109.85</v>
      </c>
      <c r="Z422" s="911">
        <v>3530217.4989999998</v>
      </c>
      <c r="AA422" s="919"/>
    </row>
    <row r="423" spans="1:27">
      <c r="A423" s="905"/>
      <c r="B423" s="890"/>
      <c r="C423" s="890"/>
      <c r="D423" s="917">
        <v>272.65499999999997</v>
      </c>
      <c r="E423" s="1471"/>
      <c r="F423" s="890"/>
      <c r="G423" s="911"/>
      <c r="H423" s="911"/>
      <c r="I423" s="902"/>
      <c r="J423" s="905"/>
      <c r="K423" s="890"/>
      <c r="L423" s="890"/>
      <c r="M423" s="905"/>
      <c r="N423" s="905"/>
      <c r="O423" s="905"/>
      <c r="P423" s="905"/>
      <c r="Q423" s="905"/>
      <c r="R423" s="905"/>
      <c r="S423" s="905"/>
      <c r="T423" s="905"/>
      <c r="U423" s="911">
        <v>272.654</v>
      </c>
      <c r="V423" s="1471"/>
      <c r="W423" s="913"/>
      <c r="X423" s="890"/>
      <c r="Y423" s="911"/>
      <c r="Z423" s="911"/>
      <c r="AA423" s="918"/>
    </row>
    <row r="424" spans="1:27">
      <c r="A424" s="903">
        <f>A422+1</f>
        <v>210</v>
      </c>
      <c r="B424" s="910" t="s">
        <v>2317</v>
      </c>
      <c r="C424" s="890" t="s">
        <v>1269</v>
      </c>
      <c r="D424" s="890"/>
      <c r="E424" s="1471"/>
      <c r="F424" s="890" t="s">
        <v>2318</v>
      </c>
      <c r="G424" s="911">
        <v>536042.98300000001</v>
      </c>
      <c r="H424" s="911">
        <v>3529953.1719999998</v>
      </c>
      <c r="I424" s="902"/>
      <c r="J424" s="903">
        <f>J422+1</f>
        <v>210</v>
      </c>
      <c r="K424" s="910" t="s">
        <v>2329</v>
      </c>
      <c r="L424" s="890" t="s">
        <v>1269</v>
      </c>
      <c r="M424" s="905"/>
      <c r="N424" s="905"/>
      <c r="O424" s="905"/>
      <c r="P424" s="905"/>
      <c r="Q424" s="905"/>
      <c r="R424" s="905"/>
      <c r="S424" s="905"/>
      <c r="T424" s="905"/>
      <c r="U424" s="911"/>
      <c r="V424" s="1471"/>
      <c r="W424" s="913">
        <v>259.19200000000001</v>
      </c>
      <c r="X424" s="890" t="s">
        <v>2339</v>
      </c>
      <c r="Y424" s="911">
        <v>536042.98300000001</v>
      </c>
      <c r="Z424" s="911">
        <v>3529953.1719999998</v>
      </c>
      <c r="AA424" s="919"/>
    </row>
    <row r="425" spans="1:27">
      <c r="A425" s="905"/>
      <c r="B425" s="890"/>
      <c r="C425" s="890"/>
      <c r="D425" s="917">
        <v>411.54199999999997</v>
      </c>
      <c r="E425" s="1471">
        <v>411.54199999999997</v>
      </c>
      <c r="F425" s="890"/>
      <c r="G425" s="911"/>
      <c r="H425" s="911"/>
      <c r="I425" s="902"/>
      <c r="J425" s="905"/>
      <c r="K425" s="890"/>
      <c r="L425" s="890"/>
      <c r="M425" s="905"/>
      <c r="N425" s="905"/>
      <c r="O425" s="905"/>
      <c r="P425" s="905"/>
      <c r="Q425" s="905"/>
      <c r="R425" s="905"/>
      <c r="S425" s="905"/>
      <c r="T425" s="905"/>
      <c r="U425" s="911">
        <v>411.54199999999997</v>
      </c>
      <c r="V425" s="1471">
        <f>SUM(U425)</f>
        <v>411.54199999999997</v>
      </c>
      <c r="W425" s="913"/>
      <c r="X425" s="890"/>
      <c r="Y425" s="890"/>
      <c r="Z425" s="890"/>
      <c r="AA425" s="918" t="s">
        <v>2358</v>
      </c>
    </row>
    <row r="426" spans="1:27">
      <c r="A426" s="903">
        <f>A424+1</f>
        <v>211</v>
      </c>
      <c r="B426" s="910" t="s">
        <v>2319</v>
      </c>
      <c r="C426" s="890" t="s">
        <v>1361</v>
      </c>
      <c r="D426" s="890"/>
      <c r="E426" s="1471"/>
      <c r="F426" s="890" t="s">
        <v>2320</v>
      </c>
      <c r="G426" s="911">
        <v>535938.58799999999</v>
      </c>
      <c r="H426" s="911">
        <v>3529555.091</v>
      </c>
      <c r="I426" s="902"/>
      <c r="J426" s="903">
        <f>J424+1</f>
        <v>211</v>
      </c>
      <c r="K426" s="910" t="s">
        <v>2319</v>
      </c>
      <c r="L426" s="890" t="s">
        <v>1361</v>
      </c>
      <c r="M426" s="905"/>
      <c r="N426" s="905"/>
      <c r="O426" s="905"/>
      <c r="P426" s="905"/>
      <c r="Q426" s="905"/>
      <c r="R426" s="905"/>
      <c r="S426" s="905"/>
      <c r="T426" s="905"/>
      <c r="U426" s="911"/>
      <c r="V426" s="1471"/>
      <c r="W426" s="913">
        <v>258.815</v>
      </c>
      <c r="X426" s="890" t="s">
        <v>2320</v>
      </c>
      <c r="Y426" s="911">
        <v>535938.58799999999</v>
      </c>
      <c r="Z426" s="911">
        <v>3529555.091</v>
      </c>
      <c r="AA426" s="919"/>
    </row>
    <row r="427" spans="1:27">
      <c r="A427" s="905"/>
      <c r="B427" s="890"/>
      <c r="C427" s="890"/>
      <c r="D427" s="917">
        <v>375.053</v>
      </c>
      <c r="E427" s="1471">
        <f>D427+D429+D431+D433+D435</f>
        <v>1751.0180000000003</v>
      </c>
      <c r="F427" s="890"/>
      <c r="G427" s="911"/>
      <c r="H427" s="911"/>
      <c r="I427" s="902"/>
      <c r="J427" s="905"/>
      <c r="K427" s="890"/>
      <c r="L427" s="890"/>
      <c r="M427" s="905"/>
      <c r="N427" s="905"/>
      <c r="O427" s="905"/>
      <c r="P427" s="905"/>
      <c r="Q427" s="905"/>
      <c r="R427" s="905"/>
      <c r="S427" s="905"/>
      <c r="T427" s="905"/>
      <c r="U427" s="911">
        <v>375.05399999999997</v>
      </c>
      <c r="V427" s="1471">
        <f>SUM(U427:U436)</f>
        <v>1751.019</v>
      </c>
      <c r="W427" s="913"/>
      <c r="X427" s="890"/>
      <c r="Y427" s="890"/>
      <c r="Z427" s="890"/>
      <c r="AA427" s="918" t="s">
        <v>2359</v>
      </c>
    </row>
    <row r="428" spans="1:27">
      <c r="A428" s="903">
        <f>A426+1</f>
        <v>212</v>
      </c>
      <c r="B428" s="910" t="s">
        <v>2321</v>
      </c>
      <c r="C428" s="890" t="s">
        <v>76</v>
      </c>
      <c r="D428" s="917"/>
      <c r="E428" s="1471"/>
      <c r="F428" s="890"/>
      <c r="G428" s="911">
        <v>535971.53700000001</v>
      </c>
      <c r="H428" s="911">
        <v>3529181.4879999999</v>
      </c>
      <c r="I428" s="902"/>
      <c r="J428" s="903">
        <f>J426+1</f>
        <v>212</v>
      </c>
      <c r="K428" s="910" t="s">
        <v>2321</v>
      </c>
      <c r="L428" s="890" t="s">
        <v>76</v>
      </c>
      <c r="M428" s="905"/>
      <c r="N428" s="905"/>
      <c r="O428" s="905"/>
      <c r="P428" s="905"/>
      <c r="Q428" s="905"/>
      <c r="R428" s="905"/>
      <c r="S428" s="905"/>
      <c r="T428" s="905"/>
      <c r="U428" s="911"/>
      <c r="V428" s="1471"/>
      <c r="W428" s="913">
        <v>258.94099999999997</v>
      </c>
      <c r="X428" s="890"/>
      <c r="Y428" s="911">
        <v>535971.53700000001</v>
      </c>
      <c r="Z428" s="911">
        <v>3529181.4870000002</v>
      </c>
      <c r="AA428" s="919"/>
    </row>
    <row r="429" spans="1:27">
      <c r="A429" s="905"/>
      <c r="B429" s="890"/>
      <c r="C429" s="890"/>
      <c r="D429" s="917">
        <v>357.80099999999999</v>
      </c>
      <c r="E429" s="1471"/>
      <c r="F429" s="890"/>
      <c r="G429" s="911"/>
      <c r="H429" s="911"/>
      <c r="I429" s="902"/>
      <c r="J429" s="905"/>
      <c r="K429" s="890"/>
      <c r="L429" s="890"/>
      <c r="M429" s="905"/>
      <c r="N429" s="905"/>
      <c r="O429" s="905"/>
      <c r="P429" s="905"/>
      <c r="Q429" s="905"/>
      <c r="R429" s="905"/>
      <c r="S429" s="905"/>
      <c r="T429" s="905"/>
      <c r="U429" s="911">
        <v>357.80099999999999</v>
      </c>
      <c r="V429" s="1471"/>
      <c r="W429" s="913"/>
      <c r="X429" s="890"/>
      <c r="Y429" s="911"/>
      <c r="Z429" s="911"/>
      <c r="AA429" s="919" t="s">
        <v>2360</v>
      </c>
    </row>
    <row r="430" spans="1:27">
      <c r="A430" s="903">
        <f>A428+1</f>
        <v>213</v>
      </c>
      <c r="B430" s="910" t="s">
        <v>2322</v>
      </c>
      <c r="C430" s="890" t="s">
        <v>76</v>
      </c>
      <c r="D430" s="917"/>
      <c r="E430" s="1471"/>
      <c r="F430" s="890"/>
      <c r="G430" s="911">
        <v>536002.97199999995</v>
      </c>
      <c r="H430" s="911">
        <v>3528825.07</v>
      </c>
      <c r="I430" s="902"/>
      <c r="J430" s="903">
        <f>J428+1</f>
        <v>213</v>
      </c>
      <c r="K430" s="910" t="s">
        <v>2322</v>
      </c>
      <c r="L430" s="890" t="s">
        <v>76</v>
      </c>
      <c r="M430" s="905"/>
      <c r="N430" s="905"/>
      <c r="O430" s="905"/>
      <c r="P430" s="905"/>
      <c r="Q430" s="905"/>
      <c r="R430" s="905"/>
      <c r="S430" s="905"/>
      <c r="T430" s="905"/>
      <c r="U430" s="911"/>
      <c r="V430" s="1471"/>
      <c r="W430" s="913">
        <v>258.584</v>
      </c>
      <c r="X430" s="890"/>
      <c r="Y430" s="911">
        <v>536002.97199999995</v>
      </c>
      <c r="Z430" s="911">
        <v>3528825.07</v>
      </c>
      <c r="AA430" s="919"/>
    </row>
    <row r="431" spans="1:27">
      <c r="A431" s="905"/>
      <c r="B431" s="890"/>
      <c r="C431" s="890"/>
      <c r="D431" s="917">
        <v>338.209</v>
      </c>
      <c r="E431" s="1471"/>
      <c r="F431" s="890"/>
      <c r="G431" s="911"/>
      <c r="H431" s="911"/>
      <c r="I431" s="902"/>
      <c r="J431" s="905"/>
      <c r="K431" s="890"/>
      <c r="L431" s="890"/>
      <c r="M431" s="905"/>
      <c r="N431" s="905"/>
      <c r="O431" s="905"/>
      <c r="P431" s="905"/>
      <c r="Q431" s="905"/>
      <c r="R431" s="905"/>
      <c r="S431" s="905"/>
      <c r="T431" s="905"/>
      <c r="U431" s="911">
        <v>338.209</v>
      </c>
      <c r="V431" s="1471"/>
      <c r="W431" s="913"/>
      <c r="X431" s="890"/>
      <c r="Y431" s="911"/>
      <c r="Z431" s="911"/>
      <c r="AA431" s="918" t="s">
        <v>2250</v>
      </c>
    </row>
    <row r="432" spans="1:27">
      <c r="A432" s="903">
        <f>A430+1</f>
        <v>214</v>
      </c>
      <c r="B432" s="910" t="s">
        <v>2323</v>
      </c>
      <c r="C432" s="890" t="s">
        <v>76</v>
      </c>
      <c r="D432" s="917"/>
      <c r="E432" s="1471"/>
      <c r="F432" s="890"/>
      <c r="G432" s="911">
        <v>536032.68500000006</v>
      </c>
      <c r="H432" s="911">
        <v>3528488.1690000002</v>
      </c>
      <c r="I432" s="902"/>
      <c r="J432" s="903">
        <f>J430+1</f>
        <v>214</v>
      </c>
      <c r="K432" s="910" t="s">
        <v>2323</v>
      </c>
      <c r="L432" s="890" t="s">
        <v>76</v>
      </c>
      <c r="M432" s="905"/>
      <c r="N432" s="905"/>
      <c r="O432" s="905"/>
      <c r="P432" s="905"/>
      <c r="Q432" s="905"/>
      <c r="R432" s="905"/>
      <c r="S432" s="905"/>
      <c r="T432" s="905"/>
      <c r="U432" s="911"/>
      <c r="V432" s="1471"/>
      <c r="W432" s="913">
        <v>258.51600000000002</v>
      </c>
      <c r="X432" s="890"/>
      <c r="Y432" s="911">
        <v>536032.68500000006</v>
      </c>
      <c r="Z432" s="911">
        <v>3528488.1690000002</v>
      </c>
      <c r="AA432" s="919"/>
    </row>
    <row r="433" spans="1:27">
      <c r="A433" s="905"/>
      <c r="B433" s="890"/>
      <c r="C433" s="890"/>
      <c r="D433" s="917">
        <v>358.79300000000001</v>
      </c>
      <c r="E433" s="1471"/>
      <c r="F433" s="890"/>
      <c r="G433" s="911"/>
      <c r="H433" s="911"/>
      <c r="I433" s="902"/>
      <c r="J433" s="905"/>
      <c r="K433" s="890"/>
      <c r="L433" s="890"/>
      <c r="M433" s="905"/>
      <c r="N433" s="905"/>
      <c r="O433" s="905"/>
      <c r="P433" s="905"/>
      <c r="Q433" s="905"/>
      <c r="R433" s="905"/>
      <c r="S433" s="905"/>
      <c r="T433" s="905"/>
      <c r="U433" s="911">
        <v>358.79300000000001</v>
      </c>
      <c r="V433" s="1471"/>
      <c r="W433" s="913"/>
      <c r="X433" s="890"/>
      <c r="Y433" s="911"/>
      <c r="Z433" s="911"/>
      <c r="AA433" s="918" t="s">
        <v>2361</v>
      </c>
    </row>
    <row r="434" spans="1:27">
      <c r="A434" s="903">
        <f>A432+1</f>
        <v>215</v>
      </c>
      <c r="B434" s="910" t="s">
        <v>2324</v>
      </c>
      <c r="C434" s="890" t="s">
        <v>76</v>
      </c>
      <c r="D434" s="917"/>
      <c r="E434" s="1471"/>
      <c r="F434" s="890"/>
      <c r="G434" s="911">
        <v>536064.20600000001</v>
      </c>
      <c r="H434" s="911">
        <v>3528130.7629999998</v>
      </c>
      <c r="I434" s="902"/>
      <c r="J434" s="903">
        <f>J432+1</f>
        <v>215</v>
      </c>
      <c r="K434" s="910" t="s">
        <v>2324</v>
      </c>
      <c r="L434" s="890" t="s">
        <v>76</v>
      </c>
      <c r="M434" s="905"/>
      <c r="N434" s="905"/>
      <c r="O434" s="905"/>
      <c r="P434" s="905"/>
      <c r="Q434" s="905"/>
      <c r="R434" s="905"/>
      <c r="S434" s="905"/>
      <c r="T434" s="905"/>
      <c r="U434" s="911"/>
      <c r="V434" s="1471"/>
      <c r="W434" s="913">
        <v>259.27800000000002</v>
      </c>
      <c r="X434" s="890"/>
      <c r="Y434" s="911">
        <v>536064.20600000001</v>
      </c>
      <c r="Z434" s="911">
        <v>3528130.7629999998</v>
      </c>
      <c r="AA434" s="918"/>
    </row>
    <row r="435" spans="1:27">
      <c r="A435" s="905"/>
      <c r="B435" s="890"/>
      <c r="C435" s="890"/>
      <c r="D435" s="917">
        <v>321.16199999999998</v>
      </c>
      <c r="E435" s="1471"/>
      <c r="F435" s="890"/>
      <c r="G435" s="911"/>
      <c r="H435" s="911"/>
      <c r="I435" s="902"/>
      <c r="J435" s="905"/>
      <c r="K435" s="890"/>
      <c r="L435" s="890"/>
      <c r="M435" s="905"/>
      <c r="N435" s="905"/>
      <c r="O435" s="905"/>
      <c r="P435" s="905"/>
      <c r="Q435" s="905"/>
      <c r="R435" s="905"/>
      <c r="S435" s="905"/>
      <c r="T435" s="905"/>
      <c r="U435" s="911">
        <v>321.16199999999998</v>
      </c>
      <c r="V435" s="1471"/>
      <c r="W435" s="913"/>
      <c r="X435" s="890"/>
      <c r="Y435" s="911"/>
      <c r="Z435" s="911"/>
      <c r="AA435" s="918" t="s">
        <v>2362</v>
      </c>
    </row>
    <row r="436" spans="1:27">
      <c r="A436" s="903">
        <f>A434+1</f>
        <v>216</v>
      </c>
      <c r="B436" s="910" t="s">
        <v>2325</v>
      </c>
      <c r="C436" s="890" t="s">
        <v>1277</v>
      </c>
      <c r="D436" s="890"/>
      <c r="E436" s="1471"/>
      <c r="F436" s="890" t="s">
        <v>2326</v>
      </c>
      <c r="G436" s="911">
        <v>536092.42099999997</v>
      </c>
      <c r="H436" s="911">
        <v>3527810.8429999999</v>
      </c>
      <c r="I436" s="902"/>
      <c r="J436" s="903">
        <f>J434+1</f>
        <v>216</v>
      </c>
      <c r="K436" s="910" t="s">
        <v>2325</v>
      </c>
      <c r="L436" s="890" t="s">
        <v>1277</v>
      </c>
      <c r="M436" s="905"/>
      <c r="N436" s="905"/>
      <c r="O436" s="905"/>
      <c r="P436" s="905"/>
      <c r="Q436" s="905"/>
      <c r="R436" s="905"/>
      <c r="S436" s="905"/>
      <c r="T436" s="905"/>
      <c r="U436" s="911"/>
      <c r="V436" s="1471"/>
      <c r="W436" s="913">
        <v>258.70400000000001</v>
      </c>
      <c r="X436" s="890" t="s">
        <v>2326</v>
      </c>
      <c r="Y436" s="911">
        <v>536092.42099999997</v>
      </c>
      <c r="Z436" s="911">
        <v>3527810.8429999999</v>
      </c>
      <c r="AA436" s="919"/>
    </row>
    <row r="437" spans="1:27" ht="8" customHeight="1">
      <c r="A437" s="921"/>
      <c r="B437" s="921"/>
      <c r="C437" s="922"/>
      <c r="D437" s="922"/>
      <c r="E437" s="921"/>
      <c r="F437" s="921"/>
      <c r="G437" s="921"/>
      <c r="H437" s="921"/>
      <c r="I437" s="902"/>
      <c r="J437" s="921"/>
      <c r="K437" s="921"/>
      <c r="L437" s="921"/>
      <c r="M437" s="921"/>
      <c r="N437" s="921"/>
      <c r="O437" s="921"/>
      <c r="P437" s="921"/>
      <c r="Q437" s="921"/>
      <c r="R437" s="921"/>
      <c r="S437" s="921"/>
      <c r="T437" s="921"/>
      <c r="U437" s="923"/>
      <c r="V437" s="921"/>
      <c r="W437" s="921"/>
      <c r="X437" s="921"/>
      <c r="Y437" s="921"/>
      <c r="Z437" s="921"/>
      <c r="AA437" s="924"/>
    </row>
    <row r="438" spans="1:27">
      <c r="A438" s="903">
        <f>A436+1</f>
        <v>217</v>
      </c>
      <c r="B438" s="890" t="s">
        <v>2470</v>
      </c>
      <c r="C438" s="890" t="s">
        <v>1269</v>
      </c>
      <c r="D438" s="890"/>
      <c r="E438" s="1463">
        <v>751.41</v>
      </c>
      <c r="F438" s="55" t="s">
        <v>2471</v>
      </c>
      <c r="G438" s="837">
        <v>537339.01399999997</v>
      </c>
      <c r="H438" s="837">
        <v>3519225.8870000001</v>
      </c>
      <c r="I438" s="902"/>
      <c r="J438" s="903">
        <f>J436+1</f>
        <v>217</v>
      </c>
      <c r="K438" s="55" t="s">
        <v>2470</v>
      </c>
      <c r="L438" s="55" t="s">
        <v>1269</v>
      </c>
      <c r="M438" s="905"/>
      <c r="N438" s="905"/>
      <c r="O438" s="905"/>
      <c r="P438" s="905"/>
      <c r="Q438" s="905"/>
      <c r="R438" s="905"/>
      <c r="S438" s="905"/>
      <c r="T438" s="905"/>
      <c r="U438" s="911"/>
      <c r="V438" s="1467">
        <f>U439+U441</f>
        <v>751.41100000000006</v>
      </c>
      <c r="W438" s="837">
        <v>255.816</v>
      </c>
      <c r="X438" s="55" t="s">
        <v>2471</v>
      </c>
      <c r="Y438" s="837">
        <v>537339.01399999997</v>
      </c>
      <c r="Z438" s="837">
        <v>3519225.8870000001</v>
      </c>
      <c r="AA438" s="837"/>
    </row>
    <row r="439" spans="1:27" ht="29">
      <c r="A439" s="905"/>
      <c r="B439" s="891"/>
      <c r="C439" s="891"/>
      <c r="D439" s="891">
        <v>373.37799999999999</v>
      </c>
      <c r="E439" s="1463"/>
      <c r="F439" s="925"/>
      <c r="G439" s="891"/>
      <c r="H439" s="891"/>
      <c r="I439" s="902"/>
      <c r="J439" s="905"/>
      <c r="K439" s="834"/>
      <c r="L439" s="891"/>
      <c r="M439" s="905"/>
      <c r="N439" s="905"/>
      <c r="O439" s="905"/>
      <c r="P439" s="905"/>
      <c r="Q439" s="905"/>
      <c r="R439" s="905"/>
      <c r="S439" s="905"/>
      <c r="T439" s="905"/>
      <c r="U439" s="926">
        <v>373.37900000000002</v>
      </c>
      <c r="V439" s="1467"/>
      <c r="W439" s="891"/>
      <c r="X439" s="831"/>
      <c r="Y439" s="891"/>
      <c r="Z439" s="891"/>
      <c r="AA439" s="834" t="s">
        <v>2494</v>
      </c>
    </row>
    <row r="440" spans="1:27">
      <c r="A440" s="903">
        <f>A438+1</f>
        <v>218</v>
      </c>
      <c r="B440" s="891" t="s">
        <v>2472</v>
      </c>
      <c r="C440" s="891" t="s">
        <v>53</v>
      </c>
      <c r="D440" s="891"/>
      <c r="E440" s="1463"/>
      <c r="F440" s="925"/>
      <c r="G440" s="838">
        <v>537297.25300000003</v>
      </c>
      <c r="H440" s="838">
        <v>3518854.852</v>
      </c>
      <c r="I440" s="902"/>
      <c r="J440" s="903">
        <f>J438+1</f>
        <v>218</v>
      </c>
      <c r="K440" s="834" t="s">
        <v>2472</v>
      </c>
      <c r="L440" s="834" t="s">
        <v>53</v>
      </c>
      <c r="M440" s="905"/>
      <c r="N440" s="905"/>
      <c r="O440" s="905"/>
      <c r="P440" s="905"/>
      <c r="Q440" s="905"/>
      <c r="R440" s="905"/>
      <c r="S440" s="905"/>
      <c r="T440" s="905"/>
      <c r="U440" s="926"/>
      <c r="V440" s="1467"/>
      <c r="W440" s="838">
        <v>255.91300000000001</v>
      </c>
      <c r="X440" s="831"/>
      <c r="Y440" s="838">
        <v>537297.25300000003</v>
      </c>
      <c r="Z440" s="838">
        <v>3518854.852</v>
      </c>
      <c r="AA440" s="838"/>
    </row>
    <row r="441" spans="1:27">
      <c r="A441" s="905"/>
      <c r="B441" s="891"/>
      <c r="C441" s="891"/>
      <c r="D441" s="891">
        <v>378.00299999999999</v>
      </c>
      <c r="E441" s="1463"/>
      <c r="F441" s="925"/>
      <c r="G441" s="891"/>
      <c r="H441" s="891"/>
      <c r="I441" s="902"/>
      <c r="J441" s="905"/>
      <c r="K441" s="834"/>
      <c r="L441" s="891"/>
      <c r="M441" s="905"/>
      <c r="N441" s="905"/>
      <c r="O441" s="905"/>
      <c r="P441" s="905"/>
      <c r="Q441" s="905"/>
      <c r="R441" s="905"/>
      <c r="S441" s="905"/>
      <c r="T441" s="905"/>
      <c r="U441" s="926">
        <v>378.03199999999998</v>
      </c>
      <c r="V441" s="1467"/>
      <c r="W441" s="891"/>
      <c r="X441" s="831"/>
      <c r="Y441" s="891"/>
      <c r="Z441" s="891"/>
      <c r="AA441" s="891" t="s">
        <v>2495</v>
      </c>
    </row>
    <row r="442" spans="1:27">
      <c r="A442" s="903">
        <f>A440+1</f>
        <v>219</v>
      </c>
      <c r="B442" s="890" t="s">
        <v>2473</v>
      </c>
      <c r="C442" s="890" t="s">
        <v>1269</v>
      </c>
      <c r="D442" s="890"/>
      <c r="E442" s="1463">
        <v>515.47</v>
      </c>
      <c r="F442" s="55" t="s">
        <v>2474</v>
      </c>
      <c r="G442" s="837">
        <v>537254.97199999995</v>
      </c>
      <c r="H442" s="837">
        <v>3518479.1910000001</v>
      </c>
      <c r="I442" s="902"/>
      <c r="J442" s="903">
        <f>J440+1</f>
        <v>219</v>
      </c>
      <c r="K442" s="55" t="s">
        <v>2473</v>
      </c>
      <c r="L442" s="55" t="s">
        <v>1269</v>
      </c>
      <c r="M442" s="905"/>
      <c r="N442" s="905"/>
      <c r="O442" s="905"/>
      <c r="P442" s="905"/>
      <c r="Q442" s="905"/>
      <c r="R442" s="905"/>
      <c r="S442" s="905"/>
      <c r="T442" s="905"/>
      <c r="U442" s="911"/>
      <c r="V442" s="1467">
        <f>U443+U445</f>
        <v>515.46900000000005</v>
      </c>
      <c r="W442" s="837">
        <v>255.82599999999999</v>
      </c>
      <c r="X442" s="55" t="s">
        <v>2474</v>
      </c>
      <c r="Y442" s="837">
        <v>537254.97199999995</v>
      </c>
      <c r="Z442" s="837">
        <v>3518479.1910000001</v>
      </c>
      <c r="AA442" s="837"/>
    </row>
    <row r="443" spans="1:27">
      <c r="A443" s="905"/>
      <c r="B443" s="891"/>
      <c r="C443" s="891"/>
      <c r="D443" s="891">
        <v>283.15600000000001</v>
      </c>
      <c r="E443" s="1463"/>
      <c r="F443" s="925"/>
      <c r="G443" s="891"/>
      <c r="H443" s="891"/>
      <c r="I443" s="902"/>
      <c r="J443" s="905"/>
      <c r="K443" s="834"/>
      <c r="L443" s="891"/>
      <c r="M443" s="905"/>
      <c r="N443" s="905"/>
      <c r="O443" s="905"/>
      <c r="P443" s="905"/>
      <c r="Q443" s="905"/>
      <c r="R443" s="905"/>
      <c r="S443" s="905"/>
      <c r="T443" s="905"/>
      <c r="U443" s="926">
        <v>283.15699999999998</v>
      </c>
      <c r="V443" s="1467"/>
      <c r="W443" s="891"/>
      <c r="X443" s="925"/>
      <c r="Y443" s="891"/>
      <c r="Z443" s="891"/>
      <c r="AA443" s="891" t="s">
        <v>2496</v>
      </c>
    </row>
    <row r="444" spans="1:27">
      <c r="A444" s="903">
        <f>A442+1</f>
        <v>220</v>
      </c>
      <c r="B444" s="891" t="s">
        <v>2475</v>
      </c>
      <c r="C444" s="891" t="s">
        <v>76</v>
      </c>
      <c r="D444" s="891"/>
      <c r="E444" s="1463"/>
      <c r="F444" s="925"/>
      <c r="G444" s="838">
        <v>537244.53099999996</v>
      </c>
      <c r="H444" s="838">
        <v>3518196.227</v>
      </c>
      <c r="I444" s="902"/>
      <c r="J444" s="903">
        <f>J442+1</f>
        <v>220</v>
      </c>
      <c r="K444" s="834" t="s">
        <v>2475</v>
      </c>
      <c r="L444" s="834" t="s">
        <v>1277</v>
      </c>
      <c r="M444" s="905"/>
      <c r="N444" s="905"/>
      <c r="O444" s="905"/>
      <c r="P444" s="905"/>
      <c r="Q444" s="905"/>
      <c r="R444" s="905"/>
      <c r="S444" s="905"/>
      <c r="T444" s="905"/>
      <c r="U444" s="926"/>
      <c r="V444" s="1467"/>
      <c r="W444" s="838">
        <v>254.81</v>
      </c>
      <c r="X444" s="925"/>
      <c r="Y444" s="838">
        <v>537244.53099999996</v>
      </c>
      <c r="Z444" s="838">
        <v>3518196.227</v>
      </c>
      <c r="AA444" s="906" t="s">
        <v>2497</v>
      </c>
    </row>
    <row r="445" spans="1:27">
      <c r="A445" s="905"/>
      <c r="B445" s="891"/>
      <c r="C445" s="891"/>
      <c r="D445" s="891">
        <v>232.31200000000001</v>
      </c>
      <c r="E445" s="1463"/>
      <c r="F445" s="925"/>
      <c r="G445" s="891"/>
      <c r="H445" s="891"/>
      <c r="I445" s="902"/>
      <c r="J445" s="905"/>
      <c r="K445" s="834"/>
      <c r="L445" s="891"/>
      <c r="M445" s="905"/>
      <c r="N445" s="905"/>
      <c r="O445" s="905"/>
      <c r="P445" s="905"/>
      <c r="Q445" s="905"/>
      <c r="R445" s="905"/>
      <c r="S445" s="905"/>
      <c r="T445" s="905"/>
      <c r="U445" s="926">
        <v>232.31200000000001</v>
      </c>
      <c r="V445" s="1467"/>
      <c r="W445" s="891"/>
      <c r="X445" s="925"/>
      <c r="Y445" s="891"/>
      <c r="Z445" s="891"/>
      <c r="AA445" s="891"/>
    </row>
    <row r="446" spans="1:27">
      <c r="A446" s="903">
        <f>A444+1</f>
        <v>221</v>
      </c>
      <c r="B446" s="890" t="s">
        <v>2476</v>
      </c>
      <c r="C446" s="890" t="s">
        <v>1269</v>
      </c>
      <c r="D446" s="890"/>
      <c r="E446" s="890"/>
      <c r="F446" s="927" t="s">
        <v>2477</v>
      </c>
      <c r="G446" s="837">
        <v>537235.96499999997</v>
      </c>
      <c r="H446" s="837">
        <v>3517964.0729999999</v>
      </c>
      <c r="I446" s="902"/>
      <c r="J446" s="903">
        <f>J444+1</f>
        <v>221</v>
      </c>
      <c r="K446" s="55" t="s">
        <v>2476</v>
      </c>
      <c r="L446" s="55" t="s">
        <v>1269</v>
      </c>
      <c r="M446" s="905"/>
      <c r="N446" s="905"/>
      <c r="O446" s="905"/>
      <c r="P446" s="905"/>
      <c r="Q446" s="905"/>
      <c r="R446" s="905"/>
      <c r="S446" s="905"/>
      <c r="T446" s="905"/>
      <c r="U446" s="911"/>
      <c r="V446" s="832"/>
      <c r="W446" s="837">
        <v>254.46100000000001</v>
      </c>
      <c r="X446" s="55" t="s">
        <v>2477</v>
      </c>
      <c r="Y446" s="837">
        <v>537235.96499999997</v>
      </c>
      <c r="Z446" s="837">
        <v>3517964.0729999999</v>
      </c>
      <c r="AA446" s="837"/>
    </row>
    <row r="447" spans="1:27">
      <c r="A447" s="905"/>
      <c r="B447" s="891"/>
      <c r="C447" s="891"/>
      <c r="D447" s="891">
        <v>323.18599999999998</v>
      </c>
      <c r="E447" s="1463">
        <v>1409.68</v>
      </c>
      <c r="F447" s="925"/>
      <c r="G447" s="891"/>
      <c r="H447" s="891"/>
      <c r="I447" s="902"/>
      <c r="J447" s="905"/>
      <c r="K447" s="834"/>
      <c r="L447" s="891"/>
      <c r="M447" s="905"/>
      <c r="N447" s="905"/>
      <c r="O447" s="905"/>
      <c r="P447" s="905"/>
      <c r="Q447" s="905"/>
      <c r="R447" s="905"/>
      <c r="S447" s="905"/>
      <c r="T447" s="905"/>
      <c r="U447" s="926">
        <v>323.18599999999998</v>
      </c>
      <c r="V447" s="1467">
        <f>U447+U449+U451+U453</f>
        <v>1409.681</v>
      </c>
      <c r="W447" s="891"/>
      <c r="X447" s="925"/>
      <c r="Y447" s="891"/>
      <c r="Z447" s="891"/>
      <c r="AA447" s="891" t="s">
        <v>2498</v>
      </c>
    </row>
    <row r="448" spans="1:27">
      <c r="A448" s="903">
        <f>A446+1</f>
        <v>222</v>
      </c>
      <c r="B448" s="891" t="s">
        <v>2401</v>
      </c>
      <c r="C448" s="891" t="s">
        <v>76</v>
      </c>
      <c r="D448" s="891"/>
      <c r="E448" s="1463"/>
      <c r="F448" s="925"/>
      <c r="G448" s="838">
        <v>537189.43799999997</v>
      </c>
      <c r="H448" s="838">
        <v>3517644.2540000002</v>
      </c>
      <c r="I448" s="902"/>
      <c r="J448" s="903">
        <f>J446+1</f>
        <v>222</v>
      </c>
      <c r="K448" s="834" t="s">
        <v>2401</v>
      </c>
      <c r="L448" s="834" t="s">
        <v>76</v>
      </c>
      <c r="M448" s="905"/>
      <c r="N448" s="905"/>
      <c r="O448" s="905"/>
      <c r="P448" s="905"/>
      <c r="Q448" s="905"/>
      <c r="R448" s="905"/>
      <c r="S448" s="905"/>
      <c r="T448" s="905"/>
      <c r="U448" s="926"/>
      <c r="V448" s="1467"/>
      <c r="W448" s="838">
        <v>254.09100000000001</v>
      </c>
      <c r="X448" s="925"/>
      <c r="Y448" s="838">
        <v>537189.43799999997</v>
      </c>
      <c r="Z448" s="838">
        <v>3517644.2540000002</v>
      </c>
      <c r="AA448" s="838"/>
    </row>
    <row r="449" spans="1:27">
      <c r="A449" s="905"/>
      <c r="B449" s="891"/>
      <c r="C449" s="891"/>
      <c r="D449" s="891">
        <v>351.47500000000002</v>
      </c>
      <c r="E449" s="1463"/>
      <c r="F449" s="925"/>
      <c r="G449" s="891"/>
      <c r="H449" s="891"/>
      <c r="I449" s="902"/>
      <c r="J449" s="905"/>
      <c r="K449" s="834"/>
      <c r="L449" s="891"/>
      <c r="M449" s="905"/>
      <c r="N449" s="905"/>
      <c r="O449" s="905"/>
      <c r="P449" s="905"/>
      <c r="Q449" s="905"/>
      <c r="R449" s="905"/>
      <c r="S449" s="905"/>
      <c r="T449" s="905"/>
      <c r="U449" s="926">
        <v>351.47500000000002</v>
      </c>
      <c r="V449" s="1467"/>
      <c r="W449" s="891"/>
      <c r="X449" s="925"/>
      <c r="Y449" s="891"/>
      <c r="Z449" s="891"/>
      <c r="AA449" s="891" t="s">
        <v>2499</v>
      </c>
    </row>
    <row r="450" spans="1:27">
      <c r="A450" s="903">
        <f>A448+1</f>
        <v>223</v>
      </c>
      <c r="B450" s="891" t="s">
        <v>2478</v>
      </c>
      <c r="C450" s="891" t="s">
        <v>62</v>
      </c>
      <c r="D450" s="891"/>
      <c r="E450" s="1463"/>
      <c r="F450" s="925"/>
      <c r="G450" s="838">
        <v>537138.83900000004</v>
      </c>
      <c r="H450" s="838">
        <v>3517296.44</v>
      </c>
      <c r="I450" s="902"/>
      <c r="J450" s="903">
        <f>J448+1</f>
        <v>223</v>
      </c>
      <c r="K450" s="834" t="s">
        <v>2478</v>
      </c>
      <c r="L450" s="834" t="s">
        <v>62</v>
      </c>
      <c r="M450" s="905"/>
      <c r="N450" s="905"/>
      <c r="O450" s="905"/>
      <c r="P450" s="905"/>
      <c r="Q450" s="905"/>
      <c r="R450" s="905"/>
      <c r="S450" s="905"/>
      <c r="T450" s="905"/>
      <c r="U450" s="926"/>
      <c r="V450" s="1467"/>
      <c r="W450" s="838">
        <v>253.624</v>
      </c>
      <c r="X450" s="925"/>
      <c r="Y450" s="838">
        <v>537138.83900000004</v>
      </c>
      <c r="Z450" s="838">
        <v>3517296.44</v>
      </c>
      <c r="AA450" s="838"/>
    </row>
    <row r="451" spans="1:27">
      <c r="A451" s="905"/>
      <c r="B451" s="891"/>
      <c r="C451" s="891"/>
      <c r="D451" s="891">
        <v>368.87400000000002</v>
      </c>
      <c r="E451" s="1463"/>
      <c r="F451" s="925"/>
      <c r="G451" s="891"/>
      <c r="H451" s="891"/>
      <c r="I451" s="902"/>
      <c r="J451" s="905"/>
      <c r="K451" s="834"/>
      <c r="L451" s="891"/>
      <c r="M451" s="905"/>
      <c r="N451" s="905"/>
      <c r="O451" s="905"/>
      <c r="P451" s="905"/>
      <c r="Q451" s="905"/>
      <c r="R451" s="905"/>
      <c r="S451" s="905"/>
      <c r="T451" s="905"/>
      <c r="U451" s="926">
        <v>368.87400000000002</v>
      </c>
      <c r="V451" s="1467"/>
      <c r="W451" s="891"/>
      <c r="X451" s="925"/>
      <c r="Y451" s="891"/>
      <c r="Z451" s="891"/>
      <c r="AA451" s="891" t="s">
        <v>2500</v>
      </c>
    </row>
    <row r="452" spans="1:27">
      <c r="A452" s="903">
        <f>A450+1</f>
        <v>224</v>
      </c>
      <c r="B452" s="891" t="s">
        <v>2402</v>
      </c>
      <c r="C452" s="891" t="s">
        <v>76</v>
      </c>
      <c r="D452" s="891"/>
      <c r="E452" s="1463"/>
      <c r="F452" s="925"/>
      <c r="G452" s="838">
        <v>537085.73400000005</v>
      </c>
      <c r="H452" s="838">
        <v>3516931.409</v>
      </c>
      <c r="I452" s="902"/>
      <c r="J452" s="903">
        <f>J450+1</f>
        <v>224</v>
      </c>
      <c r="K452" s="834" t="s">
        <v>2402</v>
      </c>
      <c r="L452" s="834" t="s">
        <v>76</v>
      </c>
      <c r="M452" s="905"/>
      <c r="N452" s="905"/>
      <c r="O452" s="905"/>
      <c r="P452" s="905"/>
      <c r="Q452" s="905"/>
      <c r="R452" s="905"/>
      <c r="S452" s="905"/>
      <c r="T452" s="905"/>
      <c r="U452" s="926"/>
      <c r="V452" s="1467"/>
      <c r="W452" s="838">
        <v>252.684</v>
      </c>
      <c r="X452" s="925"/>
      <c r="Y452" s="838">
        <v>537085.73400000005</v>
      </c>
      <c r="Z452" s="838">
        <v>3516931.409</v>
      </c>
      <c r="AA452" s="838"/>
    </row>
    <row r="453" spans="1:27">
      <c r="A453" s="905"/>
      <c r="B453" s="891"/>
      <c r="C453" s="891"/>
      <c r="D453" s="891">
        <v>366.14699999999999</v>
      </c>
      <c r="E453" s="1463"/>
      <c r="F453" s="925"/>
      <c r="G453" s="891"/>
      <c r="H453" s="891"/>
      <c r="I453" s="902"/>
      <c r="J453" s="905"/>
      <c r="K453" s="834"/>
      <c r="L453" s="891"/>
      <c r="M453" s="905"/>
      <c r="N453" s="905"/>
      <c r="O453" s="905"/>
      <c r="P453" s="905"/>
      <c r="Q453" s="905"/>
      <c r="R453" s="905"/>
      <c r="S453" s="905"/>
      <c r="T453" s="905"/>
      <c r="U453" s="926">
        <v>366.14600000000002</v>
      </c>
      <c r="V453" s="1467"/>
      <c r="W453" s="891"/>
      <c r="X453" s="925"/>
      <c r="Y453" s="891"/>
      <c r="Z453" s="891"/>
      <c r="AA453" s="891" t="s">
        <v>2501</v>
      </c>
    </row>
    <row r="454" spans="1:27">
      <c r="A454" s="903">
        <f>A452+1</f>
        <v>225</v>
      </c>
      <c r="B454" s="890" t="s">
        <v>2479</v>
      </c>
      <c r="C454" s="890" t="s">
        <v>1277</v>
      </c>
      <c r="D454" s="890"/>
      <c r="E454" s="1463">
        <v>634.36</v>
      </c>
      <c r="F454" s="55" t="s">
        <v>2480</v>
      </c>
      <c r="G454" s="837">
        <v>537033.022</v>
      </c>
      <c r="H454" s="837">
        <v>3516569.0759999999</v>
      </c>
      <c r="I454" s="902"/>
      <c r="J454" s="903">
        <f>J452+1</f>
        <v>225</v>
      </c>
      <c r="K454" s="55" t="s">
        <v>2479</v>
      </c>
      <c r="L454" s="55" t="s">
        <v>1277</v>
      </c>
      <c r="M454" s="905"/>
      <c r="N454" s="905"/>
      <c r="O454" s="905"/>
      <c r="P454" s="905"/>
      <c r="Q454" s="905"/>
      <c r="R454" s="905"/>
      <c r="S454" s="905"/>
      <c r="T454" s="905"/>
      <c r="U454" s="911"/>
      <c r="V454" s="1467">
        <f>U455+U457</f>
        <v>634.35900000000004</v>
      </c>
      <c r="W454" s="837">
        <v>252.40199999999999</v>
      </c>
      <c r="X454" s="55" t="s">
        <v>2480</v>
      </c>
      <c r="Y454" s="837">
        <v>537033.022</v>
      </c>
      <c r="Z454" s="837">
        <v>3516569.0759999999</v>
      </c>
      <c r="AA454" s="837"/>
    </row>
    <row r="455" spans="1:27">
      <c r="A455" s="905"/>
      <c r="B455" s="891"/>
      <c r="C455" s="891"/>
      <c r="D455" s="891">
        <v>326.20999999999998</v>
      </c>
      <c r="E455" s="1463"/>
      <c r="F455" s="925"/>
      <c r="G455" s="891"/>
      <c r="H455" s="891"/>
      <c r="I455" s="902"/>
      <c r="J455" s="905"/>
      <c r="K455" s="834"/>
      <c r="L455" s="891"/>
      <c r="M455" s="905"/>
      <c r="N455" s="905"/>
      <c r="O455" s="905"/>
      <c r="P455" s="905"/>
      <c r="Q455" s="905"/>
      <c r="R455" s="905"/>
      <c r="S455" s="905"/>
      <c r="T455" s="905"/>
      <c r="U455" s="926">
        <v>326.21100000000001</v>
      </c>
      <c r="V455" s="1467"/>
      <c r="W455" s="891"/>
      <c r="X455" s="925"/>
      <c r="Y455" s="891"/>
      <c r="Z455" s="891"/>
      <c r="AA455" s="891" t="s">
        <v>2502</v>
      </c>
    </row>
    <row r="456" spans="1:27">
      <c r="A456" s="903">
        <f>A454+1</f>
        <v>226</v>
      </c>
      <c r="B456" s="891" t="s">
        <v>2400</v>
      </c>
      <c r="C456" s="891" t="s">
        <v>76</v>
      </c>
      <c r="D456" s="891"/>
      <c r="E456" s="1463"/>
      <c r="F456" s="925"/>
      <c r="G456" s="838">
        <v>537077.777</v>
      </c>
      <c r="H456" s="838">
        <v>3516245.9509999999</v>
      </c>
      <c r="I456" s="902"/>
      <c r="J456" s="903">
        <f>J454+1</f>
        <v>226</v>
      </c>
      <c r="K456" s="834" t="s">
        <v>2400</v>
      </c>
      <c r="L456" s="834" t="s">
        <v>76</v>
      </c>
      <c r="M456" s="905"/>
      <c r="N456" s="905"/>
      <c r="O456" s="905"/>
      <c r="P456" s="905"/>
      <c r="Q456" s="905"/>
      <c r="R456" s="905"/>
      <c r="S456" s="905"/>
      <c r="T456" s="905"/>
      <c r="U456" s="926"/>
      <c r="V456" s="1467"/>
      <c r="W456" s="838">
        <v>253.28100000000001</v>
      </c>
      <c r="X456" s="925"/>
      <c r="Y456" s="838">
        <v>537077.777</v>
      </c>
      <c r="Z456" s="838">
        <v>3516245.9509999999</v>
      </c>
      <c r="AA456" s="838"/>
    </row>
    <row r="457" spans="1:27">
      <c r="A457" s="905"/>
      <c r="B457" s="891"/>
      <c r="C457" s="891"/>
      <c r="D457" s="891">
        <v>308.149</v>
      </c>
      <c r="E457" s="1463"/>
      <c r="F457" s="925"/>
      <c r="G457" s="891"/>
      <c r="H457" s="891"/>
      <c r="I457" s="902"/>
      <c r="J457" s="905"/>
      <c r="K457" s="834"/>
      <c r="L457" s="891"/>
      <c r="M457" s="905"/>
      <c r="N457" s="905"/>
      <c r="O457" s="905"/>
      <c r="P457" s="905"/>
      <c r="Q457" s="905"/>
      <c r="R457" s="905"/>
      <c r="S457" s="905"/>
      <c r="T457" s="905"/>
      <c r="U457" s="926">
        <v>308.14800000000002</v>
      </c>
      <c r="V457" s="1467"/>
      <c r="W457" s="891"/>
      <c r="X457" s="925"/>
      <c r="Y457" s="891"/>
      <c r="Z457" s="891"/>
      <c r="AA457" s="891" t="s">
        <v>2503</v>
      </c>
    </row>
    <row r="458" spans="1:27">
      <c r="A458" s="903">
        <f>A456+1</f>
        <v>227</v>
      </c>
      <c r="B458" s="890" t="s">
        <v>2481</v>
      </c>
      <c r="C458" s="890" t="s">
        <v>1277</v>
      </c>
      <c r="D458" s="890"/>
      <c r="E458" s="1463">
        <v>518.17999999999995</v>
      </c>
      <c r="F458" s="55" t="s">
        <v>2482</v>
      </c>
      <c r="G458" s="837">
        <v>537120.054</v>
      </c>
      <c r="H458" s="837">
        <v>3515940.716</v>
      </c>
      <c r="I458" s="902"/>
      <c r="J458" s="903">
        <f>J456+1</f>
        <v>227</v>
      </c>
      <c r="K458" s="55" t="s">
        <v>2481</v>
      </c>
      <c r="L458" s="55" t="s">
        <v>1277</v>
      </c>
      <c r="M458" s="905"/>
      <c r="N458" s="905"/>
      <c r="O458" s="905"/>
      <c r="P458" s="905"/>
      <c r="Q458" s="905"/>
      <c r="R458" s="905"/>
      <c r="S458" s="905"/>
      <c r="T458" s="905"/>
      <c r="U458" s="911"/>
      <c r="V458" s="1467">
        <f>U459+U461</f>
        <v>518.17499999999995</v>
      </c>
      <c r="W458" s="837">
        <v>253.51</v>
      </c>
      <c r="X458" s="55" t="s">
        <v>2482</v>
      </c>
      <c r="Y458" s="837">
        <v>537120.054</v>
      </c>
      <c r="Z458" s="837">
        <v>3515940.716</v>
      </c>
      <c r="AA458" s="837"/>
    </row>
    <row r="459" spans="1:27">
      <c r="A459" s="905"/>
      <c r="B459" s="891"/>
      <c r="C459" s="891"/>
      <c r="D459" s="891">
        <v>285.935</v>
      </c>
      <c r="E459" s="1463"/>
      <c r="F459" s="925"/>
      <c r="G459" s="891"/>
      <c r="H459" s="891"/>
      <c r="I459" s="902"/>
      <c r="J459" s="905"/>
      <c r="K459" s="834"/>
      <c r="L459" s="891"/>
      <c r="M459" s="905"/>
      <c r="N459" s="905"/>
      <c r="O459" s="905"/>
      <c r="P459" s="905"/>
      <c r="Q459" s="905"/>
      <c r="R459" s="905"/>
      <c r="S459" s="905"/>
      <c r="T459" s="905"/>
      <c r="U459" s="926">
        <v>285.93599999999998</v>
      </c>
      <c r="V459" s="1467"/>
      <c r="W459" s="891"/>
      <c r="X459" s="925"/>
      <c r="Y459" s="891"/>
      <c r="Z459" s="891"/>
      <c r="AA459" s="891" t="s">
        <v>2504</v>
      </c>
    </row>
    <row r="460" spans="1:27">
      <c r="A460" s="903">
        <f>A458+1</f>
        <v>228</v>
      </c>
      <c r="B460" s="891" t="s">
        <v>2483</v>
      </c>
      <c r="C460" s="891" t="s">
        <v>76</v>
      </c>
      <c r="D460" s="891"/>
      <c r="E460" s="1463"/>
      <c r="F460" s="925"/>
      <c r="G460" s="838">
        <v>537280.62300000002</v>
      </c>
      <c r="H460" s="838">
        <v>3515704.1230000001</v>
      </c>
      <c r="I460" s="902"/>
      <c r="J460" s="903">
        <f>J458+1</f>
        <v>228</v>
      </c>
      <c r="K460" s="834" t="s">
        <v>2483</v>
      </c>
      <c r="L460" s="834" t="s">
        <v>76</v>
      </c>
      <c r="M460" s="905"/>
      <c r="N460" s="905"/>
      <c r="O460" s="905"/>
      <c r="P460" s="905"/>
      <c r="Q460" s="905"/>
      <c r="R460" s="905"/>
      <c r="S460" s="905"/>
      <c r="T460" s="905"/>
      <c r="U460" s="926"/>
      <c r="V460" s="1467"/>
      <c r="W460" s="838">
        <v>253.74799999999999</v>
      </c>
      <c r="X460" s="925"/>
      <c r="Y460" s="838">
        <v>537280.62300000002</v>
      </c>
      <c r="Z460" s="838">
        <v>3515704.1230000001</v>
      </c>
      <c r="AA460" s="838"/>
    </row>
    <row r="461" spans="1:27">
      <c r="A461" s="905"/>
      <c r="B461" s="891"/>
      <c r="C461" s="891"/>
      <c r="D461" s="891">
        <v>232.24</v>
      </c>
      <c r="E461" s="1463"/>
      <c r="F461" s="925"/>
      <c r="G461" s="891"/>
      <c r="H461" s="891"/>
      <c r="I461" s="902"/>
      <c r="J461" s="905"/>
      <c r="K461" s="834"/>
      <c r="L461" s="891"/>
      <c r="M461" s="905"/>
      <c r="N461" s="905"/>
      <c r="O461" s="905"/>
      <c r="P461" s="905"/>
      <c r="Q461" s="905"/>
      <c r="R461" s="905"/>
      <c r="S461" s="905"/>
      <c r="T461" s="905"/>
      <c r="U461" s="926">
        <v>232.239</v>
      </c>
      <c r="V461" s="1467"/>
      <c r="W461" s="891"/>
      <c r="X461" s="925"/>
      <c r="Y461" s="891"/>
      <c r="Z461" s="891"/>
      <c r="AA461" s="891" t="s">
        <v>2505</v>
      </c>
    </row>
    <row r="462" spans="1:27">
      <c r="A462" s="903">
        <f>A460+1</f>
        <v>229</v>
      </c>
      <c r="B462" s="890" t="s">
        <v>2484</v>
      </c>
      <c r="C462" s="890" t="s">
        <v>1319</v>
      </c>
      <c r="D462" s="890"/>
      <c r="E462" s="1463">
        <v>1212.3699999999999</v>
      </c>
      <c r="F462" s="830" t="s">
        <v>2485</v>
      </c>
      <c r="G462" s="837">
        <v>537411.04</v>
      </c>
      <c r="H462" s="837">
        <v>3515511.9589999998</v>
      </c>
      <c r="I462" s="902"/>
      <c r="J462" s="903">
        <f>J460+1</f>
        <v>229</v>
      </c>
      <c r="K462" s="55" t="s">
        <v>2484</v>
      </c>
      <c r="L462" s="55" t="s">
        <v>1319</v>
      </c>
      <c r="M462" s="905"/>
      <c r="N462" s="905"/>
      <c r="O462" s="905"/>
      <c r="P462" s="905"/>
      <c r="Q462" s="905"/>
      <c r="R462" s="905"/>
      <c r="S462" s="905"/>
      <c r="T462" s="905"/>
      <c r="U462" s="911"/>
      <c r="V462" s="1467">
        <f>U463+U465+U467</f>
        <v>1212.3690000000001</v>
      </c>
      <c r="W462" s="837">
        <v>254.13200000000001</v>
      </c>
      <c r="X462" s="55" t="s">
        <v>2485</v>
      </c>
      <c r="Y462" s="837">
        <v>537411.04</v>
      </c>
      <c r="Z462" s="837">
        <v>3515511.9589999998</v>
      </c>
      <c r="AA462" s="837"/>
    </row>
    <row r="463" spans="1:27">
      <c r="A463" s="905"/>
      <c r="B463" s="891"/>
      <c r="C463" s="891"/>
      <c r="D463" s="891">
        <v>396.91300000000001</v>
      </c>
      <c r="E463" s="1463"/>
      <c r="F463" s="833"/>
      <c r="G463" s="891"/>
      <c r="H463" s="891"/>
      <c r="I463" s="902"/>
      <c r="J463" s="905"/>
      <c r="K463" s="834"/>
      <c r="L463" s="891"/>
      <c r="M463" s="905"/>
      <c r="N463" s="905"/>
      <c r="O463" s="905"/>
      <c r="P463" s="905"/>
      <c r="Q463" s="905"/>
      <c r="R463" s="905"/>
      <c r="S463" s="905"/>
      <c r="T463" s="905"/>
      <c r="U463" s="926">
        <v>396.91399999999999</v>
      </c>
      <c r="V463" s="1467"/>
      <c r="W463" s="891"/>
      <c r="X463" s="834"/>
      <c r="Y463" s="891"/>
      <c r="Z463" s="891"/>
      <c r="AA463" s="891" t="s">
        <v>2506</v>
      </c>
    </row>
    <row r="464" spans="1:27">
      <c r="A464" s="903">
        <f>A462+1</f>
        <v>230</v>
      </c>
      <c r="B464" s="891" t="s">
        <v>2486</v>
      </c>
      <c r="C464" s="891" t="s">
        <v>62</v>
      </c>
      <c r="D464" s="891"/>
      <c r="E464" s="1463"/>
      <c r="F464" s="833"/>
      <c r="G464" s="838">
        <v>537356.68700000003</v>
      </c>
      <c r="H464" s="838">
        <v>3515118.7850000001</v>
      </c>
      <c r="I464" s="902"/>
      <c r="J464" s="903">
        <f>J462+1</f>
        <v>230</v>
      </c>
      <c r="K464" s="834" t="s">
        <v>2486</v>
      </c>
      <c r="L464" s="834" t="s">
        <v>62</v>
      </c>
      <c r="M464" s="905"/>
      <c r="N464" s="905"/>
      <c r="O464" s="905"/>
      <c r="P464" s="905"/>
      <c r="Q464" s="905"/>
      <c r="R464" s="905"/>
      <c r="S464" s="905"/>
      <c r="T464" s="905"/>
      <c r="U464" s="926"/>
      <c r="V464" s="1467"/>
      <c r="W464" s="838">
        <v>253.923</v>
      </c>
      <c r="X464" s="835"/>
      <c r="Y464" s="838">
        <v>537356.68700000003</v>
      </c>
      <c r="Z464" s="838">
        <v>3515118.7850000001</v>
      </c>
      <c r="AA464" s="838"/>
    </row>
    <row r="465" spans="1:27">
      <c r="A465" s="905"/>
      <c r="B465" s="891"/>
      <c r="C465" s="891"/>
      <c r="D465" s="891">
        <v>412.77600000000001</v>
      </c>
      <c r="E465" s="1463"/>
      <c r="F465" s="833"/>
      <c r="G465" s="891"/>
      <c r="H465" s="891"/>
      <c r="I465" s="902"/>
      <c r="J465" s="905"/>
      <c r="K465" s="834"/>
      <c r="L465" s="891"/>
      <c r="M465" s="905"/>
      <c r="N465" s="905"/>
      <c r="O465" s="905"/>
      <c r="P465" s="905"/>
      <c r="Q465" s="905"/>
      <c r="R465" s="905"/>
      <c r="S465" s="905"/>
      <c r="T465" s="905"/>
      <c r="U465" s="926">
        <v>412.76600000000002</v>
      </c>
      <c r="V465" s="1467"/>
      <c r="W465" s="891"/>
      <c r="X465" s="835"/>
      <c r="Y465" s="891"/>
      <c r="Z465" s="891"/>
      <c r="AA465" s="891" t="s">
        <v>2507</v>
      </c>
    </row>
    <row r="466" spans="1:27">
      <c r="A466" s="903">
        <f>A464+1</f>
        <v>231</v>
      </c>
      <c r="B466" s="891" t="s">
        <v>2487</v>
      </c>
      <c r="C466" s="891" t="s">
        <v>53</v>
      </c>
      <c r="D466" s="891"/>
      <c r="E466" s="1463"/>
      <c r="F466" s="833"/>
      <c r="G466" s="838">
        <v>537300.16299999994</v>
      </c>
      <c r="H466" s="838">
        <v>3514709.9070000001</v>
      </c>
      <c r="I466" s="902"/>
      <c r="J466" s="903">
        <f>J464+1</f>
        <v>231</v>
      </c>
      <c r="K466" s="834" t="s">
        <v>2487</v>
      </c>
      <c r="L466" s="834" t="s">
        <v>53</v>
      </c>
      <c r="M466" s="905"/>
      <c r="N466" s="905"/>
      <c r="O466" s="905"/>
      <c r="P466" s="905"/>
      <c r="Q466" s="905"/>
      <c r="R466" s="905"/>
      <c r="S466" s="905"/>
      <c r="T466" s="905"/>
      <c r="U466" s="926"/>
      <c r="V466" s="1467"/>
      <c r="W466" s="838">
        <v>253.78299999999999</v>
      </c>
      <c r="X466" s="835"/>
      <c r="Y466" s="838">
        <v>537300.16299999994</v>
      </c>
      <c r="Z466" s="838">
        <v>3514709.9070000001</v>
      </c>
      <c r="AA466" s="838"/>
    </row>
    <row r="467" spans="1:27">
      <c r="A467" s="905"/>
      <c r="B467" s="891"/>
      <c r="C467" s="891"/>
      <c r="D467" s="891">
        <v>402.69</v>
      </c>
      <c r="E467" s="1463"/>
      <c r="F467" s="833"/>
      <c r="G467" s="891"/>
      <c r="H467" s="891"/>
      <c r="I467" s="902"/>
      <c r="J467" s="905"/>
      <c r="K467" s="834"/>
      <c r="L467" s="891"/>
      <c r="M467" s="905"/>
      <c r="N467" s="905"/>
      <c r="O467" s="905"/>
      <c r="P467" s="905"/>
      <c r="Q467" s="905"/>
      <c r="R467" s="905"/>
      <c r="S467" s="905"/>
      <c r="T467" s="905"/>
      <c r="U467" s="926">
        <v>402.68900000000002</v>
      </c>
      <c r="V467" s="1467"/>
      <c r="W467" s="891"/>
      <c r="X467" s="835"/>
      <c r="Y467" s="891"/>
      <c r="Z467" s="891"/>
      <c r="AA467" s="891" t="s">
        <v>2508</v>
      </c>
    </row>
    <row r="468" spans="1:27">
      <c r="A468" s="903">
        <f>A466+1</f>
        <v>232</v>
      </c>
      <c r="B468" s="890" t="s">
        <v>2488</v>
      </c>
      <c r="C468" s="890" t="s">
        <v>1361</v>
      </c>
      <c r="D468" s="890"/>
      <c r="E468" s="1463">
        <v>1136.05</v>
      </c>
      <c r="F468" s="830" t="s">
        <v>2518</v>
      </c>
      <c r="G468" s="837">
        <v>537245.01800000004</v>
      </c>
      <c r="H468" s="837">
        <v>3514311.0109999999</v>
      </c>
      <c r="I468" s="902"/>
      <c r="J468" s="903">
        <f>J466+1</f>
        <v>232</v>
      </c>
      <c r="K468" s="55" t="s">
        <v>2488</v>
      </c>
      <c r="L468" s="55" t="s">
        <v>1361</v>
      </c>
      <c r="M468" s="905"/>
      <c r="N468" s="905"/>
      <c r="O468" s="905"/>
      <c r="P468" s="905"/>
      <c r="Q468" s="905"/>
      <c r="R468" s="905"/>
      <c r="S468" s="905"/>
      <c r="T468" s="905"/>
      <c r="U468" s="911"/>
      <c r="V468" s="1465">
        <f>U469+U471+U473</f>
        <v>1136.8589999999999</v>
      </c>
      <c r="W468" s="837">
        <v>253.607</v>
      </c>
      <c r="X468" s="55" t="s">
        <v>2509</v>
      </c>
      <c r="Y468" s="837">
        <v>537245.01800000004</v>
      </c>
      <c r="Z468" s="837">
        <v>3514311.0109999999</v>
      </c>
      <c r="AA468" s="837"/>
    </row>
    <row r="469" spans="1:27">
      <c r="A469" s="905"/>
      <c r="B469" s="891"/>
      <c r="C469" s="891"/>
      <c r="D469" s="891">
        <v>373.86599999999999</v>
      </c>
      <c r="E469" s="1463"/>
      <c r="F469" s="833"/>
      <c r="G469" s="891"/>
      <c r="H469" s="891"/>
      <c r="I469" s="902"/>
      <c r="J469" s="905"/>
      <c r="K469" s="834"/>
      <c r="L469" s="891"/>
      <c r="M469" s="905"/>
      <c r="N469" s="905"/>
      <c r="O469" s="905"/>
      <c r="P469" s="905"/>
      <c r="Q469" s="905"/>
      <c r="R469" s="905"/>
      <c r="S469" s="905"/>
      <c r="T469" s="905"/>
      <c r="U469" s="926">
        <v>374.13299999999998</v>
      </c>
      <c r="V469" s="1465"/>
      <c r="W469" s="891"/>
      <c r="X469" s="835"/>
      <c r="Y469" s="836"/>
      <c r="Z469" s="836"/>
      <c r="AA469" s="836" t="s">
        <v>2510</v>
      </c>
    </row>
    <row r="470" spans="1:27">
      <c r="A470" s="903">
        <f>A468+1</f>
        <v>233</v>
      </c>
      <c r="B470" s="891" t="s">
        <v>2489</v>
      </c>
      <c r="C470" s="891" t="s">
        <v>76</v>
      </c>
      <c r="D470" s="891"/>
      <c r="E470" s="1463"/>
      <c r="F470" s="833"/>
      <c r="G470" s="838">
        <v>537325.24399999995</v>
      </c>
      <c r="H470" s="838">
        <v>3513945.8539999998</v>
      </c>
      <c r="I470" s="902"/>
      <c r="J470" s="903">
        <f>J468+1</f>
        <v>233</v>
      </c>
      <c r="K470" s="834" t="s">
        <v>2489</v>
      </c>
      <c r="L470" s="834" t="s">
        <v>76</v>
      </c>
      <c r="M470" s="905"/>
      <c r="N470" s="905"/>
      <c r="O470" s="905"/>
      <c r="P470" s="905"/>
      <c r="Q470" s="905"/>
      <c r="R470" s="905"/>
      <c r="S470" s="905"/>
      <c r="T470" s="905"/>
      <c r="U470" s="926"/>
      <c r="V470" s="1465"/>
      <c r="W470" s="838">
        <v>253.477</v>
      </c>
      <c r="X470" s="835"/>
      <c r="Y470" s="836">
        <v>537320.478</v>
      </c>
      <c r="Z470" s="836">
        <v>3513944.5669999998</v>
      </c>
      <c r="AA470" s="836"/>
    </row>
    <row r="471" spans="1:27">
      <c r="A471" s="905"/>
      <c r="B471" s="891"/>
      <c r="C471" s="891"/>
      <c r="D471" s="891">
        <v>377.108</v>
      </c>
      <c r="E471" s="1463"/>
      <c r="F471" s="833"/>
      <c r="G471" s="891"/>
      <c r="H471" s="891"/>
      <c r="I471" s="902"/>
      <c r="J471" s="905"/>
      <c r="K471" s="834"/>
      <c r="L471" s="891"/>
      <c r="M471" s="905"/>
      <c r="N471" s="905"/>
      <c r="O471" s="905"/>
      <c r="P471" s="905"/>
      <c r="Q471" s="905"/>
      <c r="R471" s="905"/>
      <c r="S471" s="905"/>
      <c r="T471" s="905"/>
      <c r="U471" s="926">
        <v>377.37599999999998</v>
      </c>
      <c r="V471" s="1465"/>
      <c r="W471" s="891"/>
      <c r="X471" s="835"/>
      <c r="Y471" s="836"/>
      <c r="Z471" s="836" t="s">
        <v>1543</v>
      </c>
      <c r="AA471" s="836" t="s">
        <v>2511</v>
      </c>
    </row>
    <row r="472" spans="1:27">
      <c r="A472" s="903">
        <f>A470+1</f>
        <v>234</v>
      </c>
      <c r="B472" s="891" t="s">
        <v>2490</v>
      </c>
      <c r="C472" s="891" t="s">
        <v>76</v>
      </c>
      <c r="D472" s="891"/>
      <c r="E472" s="1463"/>
      <c r="F472" s="833"/>
      <c r="G472" s="838">
        <v>537406.16399999999</v>
      </c>
      <c r="H472" s="838">
        <v>3513577.53</v>
      </c>
      <c r="I472" s="902"/>
      <c r="J472" s="903">
        <f>J470+1</f>
        <v>234</v>
      </c>
      <c r="K472" s="834" t="s">
        <v>2490</v>
      </c>
      <c r="L472" s="834" t="s">
        <v>76</v>
      </c>
      <c r="M472" s="905"/>
      <c r="N472" s="905"/>
      <c r="O472" s="905"/>
      <c r="P472" s="905"/>
      <c r="Q472" s="905"/>
      <c r="R472" s="905"/>
      <c r="S472" s="905"/>
      <c r="T472" s="905"/>
      <c r="U472" s="926"/>
      <c r="V472" s="1465"/>
      <c r="W472" s="838">
        <v>253.35400000000001</v>
      </c>
      <c r="X472" s="835"/>
      <c r="Y472" s="836">
        <v>537396.59100000001</v>
      </c>
      <c r="Z472" s="836">
        <v>3513574.946</v>
      </c>
      <c r="AA472" s="836"/>
    </row>
    <row r="473" spans="1:27">
      <c r="A473" s="905"/>
      <c r="B473" s="891"/>
      <c r="C473" s="891"/>
      <c r="D473" s="891">
        <v>385.07600000000002</v>
      </c>
      <c r="E473" s="1463"/>
      <c r="F473" s="833"/>
      <c r="G473" s="891"/>
      <c r="H473" s="891"/>
      <c r="I473" s="902"/>
      <c r="J473" s="905"/>
      <c r="K473" s="834"/>
      <c r="L473" s="891"/>
      <c r="M473" s="905"/>
      <c r="N473" s="905"/>
      <c r="O473" s="905"/>
      <c r="P473" s="905"/>
      <c r="Q473" s="905"/>
      <c r="R473" s="905"/>
      <c r="S473" s="905"/>
      <c r="T473" s="905"/>
      <c r="U473" s="926">
        <v>385.35</v>
      </c>
      <c r="V473" s="1465"/>
      <c r="W473" s="891"/>
      <c r="X473" s="835"/>
      <c r="Y473" s="836"/>
      <c r="Z473" s="836"/>
      <c r="AA473" s="836" t="s">
        <v>2512</v>
      </c>
    </row>
    <row r="474" spans="1:27" ht="29">
      <c r="A474" s="903">
        <f>A472+1</f>
        <v>235</v>
      </c>
      <c r="B474" s="890" t="s">
        <v>2519</v>
      </c>
      <c r="C474" s="890" t="s">
        <v>1269</v>
      </c>
      <c r="D474" s="890"/>
      <c r="E474" s="1466">
        <v>753.4</v>
      </c>
      <c r="F474" s="830" t="s">
        <v>2520</v>
      </c>
      <c r="G474" s="890">
        <v>537488.79500000004</v>
      </c>
      <c r="H474" s="890">
        <v>3513201.4240000001</v>
      </c>
      <c r="I474" s="902"/>
      <c r="J474" s="903">
        <f>J472+1</f>
        <v>235</v>
      </c>
      <c r="K474" s="55" t="s">
        <v>2491</v>
      </c>
      <c r="L474" s="890" t="s">
        <v>1269</v>
      </c>
      <c r="M474" s="905"/>
      <c r="N474" s="905"/>
      <c r="O474" s="905"/>
      <c r="P474" s="905"/>
      <c r="Q474" s="905"/>
      <c r="R474" s="905"/>
      <c r="S474" s="905"/>
      <c r="T474" s="905"/>
      <c r="U474" s="911"/>
      <c r="V474" s="1465">
        <f>U475+U477</f>
        <v>753.54600000000005</v>
      </c>
      <c r="W474" s="890">
        <v>253.22900000000001</v>
      </c>
      <c r="X474" s="55" t="s">
        <v>2513</v>
      </c>
      <c r="Y474" s="761">
        <v>537474.31299999997</v>
      </c>
      <c r="Z474" s="761">
        <v>3513197.5159999998</v>
      </c>
      <c r="AA474" s="836" t="s">
        <v>2514</v>
      </c>
    </row>
    <row r="475" spans="1:27">
      <c r="A475" s="905"/>
      <c r="B475" s="891"/>
      <c r="C475" s="891"/>
      <c r="D475" s="891">
        <v>395.17200000000003</v>
      </c>
      <c r="E475" s="1466"/>
      <c r="F475" s="833"/>
      <c r="G475" s="891"/>
      <c r="H475" s="891"/>
      <c r="I475" s="902"/>
      <c r="J475" s="905"/>
      <c r="K475" s="834"/>
      <c r="L475" s="891"/>
      <c r="M475" s="905"/>
      <c r="N475" s="905"/>
      <c r="O475" s="905"/>
      <c r="P475" s="905"/>
      <c r="Q475" s="905"/>
      <c r="R475" s="905"/>
      <c r="S475" s="905"/>
      <c r="T475" s="905"/>
      <c r="U475" s="926">
        <v>395.25</v>
      </c>
      <c r="V475" s="1465"/>
      <c r="W475" s="891"/>
      <c r="X475" s="835"/>
      <c r="Y475" s="836"/>
      <c r="Z475" s="836"/>
      <c r="AA475" s="836" t="s">
        <v>2515</v>
      </c>
    </row>
    <row r="476" spans="1:27">
      <c r="A476" s="903">
        <f>A474+1</f>
        <v>236</v>
      </c>
      <c r="B476" s="891" t="s">
        <v>2492</v>
      </c>
      <c r="C476" s="891" t="s">
        <v>62</v>
      </c>
      <c r="D476" s="891"/>
      <c r="E476" s="1466"/>
      <c r="F476" s="833"/>
      <c r="G476" s="891">
        <v>537591.74800000002</v>
      </c>
      <c r="H476" s="891">
        <v>3512819.8990000002</v>
      </c>
      <c r="I476" s="902"/>
      <c r="J476" s="903">
        <f>J474+1</f>
        <v>236</v>
      </c>
      <c r="K476" s="834" t="s">
        <v>2492</v>
      </c>
      <c r="L476" s="891" t="s">
        <v>62</v>
      </c>
      <c r="M476" s="905"/>
      <c r="N476" s="905"/>
      <c r="O476" s="905"/>
      <c r="P476" s="905"/>
      <c r="Q476" s="905"/>
      <c r="R476" s="905"/>
      <c r="S476" s="905"/>
      <c r="T476" s="905"/>
      <c r="U476" s="926"/>
      <c r="V476" s="1465"/>
      <c r="W476" s="891">
        <v>254.136</v>
      </c>
      <c r="X476" s="835"/>
      <c r="Y476" s="836">
        <v>537584.94099999999</v>
      </c>
      <c r="Z476" s="836">
        <v>3512817.7719999999</v>
      </c>
      <c r="AA476" s="836"/>
    </row>
    <row r="477" spans="1:27">
      <c r="A477" s="905"/>
      <c r="B477" s="891"/>
      <c r="C477" s="891"/>
      <c r="D477" s="891">
        <v>358.22500000000002</v>
      </c>
      <c r="E477" s="1466"/>
      <c r="F477" s="765"/>
      <c r="G477" s="838"/>
      <c r="H477" s="838"/>
      <c r="I477" s="902"/>
      <c r="J477" s="905"/>
      <c r="K477" s="834"/>
      <c r="L477" s="834"/>
      <c r="M477" s="905"/>
      <c r="N477" s="905"/>
      <c r="O477" s="905"/>
      <c r="P477" s="905"/>
      <c r="Q477" s="905"/>
      <c r="R477" s="905"/>
      <c r="S477" s="905"/>
      <c r="T477" s="905"/>
      <c r="U477" s="926">
        <v>358.29599999999999</v>
      </c>
      <c r="V477" s="1465"/>
      <c r="W477" s="838"/>
      <c r="X477" s="835"/>
      <c r="Y477" s="836"/>
      <c r="Z477" s="836"/>
      <c r="AA477" s="836" t="s">
        <v>2516</v>
      </c>
    </row>
    <row r="478" spans="1:27">
      <c r="A478" s="903">
        <f>A476+1</f>
        <v>237</v>
      </c>
      <c r="B478" s="891" t="s">
        <v>2521</v>
      </c>
      <c r="C478" s="891" t="s">
        <v>1319</v>
      </c>
      <c r="D478" s="891"/>
      <c r="E478" s="1466"/>
      <c r="F478" s="830" t="s">
        <v>2522</v>
      </c>
      <c r="G478" s="834">
        <v>537685.70600000001</v>
      </c>
      <c r="H478" s="835">
        <v>3512474.0449999999</v>
      </c>
      <c r="I478" s="902"/>
      <c r="J478" s="903">
        <f>J476+1</f>
        <v>237</v>
      </c>
      <c r="K478" s="834" t="s">
        <v>2493</v>
      </c>
      <c r="L478" s="834" t="s">
        <v>1319</v>
      </c>
      <c r="M478" s="905"/>
      <c r="N478" s="905"/>
      <c r="O478" s="905"/>
      <c r="P478" s="905"/>
      <c r="Q478" s="905"/>
      <c r="R478" s="905"/>
      <c r="S478" s="905"/>
      <c r="T478" s="905"/>
      <c r="U478" s="836"/>
      <c r="V478" s="836"/>
      <c r="W478" s="834">
        <v>253.947</v>
      </c>
      <c r="X478" s="55" t="s">
        <v>2517</v>
      </c>
      <c r="Y478" s="836">
        <v>537685.076</v>
      </c>
      <c r="Z478" s="836">
        <v>3512474.0449999999</v>
      </c>
      <c r="AA478" s="836"/>
    </row>
    <row r="479" spans="1:27" ht="8" customHeight="1">
      <c r="A479" s="921" t="s">
        <v>2652</v>
      </c>
      <c r="B479" s="921"/>
      <c r="C479" s="922"/>
      <c r="D479" s="922"/>
      <c r="E479" s="921"/>
      <c r="F479" s="921"/>
      <c r="G479" s="921"/>
      <c r="H479" s="921"/>
      <c r="I479" s="921"/>
      <c r="J479" s="921"/>
      <c r="K479" s="921"/>
      <c r="L479" s="921"/>
      <c r="M479" s="921"/>
      <c r="N479" s="921"/>
      <c r="O479" s="921"/>
      <c r="P479" s="921"/>
      <c r="Q479" s="921"/>
      <c r="R479" s="921"/>
      <c r="S479" s="921"/>
      <c r="T479" s="921"/>
      <c r="U479" s="923"/>
      <c r="V479" s="921"/>
      <c r="W479" s="921"/>
      <c r="X479" s="921"/>
      <c r="Y479" s="921"/>
      <c r="Z479" s="921"/>
      <c r="AA479" s="924"/>
    </row>
    <row r="480" spans="1:27" s="900" customFormat="1">
      <c r="A480" s="928">
        <f>A478+1</f>
        <v>238</v>
      </c>
      <c r="B480" s="834" t="s">
        <v>2523</v>
      </c>
      <c r="C480" s="834" t="s">
        <v>1277</v>
      </c>
      <c r="D480" s="838"/>
      <c r="E480" s="1462">
        <f>D481+D483+D485+D487+D489+D491+D493</f>
        <v>2841.9870000000001</v>
      </c>
      <c r="F480" s="845" t="s">
        <v>2524</v>
      </c>
      <c r="G480" s="838">
        <v>538168.00899999996</v>
      </c>
      <c r="H480" s="838">
        <v>3509218.148</v>
      </c>
      <c r="I480" s="843"/>
      <c r="J480" s="928">
        <f>J478+1</f>
        <v>238</v>
      </c>
      <c r="K480" s="834" t="s">
        <v>2523</v>
      </c>
      <c r="L480" s="834" t="s">
        <v>1277</v>
      </c>
      <c r="M480" s="907"/>
      <c r="N480" s="907"/>
      <c r="O480" s="907"/>
      <c r="P480" s="907"/>
      <c r="Q480" s="907"/>
      <c r="R480" s="907"/>
      <c r="S480" s="907"/>
      <c r="T480" s="907"/>
      <c r="U480" s="926"/>
      <c r="V480" s="1464">
        <f>U481+U483+U485+U487+U489+U491+U493</f>
        <v>2841.9879999999998</v>
      </c>
      <c r="W480" s="838">
        <v>252.715</v>
      </c>
      <c r="X480" s="765" t="s">
        <v>2524</v>
      </c>
      <c r="Y480" s="838">
        <v>538168.00899999996</v>
      </c>
      <c r="Z480" s="838">
        <v>3509218.148</v>
      </c>
      <c r="AA480" s="838"/>
    </row>
    <row r="481" spans="1:27" s="900" customFormat="1">
      <c r="A481" s="907"/>
      <c r="B481" s="894"/>
      <c r="C481" s="890"/>
      <c r="D481" s="894">
        <v>407.94499999999999</v>
      </c>
      <c r="E481" s="1462"/>
      <c r="F481" s="845"/>
      <c r="G481" s="890"/>
      <c r="H481" s="890"/>
      <c r="I481" s="929"/>
      <c r="J481" s="907"/>
      <c r="K481" s="894"/>
      <c r="L481" s="890"/>
      <c r="M481" s="907"/>
      <c r="N481" s="907"/>
      <c r="O481" s="907"/>
      <c r="P481" s="907"/>
      <c r="Q481" s="907"/>
      <c r="R481" s="907"/>
      <c r="S481" s="907"/>
      <c r="T481" s="907"/>
      <c r="U481" s="911">
        <v>407.94600000000003</v>
      </c>
      <c r="V481" s="1464"/>
      <c r="W481" s="891"/>
      <c r="X481" s="925"/>
      <c r="Y481" s="890"/>
      <c r="Z481" s="890"/>
      <c r="AA481" s="834" t="s">
        <v>2552</v>
      </c>
    </row>
    <row r="482" spans="1:27" s="900" customFormat="1">
      <c r="A482" s="928">
        <f>A480+1</f>
        <v>239</v>
      </c>
      <c r="B482" s="834" t="s">
        <v>2525</v>
      </c>
      <c r="C482" s="834" t="s">
        <v>62</v>
      </c>
      <c r="D482" s="840"/>
      <c r="E482" s="1462"/>
      <c r="F482" s="845"/>
      <c r="G482" s="837">
        <v>538287.402</v>
      </c>
      <c r="H482" s="837">
        <v>3508828.0649999999</v>
      </c>
      <c r="I482" s="844"/>
      <c r="J482" s="928">
        <f>J480+1</f>
        <v>239</v>
      </c>
      <c r="K482" s="834" t="s">
        <v>2525</v>
      </c>
      <c r="L482" s="834" t="s">
        <v>62</v>
      </c>
      <c r="M482" s="907"/>
      <c r="N482" s="907"/>
      <c r="O482" s="907"/>
      <c r="P482" s="907"/>
      <c r="Q482" s="907"/>
      <c r="R482" s="907"/>
      <c r="S482" s="907"/>
      <c r="T482" s="907"/>
      <c r="U482" s="837"/>
      <c r="V482" s="1464"/>
      <c r="W482" s="838">
        <v>253.285</v>
      </c>
      <c r="X482" s="925"/>
      <c r="Y482" s="837">
        <v>538287.402</v>
      </c>
      <c r="Z482" s="837">
        <v>3508828.0649999999</v>
      </c>
      <c r="AA482" s="838"/>
    </row>
    <row r="483" spans="1:27" s="900" customFormat="1">
      <c r="A483" s="907"/>
      <c r="B483" s="894"/>
      <c r="C483" s="890"/>
      <c r="D483" s="894">
        <v>429.84699999999998</v>
      </c>
      <c r="E483" s="1462"/>
      <c r="F483" s="845"/>
      <c r="G483" s="890"/>
      <c r="H483" s="890"/>
      <c r="I483" s="929"/>
      <c r="J483" s="907"/>
      <c r="K483" s="894"/>
      <c r="L483" s="890"/>
      <c r="M483" s="907"/>
      <c r="N483" s="907"/>
      <c r="O483" s="907"/>
      <c r="P483" s="907"/>
      <c r="Q483" s="907"/>
      <c r="R483" s="907"/>
      <c r="S483" s="907"/>
      <c r="T483" s="907"/>
      <c r="U483" s="911">
        <v>429.84699999999998</v>
      </c>
      <c r="V483" s="1464"/>
      <c r="W483" s="891"/>
      <c r="X483" s="925"/>
      <c r="Y483" s="890"/>
      <c r="Z483" s="890"/>
      <c r="AA483" s="891" t="s">
        <v>2502</v>
      </c>
    </row>
    <row r="484" spans="1:27" s="900" customFormat="1">
      <c r="A484" s="928">
        <f>A482+1</f>
        <v>240</v>
      </c>
      <c r="B484" s="834" t="s">
        <v>2526</v>
      </c>
      <c r="C484" s="834" t="s">
        <v>62</v>
      </c>
      <c r="D484" s="837"/>
      <c r="E484" s="1462"/>
      <c r="F484" s="845"/>
      <c r="G484" s="837">
        <v>538413.20499999996</v>
      </c>
      <c r="H484" s="837">
        <v>3508417.0389999999</v>
      </c>
      <c r="I484" s="844"/>
      <c r="J484" s="928">
        <f>J482+1</f>
        <v>240</v>
      </c>
      <c r="K484" s="834" t="s">
        <v>2526</v>
      </c>
      <c r="L484" s="834" t="s">
        <v>62</v>
      </c>
      <c r="M484" s="907"/>
      <c r="N484" s="907"/>
      <c r="O484" s="907"/>
      <c r="P484" s="907"/>
      <c r="Q484" s="907"/>
      <c r="R484" s="907"/>
      <c r="S484" s="907"/>
      <c r="T484" s="907"/>
      <c r="U484" s="837"/>
      <c r="V484" s="1464"/>
      <c r="W484" s="837">
        <v>252.58099999999999</v>
      </c>
      <c r="X484" s="830"/>
      <c r="Y484" s="837">
        <v>538413.20499999996</v>
      </c>
      <c r="Z484" s="837">
        <v>3508417.0389999999</v>
      </c>
      <c r="AA484" s="837"/>
    </row>
    <row r="485" spans="1:27" s="900" customFormat="1">
      <c r="A485" s="907"/>
      <c r="B485" s="894"/>
      <c r="C485" s="890"/>
      <c r="D485" s="894">
        <v>407.77800000000002</v>
      </c>
      <c r="E485" s="1462"/>
      <c r="F485" s="845"/>
      <c r="G485" s="890"/>
      <c r="H485" s="890"/>
      <c r="I485" s="929"/>
      <c r="J485" s="907"/>
      <c r="K485" s="894"/>
      <c r="L485" s="890"/>
      <c r="M485" s="907"/>
      <c r="N485" s="907"/>
      <c r="O485" s="907"/>
      <c r="P485" s="907"/>
      <c r="Q485" s="907"/>
      <c r="R485" s="907"/>
      <c r="S485" s="907"/>
      <c r="T485" s="907"/>
      <c r="U485" s="911">
        <v>407.77800000000002</v>
      </c>
      <c r="V485" s="1464"/>
      <c r="W485" s="891"/>
      <c r="X485" s="925"/>
      <c r="Y485" s="890"/>
      <c r="Z485" s="890"/>
      <c r="AA485" s="891" t="s">
        <v>2500</v>
      </c>
    </row>
    <row r="486" spans="1:27" s="900" customFormat="1">
      <c r="A486" s="928">
        <f>A484+1</f>
        <v>241</v>
      </c>
      <c r="B486" s="834" t="s">
        <v>2527</v>
      </c>
      <c r="C486" s="834" t="s">
        <v>62</v>
      </c>
      <c r="D486" s="837"/>
      <c r="E486" s="1462"/>
      <c r="F486" s="845"/>
      <c r="G486" s="837">
        <v>538532.549</v>
      </c>
      <c r="H486" s="837">
        <v>3508027.1159999999</v>
      </c>
      <c r="I486" s="844"/>
      <c r="J486" s="928">
        <f>J484+1</f>
        <v>241</v>
      </c>
      <c r="K486" s="834" t="s">
        <v>2527</v>
      </c>
      <c r="L486" s="834" t="s">
        <v>62</v>
      </c>
      <c r="M486" s="907"/>
      <c r="N486" s="907"/>
      <c r="O486" s="907"/>
      <c r="P486" s="907"/>
      <c r="Q486" s="907"/>
      <c r="R486" s="907"/>
      <c r="S486" s="907"/>
      <c r="T486" s="907"/>
      <c r="U486" s="837"/>
      <c r="V486" s="1464"/>
      <c r="W486" s="838">
        <v>253.64099999999999</v>
      </c>
      <c r="X486" s="925"/>
      <c r="Y486" s="837">
        <v>538532.549</v>
      </c>
      <c r="Z486" s="837">
        <v>3508027.1159999999</v>
      </c>
      <c r="AA486" s="838"/>
    </row>
    <row r="487" spans="1:27" s="900" customFormat="1">
      <c r="A487" s="907"/>
      <c r="B487" s="894"/>
      <c r="C487" s="890"/>
      <c r="D487" s="894">
        <v>416.733</v>
      </c>
      <c r="E487" s="1462"/>
      <c r="F487" s="845"/>
      <c r="G487" s="890"/>
      <c r="H487" s="890"/>
      <c r="I487" s="929"/>
      <c r="J487" s="907"/>
      <c r="K487" s="894"/>
      <c r="L487" s="890"/>
      <c r="M487" s="907"/>
      <c r="N487" s="907"/>
      <c r="O487" s="907"/>
      <c r="P487" s="907"/>
      <c r="Q487" s="907"/>
      <c r="R487" s="907"/>
      <c r="S487" s="907"/>
      <c r="T487" s="907"/>
      <c r="U487" s="911">
        <v>416.733</v>
      </c>
      <c r="V487" s="1464"/>
      <c r="W487" s="891"/>
      <c r="X487" s="925"/>
      <c r="Y487" s="890"/>
      <c r="Z487" s="890"/>
      <c r="AA487" s="891" t="s">
        <v>2553</v>
      </c>
    </row>
    <row r="488" spans="1:27" s="900" customFormat="1">
      <c r="A488" s="928">
        <f>A486+1</f>
        <v>242</v>
      </c>
      <c r="B488" s="834" t="s">
        <v>2528</v>
      </c>
      <c r="C488" s="834" t="s">
        <v>76</v>
      </c>
      <c r="D488" s="837"/>
      <c r="E488" s="1462"/>
      <c r="F488" s="845"/>
      <c r="G488" s="837">
        <v>538654.51300000004</v>
      </c>
      <c r="H488" s="837">
        <v>3507628.63</v>
      </c>
      <c r="I488" s="844"/>
      <c r="J488" s="928">
        <f>J486+1</f>
        <v>242</v>
      </c>
      <c r="K488" s="834" t="s">
        <v>2528</v>
      </c>
      <c r="L488" s="834" t="s">
        <v>76</v>
      </c>
      <c r="M488" s="907"/>
      <c r="N488" s="907"/>
      <c r="O488" s="907"/>
      <c r="P488" s="907"/>
      <c r="Q488" s="907"/>
      <c r="R488" s="907"/>
      <c r="S488" s="907"/>
      <c r="T488" s="907"/>
      <c r="U488" s="837"/>
      <c r="V488" s="1464"/>
      <c r="W488" s="837">
        <v>251.63800000000001</v>
      </c>
      <c r="X488" s="830"/>
      <c r="Y488" s="837">
        <v>538654.51300000004</v>
      </c>
      <c r="Z488" s="837">
        <v>3507628.63</v>
      </c>
      <c r="AA488" s="837"/>
    </row>
    <row r="489" spans="1:27" s="900" customFormat="1">
      <c r="A489" s="907"/>
      <c r="B489" s="894"/>
      <c r="C489" s="890"/>
      <c r="D489" s="894">
        <v>421.34500000000003</v>
      </c>
      <c r="E489" s="1462"/>
      <c r="F489" s="845"/>
      <c r="G489" s="890"/>
      <c r="H489" s="890"/>
      <c r="I489" s="929"/>
      <c r="J489" s="907"/>
      <c r="K489" s="894"/>
      <c r="L489" s="890"/>
      <c r="M489" s="907"/>
      <c r="N489" s="907"/>
      <c r="O489" s="907"/>
      <c r="P489" s="907"/>
      <c r="Q489" s="907"/>
      <c r="R489" s="907"/>
      <c r="S489" s="907"/>
      <c r="T489" s="907"/>
      <c r="U489" s="911">
        <v>421.34500000000003</v>
      </c>
      <c r="V489" s="1464"/>
      <c r="W489" s="891"/>
      <c r="X489" s="925"/>
      <c r="Y489" s="890"/>
      <c r="Z489" s="890"/>
      <c r="AA489" s="891" t="s">
        <v>2554</v>
      </c>
    </row>
    <row r="490" spans="1:27" s="900" customFormat="1">
      <c r="A490" s="928">
        <f>A488+1</f>
        <v>243</v>
      </c>
      <c r="B490" s="834" t="s">
        <v>2529</v>
      </c>
      <c r="C490" s="834" t="s">
        <v>62</v>
      </c>
      <c r="D490" s="837"/>
      <c r="E490" s="1462"/>
      <c r="F490" s="845"/>
      <c r="G490" s="837">
        <v>538777.82799999998</v>
      </c>
      <c r="H490" s="837">
        <v>3507225.7340000002</v>
      </c>
      <c r="I490" s="844"/>
      <c r="J490" s="928">
        <f>J488+1</f>
        <v>243</v>
      </c>
      <c r="K490" s="834" t="s">
        <v>2529</v>
      </c>
      <c r="L490" s="834" t="s">
        <v>62</v>
      </c>
      <c r="M490" s="907"/>
      <c r="N490" s="907"/>
      <c r="O490" s="907"/>
      <c r="P490" s="907"/>
      <c r="Q490" s="907"/>
      <c r="R490" s="907"/>
      <c r="S490" s="907"/>
      <c r="T490" s="907"/>
      <c r="U490" s="837"/>
      <c r="V490" s="1464"/>
      <c r="W490" s="838">
        <v>250.84899999999999</v>
      </c>
      <c r="X490" s="925"/>
      <c r="Y490" s="837">
        <v>538777.82799999998</v>
      </c>
      <c r="Z490" s="837">
        <v>3507225.7340000002</v>
      </c>
      <c r="AA490" s="838"/>
    </row>
    <row r="491" spans="1:27" s="900" customFormat="1">
      <c r="A491" s="907"/>
      <c r="B491" s="894"/>
      <c r="C491" s="890"/>
      <c r="D491" s="894">
        <v>385.64</v>
      </c>
      <c r="E491" s="1462"/>
      <c r="F491" s="845"/>
      <c r="G491" s="890"/>
      <c r="H491" s="890"/>
      <c r="I491" s="929"/>
      <c r="J491" s="907"/>
      <c r="K491" s="894"/>
      <c r="L491" s="890"/>
      <c r="M491" s="907"/>
      <c r="N491" s="907"/>
      <c r="O491" s="907"/>
      <c r="P491" s="907"/>
      <c r="Q491" s="907"/>
      <c r="R491" s="907"/>
      <c r="S491" s="907"/>
      <c r="T491" s="907"/>
      <c r="U491" s="911">
        <v>385.64</v>
      </c>
      <c r="V491" s="1464"/>
      <c r="W491" s="891"/>
      <c r="X491" s="925"/>
      <c r="Y491" s="890"/>
      <c r="Z491" s="890"/>
      <c r="AA491" s="891" t="s">
        <v>2499</v>
      </c>
    </row>
    <row r="492" spans="1:27" s="900" customFormat="1">
      <c r="A492" s="928">
        <f>A490+1</f>
        <v>244</v>
      </c>
      <c r="B492" s="834" t="s">
        <v>2530</v>
      </c>
      <c r="C492" s="834" t="s">
        <v>76</v>
      </c>
      <c r="D492" s="837"/>
      <c r="E492" s="1462"/>
      <c r="F492" s="845"/>
      <c r="G492" s="838">
        <v>538890.69299999997</v>
      </c>
      <c r="H492" s="838">
        <v>3506856.98</v>
      </c>
      <c r="I492" s="843"/>
      <c r="J492" s="928">
        <f>J490+1</f>
        <v>244</v>
      </c>
      <c r="K492" s="834" t="s">
        <v>2530</v>
      </c>
      <c r="L492" s="834" t="s">
        <v>76</v>
      </c>
      <c r="M492" s="907"/>
      <c r="N492" s="907"/>
      <c r="O492" s="907"/>
      <c r="P492" s="907"/>
      <c r="Q492" s="907"/>
      <c r="R492" s="907"/>
      <c r="S492" s="907"/>
      <c r="T492" s="907"/>
      <c r="U492" s="837"/>
      <c r="V492" s="1464"/>
      <c r="W492" s="838">
        <v>249.36</v>
      </c>
      <c r="X492" s="925"/>
      <c r="Y492" s="838">
        <v>538890.69299999997</v>
      </c>
      <c r="Z492" s="838">
        <v>3506856.98</v>
      </c>
      <c r="AA492" s="838"/>
    </row>
    <row r="493" spans="1:27" s="900" customFormat="1">
      <c r="A493" s="907"/>
      <c r="B493" s="894"/>
      <c r="C493" s="890"/>
      <c r="D493" s="894">
        <v>372.69900000000001</v>
      </c>
      <c r="E493" s="1462"/>
      <c r="F493" s="845"/>
      <c r="G493" s="890"/>
      <c r="H493" s="890"/>
      <c r="I493" s="929"/>
      <c r="J493" s="907"/>
      <c r="K493" s="894"/>
      <c r="L493" s="890"/>
      <c r="M493" s="907"/>
      <c r="N493" s="907"/>
      <c r="O493" s="907"/>
      <c r="P493" s="907"/>
      <c r="Q493" s="907"/>
      <c r="R493" s="907"/>
      <c r="S493" s="907"/>
      <c r="T493" s="907"/>
      <c r="U493" s="911">
        <v>372.69900000000001</v>
      </c>
      <c r="V493" s="1464"/>
      <c r="W493" s="891"/>
      <c r="X493" s="925"/>
      <c r="Y493" s="890"/>
      <c r="Z493" s="890"/>
      <c r="AA493" s="891" t="s">
        <v>2495</v>
      </c>
    </row>
    <row r="494" spans="1:27" s="900" customFormat="1" ht="43.5">
      <c r="A494" s="928">
        <f>A492+1</f>
        <v>245</v>
      </c>
      <c r="B494" s="55" t="s">
        <v>2531</v>
      </c>
      <c r="C494" s="834" t="s">
        <v>2608</v>
      </c>
      <c r="D494" s="840"/>
      <c r="E494" s="930"/>
      <c r="F494" s="846" t="s">
        <v>2532</v>
      </c>
      <c r="G494" s="837">
        <v>538999.77</v>
      </c>
      <c r="H494" s="837">
        <v>3506500.6</v>
      </c>
      <c r="I494" s="931"/>
      <c r="J494" s="928">
        <f>J492+1</f>
        <v>245</v>
      </c>
      <c r="K494" s="55" t="s">
        <v>2531</v>
      </c>
      <c r="L494" s="55" t="s">
        <v>1402</v>
      </c>
      <c r="M494" s="928">
        <v>1.5</v>
      </c>
      <c r="N494" s="928">
        <v>1.5</v>
      </c>
      <c r="O494" s="928">
        <v>1.5</v>
      </c>
      <c r="P494" s="928">
        <v>1.5</v>
      </c>
      <c r="Q494" s="907"/>
      <c r="R494" s="907"/>
      <c r="S494" s="907"/>
      <c r="T494" s="907"/>
      <c r="U494" s="837"/>
      <c r="V494" s="839"/>
      <c r="W494" s="837">
        <v>250.43</v>
      </c>
      <c r="X494" s="830" t="s">
        <v>2532</v>
      </c>
      <c r="Y494" s="837">
        <v>538999.77</v>
      </c>
      <c r="Z494" s="837">
        <v>3506500.6</v>
      </c>
      <c r="AA494" s="837"/>
    </row>
    <row r="495" spans="1:27" s="900" customFormat="1">
      <c r="A495" s="907"/>
      <c r="B495" s="894"/>
      <c r="C495" s="890"/>
      <c r="D495" s="894">
        <v>407.91199999999998</v>
      </c>
      <c r="E495" s="1462">
        <v>816.077</v>
      </c>
      <c r="F495" s="846"/>
      <c r="G495" s="890"/>
      <c r="H495" s="890"/>
      <c r="I495" s="931"/>
      <c r="J495" s="907"/>
      <c r="K495" s="894"/>
      <c r="L495" s="890"/>
      <c r="M495" s="907"/>
      <c r="N495" s="907"/>
      <c r="O495" s="907"/>
      <c r="P495" s="907"/>
      <c r="Q495" s="907"/>
      <c r="R495" s="907"/>
      <c r="S495" s="907"/>
      <c r="T495" s="907"/>
      <c r="U495" s="911">
        <v>407.91199999999998</v>
      </c>
      <c r="V495" s="1464">
        <v>816.077</v>
      </c>
      <c r="W495" s="891"/>
      <c r="X495" s="925"/>
      <c r="Y495" s="890"/>
      <c r="Z495" s="890"/>
      <c r="AA495" s="891" t="s">
        <v>2564</v>
      </c>
    </row>
    <row r="496" spans="1:27" s="900" customFormat="1">
      <c r="A496" s="928">
        <f>A494+1</f>
        <v>246</v>
      </c>
      <c r="B496" s="834" t="s">
        <v>2533</v>
      </c>
      <c r="C496" s="834" t="s">
        <v>62</v>
      </c>
      <c r="D496" s="838"/>
      <c r="E496" s="1462"/>
      <c r="F496" s="846"/>
      <c r="G496" s="837">
        <v>538919.42500000005</v>
      </c>
      <c r="H496" s="837">
        <v>3506100.679</v>
      </c>
      <c r="I496" s="931"/>
      <c r="J496" s="928">
        <f>J494+1</f>
        <v>246</v>
      </c>
      <c r="K496" s="834" t="s">
        <v>2533</v>
      </c>
      <c r="L496" s="834" t="s">
        <v>62</v>
      </c>
      <c r="M496" s="907"/>
      <c r="N496" s="907"/>
      <c r="O496" s="907"/>
      <c r="P496" s="907"/>
      <c r="Q496" s="907"/>
      <c r="R496" s="907"/>
      <c r="S496" s="907"/>
      <c r="T496" s="907"/>
      <c r="U496" s="838"/>
      <c r="V496" s="1464"/>
      <c r="W496" s="837">
        <v>250.22</v>
      </c>
      <c r="X496" s="830"/>
      <c r="Y496" s="837">
        <v>538919.42500000005</v>
      </c>
      <c r="Z496" s="837">
        <v>3506100.679</v>
      </c>
      <c r="AA496" s="837"/>
    </row>
    <row r="497" spans="1:27" s="900" customFormat="1">
      <c r="A497" s="907"/>
      <c r="B497" s="894"/>
      <c r="C497" s="890"/>
      <c r="D497" s="894">
        <v>408.16500000000002</v>
      </c>
      <c r="E497" s="1462"/>
      <c r="F497" s="846"/>
      <c r="G497" s="890"/>
      <c r="H497" s="890"/>
      <c r="I497" s="931"/>
      <c r="J497" s="907"/>
      <c r="K497" s="894"/>
      <c r="L497" s="890"/>
      <c r="M497" s="907"/>
      <c r="N497" s="907"/>
      <c r="O497" s="907"/>
      <c r="P497" s="907"/>
      <c r="Q497" s="907"/>
      <c r="R497" s="907"/>
      <c r="S497" s="907"/>
      <c r="T497" s="907"/>
      <c r="U497" s="911">
        <v>408.16500000000002</v>
      </c>
      <c r="V497" s="1464"/>
      <c r="W497" s="891"/>
      <c r="X497" s="925"/>
      <c r="Y497" s="890"/>
      <c r="Z497" s="890"/>
      <c r="AA497" s="891" t="s">
        <v>2565</v>
      </c>
    </row>
    <row r="498" spans="1:27" s="900" customFormat="1">
      <c r="A498" s="928">
        <f>A496+1</f>
        <v>247</v>
      </c>
      <c r="B498" s="55" t="s">
        <v>2534</v>
      </c>
      <c r="C498" s="55" t="s">
        <v>1402</v>
      </c>
      <c r="D498" s="837"/>
      <c r="E498" s="1462">
        <f>D499</f>
        <v>227.36600000000001</v>
      </c>
      <c r="F498" s="830" t="s">
        <v>2535</v>
      </c>
      <c r="G498" s="837">
        <v>538839.02899999998</v>
      </c>
      <c r="H498" s="837">
        <v>3505700.51</v>
      </c>
      <c r="I498" s="931"/>
      <c r="J498" s="928">
        <f>J496+1</f>
        <v>247</v>
      </c>
      <c r="K498" s="55" t="s">
        <v>2534</v>
      </c>
      <c r="L498" s="55" t="s">
        <v>1938</v>
      </c>
      <c r="M498" s="907"/>
      <c r="N498" s="907"/>
      <c r="O498" s="907"/>
      <c r="P498" s="907"/>
      <c r="Q498" s="907"/>
      <c r="R498" s="907"/>
      <c r="S498" s="907"/>
      <c r="T498" s="907"/>
      <c r="U498" s="837"/>
      <c r="V498" s="1464"/>
      <c r="W498" s="837">
        <v>249.72</v>
      </c>
      <c r="X498" s="830" t="s">
        <v>2535</v>
      </c>
      <c r="Y498" s="837">
        <v>538839.02899999998</v>
      </c>
      <c r="Z498" s="837">
        <v>3505700.51</v>
      </c>
      <c r="AA498" s="837"/>
    </row>
    <row r="499" spans="1:27" s="900" customFormat="1">
      <c r="A499" s="907"/>
      <c r="B499" s="894"/>
      <c r="C499" s="890"/>
      <c r="D499" s="894">
        <v>227.36600000000001</v>
      </c>
      <c r="E499" s="1462"/>
      <c r="F499" s="925"/>
      <c r="G499" s="890"/>
      <c r="H499" s="890"/>
      <c r="I499" s="931"/>
      <c r="J499" s="907"/>
      <c r="K499" s="894"/>
      <c r="L499" s="890"/>
      <c r="M499" s="907"/>
      <c r="N499" s="907"/>
      <c r="O499" s="907"/>
      <c r="P499" s="907"/>
      <c r="Q499" s="907"/>
      <c r="R499" s="907"/>
      <c r="S499" s="907"/>
      <c r="T499" s="907"/>
      <c r="U499" s="911">
        <v>227.36600000000001</v>
      </c>
      <c r="V499" s="1464">
        <f>U499</f>
        <v>227.36600000000001</v>
      </c>
      <c r="W499" s="891"/>
      <c r="X499" s="925"/>
      <c r="Y499" s="890"/>
      <c r="Z499" s="890"/>
      <c r="AA499" s="891" t="s">
        <v>2566</v>
      </c>
    </row>
    <row r="500" spans="1:27" s="900" customFormat="1">
      <c r="A500" s="928">
        <f>A498+1</f>
        <v>248</v>
      </c>
      <c r="B500" s="834" t="s">
        <v>2536</v>
      </c>
      <c r="C500" s="834" t="s">
        <v>90</v>
      </c>
      <c r="D500" s="838"/>
      <c r="E500" s="1463">
        <f>D501</f>
        <v>401.36599999999999</v>
      </c>
      <c r="F500" s="765" t="s">
        <v>2537</v>
      </c>
      <c r="G500" s="838">
        <v>538867.96900000004</v>
      </c>
      <c r="H500" s="838">
        <v>3505474.9929999998</v>
      </c>
      <c r="I500" s="931"/>
      <c r="J500" s="928">
        <f>J498+1</f>
        <v>248</v>
      </c>
      <c r="K500" s="834" t="s">
        <v>2536</v>
      </c>
      <c r="L500" s="834" t="s">
        <v>1998</v>
      </c>
      <c r="M500" s="907"/>
      <c r="N500" s="907"/>
      <c r="O500" s="907"/>
      <c r="P500" s="907"/>
      <c r="Q500" s="907"/>
      <c r="R500" s="907"/>
      <c r="S500" s="907"/>
      <c r="T500" s="907"/>
      <c r="U500" s="838"/>
      <c r="V500" s="1464"/>
      <c r="W500" s="838">
        <v>248.90199999999999</v>
      </c>
      <c r="X500" s="765" t="s">
        <v>2537</v>
      </c>
      <c r="Y500" s="838">
        <v>538867.96900000004</v>
      </c>
      <c r="Z500" s="838">
        <v>3505474.9929999998</v>
      </c>
      <c r="AA500" s="838"/>
    </row>
    <row r="501" spans="1:27" s="900" customFormat="1">
      <c r="A501" s="907"/>
      <c r="B501" s="894"/>
      <c r="C501" s="890"/>
      <c r="D501" s="894">
        <v>401.36599999999999</v>
      </c>
      <c r="E501" s="1463"/>
      <c r="F501" s="925"/>
      <c r="G501" s="890"/>
      <c r="H501" s="890"/>
      <c r="I501" s="931"/>
      <c r="J501" s="907"/>
      <c r="K501" s="894"/>
      <c r="L501" s="890"/>
      <c r="M501" s="907"/>
      <c r="N501" s="907"/>
      <c r="O501" s="907"/>
      <c r="P501" s="907"/>
      <c r="Q501" s="907"/>
      <c r="R501" s="907"/>
      <c r="S501" s="907"/>
      <c r="T501" s="907"/>
      <c r="U501" s="911">
        <v>401.36599999999999</v>
      </c>
      <c r="V501" s="1464">
        <f>U501</f>
        <v>401.36599999999999</v>
      </c>
      <c r="W501" s="891"/>
      <c r="X501" s="925"/>
      <c r="Y501" s="890"/>
      <c r="Z501" s="890"/>
      <c r="AA501" s="891" t="s">
        <v>2567</v>
      </c>
    </row>
    <row r="502" spans="1:27" s="900" customFormat="1">
      <c r="A502" s="928">
        <f>A500+1</f>
        <v>249</v>
      </c>
      <c r="B502" s="55" t="s">
        <v>2538</v>
      </c>
      <c r="C502" s="55" t="s">
        <v>90</v>
      </c>
      <c r="D502" s="837"/>
      <c r="E502" s="1463">
        <f>D503+D505+D507</f>
        <v>1221.902</v>
      </c>
      <c r="F502" s="830" t="s">
        <v>2539</v>
      </c>
      <c r="G502" s="837">
        <v>538901.55599999998</v>
      </c>
      <c r="H502" s="837">
        <v>3505075.0350000001</v>
      </c>
      <c r="I502" s="931"/>
      <c r="J502" s="928">
        <f>J500+1</f>
        <v>249</v>
      </c>
      <c r="K502" s="55" t="s">
        <v>2538</v>
      </c>
      <c r="L502" s="55" t="s">
        <v>90</v>
      </c>
      <c r="M502" s="907"/>
      <c r="N502" s="907"/>
      <c r="O502" s="907"/>
      <c r="P502" s="907"/>
      <c r="Q502" s="907"/>
      <c r="R502" s="907"/>
      <c r="S502" s="907"/>
      <c r="T502" s="907"/>
      <c r="U502" s="837"/>
      <c r="V502" s="1464"/>
      <c r="W502" s="837">
        <v>249.03899999999999</v>
      </c>
      <c r="X502" s="830" t="s">
        <v>2539</v>
      </c>
      <c r="Y502" s="837">
        <v>538901.55599999998</v>
      </c>
      <c r="Z502" s="837">
        <v>3505075.0350000001</v>
      </c>
      <c r="AA502" s="837"/>
    </row>
    <row r="503" spans="1:27" s="900" customFormat="1">
      <c r="A503" s="907"/>
      <c r="B503" s="894"/>
      <c r="C503" s="890"/>
      <c r="D503" s="894">
        <v>403.06400000000002</v>
      </c>
      <c r="E503" s="1463"/>
      <c r="F503" s="925"/>
      <c r="G503" s="890"/>
      <c r="H503" s="890"/>
      <c r="I503" s="931"/>
      <c r="J503" s="907"/>
      <c r="K503" s="894"/>
      <c r="L503" s="890"/>
      <c r="M503" s="907"/>
      <c r="N503" s="907"/>
      <c r="O503" s="907"/>
      <c r="P503" s="907"/>
      <c r="Q503" s="907"/>
      <c r="R503" s="907"/>
      <c r="S503" s="907"/>
      <c r="T503" s="907"/>
      <c r="U503" s="911">
        <v>403.06400000000002</v>
      </c>
      <c r="V503" s="1464">
        <f>U503+U505+U507</f>
        <v>1221.902</v>
      </c>
      <c r="W503" s="891"/>
      <c r="X503" s="925"/>
      <c r="Y503" s="890"/>
      <c r="Z503" s="890"/>
      <c r="AA503" s="891" t="s">
        <v>2568</v>
      </c>
    </row>
    <row r="504" spans="1:27" s="900" customFormat="1">
      <c r="A504" s="928">
        <f>A502+1</f>
        <v>250</v>
      </c>
      <c r="B504" s="834" t="s">
        <v>2540</v>
      </c>
      <c r="C504" s="834" t="s">
        <v>53</v>
      </c>
      <c r="D504" s="837"/>
      <c r="E504" s="1463"/>
      <c r="F504" s="830"/>
      <c r="G504" s="837">
        <v>538846.11899999995</v>
      </c>
      <c r="H504" s="837">
        <v>3504675.8020000001</v>
      </c>
      <c r="I504" s="931"/>
      <c r="J504" s="928">
        <f>J502+1</f>
        <v>250</v>
      </c>
      <c r="K504" s="834" t="s">
        <v>2540</v>
      </c>
      <c r="L504" s="834" t="s">
        <v>53</v>
      </c>
      <c r="M504" s="907"/>
      <c r="N504" s="907"/>
      <c r="O504" s="907"/>
      <c r="P504" s="907"/>
      <c r="Q504" s="907"/>
      <c r="R504" s="907"/>
      <c r="S504" s="907"/>
      <c r="T504" s="907"/>
      <c r="U504" s="837"/>
      <c r="V504" s="1464"/>
      <c r="W504" s="837">
        <v>248.761</v>
      </c>
      <c r="X504" s="830"/>
      <c r="Y504" s="837">
        <v>538846.11899999995</v>
      </c>
      <c r="Z504" s="837">
        <v>3504675.8020000001</v>
      </c>
      <c r="AA504" s="837"/>
    </row>
    <row r="505" spans="1:27" s="900" customFormat="1">
      <c r="A505" s="907"/>
      <c r="B505" s="894"/>
      <c r="C505" s="890"/>
      <c r="D505" s="894">
        <v>398.93299999999999</v>
      </c>
      <c r="E505" s="1463"/>
      <c r="F505" s="833"/>
      <c r="G505" s="890"/>
      <c r="H505" s="890"/>
      <c r="I505" s="931"/>
      <c r="J505" s="907"/>
      <c r="K505" s="894"/>
      <c r="L505" s="890"/>
      <c r="M505" s="907"/>
      <c r="N505" s="907"/>
      <c r="O505" s="907"/>
      <c r="P505" s="907"/>
      <c r="Q505" s="907"/>
      <c r="R505" s="907"/>
      <c r="S505" s="907"/>
      <c r="T505" s="907"/>
      <c r="U505" s="911">
        <v>398.93299999999999</v>
      </c>
      <c r="V505" s="1464"/>
      <c r="W505" s="891"/>
      <c r="X505" s="833"/>
      <c r="Y505" s="890"/>
      <c r="Z505" s="890"/>
      <c r="AA505" s="891" t="s">
        <v>2569</v>
      </c>
    </row>
    <row r="506" spans="1:27" s="900" customFormat="1">
      <c r="A506" s="928">
        <f>A504+1</f>
        <v>251</v>
      </c>
      <c r="B506" s="834" t="s">
        <v>2541</v>
      </c>
      <c r="C506" s="834" t="s">
        <v>62</v>
      </c>
      <c r="D506" s="837"/>
      <c r="E506" s="1463"/>
      <c r="F506" s="833"/>
      <c r="G506" s="837">
        <v>538791.24899999995</v>
      </c>
      <c r="H506" s="837">
        <v>3504280.66</v>
      </c>
      <c r="I506" s="931"/>
      <c r="J506" s="928">
        <f>J504+1</f>
        <v>251</v>
      </c>
      <c r="K506" s="834" t="s">
        <v>2541</v>
      </c>
      <c r="L506" s="834" t="s">
        <v>62</v>
      </c>
      <c r="M506" s="907"/>
      <c r="N506" s="907"/>
      <c r="O506" s="907"/>
      <c r="P506" s="907"/>
      <c r="Q506" s="907"/>
      <c r="R506" s="907"/>
      <c r="S506" s="907"/>
      <c r="T506" s="907"/>
      <c r="U506" s="837"/>
      <c r="V506" s="1464"/>
      <c r="W506" s="838">
        <v>248.54300000000001</v>
      </c>
      <c r="X506" s="833"/>
      <c r="Y506" s="837">
        <v>538791.24899999995</v>
      </c>
      <c r="Z506" s="837">
        <v>3504280.66</v>
      </c>
      <c r="AA506" s="838"/>
    </row>
    <row r="507" spans="1:27" s="900" customFormat="1">
      <c r="A507" s="907"/>
      <c r="B507" s="894"/>
      <c r="C507" s="890"/>
      <c r="D507" s="894">
        <v>419.90499999999997</v>
      </c>
      <c r="E507" s="1463"/>
      <c r="F507" s="833"/>
      <c r="G507" s="890"/>
      <c r="H507" s="890"/>
      <c r="I507" s="931"/>
      <c r="J507" s="907"/>
      <c r="K507" s="894"/>
      <c r="L507" s="890"/>
      <c r="M507" s="907"/>
      <c r="N507" s="907"/>
      <c r="O507" s="907"/>
      <c r="P507" s="907"/>
      <c r="Q507" s="907"/>
      <c r="R507" s="907"/>
      <c r="S507" s="907"/>
      <c r="T507" s="907"/>
      <c r="U507" s="911">
        <v>419.90499999999997</v>
      </c>
      <c r="V507" s="1464"/>
      <c r="W507" s="891"/>
      <c r="X507" s="833"/>
      <c r="Y507" s="890"/>
      <c r="Z507" s="890"/>
      <c r="AA507" s="891" t="s">
        <v>2570</v>
      </c>
    </row>
    <row r="508" spans="1:27" s="900" customFormat="1">
      <c r="A508" s="928">
        <f>A506+1</f>
        <v>252</v>
      </c>
      <c r="B508" s="55" t="s">
        <v>2542</v>
      </c>
      <c r="C508" s="55" t="s">
        <v>1361</v>
      </c>
      <c r="D508" s="837"/>
      <c r="E508" s="1463"/>
      <c r="F508" s="830" t="s">
        <v>2543</v>
      </c>
      <c r="G508" s="837">
        <v>538733.495</v>
      </c>
      <c r="H508" s="837">
        <v>3503864.7459999998</v>
      </c>
      <c r="I508" s="931"/>
      <c r="J508" s="928">
        <f>J506+1</f>
        <v>252</v>
      </c>
      <c r="K508" s="55" t="s">
        <v>2542</v>
      </c>
      <c r="L508" s="55" t="s">
        <v>1361</v>
      </c>
      <c r="M508" s="907"/>
      <c r="N508" s="907"/>
      <c r="O508" s="907"/>
      <c r="P508" s="907"/>
      <c r="Q508" s="907"/>
      <c r="R508" s="907"/>
      <c r="S508" s="907"/>
      <c r="T508" s="907"/>
      <c r="U508" s="837"/>
      <c r="V508" s="1464"/>
      <c r="W508" s="837">
        <v>248.35400000000001</v>
      </c>
      <c r="X508" s="830" t="s">
        <v>2571</v>
      </c>
      <c r="Y508" s="837">
        <v>538733.495</v>
      </c>
      <c r="Z508" s="837">
        <v>3503864.7459999998</v>
      </c>
      <c r="AA508" s="837"/>
    </row>
    <row r="509" spans="1:27" s="900" customFormat="1">
      <c r="A509" s="907"/>
      <c r="B509" s="894"/>
      <c r="C509" s="890"/>
      <c r="D509" s="894">
        <v>373.38900000000001</v>
      </c>
      <c r="E509" s="1463">
        <v>2000.393</v>
      </c>
      <c r="F509" s="833"/>
      <c r="G509" s="890"/>
      <c r="H509" s="890"/>
      <c r="I509" s="931"/>
      <c r="J509" s="907"/>
      <c r="K509" s="894"/>
      <c r="L509" s="890"/>
      <c r="M509" s="907"/>
      <c r="N509" s="907"/>
      <c r="O509" s="907"/>
      <c r="P509" s="907"/>
      <c r="Q509" s="907"/>
      <c r="R509" s="907"/>
      <c r="S509" s="907"/>
      <c r="T509" s="907"/>
      <c r="U509" s="911">
        <v>373.38900000000001</v>
      </c>
      <c r="V509" s="1464">
        <f>U509+U511+U513+U515+U517</f>
        <v>2000.393</v>
      </c>
      <c r="W509" s="891"/>
      <c r="X509" s="833"/>
      <c r="Y509" s="890"/>
      <c r="Z509" s="890"/>
      <c r="AA509" s="891" t="s">
        <v>2572</v>
      </c>
    </row>
    <row r="510" spans="1:27" s="900" customFormat="1">
      <c r="A510" s="928">
        <f>A508+1</f>
        <v>253</v>
      </c>
      <c r="B510" s="834" t="s">
        <v>2544</v>
      </c>
      <c r="C510" s="834" t="s">
        <v>62</v>
      </c>
      <c r="D510" s="837"/>
      <c r="E510" s="1463"/>
      <c r="F510" s="830"/>
      <c r="G510" s="837">
        <v>538799.77500000002</v>
      </c>
      <c r="H510" s="837">
        <v>3503497.287</v>
      </c>
      <c r="I510" s="931"/>
      <c r="J510" s="928">
        <f>J508+1</f>
        <v>253</v>
      </c>
      <c r="K510" s="834" t="s">
        <v>2544</v>
      </c>
      <c r="L510" s="834" t="s">
        <v>62</v>
      </c>
      <c r="M510" s="907"/>
      <c r="N510" s="907"/>
      <c r="O510" s="907"/>
      <c r="P510" s="907"/>
      <c r="Q510" s="907"/>
      <c r="R510" s="907"/>
      <c r="S510" s="907"/>
      <c r="T510" s="907"/>
      <c r="U510" s="837"/>
      <c r="V510" s="1464"/>
      <c r="W510" s="837">
        <v>248.31100000000001</v>
      </c>
      <c r="X510" s="830"/>
      <c r="Y510" s="837">
        <v>538799.77500000002</v>
      </c>
      <c r="Z510" s="837">
        <v>3503497.287</v>
      </c>
      <c r="AA510" s="837"/>
    </row>
    <row r="511" spans="1:27" s="900" customFormat="1">
      <c r="A511" s="907"/>
      <c r="B511" s="894"/>
      <c r="C511" s="890"/>
      <c r="D511" s="894">
        <v>419.81299999999999</v>
      </c>
      <c r="E511" s="1463"/>
      <c r="F511" s="833"/>
      <c r="G511" s="890"/>
      <c r="H511" s="890"/>
      <c r="I511" s="931"/>
      <c r="J511" s="907"/>
      <c r="K511" s="894"/>
      <c r="L511" s="890"/>
      <c r="M511" s="907"/>
      <c r="N511" s="907"/>
      <c r="O511" s="907"/>
      <c r="P511" s="907"/>
      <c r="Q511" s="907"/>
      <c r="R511" s="907"/>
      <c r="S511" s="907"/>
      <c r="T511" s="907"/>
      <c r="U511" s="911">
        <v>419.81299999999999</v>
      </c>
      <c r="V511" s="1464"/>
      <c r="W511" s="891"/>
      <c r="X511" s="833"/>
      <c r="Y511" s="890"/>
      <c r="Z511" s="890"/>
      <c r="AA511" s="836" t="s">
        <v>2500</v>
      </c>
    </row>
    <row r="512" spans="1:27" s="900" customFormat="1">
      <c r="A512" s="928">
        <f>A510+1</f>
        <v>254</v>
      </c>
      <c r="B512" s="834" t="s">
        <v>2545</v>
      </c>
      <c r="C512" s="834" t="s">
        <v>62</v>
      </c>
      <c r="D512" s="837"/>
      <c r="E512" s="1463"/>
      <c r="F512" s="833"/>
      <c r="G512" s="837">
        <v>538874.29500000004</v>
      </c>
      <c r="H512" s="837">
        <v>3503084.14</v>
      </c>
      <c r="I512" s="931"/>
      <c r="J512" s="928">
        <f>J510+1</f>
        <v>254</v>
      </c>
      <c r="K512" s="834" t="s">
        <v>2545</v>
      </c>
      <c r="L512" s="834" t="s">
        <v>62</v>
      </c>
      <c r="M512" s="907"/>
      <c r="N512" s="907"/>
      <c r="O512" s="907"/>
      <c r="P512" s="907"/>
      <c r="Q512" s="907"/>
      <c r="R512" s="907"/>
      <c r="S512" s="907"/>
      <c r="T512" s="907"/>
      <c r="U512" s="837"/>
      <c r="V512" s="1464"/>
      <c r="W512" s="838">
        <v>248.22399999999999</v>
      </c>
      <c r="X512" s="833"/>
      <c r="Y512" s="837">
        <v>538874.29500000004</v>
      </c>
      <c r="Z512" s="837">
        <v>3503084.14</v>
      </c>
      <c r="AA512" s="836"/>
    </row>
    <row r="513" spans="1:27" s="900" customFormat="1">
      <c r="A513" s="907"/>
      <c r="B513" s="894"/>
      <c r="C513" s="890"/>
      <c r="D513" s="894">
        <v>410.04899999999998</v>
      </c>
      <c r="E513" s="1463"/>
      <c r="F513" s="833"/>
      <c r="G513" s="890"/>
      <c r="H513" s="890"/>
      <c r="I513" s="931"/>
      <c r="J513" s="907"/>
      <c r="K513" s="894"/>
      <c r="L513" s="890"/>
      <c r="M513" s="907"/>
      <c r="N513" s="907"/>
      <c r="O513" s="907"/>
      <c r="P513" s="907"/>
      <c r="Q513" s="907"/>
      <c r="R513" s="907"/>
      <c r="S513" s="907"/>
      <c r="T513" s="907"/>
      <c r="U513" s="911">
        <v>410.04899999999998</v>
      </c>
      <c r="V513" s="1464"/>
      <c r="W513" s="891"/>
      <c r="X513" s="833"/>
      <c r="Y513" s="890"/>
      <c r="Z513" s="890"/>
      <c r="AA513" s="836" t="s">
        <v>2500</v>
      </c>
    </row>
    <row r="514" spans="1:27" s="900" customFormat="1">
      <c r="A514" s="928">
        <f>A512+1</f>
        <v>255</v>
      </c>
      <c r="B514" s="834" t="s">
        <v>2546</v>
      </c>
      <c r="C514" s="834" t="s">
        <v>76</v>
      </c>
      <c r="D514" s="837"/>
      <c r="E514" s="1463"/>
      <c r="F514" s="833"/>
      <c r="G514" s="837">
        <v>538947.08100000001</v>
      </c>
      <c r="H514" s="837">
        <v>3502680.6030000001</v>
      </c>
      <c r="I514" s="931"/>
      <c r="J514" s="928">
        <f>J512+1</f>
        <v>255</v>
      </c>
      <c r="K514" s="834" t="s">
        <v>2546</v>
      </c>
      <c r="L514" s="834" t="s">
        <v>76</v>
      </c>
      <c r="M514" s="907"/>
      <c r="N514" s="907"/>
      <c r="O514" s="907"/>
      <c r="P514" s="907"/>
      <c r="Q514" s="907"/>
      <c r="R514" s="907"/>
      <c r="S514" s="907"/>
      <c r="T514" s="907"/>
      <c r="U514" s="837"/>
      <c r="V514" s="1464"/>
      <c r="W514" s="838">
        <v>248.36600000000001</v>
      </c>
      <c r="X514" s="833"/>
      <c r="Y514" s="837">
        <v>538947.08100000001</v>
      </c>
      <c r="Z514" s="837">
        <v>3502680.6030000001</v>
      </c>
      <c r="AA514" s="836"/>
    </row>
    <row r="515" spans="1:27" s="900" customFormat="1">
      <c r="A515" s="907"/>
      <c r="B515" s="894"/>
      <c r="C515" s="890"/>
      <c r="D515" s="894">
        <v>415.17099999999999</v>
      </c>
      <c r="E515" s="1463"/>
      <c r="F515" s="833"/>
      <c r="G515" s="890"/>
      <c r="H515" s="890"/>
      <c r="I515" s="931"/>
      <c r="J515" s="907"/>
      <c r="K515" s="894"/>
      <c r="L515" s="890"/>
      <c r="M515" s="907"/>
      <c r="N515" s="907"/>
      <c r="O515" s="907"/>
      <c r="P515" s="907"/>
      <c r="Q515" s="907"/>
      <c r="R515" s="907"/>
      <c r="S515" s="907"/>
      <c r="T515" s="907"/>
      <c r="U515" s="911">
        <v>415.17099999999999</v>
      </c>
      <c r="V515" s="1464"/>
      <c r="W515" s="891"/>
      <c r="X515" s="833"/>
      <c r="Y515" s="890"/>
      <c r="Z515" s="890"/>
      <c r="AA515" s="836" t="s">
        <v>2573</v>
      </c>
    </row>
    <row r="516" spans="1:27" s="900" customFormat="1">
      <c r="A516" s="928">
        <f>A514+1</f>
        <v>256</v>
      </c>
      <c r="B516" s="834" t="s">
        <v>2547</v>
      </c>
      <c r="C516" s="834" t="s">
        <v>62</v>
      </c>
      <c r="D516" s="837"/>
      <c r="E516" s="1463"/>
      <c r="F516" s="830"/>
      <c r="G516" s="837">
        <v>539020.777</v>
      </c>
      <c r="H516" s="837">
        <v>3502272.0249999999</v>
      </c>
      <c r="I516" s="931"/>
      <c r="J516" s="928">
        <f>J514+1</f>
        <v>256</v>
      </c>
      <c r="K516" s="834" t="s">
        <v>2547</v>
      </c>
      <c r="L516" s="834" t="s">
        <v>62</v>
      </c>
      <c r="M516" s="907"/>
      <c r="N516" s="907"/>
      <c r="O516" s="907"/>
      <c r="P516" s="907"/>
      <c r="Q516" s="907"/>
      <c r="R516" s="907"/>
      <c r="S516" s="907"/>
      <c r="T516" s="907"/>
      <c r="U516" s="837"/>
      <c r="V516" s="1464"/>
      <c r="W516" s="890">
        <v>248.90100000000001</v>
      </c>
      <c r="X516" s="830"/>
      <c r="Y516" s="837">
        <v>539020.777</v>
      </c>
      <c r="Z516" s="837">
        <v>3502272.0249999999</v>
      </c>
      <c r="AA516" s="836"/>
    </row>
    <row r="517" spans="1:27" s="900" customFormat="1">
      <c r="A517" s="907"/>
      <c r="B517" s="894"/>
      <c r="C517" s="890"/>
      <c r="D517" s="894">
        <v>381.971</v>
      </c>
      <c r="E517" s="1463"/>
      <c r="F517" s="833"/>
      <c r="G517" s="890"/>
      <c r="H517" s="890"/>
      <c r="I517" s="931"/>
      <c r="J517" s="907"/>
      <c r="K517" s="894"/>
      <c r="L517" s="890"/>
      <c r="M517" s="907"/>
      <c r="N517" s="907"/>
      <c r="O517" s="907"/>
      <c r="P517" s="907"/>
      <c r="Q517" s="907"/>
      <c r="R517" s="907"/>
      <c r="S517" s="907"/>
      <c r="T517" s="907"/>
      <c r="U517" s="911">
        <v>381.971</v>
      </c>
      <c r="V517" s="1464"/>
      <c r="W517" s="891"/>
      <c r="X517" s="833"/>
      <c r="Y517" s="890"/>
      <c r="Z517" s="890"/>
      <c r="AA517" s="836"/>
    </row>
    <row r="518" spans="1:27" s="900" customFormat="1">
      <c r="A518" s="928">
        <f>A516+1</f>
        <v>257</v>
      </c>
      <c r="B518" s="55" t="s">
        <v>2548</v>
      </c>
      <c r="C518" s="55" t="s">
        <v>1361</v>
      </c>
      <c r="D518" s="837"/>
      <c r="E518" s="1466">
        <f>D519+D521+D523</f>
        <v>1037.588</v>
      </c>
      <c r="F518" s="830" t="s">
        <v>2549</v>
      </c>
      <c r="G518" s="837">
        <v>539088.57999999996</v>
      </c>
      <c r="H518" s="837">
        <v>3501896.12</v>
      </c>
      <c r="I518" s="931"/>
      <c r="J518" s="928">
        <f>J516+1</f>
        <v>257</v>
      </c>
      <c r="K518" s="55" t="s">
        <v>2548</v>
      </c>
      <c r="L518" s="55" t="s">
        <v>1361</v>
      </c>
      <c r="M518" s="907"/>
      <c r="N518" s="907"/>
      <c r="O518" s="907"/>
      <c r="P518" s="907"/>
      <c r="Q518" s="907"/>
      <c r="R518" s="907"/>
      <c r="S518" s="907"/>
      <c r="T518" s="907"/>
      <c r="U518" s="837"/>
      <c r="V518" s="1464"/>
      <c r="W518" s="890">
        <v>248.51</v>
      </c>
      <c r="X518" s="830" t="s">
        <v>2574</v>
      </c>
      <c r="Y518" s="837">
        <v>539088.57999999996</v>
      </c>
      <c r="Z518" s="837">
        <v>3501896.12</v>
      </c>
      <c r="AA518" s="761"/>
    </row>
    <row r="519" spans="1:27" s="900" customFormat="1">
      <c r="A519" s="907"/>
      <c r="B519" s="894"/>
      <c r="C519" s="890"/>
      <c r="D519" s="894">
        <v>377.62299999999999</v>
      </c>
      <c r="E519" s="1466"/>
      <c r="F519" s="765"/>
      <c r="G519" s="890"/>
      <c r="H519" s="890"/>
      <c r="I519" s="931"/>
      <c r="J519" s="907"/>
      <c r="K519" s="894"/>
      <c r="L519" s="890"/>
      <c r="M519" s="907"/>
      <c r="N519" s="907"/>
      <c r="O519" s="907"/>
      <c r="P519" s="907"/>
      <c r="Q519" s="907"/>
      <c r="R519" s="907"/>
      <c r="S519" s="907"/>
      <c r="T519" s="907"/>
      <c r="U519" s="911">
        <v>377.62299999999999</v>
      </c>
      <c r="V519" s="1465">
        <f>U519+U521+U523</f>
        <v>1037.587</v>
      </c>
      <c r="W519" s="838"/>
      <c r="X519" s="765"/>
      <c r="Y519" s="890"/>
      <c r="Z519" s="890"/>
      <c r="AA519" s="836" t="s">
        <v>2554</v>
      </c>
    </row>
    <row r="520" spans="1:27" s="900" customFormat="1">
      <c r="A520" s="928">
        <f>A518+1</f>
        <v>258</v>
      </c>
      <c r="B520" s="834" t="s">
        <v>2550</v>
      </c>
      <c r="C520" s="834" t="s">
        <v>76</v>
      </c>
      <c r="D520" s="837"/>
      <c r="E520" s="1466"/>
      <c r="F520" s="830"/>
      <c r="G520" s="837">
        <v>538967.61899999995</v>
      </c>
      <c r="H520" s="837">
        <v>3501538.395</v>
      </c>
      <c r="I520" s="931"/>
      <c r="J520" s="928">
        <f>J518+1</f>
        <v>258</v>
      </c>
      <c r="K520" s="834" t="s">
        <v>2550</v>
      </c>
      <c r="L520" s="834" t="s">
        <v>76</v>
      </c>
      <c r="M520" s="907"/>
      <c r="N520" s="907"/>
      <c r="O520" s="907"/>
      <c r="P520" s="907"/>
      <c r="Q520" s="907"/>
      <c r="R520" s="907"/>
      <c r="S520" s="907"/>
      <c r="T520" s="907"/>
      <c r="U520" s="837"/>
      <c r="V520" s="1465"/>
      <c r="W520" s="834">
        <v>248.489</v>
      </c>
      <c r="X520" s="830"/>
      <c r="Y520" s="837">
        <v>538967.61899999995</v>
      </c>
      <c r="Z520" s="837">
        <v>3501538.395</v>
      </c>
      <c r="AA520" s="836"/>
    </row>
    <row r="521" spans="1:27" s="900" customFormat="1">
      <c r="A521" s="907"/>
      <c r="B521" s="894"/>
      <c r="C521" s="890"/>
      <c r="D521" s="894">
        <v>354.13799999999998</v>
      </c>
      <c r="E521" s="1466"/>
      <c r="F521" s="890"/>
      <c r="G521" s="890"/>
      <c r="H521" s="890"/>
      <c r="I521" s="931"/>
      <c r="J521" s="907"/>
      <c r="K521" s="894"/>
      <c r="L521" s="890"/>
      <c r="M521" s="907"/>
      <c r="N521" s="907"/>
      <c r="O521" s="907"/>
      <c r="P521" s="907"/>
      <c r="Q521" s="907"/>
      <c r="R521" s="907"/>
      <c r="S521" s="907"/>
      <c r="T521" s="907"/>
      <c r="U521" s="911">
        <v>354.13799999999998</v>
      </c>
      <c r="V521" s="1465"/>
      <c r="W521" s="890"/>
      <c r="X521" s="890"/>
      <c r="Y521" s="890"/>
      <c r="Z521" s="890"/>
      <c r="AA521" s="890" t="s">
        <v>2565</v>
      </c>
    </row>
    <row r="522" spans="1:27" s="900" customFormat="1">
      <c r="A522" s="928">
        <f>A520+1</f>
        <v>259</v>
      </c>
      <c r="B522" s="834" t="s">
        <v>2551</v>
      </c>
      <c r="C522" s="834" t="s">
        <v>76</v>
      </c>
      <c r="D522" s="837"/>
      <c r="E522" s="1466"/>
      <c r="F522" s="891"/>
      <c r="G522" s="837">
        <v>538854.18000000005</v>
      </c>
      <c r="H522" s="837">
        <v>3501202.9169999999</v>
      </c>
      <c r="I522" s="931"/>
      <c r="J522" s="928">
        <f>J520+1</f>
        <v>259</v>
      </c>
      <c r="K522" s="834" t="s">
        <v>2551</v>
      </c>
      <c r="L522" s="834" t="s">
        <v>76</v>
      </c>
      <c r="M522" s="907"/>
      <c r="N522" s="907"/>
      <c r="O522" s="907"/>
      <c r="P522" s="907"/>
      <c r="Q522" s="907"/>
      <c r="R522" s="907"/>
      <c r="S522" s="907"/>
      <c r="T522" s="907"/>
      <c r="U522" s="837"/>
      <c r="V522" s="1465"/>
      <c r="W522" s="891">
        <v>248.27799999999999</v>
      </c>
      <c r="X522" s="891"/>
      <c r="Y522" s="837">
        <v>538854.18000000005</v>
      </c>
      <c r="Z522" s="837">
        <v>3501202.9169999999</v>
      </c>
      <c r="AA522" s="891"/>
    </row>
    <row r="523" spans="1:27" s="900" customFormat="1">
      <c r="A523" s="907"/>
      <c r="B523" s="894"/>
      <c r="C523" s="890"/>
      <c r="D523" s="894">
        <v>305.827</v>
      </c>
      <c r="E523" s="1466"/>
      <c r="F523" s="891"/>
      <c r="G523" s="890"/>
      <c r="H523" s="890"/>
      <c r="I523" s="931"/>
      <c r="J523" s="907"/>
      <c r="K523" s="894"/>
      <c r="L523" s="890"/>
      <c r="M523" s="907"/>
      <c r="N523" s="907"/>
      <c r="O523" s="907"/>
      <c r="P523" s="907"/>
      <c r="Q523" s="907"/>
      <c r="R523" s="907"/>
      <c r="S523" s="907"/>
      <c r="T523" s="907"/>
      <c r="U523" s="911">
        <v>305.82600000000002</v>
      </c>
      <c r="V523" s="1465"/>
      <c r="W523" s="891"/>
      <c r="X523" s="891"/>
      <c r="Y523" s="890"/>
      <c r="Z523" s="890"/>
      <c r="AA523" s="891" t="s">
        <v>2575</v>
      </c>
    </row>
    <row r="524" spans="1:27" s="900" customFormat="1">
      <c r="A524" s="928">
        <f>A522+1</f>
        <v>260</v>
      </c>
      <c r="B524" s="55" t="s">
        <v>2555</v>
      </c>
      <c r="C524" s="55" t="s">
        <v>1319</v>
      </c>
      <c r="D524" s="837"/>
      <c r="E524" s="1463">
        <f>D525+D527+D529</f>
        <v>944.97399999999993</v>
      </c>
      <c r="F524" s="830" t="s">
        <v>2561</v>
      </c>
      <c r="G524" s="837">
        <v>538756.21600000001</v>
      </c>
      <c r="H524" s="837">
        <v>3500913.2050000001</v>
      </c>
      <c r="I524" s="931"/>
      <c r="J524" s="928">
        <f>J522+1</f>
        <v>260</v>
      </c>
      <c r="K524" s="55" t="s">
        <v>2555</v>
      </c>
      <c r="L524" s="55" t="s">
        <v>1319</v>
      </c>
      <c r="M524" s="907"/>
      <c r="N524" s="907"/>
      <c r="O524" s="907"/>
      <c r="P524" s="907"/>
      <c r="Q524" s="907"/>
      <c r="R524" s="907"/>
      <c r="S524" s="907"/>
      <c r="T524" s="907"/>
      <c r="U524" s="837"/>
      <c r="V524" s="1463">
        <f>U525+U527+U529</f>
        <v>944.97399999999993</v>
      </c>
      <c r="W524" s="890">
        <v>248.041</v>
      </c>
      <c r="X524" s="830" t="s">
        <v>2561</v>
      </c>
      <c r="Y524" s="837">
        <v>538756.21600000001</v>
      </c>
      <c r="Z524" s="837">
        <v>3500913.2050000001</v>
      </c>
      <c r="AA524" s="890"/>
    </row>
    <row r="525" spans="1:27" s="900" customFormat="1">
      <c r="A525" s="907"/>
      <c r="B525" s="894"/>
      <c r="C525" s="890"/>
      <c r="D525" s="894">
        <v>320.98599999999999</v>
      </c>
      <c r="E525" s="1463"/>
      <c r="F525" s="890"/>
      <c r="G525" s="890"/>
      <c r="H525" s="890"/>
      <c r="I525" s="931"/>
      <c r="J525" s="907"/>
      <c r="K525" s="894"/>
      <c r="L525" s="890"/>
      <c r="M525" s="907"/>
      <c r="N525" s="907"/>
      <c r="O525" s="907"/>
      <c r="P525" s="907"/>
      <c r="Q525" s="907"/>
      <c r="R525" s="907"/>
      <c r="S525" s="907"/>
      <c r="T525" s="907"/>
      <c r="U525" s="911">
        <v>320.98700000000002</v>
      </c>
      <c r="V525" s="1463"/>
      <c r="W525" s="890"/>
      <c r="X525" s="890"/>
      <c r="Y525" s="890"/>
      <c r="Z525" s="890"/>
      <c r="AA525" s="890" t="s">
        <v>2504</v>
      </c>
    </row>
    <row r="526" spans="1:27" s="900" customFormat="1">
      <c r="A526" s="928">
        <f>A524+1</f>
        <v>261</v>
      </c>
      <c r="B526" s="834" t="s">
        <v>2556</v>
      </c>
      <c r="C526" s="834" t="s">
        <v>76</v>
      </c>
      <c r="D526" s="837"/>
      <c r="E526" s="1463"/>
      <c r="F526" s="891"/>
      <c r="G526" s="837">
        <v>538828.86499999999</v>
      </c>
      <c r="H526" s="837">
        <v>3500600.548</v>
      </c>
      <c r="I526" s="931"/>
      <c r="J526" s="928">
        <f>J524+1</f>
        <v>261</v>
      </c>
      <c r="K526" s="834" t="s">
        <v>2556</v>
      </c>
      <c r="L526" s="834" t="s">
        <v>76</v>
      </c>
      <c r="M526" s="907"/>
      <c r="N526" s="907"/>
      <c r="O526" s="907"/>
      <c r="P526" s="907"/>
      <c r="Q526" s="907"/>
      <c r="R526" s="907"/>
      <c r="S526" s="907"/>
      <c r="T526" s="907"/>
      <c r="U526" s="837"/>
      <c r="V526" s="1463"/>
      <c r="W526" s="891">
        <v>248.30699999999999</v>
      </c>
      <c r="X526" s="891"/>
      <c r="Y526" s="837">
        <v>538828.86499999999</v>
      </c>
      <c r="Z526" s="837">
        <v>3500600.548</v>
      </c>
      <c r="AA526" s="891"/>
    </row>
    <row r="527" spans="1:27" s="900" customFormat="1">
      <c r="A527" s="907"/>
      <c r="B527" s="894"/>
      <c r="C527" s="890"/>
      <c r="D527" s="894">
        <v>329.94600000000003</v>
      </c>
      <c r="E527" s="1463"/>
      <c r="F527" s="891"/>
      <c r="G527" s="890"/>
      <c r="H527" s="890"/>
      <c r="I527" s="931"/>
      <c r="J527" s="907"/>
      <c r="K527" s="894"/>
      <c r="L527" s="890"/>
      <c r="M527" s="907"/>
      <c r="N527" s="907"/>
      <c r="O527" s="907"/>
      <c r="P527" s="907"/>
      <c r="Q527" s="907"/>
      <c r="R527" s="907"/>
      <c r="S527" s="907"/>
      <c r="T527" s="907"/>
      <c r="U527" s="911">
        <v>329.94600000000003</v>
      </c>
      <c r="V527" s="1463"/>
      <c r="W527" s="891"/>
      <c r="X527" s="891"/>
      <c r="Y527" s="890"/>
      <c r="Z527" s="890"/>
      <c r="AA527" s="891" t="s">
        <v>2576</v>
      </c>
    </row>
    <row r="528" spans="1:27" s="900" customFormat="1">
      <c r="A528" s="928">
        <f>A526+1</f>
        <v>262</v>
      </c>
      <c r="B528" s="834" t="s">
        <v>2557</v>
      </c>
      <c r="C528" s="834" t="s">
        <v>76</v>
      </c>
      <c r="D528" s="837"/>
      <c r="E528" s="1463"/>
      <c r="F528" s="891"/>
      <c r="G528" s="837">
        <v>538903.54099999997</v>
      </c>
      <c r="H528" s="837">
        <v>3500279.1639999999</v>
      </c>
      <c r="I528" s="931"/>
      <c r="J528" s="928">
        <f>J526+1</f>
        <v>262</v>
      </c>
      <c r="K528" s="834" t="s">
        <v>2557</v>
      </c>
      <c r="L528" s="834" t="s">
        <v>76</v>
      </c>
      <c r="M528" s="907"/>
      <c r="N528" s="907"/>
      <c r="O528" s="907"/>
      <c r="P528" s="907"/>
      <c r="Q528" s="907"/>
      <c r="R528" s="907"/>
      <c r="S528" s="907"/>
      <c r="T528" s="907"/>
      <c r="U528" s="837"/>
      <c r="V528" s="1463"/>
      <c r="W528" s="891">
        <v>248.35900000000001</v>
      </c>
      <c r="X528" s="891"/>
      <c r="Y528" s="837">
        <v>538903.54099999997</v>
      </c>
      <c r="Z528" s="837">
        <v>3500279.1639999999</v>
      </c>
      <c r="AA528" s="891"/>
    </row>
    <row r="529" spans="1:27" s="900" customFormat="1" ht="29">
      <c r="A529" s="907"/>
      <c r="B529" s="894"/>
      <c r="C529" s="890"/>
      <c r="D529" s="894">
        <v>294.04199999999997</v>
      </c>
      <c r="E529" s="1463"/>
      <c r="F529" s="890"/>
      <c r="G529" s="890"/>
      <c r="H529" s="890"/>
      <c r="I529" s="931"/>
      <c r="J529" s="907"/>
      <c r="K529" s="894"/>
      <c r="L529" s="890"/>
      <c r="M529" s="907"/>
      <c r="N529" s="907"/>
      <c r="O529" s="907"/>
      <c r="P529" s="907"/>
      <c r="Q529" s="907"/>
      <c r="R529" s="907"/>
      <c r="S529" s="907"/>
      <c r="T529" s="907"/>
      <c r="U529" s="911">
        <v>294.041</v>
      </c>
      <c r="V529" s="1463"/>
      <c r="W529" s="890"/>
      <c r="X529" s="890"/>
      <c r="Y529" s="890"/>
      <c r="Z529" s="890"/>
      <c r="AA529" s="891" t="s">
        <v>2577</v>
      </c>
    </row>
    <row r="530" spans="1:27" s="900" customFormat="1">
      <c r="A530" s="928">
        <f>A528+1</f>
        <v>263</v>
      </c>
      <c r="B530" s="834" t="s">
        <v>2558</v>
      </c>
      <c r="C530" s="834" t="s">
        <v>1269</v>
      </c>
      <c r="D530" s="837"/>
      <c r="E530" s="1463">
        <f>D531+D533</f>
        <v>809.12200000000007</v>
      </c>
      <c r="F530" s="765" t="s">
        <v>2562</v>
      </c>
      <c r="G530" s="837">
        <v>538970.09199999995</v>
      </c>
      <c r="H530" s="837">
        <v>3499992.7519999999</v>
      </c>
      <c r="I530" s="931"/>
      <c r="J530" s="928">
        <f>J528+1</f>
        <v>263</v>
      </c>
      <c r="K530" s="834" t="s">
        <v>2558</v>
      </c>
      <c r="L530" s="834" t="s">
        <v>1269</v>
      </c>
      <c r="M530" s="907"/>
      <c r="N530" s="907"/>
      <c r="O530" s="907"/>
      <c r="P530" s="907"/>
      <c r="Q530" s="907"/>
      <c r="R530" s="907"/>
      <c r="S530" s="907"/>
      <c r="T530" s="907"/>
      <c r="U530" s="837"/>
      <c r="V530" s="1463">
        <f>U533+U531</f>
        <v>809.12199999999996</v>
      </c>
      <c r="W530" s="891">
        <v>246.90299999999999</v>
      </c>
      <c r="X530" s="765" t="s">
        <v>2578</v>
      </c>
      <c r="Y530" s="837">
        <v>538970.09199999995</v>
      </c>
      <c r="Z530" s="837">
        <v>3499992.7519999999</v>
      </c>
      <c r="AA530" s="891"/>
    </row>
    <row r="531" spans="1:27" s="900" customFormat="1">
      <c r="A531" s="907"/>
      <c r="B531" s="894"/>
      <c r="C531" s="890"/>
      <c r="D531" s="894">
        <v>381.66800000000001</v>
      </c>
      <c r="E531" s="1463"/>
      <c r="F531" s="891"/>
      <c r="G531" s="890"/>
      <c r="H531" s="890"/>
      <c r="I531" s="931"/>
      <c r="J531" s="907"/>
      <c r="K531" s="894"/>
      <c r="L531" s="890"/>
      <c r="M531" s="907"/>
      <c r="N531" s="907"/>
      <c r="O531" s="907"/>
      <c r="P531" s="907"/>
      <c r="Q531" s="907"/>
      <c r="R531" s="907"/>
      <c r="S531" s="907"/>
      <c r="T531" s="907"/>
      <c r="U531" s="911">
        <v>381.66899999999998</v>
      </c>
      <c r="V531" s="1463"/>
      <c r="W531" s="891"/>
      <c r="X531" s="891"/>
      <c r="Y531" s="890"/>
      <c r="Z531" s="890"/>
      <c r="AA531" s="891" t="s">
        <v>2579</v>
      </c>
    </row>
    <row r="532" spans="1:27" s="900" customFormat="1">
      <c r="A532" s="928">
        <f>A530+1</f>
        <v>264</v>
      </c>
      <c r="B532" s="834" t="s">
        <v>2559</v>
      </c>
      <c r="C532" s="834" t="s">
        <v>62</v>
      </c>
      <c r="D532" s="837"/>
      <c r="E532" s="1463"/>
      <c r="F532" s="891"/>
      <c r="G532" s="837">
        <v>539094.39</v>
      </c>
      <c r="H532" s="837">
        <v>3499631.8909999998</v>
      </c>
      <c r="I532" s="931"/>
      <c r="J532" s="928">
        <f>J530+1</f>
        <v>264</v>
      </c>
      <c r="K532" s="834" t="s">
        <v>2559</v>
      </c>
      <c r="L532" s="834" t="s">
        <v>62</v>
      </c>
      <c r="M532" s="907"/>
      <c r="N532" s="907"/>
      <c r="O532" s="907"/>
      <c r="P532" s="907"/>
      <c r="Q532" s="907"/>
      <c r="R532" s="907"/>
      <c r="S532" s="907"/>
      <c r="T532" s="907"/>
      <c r="U532" s="837"/>
      <c r="V532" s="1463"/>
      <c r="W532" s="891">
        <v>239.42400000000001</v>
      </c>
      <c r="X532" s="891"/>
      <c r="Y532" s="837">
        <v>539094.39</v>
      </c>
      <c r="Z532" s="837">
        <v>3499631.8909999998</v>
      </c>
      <c r="AA532" s="891"/>
    </row>
    <row r="533" spans="1:27" s="900" customFormat="1">
      <c r="A533" s="907"/>
      <c r="B533" s="894"/>
      <c r="C533" s="890"/>
      <c r="D533" s="894">
        <v>427.45400000000001</v>
      </c>
      <c r="E533" s="1463"/>
      <c r="F533" s="891"/>
      <c r="G533" s="890"/>
      <c r="H533" s="890"/>
      <c r="I533" s="931"/>
      <c r="J533" s="907"/>
      <c r="K533" s="894"/>
      <c r="L533" s="890"/>
      <c r="M533" s="907"/>
      <c r="N533" s="907"/>
      <c r="O533" s="907"/>
      <c r="P533" s="907"/>
      <c r="Q533" s="907"/>
      <c r="R533" s="907"/>
      <c r="S533" s="907"/>
      <c r="T533" s="907"/>
      <c r="U533" s="911">
        <v>427.45299999999997</v>
      </c>
      <c r="V533" s="1463"/>
      <c r="W533" s="891"/>
      <c r="X533" s="891"/>
      <c r="Y533" s="890"/>
      <c r="Z533" s="890"/>
      <c r="AA533" s="891" t="s">
        <v>2580</v>
      </c>
    </row>
    <row r="534" spans="1:27" s="900" customFormat="1">
      <c r="A534" s="928">
        <f>A532+1</f>
        <v>265</v>
      </c>
      <c r="B534" s="834" t="s">
        <v>2560</v>
      </c>
      <c r="C534" s="834" t="s">
        <v>2220</v>
      </c>
      <c r="D534" s="837"/>
      <c r="E534" s="1463"/>
      <c r="F534" s="765" t="s">
        <v>2563</v>
      </c>
      <c r="G534" s="837">
        <v>539233.6</v>
      </c>
      <c r="H534" s="837">
        <v>3499227.7409999999</v>
      </c>
      <c r="I534" s="931"/>
      <c r="J534" s="928">
        <f>J532+1</f>
        <v>265</v>
      </c>
      <c r="K534" s="834" t="s">
        <v>2560</v>
      </c>
      <c r="L534" s="834" t="s">
        <v>2220</v>
      </c>
      <c r="M534" s="907"/>
      <c r="N534" s="907"/>
      <c r="O534" s="907"/>
      <c r="P534" s="907"/>
      <c r="Q534" s="907"/>
      <c r="R534" s="907"/>
      <c r="S534" s="907"/>
      <c r="T534" s="907"/>
      <c r="U534" s="926"/>
      <c r="V534" s="1463"/>
      <c r="W534" s="891">
        <v>235.97300000000001</v>
      </c>
      <c r="X534" s="765" t="s">
        <v>2563</v>
      </c>
      <c r="Y534" s="837">
        <v>539233.6</v>
      </c>
      <c r="Z534" s="837">
        <v>3499227.7409999999</v>
      </c>
      <c r="AA534" s="891"/>
    </row>
    <row r="535" spans="1:27" ht="8.5" customHeight="1">
      <c r="A535" s="921"/>
      <c r="B535" s="921"/>
      <c r="C535" s="922"/>
      <c r="D535" s="922"/>
      <c r="E535" s="921"/>
      <c r="F535" s="921"/>
      <c r="G535" s="921"/>
      <c r="H535" s="921"/>
      <c r="I535" s="921"/>
      <c r="J535" s="921"/>
      <c r="K535" s="921"/>
      <c r="L535" s="921"/>
      <c r="M535" s="921"/>
      <c r="N535" s="921"/>
      <c r="O535" s="921"/>
      <c r="P535" s="921"/>
      <c r="Q535" s="921"/>
      <c r="R535" s="921"/>
      <c r="S535" s="921"/>
      <c r="T535" s="921"/>
      <c r="U535" s="923"/>
      <c r="V535" s="921"/>
      <c r="W535" s="921"/>
      <c r="X535" s="921"/>
      <c r="Y535" s="921"/>
      <c r="Z535" s="921"/>
      <c r="AA535" s="924"/>
    </row>
    <row r="536" spans="1:27">
      <c r="A536" s="928">
        <f>A534+1</f>
        <v>266</v>
      </c>
      <c r="B536" s="834" t="s">
        <v>2581</v>
      </c>
      <c r="C536" s="834" t="s">
        <v>1269</v>
      </c>
      <c r="D536" s="838"/>
      <c r="E536" s="1462">
        <f>D537+D539+D541</f>
        <v>1066.883</v>
      </c>
      <c r="F536" s="765" t="s">
        <v>2582</v>
      </c>
      <c r="G536" s="838">
        <v>539550.52</v>
      </c>
      <c r="H536" s="838">
        <v>3494836.47</v>
      </c>
      <c r="I536" s="902"/>
      <c r="J536" s="928">
        <f>J534+1</f>
        <v>266</v>
      </c>
      <c r="K536" s="834" t="s">
        <v>2581</v>
      </c>
      <c r="L536" s="912" t="s">
        <v>1269</v>
      </c>
      <c r="M536" s="905"/>
      <c r="N536" s="905"/>
      <c r="O536" s="905"/>
      <c r="P536" s="905"/>
      <c r="Q536" s="905"/>
      <c r="R536" s="905"/>
      <c r="S536" s="905"/>
      <c r="T536" s="905"/>
      <c r="U536" s="838"/>
      <c r="V536" s="1462">
        <f>U537+U539+U541</f>
        <v>1066.883</v>
      </c>
      <c r="W536" s="913">
        <v>232.37299999999999</v>
      </c>
      <c r="X536" s="765" t="s">
        <v>2582</v>
      </c>
      <c r="Y536" s="838">
        <v>539550.52</v>
      </c>
      <c r="Z536" s="838">
        <v>3494836.47</v>
      </c>
      <c r="AA536" s="838"/>
    </row>
    <row r="537" spans="1:27">
      <c r="A537" s="905"/>
      <c r="B537" s="890"/>
      <c r="C537" s="890"/>
      <c r="D537" s="890">
        <v>330.49200000000002</v>
      </c>
      <c r="E537" s="1462"/>
      <c r="F537" s="765"/>
      <c r="G537" s="890"/>
      <c r="H537" s="890"/>
      <c r="I537" s="902"/>
      <c r="J537" s="905"/>
      <c r="K537" s="890"/>
      <c r="L537" s="912"/>
      <c r="M537" s="905"/>
      <c r="N537" s="905"/>
      <c r="O537" s="905"/>
      <c r="P537" s="905"/>
      <c r="Q537" s="905"/>
      <c r="R537" s="905"/>
      <c r="S537" s="905"/>
      <c r="T537" s="905"/>
      <c r="U537" s="913">
        <v>330.49200000000002</v>
      </c>
      <c r="V537" s="1462"/>
      <c r="W537" s="913"/>
      <c r="X537" s="765"/>
      <c r="Y537" s="890"/>
      <c r="Z537" s="890"/>
      <c r="AA537" s="834" t="s">
        <v>2609</v>
      </c>
    </row>
    <row r="538" spans="1:27">
      <c r="A538" s="928">
        <f>A536+1</f>
        <v>267</v>
      </c>
      <c r="B538" s="834" t="s">
        <v>2583</v>
      </c>
      <c r="C538" s="834" t="s">
        <v>76</v>
      </c>
      <c r="D538" s="840"/>
      <c r="E538" s="1462"/>
      <c r="F538" s="765"/>
      <c r="G538" s="837">
        <v>539481.19900000002</v>
      </c>
      <c r="H538" s="837">
        <v>3494513.33</v>
      </c>
      <c r="I538" s="902"/>
      <c r="J538" s="928">
        <f>J536+1</f>
        <v>267</v>
      </c>
      <c r="K538" s="834" t="s">
        <v>2583</v>
      </c>
      <c r="L538" s="912" t="s">
        <v>76</v>
      </c>
      <c r="M538" s="905"/>
      <c r="N538" s="905"/>
      <c r="O538" s="905"/>
      <c r="P538" s="905"/>
      <c r="Q538" s="905"/>
      <c r="R538" s="905"/>
      <c r="S538" s="905"/>
      <c r="T538" s="905"/>
      <c r="U538" s="842"/>
      <c r="V538" s="1462"/>
      <c r="W538" s="913">
        <v>232.053</v>
      </c>
      <c r="X538" s="765"/>
      <c r="Y538" s="837">
        <v>539481.19900000002</v>
      </c>
      <c r="Z538" s="837">
        <v>3494513.33</v>
      </c>
      <c r="AA538" s="838"/>
    </row>
    <row r="539" spans="1:27">
      <c r="A539" s="905"/>
      <c r="B539" s="890"/>
      <c r="C539" s="890"/>
      <c r="D539" s="890">
        <v>342.10599999999999</v>
      </c>
      <c r="E539" s="1462"/>
      <c r="F539" s="765"/>
      <c r="G539" s="890"/>
      <c r="H539" s="890"/>
      <c r="I539" s="902"/>
      <c r="J539" s="905"/>
      <c r="K539" s="890"/>
      <c r="L539" s="912"/>
      <c r="M539" s="905"/>
      <c r="N539" s="905"/>
      <c r="O539" s="905"/>
      <c r="P539" s="905"/>
      <c r="Q539" s="905"/>
      <c r="R539" s="905"/>
      <c r="S539" s="905"/>
      <c r="T539" s="905"/>
      <c r="U539" s="913">
        <v>342.10599999999999</v>
      </c>
      <c r="V539" s="1462"/>
      <c r="W539" s="913"/>
      <c r="X539" s="765"/>
      <c r="Y539" s="890"/>
      <c r="Z539" s="890"/>
      <c r="AA539" s="891" t="s">
        <v>2610</v>
      </c>
    </row>
    <row r="540" spans="1:27">
      <c r="A540" s="928">
        <f>A538+1</f>
        <v>268</v>
      </c>
      <c r="B540" s="834" t="s">
        <v>2584</v>
      </c>
      <c r="C540" s="834" t="s">
        <v>62</v>
      </c>
      <c r="D540" s="837"/>
      <c r="E540" s="1462"/>
      <c r="F540" s="765"/>
      <c r="G540" s="837">
        <v>539409.44200000004</v>
      </c>
      <c r="H540" s="837">
        <v>3494178.8339999998</v>
      </c>
      <c r="I540" s="902"/>
      <c r="J540" s="928">
        <f>J538+1</f>
        <v>268</v>
      </c>
      <c r="K540" s="834" t="s">
        <v>2584</v>
      </c>
      <c r="L540" s="912" t="s">
        <v>62</v>
      </c>
      <c r="M540" s="905"/>
      <c r="N540" s="905"/>
      <c r="O540" s="905"/>
      <c r="P540" s="905"/>
      <c r="Q540" s="905"/>
      <c r="R540" s="905"/>
      <c r="S540" s="905"/>
      <c r="T540" s="905"/>
      <c r="U540" s="842"/>
      <c r="V540" s="1462"/>
      <c r="W540" s="913">
        <v>232.07400000000001</v>
      </c>
      <c r="X540" s="765"/>
      <c r="Y540" s="837">
        <v>539409.44200000004</v>
      </c>
      <c r="Z540" s="837">
        <v>3494178.8339999998</v>
      </c>
      <c r="AA540" s="837"/>
    </row>
    <row r="541" spans="1:27">
      <c r="A541" s="905"/>
      <c r="B541" s="890"/>
      <c r="C541" s="890"/>
      <c r="D541" s="890">
        <v>394.28500000000003</v>
      </c>
      <c r="E541" s="1462"/>
      <c r="F541" s="765"/>
      <c r="G541" s="890"/>
      <c r="H541" s="890"/>
      <c r="I541" s="902"/>
      <c r="J541" s="905"/>
      <c r="K541" s="890"/>
      <c r="L541" s="912"/>
      <c r="M541" s="905"/>
      <c r="N541" s="905"/>
      <c r="O541" s="905"/>
      <c r="P541" s="905"/>
      <c r="Q541" s="905"/>
      <c r="R541" s="905"/>
      <c r="S541" s="905"/>
      <c r="T541" s="905"/>
      <c r="U541" s="913">
        <v>394.28500000000003</v>
      </c>
      <c r="V541" s="1462"/>
      <c r="W541" s="913"/>
      <c r="X541" s="765"/>
      <c r="Y541" s="890"/>
      <c r="Z541" s="890"/>
      <c r="AA541" s="891" t="s">
        <v>2611</v>
      </c>
    </row>
    <row r="542" spans="1:27">
      <c r="A542" s="928">
        <f>A540+1</f>
        <v>269</v>
      </c>
      <c r="B542" s="834" t="s">
        <v>2585</v>
      </c>
      <c r="C542" s="834" t="s">
        <v>1277</v>
      </c>
      <c r="D542" s="837"/>
      <c r="E542" s="1462"/>
      <c r="F542" s="765" t="s">
        <v>2586</v>
      </c>
      <c r="G542" s="837">
        <v>539326.74</v>
      </c>
      <c r="H542" s="837">
        <v>3493793.32</v>
      </c>
      <c r="I542" s="902"/>
      <c r="J542" s="928">
        <f>J540+1</f>
        <v>269</v>
      </c>
      <c r="K542" s="834" t="s">
        <v>2585</v>
      </c>
      <c r="L542" s="912" t="s">
        <v>1277</v>
      </c>
      <c r="M542" s="905"/>
      <c r="N542" s="905"/>
      <c r="O542" s="905"/>
      <c r="P542" s="905"/>
      <c r="Q542" s="905"/>
      <c r="R542" s="905"/>
      <c r="S542" s="905"/>
      <c r="T542" s="905"/>
      <c r="U542" s="842"/>
      <c r="V542" s="1462"/>
      <c r="W542" s="913">
        <v>232.34700000000001</v>
      </c>
      <c r="X542" s="765" t="s">
        <v>2586</v>
      </c>
      <c r="Y542" s="837">
        <v>539326.74</v>
      </c>
      <c r="Z542" s="837">
        <v>3493793.32</v>
      </c>
      <c r="AA542" s="838"/>
    </row>
    <row r="543" spans="1:27">
      <c r="A543" s="905"/>
      <c r="B543" s="890"/>
      <c r="C543" s="890"/>
      <c r="D543" s="890">
        <v>245.679</v>
      </c>
      <c r="E543" s="1462">
        <f>D543</f>
        <v>245.679</v>
      </c>
      <c r="F543" s="765"/>
      <c r="G543" s="890"/>
      <c r="H543" s="890"/>
      <c r="I543" s="902"/>
      <c r="J543" s="905"/>
      <c r="K543" s="890"/>
      <c r="L543" s="912"/>
      <c r="M543" s="905"/>
      <c r="N543" s="905"/>
      <c r="O543" s="905"/>
      <c r="P543" s="905"/>
      <c r="Q543" s="905"/>
      <c r="R543" s="905"/>
      <c r="S543" s="905"/>
      <c r="T543" s="905"/>
      <c r="U543" s="913">
        <v>245.679</v>
      </c>
      <c r="V543" s="1462">
        <f>U543</f>
        <v>245.679</v>
      </c>
      <c r="W543" s="913"/>
      <c r="X543" s="765"/>
      <c r="Y543" s="890"/>
      <c r="Z543" s="890"/>
      <c r="AA543" s="891"/>
    </row>
    <row r="544" spans="1:27">
      <c r="A544" s="928">
        <f>A542+1</f>
        <v>270</v>
      </c>
      <c r="B544" s="834" t="s">
        <v>2587</v>
      </c>
      <c r="C544" s="834" t="s">
        <v>1269</v>
      </c>
      <c r="D544" s="837"/>
      <c r="E544" s="1462"/>
      <c r="F544" s="765"/>
      <c r="G544" s="837">
        <v>539401.05200000003</v>
      </c>
      <c r="H544" s="837">
        <v>3493559.1490000002</v>
      </c>
      <c r="I544" s="902"/>
      <c r="J544" s="928">
        <f>J542+1</f>
        <v>270</v>
      </c>
      <c r="K544" s="834" t="s">
        <v>2587</v>
      </c>
      <c r="L544" s="912" t="s">
        <v>1269</v>
      </c>
      <c r="M544" s="905"/>
      <c r="N544" s="905"/>
      <c r="O544" s="905"/>
      <c r="P544" s="905"/>
      <c r="Q544" s="905"/>
      <c r="R544" s="905"/>
      <c r="S544" s="905"/>
      <c r="T544" s="905"/>
      <c r="U544" s="842"/>
      <c r="V544" s="1462"/>
      <c r="W544" s="913">
        <v>231.946</v>
      </c>
      <c r="X544" s="765"/>
      <c r="Y544" s="837">
        <v>539401.05200000003</v>
      </c>
      <c r="Z544" s="837">
        <v>3493559.1490000002</v>
      </c>
      <c r="AA544" s="837"/>
    </row>
    <row r="545" spans="1:27">
      <c r="A545" s="905"/>
      <c r="B545" s="890"/>
      <c r="C545" s="890"/>
      <c r="D545" s="911">
        <v>352.93</v>
      </c>
      <c r="E545" s="1462">
        <f>D545</f>
        <v>352.93</v>
      </c>
      <c r="F545" s="765"/>
      <c r="G545" s="890"/>
      <c r="H545" s="890"/>
      <c r="I545" s="902"/>
      <c r="J545" s="905"/>
      <c r="K545" s="890"/>
      <c r="L545" s="912"/>
      <c r="M545" s="905"/>
      <c r="N545" s="905"/>
      <c r="O545" s="905"/>
      <c r="P545" s="905"/>
      <c r="Q545" s="905"/>
      <c r="R545" s="905"/>
      <c r="S545" s="905"/>
      <c r="T545" s="905"/>
      <c r="U545" s="913">
        <v>352.93</v>
      </c>
      <c r="V545" s="1462">
        <f>U545</f>
        <v>352.93</v>
      </c>
      <c r="W545" s="913"/>
      <c r="X545" s="765"/>
      <c r="Y545" s="890"/>
      <c r="Z545" s="890"/>
      <c r="AA545" s="891" t="s">
        <v>2612</v>
      </c>
    </row>
    <row r="546" spans="1:27">
      <c r="A546" s="928">
        <f>A544+1</f>
        <v>271</v>
      </c>
      <c r="B546" s="834" t="s">
        <v>2588</v>
      </c>
      <c r="C546" s="834" t="s">
        <v>1991</v>
      </c>
      <c r="D546" s="837"/>
      <c r="E546" s="1462"/>
      <c r="F546" s="765" t="s">
        <v>2589</v>
      </c>
      <c r="G546" s="837">
        <v>539507.80500000005</v>
      </c>
      <c r="H546" s="837">
        <v>3493222.7510000002</v>
      </c>
      <c r="I546" s="902"/>
      <c r="J546" s="928">
        <f>J544+1</f>
        <v>271</v>
      </c>
      <c r="K546" s="834" t="s">
        <v>2588</v>
      </c>
      <c r="L546" s="912" t="s">
        <v>1991</v>
      </c>
      <c r="M546" s="905"/>
      <c r="N546" s="905"/>
      <c r="O546" s="905"/>
      <c r="P546" s="905"/>
      <c r="Q546" s="905"/>
      <c r="R546" s="905"/>
      <c r="S546" s="905"/>
      <c r="T546" s="905"/>
      <c r="U546" s="842"/>
      <c r="V546" s="1462"/>
      <c r="W546" s="913">
        <v>232.34399999999999</v>
      </c>
      <c r="X546" s="765" t="s">
        <v>2589</v>
      </c>
      <c r="Y546" s="837">
        <v>539507.80500000005</v>
      </c>
      <c r="Z546" s="837">
        <v>3493222.7510000002</v>
      </c>
      <c r="AA546" s="838"/>
    </row>
    <row r="547" spans="1:27">
      <c r="A547" s="905"/>
      <c r="B547" s="890"/>
      <c r="C547" s="890"/>
      <c r="D547" s="890">
        <v>232.30099999999999</v>
      </c>
      <c r="E547" s="1462">
        <f>D547</f>
        <v>232.30099999999999</v>
      </c>
      <c r="F547" s="765"/>
      <c r="G547" s="890"/>
      <c r="H547" s="890"/>
      <c r="I547" s="902"/>
      <c r="J547" s="905"/>
      <c r="K547" s="890"/>
      <c r="L547" s="912"/>
      <c r="M547" s="905"/>
      <c r="N547" s="905"/>
      <c r="O547" s="905"/>
      <c r="P547" s="905"/>
      <c r="Q547" s="905"/>
      <c r="R547" s="905"/>
      <c r="S547" s="905"/>
      <c r="T547" s="905"/>
      <c r="U547" s="913">
        <v>232.30099999999999</v>
      </c>
      <c r="V547" s="1462">
        <f>U547</f>
        <v>232.30099999999999</v>
      </c>
      <c r="W547" s="913"/>
      <c r="X547" s="765"/>
      <c r="Y547" s="890"/>
      <c r="Z547" s="890"/>
      <c r="AA547" s="891" t="s">
        <v>2613</v>
      </c>
    </row>
    <row r="548" spans="1:27">
      <c r="A548" s="928">
        <f>A546+1</f>
        <v>272</v>
      </c>
      <c r="B548" s="834" t="s">
        <v>2590</v>
      </c>
      <c r="C548" s="834" t="s">
        <v>1991</v>
      </c>
      <c r="D548" s="837"/>
      <c r="E548" s="1462"/>
      <c r="F548" s="765" t="s">
        <v>2591</v>
      </c>
      <c r="G548" s="838">
        <v>539379.397</v>
      </c>
      <c r="H548" s="838">
        <v>3493029.1660000002</v>
      </c>
      <c r="I548" s="902"/>
      <c r="J548" s="928">
        <f>J546+1</f>
        <v>272</v>
      </c>
      <c r="K548" s="834" t="s">
        <v>2590</v>
      </c>
      <c r="L548" s="912" t="s">
        <v>1991</v>
      </c>
      <c r="M548" s="905"/>
      <c r="N548" s="905"/>
      <c r="O548" s="905"/>
      <c r="P548" s="905"/>
      <c r="Q548" s="905"/>
      <c r="R548" s="905"/>
      <c r="S548" s="905"/>
      <c r="T548" s="905"/>
      <c r="U548" s="842"/>
      <c r="V548" s="1462"/>
      <c r="W548" s="913">
        <v>232.15799999999999</v>
      </c>
      <c r="X548" s="765" t="s">
        <v>2591</v>
      </c>
      <c r="Y548" s="838">
        <v>539379.397</v>
      </c>
      <c r="Z548" s="838">
        <v>3493029.1660000002</v>
      </c>
      <c r="AA548" s="838"/>
    </row>
    <row r="549" spans="1:27">
      <c r="A549" s="905"/>
      <c r="B549" s="890"/>
      <c r="C549" s="890"/>
      <c r="D549" s="890">
        <v>474.983</v>
      </c>
      <c r="E549" s="1462">
        <f>D549</f>
        <v>474.983</v>
      </c>
      <c r="F549" s="765"/>
      <c r="G549" s="890"/>
      <c r="H549" s="890"/>
      <c r="I549" s="902"/>
      <c r="J549" s="905"/>
      <c r="K549" s="890"/>
      <c r="L549" s="912"/>
      <c r="M549" s="905"/>
      <c r="N549" s="905"/>
      <c r="O549" s="905"/>
      <c r="P549" s="905"/>
      <c r="Q549" s="905"/>
      <c r="R549" s="905"/>
      <c r="S549" s="905"/>
      <c r="T549" s="905"/>
      <c r="U549" s="913">
        <v>474.983</v>
      </c>
      <c r="V549" s="1462">
        <f>U549</f>
        <v>474.983</v>
      </c>
      <c r="W549" s="913"/>
      <c r="X549" s="765"/>
      <c r="Y549" s="890"/>
      <c r="Z549" s="890"/>
      <c r="AA549" s="891" t="s">
        <v>2614</v>
      </c>
    </row>
    <row r="550" spans="1:27">
      <c r="A550" s="928">
        <f>A548+1</f>
        <v>273</v>
      </c>
      <c r="B550" s="55" t="s">
        <v>2592</v>
      </c>
      <c r="C550" s="55" t="s">
        <v>1277</v>
      </c>
      <c r="D550" s="840"/>
      <c r="E550" s="1462"/>
      <c r="F550" s="830" t="s">
        <v>2593</v>
      </c>
      <c r="G550" s="837">
        <v>539289.54</v>
      </c>
      <c r="H550" s="837">
        <v>3492562.76</v>
      </c>
      <c r="I550" s="902"/>
      <c r="J550" s="928">
        <f>J548+1</f>
        <v>273</v>
      </c>
      <c r="K550" s="55" t="s">
        <v>2592</v>
      </c>
      <c r="L550" s="912" t="s">
        <v>1277</v>
      </c>
      <c r="M550" s="905"/>
      <c r="N550" s="905"/>
      <c r="O550" s="905"/>
      <c r="P550" s="905"/>
      <c r="Q550" s="905"/>
      <c r="R550" s="905"/>
      <c r="S550" s="905"/>
      <c r="T550" s="905"/>
      <c r="U550" s="842"/>
      <c r="V550" s="1462"/>
      <c r="W550" s="913">
        <v>232.18700000000001</v>
      </c>
      <c r="X550" s="830" t="s">
        <v>2593</v>
      </c>
      <c r="Y550" s="837">
        <v>539289.54</v>
      </c>
      <c r="Z550" s="837">
        <v>3492562.76</v>
      </c>
      <c r="AA550" s="837"/>
    </row>
    <row r="551" spans="1:27">
      <c r="A551" s="905"/>
      <c r="B551" s="890"/>
      <c r="C551" s="890"/>
      <c r="D551" s="911">
        <v>322.58800000000002</v>
      </c>
      <c r="E551" s="1462">
        <f>D551+D553+D555</f>
        <v>938.20699999999999</v>
      </c>
      <c r="F551" s="830"/>
      <c r="G551" s="890"/>
      <c r="H551" s="890"/>
      <c r="I551" s="902"/>
      <c r="J551" s="905"/>
      <c r="K551" s="890"/>
      <c r="L551" s="912"/>
      <c r="M551" s="905"/>
      <c r="N551" s="905"/>
      <c r="O551" s="905"/>
      <c r="P551" s="905"/>
      <c r="Q551" s="905"/>
      <c r="R551" s="905"/>
      <c r="S551" s="905"/>
      <c r="T551" s="905"/>
      <c r="U551" s="913">
        <v>322.58800000000002</v>
      </c>
      <c r="V551" s="1462">
        <f>U551+U553+U555</f>
        <v>938.20699999999999</v>
      </c>
      <c r="W551" s="913"/>
      <c r="X551" s="830"/>
      <c r="Y551" s="890"/>
      <c r="Z551" s="890"/>
      <c r="AA551" s="891" t="s">
        <v>2615</v>
      </c>
    </row>
    <row r="552" spans="1:27">
      <c r="A552" s="928">
        <f>A550+1</f>
        <v>274</v>
      </c>
      <c r="B552" s="834" t="s">
        <v>2594</v>
      </c>
      <c r="C552" s="834" t="s">
        <v>76</v>
      </c>
      <c r="D552" s="838"/>
      <c r="E552" s="1462"/>
      <c r="F552" s="830"/>
      <c r="G552" s="837">
        <v>539364.16200000001</v>
      </c>
      <c r="H552" s="837">
        <v>3492248.9219999998</v>
      </c>
      <c r="I552" s="902"/>
      <c r="J552" s="928">
        <f>J550+1</f>
        <v>274</v>
      </c>
      <c r="K552" s="834" t="s">
        <v>2594</v>
      </c>
      <c r="L552" s="912" t="s">
        <v>76</v>
      </c>
      <c r="M552" s="905"/>
      <c r="N552" s="905"/>
      <c r="O552" s="905"/>
      <c r="P552" s="905"/>
      <c r="Q552" s="905"/>
      <c r="R552" s="905"/>
      <c r="S552" s="905"/>
      <c r="T552" s="905"/>
      <c r="U552" s="841"/>
      <c r="V552" s="1462"/>
      <c r="W552" s="913">
        <v>231.72900000000001</v>
      </c>
      <c r="X552" s="830"/>
      <c r="Y552" s="837">
        <v>539364.16200000001</v>
      </c>
      <c r="Z552" s="837">
        <v>3492248.9219999998</v>
      </c>
      <c r="AA552" s="837"/>
    </row>
    <row r="553" spans="1:27">
      <c r="A553" s="905"/>
      <c r="B553" s="890"/>
      <c r="C553" s="890"/>
      <c r="D553" s="890">
        <v>317.88400000000001</v>
      </c>
      <c r="E553" s="1462"/>
      <c r="F553" s="830"/>
      <c r="G553" s="890"/>
      <c r="H553" s="890"/>
      <c r="I553" s="902"/>
      <c r="J553" s="905"/>
      <c r="K553" s="890"/>
      <c r="L553" s="912"/>
      <c r="M553" s="905"/>
      <c r="N553" s="905"/>
      <c r="O553" s="905"/>
      <c r="P553" s="905"/>
      <c r="Q553" s="905"/>
      <c r="R553" s="905"/>
      <c r="S553" s="905"/>
      <c r="T553" s="905"/>
      <c r="U553" s="913">
        <v>317.88400000000001</v>
      </c>
      <c r="V553" s="1462"/>
      <c r="W553" s="913"/>
      <c r="X553" s="830"/>
      <c r="Y553" s="890"/>
      <c r="Z553" s="890"/>
      <c r="AA553" s="891"/>
    </row>
    <row r="554" spans="1:27">
      <c r="A554" s="928">
        <f>A552+1</f>
        <v>275</v>
      </c>
      <c r="B554" s="55" t="s">
        <v>2595</v>
      </c>
      <c r="C554" s="55" t="s">
        <v>76</v>
      </c>
      <c r="D554" s="837"/>
      <c r="E554" s="1462"/>
      <c r="F554" s="830"/>
      <c r="G554" s="837">
        <v>539437.69700000004</v>
      </c>
      <c r="H554" s="837">
        <v>3491939.66</v>
      </c>
      <c r="I554" s="902"/>
      <c r="J554" s="928">
        <f>J552+1</f>
        <v>275</v>
      </c>
      <c r="K554" s="55" t="s">
        <v>2595</v>
      </c>
      <c r="L554" s="912" t="s">
        <v>76</v>
      </c>
      <c r="M554" s="905"/>
      <c r="N554" s="905"/>
      <c r="O554" s="905"/>
      <c r="P554" s="905"/>
      <c r="Q554" s="905"/>
      <c r="R554" s="905"/>
      <c r="S554" s="905"/>
      <c r="T554" s="905"/>
      <c r="U554" s="842"/>
      <c r="V554" s="1462"/>
      <c r="W554" s="913">
        <v>232.06700000000001</v>
      </c>
      <c r="X554" s="830"/>
      <c r="Y554" s="837">
        <v>539437.69700000004</v>
      </c>
      <c r="Z554" s="837">
        <v>3491939.66</v>
      </c>
      <c r="AA554" s="837"/>
    </row>
    <row r="555" spans="1:27">
      <c r="A555" s="905"/>
      <c r="B555" s="890"/>
      <c r="C555" s="890"/>
      <c r="D555" s="890">
        <v>297.73500000000001</v>
      </c>
      <c r="E555" s="1462"/>
      <c r="F555" s="925"/>
      <c r="G555" s="890"/>
      <c r="H555" s="890"/>
      <c r="I555" s="902"/>
      <c r="J555" s="905"/>
      <c r="K555" s="890"/>
      <c r="L555" s="912"/>
      <c r="M555" s="905"/>
      <c r="N555" s="905"/>
      <c r="O555" s="905"/>
      <c r="P555" s="905"/>
      <c r="Q555" s="905"/>
      <c r="R555" s="905"/>
      <c r="S555" s="905"/>
      <c r="T555" s="905"/>
      <c r="U555" s="913">
        <v>297.73500000000001</v>
      </c>
      <c r="V555" s="1462"/>
      <c r="W555" s="913"/>
      <c r="X555" s="925"/>
      <c r="Y555" s="890"/>
      <c r="Z555" s="890"/>
      <c r="AA555" s="891"/>
    </row>
    <row r="556" spans="1:27">
      <c r="A556" s="928">
        <f>A554+1</f>
        <v>276</v>
      </c>
      <c r="B556" s="834" t="s">
        <v>2596</v>
      </c>
      <c r="C556" s="834" t="s">
        <v>1277</v>
      </c>
      <c r="D556" s="838"/>
      <c r="E556" s="1462"/>
      <c r="F556" s="765" t="s">
        <v>2597</v>
      </c>
      <c r="G556" s="838">
        <v>539506.56999999995</v>
      </c>
      <c r="H556" s="838">
        <v>3491650</v>
      </c>
      <c r="I556" s="902"/>
      <c r="J556" s="928">
        <f>J554+1</f>
        <v>276</v>
      </c>
      <c r="K556" s="834" t="s">
        <v>2596</v>
      </c>
      <c r="L556" s="912" t="s">
        <v>1277</v>
      </c>
      <c r="M556" s="905"/>
      <c r="N556" s="905"/>
      <c r="O556" s="905"/>
      <c r="P556" s="905"/>
      <c r="Q556" s="905"/>
      <c r="R556" s="905"/>
      <c r="S556" s="905"/>
      <c r="T556" s="905"/>
      <c r="U556" s="841"/>
      <c r="V556" s="1462"/>
      <c r="W556" s="913">
        <v>231.965</v>
      </c>
      <c r="X556" s="765" t="s">
        <v>2597</v>
      </c>
      <c r="Y556" s="838">
        <v>539506.56999999995</v>
      </c>
      <c r="Z556" s="838">
        <v>3491650</v>
      </c>
      <c r="AA556" s="838"/>
    </row>
    <row r="557" spans="1:27">
      <c r="A557" s="905"/>
      <c r="B557" s="890"/>
      <c r="C557" s="890"/>
      <c r="D557" s="890">
        <v>357.24900000000002</v>
      </c>
      <c r="E557" s="1463">
        <f>D557+D559+D561</f>
        <v>1117.048</v>
      </c>
      <c r="F557" s="925"/>
      <c r="G557" s="890"/>
      <c r="H557" s="890"/>
      <c r="I557" s="902"/>
      <c r="J557" s="905"/>
      <c r="K557" s="890"/>
      <c r="L557" s="912"/>
      <c r="M557" s="905"/>
      <c r="N557" s="905"/>
      <c r="O557" s="905"/>
      <c r="P557" s="905"/>
      <c r="Q557" s="905"/>
      <c r="R557" s="905"/>
      <c r="S557" s="905"/>
      <c r="T557" s="905"/>
      <c r="U557" s="913">
        <v>357.24900000000002</v>
      </c>
      <c r="V557" s="1463">
        <f>U557+U559+U561</f>
        <v>1117.048</v>
      </c>
      <c r="W557" s="913"/>
      <c r="X557" s="925"/>
      <c r="Y557" s="890"/>
      <c r="Z557" s="890"/>
      <c r="AA557" s="891"/>
    </row>
    <row r="558" spans="1:27">
      <c r="A558" s="928">
        <f>A556+1</f>
        <v>277</v>
      </c>
      <c r="B558" s="55" t="s">
        <v>2598</v>
      </c>
      <c r="C558" s="55" t="s">
        <v>76</v>
      </c>
      <c r="D558" s="837"/>
      <c r="E558" s="1463"/>
      <c r="F558" s="830"/>
      <c r="G558" s="837">
        <v>539434.77899999998</v>
      </c>
      <c r="H558" s="837">
        <v>3491300.0389999999</v>
      </c>
      <c r="I558" s="902"/>
      <c r="J558" s="928">
        <f>J556+1</f>
        <v>277</v>
      </c>
      <c r="K558" s="55" t="s">
        <v>2598</v>
      </c>
      <c r="L558" s="912" t="s">
        <v>76</v>
      </c>
      <c r="M558" s="905"/>
      <c r="N558" s="905"/>
      <c r="O558" s="905"/>
      <c r="P558" s="905"/>
      <c r="Q558" s="905"/>
      <c r="R558" s="905"/>
      <c r="S558" s="905"/>
      <c r="T558" s="905"/>
      <c r="U558" s="842"/>
      <c r="V558" s="1463"/>
      <c r="W558" s="913">
        <v>231.64500000000001</v>
      </c>
      <c r="X558" s="830"/>
      <c r="Y558" s="837">
        <v>539434.77899999998</v>
      </c>
      <c r="Z558" s="837">
        <v>3491300.0389999999</v>
      </c>
      <c r="AA558" s="837"/>
    </row>
    <row r="559" spans="1:27">
      <c r="A559" s="905"/>
      <c r="B559" s="890"/>
      <c r="C559" s="890"/>
      <c r="D559" s="890">
        <v>353.03199999999998</v>
      </c>
      <c r="E559" s="1463"/>
      <c r="F559" s="925"/>
      <c r="G559" s="890"/>
      <c r="H559" s="890"/>
      <c r="I559" s="902"/>
      <c r="J559" s="905"/>
      <c r="K559" s="890"/>
      <c r="L559" s="912"/>
      <c r="M559" s="905"/>
      <c r="N559" s="905"/>
      <c r="O559" s="905"/>
      <c r="P559" s="905"/>
      <c r="Q559" s="905"/>
      <c r="R559" s="905"/>
      <c r="S559" s="905"/>
      <c r="T559" s="905"/>
      <c r="U559" s="913">
        <v>353.03199999999998</v>
      </c>
      <c r="V559" s="1463"/>
      <c r="W559" s="913"/>
      <c r="X559" s="925"/>
      <c r="Y559" s="890"/>
      <c r="Z559" s="890"/>
      <c r="AA559" s="891" t="s">
        <v>2616</v>
      </c>
    </row>
    <row r="560" spans="1:27">
      <c r="A560" s="928">
        <f>A558+1</f>
        <v>278</v>
      </c>
      <c r="B560" s="834" t="s">
        <v>2599</v>
      </c>
      <c r="C560" s="834" t="s">
        <v>62</v>
      </c>
      <c r="D560" s="837"/>
      <c r="E560" s="1463"/>
      <c r="F560" s="830"/>
      <c r="G560" s="837">
        <v>539363.83499999996</v>
      </c>
      <c r="H560" s="837">
        <v>3490954.2089999998</v>
      </c>
      <c r="I560" s="902"/>
      <c r="J560" s="928">
        <f>J558+1</f>
        <v>278</v>
      </c>
      <c r="K560" s="834" t="s">
        <v>2599</v>
      </c>
      <c r="L560" s="912" t="s">
        <v>62</v>
      </c>
      <c r="M560" s="905"/>
      <c r="N560" s="905"/>
      <c r="O560" s="905"/>
      <c r="P560" s="905"/>
      <c r="Q560" s="905"/>
      <c r="R560" s="905"/>
      <c r="S560" s="905"/>
      <c r="T560" s="905"/>
      <c r="U560" s="842"/>
      <c r="V560" s="1463"/>
      <c r="W560" s="913">
        <v>231.55600000000001</v>
      </c>
      <c r="X560" s="830"/>
      <c r="Y560" s="837">
        <v>539363.83499999996</v>
      </c>
      <c r="Z560" s="837">
        <v>3490954.2089999998</v>
      </c>
      <c r="AA560" s="837"/>
    </row>
    <row r="561" spans="1:27">
      <c r="A561" s="905"/>
      <c r="B561" s="890"/>
      <c r="C561" s="890"/>
      <c r="D561" s="890">
        <v>406.767</v>
      </c>
      <c r="E561" s="1463"/>
      <c r="F561" s="833"/>
      <c r="G561" s="890"/>
      <c r="H561" s="890"/>
      <c r="I561" s="902"/>
      <c r="J561" s="905"/>
      <c r="K561" s="890"/>
      <c r="L561" s="912"/>
      <c r="M561" s="905"/>
      <c r="N561" s="905"/>
      <c r="O561" s="905"/>
      <c r="P561" s="905"/>
      <c r="Q561" s="905"/>
      <c r="R561" s="905"/>
      <c r="S561" s="905"/>
      <c r="T561" s="905"/>
      <c r="U561" s="913">
        <v>406.767</v>
      </c>
      <c r="V561" s="1463"/>
      <c r="W561" s="913"/>
      <c r="X561" s="833"/>
      <c r="Y561" s="890"/>
      <c r="Z561" s="890"/>
      <c r="AA561" s="891" t="s">
        <v>2567</v>
      </c>
    </row>
    <row r="562" spans="1:27">
      <c r="A562" s="928">
        <f>A560+1</f>
        <v>279</v>
      </c>
      <c r="B562" s="834" t="s">
        <v>2600</v>
      </c>
      <c r="C562" s="834" t="s">
        <v>1319</v>
      </c>
      <c r="D562" s="837"/>
      <c r="E562" s="1463"/>
      <c r="F562" s="833" t="s">
        <v>2601</v>
      </c>
      <c r="G562" s="837">
        <v>539282.09199999995</v>
      </c>
      <c r="H562" s="837">
        <v>3490555.74</v>
      </c>
      <c r="I562" s="902"/>
      <c r="J562" s="928">
        <f>J560+1</f>
        <v>279</v>
      </c>
      <c r="K562" s="834" t="s">
        <v>2600</v>
      </c>
      <c r="L562" s="912" t="s">
        <v>1319</v>
      </c>
      <c r="M562" s="905"/>
      <c r="N562" s="905"/>
      <c r="O562" s="905"/>
      <c r="P562" s="905"/>
      <c r="Q562" s="905"/>
      <c r="R562" s="905"/>
      <c r="S562" s="905"/>
      <c r="T562" s="905"/>
      <c r="U562" s="842"/>
      <c r="V562" s="1463"/>
      <c r="W562" s="913">
        <v>231.49100000000001</v>
      </c>
      <c r="X562" s="833" t="s">
        <v>2617</v>
      </c>
      <c r="Y562" s="837">
        <v>539282.09199999995</v>
      </c>
      <c r="Z562" s="837">
        <v>3490555.74</v>
      </c>
      <c r="AA562" s="838"/>
    </row>
    <row r="563" spans="1:27">
      <c r="A563" s="905"/>
      <c r="B563" s="890"/>
      <c r="C563" s="890"/>
      <c r="D563" s="890">
        <v>392.39400000000001</v>
      </c>
      <c r="E563" s="1463">
        <f>D563+D565+D567+D569+D571</f>
        <v>1861.6020000000001</v>
      </c>
      <c r="F563" s="833"/>
      <c r="G563" s="890"/>
      <c r="H563" s="890"/>
      <c r="I563" s="902"/>
      <c r="J563" s="905"/>
      <c r="K563" s="890"/>
      <c r="L563" s="912"/>
      <c r="M563" s="905"/>
      <c r="N563" s="905"/>
      <c r="O563" s="905"/>
      <c r="P563" s="905"/>
      <c r="Q563" s="905"/>
      <c r="R563" s="905"/>
      <c r="S563" s="905"/>
      <c r="T563" s="905"/>
      <c r="U563" s="913">
        <v>392.39400000000001</v>
      </c>
      <c r="V563" s="1463">
        <f>U563+U565+U567+U569+U571</f>
        <v>1861.6020000000001</v>
      </c>
      <c r="W563" s="913"/>
      <c r="X563" s="833"/>
      <c r="Y563" s="890"/>
      <c r="Z563" s="890"/>
      <c r="AA563" s="891" t="s">
        <v>2618</v>
      </c>
    </row>
    <row r="564" spans="1:27">
      <c r="A564" s="928">
        <f>A562+1</f>
        <v>280</v>
      </c>
      <c r="B564" s="55" t="s">
        <v>2602</v>
      </c>
      <c r="C564" s="55" t="s">
        <v>62</v>
      </c>
      <c r="D564" s="837"/>
      <c r="E564" s="1463"/>
      <c r="F564" s="830"/>
      <c r="G564" s="837">
        <v>539466.61699999997</v>
      </c>
      <c r="H564" s="837">
        <v>3490209.44</v>
      </c>
      <c r="I564" s="902"/>
      <c r="J564" s="928">
        <f>J562+1</f>
        <v>280</v>
      </c>
      <c r="K564" s="55" t="s">
        <v>2602</v>
      </c>
      <c r="L564" s="912" t="s">
        <v>62</v>
      </c>
      <c r="M564" s="905"/>
      <c r="N564" s="905"/>
      <c r="O564" s="905"/>
      <c r="P564" s="905"/>
      <c r="Q564" s="905"/>
      <c r="R564" s="905"/>
      <c r="S564" s="905"/>
      <c r="T564" s="905"/>
      <c r="U564" s="842"/>
      <c r="V564" s="1463"/>
      <c r="W564" s="913">
        <v>231.32400000000001</v>
      </c>
      <c r="X564" s="830"/>
      <c r="Y564" s="837">
        <v>539466.61699999997</v>
      </c>
      <c r="Z564" s="837">
        <v>3490209.44</v>
      </c>
      <c r="AA564" s="837"/>
    </row>
    <row r="565" spans="1:27">
      <c r="A565" s="905"/>
      <c r="B565" s="890"/>
      <c r="C565" s="890"/>
      <c r="D565" s="890">
        <v>408.83499999999998</v>
      </c>
      <c r="E565" s="1463"/>
      <c r="F565" s="833"/>
      <c r="G565" s="890"/>
      <c r="H565" s="890"/>
      <c r="I565" s="902"/>
      <c r="J565" s="905"/>
      <c r="K565" s="890"/>
      <c r="L565" s="912"/>
      <c r="M565" s="905"/>
      <c r="N565" s="905"/>
      <c r="O565" s="905"/>
      <c r="P565" s="905"/>
      <c r="Q565" s="905"/>
      <c r="R565" s="905"/>
      <c r="S565" s="905"/>
      <c r="T565" s="905"/>
      <c r="U565" s="913">
        <v>408.83499999999998</v>
      </c>
      <c r="V565" s="1463"/>
      <c r="W565" s="913"/>
      <c r="X565" s="833"/>
      <c r="Y565" s="890"/>
      <c r="Z565" s="890"/>
      <c r="AA565" s="891" t="s">
        <v>2500</v>
      </c>
    </row>
    <row r="566" spans="1:27">
      <c r="A566" s="928">
        <f>A564+1</f>
        <v>281</v>
      </c>
      <c r="B566" s="834" t="s">
        <v>2603</v>
      </c>
      <c r="C566" s="834" t="s">
        <v>76</v>
      </c>
      <c r="D566" s="837"/>
      <c r="E566" s="1463"/>
      <c r="F566" s="830"/>
      <c r="G566" s="837">
        <v>538658.87399999995</v>
      </c>
      <c r="H566" s="837">
        <v>3489848.6310000001</v>
      </c>
      <c r="I566" s="902"/>
      <c r="J566" s="928">
        <f>J564+1</f>
        <v>281</v>
      </c>
      <c r="K566" s="834" t="s">
        <v>2603</v>
      </c>
      <c r="L566" s="912" t="s">
        <v>76</v>
      </c>
      <c r="M566" s="905"/>
      <c r="N566" s="905"/>
      <c r="O566" s="905"/>
      <c r="P566" s="905"/>
      <c r="Q566" s="905"/>
      <c r="R566" s="905"/>
      <c r="S566" s="905"/>
      <c r="T566" s="905"/>
      <c r="U566" s="842"/>
      <c r="V566" s="1463"/>
      <c r="W566" s="913">
        <v>230.851</v>
      </c>
      <c r="X566" s="830"/>
      <c r="Y566" s="837">
        <v>538658.87399999995</v>
      </c>
      <c r="Z566" s="837">
        <v>3489848.6310000001</v>
      </c>
      <c r="AA566" s="837"/>
    </row>
    <row r="567" spans="1:27">
      <c r="A567" s="905"/>
      <c r="B567" s="890"/>
      <c r="C567" s="890"/>
      <c r="D567" s="890">
        <v>343.09100000000001</v>
      </c>
      <c r="E567" s="1463"/>
      <c r="F567" s="833"/>
      <c r="G567" s="890"/>
      <c r="H567" s="890"/>
      <c r="I567" s="902"/>
      <c r="J567" s="905"/>
      <c r="K567" s="890"/>
      <c r="L567" s="912"/>
      <c r="M567" s="905"/>
      <c r="N567" s="905"/>
      <c r="O567" s="905"/>
      <c r="P567" s="905"/>
      <c r="Q567" s="905"/>
      <c r="R567" s="905"/>
      <c r="S567" s="905"/>
      <c r="T567" s="905"/>
      <c r="U567" s="913">
        <v>333.09100000000001</v>
      </c>
      <c r="V567" s="1463"/>
      <c r="W567" s="913"/>
      <c r="X567" s="833"/>
      <c r="Y567" s="890"/>
      <c r="Z567" s="890"/>
      <c r="AA567" s="836" t="s">
        <v>2619</v>
      </c>
    </row>
    <row r="568" spans="1:27" ht="29">
      <c r="A568" s="928">
        <f>A566+1</f>
        <v>282</v>
      </c>
      <c r="B568" s="834" t="s">
        <v>2604</v>
      </c>
      <c r="C568" s="834" t="s">
        <v>76</v>
      </c>
      <c r="D568" s="837"/>
      <c r="E568" s="1463"/>
      <c r="F568" s="833"/>
      <c r="G568" s="837">
        <v>539820.245</v>
      </c>
      <c r="H568" s="837">
        <v>3489545.8429999999</v>
      </c>
      <c r="I568" s="902"/>
      <c r="J568" s="928">
        <f>J566+1</f>
        <v>282</v>
      </c>
      <c r="K568" s="834" t="s">
        <v>2604</v>
      </c>
      <c r="L568" s="890" t="s">
        <v>76</v>
      </c>
      <c r="M568" s="905">
        <v>1</v>
      </c>
      <c r="N568" s="905">
        <v>1</v>
      </c>
      <c r="O568" s="905">
        <v>1</v>
      </c>
      <c r="P568" s="905">
        <v>1</v>
      </c>
      <c r="Q568" s="905"/>
      <c r="R568" s="905"/>
      <c r="S568" s="905"/>
      <c r="T568" s="905"/>
      <c r="U568" s="842"/>
      <c r="V568" s="1463"/>
      <c r="W568" s="913">
        <v>230.40700000000001</v>
      </c>
      <c r="X568" s="833"/>
      <c r="Y568" s="932">
        <v>539815.51199999999</v>
      </c>
      <c r="Z568" s="932">
        <v>3489554.6680000001</v>
      </c>
      <c r="AA568" s="847" t="s">
        <v>2620</v>
      </c>
    </row>
    <row r="569" spans="1:27">
      <c r="A569" s="905"/>
      <c r="B569" s="890"/>
      <c r="C569" s="890"/>
      <c r="D569" s="890">
        <v>333.68299999999999</v>
      </c>
      <c r="E569" s="1463"/>
      <c r="F569" s="833"/>
      <c r="G569" s="890"/>
      <c r="H569" s="890"/>
      <c r="I569" s="902"/>
      <c r="J569" s="905"/>
      <c r="K569" s="890"/>
      <c r="L569" s="912"/>
      <c r="M569" s="905"/>
      <c r="N569" s="905"/>
      <c r="O569" s="905"/>
      <c r="P569" s="905"/>
      <c r="Q569" s="905"/>
      <c r="R569" s="905"/>
      <c r="S569" s="905"/>
      <c r="T569" s="905"/>
      <c r="U569" s="913">
        <v>343.68299999999999</v>
      </c>
      <c r="V569" s="1463"/>
      <c r="W569" s="913"/>
      <c r="X569" s="833"/>
      <c r="Y569" s="890"/>
      <c r="Z569" s="890"/>
      <c r="AA569" s="836" t="s">
        <v>2621</v>
      </c>
    </row>
    <row r="570" spans="1:27">
      <c r="A570" s="928">
        <f>A568+1</f>
        <v>283</v>
      </c>
      <c r="B570" s="834" t="s">
        <v>2605</v>
      </c>
      <c r="C570" s="834" t="s">
        <v>76</v>
      </c>
      <c r="D570" s="837"/>
      <c r="E570" s="1463"/>
      <c r="F570" s="833"/>
      <c r="G570" s="837">
        <v>539977.13100000005</v>
      </c>
      <c r="H570" s="837">
        <v>3489251.3569999998</v>
      </c>
      <c r="I570" s="902"/>
      <c r="J570" s="928">
        <f>J568+1</f>
        <v>283</v>
      </c>
      <c r="K570" s="834" t="s">
        <v>2605</v>
      </c>
      <c r="L570" s="912" t="s">
        <v>76</v>
      </c>
      <c r="M570" s="905"/>
      <c r="N570" s="905"/>
      <c r="O570" s="905"/>
      <c r="P570" s="905"/>
      <c r="Q570" s="905"/>
      <c r="R570" s="905"/>
      <c r="S570" s="905"/>
      <c r="T570" s="905"/>
      <c r="U570" s="842"/>
      <c r="V570" s="1463"/>
      <c r="W570" s="913">
        <v>230.11500000000001</v>
      </c>
      <c r="X570" s="833"/>
      <c r="Y570" s="837">
        <v>539977.13100000005</v>
      </c>
      <c r="Z570" s="837">
        <v>3489251.3569999998</v>
      </c>
      <c r="AA570" s="836"/>
    </row>
    <row r="571" spans="1:27">
      <c r="A571" s="905"/>
      <c r="B571" s="890"/>
      <c r="C571" s="890"/>
      <c r="D571" s="890">
        <v>383.59899999999999</v>
      </c>
      <c r="E571" s="1463"/>
      <c r="F571" s="833"/>
      <c r="G571" s="890"/>
      <c r="H571" s="890"/>
      <c r="I571" s="902"/>
      <c r="J571" s="905"/>
      <c r="K571" s="890"/>
      <c r="L571" s="912"/>
      <c r="M571" s="905"/>
      <c r="N571" s="905"/>
      <c r="O571" s="905"/>
      <c r="P571" s="905"/>
      <c r="Q571" s="905"/>
      <c r="R571" s="905"/>
      <c r="S571" s="905"/>
      <c r="T571" s="905"/>
      <c r="U571" s="913">
        <v>383.59899999999999</v>
      </c>
      <c r="V571" s="1463"/>
      <c r="W571" s="913"/>
      <c r="X571" s="833"/>
      <c r="Y571" s="890"/>
      <c r="Z571" s="890"/>
      <c r="AA571" s="836"/>
    </row>
    <row r="572" spans="1:27">
      <c r="A572" s="928">
        <f>A570+1</f>
        <v>284</v>
      </c>
      <c r="B572" s="834" t="s">
        <v>2606</v>
      </c>
      <c r="C572" s="834" t="s">
        <v>1277</v>
      </c>
      <c r="D572" s="837"/>
      <c r="E572" s="1463"/>
      <c r="F572" s="830" t="s">
        <v>2607</v>
      </c>
      <c r="G572" s="837">
        <v>540157.52</v>
      </c>
      <c r="H572" s="837">
        <v>3488912.82</v>
      </c>
      <c r="I572" s="902"/>
      <c r="J572" s="928">
        <f>J570+1</f>
        <v>284</v>
      </c>
      <c r="K572" s="834" t="s">
        <v>2606</v>
      </c>
      <c r="L572" s="912" t="s">
        <v>1277</v>
      </c>
      <c r="M572" s="905"/>
      <c r="N572" s="905"/>
      <c r="O572" s="905"/>
      <c r="P572" s="905"/>
      <c r="Q572" s="905"/>
      <c r="R572" s="905"/>
      <c r="S572" s="905"/>
      <c r="T572" s="905"/>
      <c r="U572" s="837"/>
      <c r="V572" s="1463"/>
      <c r="W572" s="913">
        <v>230.15</v>
      </c>
      <c r="X572" s="830" t="s">
        <v>2607</v>
      </c>
      <c r="Y572" s="837">
        <v>540157.52</v>
      </c>
      <c r="Z572" s="837">
        <v>3488912.82</v>
      </c>
      <c r="AA572" s="836"/>
    </row>
    <row r="576" spans="1:27">
      <c r="Z576" s="899">
        <f>101-20</f>
        <v>81</v>
      </c>
    </row>
    <row r="577" spans="26:26">
      <c r="Z577" s="899">
        <f>81+32+41+38</f>
        <v>192</v>
      </c>
    </row>
  </sheetData>
  <autoFilter ref="A5:AA572" xr:uid="{85DB0CD6-26D4-4198-956D-F973EE179E1B}"/>
  <mergeCells count="141">
    <mergeCell ref="E418:E424"/>
    <mergeCell ref="E425:E426"/>
    <mergeCell ref="E427:E436"/>
    <mergeCell ref="V383:V385"/>
    <mergeCell ref="V386:V390"/>
    <mergeCell ref="V391:V396"/>
    <mergeCell ref="V397:V398"/>
    <mergeCell ref="V399:V402"/>
    <mergeCell ref="V403:V408"/>
    <mergeCell ref="V409:V410"/>
    <mergeCell ref="V411:V417"/>
    <mergeCell ref="V418:V424"/>
    <mergeCell ref="V425:V426"/>
    <mergeCell ref="V427:V436"/>
    <mergeCell ref="E397:E398"/>
    <mergeCell ref="E399:E402"/>
    <mergeCell ref="E403:E408"/>
    <mergeCell ref="E409:E410"/>
    <mergeCell ref="E411:E417"/>
    <mergeCell ref="E381:E382"/>
    <mergeCell ref="E383:E385"/>
    <mergeCell ref="E386:E390"/>
    <mergeCell ref="E391:E396"/>
    <mergeCell ref="V381:V382"/>
    <mergeCell ref="E320:E328"/>
    <mergeCell ref="E329:E336"/>
    <mergeCell ref="E337:E339"/>
    <mergeCell ref="E340:E342"/>
    <mergeCell ref="E344:E346"/>
    <mergeCell ref="E373:E378"/>
    <mergeCell ref="E379:E380"/>
    <mergeCell ref="V320:V327"/>
    <mergeCell ref="V328:V335"/>
    <mergeCell ref="V336:V339"/>
    <mergeCell ref="V340:V342"/>
    <mergeCell ref="V346:V354"/>
    <mergeCell ref="V355:V362"/>
    <mergeCell ref="V366:V370"/>
    <mergeCell ref="V372:V378"/>
    <mergeCell ref="V379:V380"/>
    <mergeCell ref="E347:E354"/>
    <mergeCell ref="E355:E362"/>
    <mergeCell ref="E363:E364"/>
    <mergeCell ref="E365:E366"/>
    <mergeCell ref="E368:E371"/>
    <mergeCell ref="M4:P4"/>
    <mergeCell ref="Q4:T4"/>
    <mergeCell ref="U4:U5"/>
    <mergeCell ref="V4:V5"/>
    <mergeCell ref="E256:E257"/>
    <mergeCell ref="V256:V257"/>
    <mergeCell ref="A3:H3"/>
    <mergeCell ref="J3:AA3"/>
    <mergeCell ref="A4:A5"/>
    <mergeCell ref="B4:B5"/>
    <mergeCell ref="C4:C5"/>
    <mergeCell ref="D4:D5"/>
    <mergeCell ref="E4:E5"/>
    <mergeCell ref="F4:F5"/>
    <mergeCell ref="G4:H4"/>
    <mergeCell ref="J4:J5"/>
    <mergeCell ref="W4:W5"/>
    <mergeCell ref="X4:X5"/>
    <mergeCell ref="Y4:Z4"/>
    <mergeCell ref="AA4:AA5"/>
    <mergeCell ref="K4:K5"/>
    <mergeCell ref="L4:L5"/>
    <mergeCell ref="E258:E259"/>
    <mergeCell ref="E260:E264"/>
    <mergeCell ref="E265:E273"/>
    <mergeCell ref="E274:E279"/>
    <mergeCell ref="V280:V282"/>
    <mergeCell ref="E280:E282"/>
    <mergeCell ref="V258:V259"/>
    <mergeCell ref="V260:V264"/>
    <mergeCell ref="V265:V273"/>
    <mergeCell ref="V274:V279"/>
    <mergeCell ref="V294:V299"/>
    <mergeCell ref="V300:V302"/>
    <mergeCell ref="V303:V306"/>
    <mergeCell ref="V307:V317"/>
    <mergeCell ref="E307:E318"/>
    <mergeCell ref="E294:E299"/>
    <mergeCell ref="E300:E302"/>
    <mergeCell ref="E303:E306"/>
    <mergeCell ref="V283:V285"/>
    <mergeCell ref="V286:V289"/>
    <mergeCell ref="V290:V293"/>
    <mergeCell ref="E283:E285"/>
    <mergeCell ref="E286:E289"/>
    <mergeCell ref="E290:E293"/>
    <mergeCell ref="E462:E467"/>
    <mergeCell ref="V438:V441"/>
    <mergeCell ref="V442:V445"/>
    <mergeCell ref="V447:V453"/>
    <mergeCell ref="V454:V457"/>
    <mergeCell ref="V458:V461"/>
    <mergeCell ref="V462:V467"/>
    <mergeCell ref="E438:E441"/>
    <mergeCell ref="E442:E445"/>
    <mergeCell ref="E447:E453"/>
    <mergeCell ref="E454:E457"/>
    <mergeCell ref="E458:E461"/>
    <mergeCell ref="V480:V493"/>
    <mergeCell ref="E495:E497"/>
    <mergeCell ref="E498:E499"/>
    <mergeCell ref="E500:E501"/>
    <mergeCell ref="E502:E508"/>
    <mergeCell ref="E509:E517"/>
    <mergeCell ref="E518:E523"/>
    <mergeCell ref="V468:V473"/>
    <mergeCell ref="V474:V477"/>
    <mergeCell ref="E468:E473"/>
    <mergeCell ref="E474:E478"/>
    <mergeCell ref="E480:E493"/>
    <mergeCell ref="E524:E529"/>
    <mergeCell ref="E530:E534"/>
    <mergeCell ref="V495:V498"/>
    <mergeCell ref="V499:V500"/>
    <mergeCell ref="V501:V502"/>
    <mergeCell ref="V503:V508"/>
    <mergeCell ref="V509:V518"/>
    <mergeCell ref="V519:V523"/>
    <mergeCell ref="V524:V529"/>
    <mergeCell ref="V530:V534"/>
    <mergeCell ref="E551:E556"/>
    <mergeCell ref="E557:E562"/>
    <mergeCell ref="E563:E572"/>
    <mergeCell ref="V536:V542"/>
    <mergeCell ref="V543:V544"/>
    <mergeCell ref="V545:V546"/>
    <mergeCell ref="V547:V548"/>
    <mergeCell ref="V549:V550"/>
    <mergeCell ref="V551:V556"/>
    <mergeCell ref="V557:V562"/>
    <mergeCell ref="V563:V572"/>
    <mergeCell ref="E536:E542"/>
    <mergeCell ref="E543:E544"/>
    <mergeCell ref="E545:E546"/>
    <mergeCell ref="E547:E548"/>
    <mergeCell ref="E549:E550"/>
  </mergeCells>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FF5F6-BAB5-4C9A-91FE-34378A23EF05}">
  <sheetPr>
    <tabColor rgb="FFFFFF00"/>
  </sheetPr>
  <dimension ref="A1:AA53"/>
  <sheetViews>
    <sheetView workbookViewId="0">
      <pane ySplit="5" topLeftCell="A6" activePane="bottomLeft" state="frozen"/>
      <selection activeCell="H10" sqref="H10"/>
      <selection pane="bottomLeft" activeCell="H10" sqref="H10"/>
    </sheetView>
  </sheetViews>
  <sheetFormatPr defaultRowHeight="14.5"/>
  <cols>
    <col min="1" max="1" width="5.453125" style="899" bestFit="1" customWidth="1"/>
    <col min="2" max="2" width="10.36328125" style="899" customWidth="1"/>
    <col min="3" max="3" width="9.26953125" style="900" customWidth="1"/>
    <col min="4" max="4" width="9.90625" style="900" customWidth="1"/>
    <col min="5" max="5" width="14.26953125" style="899" bestFit="1" customWidth="1"/>
    <col min="6" max="6" width="13.54296875" style="899" bestFit="1" customWidth="1"/>
    <col min="7" max="7" width="15" style="899" bestFit="1" customWidth="1"/>
    <col min="8" max="8" width="16.453125" style="899" bestFit="1" customWidth="1"/>
    <col min="9" max="9" width="1.1796875" style="899" customWidth="1"/>
    <col min="10" max="10" width="5.08984375" style="899" customWidth="1"/>
    <col min="11" max="11" width="9.26953125" style="899" customWidth="1"/>
    <col min="12" max="12" width="11" style="899" customWidth="1"/>
    <col min="13" max="13" width="4.81640625" style="899" customWidth="1"/>
    <col min="14" max="14" width="5.1796875" style="899" customWidth="1"/>
    <col min="15" max="15" width="4.81640625" style="899" customWidth="1"/>
    <col min="16" max="16" width="5.08984375" style="899" customWidth="1"/>
    <col min="17" max="17" width="4.6328125" style="899" customWidth="1"/>
    <col min="18" max="18" width="5.7265625" style="899" customWidth="1"/>
    <col min="19" max="19" width="4.7265625" style="899" customWidth="1"/>
    <col min="20" max="20" width="6.08984375" style="899" bestFit="1" customWidth="1"/>
    <col min="21" max="21" width="12.453125" style="899" bestFit="1" customWidth="1"/>
    <col min="22" max="22" width="14.1796875" style="899" bestFit="1" customWidth="1"/>
    <col min="23" max="23" width="12.6328125" style="899" bestFit="1" customWidth="1"/>
    <col min="24" max="24" width="16.1796875" style="899" bestFit="1" customWidth="1"/>
    <col min="25" max="25" width="14.90625" style="899" bestFit="1" customWidth="1"/>
    <col min="26" max="26" width="16.36328125" style="899" bestFit="1" customWidth="1"/>
    <col min="27" max="27" width="39.7265625" style="901" bestFit="1" customWidth="1"/>
    <col min="28" max="16384" width="8.7265625" style="899"/>
  </cols>
  <sheetData>
    <row r="1" spans="1:27">
      <c r="A1" s="786" t="s">
        <v>2656</v>
      </c>
    </row>
    <row r="2" spans="1:27">
      <c r="A2" s="786" t="s">
        <v>2407</v>
      </c>
    </row>
    <row r="3" spans="1:27" s="789" customFormat="1" ht="27.75" customHeight="1">
      <c r="A3" s="1474" t="s">
        <v>1919</v>
      </c>
      <c r="B3" s="1474"/>
      <c r="C3" s="1474"/>
      <c r="D3" s="1474"/>
      <c r="E3" s="1474"/>
      <c r="F3" s="1474"/>
      <c r="G3" s="1474"/>
      <c r="H3" s="1474"/>
      <c r="I3" s="902"/>
      <c r="J3" s="1474" t="s">
        <v>1920</v>
      </c>
      <c r="K3" s="1474"/>
      <c r="L3" s="1474"/>
      <c r="M3" s="1474"/>
      <c r="N3" s="1474"/>
      <c r="O3" s="1474"/>
      <c r="P3" s="1474"/>
      <c r="Q3" s="1474"/>
      <c r="R3" s="1474"/>
      <c r="S3" s="1474"/>
      <c r="T3" s="1474"/>
      <c r="U3" s="1474"/>
      <c r="V3" s="1474"/>
      <c r="W3" s="1474"/>
      <c r="X3" s="1474"/>
      <c r="Y3" s="1474"/>
      <c r="Z3" s="1474"/>
      <c r="AA3" s="1474"/>
    </row>
    <row r="4" spans="1:27" s="791" customFormat="1" ht="20" customHeight="1">
      <c r="A4" s="1472" t="s">
        <v>1921</v>
      </c>
      <c r="B4" s="1472" t="s">
        <v>1922</v>
      </c>
      <c r="C4" s="1472" t="s">
        <v>1923</v>
      </c>
      <c r="D4" s="1472" t="s">
        <v>1924</v>
      </c>
      <c r="E4" s="1472" t="s">
        <v>1925</v>
      </c>
      <c r="F4" s="1472" t="s">
        <v>1926</v>
      </c>
      <c r="G4" s="1472" t="s">
        <v>1927</v>
      </c>
      <c r="H4" s="1472"/>
      <c r="I4" s="902"/>
      <c r="J4" s="1472" t="s">
        <v>1921</v>
      </c>
      <c r="K4" s="1472" t="s">
        <v>1922</v>
      </c>
      <c r="L4" s="1472" t="s">
        <v>1923</v>
      </c>
      <c r="M4" s="1472" t="s">
        <v>1000</v>
      </c>
      <c r="N4" s="1472"/>
      <c r="O4" s="1472"/>
      <c r="P4" s="1472"/>
      <c r="Q4" s="1472" t="s">
        <v>1928</v>
      </c>
      <c r="R4" s="1472"/>
      <c r="S4" s="1472"/>
      <c r="T4" s="1472"/>
      <c r="U4" s="1473" t="s">
        <v>1924</v>
      </c>
      <c r="V4" s="1473" t="s">
        <v>1925</v>
      </c>
      <c r="W4" s="1475" t="s">
        <v>1929</v>
      </c>
      <c r="X4" s="1472" t="s">
        <v>1926</v>
      </c>
      <c r="Y4" s="1472" t="s">
        <v>1927</v>
      </c>
      <c r="Z4" s="1472"/>
      <c r="AA4" s="1472" t="s">
        <v>1930</v>
      </c>
    </row>
    <row r="5" spans="1:27" s="791" customFormat="1" ht="12" customHeight="1">
      <c r="A5" s="1472"/>
      <c r="B5" s="1472"/>
      <c r="C5" s="1472"/>
      <c r="D5" s="1472"/>
      <c r="E5" s="1472"/>
      <c r="F5" s="1472"/>
      <c r="G5" s="792" t="s">
        <v>1931</v>
      </c>
      <c r="H5" s="792" t="s">
        <v>1932</v>
      </c>
      <c r="I5" s="902"/>
      <c r="J5" s="1472"/>
      <c r="K5" s="1472"/>
      <c r="L5" s="1472"/>
      <c r="M5" s="790" t="s">
        <v>1933</v>
      </c>
      <c r="N5" s="790" t="s">
        <v>1934</v>
      </c>
      <c r="O5" s="790" t="s">
        <v>1935</v>
      </c>
      <c r="P5" s="790" t="s">
        <v>1936</v>
      </c>
      <c r="Q5" s="790" t="s">
        <v>1933</v>
      </c>
      <c r="R5" s="790" t="s">
        <v>1934</v>
      </c>
      <c r="S5" s="790" t="s">
        <v>1935</v>
      </c>
      <c r="T5" s="790" t="s">
        <v>1936</v>
      </c>
      <c r="U5" s="1473"/>
      <c r="V5" s="1473"/>
      <c r="W5" s="1475"/>
      <c r="X5" s="1472"/>
      <c r="Y5" s="792" t="s">
        <v>1931</v>
      </c>
      <c r="Z5" s="792" t="s">
        <v>1932</v>
      </c>
      <c r="AA5" s="1472"/>
    </row>
    <row r="6" spans="1:27" s="791" customFormat="1" ht="12" customHeight="1">
      <c r="A6" s="903">
        <v>1</v>
      </c>
      <c r="B6" s="55" t="s">
        <v>2816</v>
      </c>
      <c r="C6" s="55" t="s">
        <v>1956</v>
      </c>
      <c r="D6" s="55"/>
      <c r="E6" s="55">
        <v>0</v>
      </c>
      <c r="F6" s="55" t="s">
        <v>2817</v>
      </c>
      <c r="G6" s="55">
        <v>515334.46600000001</v>
      </c>
      <c r="H6" s="55">
        <v>3621567.1529999999</v>
      </c>
      <c r="I6" s="902"/>
      <c r="J6" s="903">
        <v>1</v>
      </c>
      <c r="K6" s="55" t="s">
        <v>2816</v>
      </c>
      <c r="L6" s="55" t="s">
        <v>1956</v>
      </c>
      <c r="M6" s="55">
        <v>0</v>
      </c>
      <c r="N6" s="55">
        <v>0</v>
      </c>
      <c r="O6" s="55">
        <v>0</v>
      </c>
      <c r="P6" s="55">
        <v>0</v>
      </c>
      <c r="Q6" s="55">
        <v>1</v>
      </c>
      <c r="R6" s="55">
        <v>0</v>
      </c>
      <c r="S6" s="55">
        <v>3</v>
      </c>
      <c r="T6" s="55">
        <v>3</v>
      </c>
      <c r="U6" s="55"/>
      <c r="V6" s="55">
        <v>0</v>
      </c>
      <c r="W6" s="55">
        <v>524.77</v>
      </c>
      <c r="X6" s="55" t="s">
        <v>2834</v>
      </c>
      <c r="Y6" s="55">
        <v>515334.47</v>
      </c>
      <c r="Z6" s="55">
        <v>3621567.15</v>
      </c>
      <c r="AA6" s="852"/>
    </row>
    <row r="7" spans="1:27" s="791" customFormat="1" ht="12" customHeight="1">
      <c r="A7" s="903"/>
      <c r="B7" s="55"/>
      <c r="C7" s="55"/>
      <c r="D7" s="55">
        <v>361.04399999999998</v>
      </c>
      <c r="E7" s="55"/>
      <c r="F7" s="55"/>
      <c r="G7" s="55"/>
      <c r="H7" s="55"/>
      <c r="I7" s="902"/>
      <c r="J7" s="903"/>
      <c r="K7" s="55"/>
      <c r="L7" s="55"/>
      <c r="M7" s="55"/>
      <c r="N7" s="55"/>
      <c r="O7" s="55"/>
      <c r="P7" s="55"/>
      <c r="Q7" s="55"/>
      <c r="R7" s="55"/>
      <c r="S7" s="55"/>
      <c r="T7" s="55"/>
      <c r="U7" s="55">
        <v>340.27699999999999</v>
      </c>
      <c r="V7" s="55"/>
      <c r="W7" s="55"/>
      <c r="X7" s="55"/>
      <c r="Y7" s="55"/>
      <c r="Z7" s="55"/>
      <c r="AA7" s="852"/>
    </row>
    <row r="8" spans="1:27" s="791" customFormat="1" ht="12" customHeight="1">
      <c r="A8" s="903">
        <v>2</v>
      </c>
      <c r="B8" s="55" t="s">
        <v>2818</v>
      </c>
      <c r="C8" s="55" t="s">
        <v>2235</v>
      </c>
      <c r="D8" s="55"/>
      <c r="E8" s="55">
        <f t="shared" ref="E8" si="0">E6+D7</f>
        <v>361.04399999999998</v>
      </c>
      <c r="F8" s="55" t="s">
        <v>2819</v>
      </c>
      <c r="G8" s="55">
        <v>515034.27100000001</v>
      </c>
      <c r="H8" s="55">
        <v>3621767.7420000001</v>
      </c>
      <c r="I8" s="902"/>
      <c r="J8" s="903">
        <v>2</v>
      </c>
      <c r="K8" s="55" t="s">
        <v>2818</v>
      </c>
      <c r="L8" s="55" t="s">
        <v>2235</v>
      </c>
      <c r="M8" s="55">
        <v>0</v>
      </c>
      <c r="N8" s="55">
        <v>0</v>
      </c>
      <c r="O8" s="55">
        <v>0</v>
      </c>
      <c r="P8" s="55">
        <v>0</v>
      </c>
      <c r="Q8" s="758">
        <v>0</v>
      </c>
      <c r="R8" s="758">
        <v>1</v>
      </c>
      <c r="S8" s="758">
        <v>0</v>
      </c>
      <c r="T8" s="758">
        <v>0</v>
      </c>
      <c r="U8" s="55"/>
      <c r="V8" s="759">
        <f t="shared" ref="V8" si="1">V6+U7</f>
        <v>340.27699999999999</v>
      </c>
      <c r="W8" s="55">
        <v>524.98199999999997</v>
      </c>
      <c r="X8" s="55" t="s">
        <v>2835</v>
      </c>
      <c r="Y8" s="55">
        <v>515048.27299999999</v>
      </c>
      <c r="Z8" s="55">
        <v>3621751.2140000002</v>
      </c>
      <c r="AA8" s="852" t="s">
        <v>2836</v>
      </c>
    </row>
    <row r="9" spans="1:27" s="791" customFormat="1" ht="12" customHeight="1">
      <c r="A9" s="903"/>
      <c r="B9" s="55"/>
      <c r="C9" s="55"/>
      <c r="D9" s="55">
        <v>374.11399999999998</v>
      </c>
      <c r="E9" s="55"/>
      <c r="F9" s="55"/>
      <c r="G9" s="55"/>
      <c r="H9" s="55"/>
      <c r="I9" s="902"/>
      <c r="J9" s="903"/>
      <c r="K9" s="55"/>
      <c r="L9" s="55"/>
      <c r="M9" s="55"/>
      <c r="N9" s="55"/>
      <c r="O9" s="55"/>
      <c r="P9" s="55"/>
      <c r="Q9" s="55"/>
      <c r="R9" s="55"/>
      <c r="S9" s="55"/>
      <c r="T9" s="55"/>
      <c r="U9" s="55">
        <v>392.25099999999998</v>
      </c>
      <c r="V9" s="55"/>
      <c r="W9" s="55"/>
      <c r="X9" s="55"/>
      <c r="Y9" s="55"/>
      <c r="Z9" s="55"/>
      <c r="AA9" s="852" t="s">
        <v>2837</v>
      </c>
    </row>
    <row r="10" spans="1:27" s="791" customFormat="1" ht="12" customHeight="1">
      <c r="A10" s="903">
        <v>3</v>
      </c>
      <c r="B10" s="55" t="s">
        <v>2820</v>
      </c>
      <c r="C10" s="55" t="s">
        <v>1998</v>
      </c>
      <c r="D10" s="55"/>
      <c r="E10" s="55">
        <f t="shared" ref="E10" si="2">E8+D9</f>
        <v>735.1579999999999</v>
      </c>
      <c r="F10" s="55" t="s">
        <v>2821</v>
      </c>
      <c r="G10" s="55">
        <v>514878.54399999999</v>
      </c>
      <c r="H10" s="55">
        <v>3622107.9040000001</v>
      </c>
      <c r="I10" s="902"/>
      <c r="J10" s="903">
        <v>3</v>
      </c>
      <c r="K10" s="55" t="s">
        <v>2820</v>
      </c>
      <c r="L10" s="55" t="s">
        <v>1998</v>
      </c>
      <c r="M10" s="55">
        <v>0</v>
      </c>
      <c r="N10" s="55">
        <v>-1.5</v>
      </c>
      <c r="O10" s="55">
        <v>0</v>
      </c>
      <c r="P10" s="55">
        <v>0</v>
      </c>
      <c r="Q10" s="758">
        <v>0</v>
      </c>
      <c r="R10" s="758">
        <v>0</v>
      </c>
      <c r="S10" s="758">
        <v>0</v>
      </c>
      <c r="T10" s="758">
        <v>1</v>
      </c>
      <c r="U10" s="55"/>
      <c r="V10" s="55">
        <f t="shared" ref="V10" si="3">V8+U9</f>
        <v>732.52800000000002</v>
      </c>
      <c r="W10" s="55">
        <v>532.68799999999999</v>
      </c>
      <c r="X10" s="55" t="s">
        <v>2838</v>
      </c>
      <c r="Y10" s="55">
        <v>514869.848</v>
      </c>
      <c r="Z10" s="55">
        <v>3622100.5350000001</v>
      </c>
      <c r="AA10" s="852"/>
    </row>
    <row r="11" spans="1:27" s="791" customFormat="1" ht="12" customHeight="1">
      <c r="A11" s="903"/>
      <c r="B11" s="55"/>
      <c r="C11" s="55"/>
      <c r="D11" s="55">
        <v>148.51</v>
      </c>
      <c r="E11" s="55"/>
      <c r="F11" s="55"/>
      <c r="G11" s="55"/>
      <c r="H11" s="55"/>
      <c r="I11" s="902"/>
      <c r="J11" s="903"/>
      <c r="K11" s="55"/>
      <c r="L11" s="55"/>
      <c r="M11" s="55"/>
      <c r="N11" s="55"/>
      <c r="O11" s="55"/>
      <c r="P11" s="55"/>
      <c r="Q11" s="55"/>
      <c r="R11" s="55"/>
      <c r="S11" s="55"/>
      <c r="T11" s="55"/>
      <c r="U11" s="55">
        <v>144.77000000000001</v>
      </c>
      <c r="V11" s="55"/>
      <c r="W11" s="55"/>
      <c r="X11" s="55"/>
      <c r="Y11" s="55"/>
      <c r="Z11" s="55"/>
      <c r="AA11" s="852"/>
    </row>
    <row r="12" spans="1:27" s="791" customFormat="1" ht="12" customHeight="1">
      <c r="A12" s="903">
        <v>4</v>
      </c>
      <c r="B12" s="55" t="s">
        <v>2822</v>
      </c>
      <c r="C12" s="55" t="s">
        <v>2220</v>
      </c>
      <c r="D12" s="55"/>
      <c r="E12" s="55">
        <f t="shared" ref="E12" si="4">E10+D11</f>
        <v>883.66799999999989</v>
      </c>
      <c r="F12" s="55" t="s">
        <v>2823</v>
      </c>
      <c r="G12" s="55">
        <v>514747.98300000001</v>
      </c>
      <c r="H12" s="55">
        <v>3622178.679</v>
      </c>
      <c r="I12" s="902"/>
      <c r="J12" s="903">
        <v>4</v>
      </c>
      <c r="K12" s="55" t="s">
        <v>2822</v>
      </c>
      <c r="L12" s="55" t="s">
        <v>2220</v>
      </c>
      <c r="M12" s="55">
        <v>0</v>
      </c>
      <c r="N12" s="55">
        <v>0</v>
      </c>
      <c r="O12" s="55">
        <v>0</v>
      </c>
      <c r="P12" s="55">
        <v>0</v>
      </c>
      <c r="Q12" s="758">
        <v>0</v>
      </c>
      <c r="R12" s="758">
        <v>0</v>
      </c>
      <c r="S12" s="758">
        <v>0</v>
      </c>
      <c r="T12" s="758">
        <v>2</v>
      </c>
      <c r="U12" s="55"/>
      <c r="V12" s="55">
        <f t="shared" ref="V12" si="5">V10+U11</f>
        <v>877.298</v>
      </c>
      <c r="W12" s="55">
        <v>535.86</v>
      </c>
      <c r="X12" s="55" t="s">
        <v>2839</v>
      </c>
      <c r="Y12" s="55">
        <v>514747.98</v>
      </c>
      <c r="Z12" s="55">
        <v>3622178.68</v>
      </c>
      <c r="AA12" s="852"/>
    </row>
    <row r="13" spans="1:27" s="791" customFormat="1" ht="12" customHeight="1">
      <c r="A13" s="903"/>
      <c r="B13" s="55"/>
      <c r="C13" s="55"/>
      <c r="D13" s="55">
        <v>195.92599999999999</v>
      </c>
      <c r="E13" s="55"/>
      <c r="F13" s="55"/>
      <c r="G13" s="55"/>
      <c r="H13" s="55"/>
      <c r="I13" s="902"/>
      <c r="J13" s="903"/>
      <c r="K13" s="55"/>
      <c r="L13" s="55"/>
      <c r="M13" s="55"/>
      <c r="N13" s="55"/>
      <c r="O13" s="55"/>
      <c r="P13" s="55"/>
      <c r="Q13" s="55"/>
      <c r="R13" s="55"/>
      <c r="S13" s="55"/>
      <c r="T13" s="55"/>
      <c r="U13" s="55">
        <v>195.92599999999999</v>
      </c>
      <c r="V13" s="55"/>
      <c r="W13" s="55"/>
      <c r="X13" s="55"/>
      <c r="Y13" s="55"/>
      <c r="Z13" s="55"/>
      <c r="AA13" s="852" t="s">
        <v>2840</v>
      </c>
    </row>
    <row r="14" spans="1:27" s="791" customFormat="1" ht="12" customHeight="1">
      <c r="A14" s="903">
        <v>5</v>
      </c>
      <c r="B14" s="55" t="s">
        <v>2824</v>
      </c>
      <c r="C14" s="55" t="s">
        <v>2220</v>
      </c>
      <c r="D14" s="55"/>
      <c r="E14" s="55">
        <f t="shared" ref="E14" si="6">E12+D13</f>
        <v>1079.5939999999998</v>
      </c>
      <c r="F14" s="55" t="s">
        <v>2825</v>
      </c>
      <c r="G14" s="55">
        <v>514564.89199999999</v>
      </c>
      <c r="H14" s="55">
        <v>3622108.932</v>
      </c>
      <c r="I14" s="902"/>
      <c r="J14" s="903">
        <v>5</v>
      </c>
      <c r="K14" s="55" t="s">
        <v>2824</v>
      </c>
      <c r="L14" s="55" t="s">
        <v>2220</v>
      </c>
      <c r="M14" s="55">
        <v>0</v>
      </c>
      <c r="N14" s="55">
        <v>0</v>
      </c>
      <c r="O14" s="55">
        <v>0</v>
      </c>
      <c r="P14" s="55">
        <v>0</v>
      </c>
      <c r="Q14" s="758">
        <v>1</v>
      </c>
      <c r="R14" s="758">
        <v>3</v>
      </c>
      <c r="S14" s="758">
        <v>4</v>
      </c>
      <c r="T14" s="758">
        <v>4</v>
      </c>
      <c r="U14" s="55"/>
      <c r="V14" s="55">
        <f t="shared" ref="V14" si="7">V12+U13</f>
        <v>1073.2239999999999</v>
      </c>
      <c r="W14" s="55">
        <v>532.66</v>
      </c>
      <c r="X14" s="55" t="s">
        <v>2841</v>
      </c>
      <c r="Y14" s="55">
        <v>514564.89</v>
      </c>
      <c r="Z14" s="55">
        <v>3622108.93</v>
      </c>
      <c r="AA14" s="852"/>
    </row>
    <row r="15" spans="1:27" s="791" customFormat="1" ht="12" customHeight="1">
      <c r="A15" s="903"/>
      <c r="B15" s="55"/>
      <c r="C15" s="55"/>
      <c r="D15" s="55">
        <v>194.62700000000001</v>
      </c>
      <c r="E15" s="55"/>
      <c r="F15" s="55"/>
      <c r="G15" s="55"/>
      <c r="H15" s="55"/>
      <c r="I15" s="902"/>
      <c r="J15" s="903"/>
      <c r="K15" s="55"/>
      <c r="L15" s="55"/>
      <c r="M15" s="55"/>
      <c r="N15" s="55"/>
      <c r="O15" s="55"/>
      <c r="P15" s="55"/>
      <c r="Q15" s="55"/>
      <c r="R15" s="55"/>
      <c r="S15" s="55"/>
      <c r="T15" s="55"/>
      <c r="U15" s="55">
        <v>194.62299999999999</v>
      </c>
      <c r="V15" s="55"/>
      <c r="W15" s="55"/>
      <c r="X15" s="55"/>
      <c r="Y15" s="55"/>
      <c r="Z15" s="55"/>
      <c r="AA15" s="852" t="s">
        <v>2842</v>
      </c>
    </row>
    <row r="16" spans="1:27" s="791" customFormat="1" ht="12" customHeight="1">
      <c r="A16" s="903">
        <v>6</v>
      </c>
      <c r="B16" s="55" t="s">
        <v>2826</v>
      </c>
      <c r="C16" s="55" t="s">
        <v>1991</v>
      </c>
      <c r="D16" s="55"/>
      <c r="E16" s="55">
        <f t="shared" ref="E16" si="8">E14+D15</f>
        <v>1274.2209999999998</v>
      </c>
      <c r="F16" s="55" t="s">
        <v>2827</v>
      </c>
      <c r="G16" s="55">
        <v>514377.08899999998</v>
      </c>
      <c r="H16" s="55">
        <v>3622057.8459999999</v>
      </c>
      <c r="I16" s="902"/>
      <c r="J16" s="903">
        <v>6</v>
      </c>
      <c r="K16" s="55" t="s">
        <v>2826</v>
      </c>
      <c r="L16" s="55" t="s">
        <v>1991</v>
      </c>
      <c r="M16" s="55">
        <v>0</v>
      </c>
      <c r="N16" s="55">
        <v>0</v>
      </c>
      <c r="O16" s="55">
        <v>0</v>
      </c>
      <c r="P16" s="55">
        <v>0</v>
      </c>
      <c r="Q16" s="758">
        <v>0</v>
      </c>
      <c r="R16" s="758">
        <v>0</v>
      </c>
      <c r="S16" s="758">
        <v>3</v>
      </c>
      <c r="T16" s="758">
        <v>0</v>
      </c>
      <c r="U16" s="55"/>
      <c r="V16" s="55">
        <f t="shared" ref="V16" si="9">V14+U15</f>
        <v>1267.847</v>
      </c>
      <c r="W16" s="55">
        <v>522.13</v>
      </c>
      <c r="X16" s="55" t="s">
        <v>2843</v>
      </c>
      <c r="Y16" s="55">
        <v>514377.09</v>
      </c>
      <c r="Z16" s="55">
        <v>3622057.85</v>
      </c>
      <c r="AA16" s="852"/>
    </row>
    <row r="17" spans="1:27" s="791" customFormat="1" ht="12" customHeight="1">
      <c r="A17" s="903"/>
      <c r="B17" s="55"/>
      <c r="C17" s="55"/>
      <c r="D17" s="55">
        <v>123.47799999999999</v>
      </c>
      <c r="E17" s="55"/>
      <c r="F17" s="55"/>
      <c r="G17" s="55"/>
      <c r="H17" s="55"/>
      <c r="I17" s="902"/>
      <c r="J17" s="903"/>
      <c r="K17" s="55"/>
      <c r="L17" s="55"/>
      <c r="M17" s="55"/>
      <c r="N17" s="55"/>
      <c r="O17" s="55"/>
      <c r="P17" s="55"/>
      <c r="Q17" s="55"/>
      <c r="R17" s="55"/>
      <c r="S17" s="55"/>
      <c r="T17" s="55"/>
      <c r="U17" s="55">
        <v>123.47799999999999</v>
      </c>
      <c r="V17" s="55"/>
      <c r="W17" s="55"/>
      <c r="X17" s="55"/>
      <c r="Y17" s="55"/>
      <c r="Z17" s="55"/>
      <c r="AA17" s="852"/>
    </row>
    <row r="18" spans="1:27" s="791" customFormat="1" ht="12" customHeight="1">
      <c r="A18" s="903">
        <v>7</v>
      </c>
      <c r="B18" s="55" t="s">
        <v>2828</v>
      </c>
      <c r="C18" s="55" t="s">
        <v>1956</v>
      </c>
      <c r="D18" s="55"/>
      <c r="E18" s="55">
        <f t="shared" ref="E18" si="10">E16+D17</f>
        <v>1397.6989999999998</v>
      </c>
      <c r="F18" s="55" t="s">
        <v>2829</v>
      </c>
      <c r="G18" s="55">
        <v>514271.75900000002</v>
      </c>
      <c r="H18" s="55">
        <v>3622122.2850000001</v>
      </c>
      <c r="I18" s="902"/>
      <c r="J18" s="903">
        <v>7</v>
      </c>
      <c r="K18" s="55" t="s">
        <v>2828</v>
      </c>
      <c r="L18" s="55" t="s">
        <v>1956</v>
      </c>
      <c r="M18" s="55">
        <v>0</v>
      </c>
      <c r="N18" s="55">
        <v>0</v>
      </c>
      <c r="O18" s="55">
        <v>0</v>
      </c>
      <c r="P18" s="55">
        <v>0</v>
      </c>
      <c r="Q18" s="758">
        <v>3</v>
      </c>
      <c r="R18" s="758">
        <v>3</v>
      </c>
      <c r="S18" s="758">
        <v>3</v>
      </c>
      <c r="T18" s="758">
        <v>3</v>
      </c>
      <c r="U18" s="55"/>
      <c r="V18" s="759">
        <f t="shared" ref="V18" si="11">V16+U17</f>
        <v>1391.325</v>
      </c>
      <c r="W18" s="55">
        <v>525.46</v>
      </c>
      <c r="X18" s="55" t="s">
        <v>2829</v>
      </c>
      <c r="Y18" s="55">
        <v>514271.76</v>
      </c>
      <c r="Z18" s="55">
        <v>3622122.29</v>
      </c>
      <c r="AA18" s="852" t="s">
        <v>2844</v>
      </c>
    </row>
    <row r="19" spans="1:27" s="791" customFormat="1" ht="12" customHeight="1">
      <c r="A19" s="903"/>
      <c r="B19" s="55"/>
      <c r="C19" s="55"/>
      <c r="D19" s="55">
        <v>358.13799999999998</v>
      </c>
      <c r="E19" s="55"/>
      <c r="F19" s="55"/>
      <c r="G19" s="55"/>
      <c r="H19" s="55"/>
      <c r="I19" s="902"/>
      <c r="J19" s="903"/>
      <c r="K19" s="55"/>
      <c r="L19" s="55"/>
      <c r="M19" s="55"/>
      <c r="N19" s="55"/>
      <c r="O19" s="55"/>
      <c r="P19" s="55"/>
      <c r="Q19" s="55"/>
      <c r="R19" s="55"/>
      <c r="S19" s="55"/>
      <c r="T19" s="55"/>
      <c r="U19" s="55">
        <v>358.13400000000001</v>
      </c>
      <c r="V19" s="55"/>
      <c r="W19" s="55"/>
      <c r="X19" s="55"/>
      <c r="Y19" s="55"/>
      <c r="Z19" s="55"/>
      <c r="AA19" s="852"/>
    </row>
    <row r="20" spans="1:27" s="791" customFormat="1" ht="12" customHeight="1">
      <c r="A20" s="903">
        <v>8</v>
      </c>
      <c r="B20" s="55" t="s">
        <v>2830</v>
      </c>
      <c r="C20" s="55" t="s">
        <v>1277</v>
      </c>
      <c r="D20" s="55"/>
      <c r="E20" s="55">
        <f t="shared" ref="E20" si="12">E18+D19</f>
        <v>1755.8369999999998</v>
      </c>
      <c r="F20" s="55" t="s">
        <v>2831</v>
      </c>
      <c r="G20" s="55">
        <v>514083.57699999999</v>
      </c>
      <c r="H20" s="55">
        <v>3622426.9989999998</v>
      </c>
      <c r="I20" s="902"/>
      <c r="J20" s="903">
        <v>8</v>
      </c>
      <c r="K20" s="55" t="s">
        <v>2830</v>
      </c>
      <c r="L20" s="55" t="s">
        <v>1277</v>
      </c>
      <c r="M20" s="55">
        <v>0</v>
      </c>
      <c r="N20" s="55">
        <v>-1.5</v>
      </c>
      <c r="O20" s="55">
        <v>0</v>
      </c>
      <c r="P20" s="55">
        <v>1</v>
      </c>
      <c r="Q20" s="758">
        <v>0</v>
      </c>
      <c r="R20" s="758">
        <v>0</v>
      </c>
      <c r="S20" s="758">
        <v>0</v>
      </c>
      <c r="T20" s="758">
        <v>0</v>
      </c>
      <c r="U20" s="55"/>
      <c r="V20" s="55">
        <f t="shared" ref="V20" si="13">V18+U19</f>
        <v>1749.4590000000001</v>
      </c>
      <c r="W20" s="55">
        <v>513.5</v>
      </c>
      <c r="X20" s="55" t="s">
        <v>2845</v>
      </c>
      <c r="Y20" s="55">
        <v>514083.58</v>
      </c>
      <c r="Z20" s="55">
        <v>3622427</v>
      </c>
      <c r="AA20" s="852"/>
    </row>
    <row r="21" spans="1:27" s="791" customFormat="1" ht="12" customHeight="1">
      <c r="A21" s="903"/>
      <c r="B21" s="55"/>
      <c r="C21" s="55"/>
      <c r="D21" s="55">
        <v>195.995</v>
      </c>
      <c r="E21" s="55"/>
      <c r="F21" s="55"/>
      <c r="G21" s="55"/>
      <c r="H21" s="55"/>
      <c r="I21" s="902"/>
      <c r="J21" s="903"/>
      <c r="K21" s="55"/>
      <c r="L21" s="55"/>
      <c r="M21" s="55"/>
      <c r="N21" s="55"/>
      <c r="O21" s="55"/>
      <c r="P21" s="55"/>
      <c r="Q21" s="55"/>
      <c r="R21" s="55"/>
      <c r="S21" s="55"/>
      <c r="T21" s="55"/>
      <c r="U21" s="55">
        <v>195.99</v>
      </c>
      <c r="V21" s="55"/>
      <c r="W21" s="55"/>
      <c r="X21" s="55"/>
      <c r="Y21" s="55"/>
      <c r="Z21" s="55"/>
      <c r="AA21" s="852" t="s">
        <v>2846</v>
      </c>
    </row>
    <row r="22" spans="1:27" s="791" customFormat="1" ht="12" customHeight="1">
      <c r="A22" s="903">
        <v>9</v>
      </c>
      <c r="B22" s="55" t="s">
        <v>2832</v>
      </c>
      <c r="C22" s="55" t="s">
        <v>1319</v>
      </c>
      <c r="D22" s="55"/>
      <c r="E22" s="55">
        <f t="shared" ref="E22" si="14">E20+D21</f>
        <v>1951.8319999999999</v>
      </c>
      <c r="F22" s="55" t="s">
        <v>2833</v>
      </c>
      <c r="G22" s="55">
        <v>514039.03</v>
      </c>
      <c r="H22" s="55">
        <v>3622617.8640000001</v>
      </c>
      <c r="I22" s="902"/>
      <c r="J22" s="903">
        <v>9</v>
      </c>
      <c r="K22" s="55" t="s">
        <v>2832</v>
      </c>
      <c r="L22" s="55" t="s">
        <v>1319</v>
      </c>
      <c r="M22" s="55">
        <v>0</v>
      </c>
      <c r="N22" s="55">
        <v>0</v>
      </c>
      <c r="O22" s="55">
        <v>1.5</v>
      </c>
      <c r="P22" s="55">
        <v>0</v>
      </c>
      <c r="Q22" s="758">
        <v>0</v>
      </c>
      <c r="R22" s="758">
        <v>0</v>
      </c>
      <c r="S22" s="758">
        <v>0</v>
      </c>
      <c r="T22" s="758">
        <v>0</v>
      </c>
      <c r="U22" s="55"/>
      <c r="V22" s="55">
        <f t="shared" ref="V22" si="15">V20+U21</f>
        <v>1945.4490000000001</v>
      </c>
      <c r="W22" s="55">
        <v>519.04999999999995</v>
      </c>
      <c r="X22" s="55"/>
      <c r="Y22" s="55">
        <v>514039.03</v>
      </c>
      <c r="Z22" s="55">
        <v>3622617.86</v>
      </c>
      <c r="AA22" s="852"/>
    </row>
    <row r="23" spans="1:27" s="791" customFormat="1" ht="12" customHeight="1">
      <c r="A23" s="903"/>
      <c r="B23" s="790"/>
      <c r="C23" s="790"/>
      <c r="D23" s="790"/>
      <c r="E23" s="790"/>
      <c r="F23" s="790"/>
      <c r="G23" s="792"/>
      <c r="H23" s="792"/>
      <c r="I23" s="902"/>
      <c r="J23" s="903"/>
      <c r="K23" s="790"/>
      <c r="L23" s="790"/>
      <c r="M23" s="758"/>
      <c r="N23" s="758"/>
      <c r="O23" s="758"/>
      <c r="P23" s="758"/>
      <c r="Q23" s="758"/>
      <c r="R23" s="758"/>
      <c r="S23" s="758"/>
      <c r="T23" s="758"/>
      <c r="U23" s="758">
        <v>402.93799999999999</v>
      </c>
      <c r="V23" s="758"/>
      <c r="W23" s="758"/>
      <c r="X23" s="758"/>
      <c r="Y23" s="758"/>
      <c r="Z23" s="758"/>
      <c r="AA23" s="825" t="s">
        <v>2813</v>
      </c>
    </row>
    <row r="24" spans="1:27" s="791" customFormat="1" ht="12" customHeight="1">
      <c r="A24" s="903"/>
      <c r="B24" s="790"/>
      <c r="C24" s="790"/>
      <c r="D24" s="790"/>
      <c r="E24" s="790"/>
      <c r="F24" s="790"/>
      <c r="G24" s="792"/>
      <c r="H24" s="792"/>
      <c r="I24" s="902"/>
      <c r="J24" s="903"/>
      <c r="K24" s="790"/>
      <c r="L24" s="790"/>
      <c r="M24" s="790"/>
      <c r="N24" s="790"/>
      <c r="O24" s="790"/>
      <c r="P24" s="790"/>
      <c r="Q24" s="790"/>
      <c r="R24" s="790"/>
      <c r="S24" s="790"/>
      <c r="T24" s="790"/>
      <c r="U24" s="883"/>
      <c r="V24" s="883"/>
      <c r="W24" s="884"/>
      <c r="X24" s="790"/>
      <c r="Y24" s="792"/>
      <c r="Z24" s="792"/>
      <c r="AA24" s="897"/>
    </row>
    <row r="25" spans="1:27" s="791" customFormat="1" ht="12" customHeight="1">
      <c r="A25" s="903">
        <f>A22+1</f>
        <v>10</v>
      </c>
      <c r="B25" s="55" t="s">
        <v>2657</v>
      </c>
      <c r="C25" s="55" t="s">
        <v>1319</v>
      </c>
      <c r="D25" s="55"/>
      <c r="E25" s="55">
        <v>0</v>
      </c>
      <c r="F25" s="55" t="s">
        <v>2658</v>
      </c>
      <c r="G25" s="55">
        <v>511950.66600000003</v>
      </c>
      <c r="H25" s="55">
        <v>3623917.5189999999</v>
      </c>
      <c r="I25" s="902"/>
      <c r="J25" s="903">
        <f>J22+1</f>
        <v>10</v>
      </c>
      <c r="K25" s="55" t="s">
        <v>2657</v>
      </c>
      <c r="L25" s="55" t="s">
        <v>1319</v>
      </c>
      <c r="M25" s="55">
        <v>0</v>
      </c>
      <c r="N25" s="55">
        <v>-1.5</v>
      </c>
      <c r="O25" s="55">
        <v>0</v>
      </c>
      <c r="P25" s="55">
        <v>1.5</v>
      </c>
      <c r="Q25" s="758">
        <v>0</v>
      </c>
      <c r="R25" s="758">
        <v>0</v>
      </c>
      <c r="S25" s="758">
        <v>0</v>
      </c>
      <c r="T25" s="758">
        <v>0</v>
      </c>
      <c r="U25" s="55"/>
      <c r="V25" s="759">
        <v>0</v>
      </c>
      <c r="W25" s="55">
        <v>483.84800000000001</v>
      </c>
      <c r="X25" s="55" t="s">
        <v>2686</v>
      </c>
      <c r="Y25" s="55">
        <v>511953.99</v>
      </c>
      <c r="Z25" s="55">
        <v>3623920.0150000001</v>
      </c>
      <c r="AA25" s="852"/>
    </row>
    <row r="26" spans="1:27" s="791" customFormat="1" ht="12" customHeight="1">
      <c r="A26" s="828"/>
      <c r="B26" s="55"/>
      <c r="C26" s="55"/>
      <c r="D26" s="55">
        <v>216.941</v>
      </c>
      <c r="E26" s="55"/>
      <c r="F26" s="55"/>
      <c r="G26" s="55"/>
      <c r="H26" s="55"/>
      <c r="I26" s="902"/>
      <c r="J26" s="828"/>
      <c r="K26" s="55"/>
      <c r="L26" s="55"/>
      <c r="M26" s="55"/>
      <c r="N26" s="55"/>
      <c r="O26" s="55"/>
      <c r="P26" s="55"/>
      <c r="Q26" s="55"/>
      <c r="R26" s="55"/>
      <c r="S26" s="55"/>
      <c r="T26" s="55"/>
      <c r="U26" s="55">
        <v>215.857</v>
      </c>
      <c r="V26" s="55"/>
      <c r="W26" s="55"/>
      <c r="X26" s="55"/>
      <c r="Y26" s="55"/>
      <c r="Z26" s="55"/>
      <c r="AA26" s="852" t="s">
        <v>2687</v>
      </c>
    </row>
    <row r="27" spans="1:27" s="791" customFormat="1" ht="12" customHeight="1">
      <c r="A27" s="898">
        <f>A25+1</f>
        <v>11</v>
      </c>
      <c r="B27" s="55" t="s">
        <v>2659</v>
      </c>
      <c r="C27" s="55" t="s">
        <v>1277</v>
      </c>
      <c r="D27" s="55"/>
      <c r="E27" s="55">
        <f>E25+D26</f>
        <v>216.941</v>
      </c>
      <c r="F27" s="55" t="s">
        <v>2660</v>
      </c>
      <c r="G27" s="55">
        <v>511872.02100000001</v>
      </c>
      <c r="H27" s="55">
        <v>3624119.7030000002</v>
      </c>
      <c r="I27" s="902"/>
      <c r="J27" s="898">
        <f>J25+1</f>
        <v>11</v>
      </c>
      <c r="K27" s="55" t="s">
        <v>2659</v>
      </c>
      <c r="L27" s="55" t="s">
        <v>2688</v>
      </c>
      <c r="M27" s="55">
        <v>0</v>
      </c>
      <c r="N27" s="55">
        <v>0</v>
      </c>
      <c r="O27" s="55">
        <v>0</v>
      </c>
      <c r="P27" s="55">
        <v>3</v>
      </c>
      <c r="Q27" s="758">
        <v>0</v>
      </c>
      <c r="R27" s="758">
        <v>0</v>
      </c>
      <c r="S27" s="758">
        <v>1</v>
      </c>
      <c r="T27" s="758">
        <v>0</v>
      </c>
      <c r="U27" s="55"/>
      <c r="V27" s="55">
        <f>V25+U26</f>
        <v>215.857</v>
      </c>
      <c r="W27" s="55">
        <v>480.27699999999999</v>
      </c>
      <c r="X27" s="55" t="s">
        <v>2689</v>
      </c>
      <c r="Y27" s="55">
        <v>511872.02100000001</v>
      </c>
      <c r="Z27" s="55">
        <v>3624119.7030000002</v>
      </c>
      <c r="AA27" s="852"/>
    </row>
    <row r="28" spans="1:27" s="791" customFormat="1" ht="12" customHeight="1">
      <c r="A28" s="828"/>
      <c r="B28" s="55"/>
      <c r="C28" s="55"/>
      <c r="D28" s="55">
        <v>166.00899999999999</v>
      </c>
      <c r="E28" s="55"/>
      <c r="F28" s="55"/>
      <c r="G28" s="55"/>
      <c r="H28" s="55"/>
      <c r="I28" s="902"/>
      <c r="J28" s="828"/>
      <c r="K28" s="55"/>
      <c r="L28" s="55"/>
      <c r="M28" s="55"/>
      <c r="N28" s="55"/>
      <c r="O28" s="55"/>
      <c r="P28" s="55"/>
      <c r="Q28" s="55"/>
      <c r="R28" s="55"/>
      <c r="S28" s="55"/>
      <c r="T28" s="55"/>
      <c r="U28" s="55">
        <v>166.00899999999999</v>
      </c>
      <c r="V28" s="55"/>
      <c r="W28" s="55"/>
      <c r="X28" s="55"/>
      <c r="Y28" s="55"/>
      <c r="Z28" s="55"/>
      <c r="AA28" s="852" t="s">
        <v>2125</v>
      </c>
    </row>
    <row r="29" spans="1:27" s="791" customFormat="1" ht="12" customHeight="1">
      <c r="A29" s="898">
        <f>A27+1</f>
        <v>12</v>
      </c>
      <c r="B29" s="55" t="s">
        <v>2661</v>
      </c>
      <c r="C29" s="55" t="s">
        <v>1277</v>
      </c>
      <c r="D29" s="55"/>
      <c r="E29" s="55">
        <f>E27+D28</f>
        <v>382.95</v>
      </c>
      <c r="F29" s="55" t="s">
        <v>2662</v>
      </c>
      <c r="G29" s="55">
        <v>511877.62</v>
      </c>
      <c r="H29" s="55">
        <v>3624285.6179999998</v>
      </c>
      <c r="I29" s="902"/>
      <c r="J29" s="898">
        <f>J27+1</f>
        <v>12</v>
      </c>
      <c r="K29" s="55" t="s">
        <v>2661</v>
      </c>
      <c r="L29" s="55" t="s">
        <v>2688</v>
      </c>
      <c r="M29" s="55">
        <v>0</v>
      </c>
      <c r="N29" s="55">
        <v>0</v>
      </c>
      <c r="O29" s="55">
        <v>0</v>
      </c>
      <c r="P29" s="55">
        <v>0</v>
      </c>
      <c r="Q29" s="758">
        <v>0</v>
      </c>
      <c r="R29" s="758">
        <v>0</v>
      </c>
      <c r="S29" s="758">
        <v>0</v>
      </c>
      <c r="T29" s="758">
        <v>0</v>
      </c>
      <c r="U29" s="55"/>
      <c r="V29" s="55">
        <f>V27+U28</f>
        <v>381.86599999999999</v>
      </c>
      <c r="W29" s="55">
        <v>485.36700000000002</v>
      </c>
      <c r="X29" s="55" t="s">
        <v>2690</v>
      </c>
      <c r="Y29" s="55">
        <v>511877.62</v>
      </c>
      <c r="Z29" s="55">
        <v>3624285.6179999998</v>
      </c>
      <c r="AA29" s="852" t="s">
        <v>2691</v>
      </c>
    </row>
    <row r="30" spans="1:27" s="791" customFormat="1" ht="12" customHeight="1">
      <c r="A30" s="828"/>
      <c r="B30" s="55"/>
      <c r="C30" s="55"/>
      <c r="D30" s="55">
        <v>242.696</v>
      </c>
      <c r="E30" s="55"/>
      <c r="F30" s="55"/>
      <c r="G30" s="55"/>
      <c r="H30" s="55"/>
      <c r="I30" s="902"/>
      <c r="J30" s="828"/>
      <c r="K30" s="55"/>
      <c r="L30" s="55"/>
      <c r="M30" s="55"/>
      <c r="N30" s="55"/>
      <c r="O30" s="55"/>
      <c r="P30" s="55"/>
      <c r="Q30" s="55"/>
      <c r="R30" s="55"/>
      <c r="S30" s="55"/>
      <c r="T30" s="55"/>
      <c r="U30" s="55">
        <v>242.696</v>
      </c>
      <c r="V30" s="55"/>
      <c r="W30" s="55"/>
      <c r="X30" s="55"/>
      <c r="Y30" s="55"/>
      <c r="Z30" s="55"/>
      <c r="AA30" s="852" t="s">
        <v>2692</v>
      </c>
    </row>
    <row r="31" spans="1:27" s="791" customFormat="1" ht="12" customHeight="1">
      <c r="A31" s="898">
        <f>A29+1</f>
        <v>13</v>
      </c>
      <c r="B31" s="55" t="s">
        <v>2663</v>
      </c>
      <c r="C31" s="55" t="s">
        <v>2235</v>
      </c>
      <c r="D31" s="55"/>
      <c r="E31" s="55">
        <f t="shared" ref="E31" si="16">E29+D30</f>
        <v>625.64599999999996</v>
      </c>
      <c r="F31" s="55" t="s">
        <v>2664</v>
      </c>
      <c r="G31" s="55">
        <v>511782.16899999999</v>
      </c>
      <c r="H31" s="55">
        <v>3624508.7560000001</v>
      </c>
      <c r="I31" s="902"/>
      <c r="J31" s="898">
        <f>J29+1</f>
        <v>13</v>
      </c>
      <c r="K31" s="55" t="s">
        <v>2663</v>
      </c>
      <c r="L31" s="55" t="s">
        <v>2235</v>
      </c>
      <c r="M31" s="55">
        <v>0</v>
      </c>
      <c r="N31" s="55">
        <v>0</v>
      </c>
      <c r="O31" s="55">
        <v>0</v>
      </c>
      <c r="P31" s="55">
        <v>0</v>
      </c>
      <c r="Q31" s="758">
        <v>2</v>
      </c>
      <c r="R31" s="758">
        <v>2</v>
      </c>
      <c r="S31" s="758">
        <v>3</v>
      </c>
      <c r="T31" s="758">
        <v>2</v>
      </c>
      <c r="U31" s="55"/>
      <c r="V31" s="55">
        <f t="shared" ref="V31" si="17">V29+U30</f>
        <v>624.56200000000001</v>
      </c>
      <c r="W31" s="55">
        <v>486.733</v>
      </c>
      <c r="X31" s="55" t="s">
        <v>2693</v>
      </c>
      <c r="Y31" s="55">
        <v>511782.16899999999</v>
      </c>
      <c r="Z31" s="55">
        <v>3624508.7560000001</v>
      </c>
      <c r="AA31" s="852"/>
    </row>
    <row r="32" spans="1:27" s="791" customFormat="1" ht="12" customHeight="1">
      <c r="A32" s="828"/>
      <c r="B32" s="55"/>
      <c r="C32" s="55"/>
      <c r="D32" s="55">
        <v>202.99199999999999</v>
      </c>
      <c r="E32" s="55"/>
      <c r="F32" s="55"/>
      <c r="G32" s="55"/>
      <c r="H32" s="55"/>
      <c r="I32" s="902"/>
      <c r="J32" s="828"/>
      <c r="K32" s="55"/>
      <c r="L32" s="55"/>
      <c r="M32" s="55"/>
      <c r="N32" s="55"/>
      <c r="O32" s="55"/>
      <c r="P32" s="55"/>
      <c r="Q32" s="55"/>
      <c r="R32" s="55"/>
      <c r="S32" s="55"/>
      <c r="T32" s="55"/>
      <c r="U32" s="55">
        <v>202.99199999999999</v>
      </c>
      <c r="V32" s="55"/>
      <c r="W32" s="55"/>
      <c r="X32" s="55"/>
      <c r="Y32" s="55"/>
      <c r="Z32" s="55"/>
      <c r="AA32" s="852" t="s">
        <v>2694</v>
      </c>
    </row>
    <row r="33" spans="1:27" s="791" customFormat="1" ht="12" customHeight="1">
      <c r="A33" s="898">
        <f>A31+1</f>
        <v>14</v>
      </c>
      <c r="B33" s="55" t="s">
        <v>2665</v>
      </c>
      <c r="C33" s="55" t="s">
        <v>2220</v>
      </c>
      <c r="D33" s="55"/>
      <c r="E33" s="55">
        <f t="shared" ref="E33" si="18">E31+D32</f>
        <v>828.63799999999992</v>
      </c>
      <c r="F33" s="55" t="s">
        <v>2666</v>
      </c>
      <c r="G33" s="55">
        <v>511589.85700000002</v>
      </c>
      <c r="H33" s="55">
        <v>3624573.7319999998</v>
      </c>
      <c r="I33" s="902"/>
      <c r="J33" s="898">
        <f>J31+1</f>
        <v>14</v>
      </c>
      <c r="K33" s="55" t="s">
        <v>2665</v>
      </c>
      <c r="L33" s="55" t="s">
        <v>2220</v>
      </c>
      <c r="M33" s="55">
        <v>0</v>
      </c>
      <c r="N33" s="55">
        <v>0</v>
      </c>
      <c r="O33" s="55">
        <v>0</v>
      </c>
      <c r="P33" s="55">
        <v>0</v>
      </c>
      <c r="Q33" s="758">
        <v>0</v>
      </c>
      <c r="R33" s="758">
        <v>0</v>
      </c>
      <c r="S33" s="758">
        <v>0</v>
      </c>
      <c r="T33" s="758">
        <v>0</v>
      </c>
      <c r="U33" s="55"/>
      <c r="V33" s="759">
        <f t="shared" ref="V33" si="19">V31+U32</f>
        <v>827.55399999999997</v>
      </c>
      <c r="W33" s="55">
        <v>468.88200000000001</v>
      </c>
      <c r="X33" s="55" t="s">
        <v>2666</v>
      </c>
      <c r="Y33" s="55">
        <v>511589.85700000002</v>
      </c>
      <c r="Z33" s="55">
        <v>3624573.7319999998</v>
      </c>
      <c r="AA33" s="852" t="s">
        <v>2691</v>
      </c>
    </row>
    <row r="34" spans="1:27" s="791" customFormat="1" ht="12" customHeight="1">
      <c r="A34" s="828"/>
      <c r="B34" s="55"/>
      <c r="C34" s="55"/>
      <c r="D34" s="55">
        <v>155.69900000000001</v>
      </c>
      <c r="E34" s="55"/>
      <c r="F34" s="55"/>
      <c r="G34" s="55"/>
      <c r="H34" s="55"/>
      <c r="I34" s="902"/>
      <c r="J34" s="828"/>
      <c r="K34" s="55"/>
      <c r="L34" s="55"/>
      <c r="M34" s="55"/>
      <c r="N34" s="55"/>
      <c r="O34" s="55"/>
      <c r="P34" s="55"/>
      <c r="Q34" s="55"/>
      <c r="R34" s="55"/>
      <c r="S34" s="55"/>
      <c r="T34" s="55"/>
      <c r="U34" s="55">
        <v>155.69900000000001</v>
      </c>
      <c r="V34" s="55"/>
      <c r="W34" s="55"/>
      <c r="X34" s="55"/>
      <c r="Y34" s="55"/>
      <c r="Z34" s="55"/>
      <c r="AA34" s="852"/>
    </row>
    <row r="35" spans="1:27" s="791" customFormat="1" ht="12" customHeight="1">
      <c r="A35" s="898">
        <f>A33+1</f>
        <v>15</v>
      </c>
      <c r="B35" s="55" t="s">
        <v>2667</v>
      </c>
      <c r="C35" s="55" t="s">
        <v>2235</v>
      </c>
      <c r="D35" s="55"/>
      <c r="E35" s="55">
        <f t="shared" ref="E35" si="20">E33+D34</f>
        <v>984.33699999999999</v>
      </c>
      <c r="F35" s="55" t="s">
        <v>2668</v>
      </c>
      <c r="G35" s="55">
        <v>511554.995</v>
      </c>
      <c r="H35" s="55">
        <v>3624725.4780000001</v>
      </c>
      <c r="I35" s="902"/>
      <c r="J35" s="898">
        <f>J33+1</f>
        <v>15</v>
      </c>
      <c r="K35" s="55" t="s">
        <v>2667</v>
      </c>
      <c r="L35" s="55" t="s">
        <v>2235</v>
      </c>
      <c r="M35" s="55">
        <v>0</v>
      </c>
      <c r="N35" s="55">
        <v>0</v>
      </c>
      <c r="O35" s="55">
        <v>0</v>
      </c>
      <c r="P35" s="55">
        <v>0</v>
      </c>
      <c r="Q35" s="758">
        <v>0</v>
      </c>
      <c r="R35" s="758">
        <v>0</v>
      </c>
      <c r="S35" s="758">
        <v>0</v>
      </c>
      <c r="T35" s="758">
        <v>0</v>
      </c>
      <c r="U35" s="55"/>
      <c r="V35" s="55">
        <f t="shared" ref="V35" si="21">V33+U34</f>
        <v>983.25299999999993</v>
      </c>
      <c r="W35" s="55">
        <v>468.11599999999999</v>
      </c>
      <c r="X35" s="55" t="s">
        <v>2668</v>
      </c>
      <c r="Y35" s="55">
        <v>511554.995</v>
      </c>
      <c r="Z35" s="55">
        <v>3624725.4780000001</v>
      </c>
      <c r="AA35" s="852"/>
    </row>
    <row r="36" spans="1:27" s="791" customFormat="1" ht="12" customHeight="1">
      <c r="A36" s="828"/>
      <c r="B36" s="55"/>
      <c r="C36" s="55"/>
      <c r="D36" s="55">
        <v>491.50299999999999</v>
      </c>
      <c r="E36" s="55"/>
      <c r="F36" s="55"/>
      <c r="G36" s="55"/>
      <c r="H36" s="55"/>
      <c r="I36" s="902"/>
      <c r="J36" s="828"/>
      <c r="K36" s="55"/>
      <c r="L36" s="55"/>
      <c r="M36" s="55"/>
      <c r="N36" s="55"/>
      <c r="O36" s="55"/>
      <c r="P36" s="55"/>
      <c r="Q36" s="55"/>
      <c r="R36" s="55"/>
      <c r="S36" s="55"/>
      <c r="T36" s="55"/>
      <c r="U36" s="55">
        <v>491.50299999999999</v>
      </c>
      <c r="V36" s="55"/>
      <c r="W36" s="55"/>
      <c r="X36" s="55"/>
      <c r="Y36" s="55"/>
      <c r="Z36" s="55"/>
      <c r="AA36" s="852" t="s">
        <v>2692</v>
      </c>
    </row>
    <row r="37" spans="1:27" s="791" customFormat="1" ht="12" customHeight="1">
      <c r="A37" s="898">
        <f>A35+1</f>
        <v>16</v>
      </c>
      <c r="B37" s="55" t="s">
        <v>2669</v>
      </c>
      <c r="C37" s="55" t="s">
        <v>2235</v>
      </c>
      <c r="D37" s="55"/>
      <c r="E37" s="55">
        <f t="shared" ref="E37" si="22">E35+D36</f>
        <v>1475.84</v>
      </c>
      <c r="F37" s="55" t="s">
        <v>2670</v>
      </c>
      <c r="G37" s="55">
        <v>511816.34100000001</v>
      </c>
      <c r="H37" s="55">
        <v>3625141.7390000001</v>
      </c>
      <c r="I37" s="902"/>
      <c r="J37" s="898">
        <f>J35+1</f>
        <v>16</v>
      </c>
      <c r="K37" s="55" t="s">
        <v>2669</v>
      </c>
      <c r="L37" s="55" t="s">
        <v>2235</v>
      </c>
      <c r="M37" s="55">
        <v>0</v>
      </c>
      <c r="N37" s="55">
        <v>0</v>
      </c>
      <c r="O37" s="55">
        <v>0</v>
      </c>
      <c r="P37" s="55">
        <v>0</v>
      </c>
      <c r="Q37" s="758">
        <v>0</v>
      </c>
      <c r="R37" s="758">
        <v>0</v>
      </c>
      <c r="S37" s="758">
        <v>0</v>
      </c>
      <c r="T37" s="758">
        <v>0</v>
      </c>
      <c r="U37" s="55"/>
      <c r="V37" s="55">
        <f t="shared" ref="V37" si="23">V35+U36</f>
        <v>1474.7559999999999</v>
      </c>
      <c r="W37" s="55">
        <v>482.05200000000002</v>
      </c>
      <c r="X37" s="55" t="s">
        <v>2670</v>
      </c>
      <c r="Y37" s="55">
        <v>511816.34100000001</v>
      </c>
      <c r="Z37" s="55">
        <v>3625141.7390000001</v>
      </c>
      <c r="AA37" s="852" t="s">
        <v>2691</v>
      </c>
    </row>
    <row r="38" spans="1:27" s="791" customFormat="1" ht="12" customHeight="1">
      <c r="A38" s="828"/>
      <c r="B38" s="55"/>
      <c r="C38" s="55"/>
      <c r="D38" s="55">
        <v>136.501</v>
      </c>
      <c r="E38" s="55"/>
      <c r="F38" s="55"/>
      <c r="G38" s="55"/>
      <c r="H38" s="55"/>
      <c r="I38" s="902"/>
      <c r="J38" s="828"/>
      <c r="K38" s="55"/>
      <c r="L38" s="55"/>
      <c r="M38" s="55"/>
      <c r="N38" s="55"/>
      <c r="O38" s="55"/>
      <c r="P38" s="55"/>
      <c r="Q38" s="55"/>
      <c r="R38" s="55"/>
      <c r="S38" s="55"/>
      <c r="T38" s="55"/>
      <c r="U38" s="55">
        <v>136.501</v>
      </c>
      <c r="V38" s="55"/>
      <c r="W38" s="55"/>
      <c r="X38" s="55"/>
      <c r="Y38" s="55"/>
      <c r="Z38" s="55"/>
      <c r="AA38" s="852"/>
    </row>
    <row r="39" spans="1:27" s="791" customFormat="1" ht="12" customHeight="1">
      <c r="A39" s="898">
        <f>A37+1</f>
        <v>17</v>
      </c>
      <c r="B39" s="55" t="s">
        <v>2671</v>
      </c>
      <c r="C39" s="55" t="s">
        <v>1319</v>
      </c>
      <c r="D39" s="55"/>
      <c r="E39" s="55">
        <f t="shared" ref="E39" si="24">E37+D38</f>
        <v>1612.3409999999999</v>
      </c>
      <c r="F39" s="55" t="s">
        <v>2672</v>
      </c>
      <c r="G39" s="55">
        <v>511810.36900000001</v>
      </c>
      <c r="H39" s="55">
        <v>3625278.1090000002</v>
      </c>
      <c r="I39" s="902"/>
      <c r="J39" s="898">
        <f>J37+1</f>
        <v>17</v>
      </c>
      <c r="K39" s="55" t="s">
        <v>2671</v>
      </c>
      <c r="L39" s="55" t="s">
        <v>1319</v>
      </c>
      <c r="M39" s="55">
        <v>0</v>
      </c>
      <c r="N39" s="55">
        <v>0</v>
      </c>
      <c r="O39" s="55">
        <v>0</v>
      </c>
      <c r="P39" s="55">
        <v>0</v>
      </c>
      <c r="Q39" s="758">
        <v>0</v>
      </c>
      <c r="R39" s="758">
        <v>1</v>
      </c>
      <c r="S39" s="758">
        <v>0</v>
      </c>
      <c r="T39" s="758">
        <v>0</v>
      </c>
      <c r="U39" s="55"/>
      <c r="V39" s="55">
        <f t="shared" ref="V39" si="25">V37+U38</f>
        <v>1611.2569999999998</v>
      </c>
      <c r="W39" s="55">
        <v>479.21300000000002</v>
      </c>
      <c r="X39" s="55" t="s">
        <v>2672</v>
      </c>
      <c r="Y39" s="55">
        <v>511810.36900000001</v>
      </c>
      <c r="Z39" s="55">
        <v>3625278.1090000002</v>
      </c>
      <c r="AA39" s="852"/>
    </row>
    <row r="40" spans="1:27" s="791" customFormat="1" ht="12" customHeight="1">
      <c r="A40" s="828"/>
      <c r="B40" s="55"/>
      <c r="C40" s="55"/>
      <c r="D40" s="55">
        <v>122.19499999999999</v>
      </c>
      <c r="E40" s="55"/>
      <c r="F40" s="55"/>
      <c r="G40" s="55"/>
      <c r="H40" s="55"/>
      <c r="I40" s="902"/>
      <c r="J40" s="828"/>
      <c r="K40" s="55"/>
      <c r="L40" s="55"/>
      <c r="M40" s="55"/>
      <c r="N40" s="55"/>
      <c r="O40" s="55"/>
      <c r="P40" s="55"/>
      <c r="Q40" s="55"/>
      <c r="R40" s="55"/>
      <c r="S40" s="55"/>
      <c r="T40" s="55"/>
      <c r="U40" s="55">
        <v>122.19499999999999</v>
      </c>
      <c r="V40" s="55"/>
      <c r="W40" s="55"/>
      <c r="X40" s="55"/>
      <c r="Y40" s="55"/>
      <c r="Z40" s="55"/>
      <c r="AA40" s="852" t="s">
        <v>2119</v>
      </c>
    </row>
    <row r="41" spans="1:27" s="791" customFormat="1" ht="12" customHeight="1">
      <c r="A41" s="898">
        <f>A39+1</f>
        <v>18</v>
      </c>
      <c r="B41" s="55" t="s">
        <v>2673</v>
      </c>
      <c r="C41" s="55" t="s">
        <v>1938</v>
      </c>
      <c r="D41" s="55"/>
      <c r="E41" s="55">
        <f t="shared" ref="E41" si="26">E39+D40</f>
        <v>1734.5359999999998</v>
      </c>
      <c r="F41" s="55" t="s">
        <v>2674</v>
      </c>
      <c r="G41" s="55">
        <v>511713.53499999997</v>
      </c>
      <c r="H41" s="55">
        <v>3625352.639</v>
      </c>
      <c r="I41" s="902"/>
      <c r="J41" s="898">
        <f>J39+1</f>
        <v>18</v>
      </c>
      <c r="K41" s="55" t="s">
        <v>2673</v>
      </c>
      <c r="L41" s="55" t="s">
        <v>1938</v>
      </c>
      <c r="M41" s="55">
        <v>0</v>
      </c>
      <c r="N41" s="55">
        <v>0</v>
      </c>
      <c r="O41" s="55">
        <v>0</v>
      </c>
      <c r="P41" s="55">
        <v>0</v>
      </c>
      <c r="Q41" s="758">
        <v>1</v>
      </c>
      <c r="R41" s="758">
        <v>0</v>
      </c>
      <c r="S41" s="758">
        <v>0</v>
      </c>
      <c r="T41" s="758">
        <v>1</v>
      </c>
      <c r="U41" s="55"/>
      <c r="V41" s="55">
        <f t="shared" ref="V41" si="27">V39+U40</f>
        <v>1733.4519999999998</v>
      </c>
      <c r="W41" s="55">
        <v>476.5</v>
      </c>
      <c r="X41" s="55" t="s">
        <v>2674</v>
      </c>
      <c r="Y41" s="55">
        <v>511713.53499999997</v>
      </c>
      <c r="Z41" s="55">
        <v>3625352.639</v>
      </c>
      <c r="AA41" s="852"/>
    </row>
    <row r="42" spans="1:27" s="791" customFormat="1" ht="12" customHeight="1">
      <c r="A42" s="828"/>
      <c r="B42" s="55"/>
      <c r="C42" s="55"/>
      <c r="D42" s="55">
        <v>185.672</v>
      </c>
      <c r="E42" s="55"/>
      <c r="F42" s="55"/>
      <c r="G42" s="55"/>
      <c r="H42" s="55"/>
      <c r="I42" s="902"/>
      <c r="J42" s="828"/>
      <c r="K42" s="55"/>
      <c r="L42" s="55"/>
      <c r="M42" s="55"/>
      <c r="N42" s="55"/>
      <c r="O42" s="55"/>
      <c r="P42" s="55"/>
      <c r="Q42" s="55"/>
      <c r="R42" s="55"/>
      <c r="S42" s="55"/>
      <c r="T42" s="55"/>
      <c r="U42" s="55">
        <v>185.672</v>
      </c>
      <c r="V42" s="55"/>
      <c r="W42" s="55"/>
      <c r="X42" s="55"/>
      <c r="Y42" s="55"/>
      <c r="Z42" s="55"/>
      <c r="AA42" s="852" t="s">
        <v>2695</v>
      </c>
    </row>
    <row r="43" spans="1:27" s="791" customFormat="1" ht="12" customHeight="1">
      <c r="A43" s="898">
        <f>A41+1</f>
        <v>19</v>
      </c>
      <c r="B43" s="55" t="s">
        <v>2675</v>
      </c>
      <c r="C43" s="55" t="s">
        <v>2235</v>
      </c>
      <c r="D43" s="55"/>
      <c r="E43" s="55">
        <f t="shared" ref="E43" si="28">E41+D42</f>
        <v>1920.2079999999999</v>
      </c>
      <c r="F43" s="55" t="s">
        <v>2676</v>
      </c>
      <c r="G43" s="55">
        <v>511664.337</v>
      </c>
      <c r="H43" s="55">
        <v>3625531.6740000001</v>
      </c>
      <c r="I43" s="902"/>
      <c r="J43" s="898">
        <f>J41+1</f>
        <v>19</v>
      </c>
      <c r="K43" s="55" t="s">
        <v>2675</v>
      </c>
      <c r="L43" s="55" t="s">
        <v>2235</v>
      </c>
      <c r="M43" s="55">
        <v>0</v>
      </c>
      <c r="N43" s="55">
        <v>0</v>
      </c>
      <c r="O43" s="55">
        <v>0</v>
      </c>
      <c r="P43" s="55">
        <v>0</v>
      </c>
      <c r="Q43" s="758">
        <v>0</v>
      </c>
      <c r="R43" s="758">
        <v>0</v>
      </c>
      <c r="S43" s="758">
        <v>0</v>
      </c>
      <c r="T43" s="758">
        <v>0</v>
      </c>
      <c r="U43" s="55"/>
      <c r="V43" s="759">
        <f t="shared" ref="V43" si="29">V41+U42</f>
        <v>1919.1239999999998</v>
      </c>
      <c r="W43" s="55">
        <v>475.57499999999999</v>
      </c>
      <c r="X43" s="55" t="s">
        <v>2676</v>
      </c>
      <c r="Y43" s="55">
        <v>511664.337</v>
      </c>
      <c r="Z43" s="55">
        <v>3625531.6740000001</v>
      </c>
      <c r="AA43" s="852" t="s">
        <v>2691</v>
      </c>
    </row>
    <row r="44" spans="1:27" s="791" customFormat="1" ht="12" customHeight="1">
      <c r="A44" s="828"/>
      <c r="B44" s="55"/>
      <c r="C44" s="55"/>
      <c r="D44" s="55">
        <v>303.56200000000001</v>
      </c>
      <c r="E44" s="55"/>
      <c r="F44" s="55"/>
      <c r="G44" s="55"/>
      <c r="H44" s="55"/>
      <c r="I44" s="902"/>
      <c r="J44" s="828"/>
      <c r="K44" s="55"/>
      <c r="L44" s="55"/>
      <c r="M44" s="55"/>
      <c r="N44" s="55"/>
      <c r="O44" s="55"/>
      <c r="P44" s="55"/>
      <c r="Q44" s="55"/>
      <c r="R44" s="55"/>
      <c r="S44" s="55"/>
      <c r="T44" s="55"/>
      <c r="U44" s="55">
        <v>303.56200000000001</v>
      </c>
      <c r="V44" s="55"/>
      <c r="W44" s="55"/>
      <c r="X44" s="55"/>
      <c r="Y44" s="55"/>
      <c r="Z44" s="55"/>
      <c r="AA44" s="852"/>
    </row>
    <row r="45" spans="1:27" s="791" customFormat="1" ht="12" customHeight="1">
      <c r="A45" s="898">
        <f>A43+1</f>
        <v>20</v>
      </c>
      <c r="B45" s="55" t="s">
        <v>2677</v>
      </c>
      <c r="C45" s="55" t="s">
        <v>1319</v>
      </c>
      <c r="D45" s="55"/>
      <c r="E45" s="55">
        <f t="shared" ref="E45" si="30">E43+D44</f>
        <v>2223.77</v>
      </c>
      <c r="F45" s="55" t="s">
        <v>2678</v>
      </c>
      <c r="G45" s="55">
        <v>511469.58500000002</v>
      </c>
      <c r="H45" s="55">
        <v>3625764.5290000001</v>
      </c>
      <c r="I45" s="902"/>
      <c r="J45" s="898">
        <f>J43+1</f>
        <v>20</v>
      </c>
      <c r="K45" s="55" t="s">
        <v>2677</v>
      </c>
      <c r="L45" s="55" t="s">
        <v>1319</v>
      </c>
      <c r="M45" s="55">
        <v>0</v>
      </c>
      <c r="N45" s="55">
        <v>0</v>
      </c>
      <c r="O45" s="55">
        <v>0</v>
      </c>
      <c r="P45" s="55">
        <v>0</v>
      </c>
      <c r="Q45" s="758">
        <v>0</v>
      </c>
      <c r="R45" s="758">
        <v>0</v>
      </c>
      <c r="S45" s="758">
        <v>1</v>
      </c>
      <c r="T45" s="758">
        <v>0</v>
      </c>
      <c r="U45" s="55"/>
      <c r="V45" s="55">
        <f t="shared" ref="V45" si="31">V43+U44</f>
        <v>2222.6859999999997</v>
      </c>
      <c r="W45" s="55">
        <v>475.00700000000001</v>
      </c>
      <c r="X45" s="55" t="s">
        <v>2678</v>
      </c>
      <c r="Y45" s="55">
        <v>511469.58500000002</v>
      </c>
      <c r="Z45" s="55">
        <v>3625764.5290000001</v>
      </c>
      <c r="AA45" s="852"/>
    </row>
    <row r="46" spans="1:27" s="791" customFormat="1" ht="12" customHeight="1">
      <c r="A46" s="828"/>
      <c r="B46" s="55"/>
      <c r="C46" s="55"/>
      <c r="D46" s="55">
        <v>287.71600000000001</v>
      </c>
      <c r="E46" s="55"/>
      <c r="F46" s="55"/>
      <c r="G46" s="55"/>
      <c r="H46" s="55"/>
      <c r="I46" s="902"/>
      <c r="J46" s="828"/>
      <c r="K46" s="55"/>
      <c r="L46" s="55"/>
      <c r="M46" s="55"/>
      <c r="N46" s="55"/>
      <c r="O46" s="55"/>
      <c r="P46" s="55"/>
      <c r="Q46" s="55"/>
      <c r="R46" s="55"/>
      <c r="S46" s="55"/>
      <c r="T46" s="55"/>
      <c r="U46" s="55">
        <v>287.71600000000001</v>
      </c>
      <c r="V46" s="55"/>
      <c r="W46" s="55"/>
      <c r="X46" s="55"/>
      <c r="Y46" s="55"/>
      <c r="Z46" s="55"/>
      <c r="AA46" s="852" t="s">
        <v>2168</v>
      </c>
    </row>
    <row r="47" spans="1:27" s="791" customFormat="1" ht="12" customHeight="1">
      <c r="A47" s="898">
        <f>A45+1</f>
        <v>21</v>
      </c>
      <c r="B47" s="55" t="s">
        <v>2679</v>
      </c>
      <c r="C47" s="55" t="s">
        <v>1269</v>
      </c>
      <c r="D47" s="55"/>
      <c r="E47" s="55">
        <f t="shared" ref="E47" si="32">E45+D46</f>
        <v>2511.4859999999999</v>
      </c>
      <c r="F47" s="55" t="s">
        <v>2680</v>
      </c>
      <c r="G47" s="55">
        <v>511546.81400000001</v>
      </c>
      <c r="H47" s="55">
        <v>3626041.6860000002</v>
      </c>
      <c r="I47" s="902"/>
      <c r="J47" s="898">
        <f>J45+1</f>
        <v>21</v>
      </c>
      <c r="K47" s="55" t="s">
        <v>2679</v>
      </c>
      <c r="L47" s="55" t="s">
        <v>1269</v>
      </c>
      <c r="M47" s="55">
        <v>0</v>
      </c>
      <c r="N47" s="55">
        <v>0</v>
      </c>
      <c r="O47" s="55">
        <v>0</v>
      </c>
      <c r="P47" s="55">
        <v>0</v>
      </c>
      <c r="Q47" s="758">
        <v>0</v>
      </c>
      <c r="R47" s="758">
        <v>0</v>
      </c>
      <c r="S47" s="758">
        <v>0</v>
      </c>
      <c r="T47" s="758">
        <v>0</v>
      </c>
      <c r="U47" s="55"/>
      <c r="V47" s="55">
        <f t="shared" ref="V47" si="33">V45+U46</f>
        <v>2510.4019999999996</v>
      </c>
      <c r="W47" s="55">
        <v>469.17500000000001</v>
      </c>
      <c r="X47" s="55" t="s">
        <v>2680</v>
      </c>
      <c r="Y47" s="55">
        <v>511546.81400000001</v>
      </c>
      <c r="Z47" s="55">
        <v>3626041.6860000002</v>
      </c>
      <c r="AA47" s="852" t="s">
        <v>2691</v>
      </c>
    </row>
    <row r="48" spans="1:27" s="791" customFormat="1" ht="12" customHeight="1">
      <c r="A48" s="828"/>
      <c r="B48" s="55"/>
      <c r="C48" s="55"/>
      <c r="D48" s="55">
        <v>425.99099999999999</v>
      </c>
      <c r="E48" s="55"/>
      <c r="F48" s="55"/>
      <c r="G48" s="55"/>
      <c r="H48" s="55"/>
      <c r="I48" s="902"/>
      <c r="J48" s="828"/>
      <c r="K48" s="55"/>
      <c r="L48" s="55"/>
      <c r="M48" s="55"/>
      <c r="N48" s="55"/>
      <c r="O48" s="55"/>
      <c r="P48" s="55"/>
      <c r="Q48" s="55"/>
      <c r="R48" s="55"/>
      <c r="S48" s="55"/>
      <c r="T48" s="55"/>
      <c r="U48" s="55">
        <v>425.99099999999999</v>
      </c>
      <c r="V48" s="55"/>
      <c r="W48" s="55"/>
      <c r="X48" s="55"/>
      <c r="Y48" s="55"/>
      <c r="Z48" s="55"/>
      <c r="AA48" s="852"/>
    </row>
    <row r="49" spans="1:27">
      <c r="A49" s="898">
        <f>A47+1</f>
        <v>22</v>
      </c>
      <c r="B49" s="55" t="s">
        <v>2681</v>
      </c>
      <c r="C49" s="55" t="s">
        <v>1277</v>
      </c>
      <c r="D49" s="55"/>
      <c r="E49" s="55">
        <f t="shared" ref="E49" si="34">E47+D48</f>
        <v>2937.4769999999999</v>
      </c>
      <c r="F49" s="55" t="s">
        <v>2682</v>
      </c>
      <c r="G49" s="55">
        <v>511754.875</v>
      </c>
      <c r="H49" s="55">
        <v>3626413.41</v>
      </c>
      <c r="I49" s="902"/>
      <c r="J49" s="898">
        <f>J47+1</f>
        <v>22</v>
      </c>
      <c r="K49" s="55" t="s">
        <v>2681</v>
      </c>
      <c r="L49" s="55" t="s">
        <v>1277</v>
      </c>
      <c r="M49" s="55">
        <v>-1.5</v>
      </c>
      <c r="N49" s="55">
        <v>-1.5</v>
      </c>
      <c r="O49" s="55">
        <v>0</v>
      </c>
      <c r="P49" s="55">
        <v>0</v>
      </c>
      <c r="Q49" s="758">
        <v>0</v>
      </c>
      <c r="R49" s="758">
        <v>0</v>
      </c>
      <c r="S49" s="758">
        <v>0</v>
      </c>
      <c r="T49" s="758">
        <v>0</v>
      </c>
      <c r="U49" s="55"/>
      <c r="V49" s="55">
        <f t="shared" ref="V49" si="35">V47+U48</f>
        <v>2936.3929999999996</v>
      </c>
      <c r="W49" s="55">
        <v>457.97699999999998</v>
      </c>
      <c r="X49" s="55" t="s">
        <v>2682</v>
      </c>
      <c r="Y49" s="55">
        <v>511754.875</v>
      </c>
      <c r="Z49" s="55">
        <v>3626413.41</v>
      </c>
      <c r="AA49" s="852" t="s">
        <v>2696</v>
      </c>
    </row>
    <row r="50" spans="1:27">
      <c r="A50" s="903"/>
      <c r="B50" s="55"/>
      <c r="C50" s="55"/>
      <c r="D50" s="55">
        <v>141.744</v>
      </c>
      <c r="E50" s="55"/>
      <c r="F50" s="55"/>
      <c r="G50" s="55"/>
      <c r="H50" s="55" t="s">
        <v>2878</v>
      </c>
      <c r="I50" s="902"/>
      <c r="J50" s="904"/>
      <c r="K50" s="55"/>
      <c r="L50" s="55"/>
      <c r="M50" s="55"/>
      <c r="N50" s="55"/>
      <c r="O50" s="55"/>
      <c r="P50" s="55"/>
      <c r="Q50" s="55"/>
      <c r="R50" s="55"/>
      <c r="S50" s="55"/>
      <c r="T50" s="55"/>
      <c r="U50" s="55">
        <v>141.744</v>
      </c>
      <c r="V50" s="55"/>
      <c r="W50" s="55"/>
      <c r="X50" s="55"/>
      <c r="Y50" s="55"/>
      <c r="Z50" s="55"/>
      <c r="AA50" s="852"/>
    </row>
    <row r="51" spans="1:27">
      <c r="A51" s="903">
        <f>A49+1</f>
        <v>23</v>
      </c>
      <c r="B51" s="55" t="s">
        <v>2683</v>
      </c>
      <c r="C51" s="55" t="s">
        <v>1277</v>
      </c>
      <c r="D51" s="55"/>
      <c r="E51" s="55">
        <f t="shared" ref="E51" si="36">E49+D50</f>
        <v>3079.221</v>
      </c>
      <c r="F51" s="55" t="s">
        <v>2684</v>
      </c>
      <c r="G51" s="55">
        <v>511873.60200000001</v>
      </c>
      <c r="H51" s="55">
        <v>3626490.8390000002</v>
      </c>
      <c r="I51" s="902"/>
      <c r="J51" s="903">
        <f>J49+1</f>
        <v>23</v>
      </c>
      <c r="K51" s="55" t="s">
        <v>2683</v>
      </c>
      <c r="L51" s="55" t="s">
        <v>1277</v>
      </c>
      <c r="M51" s="55">
        <v>0</v>
      </c>
      <c r="N51" s="55">
        <v>0</v>
      </c>
      <c r="O51" s="55">
        <v>0</v>
      </c>
      <c r="P51" s="55">
        <v>0</v>
      </c>
      <c r="Q51" s="758">
        <v>0</v>
      </c>
      <c r="R51" s="758">
        <v>0</v>
      </c>
      <c r="S51" s="758">
        <v>0</v>
      </c>
      <c r="T51" s="758">
        <v>0</v>
      </c>
      <c r="U51" s="55"/>
      <c r="V51" s="759">
        <f t="shared" ref="V51" si="37">V49+U50</f>
        <v>3078.1369999999997</v>
      </c>
      <c r="W51" s="55">
        <v>458.78399999999999</v>
      </c>
      <c r="X51" s="55" t="s">
        <v>2684</v>
      </c>
      <c r="Y51" s="55">
        <v>511873.60200000001</v>
      </c>
      <c r="Z51" s="55">
        <v>3626490.8390000002</v>
      </c>
      <c r="AA51" s="852" t="s">
        <v>2691</v>
      </c>
    </row>
    <row r="52" spans="1:27">
      <c r="A52" s="903"/>
      <c r="B52" s="55"/>
      <c r="C52" s="55"/>
      <c r="D52" s="55">
        <v>52.345999999999997</v>
      </c>
      <c r="E52" s="55"/>
      <c r="F52" s="55"/>
      <c r="G52" s="55"/>
      <c r="H52" s="55"/>
      <c r="I52" s="902"/>
      <c r="J52" s="905"/>
      <c r="K52" s="55"/>
      <c r="L52" s="55"/>
      <c r="M52" s="55"/>
      <c r="N52" s="55"/>
      <c r="O52" s="55"/>
      <c r="P52" s="55"/>
      <c r="Q52" s="55"/>
      <c r="R52" s="55"/>
      <c r="S52" s="55"/>
      <c r="T52" s="55"/>
      <c r="U52" s="55">
        <v>52.345999999999997</v>
      </c>
      <c r="V52" s="55"/>
      <c r="W52" s="55"/>
      <c r="X52" s="55"/>
      <c r="Y52" s="55"/>
      <c r="Z52" s="55"/>
      <c r="AA52" s="852"/>
    </row>
    <row r="53" spans="1:27">
      <c r="A53" s="903">
        <f>A51+1</f>
        <v>24</v>
      </c>
      <c r="B53" s="55" t="s">
        <v>2685</v>
      </c>
      <c r="C53" s="55" t="s">
        <v>1319</v>
      </c>
      <c r="D53" s="55"/>
      <c r="E53" s="55">
        <f t="shared" ref="E53" si="38">E51+D52</f>
        <v>3131.567</v>
      </c>
      <c r="F53" s="55"/>
      <c r="G53" s="55">
        <v>511907.19400000002</v>
      </c>
      <c r="H53" s="55">
        <v>3626530.9840000002</v>
      </c>
      <c r="I53" s="902"/>
      <c r="J53" s="903">
        <f>J51+1</f>
        <v>24</v>
      </c>
      <c r="K53" s="55" t="s">
        <v>2685</v>
      </c>
      <c r="L53" s="55" t="s">
        <v>1319</v>
      </c>
      <c r="M53" s="55">
        <v>0</v>
      </c>
      <c r="N53" s="55">
        <v>0</v>
      </c>
      <c r="O53" s="55">
        <v>0</v>
      </c>
      <c r="P53" s="55">
        <v>0</v>
      </c>
      <c r="Q53" s="758">
        <v>0</v>
      </c>
      <c r="R53" s="758">
        <v>0</v>
      </c>
      <c r="S53" s="758">
        <v>0</v>
      </c>
      <c r="T53" s="758">
        <v>0</v>
      </c>
      <c r="U53" s="759"/>
      <c r="V53" s="55">
        <f t="shared" ref="V53" si="39">V51+U52</f>
        <v>3130.4829999999997</v>
      </c>
      <c r="W53" s="55">
        <v>458.57799999999997</v>
      </c>
      <c r="X53" s="55"/>
      <c r="Y53" s="55">
        <v>511907.19400000002</v>
      </c>
      <c r="Z53" s="55">
        <v>3626530.9840000002</v>
      </c>
      <c r="AA53" s="852" t="s">
        <v>2691</v>
      </c>
    </row>
  </sheetData>
  <autoFilter ref="A5:AA53" xr:uid="{85DB0CD6-26D4-4198-956D-F973EE179E1B}"/>
  <mergeCells count="20">
    <mergeCell ref="M4:P4"/>
    <mergeCell ref="Q4:T4"/>
    <mergeCell ref="U4:U5"/>
    <mergeCell ref="V4:V5"/>
    <mergeCell ref="A3:H3"/>
    <mergeCell ref="J3:AA3"/>
    <mergeCell ref="A4:A5"/>
    <mergeCell ref="B4:B5"/>
    <mergeCell ref="C4:C5"/>
    <mergeCell ref="D4:D5"/>
    <mergeCell ref="E4:E5"/>
    <mergeCell ref="F4:F5"/>
    <mergeCell ref="G4:H4"/>
    <mergeCell ref="J4:J5"/>
    <mergeCell ref="W4:W5"/>
    <mergeCell ref="X4:X5"/>
    <mergeCell ref="Y4:Z4"/>
    <mergeCell ref="AA4:AA5"/>
    <mergeCell ref="K4:K5"/>
    <mergeCell ref="L4:L5"/>
  </mergeCells>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2060"/>
  </sheetPr>
  <dimension ref="A1:Q97"/>
  <sheetViews>
    <sheetView topLeftCell="F1" zoomScale="90" zoomScaleNormal="90" workbookViewId="0">
      <pane ySplit="6" topLeftCell="A95" activePane="bottomLeft" state="frozen"/>
      <selection activeCell="B260" sqref="B260:B269"/>
      <selection pane="bottomLeft" activeCell="G82" sqref="G82"/>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1796875" style="648" customWidth="1"/>
    <col min="7" max="7" width="10.08984375" style="648" bestFit="1" customWidth="1"/>
    <col min="8" max="8" width="11.08984375" style="648" bestFit="1" customWidth="1"/>
    <col min="9" max="9" width="9.1796875" style="648" bestFit="1" customWidth="1"/>
    <col min="10" max="10" width="12.6328125" style="648" bestFit="1" customWidth="1"/>
    <col min="11" max="11" width="9.1796875" style="648" customWidth="1"/>
    <col min="12" max="13" width="15.7265625" style="649" customWidth="1"/>
    <col min="14" max="14" width="24.6328125" style="648" customWidth="1"/>
    <col min="15" max="15" width="19.08984375" style="650" bestFit="1" customWidth="1"/>
    <col min="16" max="16" width="12.6328125" style="650" bestFit="1" customWidth="1"/>
    <col min="17" max="17" width="33.36328125" style="648" customWidth="1"/>
    <col min="18" max="18" width="7.90625" style="648" customWidth="1"/>
    <col min="19" max="19" width="12.453125" style="648" customWidth="1"/>
    <col min="20" max="16384" width="7.90625" style="648"/>
  </cols>
  <sheetData>
    <row r="1" spans="1:17" ht="12.5">
      <c r="A1" s="645" t="s">
        <v>37</v>
      </c>
      <c r="B1" s="646"/>
      <c r="C1" s="647"/>
      <c r="D1" s="647"/>
      <c r="E1" s="647"/>
      <c r="F1" s="647"/>
      <c r="G1" s="647"/>
      <c r="H1" s="647"/>
      <c r="I1" s="647"/>
      <c r="J1" s="647"/>
      <c r="K1" s="647"/>
      <c r="N1" s="647"/>
      <c r="O1" s="699" t="s">
        <v>38</v>
      </c>
      <c r="P1" s="700">
        <f>'TB-605'!E1</f>
        <v>46118</v>
      </c>
    </row>
    <row r="2" spans="1:17" ht="12.5">
      <c r="A2" s="651" t="s">
        <v>2765</v>
      </c>
      <c r="B2" s="652"/>
      <c r="C2" s="653"/>
      <c r="D2" s="653"/>
      <c r="E2" s="653"/>
      <c r="F2" s="653"/>
      <c r="G2" s="653"/>
      <c r="H2" s="653"/>
      <c r="I2" s="653"/>
      <c r="J2" s="653"/>
      <c r="K2" s="653"/>
      <c r="N2" s="653"/>
    </row>
    <row r="3" spans="1:17" ht="12.5">
      <c r="A3" s="651" t="s">
        <v>642</v>
      </c>
      <c r="B3" s="651"/>
      <c r="C3" s="654"/>
      <c r="D3" s="654"/>
      <c r="E3" s="654"/>
      <c r="F3" s="654"/>
      <c r="G3" s="654"/>
      <c r="H3" s="654"/>
      <c r="I3" s="654"/>
      <c r="J3" s="654"/>
      <c r="K3" s="654"/>
      <c r="N3" s="654"/>
    </row>
    <row r="5" spans="1:17" s="661" customFormat="1" ht="17.5" customHeight="1">
      <c r="A5" s="1481" t="s">
        <v>1785</v>
      </c>
      <c r="B5" s="1481" t="s">
        <v>998</v>
      </c>
      <c r="C5" s="1481" t="s">
        <v>44</v>
      </c>
      <c r="D5" s="1481" t="s">
        <v>45</v>
      </c>
      <c r="E5" s="1481" t="s">
        <v>1762</v>
      </c>
      <c r="F5" s="1481" t="s">
        <v>1441</v>
      </c>
      <c r="G5" s="1483" t="s">
        <v>28</v>
      </c>
      <c r="H5" s="1484"/>
      <c r="I5" s="1484"/>
      <c r="J5" s="1484"/>
      <c r="K5" s="1484"/>
      <c r="L5" s="1485"/>
      <c r="M5" s="1481" t="s">
        <v>609</v>
      </c>
      <c r="N5" s="659" t="s">
        <v>3283</v>
      </c>
      <c r="O5" s="659" t="s">
        <v>1763</v>
      </c>
      <c r="P5" s="660" t="s">
        <v>1764</v>
      </c>
      <c r="Q5" s="660" t="s">
        <v>1765</v>
      </c>
    </row>
    <row r="6" spans="1:17" s="661" customFormat="1" ht="17.5" customHeight="1">
      <c r="A6" s="1482"/>
      <c r="B6" s="1482"/>
      <c r="C6" s="1482"/>
      <c r="D6" s="1482"/>
      <c r="E6" s="1482"/>
      <c r="F6" s="1482"/>
      <c r="G6" s="659" t="s">
        <v>1416</v>
      </c>
      <c r="H6" s="659" t="s">
        <v>2417</v>
      </c>
      <c r="I6" s="659" t="s">
        <v>2391</v>
      </c>
      <c r="J6" s="659" t="s">
        <v>2418</v>
      </c>
      <c r="K6" s="659" t="s">
        <v>2409</v>
      </c>
      <c r="L6" s="961" t="s">
        <v>2419</v>
      </c>
      <c r="M6" s="1482"/>
      <c r="N6" s="659"/>
      <c r="O6" s="659"/>
      <c r="P6" s="660"/>
      <c r="Q6" s="660"/>
    </row>
    <row r="7" spans="1:17" s="658" customFormat="1" ht="31" customHeight="1">
      <c r="A7" s="751">
        <v>1</v>
      </c>
      <c r="B7" s="752" t="s">
        <v>1656</v>
      </c>
      <c r="C7" s="751" t="s">
        <v>76</v>
      </c>
      <c r="D7" s="751" t="s">
        <v>1766</v>
      </c>
      <c r="E7" s="787">
        <v>34.389000000000003</v>
      </c>
      <c r="F7" s="753">
        <v>45866</v>
      </c>
      <c r="G7" s="753">
        <v>45876</v>
      </c>
      <c r="H7" s="753">
        <v>45879</v>
      </c>
      <c r="I7" s="753">
        <v>45879</v>
      </c>
      <c r="J7" s="753">
        <v>45879</v>
      </c>
      <c r="K7" s="753">
        <v>45880</v>
      </c>
      <c r="L7" s="753">
        <v>45880</v>
      </c>
      <c r="M7" s="753">
        <v>45994</v>
      </c>
      <c r="N7" s="751" t="s">
        <v>631</v>
      </c>
      <c r="O7" s="751" t="s">
        <v>1786</v>
      </c>
      <c r="P7" s="751">
        <v>8</v>
      </c>
      <c r="Q7" s="754"/>
    </row>
    <row r="8" spans="1:17" s="658" customFormat="1" ht="31" customHeight="1">
      <c r="A8" s="751">
        <f t="shared" ref="A8:A16" si="0">A7+1</f>
        <v>2</v>
      </c>
      <c r="B8" s="752" t="s">
        <v>1655</v>
      </c>
      <c r="C8" s="751" t="s">
        <v>76</v>
      </c>
      <c r="D8" s="751" t="s">
        <v>54</v>
      </c>
      <c r="E8" s="787">
        <v>21.318000000000001</v>
      </c>
      <c r="F8" s="753">
        <v>45880</v>
      </c>
      <c r="G8" s="753">
        <v>45890</v>
      </c>
      <c r="H8" s="753">
        <v>45890</v>
      </c>
      <c r="I8" s="753">
        <v>45891</v>
      </c>
      <c r="J8" s="753">
        <v>45891</v>
      </c>
      <c r="K8" s="753">
        <v>45906</v>
      </c>
      <c r="L8" s="753">
        <v>45906</v>
      </c>
      <c r="M8" s="753">
        <v>45994</v>
      </c>
      <c r="N8" s="751" t="s">
        <v>631</v>
      </c>
      <c r="O8" s="751" t="s">
        <v>1786</v>
      </c>
      <c r="P8" s="751">
        <v>5</v>
      </c>
      <c r="Q8" s="754"/>
    </row>
    <row r="9" spans="1:17" s="658" customFormat="1" ht="31" customHeight="1">
      <c r="A9" s="751">
        <f t="shared" si="0"/>
        <v>3</v>
      </c>
      <c r="B9" s="752" t="s">
        <v>1654</v>
      </c>
      <c r="C9" s="751" t="s">
        <v>76</v>
      </c>
      <c r="D9" s="751" t="s">
        <v>54</v>
      </c>
      <c r="E9" s="787">
        <v>21.318000000000001</v>
      </c>
      <c r="F9" s="753">
        <v>45900</v>
      </c>
      <c r="G9" s="753">
        <v>45921</v>
      </c>
      <c r="H9" s="753">
        <v>45921</v>
      </c>
      <c r="I9" s="753">
        <v>45922</v>
      </c>
      <c r="J9" s="753">
        <v>45922</v>
      </c>
      <c r="K9" s="753">
        <v>45924</v>
      </c>
      <c r="L9" s="753">
        <v>45924</v>
      </c>
      <c r="M9" s="753"/>
      <c r="N9" s="751" t="s">
        <v>631</v>
      </c>
      <c r="O9" s="751" t="s">
        <v>2209</v>
      </c>
      <c r="P9" s="751">
        <v>12</v>
      </c>
      <c r="Q9" s="870" t="s">
        <v>2749</v>
      </c>
    </row>
    <row r="10" spans="1:17" s="658" customFormat="1" ht="27.5" customHeight="1">
      <c r="A10" s="751">
        <f t="shared" si="0"/>
        <v>4</v>
      </c>
      <c r="B10" s="752" t="s">
        <v>1138</v>
      </c>
      <c r="C10" s="751" t="s">
        <v>1269</v>
      </c>
      <c r="D10" s="751" t="s">
        <v>1766</v>
      </c>
      <c r="E10" s="787">
        <f>65.112+6.59</f>
        <v>71.701999999999998</v>
      </c>
      <c r="F10" s="753">
        <v>45907</v>
      </c>
      <c r="G10" s="753">
        <v>45916</v>
      </c>
      <c r="H10" s="753">
        <v>45918</v>
      </c>
      <c r="I10" s="753">
        <v>45918</v>
      </c>
      <c r="J10" s="753">
        <v>45919</v>
      </c>
      <c r="K10" s="753">
        <v>45920</v>
      </c>
      <c r="L10" s="753">
        <v>45920</v>
      </c>
      <c r="M10" s="753">
        <v>46032</v>
      </c>
      <c r="N10" s="751" t="s">
        <v>631</v>
      </c>
      <c r="O10" s="751" t="s">
        <v>2209</v>
      </c>
      <c r="P10" s="751">
        <v>12</v>
      </c>
      <c r="Q10" s="868"/>
    </row>
    <row r="11" spans="1:17" s="658" customFormat="1" ht="62.5">
      <c r="A11" s="751">
        <f t="shared" si="0"/>
        <v>5</v>
      </c>
      <c r="B11" s="752" t="s">
        <v>1633</v>
      </c>
      <c r="C11" s="751" t="s">
        <v>1361</v>
      </c>
      <c r="D11" s="751" t="s">
        <v>897</v>
      </c>
      <c r="E11" s="787">
        <v>142.44999999999999</v>
      </c>
      <c r="F11" s="753">
        <v>45910</v>
      </c>
      <c r="G11" s="753">
        <v>45982</v>
      </c>
      <c r="H11" s="753">
        <v>45983</v>
      </c>
      <c r="I11" s="753">
        <v>45983</v>
      </c>
      <c r="J11" s="753">
        <v>45983</v>
      </c>
      <c r="K11" s="753">
        <v>45984</v>
      </c>
      <c r="L11" s="753">
        <v>45984</v>
      </c>
      <c r="M11" s="753">
        <v>45998</v>
      </c>
      <c r="N11" s="751" t="s">
        <v>631</v>
      </c>
      <c r="O11" s="751" t="s">
        <v>3116</v>
      </c>
      <c r="P11" s="751">
        <v>12</v>
      </c>
      <c r="Q11" s="868" t="s">
        <v>3155</v>
      </c>
    </row>
    <row r="12" spans="1:17" s="658" customFormat="1" ht="30.5" customHeight="1">
      <c r="A12" s="751">
        <f t="shared" si="0"/>
        <v>6</v>
      </c>
      <c r="B12" s="752" t="s">
        <v>1634</v>
      </c>
      <c r="C12" s="751" t="s">
        <v>1277</v>
      </c>
      <c r="D12" s="751" t="s">
        <v>897</v>
      </c>
      <c r="E12" s="787">
        <f>122.268+12.044</f>
        <v>134.31200000000001</v>
      </c>
      <c r="F12" s="753">
        <v>45911</v>
      </c>
      <c r="G12" s="753">
        <v>45944</v>
      </c>
      <c r="H12" s="753">
        <v>45944</v>
      </c>
      <c r="I12" s="753">
        <v>45944</v>
      </c>
      <c r="J12" s="753">
        <v>45944</v>
      </c>
      <c r="K12" s="753">
        <v>45946</v>
      </c>
      <c r="L12" s="753">
        <v>45946</v>
      </c>
      <c r="M12" s="753">
        <v>45948</v>
      </c>
      <c r="N12" s="957" t="s">
        <v>631</v>
      </c>
      <c r="O12" s="751" t="s">
        <v>2452</v>
      </c>
      <c r="P12" s="751">
        <v>20</v>
      </c>
      <c r="Q12" s="868"/>
    </row>
    <row r="13" spans="1:17" s="658" customFormat="1" ht="75">
      <c r="A13" s="751">
        <f t="shared" si="0"/>
        <v>7</v>
      </c>
      <c r="B13" s="752" t="s">
        <v>1657</v>
      </c>
      <c r="C13" s="751" t="s">
        <v>62</v>
      </c>
      <c r="D13" s="751" t="s">
        <v>1766</v>
      </c>
      <c r="E13" s="787"/>
      <c r="F13" s="753">
        <v>45940</v>
      </c>
      <c r="G13" s="753">
        <v>45944</v>
      </c>
      <c r="H13" s="753">
        <v>45944</v>
      </c>
      <c r="I13" s="753">
        <v>45945</v>
      </c>
      <c r="J13" s="753">
        <v>45945</v>
      </c>
      <c r="K13" s="753">
        <v>45946</v>
      </c>
      <c r="L13" s="753">
        <v>45946</v>
      </c>
      <c r="M13" s="753">
        <v>45948</v>
      </c>
      <c r="N13" s="957" t="s">
        <v>631</v>
      </c>
      <c r="O13" s="751" t="s">
        <v>2209</v>
      </c>
      <c r="P13" s="751">
        <v>12</v>
      </c>
      <c r="Q13" s="868" t="s">
        <v>2871</v>
      </c>
    </row>
    <row r="14" spans="1:17" s="658" customFormat="1" ht="39.5" customHeight="1">
      <c r="A14" s="751">
        <f t="shared" si="0"/>
        <v>8</v>
      </c>
      <c r="B14" s="752" t="s">
        <v>1660</v>
      </c>
      <c r="C14" s="751" t="s">
        <v>53</v>
      </c>
      <c r="D14" s="751" t="s">
        <v>2762</v>
      </c>
      <c r="E14" s="787"/>
      <c r="F14" s="753">
        <v>45960</v>
      </c>
      <c r="G14" s="753">
        <v>45983</v>
      </c>
      <c r="H14" s="753">
        <v>45984</v>
      </c>
      <c r="I14" s="753">
        <v>45984</v>
      </c>
      <c r="J14" s="753">
        <v>45985</v>
      </c>
      <c r="K14" s="753">
        <v>45985</v>
      </c>
      <c r="L14" s="753">
        <v>45985</v>
      </c>
      <c r="M14" s="753">
        <v>45987</v>
      </c>
      <c r="N14" s="957" t="s">
        <v>631</v>
      </c>
      <c r="O14" s="751" t="s">
        <v>2893</v>
      </c>
      <c r="P14" s="751">
        <v>9</v>
      </c>
      <c r="Q14" s="868"/>
    </row>
    <row r="15" spans="1:17" s="658" customFormat="1" ht="39.5" customHeight="1">
      <c r="A15" s="751">
        <f t="shared" si="0"/>
        <v>9</v>
      </c>
      <c r="B15" s="752" t="s">
        <v>1116</v>
      </c>
      <c r="C15" s="751" t="s">
        <v>53</v>
      </c>
      <c r="D15" s="751" t="s">
        <v>1766</v>
      </c>
      <c r="E15" s="787"/>
      <c r="F15" s="753">
        <v>45925</v>
      </c>
      <c r="G15" s="753">
        <v>45965</v>
      </c>
      <c r="H15" s="753">
        <v>45968</v>
      </c>
      <c r="I15" s="753">
        <v>45968</v>
      </c>
      <c r="J15" s="753">
        <v>45969</v>
      </c>
      <c r="K15" s="753">
        <v>45971</v>
      </c>
      <c r="L15" s="753">
        <v>45971</v>
      </c>
      <c r="M15" s="753">
        <v>45997</v>
      </c>
      <c r="N15" s="957" t="s">
        <v>631</v>
      </c>
      <c r="O15" s="751" t="s">
        <v>2764</v>
      </c>
      <c r="P15" s="751">
        <v>8</v>
      </c>
      <c r="Q15" s="868"/>
    </row>
    <row r="16" spans="1:17" s="658" customFormat="1" ht="35.5" customHeight="1">
      <c r="A16" s="751">
        <f t="shared" si="0"/>
        <v>10</v>
      </c>
      <c r="B16" s="752" t="s">
        <v>1652</v>
      </c>
      <c r="C16" s="751" t="s">
        <v>76</v>
      </c>
      <c r="D16" s="751" t="s">
        <v>1766</v>
      </c>
      <c r="E16" s="787"/>
      <c r="F16" s="753">
        <v>45933</v>
      </c>
      <c r="G16" s="753">
        <v>45937</v>
      </c>
      <c r="H16" s="753">
        <v>45939</v>
      </c>
      <c r="I16" s="753">
        <v>45939</v>
      </c>
      <c r="J16" s="753">
        <v>45939</v>
      </c>
      <c r="K16" s="753">
        <v>45940</v>
      </c>
      <c r="L16" s="753">
        <v>45940</v>
      </c>
      <c r="M16" s="753">
        <v>45959</v>
      </c>
      <c r="N16" s="751" t="s">
        <v>631</v>
      </c>
      <c r="O16" s="751" t="s">
        <v>2209</v>
      </c>
      <c r="P16" s="751">
        <v>12</v>
      </c>
      <c r="Q16" s="868" t="s">
        <v>3344</v>
      </c>
    </row>
    <row r="17" spans="1:17" s="658" customFormat="1" ht="39.5" customHeight="1">
      <c r="A17" s="751">
        <v>11</v>
      </c>
      <c r="B17" s="752" t="s">
        <v>1643</v>
      </c>
      <c r="C17" s="751" t="s">
        <v>62</v>
      </c>
      <c r="D17" s="751" t="s">
        <v>1766</v>
      </c>
      <c r="E17" s="787"/>
      <c r="F17" s="753">
        <v>45940</v>
      </c>
      <c r="G17" s="753">
        <v>45957</v>
      </c>
      <c r="H17" s="753">
        <v>45957</v>
      </c>
      <c r="I17" s="753">
        <v>45957</v>
      </c>
      <c r="J17" s="753">
        <v>45957</v>
      </c>
      <c r="K17" s="753">
        <v>45958</v>
      </c>
      <c r="L17" s="753">
        <v>45958</v>
      </c>
      <c r="M17" s="753">
        <v>45981</v>
      </c>
      <c r="N17" s="751" t="s">
        <v>631</v>
      </c>
      <c r="O17" s="751" t="s">
        <v>3255</v>
      </c>
      <c r="P17" s="751">
        <v>5</v>
      </c>
      <c r="Q17" s="868"/>
    </row>
    <row r="18" spans="1:17" s="658" customFormat="1" ht="39.5" customHeight="1">
      <c r="A18" s="751">
        <v>12</v>
      </c>
      <c r="B18" s="752" t="s">
        <v>1631</v>
      </c>
      <c r="C18" s="751" t="s">
        <v>76</v>
      </c>
      <c r="D18" s="751" t="s">
        <v>897</v>
      </c>
      <c r="E18" s="787"/>
      <c r="F18" s="753">
        <v>45948</v>
      </c>
      <c r="G18" s="753">
        <v>45970</v>
      </c>
      <c r="H18" s="753">
        <v>45979</v>
      </c>
      <c r="I18" s="753">
        <v>45980</v>
      </c>
      <c r="J18" s="753">
        <v>45980</v>
      </c>
      <c r="K18" s="753">
        <v>45980</v>
      </c>
      <c r="L18" s="753">
        <v>45980</v>
      </c>
      <c r="M18" s="753">
        <v>45998</v>
      </c>
      <c r="N18" s="751" t="s">
        <v>631</v>
      </c>
      <c r="O18" s="751" t="s">
        <v>2867</v>
      </c>
      <c r="P18" s="751">
        <v>21</v>
      </c>
      <c r="Q18" s="868"/>
    </row>
    <row r="19" spans="1:17" s="658" customFormat="1" ht="38" customHeight="1">
      <c r="A19" s="751">
        <v>13</v>
      </c>
      <c r="B19" s="752" t="s">
        <v>1661</v>
      </c>
      <c r="C19" s="751" t="s">
        <v>62</v>
      </c>
      <c r="D19" s="751" t="s">
        <v>2762</v>
      </c>
      <c r="E19" s="787"/>
      <c r="F19" s="753">
        <v>45947</v>
      </c>
      <c r="G19" s="753">
        <v>45957</v>
      </c>
      <c r="H19" s="753">
        <v>45958</v>
      </c>
      <c r="I19" s="753">
        <v>45958</v>
      </c>
      <c r="J19" s="753">
        <v>45959</v>
      </c>
      <c r="K19" s="753">
        <v>45960</v>
      </c>
      <c r="L19" s="753">
        <v>45960</v>
      </c>
      <c r="M19" s="753">
        <v>45981</v>
      </c>
      <c r="N19" s="957" t="s">
        <v>631</v>
      </c>
      <c r="O19" s="751" t="s">
        <v>2452</v>
      </c>
      <c r="P19" s="751">
        <v>24</v>
      </c>
      <c r="Q19" s="868"/>
    </row>
    <row r="20" spans="1:17" s="658" customFormat="1" ht="57" customHeight="1">
      <c r="A20" s="751">
        <v>14</v>
      </c>
      <c r="B20" s="752" t="s">
        <v>1642</v>
      </c>
      <c r="C20" s="751" t="s">
        <v>1361</v>
      </c>
      <c r="D20" s="751" t="s">
        <v>1766</v>
      </c>
      <c r="E20" s="963"/>
      <c r="F20" s="753">
        <v>45948</v>
      </c>
      <c r="G20" s="753">
        <v>45960</v>
      </c>
      <c r="H20" s="753">
        <v>45961</v>
      </c>
      <c r="I20" s="753">
        <v>45961</v>
      </c>
      <c r="J20" s="753">
        <v>45961</v>
      </c>
      <c r="K20" s="753">
        <v>45961</v>
      </c>
      <c r="L20" s="753">
        <v>45961</v>
      </c>
      <c r="M20" s="753">
        <v>45980</v>
      </c>
      <c r="N20" s="957" t="s">
        <v>631</v>
      </c>
      <c r="O20" s="751" t="s">
        <v>3254</v>
      </c>
      <c r="P20" s="751">
        <v>10</v>
      </c>
      <c r="Q20" s="868"/>
    </row>
    <row r="21" spans="1:17" s="658" customFormat="1" ht="38" customHeight="1">
      <c r="A21" s="751">
        <v>15</v>
      </c>
      <c r="B21" s="752" t="s">
        <v>1641</v>
      </c>
      <c r="C21" s="751" t="s">
        <v>76</v>
      </c>
      <c r="D21" s="751" t="s">
        <v>1766</v>
      </c>
      <c r="E21" s="963"/>
      <c r="F21" s="753">
        <v>45958</v>
      </c>
      <c r="G21" s="753">
        <v>45960</v>
      </c>
      <c r="H21" s="753">
        <v>45961</v>
      </c>
      <c r="I21" s="753">
        <v>45961</v>
      </c>
      <c r="J21" s="753">
        <v>45961</v>
      </c>
      <c r="K21" s="753">
        <v>45961</v>
      </c>
      <c r="L21" s="753">
        <v>45961</v>
      </c>
      <c r="M21" s="753">
        <v>45970</v>
      </c>
      <c r="N21" s="957" t="s">
        <v>631</v>
      </c>
      <c r="O21" s="751" t="s">
        <v>3254</v>
      </c>
      <c r="P21" s="751">
        <v>19</v>
      </c>
      <c r="Q21" s="868"/>
    </row>
    <row r="22" spans="1:17" s="658" customFormat="1" ht="38" customHeight="1">
      <c r="A22" s="751">
        <f t="shared" ref="A22:A32" si="1">A21+1</f>
        <v>16</v>
      </c>
      <c r="B22" s="752" t="s">
        <v>668</v>
      </c>
      <c r="C22" s="751" t="s">
        <v>76</v>
      </c>
      <c r="D22" s="751" t="s">
        <v>2762</v>
      </c>
      <c r="E22" s="787"/>
      <c r="F22" s="753">
        <v>45960</v>
      </c>
      <c r="G22" s="753">
        <v>45968</v>
      </c>
      <c r="H22" s="753">
        <v>45970</v>
      </c>
      <c r="I22" s="753">
        <v>45970</v>
      </c>
      <c r="J22" s="753">
        <v>45971</v>
      </c>
      <c r="K22" s="753">
        <v>45972</v>
      </c>
      <c r="L22" s="753">
        <v>45972</v>
      </c>
      <c r="M22" s="753">
        <v>45972</v>
      </c>
      <c r="N22" s="957" t="s">
        <v>631</v>
      </c>
      <c r="O22" s="751" t="s">
        <v>2452</v>
      </c>
      <c r="P22" s="751">
        <v>12</v>
      </c>
      <c r="Q22" s="868"/>
    </row>
    <row r="23" spans="1:17" s="658" customFormat="1" ht="38" customHeight="1">
      <c r="A23" s="751">
        <f t="shared" si="1"/>
        <v>17</v>
      </c>
      <c r="B23" s="752" t="s">
        <v>1644</v>
      </c>
      <c r="C23" s="751" t="s">
        <v>62</v>
      </c>
      <c r="D23" s="751" t="s">
        <v>1766</v>
      </c>
      <c r="E23" s="787"/>
      <c r="F23" s="753">
        <v>45959</v>
      </c>
      <c r="G23" s="753">
        <v>45971</v>
      </c>
      <c r="H23" s="753">
        <v>45973</v>
      </c>
      <c r="I23" s="753">
        <v>45973</v>
      </c>
      <c r="J23" s="753">
        <v>45973</v>
      </c>
      <c r="K23" s="753">
        <v>45974</v>
      </c>
      <c r="L23" s="753">
        <v>45974</v>
      </c>
      <c r="M23" s="753">
        <v>45981</v>
      </c>
      <c r="N23" s="957" t="s">
        <v>631</v>
      </c>
      <c r="O23" s="751" t="s">
        <v>3255</v>
      </c>
      <c r="P23" s="751">
        <v>8</v>
      </c>
      <c r="Q23" s="868"/>
    </row>
    <row r="24" spans="1:17" s="658" customFormat="1" ht="38" customHeight="1">
      <c r="A24" s="751">
        <f t="shared" si="1"/>
        <v>18</v>
      </c>
      <c r="B24" s="752" t="s">
        <v>1630</v>
      </c>
      <c r="C24" s="751" t="s">
        <v>76</v>
      </c>
      <c r="D24" s="751" t="s">
        <v>2762</v>
      </c>
      <c r="E24" s="787"/>
      <c r="F24" s="753">
        <v>45967</v>
      </c>
      <c r="G24" s="753">
        <v>45974</v>
      </c>
      <c r="H24" s="753">
        <v>45978</v>
      </c>
      <c r="I24" s="753">
        <v>45978</v>
      </c>
      <c r="J24" s="753">
        <v>45978</v>
      </c>
      <c r="K24" s="753">
        <v>45978</v>
      </c>
      <c r="L24" s="753">
        <v>45978</v>
      </c>
      <c r="M24" s="753">
        <v>45993</v>
      </c>
      <c r="N24" s="957" t="s">
        <v>631</v>
      </c>
      <c r="O24" s="751" t="s">
        <v>2867</v>
      </c>
      <c r="P24" s="751">
        <v>21</v>
      </c>
      <c r="Q24" s="868"/>
    </row>
    <row r="25" spans="1:17" s="658" customFormat="1" ht="38" customHeight="1">
      <c r="A25" s="751">
        <f t="shared" si="1"/>
        <v>19</v>
      </c>
      <c r="B25" s="752" t="s">
        <v>963</v>
      </c>
      <c r="C25" s="751" t="s">
        <v>1361</v>
      </c>
      <c r="D25" s="751" t="s">
        <v>2762</v>
      </c>
      <c r="E25" s="787"/>
      <c r="F25" s="753">
        <v>45970</v>
      </c>
      <c r="G25" s="753">
        <v>45991</v>
      </c>
      <c r="H25" s="753">
        <v>45993</v>
      </c>
      <c r="I25" s="753">
        <v>45993</v>
      </c>
      <c r="J25" s="753">
        <v>45994</v>
      </c>
      <c r="K25" s="753">
        <v>45994</v>
      </c>
      <c r="L25" s="753">
        <v>45994</v>
      </c>
      <c r="M25" s="753">
        <v>46006</v>
      </c>
      <c r="N25" s="957" t="s">
        <v>631</v>
      </c>
      <c r="O25" s="751" t="s">
        <v>3137</v>
      </c>
      <c r="P25" s="751">
        <v>15</v>
      </c>
      <c r="Q25" s="868"/>
    </row>
    <row r="26" spans="1:17" s="658" customFormat="1" ht="38" customHeight="1">
      <c r="A26" s="751">
        <f t="shared" si="1"/>
        <v>20</v>
      </c>
      <c r="B26" s="752" t="s">
        <v>1639</v>
      </c>
      <c r="C26" s="751" t="s">
        <v>1937</v>
      </c>
      <c r="D26" s="751" t="s">
        <v>1766</v>
      </c>
      <c r="E26" s="787"/>
      <c r="F26" s="753">
        <v>45973</v>
      </c>
      <c r="G26" s="753">
        <v>45986</v>
      </c>
      <c r="H26" s="753">
        <v>45989</v>
      </c>
      <c r="I26" s="753">
        <v>45989</v>
      </c>
      <c r="J26" s="753">
        <v>45990</v>
      </c>
      <c r="K26" s="753">
        <v>45991</v>
      </c>
      <c r="L26" s="753">
        <v>45991</v>
      </c>
      <c r="M26" s="753">
        <v>45995</v>
      </c>
      <c r="N26" s="957" t="s">
        <v>631</v>
      </c>
      <c r="O26" s="751" t="s">
        <v>3254</v>
      </c>
      <c r="P26" s="751">
        <v>8</v>
      </c>
      <c r="Q26" s="868"/>
    </row>
    <row r="27" spans="1:17" s="658" customFormat="1" ht="38" customHeight="1">
      <c r="A27" s="751">
        <f t="shared" si="1"/>
        <v>21</v>
      </c>
      <c r="B27" s="752" t="s">
        <v>1140</v>
      </c>
      <c r="C27" s="751" t="s">
        <v>62</v>
      </c>
      <c r="D27" s="751" t="s">
        <v>1766</v>
      </c>
      <c r="E27" s="787"/>
      <c r="F27" s="753">
        <v>45975</v>
      </c>
      <c r="G27" s="753">
        <v>45978</v>
      </c>
      <c r="H27" s="753">
        <v>45983</v>
      </c>
      <c r="I27" s="753">
        <v>45983</v>
      </c>
      <c r="J27" s="753">
        <v>45984</v>
      </c>
      <c r="K27" s="753">
        <v>45984</v>
      </c>
      <c r="L27" s="753">
        <v>45984</v>
      </c>
      <c r="M27" s="753">
        <v>45998</v>
      </c>
      <c r="N27" s="957" t="s">
        <v>631</v>
      </c>
      <c r="O27" s="1063" t="s">
        <v>3138</v>
      </c>
      <c r="P27" s="1479">
        <v>40</v>
      </c>
      <c r="Q27" s="868" t="s">
        <v>3156</v>
      </c>
    </row>
    <row r="28" spans="1:17" s="658" customFormat="1" ht="38" customHeight="1">
      <c r="A28" s="751">
        <f t="shared" si="1"/>
        <v>22</v>
      </c>
      <c r="B28" s="752" t="s">
        <v>3094</v>
      </c>
      <c r="C28" s="751" t="s">
        <v>1269</v>
      </c>
      <c r="D28" s="751" t="s">
        <v>897</v>
      </c>
      <c r="E28" s="787"/>
      <c r="F28" s="753">
        <v>45973</v>
      </c>
      <c r="G28" s="753">
        <v>45982</v>
      </c>
      <c r="H28" s="753">
        <v>45983</v>
      </c>
      <c r="I28" s="753">
        <v>45984</v>
      </c>
      <c r="J28" s="753">
        <v>45984</v>
      </c>
      <c r="K28" s="753">
        <v>45987</v>
      </c>
      <c r="L28" s="753">
        <v>45987</v>
      </c>
      <c r="M28" s="753">
        <v>45993</v>
      </c>
      <c r="N28" s="957" t="s">
        <v>631</v>
      </c>
      <c r="O28" s="1063" t="s">
        <v>3138</v>
      </c>
      <c r="P28" s="1480"/>
      <c r="Q28" s="868"/>
    </row>
    <row r="29" spans="1:17" s="658" customFormat="1" ht="38" customHeight="1">
      <c r="A29" s="751">
        <f t="shared" si="1"/>
        <v>23</v>
      </c>
      <c r="B29" s="752" t="s">
        <v>1115</v>
      </c>
      <c r="C29" s="751" t="s">
        <v>1269</v>
      </c>
      <c r="D29" s="751" t="s">
        <v>897</v>
      </c>
      <c r="E29" s="787"/>
      <c r="F29" s="753">
        <v>45976</v>
      </c>
      <c r="G29" s="753">
        <v>45997</v>
      </c>
      <c r="H29" s="753">
        <v>45998</v>
      </c>
      <c r="I29" s="753">
        <v>45998</v>
      </c>
      <c r="J29" s="753">
        <v>45999</v>
      </c>
      <c r="K29" s="753">
        <v>111743</v>
      </c>
      <c r="L29" s="753">
        <v>46000</v>
      </c>
      <c r="M29" s="753">
        <v>46002</v>
      </c>
      <c r="N29" s="957" t="s">
        <v>631</v>
      </c>
      <c r="O29" s="751" t="s">
        <v>3255</v>
      </c>
      <c r="P29" s="1047">
        <v>9</v>
      </c>
      <c r="Q29" s="868"/>
    </row>
    <row r="30" spans="1:17" s="658" customFormat="1" ht="38" customHeight="1">
      <c r="A30" s="751">
        <f t="shared" si="1"/>
        <v>24</v>
      </c>
      <c r="B30" s="752" t="s">
        <v>1963</v>
      </c>
      <c r="C30" s="751" t="s">
        <v>249</v>
      </c>
      <c r="D30" s="751" t="s">
        <v>2762</v>
      </c>
      <c r="E30" s="787"/>
      <c r="F30" s="753">
        <v>45977</v>
      </c>
      <c r="G30" s="753">
        <v>45989</v>
      </c>
      <c r="H30" s="753">
        <v>45990</v>
      </c>
      <c r="I30" s="753">
        <v>45990</v>
      </c>
      <c r="J30" s="753">
        <v>45990</v>
      </c>
      <c r="K30" s="753">
        <v>45990</v>
      </c>
      <c r="L30" s="753">
        <v>45990</v>
      </c>
      <c r="M30" s="753">
        <v>45996</v>
      </c>
      <c r="N30" s="957" t="s">
        <v>631</v>
      </c>
      <c r="O30" s="1047" t="s">
        <v>3148</v>
      </c>
      <c r="P30" s="1047">
        <v>15</v>
      </c>
      <c r="Q30" s="868"/>
    </row>
    <row r="31" spans="1:17" s="658" customFormat="1" ht="38" customHeight="1">
      <c r="A31" s="751">
        <f t="shared" si="1"/>
        <v>25</v>
      </c>
      <c r="B31" s="752" t="s">
        <v>964</v>
      </c>
      <c r="C31" s="751" t="s">
        <v>62</v>
      </c>
      <c r="D31" s="751" t="s">
        <v>1766</v>
      </c>
      <c r="E31" s="787"/>
      <c r="F31" s="753">
        <v>45977</v>
      </c>
      <c r="G31" s="753">
        <v>45990</v>
      </c>
      <c r="H31" s="753">
        <v>45991</v>
      </c>
      <c r="I31" s="753">
        <v>45991</v>
      </c>
      <c r="J31" s="753">
        <v>45991</v>
      </c>
      <c r="K31" s="753">
        <v>45991</v>
      </c>
      <c r="L31" s="753">
        <v>45991</v>
      </c>
      <c r="M31" s="753">
        <v>45997</v>
      </c>
      <c r="N31" s="957" t="s">
        <v>631</v>
      </c>
      <c r="O31" s="1047" t="s">
        <v>3149</v>
      </c>
      <c r="P31" s="1047">
        <v>7</v>
      </c>
      <c r="Q31" s="868"/>
    </row>
    <row r="32" spans="1:17" s="658" customFormat="1" ht="38" customHeight="1">
      <c r="A32" s="751">
        <f t="shared" si="1"/>
        <v>26</v>
      </c>
      <c r="B32" s="752" t="s">
        <v>1638</v>
      </c>
      <c r="C32" s="751" t="s">
        <v>76</v>
      </c>
      <c r="D32" s="751" t="s">
        <v>897</v>
      </c>
      <c r="E32" s="787"/>
      <c r="F32" s="753">
        <v>45984</v>
      </c>
      <c r="G32" s="753">
        <v>46002</v>
      </c>
      <c r="H32" s="753">
        <v>46002</v>
      </c>
      <c r="I32" s="753">
        <v>46004</v>
      </c>
      <c r="J32" s="753">
        <v>46004</v>
      </c>
      <c r="K32" s="753">
        <v>46004</v>
      </c>
      <c r="L32" s="753">
        <v>46004</v>
      </c>
      <c r="M32" s="753">
        <v>46007</v>
      </c>
      <c r="N32" s="957" t="s">
        <v>631</v>
      </c>
      <c r="O32" s="1047" t="s">
        <v>2867</v>
      </c>
      <c r="P32" s="1047">
        <v>9</v>
      </c>
      <c r="Q32" s="868"/>
    </row>
    <row r="33" spans="1:17" s="658" customFormat="1" ht="38" customHeight="1">
      <c r="A33" s="751">
        <f t="shared" ref="A33:A53" si="2">A32+1</f>
        <v>27</v>
      </c>
      <c r="B33" s="752" t="s">
        <v>1635</v>
      </c>
      <c r="C33" s="751" t="s">
        <v>76</v>
      </c>
      <c r="D33" s="751" t="s">
        <v>2762</v>
      </c>
      <c r="E33" s="787"/>
      <c r="F33" s="753">
        <v>45986</v>
      </c>
      <c r="G33" s="753">
        <v>45996</v>
      </c>
      <c r="H33" s="753">
        <v>45997</v>
      </c>
      <c r="I33" s="753">
        <v>45997</v>
      </c>
      <c r="J33" s="753">
        <v>45997</v>
      </c>
      <c r="K33" s="753">
        <v>45997</v>
      </c>
      <c r="L33" s="753">
        <v>45997</v>
      </c>
      <c r="M33" s="753">
        <v>45998</v>
      </c>
      <c r="N33" s="957" t="s">
        <v>631</v>
      </c>
      <c r="O33" s="1047" t="s">
        <v>3116</v>
      </c>
      <c r="P33" s="1047">
        <v>12</v>
      </c>
      <c r="Q33" s="868"/>
    </row>
    <row r="34" spans="1:17" s="658" customFormat="1" ht="35.5" customHeight="1">
      <c r="A34" s="751">
        <f t="shared" si="2"/>
        <v>28</v>
      </c>
      <c r="B34" s="752" t="s">
        <v>3090</v>
      </c>
      <c r="C34" s="751" t="s">
        <v>1402</v>
      </c>
      <c r="D34" s="751" t="s">
        <v>1766</v>
      </c>
      <c r="E34" s="787"/>
      <c r="F34" s="753">
        <v>45988</v>
      </c>
      <c r="G34" s="753">
        <v>45989</v>
      </c>
      <c r="H34" s="753">
        <v>45992</v>
      </c>
      <c r="I34" s="753">
        <v>45992</v>
      </c>
      <c r="J34" s="753">
        <v>45992</v>
      </c>
      <c r="K34" s="753">
        <v>45995</v>
      </c>
      <c r="L34" s="753">
        <v>45995</v>
      </c>
      <c r="M34" s="753">
        <v>45994</v>
      </c>
      <c r="N34" s="957" t="s">
        <v>631</v>
      </c>
      <c r="O34" s="751" t="s">
        <v>2452</v>
      </c>
      <c r="P34" s="1047">
        <v>35</v>
      </c>
      <c r="Q34" s="868"/>
    </row>
    <row r="35" spans="1:17" s="658" customFormat="1" ht="38" customHeight="1">
      <c r="A35" s="751">
        <f t="shared" si="2"/>
        <v>29</v>
      </c>
      <c r="B35" s="752" t="s">
        <v>658</v>
      </c>
      <c r="C35" s="751" t="s">
        <v>76</v>
      </c>
      <c r="D35" s="751" t="s">
        <v>2762</v>
      </c>
      <c r="E35" s="787"/>
      <c r="F35" s="753">
        <v>45988</v>
      </c>
      <c r="G35" s="753">
        <v>46000</v>
      </c>
      <c r="H35" s="753">
        <v>46001</v>
      </c>
      <c r="I35" s="753">
        <v>46001</v>
      </c>
      <c r="J35" s="753">
        <v>46001</v>
      </c>
      <c r="K35" s="753">
        <v>46003</v>
      </c>
      <c r="L35" s="753">
        <v>46003</v>
      </c>
      <c r="M35" s="753">
        <v>46007</v>
      </c>
      <c r="N35" s="957" t="s">
        <v>631</v>
      </c>
      <c r="O35" s="1047" t="s">
        <v>2893</v>
      </c>
      <c r="P35" s="1047">
        <v>8</v>
      </c>
      <c r="Q35" s="868"/>
    </row>
    <row r="36" spans="1:17" s="658" customFormat="1" ht="38" customHeight="1">
      <c r="A36" s="751">
        <f t="shared" si="2"/>
        <v>30</v>
      </c>
      <c r="B36" s="752" t="s">
        <v>1646</v>
      </c>
      <c r="C36" s="751" t="s">
        <v>62</v>
      </c>
      <c r="D36" s="751" t="s">
        <v>897</v>
      </c>
      <c r="E36" s="787"/>
      <c r="F36" s="753">
        <v>45991</v>
      </c>
      <c r="G36" s="753">
        <v>46019</v>
      </c>
      <c r="H36" s="753">
        <v>46021</v>
      </c>
      <c r="I36" s="753">
        <v>46022</v>
      </c>
      <c r="J36" s="753">
        <v>46022</v>
      </c>
      <c r="K36" s="753">
        <v>46022</v>
      </c>
      <c r="L36" s="753">
        <v>46022</v>
      </c>
      <c r="M36" s="753">
        <v>46029</v>
      </c>
      <c r="N36" s="957" t="s">
        <v>631</v>
      </c>
      <c r="O36" s="1047" t="s">
        <v>3177</v>
      </c>
      <c r="P36" s="1047">
        <v>7</v>
      </c>
      <c r="Q36" s="868" t="s">
        <v>3288</v>
      </c>
    </row>
    <row r="37" spans="1:17" s="658" customFormat="1" ht="43" customHeight="1">
      <c r="A37" s="751">
        <f t="shared" si="2"/>
        <v>31</v>
      </c>
      <c r="B37" s="752" t="s">
        <v>1651</v>
      </c>
      <c r="C37" s="751" t="s">
        <v>1956</v>
      </c>
      <c r="D37" s="751" t="s">
        <v>1766</v>
      </c>
      <c r="E37" s="787"/>
      <c r="F37" s="753">
        <v>45994</v>
      </c>
      <c r="G37" s="753">
        <v>45997</v>
      </c>
      <c r="H37" s="753">
        <v>45998</v>
      </c>
      <c r="I37" s="753">
        <v>45999</v>
      </c>
      <c r="J37" s="753">
        <v>46000</v>
      </c>
      <c r="K37" s="753">
        <v>46001</v>
      </c>
      <c r="L37" s="753">
        <v>46001</v>
      </c>
      <c r="M37" s="753">
        <v>46003</v>
      </c>
      <c r="N37" s="957" t="s">
        <v>631</v>
      </c>
      <c r="O37" s="751" t="s">
        <v>2452</v>
      </c>
      <c r="P37" s="1047">
        <v>28</v>
      </c>
      <c r="Q37" s="868"/>
    </row>
    <row r="38" spans="1:17" s="658" customFormat="1" ht="38" customHeight="1">
      <c r="A38" s="751">
        <f t="shared" si="2"/>
        <v>32</v>
      </c>
      <c r="B38" s="752" t="s">
        <v>1647</v>
      </c>
      <c r="C38" s="751" t="s">
        <v>62</v>
      </c>
      <c r="D38" s="751" t="s">
        <v>897</v>
      </c>
      <c r="E38" s="788"/>
      <c r="F38" s="753">
        <v>45994</v>
      </c>
      <c r="G38" s="753">
        <v>46011</v>
      </c>
      <c r="H38" s="753">
        <v>46012</v>
      </c>
      <c r="I38" s="753">
        <v>46012</v>
      </c>
      <c r="J38" s="753">
        <v>46012</v>
      </c>
      <c r="K38" s="753">
        <v>46012</v>
      </c>
      <c r="L38" s="753">
        <v>46012</v>
      </c>
      <c r="M38" s="753">
        <v>46105</v>
      </c>
      <c r="N38" s="957" t="s">
        <v>631</v>
      </c>
      <c r="O38" s="1047" t="s">
        <v>2867</v>
      </c>
      <c r="P38" s="1047">
        <v>20</v>
      </c>
      <c r="Q38" s="868"/>
    </row>
    <row r="39" spans="1:17" s="658" customFormat="1" ht="38" customHeight="1">
      <c r="A39" s="751">
        <f t="shared" si="2"/>
        <v>33</v>
      </c>
      <c r="B39" s="752" t="s">
        <v>965</v>
      </c>
      <c r="C39" s="751" t="s">
        <v>76</v>
      </c>
      <c r="D39" s="751" t="s">
        <v>897</v>
      </c>
      <c r="E39" s="787"/>
      <c r="F39" s="753">
        <v>45996</v>
      </c>
      <c r="G39" s="753">
        <v>46003</v>
      </c>
      <c r="H39" s="753">
        <v>46003</v>
      </c>
      <c r="I39" s="753">
        <v>46004</v>
      </c>
      <c r="J39" s="753">
        <v>46004</v>
      </c>
      <c r="K39" s="753">
        <v>46004</v>
      </c>
      <c r="L39" s="753">
        <v>46004</v>
      </c>
      <c r="M39" s="753">
        <v>46006</v>
      </c>
      <c r="N39" s="957" t="s">
        <v>631</v>
      </c>
      <c r="O39" s="1047" t="s">
        <v>3137</v>
      </c>
      <c r="P39" s="1047">
        <v>17</v>
      </c>
      <c r="Q39" s="868"/>
    </row>
    <row r="40" spans="1:17" s="658" customFormat="1" ht="38" customHeight="1">
      <c r="A40" s="751">
        <f t="shared" si="2"/>
        <v>34</v>
      </c>
      <c r="B40" s="752" t="s">
        <v>1962</v>
      </c>
      <c r="C40" s="751" t="s">
        <v>76</v>
      </c>
      <c r="D40" s="751" t="s">
        <v>897</v>
      </c>
      <c r="E40" s="787"/>
      <c r="F40" s="753">
        <v>45996</v>
      </c>
      <c r="G40" s="753">
        <v>46009</v>
      </c>
      <c r="H40" s="753">
        <v>46010</v>
      </c>
      <c r="I40" s="753">
        <v>46010</v>
      </c>
      <c r="J40" s="753">
        <v>46010</v>
      </c>
      <c r="K40" s="753">
        <v>46010</v>
      </c>
      <c r="L40" s="753">
        <v>46010</v>
      </c>
      <c r="M40" s="753">
        <v>46014</v>
      </c>
      <c r="N40" s="957" t="s">
        <v>631</v>
      </c>
      <c r="O40" s="1047" t="s">
        <v>3148</v>
      </c>
      <c r="P40" s="1047">
        <v>15</v>
      </c>
      <c r="Q40" s="868"/>
    </row>
    <row r="41" spans="1:17" s="658" customFormat="1" ht="38" customHeight="1">
      <c r="A41" s="751">
        <f t="shared" si="2"/>
        <v>35</v>
      </c>
      <c r="B41" s="752" t="s">
        <v>3095</v>
      </c>
      <c r="C41" s="751" t="s">
        <v>1277</v>
      </c>
      <c r="D41" s="751" t="s">
        <v>897</v>
      </c>
      <c r="E41" s="787"/>
      <c r="F41" s="753">
        <v>46000</v>
      </c>
      <c r="G41" s="753">
        <v>46019</v>
      </c>
      <c r="H41" s="753">
        <v>46022</v>
      </c>
      <c r="I41" s="753">
        <v>46022</v>
      </c>
      <c r="J41" s="753">
        <v>46022</v>
      </c>
      <c r="K41" s="753">
        <v>46022</v>
      </c>
      <c r="L41" s="753">
        <v>46022</v>
      </c>
      <c r="M41" s="753">
        <v>46007</v>
      </c>
      <c r="N41" s="957" t="s">
        <v>631</v>
      </c>
      <c r="O41" s="1047" t="s">
        <v>2209</v>
      </c>
      <c r="P41" s="1047">
        <v>8</v>
      </c>
      <c r="Q41" s="868" t="s">
        <v>3286</v>
      </c>
    </row>
    <row r="42" spans="1:17" s="658" customFormat="1" ht="38" customHeight="1">
      <c r="A42" s="1065">
        <f t="shared" si="2"/>
        <v>36</v>
      </c>
      <c r="B42" s="1066" t="s">
        <v>3081</v>
      </c>
      <c r="C42" s="1065" t="s">
        <v>1277</v>
      </c>
      <c r="D42" s="1065" t="s">
        <v>897</v>
      </c>
      <c r="E42" s="963"/>
      <c r="F42" s="1067">
        <v>46001</v>
      </c>
      <c r="G42" s="1067">
        <v>46013</v>
      </c>
      <c r="H42" s="1067">
        <v>46014</v>
      </c>
      <c r="I42" s="1067">
        <v>46014</v>
      </c>
      <c r="J42" s="1067">
        <v>46014</v>
      </c>
      <c r="K42" s="1067">
        <v>46015</v>
      </c>
      <c r="L42" s="1067">
        <v>46015</v>
      </c>
      <c r="M42" s="1067">
        <v>46012</v>
      </c>
      <c r="N42" s="1068" t="s">
        <v>631</v>
      </c>
      <c r="O42" s="1089" t="s">
        <v>3116</v>
      </c>
      <c r="P42" s="1089">
        <v>12</v>
      </c>
      <c r="Q42" s="1069"/>
    </row>
    <row r="43" spans="1:17" s="658" customFormat="1" ht="38" customHeight="1">
      <c r="A43" s="1065">
        <f t="shared" si="2"/>
        <v>37</v>
      </c>
      <c r="B43" s="1066" t="s">
        <v>3105</v>
      </c>
      <c r="C43" s="1065" t="s">
        <v>1998</v>
      </c>
      <c r="D43" s="1065" t="s">
        <v>1766</v>
      </c>
      <c r="E43" s="963"/>
      <c r="F43" s="1067">
        <v>46002</v>
      </c>
      <c r="G43" s="1067">
        <v>46011</v>
      </c>
      <c r="H43" s="1067">
        <v>46012</v>
      </c>
      <c r="I43" s="1067">
        <v>46014</v>
      </c>
      <c r="J43" s="1067">
        <v>46014</v>
      </c>
      <c r="K43" s="1067">
        <v>46016</v>
      </c>
      <c r="L43" s="1067">
        <v>46016</v>
      </c>
      <c r="M43" s="1067">
        <v>46025</v>
      </c>
      <c r="N43" s="1068" t="s">
        <v>631</v>
      </c>
      <c r="O43" s="1089" t="s">
        <v>3149</v>
      </c>
      <c r="P43" s="1089">
        <v>16</v>
      </c>
      <c r="Q43" s="1069"/>
    </row>
    <row r="44" spans="1:17" s="658" customFormat="1" ht="38" customHeight="1">
      <c r="A44" s="1065">
        <f t="shared" si="2"/>
        <v>38</v>
      </c>
      <c r="B44" s="1066" t="s">
        <v>3107</v>
      </c>
      <c r="C44" s="1065" t="s">
        <v>1269</v>
      </c>
      <c r="D44" s="1065" t="s">
        <v>1766</v>
      </c>
      <c r="E44" s="963"/>
      <c r="F44" s="1067">
        <v>46003</v>
      </c>
      <c r="G44" s="1067">
        <v>46011</v>
      </c>
      <c r="H44" s="1067">
        <v>46013</v>
      </c>
      <c r="I44" s="1067">
        <v>46013</v>
      </c>
      <c r="J44" s="1067">
        <v>46014</v>
      </c>
      <c r="K44" s="1067">
        <v>46014</v>
      </c>
      <c r="L44" s="1067">
        <v>46014</v>
      </c>
      <c r="M44" s="1067">
        <v>46016</v>
      </c>
      <c r="N44" s="1068" t="s">
        <v>631</v>
      </c>
      <c r="O44" s="1089" t="s">
        <v>2452</v>
      </c>
      <c r="P44" s="1089">
        <v>28</v>
      </c>
      <c r="Q44" s="1069"/>
    </row>
    <row r="45" spans="1:17" s="658" customFormat="1" ht="38" customHeight="1">
      <c r="A45" s="751">
        <f t="shared" si="2"/>
        <v>39</v>
      </c>
      <c r="B45" s="752" t="s">
        <v>1662</v>
      </c>
      <c r="C45" s="751" t="s">
        <v>76</v>
      </c>
      <c r="D45" s="751" t="s">
        <v>897</v>
      </c>
      <c r="E45" s="787"/>
      <c r="F45" s="753">
        <v>46007</v>
      </c>
      <c r="G45" s="753">
        <v>46015</v>
      </c>
      <c r="H45" s="753">
        <v>46016</v>
      </c>
      <c r="I45" s="753">
        <v>46016</v>
      </c>
      <c r="J45" s="753">
        <v>46018</v>
      </c>
      <c r="K45" s="753">
        <v>46018</v>
      </c>
      <c r="L45" s="753">
        <v>46018</v>
      </c>
      <c r="M45" s="753">
        <v>46041</v>
      </c>
      <c r="N45" s="957" t="s">
        <v>631</v>
      </c>
      <c r="O45" s="1047" t="s">
        <v>3256</v>
      </c>
      <c r="P45" s="1047">
        <v>12</v>
      </c>
      <c r="Q45" s="868"/>
    </row>
    <row r="46" spans="1:17" s="658" customFormat="1" ht="38" customHeight="1">
      <c r="A46" s="1065">
        <f t="shared" si="2"/>
        <v>40</v>
      </c>
      <c r="B46" s="1066" t="s">
        <v>985</v>
      </c>
      <c r="C46" s="1065" t="s">
        <v>76</v>
      </c>
      <c r="D46" s="1065" t="s">
        <v>2762</v>
      </c>
      <c r="E46" s="963"/>
      <c r="F46" s="1067">
        <v>46008</v>
      </c>
      <c r="G46" s="1067">
        <v>46015</v>
      </c>
      <c r="H46" s="1067">
        <v>46015</v>
      </c>
      <c r="I46" s="1067">
        <v>46016</v>
      </c>
      <c r="J46" s="1067">
        <v>46016</v>
      </c>
      <c r="K46" s="1067">
        <v>46016</v>
      </c>
      <c r="L46" s="1067">
        <v>46016</v>
      </c>
      <c r="M46" s="1067">
        <v>46024</v>
      </c>
      <c r="N46" s="1068" t="s">
        <v>631</v>
      </c>
      <c r="O46" s="1089" t="s">
        <v>3137</v>
      </c>
      <c r="P46" s="1089">
        <v>17</v>
      </c>
      <c r="Q46" s="1069"/>
    </row>
    <row r="47" spans="1:17" s="658" customFormat="1" ht="38" customHeight="1">
      <c r="A47" s="751">
        <f t="shared" si="2"/>
        <v>41</v>
      </c>
      <c r="B47" s="752" t="s">
        <v>3093</v>
      </c>
      <c r="C47" s="751" t="s">
        <v>1269</v>
      </c>
      <c r="D47" s="751" t="s">
        <v>897</v>
      </c>
      <c r="E47" s="787"/>
      <c r="F47" s="753">
        <v>46010</v>
      </c>
      <c r="G47" s="753">
        <v>46033</v>
      </c>
      <c r="H47" s="753">
        <v>46038</v>
      </c>
      <c r="I47" s="753">
        <v>46038</v>
      </c>
      <c r="J47" s="753">
        <v>46038</v>
      </c>
      <c r="K47" s="753">
        <v>46040</v>
      </c>
      <c r="L47" s="753">
        <v>46040</v>
      </c>
      <c r="M47" s="753">
        <v>46024</v>
      </c>
      <c r="N47" s="957" t="s">
        <v>631</v>
      </c>
      <c r="O47" s="1047" t="s">
        <v>3148</v>
      </c>
      <c r="P47" s="1047">
        <v>15</v>
      </c>
      <c r="Q47" s="868"/>
    </row>
    <row r="48" spans="1:17" s="658" customFormat="1" ht="38" customHeight="1">
      <c r="A48" s="751">
        <f t="shared" si="2"/>
        <v>42</v>
      </c>
      <c r="B48" s="752" t="s">
        <v>3079</v>
      </c>
      <c r="C48" s="751" t="s">
        <v>1277</v>
      </c>
      <c r="D48" s="751" t="s">
        <v>897</v>
      </c>
      <c r="E48" s="787"/>
      <c r="F48" s="753">
        <v>46026</v>
      </c>
      <c r="G48" s="753">
        <v>46043</v>
      </c>
      <c r="H48" s="753">
        <v>46046</v>
      </c>
      <c r="I48" s="753">
        <v>46046</v>
      </c>
      <c r="J48" s="753">
        <v>46047</v>
      </c>
      <c r="K48" s="753">
        <v>46047</v>
      </c>
      <c r="L48" s="753">
        <v>46047</v>
      </c>
      <c r="M48" s="753"/>
      <c r="N48" s="957" t="s">
        <v>631</v>
      </c>
      <c r="O48" s="1047" t="s">
        <v>2867</v>
      </c>
      <c r="P48" s="1047">
        <v>20</v>
      </c>
      <c r="Q48" s="868" t="s">
        <v>3302</v>
      </c>
    </row>
    <row r="49" spans="1:17" s="658" customFormat="1" ht="38" customHeight="1">
      <c r="A49" s="751">
        <f t="shared" si="2"/>
        <v>43</v>
      </c>
      <c r="B49" s="752" t="s">
        <v>1636</v>
      </c>
      <c r="C49" s="751" t="s">
        <v>53</v>
      </c>
      <c r="D49" s="751" t="s">
        <v>897</v>
      </c>
      <c r="E49" s="788"/>
      <c r="F49" s="753">
        <v>46016</v>
      </c>
      <c r="G49" s="753">
        <v>46028</v>
      </c>
      <c r="H49" s="753">
        <v>46029</v>
      </c>
      <c r="I49" s="753">
        <v>46029</v>
      </c>
      <c r="J49" s="753">
        <v>46029</v>
      </c>
      <c r="K49" s="753">
        <v>46030</v>
      </c>
      <c r="L49" s="753">
        <v>46030</v>
      </c>
      <c r="M49" s="753">
        <v>46044</v>
      </c>
      <c r="N49" s="957" t="s">
        <v>631</v>
      </c>
      <c r="O49" s="1047" t="s">
        <v>3116</v>
      </c>
      <c r="P49" s="1047">
        <v>12</v>
      </c>
      <c r="Q49" s="868"/>
    </row>
    <row r="50" spans="1:17" s="658" customFormat="1" ht="38" customHeight="1">
      <c r="A50" s="751">
        <f t="shared" si="2"/>
        <v>44</v>
      </c>
      <c r="B50" s="752" t="s">
        <v>3089</v>
      </c>
      <c r="C50" s="751" t="s">
        <v>1319</v>
      </c>
      <c r="D50" s="751" t="s">
        <v>897</v>
      </c>
      <c r="E50" s="788"/>
      <c r="F50" s="753">
        <v>46015</v>
      </c>
      <c r="G50" s="753">
        <v>46026</v>
      </c>
      <c r="H50" s="753">
        <v>46027</v>
      </c>
      <c r="I50" s="753">
        <v>46029</v>
      </c>
      <c r="J50" s="753">
        <v>46029</v>
      </c>
      <c r="K50" s="753">
        <v>46030</v>
      </c>
      <c r="L50" s="753">
        <v>46030</v>
      </c>
      <c r="M50" s="753">
        <v>46099</v>
      </c>
      <c r="N50" s="957" t="s">
        <v>631</v>
      </c>
      <c r="O50" s="1047" t="s">
        <v>2867</v>
      </c>
      <c r="P50" s="1047">
        <v>20</v>
      </c>
      <c r="Q50" s="868"/>
    </row>
    <row r="51" spans="1:17" s="658" customFormat="1" ht="38" customHeight="1">
      <c r="A51" s="751">
        <f t="shared" si="2"/>
        <v>45</v>
      </c>
      <c r="B51" s="752" t="s">
        <v>765</v>
      </c>
      <c r="C51" s="751" t="s">
        <v>53</v>
      </c>
      <c r="D51" s="751" t="s">
        <v>897</v>
      </c>
      <c r="E51" s="787"/>
      <c r="F51" s="753">
        <v>46018</v>
      </c>
      <c r="G51" s="753">
        <v>46024</v>
      </c>
      <c r="H51" s="753">
        <v>46024</v>
      </c>
      <c r="I51" s="753">
        <v>46024</v>
      </c>
      <c r="J51" s="753">
        <v>46025</v>
      </c>
      <c r="K51" s="753">
        <v>46026</v>
      </c>
      <c r="L51" s="753">
        <v>46026</v>
      </c>
      <c r="M51" s="753">
        <v>46044</v>
      </c>
      <c r="N51" s="957" t="s">
        <v>631</v>
      </c>
      <c r="O51" s="1047" t="s">
        <v>3149</v>
      </c>
      <c r="P51" s="1047">
        <v>16</v>
      </c>
      <c r="Q51" s="868"/>
    </row>
    <row r="52" spans="1:17" s="658" customFormat="1" ht="38" customHeight="1">
      <c r="A52" s="751">
        <f t="shared" si="2"/>
        <v>46</v>
      </c>
      <c r="B52" s="752" t="s">
        <v>1663</v>
      </c>
      <c r="C52" s="751" t="s">
        <v>62</v>
      </c>
      <c r="D52" s="751" t="s">
        <v>897</v>
      </c>
      <c r="E52" s="787"/>
      <c r="F52" s="753">
        <v>46020</v>
      </c>
      <c r="G52" s="753">
        <v>46029</v>
      </c>
      <c r="H52" s="753">
        <v>46030</v>
      </c>
      <c r="I52" s="753">
        <v>46030</v>
      </c>
      <c r="J52" s="753">
        <v>46030</v>
      </c>
      <c r="K52" s="753">
        <v>46031</v>
      </c>
      <c r="L52" s="753">
        <v>46031</v>
      </c>
      <c r="M52" s="753">
        <v>46032</v>
      </c>
      <c r="N52" s="957" t="s">
        <v>631</v>
      </c>
      <c r="O52" s="1047" t="s">
        <v>3256</v>
      </c>
      <c r="P52" s="1047">
        <v>12</v>
      </c>
      <c r="Q52" s="868"/>
    </row>
    <row r="53" spans="1:17" s="658" customFormat="1" ht="38" customHeight="1">
      <c r="A53" s="751">
        <f t="shared" si="2"/>
        <v>47</v>
      </c>
      <c r="B53" s="752" t="s">
        <v>786</v>
      </c>
      <c r="C53" s="751" t="s">
        <v>76</v>
      </c>
      <c r="D53" s="751" t="s">
        <v>897</v>
      </c>
      <c r="E53" s="787"/>
      <c r="F53" s="753">
        <v>46020</v>
      </c>
      <c r="G53" s="753">
        <v>46029</v>
      </c>
      <c r="H53" s="753">
        <v>46031</v>
      </c>
      <c r="I53" s="753">
        <v>46031</v>
      </c>
      <c r="J53" s="753">
        <v>46031</v>
      </c>
      <c r="K53" s="753">
        <v>46031</v>
      </c>
      <c r="L53" s="753">
        <v>46031</v>
      </c>
      <c r="M53" s="753">
        <v>46032</v>
      </c>
      <c r="N53" s="957" t="s">
        <v>631</v>
      </c>
      <c r="O53" s="1047" t="s">
        <v>3137</v>
      </c>
      <c r="P53" s="1047">
        <v>17</v>
      </c>
      <c r="Q53" s="868"/>
    </row>
    <row r="54" spans="1:17" ht="36" customHeight="1">
      <c r="A54" s="751">
        <f t="shared" ref="A54:A63" si="3">A53+1</f>
        <v>48</v>
      </c>
      <c r="B54" s="752" t="s">
        <v>3092</v>
      </c>
      <c r="C54" s="751" t="s">
        <v>1269</v>
      </c>
      <c r="D54" s="751" t="s">
        <v>897</v>
      </c>
      <c r="E54" s="753"/>
      <c r="F54" s="753">
        <v>46026</v>
      </c>
      <c r="G54" s="753">
        <v>46043</v>
      </c>
      <c r="H54" s="753">
        <v>46051</v>
      </c>
      <c r="I54" s="753">
        <v>46051</v>
      </c>
      <c r="J54" s="753">
        <v>46051</v>
      </c>
      <c r="K54" s="753">
        <v>46053</v>
      </c>
      <c r="L54" s="753">
        <v>46053</v>
      </c>
      <c r="M54" s="753">
        <v>46111</v>
      </c>
      <c r="N54" s="957" t="s">
        <v>631</v>
      </c>
      <c r="O54" s="1047" t="s">
        <v>3148</v>
      </c>
      <c r="P54" s="957">
        <v>18</v>
      </c>
      <c r="Q54" s="1108"/>
    </row>
    <row r="55" spans="1:17" ht="36" customHeight="1">
      <c r="A55" s="751">
        <f t="shared" si="3"/>
        <v>49</v>
      </c>
      <c r="B55" s="752" t="s">
        <v>801</v>
      </c>
      <c r="C55" s="751" t="s">
        <v>76</v>
      </c>
      <c r="D55" s="751" t="s">
        <v>897</v>
      </c>
      <c r="E55" s="753"/>
      <c r="F55" s="753">
        <v>46029</v>
      </c>
      <c r="G55" s="753">
        <v>46033</v>
      </c>
      <c r="H55" s="753">
        <v>46034</v>
      </c>
      <c r="I55" s="753">
        <v>46034</v>
      </c>
      <c r="J55" s="753">
        <v>46034</v>
      </c>
      <c r="K55" s="753">
        <v>46034</v>
      </c>
      <c r="L55" s="753">
        <v>46034</v>
      </c>
      <c r="M55" s="1021">
        <v>46043</v>
      </c>
      <c r="N55" s="957" t="s">
        <v>631</v>
      </c>
      <c r="O55" s="1047" t="s">
        <v>3149</v>
      </c>
      <c r="P55" s="957">
        <v>16</v>
      </c>
      <c r="Q55" s="1108"/>
    </row>
    <row r="56" spans="1:17" ht="36" customHeight="1">
      <c r="A56" s="751">
        <f t="shared" si="3"/>
        <v>50</v>
      </c>
      <c r="B56" s="752" t="s">
        <v>654</v>
      </c>
      <c r="C56" s="751" t="s">
        <v>53</v>
      </c>
      <c r="D56" s="751" t="s">
        <v>897</v>
      </c>
      <c r="E56" s="753"/>
      <c r="F56" s="753">
        <v>46030</v>
      </c>
      <c r="G56" s="753">
        <v>46051</v>
      </c>
      <c r="H56" s="753">
        <v>46052</v>
      </c>
      <c r="I56" s="753">
        <v>46052</v>
      </c>
      <c r="J56" s="753">
        <v>46052</v>
      </c>
      <c r="K56" s="753">
        <v>46052</v>
      </c>
      <c r="L56" s="753">
        <v>46052</v>
      </c>
      <c r="M56" s="753">
        <v>46055</v>
      </c>
      <c r="N56" s="957" t="s">
        <v>631</v>
      </c>
      <c r="O56" s="1047" t="s">
        <v>3177</v>
      </c>
      <c r="P56" s="957">
        <v>7</v>
      </c>
      <c r="Q56" s="1108"/>
    </row>
    <row r="57" spans="1:17" ht="36" customHeight="1">
      <c r="A57" s="937">
        <f t="shared" si="3"/>
        <v>51</v>
      </c>
      <c r="B57" s="938" t="s">
        <v>770</v>
      </c>
      <c r="C57" s="937" t="s">
        <v>76</v>
      </c>
      <c r="D57" s="937" t="s">
        <v>897</v>
      </c>
      <c r="E57" s="940"/>
      <c r="F57" s="940">
        <v>46031</v>
      </c>
      <c r="G57" s="940"/>
      <c r="H57" s="940"/>
      <c r="I57" s="940"/>
      <c r="J57" s="940"/>
      <c r="K57" s="940"/>
      <c r="L57" s="940"/>
      <c r="M57" s="941"/>
      <c r="N57" s="941"/>
      <c r="O57" s="1064" t="s">
        <v>2209</v>
      </c>
      <c r="P57" s="941">
        <v>8</v>
      </c>
      <c r="Q57" s="1126" t="s">
        <v>3313</v>
      </c>
    </row>
    <row r="58" spans="1:17" ht="36" customHeight="1">
      <c r="A58" s="751">
        <f t="shared" si="3"/>
        <v>52</v>
      </c>
      <c r="B58" s="752" t="s">
        <v>1125</v>
      </c>
      <c r="C58" s="751" t="s">
        <v>76</v>
      </c>
      <c r="D58" s="751" t="s">
        <v>897</v>
      </c>
      <c r="E58" s="753"/>
      <c r="F58" s="753">
        <v>46033</v>
      </c>
      <c r="G58" s="753">
        <v>46042</v>
      </c>
      <c r="H58" s="753">
        <v>46043</v>
      </c>
      <c r="I58" s="753">
        <v>46043</v>
      </c>
      <c r="J58" s="753">
        <v>46043</v>
      </c>
      <c r="K58" s="753">
        <v>46043</v>
      </c>
      <c r="L58" s="753">
        <v>46043</v>
      </c>
      <c r="M58" s="1021">
        <v>46054</v>
      </c>
      <c r="N58" s="957" t="s">
        <v>631</v>
      </c>
      <c r="O58" s="1047" t="s">
        <v>2867</v>
      </c>
      <c r="P58" s="957">
        <v>20</v>
      </c>
      <c r="Q58" s="1108"/>
    </row>
    <row r="59" spans="1:17" ht="36" customHeight="1">
      <c r="A59" s="751">
        <f t="shared" si="3"/>
        <v>53</v>
      </c>
      <c r="B59" s="752" t="s">
        <v>2007</v>
      </c>
      <c r="C59" s="751" t="s">
        <v>76</v>
      </c>
      <c r="D59" s="751" t="s">
        <v>2762</v>
      </c>
      <c r="E59" s="753"/>
      <c r="F59" s="753">
        <v>46034</v>
      </c>
      <c r="G59" s="753">
        <v>46042</v>
      </c>
      <c r="H59" s="753">
        <v>46043</v>
      </c>
      <c r="I59" s="753">
        <v>46043</v>
      </c>
      <c r="J59" s="753">
        <v>46043</v>
      </c>
      <c r="K59" s="753">
        <v>46043</v>
      </c>
      <c r="L59" s="753">
        <v>46043</v>
      </c>
      <c r="M59" s="1021">
        <v>46061</v>
      </c>
      <c r="N59" s="957" t="s">
        <v>631</v>
      </c>
      <c r="O59" s="1047" t="s">
        <v>3137</v>
      </c>
      <c r="P59" s="957">
        <v>12</v>
      </c>
      <c r="Q59" s="1108"/>
    </row>
    <row r="60" spans="1:17" ht="36" customHeight="1">
      <c r="A60" s="751">
        <f t="shared" si="3"/>
        <v>54</v>
      </c>
      <c r="B60" s="752" t="s">
        <v>1637</v>
      </c>
      <c r="C60" s="751" t="s">
        <v>76</v>
      </c>
      <c r="D60" s="751" t="s">
        <v>897</v>
      </c>
      <c r="E60" s="753"/>
      <c r="F60" s="753">
        <v>46034</v>
      </c>
      <c r="G60" s="753">
        <v>46041</v>
      </c>
      <c r="H60" s="753">
        <v>46042</v>
      </c>
      <c r="I60" s="753">
        <v>46042</v>
      </c>
      <c r="J60" s="753">
        <v>46042</v>
      </c>
      <c r="K60" s="753">
        <v>46042</v>
      </c>
      <c r="L60" s="753">
        <v>46042</v>
      </c>
      <c r="M60" s="1021">
        <v>46044</v>
      </c>
      <c r="N60" s="957" t="s">
        <v>631</v>
      </c>
      <c r="O60" s="1047" t="s">
        <v>3116</v>
      </c>
      <c r="P60" s="957">
        <v>10</v>
      </c>
      <c r="Q60" s="1108"/>
    </row>
    <row r="61" spans="1:17" ht="36" customHeight="1">
      <c r="A61" s="751">
        <f t="shared" si="3"/>
        <v>55</v>
      </c>
      <c r="B61" s="752" t="s">
        <v>1966</v>
      </c>
      <c r="C61" s="751" t="s">
        <v>62</v>
      </c>
      <c r="D61" s="751" t="s">
        <v>897</v>
      </c>
      <c r="E61" s="753"/>
      <c r="F61" s="753">
        <v>46036</v>
      </c>
      <c r="G61" s="753">
        <v>46044</v>
      </c>
      <c r="H61" s="753">
        <v>46044</v>
      </c>
      <c r="I61" s="753">
        <v>46044</v>
      </c>
      <c r="J61" s="753">
        <v>46044</v>
      </c>
      <c r="K61" s="753">
        <v>46044</v>
      </c>
      <c r="L61" s="753">
        <v>46044</v>
      </c>
      <c r="M61" s="1021">
        <v>46044</v>
      </c>
      <c r="N61" s="957" t="s">
        <v>631</v>
      </c>
      <c r="O61" s="1047" t="s">
        <v>3256</v>
      </c>
      <c r="P61" s="957">
        <v>10</v>
      </c>
      <c r="Q61" s="870"/>
    </row>
    <row r="62" spans="1:17" ht="36" customHeight="1">
      <c r="A62" s="1065">
        <f t="shared" si="3"/>
        <v>56</v>
      </c>
      <c r="B62" s="1066" t="s">
        <v>2041</v>
      </c>
      <c r="C62" s="1065" t="s">
        <v>53</v>
      </c>
      <c r="D62" s="1065" t="s">
        <v>2762</v>
      </c>
      <c r="E62" s="1067"/>
      <c r="F62" s="1067">
        <v>46053</v>
      </c>
      <c r="G62" s="1067">
        <v>46066</v>
      </c>
      <c r="H62" s="1067">
        <v>46066</v>
      </c>
      <c r="I62" s="1067">
        <v>46066</v>
      </c>
      <c r="J62" s="1067">
        <v>46066</v>
      </c>
      <c r="K62" s="1067">
        <v>46067</v>
      </c>
      <c r="L62" s="1067">
        <v>46067</v>
      </c>
      <c r="M62" s="1093">
        <v>46076</v>
      </c>
      <c r="N62" s="1068" t="s">
        <v>631</v>
      </c>
      <c r="O62" s="1089" t="s">
        <v>3303</v>
      </c>
      <c r="P62" s="1068">
        <v>8</v>
      </c>
      <c r="Q62" s="1156"/>
    </row>
    <row r="63" spans="1:17" ht="36" customHeight="1">
      <c r="A63" s="751">
        <f t="shared" si="3"/>
        <v>57</v>
      </c>
      <c r="B63" s="752" t="s">
        <v>555</v>
      </c>
      <c r="C63" s="751" t="s">
        <v>76</v>
      </c>
      <c r="D63" s="751" t="s">
        <v>897</v>
      </c>
      <c r="E63" s="753"/>
      <c r="F63" s="753">
        <v>46038</v>
      </c>
      <c r="G63" s="753">
        <v>46042</v>
      </c>
      <c r="H63" s="753">
        <v>46043</v>
      </c>
      <c r="I63" s="753">
        <v>46043</v>
      </c>
      <c r="J63" s="753">
        <v>46043</v>
      </c>
      <c r="K63" s="753">
        <v>46043</v>
      </c>
      <c r="L63" s="753">
        <v>46043</v>
      </c>
      <c r="M63" s="1021">
        <v>46077</v>
      </c>
      <c r="N63" s="957" t="s">
        <v>631</v>
      </c>
      <c r="O63" s="1047" t="s">
        <v>3149</v>
      </c>
      <c r="P63" s="957">
        <v>16</v>
      </c>
      <c r="Q63" s="1108"/>
    </row>
    <row r="64" spans="1:17" ht="36" customHeight="1">
      <c r="A64" s="751">
        <f t="shared" ref="A64:A97" si="4">A63+1</f>
        <v>58</v>
      </c>
      <c r="B64" s="752" t="s">
        <v>503</v>
      </c>
      <c r="C64" s="751" t="s">
        <v>76</v>
      </c>
      <c r="D64" s="751" t="s">
        <v>897</v>
      </c>
      <c r="E64" s="753"/>
      <c r="F64" s="753">
        <v>46051</v>
      </c>
      <c r="G64" s="753">
        <v>46059</v>
      </c>
      <c r="H64" s="753">
        <v>46059</v>
      </c>
      <c r="I64" s="753">
        <v>46059</v>
      </c>
      <c r="J64" s="753">
        <v>46060</v>
      </c>
      <c r="K64" s="753">
        <v>46060</v>
      </c>
      <c r="L64" s="753">
        <v>46060</v>
      </c>
      <c r="M64" s="1021">
        <v>46078</v>
      </c>
      <c r="N64" s="957" t="s">
        <v>631</v>
      </c>
      <c r="O64" s="1047" t="s">
        <v>3149</v>
      </c>
      <c r="P64" s="957">
        <v>16</v>
      </c>
      <c r="Q64" s="1108"/>
    </row>
    <row r="65" spans="1:17" ht="36" customHeight="1">
      <c r="A65" s="751">
        <f t="shared" si="4"/>
        <v>59</v>
      </c>
      <c r="B65" s="752" t="s">
        <v>3084</v>
      </c>
      <c r="C65" s="751" t="s">
        <v>1938</v>
      </c>
      <c r="D65" s="751" t="s">
        <v>1766</v>
      </c>
      <c r="E65" s="753"/>
      <c r="F65" s="753">
        <v>46051</v>
      </c>
      <c r="G65" s="753">
        <v>46079</v>
      </c>
      <c r="H65" s="753">
        <v>46080</v>
      </c>
      <c r="I65" s="753">
        <v>46080</v>
      </c>
      <c r="J65" s="753">
        <v>46080</v>
      </c>
      <c r="K65" s="753">
        <v>46080</v>
      </c>
      <c r="L65" s="753">
        <v>46080</v>
      </c>
      <c r="M65" s="957"/>
      <c r="N65" s="957" t="s">
        <v>631</v>
      </c>
      <c r="O65" s="1047" t="s">
        <v>3148</v>
      </c>
      <c r="P65" s="957">
        <v>18</v>
      </c>
      <c r="Q65" s="1108"/>
    </row>
    <row r="66" spans="1:17" ht="36" customHeight="1">
      <c r="A66" s="751">
        <f t="shared" si="4"/>
        <v>60</v>
      </c>
      <c r="B66" s="752" t="s">
        <v>564</v>
      </c>
      <c r="C66" s="751" t="s">
        <v>62</v>
      </c>
      <c r="D66" s="751" t="s">
        <v>2762</v>
      </c>
      <c r="E66" s="753"/>
      <c r="F66" s="753">
        <v>46051</v>
      </c>
      <c r="G66" s="753">
        <v>46057</v>
      </c>
      <c r="H66" s="753">
        <v>46058</v>
      </c>
      <c r="I66" s="753">
        <v>46058</v>
      </c>
      <c r="J66" s="753">
        <v>46058</v>
      </c>
      <c r="K66" s="753">
        <v>46058</v>
      </c>
      <c r="L66" s="753">
        <v>46058</v>
      </c>
      <c r="M66" s="1021">
        <v>46078</v>
      </c>
      <c r="N66" s="957" t="s">
        <v>631</v>
      </c>
      <c r="O66" s="1047" t="s">
        <v>3137</v>
      </c>
      <c r="P66" s="957">
        <v>12</v>
      </c>
      <c r="Q66" s="1108"/>
    </row>
    <row r="67" spans="1:17" ht="36" customHeight="1">
      <c r="A67" s="751">
        <f t="shared" si="4"/>
        <v>61</v>
      </c>
      <c r="B67" s="752" t="s">
        <v>3078</v>
      </c>
      <c r="C67" s="751" t="s">
        <v>2220</v>
      </c>
      <c r="D67" s="751" t="s">
        <v>1766</v>
      </c>
      <c r="E67" s="753"/>
      <c r="F67" s="753">
        <v>46053</v>
      </c>
      <c r="G67" s="753">
        <v>46059</v>
      </c>
      <c r="H67" s="753">
        <v>46059</v>
      </c>
      <c r="I67" s="753">
        <v>46059</v>
      </c>
      <c r="J67" s="753">
        <v>46059</v>
      </c>
      <c r="K67" s="753">
        <v>46061</v>
      </c>
      <c r="L67" s="753">
        <v>46061</v>
      </c>
      <c r="M67" s="1021">
        <v>46106</v>
      </c>
      <c r="N67" s="957" t="s">
        <v>631</v>
      </c>
      <c r="O67" s="1047" t="s">
        <v>2867</v>
      </c>
      <c r="P67" s="957">
        <v>20</v>
      </c>
      <c r="Q67" s="1108"/>
    </row>
    <row r="68" spans="1:17" ht="36" customHeight="1">
      <c r="A68" s="751">
        <f t="shared" si="4"/>
        <v>62</v>
      </c>
      <c r="B68" s="752" t="s">
        <v>3073</v>
      </c>
      <c r="C68" s="751" t="s">
        <v>2026</v>
      </c>
      <c r="D68" s="751" t="s">
        <v>3354</v>
      </c>
      <c r="E68" s="753"/>
      <c r="F68" s="753">
        <v>46056</v>
      </c>
      <c r="G68" s="753">
        <v>46070</v>
      </c>
      <c r="H68" s="753">
        <v>46071</v>
      </c>
      <c r="I68" s="753">
        <v>46071</v>
      </c>
      <c r="J68" s="753">
        <v>46071</v>
      </c>
      <c r="K68" s="753">
        <v>46073</v>
      </c>
      <c r="L68" s="753">
        <v>46073</v>
      </c>
      <c r="M68" s="957"/>
      <c r="N68" s="957" t="s">
        <v>631</v>
      </c>
      <c r="O68" s="1047" t="s">
        <v>3256</v>
      </c>
      <c r="P68" s="957">
        <v>10</v>
      </c>
      <c r="Q68" s="1108"/>
    </row>
    <row r="69" spans="1:17" ht="36" customHeight="1">
      <c r="A69" s="751">
        <f t="shared" si="4"/>
        <v>63</v>
      </c>
      <c r="B69" s="752" t="s">
        <v>1648</v>
      </c>
      <c r="C69" s="751" t="s">
        <v>76</v>
      </c>
      <c r="D69" s="751" t="s">
        <v>897</v>
      </c>
      <c r="E69" s="753"/>
      <c r="F69" s="753">
        <v>46058</v>
      </c>
      <c r="G69" s="753">
        <v>46065</v>
      </c>
      <c r="H69" s="753">
        <v>46065</v>
      </c>
      <c r="I69" s="753">
        <v>46065</v>
      </c>
      <c r="J69" s="753">
        <v>46065</v>
      </c>
      <c r="K69" s="753">
        <v>46066</v>
      </c>
      <c r="L69" s="753">
        <v>46066</v>
      </c>
      <c r="M69" s="1021">
        <v>46079</v>
      </c>
      <c r="N69" s="957" t="s">
        <v>631</v>
      </c>
      <c r="O69" s="1047" t="s">
        <v>2867</v>
      </c>
      <c r="P69" s="957">
        <v>20</v>
      </c>
      <c r="Q69" s="1108"/>
    </row>
    <row r="70" spans="1:17" ht="36" customHeight="1">
      <c r="A70" s="1030">
        <f t="shared" si="4"/>
        <v>64</v>
      </c>
      <c r="B70" s="1031" t="s">
        <v>3097</v>
      </c>
      <c r="C70" s="1030" t="s">
        <v>1319</v>
      </c>
      <c r="D70" s="1030" t="s">
        <v>897</v>
      </c>
      <c r="E70" s="1033"/>
      <c r="F70" s="1033">
        <v>46058</v>
      </c>
      <c r="G70" s="1033"/>
      <c r="H70" s="1033"/>
      <c r="I70" s="1033"/>
      <c r="J70" s="1033"/>
      <c r="K70" s="1033"/>
      <c r="L70" s="1033"/>
      <c r="M70" s="816"/>
      <c r="N70" s="816" t="s">
        <v>22</v>
      </c>
      <c r="O70" s="1064" t="s">
        <v>2209</v>
      </c>
      <c r="P70" s="941">
        <v>8</v>
      </c>
      <c r="Q70" s="1224" t="s">
        <v>3493</v>
      </c>
    </row>
    <row r="71" spans="1:17" ht="36" customHeight="1">
      <c r="A71" s="751">
        <f t="shared" si="4"/>
        <v>65</v>
      </c>
      <c r="B71" s="752" t="s">
        <v>3108</v>
      </c>
      <c r="C71" s="751" t="s">
        <v>1269</v>
      </c>
      <c r="D71" s="751" t="s">
        <v>897</v>
      </c>
      <c r="E71" s="753"/>
      <c r="F71" s="753">
        <v>46063</v>
      </c>
      <c r="G71" s="753">
        <v>46073</v>
      </c>
      <c r="H71" s="753">
        <v>46073</v>
      </c>
      <c r="I71" s="753">
        <v>46073</v>
      </c>
      <c r="J71" s="753">
        <v>46073</v>
      </c>
      <c r="K71" s="753">
        <v>46073</v>
      </c>
      <c r="L71" s="753">
        <v>46073</v>
      </c>
      <c r="M71" s="957"/>
      <c r="N71" s="957" t="s">
        <v>631</v>
      </c>
      <c r="O71" s="1047" t="s">
        <v>3137</v>
      </c>
      <c r="P71" s="957">
        <v>12</v>
      </c>
      <c r="Q71" s="1108"/>
    </row>
    <row r="72" spans="1:17" ht="36" customHeight="1">
      <c r="A72" s="751">
        <f t="shared" si="4"/>
        <v>66</v>
      </c>
      <c r="B72" s="752" t="s">
        <v>3106</v>
      </c>
      <c r="C72" s="751" t="s">
        <v>1269</v>
      </c>
      <c r="D72" s="751" t="s">
        <v>2762</v>
      </c>
      <c r="E72" s="753"/>
      <c r="F72" s="753">
        <v>46064</v>
      </c>
      <c r="G72" s="753">
        <v>46073</v>
      </c>
      <c r="H72" s="753">
        <v>46073</v>
      </c>
      <c r="I72" s="753">
        <v>46073</v>
      </c>
      <c r="J72" s="753">
        <v>46073</v>
      </c>
      <c r="K72" s="753">
        <v>46073</v>
      </c>
      <c r="L72" s="753">
        <v>46073</v>
      </c>
      <c r="M72" s="1021">
        <v>46098</v>
      </c>
      <c r="N72" s="957" t="s">
        <v>631</v>
      </c>
      <c r="O72" s="1047" t="s">
        <v>3149</v>
      </c>
      <c r="P72" s="957">
        <v>16</v>
      </c>
      <c r="Q72" s="1108"/>
    </row>
    <row r="73" spans="1:17" ht="36" customHeight="1">
      <c r="A73" s="751">
        <f t="shared" si="4"/>
        <v>67</v>
      </c>
      <c r="B73" s="752" t="s">
        <v>3088</v>
      </c>
      <c r="C73" s="751" t="s">
        <v>1319</v>
      </c>
      <c r="D73" s="751" t="s">
        <v>897</v>
      </c>
      <c r="E73" s="753"/>
      <c r="F73" s="753">
        <v>46068</v>
      </c>
      <c r="G73" s="753">
        <v>46078</v>
      </c>
      <c r="H73" s="753">
        <v>46078</v>
      </c>
      <c r="I73" s="753">
        <v>46078</v>
      </c>
      <c r="J73" s="753">
        <v>46078</v>
      </c>
      <c r="K73" s="753">
        <v>46078</v>
      </c>
      <c r="L73" s="753">
        <v>46078</v>
      </c>
      <c r="M73" s="753">
        <v>46099</v>
      </c>
      <c r="N73" s="957" t="s">
        <v>631</v>
      </c>
      <c r="O73" s="1047" t="s">
        <v>2867</v>
      </c>
      <c r="P73" s="957">
        <v>20</v>
      </c>
      <c r="Q73" s="1108"/>
    </row>
    <row r="74" spans="1:17" ht="36" customHeight="1">
      <c r="A74" s="1065">
        <f t="shared" si="4"/>
        <v>68</v>
      </c>
      <c r="B74" s="1066" t="s">
        <v>1653</v>
      </c>
      <c r="C74" s="1065" t="s">
        <v>62</v>
      </c>
      <c r="D74" s="1065" t="s">
        <v>3336</v>
      </c>
      <c r="E74" s="1067"/>
      <c r="F74" s="1067">
        <v>46066</v>
      </c>
      <c r="G74" s="1067">
        <v>46086</v>
      </c>
      <c r="H74" s="1067">
        <v>46088</v>
      </c>
      <c r="I74" s="1067">
        <v>46088</v>
      </c>
      <c r="J74" s="1067">
        <v>46088</v>
      </c>
      <c r="K74" s="1067">
        <v>46088</v>
      </c>
      <c r="L74" s="1067">
        <v>46088</v>
      </c>
      <c r="M74" s="1093">
        <v>46094</v>
      </c>
      <c r="N74" s="1068" t="s">
        <v>631</v>
      </c>
      <c r="O74" s="1089" t="s">
        <v>3177</v>
      </c>
      <c r="P74" s="1068">
        <v>8</v>
      </c>
      <c r="Q74" s="1156"/>
    </row>
    <row r="75" spans="1:17" ht="36" customHeight="1">
      <c r="A75" s="751">
        <f t="shared" si="4"/>
        <v>69</v>
      </c>
      <c r="B75" s="752" t="s">
        <v>2043</v>
      </c>
      <c r="C75" s="751" t="s">
        <v>76</v>
      </c>
      <c r="D75" s="751" t="s">
        <v>2762</v>
      </c>
      <c r="E75" s="753"/>
      <c r="F75" s="753">
        <v>46070</v>
      </c>
      <c r="G75" s="753">
        <v>46078</v>
      </c>
      <c r="H75" s="753">
        <v>46078</v>
      </c>
      <c r="I75" s="753">
        <v>46078</v>
      </c>
      <c r="J75" s="753">
        <v>46078</v>
      </c>
      <c r="K75" s="753">
        <v>46078</v>
      </c>
      <c r="L75" s="753">
        <v>46078</v>
      </c>
      <c r="M75" s="1021">
        <v>46094</v>
      </c>
      <c r="N75" s="957" t="s">
        <v>631</v>
      </c>
      <c r="O75" s="1047" t="s">
        <v>3303</v>
      </c>
      <c r="P75" s="957">
        <v>8</v>
      </c>
      <c r="Q75" s="870"/>
    </row>
    <row r="76" spans="1:17" ht="36" customHeight="1">
      <c r="A76" s="751">
        <f t="shared" si="4"/>
        <v>70</v>
      </c>
      <c r="B76" s="752" t="s">
        <v>502</v>
      </c>
      <c r="C76" s="751" t="s">
        <v>76</v>
      </c>
      <c r="D76" s="751" t="s">
        <v>2762</v>
      </c>
      <c r="E76" s="753"/>
      <c r="F76" s="753">
        <v>46076</v>
      </c>
      <c r="G76" s="753">
        <v>46079</v>
      </c>
      <c r="H76" s="753">
        <v>46080</v>
      </c>
      <c r="I76" s="753">
        <v>46080</v>
      </c>
      <c r="J76" s="753">
        <v>46080</v>
      </c>
      <c r="K76" s="753">
        <v>46080</v>
      </c>
      <c r="L76" s="753">
        <v>46080</v>
      </c>
      <c r="M76" s="1021">
        <v>46082</v>
      </c>
      <c r="N76" s="957" t="s">
        <v>631</v>
      </c>
      <c r="O76" s="1047" t="s">
        <v>3149</v>
      </c>
      <c r="P76" s="957">
        <v>16</v>
      </c>
      <c r="Q76" s="870"/>
    </row>
    <row r="77" spans="1:17" ht="36" customHeight="1">
      <c r="A77" s="1065">
        <f t="shared" si="4"/>
        <v>71</v>
      </c>
      <c r="B77" s="1066" t="s">
        <v>984</v>
      </c>
      <c r="C77" s="1065" t="s">
        <v>76</v>
      </c>
      <c r="D77" s="1065" t="s">
        <v>2762</v>
      </c>
      <c r="E77" s="1067"/>
      <c r="F77" s="1067">
        <v>46076</v>
      </c>
      <c r="G77" s="1067">
        <v>46089</v>
      </c>
      <c r="H77" s="1067">
        <v>46090</v>
      </c>
      <c r="I77" s="1067">
        <v>46090</v>
      </c>
      <c r="J77" s="1067">
        <v>46090</v>
      </c>
      <c r="K77" s="1067">
        <v>46090</v>
      </c>
      <c r="L77" s="1067">
        <v>46090</v>
      </c>
      <c r="M77" s="1068"/>
      <c r="N77" s="1068" t="s">
        <v>631</v>
      </c>
      <c r="O77" s="1089" t="s">
        <v>3256</v>
      </c>
      <c r="P77" s="1068">
        <v>10</v>
      </c>
      <c r="Q77" s="1156"/>
    </row>
    <row r="78" spans="1:17" ht="36" customHeight="1">
      <c r="A78" s="1065">
        <f t="shared" si="4"/>
        <v>72</v>
      </c>
      <c r="B78" s="1066" t="s">
        <v>2012</v>
      </c>
      <c r="C78" s="1065" t="s">
        <v>53</v>
      </c>
      <c r="D78" s="1065" t="s">
        <v>897</v>
      </c>
      <c r="E78" s="1067"/>
      <c r="F78" s="1067">
        <v>46076</v>
      </c>
      <c r="G78" s="1067">
        <v>46086</v>
      </c>
      <c r="H78" s="1067">
        <v>46086</v>
      </c>
      <c r="I78" s="1067">
        <v>46086</v>
      </c>
      <c r="J78" s="1067">
        <v>46086</v>
      </c>
      <c r="K78" s="1067">
        <v>46086</v>
      </c>
      <c r="L78" s="1067">
        <v>46086</v>
      </c>
      <c r="M78" s="1093">
        <v>46099</v>
      </c>
      <c r="N78" s="1068" t="s">
        <v>631</v>
      </c>
      <c r="O78" s="1089" t="s">
        <v>3137</v>
      </c>
      <c r="P78" s="1068">
        <v>12</v>
      </c>
      <c r="Q78" s="1156"/>
    </row>
    <row r="79" spans="1:17" ht="36" customHeight="1">
      <c r="A79" s="1065">
        <f t="shared" si="4"/>
        <v>73</v>
      </c>
      <c r="B79" s="1066" t="s">
        <v>2034</v>
      </c>
      <c r="C79" s="1065" t="s">
        <v>62</v>
      </c>
      <c r="D79" s="1065" t="s">
        <v>3336</v>
      </c>
      <c r="E79" s="1067"/>
      <c r="F79" s="1067">
        <v>46082</v>
      </c>
      <c r="G79" s="1067">
        <v>46086</v>
      </c>
      <c r="H79" s="1067">
        <v>46087</v>
      </c>
      <c r="I79" s="1067">
        <v>46087</v>
      </c>
      <c r="J79" s="1067">
        <v>46087</v>
      </c>
      <c r="K79" s="1067">
        <v>46087</v>
      </c>
      <c r="L79" s="1067">
        <v>46087</v>
      </c>
      <c r="M79" s="1093">
        <v>46099</v>
      </c>
      <c r="N79" s="1068" t="s">
        <v>631</v>
      </c>
      <c r="O79" s="1089" t="s">
        <v>3303</v>
      </c>
      <c r="P79" s="1068">
        <v>8</v>
      </c>
      <c r="Q79" s="1156"/>
    </row>
    <row r="80" spans="1:17" ht="36" customHeight="1">
      <c r="A80" s="751">
        <f t="shared" si="4"/>
        <v>74</v>
      </c>
      <c r="B80" s="752" t="s">
        <v>3076</v>
      </c>
      <c r="C80" s="751" t="s">
        <v>1980</v>
      </c>
      <c r="D80" s="751" t="s">
        <v>92</v>
      </c>
      <c r="E80" s="753"/>
      <c r="F80" s="753">
        <v>46082</v>
      </c>
      <c r="G80" s="753">
        <v>46086</v>
      </c>
      <c r="H80" s="753">
        <v>46089</v>
      </c>
      <c r="I80" s="753">
        <v>46089</v>
      </c>
      <c r="J80" s="753">
        <v>46089</v>
      </c>
      <c r="K80" s="753">
        <v>46089</v>
      </c>
      <c r="L80" s="753">
        <v>46089</v>
      </c>
      <c r="M80" s="1021">
        <v>46105</v>
      </c>
      <c r="N80" s="957" t="s">
        <v>631</v>
      </c>
      <c r="O80" s="1047" t="s">
        <v>2867</v>
      </c>
      <c r="P80" s="957">
        <v>20</v>
      </c>
      <c r="Q80" s="1108"/>
    </row>
    <row r="81" spans="1:17" ht="36" customHeight="1">
      <c r="A81" s="751">
        <f t="shared" si="4"/>
        <v>75</v>
      </c>
      <c r="B81" s="752" t="s">
        <v>3087</v>
      </c>
      <c r="C81" s="751" t="s">
        <v>1361</v>
      </c>
      <c r="D81" s="751" t="s">
        <v>2762</v>
      </c>
      <c r="E81" s="753"/>
      <c r="F81" s="753">
        <v>46082</v>
      </c>
      <c r="G81" s="753">
        <v>46095</v>
      </c>
      <c r="H81" s="753">
        <v>46095</v>
      </c>
      <c r="I81" s="753">
        <v>46095</v>
      </c>
      <c r="J81" s="753">
        <v>46095</v>
      </c>
      <c r="K81" s="753">
        <v>46096</v>
      </c>
      <c r="L81" s="753">
        <v>46096</v>
      </c>
      <c r="M81" s="1021">
        <v>46105</v>
      </c>
      <c r="N81" s="957" t="s">
        <v>631</v>
      </c>
      <c r="O81" s="1047" t="s">
        <v>2867</v>
      </c>
      <c r="P81" s="957">
        <v>20</v>
      </c>
      <c r="Q81" s="1108"/>
    </row>
    <row r="82" spans="1:17" ht="36" customHeight="1">
      <c r="A82" s="1030">
        <f t="shared" si="4"/>
        <v>76</v>
      </c>
      <c r="B82" s="1031" t="s">
        <v>1659</v>
      </c>
      <c r="C82" s="1030" t="s">
        <v>1361</v>
      </c>
      <c r="D82" s="1030" t="s">
        <v>3380</v>
      </c>
      <c r="E82" s="1033"/>
      <c r="F82" s="1033">
        <v>46086</v>
      </c>
      <c r="G82" s="1033"/>
      <c r="H82" s="1033"/>
      <c r="I82" s="1033"/>
      <c r="J82" s="1033"/>
      <c r="K82" s="1033"/>
      <c r="L82" s="1033"/>
      <c r="M82" s="816"/>
      <c r="N82" s="816" t="s">
        <v>22</v>
      </c>
      <c r="O82" s="1064" t="s">
        <v>3148</v>
      </c>
      <c r="P82" s="941">
        <v>8</v>
      </c>
      <c r="Q82" s="1224" t="s">
        <v>3498</v>
      </c>
    </row>
    <row r="83" spans="1:17" ht="36" customHeight="1">
      <c r="A83" s="751">
        <f t="shared" si="4"/>
        <v>77</v>
      </c>
      <c r="B83" s="752" t="s">
        <v>806</v>
      </c>
      <c r="C83" s="751" t="s">
        <v>62</v>
      </c>
      <c r="D83" s="751" t="s">
        <v>2762</v>
      </c>
      <c r="E83" s="753"/>
      <c r="F83" s="753">
        <v>46086</v>
      </c>
      <c r="G83" s="753">
        <v>46088</v>
      </c>
      <c r="H83" s="753">
        <v>46089</v>
      </c>
      <c r="I83" s="753">
        <v>46089</v>
      </c>
      <c r="J83" s="753">
        <v>46089</v>
      </c>
      <c r="K83" s="753">
        <v>46089</v>
      </c>
      <c r="L83" s="753">
        <v>46089</v>
      </c>
      <c r="M83" s="1021">
        <v>46100</v>
      </c>
      <c r="N83" s="957" t="s">
        <v>631</v>
      </c>
      <c r="O83" s="1047" t="s">
        <v>3149</v>
      </c>
      <c r="P83" s="957">
        <v>16</v>
      </c>
      <c r="Q83" s="1108"/>
    </row>
    <row r="84" spans="1:17" ht="36" customHeight="1">
      <c r="A84" s="751">
        <f t="shared" si="4"/>
        <v>78</v>
      </c>
      <c r="B84" s="752" t="s">
        <v>719</v>
      </c>
      <c r="C84" s="751" t="s">
        <v>76</v>
      </c>
      <c r="D84" s="751" t="s">
        <v>3337</v>
      </c>
      <c r="E84" s="753"/>
      <c r="F84" s="753">
        <v>46089</v>
      </c>
      <c r="G84" s="753">
        <v>46101</v>
      </c>
      <c r="H84" s="753">
        <v>46102</v>
      </c>
      <c r="I84" s="753">
        <v>46102</v>
      </c>
      <c r="J84" s="753">
        <v>46102</v>
      </c>
      <c r="K84" s="753">
        <v>46102</v>
      </c>
      <c r="L84" s="753">
        <v>46102</v>
      </c>
      <c r="M84" s="1021">
        <v>46104</v>
      </c>
      <c r="N84" s="957" t="s">
        <v>631</v>
      </c>
      <c r="O84" s="1047" t="s">
        <v>3149</v>
      </c>
      <c r="P84" s="957">
        <v>16</v>
      </c>
      <c r="Q84" s="1108"/>
    </row>
    <row r="85" spans="1:17" ht="36" customHeight="1">
      <c r="A85" s="751">
        <f t="shared" si="4"/>
        <v>79</v>
      </c>
      <c r="B85" s="752" t="s">
        <v>800</v>
      </c>
      <c r="C85" s="751" t="s">
        <v>76</v>
      </c>
      <c r="D85" s="751" t="s">
        <v>897</v>
      </c>
      <c r="E85" s="753"/>
      <c r="F85" s="753">
        <v>46089</v>
      </c>
      <c r="G85" s="753">
        <v>46092</v>
      </c>
      <c r="H85" s="753">
        <v>46092</v>
      </c>
      <c r="I85" s="753">
        <v>46092</v>
      </c>
      <c r="J85" s="753">
        <v>46092</v>
      </c>
      <c r="K85" s="753">
        <v>46092</v>
      </c>
      <c r="L85" s="753">
        <v>46092</v>
      </c>
      <c r="M85" s="1021">
        <v>46100</v>
      </c>
      <c r="N85" s="957" t="s">
        <v>631</v>
      </c>
      <c r="O85" s="1047" t="s">
        <v>3137</v>
      </c>
      <c r="P85" s="957">
        <v>12</v>
      </c>
      <c r="Q85" s="1108"/>
    </row>
    <row r="86" spans="1:17" ht="36" customHeight="1">
      <c r="A86" s="1030">
        <f t="shared" si="4"/>
        <v>80</v>
      </c>
      <c r="B86" s="1031" t="s">
        <v>3096</v>
      </c>
      <c r="C86" s="1030" t="s">
        <v>1269</v>
      </c>
      <c r="D86" s="1030" t="s">
        <v>897</v>
      </c>
      <c r="E86" s="1033"/>
      <c r="F86" s="1033">
        <v>46111</v>
      </c>
      <c r="G86" s="1033"/>
      <c r="H86" s="1033"/>
      <c r="I86" s="1033"/>
      <c r="J86" s="1033"/>
      <c r="K86" s="1033"/>
      <c r="L86" s="1033"/>
      <c r="M86" s="816"/>
      <c r="N86" s="816" t="s">
        <v>22</v>
      </c>
      <c r="O86" s="1064" t="s">
        <v>3256</v>
      </c>
      <c r="P86" s="941">
        <v>10</v>
      </c>
      <c r="Q86" s="1224" t="s">
        <v>3494</v>
      </c>
    </row>
    <row r="87" spans="1:17" ht="36" customHeight="1">
      <c r="A87" s="751">
        <f t="shared" si="4"/>
        <v>81</v>
      </c>
      <c r="B87" s="752" t="s">
        <v>777</v>
      </c>
      <c r="C87" s="751" t="s">
        <v>76</v>
      </c>
      <c r="D87" s="751" t="s">
        <v>3337</v>
      </c>
      <c r="E87" s="753"/>
      <c r="F87" s="753">
        <v>46094</v>
      </c>
      <c r="G87" s="753">
        <v>46108</v>
      </c>
      <c r="H87" s="753">
        <v>46109</v>
      </c>
      <c r="I87" s="753">
        <v>46109</v>
      </c>
      <c r="J87" s="753">
        <v>46109</v>
      </c>
      <c r="K87" s="753">
        <v>46109</v>
      </c>
      <c r="L87" s="753">
        <v>46109</v>
      </c>
      <c r="M87" s="1021">
        <v>46111</v>
      </c>
      <c r="N87" s="957" t="s">
        <v>631</v>
      </c>
      <c r="O87" s="1047" t="s">
        <v>3137</v>
      </c>
      <c r="P87" s="957">
        <v>12</v>
      </c>
      <c r="Q87" s="1108"/>
    </row>
    <row r="88" spans="1:17" ht="36" customHeight="1">
      <c r="A88" s="751">
        <f t="shared" si="4"/>
        <v>82</v>
      </c>
      <c r="B88" s="752" t="s">
        <v>1632</v>
      </c>
      <c r="C88" s="751" t="s">
        <v>249</v>
      </c>
      <c r="D88" s="751" t="s">
        <v>897</v>
      </c>
      <c r="E88" s="753"/>
      <c r="F88" s="753">
        <v>46094</v>
      </c>
      <c r="G88" s="753">
        <v>46110</v>
      </c>
      <c r="H88" s="753">
        <v>46111</v>
      </c>
      <c r="I88" s="753">
        <v>46111</v>
      </c>
      <c r="J88" s="753">
        <v>46111</v>
      </c>
      <c r="K88" s="753">
        <v>46111</v>
      </c>
      <c r="L88" s="753">
        <v>46111</v>
      </c>
      <c r="M88" s="957"/>
      <c r="N88" s="957" t="s">
        <v>631</v>
      </c>
      <c r="O88" s="1047" t="s">
        <v>3177</v>
      </c>
      <c r="P88" s="957">
        <v>10</v>
      </c>
      <c r="Q88" s="1108"/>
    </row>
    <row r="89" spans="1:17" ht="36" customHeight="1">
      <c r="A89" s="751">
        <f t="shared" si="4"/>
        <v>83</v>
      </c>
      <c r="B89" s="752" t="s">
        <v>825</v>
      </c>
      <c r="C89" s="751" t="s">
        <v>62</v>
      </c>
      <c r="D89" s="751" t="s">
        <v>897</v>
      </c>
      <c r="E89" s="753"/>
      <c r="F89" s="753">
        <v>46103</v>
      </c>
      <c r="G89" s="753">
        <v>46110</v>
      </c>
      <c r="H89" s="753">
        <v>46111</v>
      </c>
      <c r="I89" s="753">
        <v>46111</v>
      </c>
      <c r="J89" s="753">
        <v>46111</v>
      </c>
      <c r="K89" s="753">
        <v>46111</v>
      </c>
      <c r="L89" s="753">
        <v>46111</v>
      </c>
      <c r="M89" s="957"/>
      <c r="N89" s="957" t="s">
        <v>631</v>
      </c>
      <c r="O89" s="1047" t="s">
        <v>3402</v>
      </c>
      <c r="P89" s="957">
        <v>8</v>
      </c>
      <c r="Q89" s="1108"/>
    </row>
    <row r="90" spans="1:17" ht="36" customHeight="1">
      <c r="A90" s="751">
        <f t="shared" si="4"/>
        <v>84</v>
      </c>
      <c r="B90" s="752" t="s">
        <v>1017</v>
      </c>
      <c r="C90" s="751" t="s">
        <v>76</v>
      </c>
      <c r="D90" s="751" t="s">
        <v>2762</v>
      </c>
      <c r="E90" s="753"/>
      <c r="F90" s="753">
        <v>46106</v>
      </c>
      <c r="G90" s="753">
        <v>46111</v>
      </c>
      <c r="H90" s="753">
        <v>46112</v>
      </c>
      <c r="I90" s="753">
        <v>46112</v>
      </c>
      <c r="J90" s="753">
        <v>46112</v>
      </c>
      <c r="K90" s="753">
        <v>46112</v>
      </c>
      <c r="L90" s="753">
        <v>46112</v>
      </c>
      <c r="M90" s="957"/>
      <c r="N90" s="957" t="s">
        <v>631</v>
      </c>
      <c r="O90" s="1047" t="s">
        <v>3149</v>
      </c>
      <c r="P90" s="957">
        <v>16</v>
      </c>
      <c r="Q90" s="1108"/>
    </row>
    <row r="91" spans="1:17" ht="36" customHeight="1">
      <c r="A91" s="751">
        <f t="shared" si="4"/>
        <v>85</v>
      </c>
      <c r="B91" s="752" t="s">
        <v>562</v>
      </c>
      <c r="C91" s="957" t="s">
        <v>3456</v>
      </c>
      <c r="D91" s="751" t="s">
        <v>2762</v>
      </c>
      <c r="E91" s="753"/>
      <c r="F91" s="753">
        <v>46107</v>
      </c>
      <c r="G91" s="753">
        <v>46116</v>
      </c>
      <c r="H91" s="753">
        <v>46117</v>
      </c>
      <c r="I91" s="753">
        <v>46117</v>
      </c>
      <c r="J91" s="753">
        <v>46117</v>
      </c>
      <c r="K91" s="753">
        <v>46117</v>
      </c>
      <c r="L91" s="753">
        <v>46117</v>
      </c>
      <c r="M91" s="957"/>
      <c r="N91" s="957" t="s">
        <v>631</v>
      </c>
      <c r="O91" s="1047" t="s">
        <v>3300</v>
      </c>
      <c r="P91" s="957">
        <v>14</v>
      </c>
      <c r="Q91" s="1108"/>
    </row>
    <row r="92" spans="1:17" ht="36" customHeight="1">
      <c r="A92" s="655">
        <f t="shared" si="4"/>
        <v>86</v>
      </c>
      <c r="B92" s="656" t="s">
        <v>3109</v>
      </c>
      <c r="C92" s="1223" t="s">
        <v>1269</v>
      </c>
      <c r="D92" s="1030" t="s">
        <v>897</v>
      </c>
      <c r="E92" s="657"/>
      <c r="F92" s="657"/>
      <c r="G92" s="657"/>
      <c r="H92" s="657"/>
      <c r="I92" s="657"/>
      <c r="J92" s="657"/>
      <c r="K92" s="657"/>
      <c r="L92" s="657"/>
      <c r="M92" s="816"/>
      <c r="N92" s="816" t="s">
        <v>22</v>
      </c>
      <c r="O92" s="1064" t="s">
        <v>3300</v>
      </c>
      <c r="P92" s="941"/>
      <c r="Q92" s="1159" t="s">
        <v>3497</v>
      </c>
    </row>
    <row r="93" spans="1:17" ht="36" customHeight="1">
      <c r="A93" s="655">
        <f t="shared" si="4"/>
        <v>87</v>
      </c>
      <c r="B93" s="656" t="s">
        <v>834</v>
      </c>
      <c r="C93" s="1223" t="s">
        <v>62</v>
      </c>
      <c r="D93" s="1030" t="s">
        <v>2762</v>
      </c>
      <c r="E93" s="657"/>
      <c r="F93" s="657">
        <v>46112</v>
      </c>
      <c r="G93" s="657"/>
      <c r="H93" s="657"/>
      <c r="I93" s="657"/>
      <c r="J93" s="657"/>
      <c r="K93" s="657"/>
      <c r="L93" s="657"/>
      <c r="M93" s="816"/>
      <c r="N93" s="816" t="s">
        <v>22</v>
      </c>
      <c r="O93" s="1064" t="s">
        <v>3469</v>
      </c>
      <c r="P93" s="941">
        <v>10</v>
      </c>
      <c r="Q93" s="1159" t="s">
        <v>3508</v>
      </c>
    </row>
    <row r="94" spans="1:17" ht="36" customHeight="1">
      <c r="A94" s="655">
        <f t="shared" si="4"/>
        <v>88</v>
      </c>
      <c r="B94" s="656" t="s">
        <v>3067</v>
      </c>
      <c r="C94" s="1223" t="s">
        <v>2026</v>
      </c>
      <c r="D94" s="1030" t="s">
        <v>1766</v>
      </c>
      <c r="E94" s="657"/>
      <c r="F94" s="657">
        <v>46113</v>
      </c>
      <c r="G94" s="657"/>
      <c r="H94" s="657"/>
      <c r="I94" s="657"/>
      <c r="J94" s="657"/>
      <c r="K94" s="657"/>
      <c r="L94" s="657"/>
      <c r="M94" s="816"/>
      <c r="N94" s="816" t="s">
        <v>22</v>
      </c>
      <c r="O94" s="1064" t="s">
        <v>3177</v>
      </c>
      <c r="P94" s="941">
        <v>12</v>
      </c>
      <c r="Q94" s="1159" t="s">
        <v>3509</v>
      </c>
    </row>
    <row r="95" spans="1:17" ht="36" customHeight="1">
      <c r="A95" s="1119">
        <f t="shared" si="4"/>
        <v>89</v>
      </c>
      <c r="B95" s="1120" t="s">
        <v>816</v>
      </c>
      <c r="C95" s="1123" t="s">
        <v>90</v>
      </c>
      <c r="D95" s="1119"/>
      <c r="E95" s="1122"/>
      <c r="F95" s="1122"/>
      <c r="G95" s="1122"/>
      <c r="H95" s="1122"/>
      <c r="I95" s="1122"/>
      <c r="J95" s="1122"/>
      <c r="K95" s="1122"/>
      <c r="L95" s="1122"/>
      <c r="M95" s="1123"/>
      <c r="N95" s="1123" t="s">
        <v>22</v>
      </c>
      <c r="O95" s="1274" t="s">
        <v>3485</v>
      </c>
      <c r="P95" s="1123">
        <v>12</v>
      </c>
      <c r="Q95" s="1275" t="s">
        <v>3499</v>
      </c>
    </row>
    <row r="96" spans="1:17" ht="36" customHeight="1">
      <c r="A96" s="655">
        <f t="shared" si="4"/>
        <v>90</v>
      </c>
      <c r="B96" s="656" t="s">
        <v>1645</v>
      </c>
      <c r="C96" s="1223" t="s">
        <v>62</v>
      </c>
      <c r="D96" s="1030"/>
      <c r="E96" s="657"/>
      <c r="F96" s="657"/>
      <c r="G96" s="657"/>
      <c r="H96" s="657"/>
      <c r="I96" s="657"/>
      <c r="J96" s="657"/>
      <c r="K96" s="657"/>
      <c r="L96" s="657"/>
      <c r="M96" s="816"/>
      <c r="N96" s="816" t="s">
        <v>22</v>
      </c>
      <c r="O96" s="1064" t="s">
        <v>2867</v>
      </c>
      <c r="P96" s="941">
        <v>6</v>
      </c>
      <c r="Q96" s="1159" t="s">
        <v>3495</v>
      </c>
    </row>
    <row r="97" spans="1:17" ht="36" customHeight="1">
      <c r="A97" s="655">
        <f t="shared" si="4"/>
        <v>91</v>
      </c>
      <c r="B97" s="656" t="s">
        <v>1016</v>
      </c>
      <c r="C97" s="1223" t="s">
        <v>76</v>
      </c>
      <c r="D97" s="1030" t="s">
        <v>897</v>
      </c>
      <c r="E97" s="657"/>
      <c r="F97" s="657"/>
      <c r="G97" s="657"/>
      <c r="H97" s="657"/>
      <c r="I97" s="657"/>
      <c r="J97" s="657"/>
      <c r="K97" s="657"/>
      <c r="L97" s="657"/>
      <c r="M97" s="816"/>
      <c r="N97" s="816" t="s">
        <v>22</v>
      </c>
      <c r="O97" s="1064" t="s">
        <v>3149</v>
      </c>
      <c r="P97" s="941">
        <v>16</v>
      </c>
      <c r="Q97" s="1159" t="s">
        <v>3510</v>
      </c>
    </row>
  </sheetData>
  <autoFilter ref="A6:T97" xr:uid="{00000000-0001-0000-0100-000000000000}"/>
  <mergeCells count="9">
    <mergeCell ref="P27:P28"/>
    <mergeCell ref="M5:M6"/>
    <mergeCell ref="A5:A6"/>
    <mergeCell ref="B5:B6"/>
    <mergeCell ref="C5:C6"/>
    <mergeCell ref="D5:D6"/>
    <mergeCell ref="E5:E6"/>
    <mergeCell ref="F5:F6"/>
    <mergeCell ref="G5:L5"/>
  </mergeCells>
  <conditionalFormatting sqref="B1:B1048576">
    <cfRule type="duplicateValues" dxfId="3578" priority="1"/>
  </conditionalFormatting>
  <pageMargins left="0.7" right="0.7" top="0.75" bottom="0.75" header="0.3" footer="0.3"/>
  <pageSetup paperSize="9"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1E9AA-CBF4-42B3-A2EC-01DB676B001B}">
  <sheetPr filterMode="1">
    <tabColor rgb="FF00B0F0"/>
  </sheetPr>
  <dimension ref="C1:O55"/>
  <sheetViews>
    <sheetView workbookViewId="0">
      <selection activeCell="M32" sqref="M30:M32"/>
    </sheetView>
  </sheetViews>
  <sheetFormatPr defaultRowHeight="14.5"/>
  <cols>
    <col min="3" max="3" width="9.1796875" bestFit="1" customWidth="1"/>
    <col min="5" max="5" width="12.26953125" bestFit="1" customWidth="1"/>
    <col min="6" max="6" width="11.6328125" bestFit="1" customWidth="1"/>
  </cols>
  <sheetData>
    <row r="1" spans="3:8">
      <c r="C1" s="13" t="s">
        <v>1785</v>
      </c>
      <c r="D1" s="13" t="s">
        <v>3259</v>
      </c>
      <c r="E1" s="13" t="s">
        <v>1405</v>
      </c>
      <c r="F1" s="13" t="s">
        <v>45</v>
      </c>
      <c r="G1" s="13" t="s">
        <v>3403</v>
      </c>
      <c r="H1" s="13" t="s">
        <v>3404</v>
      </c>
    </row>
    <row r="2" spans="3:8" hidden="1">
      <c r="C2" s="13">
        <v>1</v>
      </c>
      <c r="D2" s="13" t="s">
        <v>1653</v>
      </c>
      <c r="E2" s="13" t="s">
        <v>62</v>
      </c>
      <c r="F2" s="13" t="s">
        <v>3336</v>
      </c>
      <c r="G2" s="13">
        <v>7.8120000000000003</v>
      </c>
      <c r="H2" s="13">
        <v>51.823999999999998</v>
      </c>
    </row>
    <row r="3" spans="3:8" hidden="1">
      <c r="C3" s="13">
        <f>C2+1</f>
        <v>2</v>
      </c>
      <c r="D3" s="13" t="s">
        <v>984</v>
      </c>
      <c r="E3" s="13" t="s">
        <v>76</v>
      </c>
      <c r="F3" s="13" t="s">
        <v>2762</v>
      </c>
      <c r="G3" s="13">
        <v>4.8220000000000001</v>
      </c>
      <c r="H3" s="13">
        <v>35.692</v>
      </c>
    </row>
    <row r="4" spans="3:8" hidden="1">
      <c r="C4" s="13">
        <f t="shared" ref="C4:C35" si="0">C3+1</f>
        <v>3</v>
      </c>
      <c r="D4" s="13" t="s">
        <v>2012</v>
      </c>
      <c r="E4" s="13" t="s">
        <v>53</v>
      </c>
      <c r="F4" s="13" t="s">
        <v>897</v>
      </c>
      <c r="G4" s="13">
        <v>6.1379999999999999</v>
      </c>
      <c r="H4" s="13">
        <v>43.392000000000003</v>
      </c>
    </row>
    <row r="5" spans="3:8" hidden="1">
      <c r="C5" s="13">
        <f t="shared" si="0"/>
        <v>4</v>
      </c>
      <c r="D5" s="13" t="s">
        <v>2034</v>
      </c>
      <c r="E5" s="13" t="s">
        <v>62</v>
      </c>
      <c r="F5" s="13" t="s">
        <v>3336</v>
      </c>
      <c r="G5" s="13">
        <v>7.8120000000000003</v>
      </c>
      <c r="H5" s="13">
        <v>51.823999999999998</v>
      </c>
    </row>
    <row r="6" spans="3:8" hidden="1">
      <c r="C6" s="13">
        <f t="shared" si="0"/>
        <v>5</v>
      </c>
      <c r="D6" s="13" t="s">
        <v>3076</v>
      </c>
      <c r="E6" s="13" t="s">
        <v>1980</v>
      </c>
      <c r="F6" s="13" t="s">
        <v>92</v>
      </c>
      <c r="G6" s="13">
        <v>4.1769999999999996</v>
      </c>
      <c r="H6" s="13">
        <v>46.652000000000001</v>
      </c>
    </row>
    <row r="7" spans="3:8" hidden="1">
      <c r="C7" s="13">
        <f t="shared" si="0"/>
        <v>6</v>
      </c>
      <c r="D7" s="13" t="s">
        <v>3087</v>
      </c>
      <c r="E7" s="13" t="s">
        <v>1361</v>
      </c>
      <c r="F7" s="13" t="s">
        <v>2762</v>
      </c>
      <c r="G7" s="13">
        <v>10.31</v>
      </c>
      <c r="H7" s="13">
        <v>107.913</v>
      </c>
    </row>
    <row r="8" spans="3:8" hidden="1">
      <c r="C8" s="13">
        <f t="shared" si="0"/>
        <v>7</v>
      </c>
      <c r="D8" s="13" t="s">
        <v>806</v>
      </c>
      <c r="E8" s="13" t="s">
        <v>62</v>
      </c>
      <c r="F8" s="13" t="s">
        <v>2762</v>
      </c>
      <c r="G8" s="13">
        <v>4.8220000000000001</v>
      </c>
      <c r="H8" s="13">
        <v>35.692</v>
      </c>
    </row>
    <row r="9" spans="3:8" hidden="1">
      <c r="C9" s="13">
        <f t="shared" si="0"/>
        <v>8</v>
      </c>
      <c r="D9" s="13" t="s">
        <v>719</v>
      </c>
      <c r="E9" s="13" t="s">
        <v>76</v>
      </c>
      <c r="F9" s="13" t="s">
        <v>3337</v>
      </c>
      <c r="G9" s="13">
        <v>7.4420000000000002</v>
      </c>
      <c r="H9" s="13">
        <v>49.652000000000001</v>
      </c>
    </row>
    <row r="10" spans="3:8" hidden="1">
      <c r="C10" s="13">
        <f t="shared" si="0"/>
        <v>9</v>
      </c>
      <c r="D10" s="13" t="s">
        <v>800</v>
      </c>
      <c r="E10" s="13" t="s">
        <v>76</v>
      </c>
      <c r="F10" s="13" t="s">
        <v>897</v>
      </c>
      <c r="G10" s="13">
        <v>5.7889999999999997</v>
      </c>
      <c r="H10" s="13">
        <v>41.344000000000001</v>
      </c>
    </row>
    <row r="11" spans="3:8">
      <c r="C11" s="13">
        <f t="shared" si="0"/>
        <v>10</v>
      </c>
      <c r="D11" s="13" t="s">
        <v>777</v>
      </c>
      <c r="E11" s="13" t="s">
        <v>76</v>
      </c>
      <c r="F11" s="13" t="s">
        <v>3337</v>
      </c>
      <c r="G11" s="13">
        <v>7.4420000000000002</v>
      </c>
      <c r="H11" s="13">
        <v>49.652000000000001</v>
      </c>
    </row>
    <row r="12" spans="3:8">
      <c r="C12" s="13">
        <f t="shared" si="0"/>
        <v>11</v>
      </c>
      <c r="D12" s="13" t="s">
        <v>825</v>
      </c>
      <c r="E12" s="13" t="s">
        <v>62</v>
      </c>
      <c r="F12" s="13" t="s">
        <v>897</v>
      </c>
      <c r="G12" s="13">
        <v>6.1379999999999999</v>
      </c>
      <c r="H12" s="13">
        <v>43.392000000000003</v>
      </c>
    </row>
    <row r="13" spans="3:8">
      <c r="C13" s="13">
        <f t="shared" si="0"/>
        <v>12</v>
      </c>
      <c r="D13" s="13" t="s">
        <v>3097</v>
      </c>
      <c r="E13" s="13" t="s">
        <v>1319</v>
      </c>
      <c r="F13" s="13" t="s">
        <v>897</v>
      </c>
      <c r="G13" s="13">
        <v>16.452999999999999</v>
      </c>
      <c r="H13" s="13">
        <v>192.50399999999999</v>
      </c>
    </row>
    <row r="14" spans="3:8">
      <c r="C14" s="13">
        <f t="shared" si="0"/>
        <v>13</v>
      </c>
      <c r="D14" s="13" t="s">
        <v>1632</v>
      </c>
      <c r="E14" s="13" t="s">
        <v>249</v>
      </c>
      <c r="F14" s="13" t="s">
        <v>897</v>
      </c>
      <c r="G14" s="13">
        <v>6.1379999999999999</v>
      </c>
      <c r="H14" s="13">
        <v>43.392000000000003</v>
      </c>
    </row>
    <row r="15" spans="3:8" hidden="1">
      <c r="C15" s="13">
        <f t="shared" si="0"/>
        <v>14</v>
      </c>
      <c r="D15" s="13" t="s">
        <v>3059</v>
      </c>
      <c r="E15" s="13" t="s">
        <v>3362</v>
      </c>
      <c r="F15" s="13" t="s">
        <v>2762</v>
      </c>
      <c r="G15" s="13">
        <f>3.248*4</f>
        <v>12.992000000000001</v>
      </c>
      <c r="H15" s="13">
        <f>43.355*4</f>
        <v>173.42</v>
      </c>
    </row>
    <row r="16" spans="3:8" hidden="1">
      <c r="C16" s="13">
        <f t="shared" si="0"/>
        <v>15</v>
      </c>
      <c r="D16" s="13" t="s">
        <v>2954</v>
      </c>
      <c r="E16" s="13" t="s">
        <v>1269</v>
      </c>
      <c r="F16" s="13" t="s">
        <v>3336</v>
      </c>
      <c r="G16" s="13">
        <v>11.705</v>
      </c>
      <c r="H16" s="13">
        <v>102.852</v>
      </c>
    </row>
    <row r="17" spans="3:15" hidden="1">
      <c r="C17" s="13">
        <f t="shared" si="0"/>
        <v>16</v>
      </c>
      <c r="D17" s="13" t="s">
        <v>3060</v>
      </c>
      <c r="E17" s="13" t="s">
        <v>1991</v>
      </c>
      <c r="F17" s="13" t="s">
        <v>2762</v>
      </c>
      <c r="G17" s="13">
        <v>12.993</v>
      </c>
      <c r="H17" s="13">
        <v>156.08000000000001</v>
      </c>
      <c r="O17">
        <f>1465.821</f>
        <v>1465.8209999999999</v>
      </c>
    </row>
    <row r="18" spans="3:15" hidden="1">
      <c r="C18" s="13">
        <f t="shared" si="0"/>
        <v>17</v>
      </c>
      <c r="D18" s="13" t="s">
        <v>188</v>
      </c>
      <c r="E18" s="13" t="s">
        <v>76</v>
      </c>
      <c r="F18" s="13" t="s">
        <v>3336</v>
      </c>
      <c r="G18" s="13">
        <v>7.4420000000000002</v>
      </c>
      <c r="H18" s="13">
        <v>49.652000000000001</v>
      </c>
      <c r="O18">
        <f>O17*15000/10^7</f>
        <v>2.1987315000000001</v>
      </c>
    </row>
    <row r="19" spans="3:15" hidden="1">
      <c r="C19" s="13">
        <f t="shared" si="0"/>
        <v>18</v>
      </c>
      <c r="D19" s="13" t="s">
        <v>3166</v>
      </c>
      <c r="E19" s="13" t="s">
        <v>3368</v>
      </c>
      <c r="F19" s="13" t="s">
        <v>2762</v>
      </c>
      <c r="G19" s="13">
        <f>3.097*4</f>
        <v>12.388</v>
      </c>
      <c r="H19" s="13">
        <f>41.768*4</f>
        <v>167.072</v>
      </c>
      <c r="O19">
        <f>759*15000/10^7</f>
        <v>1.1385000000000001</v>
      </c>
    </row>
    <row r="20" spans="3:15" hidden="1">
      <c r="C20" s="13">
        <f t="shared" si="0"/>
        <v>19</v>
      </c>
      <c r="D20" s="13" t="s">
        <v>3051</v>
      </c>
      <c r="E20" s="13" t="s">
        <v>1361</v>
      </c>
      <c r="F20" s="13" t="s">
        <v>1766</v>
      </c>
      <c r="G20" s="13">
        <v>9.33</v>
      </c>
      <c r="H20" s="13">
        <v>99.608000000000004</v>
      </c>
    </row>
    <row r="21" spans="3:15" hidden="1">
      <c r="C21" s="13">
        <f t="shared" si="0"/>
        <v>20</v>
      </c>
      <c r="D21" s="13" t="s">
        <v>200</v>
      </c>
      <c r="E21" s="13" t="s">
        <v>76</v>
      </c>
      <c r="F21" s="13" t="s">
        <v>3337</v>
      </c>
      <c r="G21" s="13">
        <v>7.4420000000000002</v>
      </c>
      <c r="H21" s="13">
        <v>49.652000000000001</v>
      </c>
    </row>
    <row r="22" spans="3:15">
      <c r="C22" s="13">
        <f t="shared" si="0"/>
        <v>21</v>
      </c>
      <c r="D22" s="13" t="s">
        <v>3056</v>
      </c>
      <c r="E22" s="13" t="s">
        <v>1269</v>
      </c>
      <c r="F22" s="13" t="s">
        <v>3336</v>
      </c>
      <c r="G22" s="13">
        <v>11.705</v>
      </c>
      <c r="H22" s="13">
        <v>102.852</v>
      </c>
    </row>
    <row r="23" spans="3:15">
      <c r="C23" s="13">
        <f t="shared" si="0"/>
        <v>22</v>
      </c>
      <c r="D23" s="13" t="s">
        <v>2946</v>
      </c>
      <c r="E23" s="13" t="s">
        <v>1319</v>
      </c>
      <c r="F23" s="13" t="s">
        <v>3337</v>
      </c>
      <c r="G23" s="13">
        <v>20.402000000000001</v>
      </c>
      <c r="H23" s="13">
        <v>231.904</v>
      </c>
    </row>
    <row r="24" spans="3:15">
      <c r="C24" s="13">
        <f t="shared" si="0"/>
        <v>23</v>
      </c>
      <c r="D24" s="13" t="s">
        <v>2604</v>
      </c>
      <c r="E24" s="13" t="s">
        <v>3395</v>
      </c>
      <c r="F24" s="13" t="s">
        <v>2762</v>
      </c>
      <c r="G24" s="13">
        <f>1.206*4</f>
        <v>4.8239999999999998</v>
      </c>
      <c r="H24" s="13">
        <f>10.67*4</f>
        <v>42.68</v>
      </c>
    </row>
    <row r="25" spans="3:15">
      <c r="C25" s="13">
        <f t="shared" si="0"/>
        <v>24</v>
      </c>
      <c r="D25" s="13" t="s">
        <v>2960</v>
      </c>
      <c r="E25" s="13" t="s">
        <v>1956</v>
      </c>
      <c r="F25" s="13" t="s">
        <v>3336</v>
      </c>
      <c r="G25" s="13">
        <v>16.745000000000001</v>
      </c>
      <c r="H25" s="13">
        <v>160.73599999999999</v>
      </c>
    </row>
    <row r="26" spans="3:15">
      <c r="C26" s="13">
        <f t="shared" si="0"/>
        <v>25</v>
      </c>
      <c r="D26" s="13" t="s">
        <v>735</v>
      </c>
      <c r="E26" s="13" t="s">
        <v>53</v>
      </c>
      <c r="F26" s="13" t="s">
        <v>3336</v>
      </c>
      <c r="G26" s="13">
        <v>7.8120000000000003</v>
      </c>
      <c r="H26" s="13">
        <v>51.823999999999998</v>
      </c>
    </row>
    <row r="27" spans="3:15">
      <c r="C27" s="13">
        <f t="shared" si="0"/>
        <v>26</v>
      </c>
      <c r="D27" s="13" t="s">
        <v>3063</v>
      </c>
      <c r="E27" s="13" t="s">
        <v>1319</v>
      </c>
      <c r="F27" s="13" t="s">
        <v>1766</v>
      </c>
      <c r="G27" s="13">
        <v>12.167999999999999</v>
      </c>
      <c r="H27" s="13">
        <v>147.43199999999999</v>
      </c>
    </row>
    <row r="28" spans="3:15">
      <c r="C28" s="13">
        <f t="shared" si="0"/>
        <v>27</v>
      </c>
      <c r="D28" s="13" t="s">
        <v>3023</v>
      </c>
      <c r="E28" s="13" t="s">
        <v>1991</v>
      </c>
      <c r="F28" s="13" t="s">
        <v>2762</v>
      </c>
      <c r="G28" s="13">
        <v>12.993</v>
      </c>
      <c r="H28" s="13">
        <v>156.08000000000001</v>
      </c>
    </row>
    <row r="29" spans="3:15">
      <c r="C29" s="13">
        <f t="shared" si="0"/>
        <v>28</v>
      </c>
      <c r="D29" s="13" t="s">
        <v>2981</v>
      </c>
      <c r="E29" s="13" t="s">
        <v>1991</v>
      </c>
      <c r="F29" s="13" t="s">
        <v>92</v>
      </c>
      <c r="G29" s="13">
        <v>6.7279999999999998</v>
      </c>
      <c r="H29" s="13">
        <v>90.847999999999999</v>
      </c>
    </row>
    <row r="30" spans="3:15">
      <c r="C30" s="13">
        <f t="shared" si="0"/>
        <v>29</v>
      </c>
      <c r="D30" s="13" t="s">
        <v>3071</v>
      </c>
      <c r="E30" s="13" t="s">
        <v>1980</v>
      </c>
      <c r="F30" s="13" t="s">
        <v>92</v>
      </c>
      <c r="G30" s="13">
        <v>4.1769999999999996</v>
      </c>
      <c r="H30" s="13">
        <v>46.652000000000001</v>
      </c>
      <c r="M30">
        <f>1818.493*15000/10^7</f>
        <v>2.7277395000000002</v>
      </c>
    </row>
    <row r="31" spans="3:15" hidden="1">
      <c r="C31" s="13">
        <f t="shared" si="0"/>
        <v>30</v>
      </c>
      <c r="D31" s="13" t="s">
        <v>3087</v>
      </c>
      <c r="E31" s="13" t="s">
        <v>1277</v>
      </c>
      <c r="F31" s="13" t="s">
        <v>92</v>
      </c>
      <c r="G31" s="13">
        <v>5.202</v>
      </c>
      <c r="H31" s="13">
        <v>64.882000000000005</v>
      </c>
    </row>
    <row r="32" spans="3:15">
      <c r="C32" s="13">
        <f t="shared" si="0"/>
        <v>31</v>
      </c>
      <c r="D32" s="13" t="s">
        <v>3066</v>
      </c>
      <c r="E32" s="13" t="s">
        <v>1956</v>
      </c>
      <c r="F32" s="13" t="s">
        <v>92</v>
      </c>
      <c r="G32" s="13">
        <v>5.5970000000000004</v>
      </c>
      <c r="H32" s="13">
        <v>68.180000000000007</v>
      </c>
      <c r="M32">
        <f>255*15000/10^7</f>
        <v>0.38250000000000001</v>
      </c>
    </row>
    <row r="33" spans="3:8">
      <c r="C33" s="13">
        <f t="shared" si="0"/>
        <v>32</v>
      </c>
      <c r="D33" s="13" t="s">
        <v>3000</v>
      </c>
      <c r="E33" s="13" t="s">
        <v>1319</v>
      </c>
      <c r="F33" s="13" t="s">
        <v>92</v>
      </c>
      <c r="G33" s="13">
        <v>7.3929999999999998</v>
      </c>
      <c r="H33" s="13">
        <v>97.712000000000003</v>
      </c>
    </row>
    <row r="34" spans="3:8">
      <c r="C34" s="13">
        <f t="shared" si="0"/>
        <v>33</v>
      </c>
      <c r="D34" s="13" t="s">
        <v>3102</v>
      </c>
      <c r="E34" s="13" t="s">
        <v>3298</v>
      </c>
      <c r="F34" s="13" t="s">
        <v>92</v>
      </c>
      <c r="G34" s="13">
        <v>3.89</v>
      </c>
      <c r="H34" s="13">
        <v>44.472000000000001</v>
      </c>
    </row>
    <row r="35" spans="3:8">
      <c r="C35" s="13">
        <f t="shared" si="0"/>
        <v>34</v>
      </c>
      <c r="D35" s="13" t="s">
        <v>2980</v>
      </c>
      <c r="E35" s="13" t="s">
        <v>2220</v>
      </c>
      <c r="F35" s="13" t="s">
        <v>92</v>
      </c>
      <c r="G35" s="13">
        <v>6.7279999999999998</v>
      </c>
      <c r="H35" s="13">
        <v>90.847999999999999</v>
      </c>
    </row>
    <row r="36" spans="3:8">
      <c r="G36">
        <f>SUM(G2:G35)</f>
        <v>295.95100000000008</v>
      </c>
      <c r="H36">
        <f>SUM(H2:H35)</f>
        <v>2988.3630000000003</v>
      </c>
    </row>
    <row r="40" spans="3:8">
      <c r="D40" t="s">
        <v>1653</v>
      </c>
    </row>
    <row r="41" spans="3:8">
      <c r="D41" t="s">
        <v>984</v>
      </c>
    </row>
    <row r="42" spans="3:8">
      <c r="D42" t="s">
        <v>2012</v>
      </c>
    </row>
    <row r="43" spans="3:8">
      <c r="D43" t="s">
        <v>2034</v>
      </c>
    </row>
    <row r="44" spans="3:8">
      <c r="D44" t="s">
        <v>3076</v>
      </c>
    </row>
    <row r="45" spans="3:8">
      <c r="D45" t="s">
        <v>3087</v>
      </c>
    </row>
    <row r="46" spans="3:8">
      <c r="D46" t="s">
        <v>806</v>
      </c>
    </row>
    <row r="47" spans="3:8">
      <c r="D47" t="s">
        <v>719</v>
      </c>
    </row>
    <row r="48" spans="3:8">
      <c r="D48" t="s">
        <v>800</v>
      </c>
    </row>
    <row r="49" spans="4:4">
      <c r="D49" t="s">
        <v>3059</v>
      </c>
    </row>
    <row r="50" spans="4:4">
      <c r="D50" t="s">
        <v>2954</v>
      </c>
    </row>
    <row r="51" spans="4:4">
      <c r="D51" t="s">
        <v>3060</v>
      </c>
    </row>
    <row r="52" spans="4:4">
      <c r="D52" t="s">
        <v>188</v>
      </c>
    </row>
    <row r="53" spans="4:4">
      <c r="D53" t="s">
        <v>3166</v>
      </c>
    </row>
    <row r="54" spans="4:4">
      <c r="D54" t="s">
        <v>3051</v>
      </c>
    </row>
    <row r="55" spans="4:4">
      <c r="D55" t="s">
        <v>200</v>
      </c>
    </row>
  </sheetData>
  <autoFilter ref="C1:H36" xr:uid="{53E1E9AA-CBF4-42B3-A2EC-01DB676B001B}">
    <filterColumn colId="1">
      <colorFilter dxfId="3592"/>
    </filterColumn>
  </autoFilter>
  <conditionalFormatting sqref="D1:D1048576">
    <cfRule type="duplicateValues" dxfId="3577" priority="1"/>
  </conditionalFormatting>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3C542-179C-4FD7-9CF5-EF166B0BB952}">
  <sheetPr>
    <tabColor rgb="FF002060"/>
  </sheetPr>
  <dimension ref="A1:K59"/>
  <sheetViews>
    <sheetView zoomScale="90" zoomScaleNormal="90" workbookViewId="0">
      <pane ySplit="6" topLeftCell="A52" activePane="bottomLeft" state="frozen"/>
      <selection activeCell="L109" sqref="L109"/>
      <selection pane="bottomLeft" activeCell="I60" sqref="I60"/>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1796875" style="648" customWidth="1"/>
    <col min="7" max="7" width="10.7265625" style="649" bestFit="1" customWidth="1"/>
    <col min="8" max="8" width="15.81640625" style="648" bestFit="1" customWidth="1"/>
    <col min="9" max="9" width="19.08984375" style="650" bestFit="1" customWidth="1"/>
    <col min="10" max="10" width="12.6328125" style="650" bestFit="1" customWidth="1"/>
    <col min="11" max="11" width="33.36328125" style="648" customWidth="1"/>
    <col min="12" max="12" width="7.90625" style="648" customWidth="1"/>
    <col min="13" max="13" width="12.453125" style="648" customWidth="1"/>
    <col min="14" max="16384" width="7.90625" style="648"/>
  </cols>
  <sheetData>
    <row r="1" spans="1:11" ht="12.5">
      <c r="A1" s="645" t="s">
        <v>37</v>
      </c>
      <c r="B1" s="646"/>
      <c r="C1" s="647"/>
      <c r="D1" s="647"/>
      <c r="E1" s="647"/>
      <c r="F1" s="647"/>
      <c r="H1" s="647"/>
      <c r="I1" s="699" t="s">
        <v>38</v>
      </c>
      <c r="J1" s="700">
        <f>'TB-605'!E1</f>
        <v>46118</v>
      </c>
    </row>
    <row r="2" spans="1:11" ht="12.5">
      <c r="A2" s="651" t="s">
        <v>2765</v>
      </c>
      <c r="B2" s="652"/>
      <c r="C2" s="653"/>
      <c r="D2" s="653"/>
      <c r="E2" s="653"/>
      <c r="F2" s="653"/>
      <c r="H2" s="653"/>
    </row>
    <row r="3" spans="1:11" ht="12.5">
      <c r="A3" s="651" t="s">
        <v>3244</v>
      </c>
      <c r="B3" s="651"/>
      <c r="C3" s="654"/>
      <c r="D3" s="654"/>
      <c r="E3" s="654"/>
      <c r="F3" s="654"/>
      <c r="H3" s="654"/>
    </row>
    <row r="5" spans="1:11" s="661" customFormat="1" ht="17.5" customHeight="1">
      <c r="A5" s="1481" t="s">
        <v>1785</v>
      </c>
      <c r="B5" s="1481" t="s">
        <v>998</v>
      </c>
      <c r="C5" s="1481" t="s">
        <v>44</v>
      </c>
      <c r="D5" s="1486" t="s">
        <v>3243</v>
      </c>
      <c r="E5" s="1481" t="s">
        <v>1762</v>
      </c>
      <c r="F5" s="1486" t="s">
        <v>3280</v>
      </c>
      <c r="G5" s="1486" t="s">
        <v>3245</v>
      </c>
      <c r="H5" s="1481" t="s">
        <v>627</v>
      </c>
      <c r="I5" s="1481" t="s">
        <v>1763</v>
      </c>
      <c r="J5" s="1486" t="s">
        <v>1764</v>
      </c>
      <c r="K5" s="660" t="s">
        <v>1765</v>
      </c>
    </row>
    <row r="6" spans="1:11" s="661" customFormat="1" ht="17.5" customHeight="1">
      <c r="A6" s="1482"/>
      <c r="B6" s="1482"/>
      <c r="C6" s="1482"/>
      <c r="D6" s="1482"/>
      <c r="E6" s="1482"/>
      <c r="F6" s="1482"/>
      <c r="G6" s="1482"/>
      <c r="H6" s="1482"/>
      <c r="I6" s="1482"/>
      <c r="J6" s="1487"/>
      <c r="K6" s="660"/>
    </row>
    <row r="7" spans="1:11" s="1057" customFormat="1" ht="31" customHeight="1">
      <c r="A7" s="751">
        <v>1</v>
      </c>
      <c r="B7" s="752" t="s">
        <v>1656</v>
      </c>
      <c r="C7" s="751" t="s">
        <v>76</v>
      </c>
      <c r="D7" s="751">
        <v>18.338999999999999</v>
      </c>
      <c r="E7" s="787">
        <v>34.389000000000003</v>
      </c>
      <c r="F7" s="753">
        <v>45988</v>
      </c>
      <c r="G7" s="753">
        <v>45994</v>
      </c>
      <c r="H7" s="751" t="s">
        <v>631</v>
      </c>
      <c r="I7" s="751" t="s">
        <v>3246</v>
      </c>
      <c r="J7" s="751">
        <v>23</v>
      </c>
      <c r="K7" s="754"/>
    </row>
    <row r="8" spans="1:11" s="1057" customFormat="1" ht="31" customHeight="1">
      <c r="A8" s="751">
        <f t="shared" ref="A8:A9" si="0">A7+1</f>
        <v>2</v>
      </c>
      <c r="B8" s="752" t="s">
        <v>1655</v>
      </c>
      <c r="C8" s="751" t="s">
        <v>76</v>
      </c>
      <c r="D8" s="751">
        <v>18.338999999999999</v>
      </c>
      <c r="E8" s="787">
        <v>21.318000000000001</v>
      </c>
      <c r="F8" s="753">
        <v>45996</v>
      </c>
      <c r="G8" s="753">
        <v>46001</v>
      </c>
      <c r="H8" s="751" t="s">
        <v>631</v>
      </c>
      <c r="I8" s="751" t="s">
        <v>3246</v>
      </c>
      <c r="J8" s="751">
        <v>23</v>
      </c>
      <c r="K8" s="754"/>
    </row>
    <row r="9" spans="1:11" s="1057" customFormat="1" ht="31" customHeight="1">
      <c r="A9" s="751">
        <f t="shared" si="0"/>
        <v>3</v>
      </c>
      <c r="B9" s="752" t="s">
        <v>1138</v>
      </c>
      <c r="C9" s="751" t="s">
        <v>1269</v>
      </c>
      <c r="D9" s="751">
        <v>27.92</v>
      </c>
      <c r="E9" s="787">
        <v>21.318000000000001</v>
      </c>
      <c r="F9" s="753">
        <v>46002</v>
      </c>
      <c r="G9" s="753">
        <v>45982</v>
      </c>
      <c r="H9" s="751" t="s">
        <v>631</v>
      </c>
      <c r="I9" s="751" t="s">
        <v>3246</v>
      </c>
      <c r="J9" s="751">
        <v>23</v>
      </c>
      <c r="K9" s="870"/>
    </row>
    <row r="10" spans="1:11" s="1057" customFormat="1" ht="31" customHeight="1">
      <c r="A10" s="751">
        <v>4</v>
      </c>
      <c r="B10" s="752" t="s">
        <v>1657</v>
      </c>
      <c r="C10" s="751" t="s">
        <v>62</v>
      </c>
      <c r="D10" s="751">
        <v>19.440000000000001</v>
      </c>
      <c r="E10" s="787"/>
      <c r="F10" s="753">
        <v>46013</v>
      </c>
      <c r="G10" s="753">
        <v>46020</v>
      </c>
      <c r="H10" s="751" t="s">
        <v>631</v>
      </c>
      <c r="I10" s="751" t="s">
        <v>3246</v>
      </c>
      <c r="J10" s="751">
        <v>20</v>
      </c>
      <c r="K10" s="870"/>
    </row>
    <row r="11" spans="1:11" s="1057" customFormat="1" ht="31" customHeight="1">
      <c r="A11" s="751">
        <f t="shared" ref="A11:A17" si="1">A10+1</f>
        <v>5</v>
      </c>
      <c r="B11" s="752" t="s">
        <v>1630</v>
      </c>
      <c r="C11" s="751" t="s">
        <v>76</v>
      </c>
      <c r="D11" s="751">
        <v>18.338999999999999</v>
      </c>
      <c r="E11" s="787"/>
      <c r="F11" s="753">
        <v>46016</v>
      </c>
      <c r="G11" s="753">
        <v>46027</v>
      </c>
      <c r="H11" s="751" t="s">
        <v>631</v>
      </c>
      <c r="I11" s="751" t="s">
        <v>3284</v>
      </c>
      <c r="J11" s="751">
        <v>15</v>
      </c>
      <c r="K11" s="870"/>
    </row>
    <row r="12" spans="1:11" s="1057" customFormat="1" ht="31" customHeight="1">
      <c r="A12" s="751">
        <f t="shared" si="1"/>
        <v>6</v>
      </c>
      <c r="B12" s="752" t="s">
        <v>1660</v>
      </c>
      <c r="C12" s="751" t="s">
        <v>53</v>
      </c>
      <c r="D12" s="751">
        <v>22.68</v>
      </c>
      <c r="E12" s="787"/>
      <c r="F12" s="753">
        <v>46020</v>
      </c>
      <c r="G12" s="753">
        <v>46030</v>
      </c>
      <c r="H12" s="751" t="s">
        <v>631</v>
      </c>
      <c r="I12" s="751" t="s">
        <v>3246</v>
      </c>
      <c r="J12" s="751">
        <v>20</v>
      </c>
      <c r="K12" s="870"/>
    </row>
    <row r="13" spans="1:11" s="1057" customFormat="1" ht="31" customHeight="1">
      <c r="A13" s="751">
        <f t="shared" si="1"/>
        <v>7</v>
      </c>
      <c r="B13" s="752" t="s">
        <v>1631</v>
      </c>
      <c r="C13" s="751" t="s">
        <v>76</v>
      </c>
      <c r="D13" s="751">
        <v>18.338999999999999</v>
      </c>
      <c r="E13" s="787"/>
      <c r="F13" s="753">
        <v>46029</v>
      </c>
      <c r="G13" s="753">
        <v>46038</v>
      </c>
      <c r="H13" s="751" t="s">
        <v>631</v>
      </c>
      <c r="I13" s="751" t="s">
        <v>3284</v>
      </c>
      <c r="J13" s="751">
        <v>15</v>
      </c>
      <c r="K13" s="870"/>
    </row>
    <row r="14" spans="1:11" s="1057" customFormat="1" ht="31" customHeight="1">
      <c r="A14" s="751">
        <f t="shared" si="1"/>
        <v>8</v>
      </c>
      <c r="B14" s="752" t="s">
        <v>1963</v>
      </c>
      <c r="C14" s="751" t="s">
        <v>249</v>
      </c>
      <c r="D14" s="751">
        <v>24.149000000000001</v>
      </c>
      <c r="E14" s="787"/>
      <c r="F14" s="753">
        <v>46031</v>
      </c>
      <c r="G14" s="753">
        <v>46040</v>
      </c>
      <c r="H14" s="751" t="s">
        <v>631</v>
      </c>
      <c r="I14" s="751" t="s">
        <v>3246</v>
      </c>
      <c r="J14" s="751">
        <v>20</v>
      </c>
      <c r="K14" s="870"/>
    </row>
    <row r="15" spans="1:11" s="1057" customFormat="1" ht="31" customHeight="1">
      <c r="A15" s="751">
        <f t="shared" si="1"/>
        <v>9</v>
      </c>
      <c r="B15" s="752" t="s">
        <v>2397</v>
      </c>
      <c r="C15" s="751" t="s">
        <v>1277</v>
      </c>
      <c r="D15" s="751">
        <v>32.22</v>
      </c>
      <c r="E15" s="787"/>
      <c r="F15" s="753">
        <v>46040</v>
      </c>
      <c r="G15" s="753">
        <v>46053</v>
      </c>
      <c r="H15" s="751" t="s">
        <v>631</v>
      </c>
      <c r="I15" s="751" t="s">
        <v>3284</v>
      </c>
      <c r="J15" s="751">
        <v>21</v>
      </c>
      <c r="K15" s="870"/>
    </row>
    <row r="16" spans="1:11" s="1057" customFormat="1" ht="31" customHeight="1">
      <c r="A16" s="751">
        <f t="shared" si="1"/>
        <v>10</v>
      </c>
      <c r="B16" s="752" t="s">
        <v>1962</v>
      </c>
      <c r="C16" s="751" t="s">
        <v>76</v>
      </c>
      <c r="D16" s="751">
        <v>18.338999999999999</v>
      </c>
      <c r="E16" s="787"/>
      <c r="F16" s="753">
        <v>46040</v>
      </c>
      <c r="G16" s="753">
        <v>46044</v>
      </c>
      <c r="H16" s="751" t="s">
        <v>631</v>
      </c>
      <c r="I16" s="751" t="s">
        <v>3246</v>
      </c>
      <c r="J16" s="751">
        <v>22</v>
      </c>
      <c r="K16" s="870"/>
    </row>
    <row r="17" spans="1:11" s="1057" customFormat="1" ht="31" customHeight="1">
      <c r="A17" s="751">
        <f t="shared" si="1"/>
        <v>11</v>
      </c>
      <c r="B17" s="752" t="s">
        <v>1661</v>
      </c>
      <c r="C17" s="751" t="s">
        <v>62</v>
      </c>
      <c r="D17" s="751">
        <v>19.440000000000001</v>
      </c>
      <c r="E17" s="787"/>
      <c r="F17" s="753">
        <v>46047</v>
      </c>
      <c r="G17" s="753">
        <v>46054</v>
      </c>
      <c r="H17" s="751" t="s">
        <v>631</v>
      </c>
      <c r="I17" s="751" t="s">
        <v>3246</v>
      </c>
      <c r="J17" s="751">
        <v>22</v>
      </c>
      <c r="K17" s="870"/>
    </row>
    <row r="18" spans="1:11" s="1057" customFormat="1" ht="31" customHeight="1">
      <c r="A18" s="751">
        <f t="shared" ref="A18:A53" si="2">A17+1</f>
        <v>12</v>
      </c>
      <c r="B18" s="752" t="s">
        <v>1662</v>
      </c>
      <c r="C18" s="751" t="s">
        <v>76</v>
      </c>
      <c r="D18" s="751">
        <v>18.338999999999999</v>
      </c>
      <c r="E18" s="787"/>
      <c r="F18" s="753">
        <v>46054</v>
      </c>
      <c r="G18" s="753">
        <v>46059</v>
      </c>
      <c r="H18" s="751" t="s">
        <v>631</v>
      </c>
      <c r="I18" s="751" t="s">
        <v>3246</v>
      </c>
      <c r="J18" s="751">
        <v>22</v>
      </c>
      <c r="K18" s="870"/>
    </row>
    <row r="19" spans="1:11" s="1057" customFormat="1" ht="31" customHeight="1">
      <c r="A19" s="751">
        <f t="shared" si="2"/>
        <v>13</v>
      </c>
      <c r="B19" s="752" t="s">
        <v>1638</v>
      </c>
      <c r="C19" s="751" t="s">
        <v>76</v>
      </c>
      <c r="D19" s="751">
        <v>18.338999999999999</v>
      </c>
      <c r="E19" s="787"/>
      <c r="F19" s="753">
        <v>46054</v>
      </c>
      <c r="G19" s="753">
        <v>46060</v>
      </c>
      <c r="H19" s="751" t="s">
        <v>631</v>
      </c>
      <c r="I19" s="751" t="s">
        <v>3284</v>
      </c>
      <c r="J19" s="751">
        <v>21</v>
      </c>
      <c r="K19" s="870"/>
    </row>
    <row r="20" spans="1:11" s="1057" customFormat="1" ht="31" customHeight="1">
      <c r="A20" s="751">
        <f t="shared" si="2"/>
        <v>14</v>
      </c>
      <c r="B20" s="752" t="s">
        <v>1116</v>
      </c>
      <c r="C20" s="751" t="s">
        <v>76</v>
      </c>
      <c r="D20" s="751">
        <v>18.338999999999999</v>
      </c>
      <c r="E20" s="787"/>
      <c r="F20" s="753">
        <v>46058</v>
      </c>
      <c r="G20" s="753">
        <v>46063</v>
      </c>
      <c r="H20" s="751" t="s">
        <v>631</v>
      </c>
      <c r="I20" s="751" t="s">
        <v>3342</v>
      </c>
      <c r="J20" s="751">
        <v>21</v>
      </c>
      <c r="K20" s="1108" t="s">
        <v>3341</v>
      </c>
    </row>
    <row r="21" spans="1:11" s="1057" customFormat="1" ht="31" customHeight="1">
      <c r="A21" s="751">
        <f t="shared" si="2"/>
        <v>15</v>
      </c>
      <c r="B21" s="752" t="s">
        <v>668</v>
      </c>
      <c r="C21" s="751" t="s">
        <v>76</v>
      </c>
      <c r="D21" s="751">
        <v>18.338999999999999</v>
      </c>
      <c r="E21" s="787"/>
      <c r="F21" s="753">
        <v>46059</v>
      </c>
      <c r="G21" s="753">
        <v>46061</v>
      </c>
      <c r="H21" s="751" t="s">
        <v>631</v>
      </c>
      <c r="I21" s="751" t="s">
        <v>3246</v>
      </c>
      <c r="J21" s="751">
        <v>22</v>
      </c>
      <c r="K21" s="870"/>
    </row>
    <row r="22" spans="1:11" s="1057" customFormat="1" ht="31" customHeight="1">
      <c r="A22" s="751">
        <f t="shared" si="2"/>
        <v>16</v>
      </c>
      <c r="B22" s="752" t="s">
        <v>1637</v>
      </c>
      <c r="C22" s="751" t="s">
        <v>76</v>
      </c>
      <c r="D22" s="751">
        <v>18.338999999999999</v>
      </c>
      <c r="E22" s="787"/>
      <c r="F22" s="753">
        <v>46061</v>
      </c>
      <c r="G22" s="753">
        <v>46066</v>
      </c>
      <c r="H22" s="751" t="s">
        <v>631</v>
      </c>
      <c r="I22" s="751" t="s">
        <v>3338</v>
      </c>
      <c r="J22" s="751">
        <v>21</v>
      </c>
      <c r="K22" s="870"/>
    </row>
    <row r="23" spans="1:11" s="1057" customFormat="1" ht="31" customHeight="1">
      <c r="A23" s="751">
        <f t="shared" si="2"/>
        <v>17</v>
      </c>
      <c r="B23" s="752" t="s">
        <v>1663</v>
      </c>
      <c r="C23" s="751" t="s">
        <v>62</v>
      </c>
      <c r="D23" s="751">
        <v>19.440000000000001</v>
      </c>
      <c r="E23" s="787"/>
      <c r="F23" s="753">
        <v>46062</v>
      </c>
      <c r="G23" s="753">
        <v>46066</v>
      </c>
      <c r="H23" s="751" t="s">
        <v>631</v>
      </c>
      <c r="I23" s="751" t="s">
        <v>3246</v>
      </c>
      <c r="J23" s="751">
        <v>22</v>
      </c>
      <c r="K23" s="870"/>
    </row>
    <row r="24" spans="1:11" s="1057" customFormat="1" ht="31" customHeight="1">
      <c r="A24" s="751">
        <f t="shared" si="2"/>
        <v>18</v>
      </c>
      <c r="B24" s="752" t="s">
        <v>3086</v>
      </c>
      <c r="C24" s="751" t="s">
        <v>1269</v>
      </c>
      <c r="D24" s="751">
        <v>27.92</v>
      </c>
      <c r="E24" s="787"/>
      <c r="F24" s="753">
        <v>46064</v>
      </c>
      <c r="G24" s="753">
        <v>46068</v>
      </c>
      <c r="H24" s="751" t="s">
        <v>631</v>
      </c>
      <c r="I24" s="751" t="s">
        <v>3342</v>
      </c>
      <c r="J24" s="751">
        <v>21</v>
      </c>
      <c r="K24" s="870"/>
    </row>
    <row r="25" spans="1:11" s="1057" customFormat="1" ht="31" customHeight="1">
      <c r="A25" s="751">
        <f t="shared" si="2"/>
        <v>19</v>
      </c>
      <c r="B25" s="752" t="s">
        <v>3094</v>
      </c>
      <c r="C25" s="751" t="s">
        <v>1269</v>
      </c>
      <c r="D25" s="1157">
        <f>27.921</f>
        <v>27.920999999999999</v>
      </c>
      <c r="E25" s="787"/>
      <c r="F25" s="753">
        <v>46066</v>
      </c>
      <c r="G25" s="753">
        <v>46073</v>
      </c>
      <c r="H25" s="751" t="s">
        <v>631</v>
      </c>
      <c r="I25" s="751" t="s">
        <v>3246</v>
      </c>
      <c r="J25" s="751">
        <v>22</v>
      </c>
      <c r="K25" s="870"/>
    </row>
    <row r="26" spans="1:11" s="1057" customFormat="1" ht="31" customHeight="1">
      <c r="A26" s="751">
        <f t="shared" si="2"/>
        <v>20</v>
      </c>
      <c r="B26" s="752" t="s">
        <v>3081</v>
      </c>
      <c r="C26" s="751" t="s">
        <v>1277</v>
      </c>
      <c r="D26" s="1157">
        <v>32.222000000000001</v>
      </c>
      <c r="E26" s="787"/>
      <c r="F26" s="753">
        <v>46066</v>
      </c>
      <c r="G26" s="753">
        <v>46077</v>
      </c>
      <c r="H26" s="751" t="s">
        <v>631</v>
      </c>
      <c r="I26" s="751" t="s">
        <v>3338</v>
      </c>
      <c r="J26" s="751">
        <v>21</v>
      </c>
      <c r="K26" s="870"/>
    </row>
    <row r="27" spans="1:11" s="1057" customFormat="1" ht="31" customHeight="1">
      <c r="A27" s="751">
        <f t="shared" si="2"/>
        <v>21</v>
      </c>
      <c r="B27" s="752" t="s">
        <v>1647</v>
      </c>
      <c r="C27" s="751" t="s">
        <v>62</v>
      </c>
      <c r="D27" s="1157">
        <v>19.440000000000001</v>
      </c>
      <c r="E27" s="787"/>
      <c r="F27" s="753">
        <v>46068</v>
      </c>
      <c r="G27" s="753">
        <v>46072</v>
      </c>
      <c r="H27" s="751" t="s">
        <v>631</v>
      </c>
      <c r="I27" s="751" t="s">
        <v>3342</v>
      </c>
      <c r="J27" s="751">
        <v>21</v>
      </c>
      <c r="K27" s="870"/>
    </row>
    <row r="28" spans="1:11" s="1057" customFormat="1" ht="31" customHeight="1">
      <c r="A28" s="751">
        <f t="shared" si="2"/>
        <v>22</v>
      </c>
      <c r="B28" s="752" t="s">
        <v>964</v>
      </c>
      <c r="C28" s="751" t="s">
        <v>62</v>
      </c>
      <c r="D28" s="1157">
        <v>19.440000000000001</v>
      </c>
      <c r="E28" s="787"/>
      <c r="F28" s="753">
        <v>46069</v>
      </c>
      <c r="G28" s="753">
        <v>46076</v>
      </c>
      <c r="H28" s="751" t="s">
        <v>631</v>
      </c>
      <c r="I28" s="751" t="s">
        <v>3366</v>
      </c>
      <c r="J28" s="751">
        <v>26</v>
      </c>
      <c r="K28" s="870"/>
    </row>
    <row r="29" spans="1:11" s="1057" customFormat="1" ht="31" customHeight="1">
      <c r="A29" s="751">
        <f t="shared" si="2"/>
        <v>23</v>
      </c>
      <c r="B29" s="752" t="s">
        <v>2007</v>
      </c>
      <c r="C29" s="751" t="s">
        <v>76</v>
      </c>
      <c r="D29" s="751">
        <v>18.338999999999999</v>
      </c>
      <c r="E29" s="787"/>
      <c r="F29" s="753">
        <v>46070</v>
      </c>
      <c r="G29" s="753">
        <v>46078</v>
      </c>
      <c r="H29" s="751" t="s">
        <v>631</v>
      </c>
      <c r="I29" s="751" t="s">
        <v>3361</v>
      </c>
      <c r="J29" s="751">
        <f>18+5</f>
        <v>23</v>
      </c>
      <c r="K29" s="870"/>
    </row>
    <row r="30" spans="1:11" s="1057" customFormat="1" ht="31" customHeight="1">
      <c r="A30" s="751">
        <f t="shared" si="2"/>
        <v>24</v>
      </c>
      <c r="B30" s="752" t="s">
        <v>654</v>
      </c>
      <c r="C30" s="751" t="s">
        <v>53</v>
      </c>
      <c r="D30" s="1157">
        <v>22.68</v>
      </c>
      <c r="E30" s="787"/>
      <c r="F30" s="753">
        <v>46073</v>
      </c>
      <c r="G30" s="753">
        <v>46078</v>
      </c>
      <c r="H30" s="751" t="s">
        <v>631</v>
      </c>
      <c r="I30" s="751" t="s">
        <v>3246</v>
      </c>
      <c r="J30" s="751">
        <v>22</v>
      </c>
      <c r="K30" s="870"/>
    </row>
    <row r="31" spans="1:11" s="1057" customFormat="1" ht="31" customHeight="1">
      <c r="A31" s="1065">
        <f t="shared" si="2"/>
        <v>25</v>
      </c>
      <c r="B31" s="1066" t="s">
        <v>1646</v>
      </c>
      <c r="C31" s="1065" t="s">
        <v>62</v>
      </c>
      <c r="D31" s="1158">
        <v>19.440000000000001</v>
      </c>
      <c r="E31" s="963"/>
      <c r="F31" s="1067">
        <v>46073</v>
      </c>
      <c r="G31" s="1067">
        <v>46075</v>
      </c>
      <c r="H31" s="1065" t="s">
        <v>631</v>
      </c>
      <c r="I31" s="1065" t="s">
        <v>3342</v>
      </c>
      <c r="J31" s="1065">
        <v>21</v>
      </c>
      <c r="K31" s="1160"/>
    </row>
    <row r="32" spans="1:11" s="1057" customFormat="1" ht="31" customHeight="1">
      <c r="A32" s="751">
        <f t="shared" si="2"/>
        <v>26</v>
      </c>
      <c r="B32" s="752" t="s">
        <v>3089</v>
      </c>
      <c r="C32" s="751" t="s">
        <v>1319</v>
      </c>
      <c r="D32" s="1157">
        <v>42.225999999999999</v>
      </c>
      <c r="E32" s="787"/>
      <c r="F32" s="753">
        <v>46075</v>
      </c>
      <c r="G32" s="753">
        <v>46084</v>
      </c>
      <c r="H32" s="751" t="s">
        <v>631</v>
      </c>
      <c r="I32" s="751" t="s">
        <v>3342</v>
      </c>
      <c r="J32" s="751">
        <v>21</v>
      </c>
      <c r="K32" s="870"/>
    </row>
    <row r="33" spans="1:11" s="1057" customFormat="1" ht="31" customHeight="1">
      <c r="A33" s="751">
        <f t="shared" si="2"/>
        <v>27</v>
      </c>
      <c r="B33" s="752" t="s">
        <v>965</v>
      </c>
      <c r="C33" s="751" t="s">
        <v>76</v>
      </c>
      <c r="D33" s="751">
        <v>18.338999999999999</v>
      </c>
      <c r="E33" s="787"/>
      <c r="F33" s="753">
        <v>46077</v>
      </c>
      <c r="G33" s="753">
        <v>46081</v>
      </c>
      <c r="H33" s="751" t="s">
        <v>631</v>
      </c>
      <c r="I33" s="751" t="s">
        <v>3366</v>
      </c>
      <c r="J33" s="751">
        <v>26</v>
      </c>
      <c r="K33" s="870"/>
    </row>
    <row r="34" spans="1:11" s="1057" customFormat="1" ht="31" customHeight="1">
      <c r="A34" s="751">
        <f t="shared" si="2"/>
        <v>28</v>
      </c>
      <c r="B34" s="752" t="s">
        <v>1636</v>
      </c>
      <c r="C34" s="751" t="s">
        <v>53</v>
      </c>
      <c r="D34" s="1157">
        <v>22.68</v>
      </c>
      <c r="E34" s="787"/>
      <c r="F34" s="753">
        <v>46077</v>
      </c>
      <c r="G34" s="753">
        <v>46085</v>
      </c>
      <c r="H34" s="751" t="s">
        <v>631</v>
      </c>
      <c r="I34" s="751" t="s">
        <v>3338</v>
      </c>
      <c r="J34" s="751">
        <v>21</v>
      </c>
      <c r="K34" s="870"/>
    </row>
    <row r="35" spans="1:11" s="1057" customFormat="1" ht="31" customHeight="1">
      <c r="A35" s="751">
        <f t="shared" si="2"/>
        <v>29</v>
      </c>
      <c r="B35" s="752" t="s">
        <v>1966</v>
      </c>
      <c r="C35" s="751" t="s">
        <v>62</v>
      </c>
      <c r="D35" s="1157">
        <v>19.440000000000001</v>
      </c>
      <c r="E35" s="787"/>
      <c r="F35" s="753">
        <v>46088</v>
      </c>
      <c r="G35" s="753">
        <v>46091</v>
      </c>
      <c r="H35" s="751" t="s">
        <v>631</v>
      </c>
      <c r="I35" s="751" t="s">
        <v>3490</v>
      </c>
      <c r="J35" s="751">
        <v>20</v>
      </c>
      <c r="K35" s="870"/>
    </row>
    <row r="36" spans="1:11" s="1057" customFormat="1" ht="31" customHeight="1">
      <c r="A36" s="751">
        <f t="shared" si="2"/>
        <v>30</v>
      </c>
      <c r="B36" s="752" t="s">
        <v>3102</v>
      </c>
      <c r="C36" s="751" t="s">
        <v>1361</v>
      </c>
      <c r="D36" s="1157">
        <v>33.53</v>
      </c>
      <c r="E36" s="787"/>
      <c r="F36" s="753">
        <v>46081</v>
      </c>
      <c r="G36" s="753">
        <v>46089</v>
      </c>
      <c r="H36" s="751" t="s">
        <v>631</v>
      </c>
      <c r="I36" s="751" t="s">
        <v>3366</v>
      </c>
      <c r="J36" s="751">
        <v>26</v>
      </c>
      <c r="K36" s="870"/>
    </row>
    <row r="37" spans="1:11" s="1057" customFormat="1" ht="31" customHeight="1">
      <c r="A37" s="751">
        <f t="shared" si="2"/>
        <v>31</v>
      </c>
      <c r="B37" s="752" t="s">
        <v>1635</v>
      </c>
      <c r="C37" s="751" t="s">
        <v>76</v>
      </c>
      <c r="D37" s="1157">
        <v>18.338999999999999</v>
      </c>
      <c r="E37" s="787"/>
      <c r="F37" s="753">
        <v>46086</v>
      </c>
      <c r="G37" s="753">
        <v>46093</v>
      </c>
      <c r="H37" s="751" t="s">
        <v>631</v>
      </c>
      <c r="I37" s="751" t="s">
        <v>3338</v>
      </c>
      <c r="J37" s="751">
        <v>21</v>
      </c>
      <c r="K37" s="870"/>
    </row>
    <row r="38" spans="1:11" s="1057" customFormat="1" ht="31" customHeight="1">
      <c r="A38" s="751">
        <f t="shared" si="2"/>
        <v>32</v>
      </c>
      <c r="B38" s="752" t="s">
        <v>1125</v>
      </c>
      <c r="C38" s="751" t="s">
        <v>76</v>
      </c>
      <c r="D38" s="1157">
        <v>18.338999999999999</v>
      </c>
      <c r="E38" s="787"/>
      <c r="F38" s="753">
        <v>46086</v>
      </c>
      <c r="G38" s="753">
        <v>46093</v>
      </c>
      <c r="H38" s="751" t="s">
        <v>631</v>
      </c>
      <c r="I38" s="751" t="s">
        <v>3342</v>
      </c>
      <c r="J38" s="751">
        <v>20</v>
      </c>
      <c r="K38" s="870"/>
    </row>
    <row r="39" spans="1:11" s="1057" customFormat="1" ht="31" customHeight="1">
      <c r="A39" s="751">
        <f t="shared" si="2"/>
        <v>33</v>
      </c>
      <c r="B39" s="752" t="s">
        <v>555</v>
      </c>
      <c r="C39" s="751" t="s">
        <v>76</v>
      </c>
      <c r="D39" s="1157">
        <v>18.338999999999999</v>
      </c>
      <c r="E39" s="787"/>
      <c r="F39" s="753">
        <v>46089</v>
      </c>
      <c r="G39" s="753">
        <v>46093</v>
      </c>
      <c r="H39" s="751" t="s">
        <v>631</v>
      </c>
      <c r="I39" s="751" t="s">
        <v>3366</v>
      </c>
      <c r="J39" s="751">
        <v>26</v>
      </c>
      <c r="K39" s="870"/>
    </row>
    <row r="40" spans="1:11" s="1057" customFormat="1" ht="31" customHeight="1">
      <c r="A40" s="751">
        <f t="shared" si="2"/>
        <v>34</v>
      </c>
      <c r="B40" s="752" t="s">
        <v>1652</v>
      </c>
      <c r="C40" s="751" t="s">
        <v>76</v>
      </c>
      <c r="D40" s="1157">
        <v>18.338999999999999</v>
      </c>
      <c r="E40" s="1032"/>
      <c r="F40" s="753">
        <v>46090</v>
      </c>
      <c r="G40" s="753">
        <v>46104</v>
      </c>
      <c r="H40" s="751" t="s">
        <v>631</v>
      </c>
      <c r="I40" s="751" t="s">
        <v>3390</v>
      </c>
      <c r="J40" s="751">
        <v>18</v>
      </c>
      <c r="K40" s="870"/>
    </row>
    <row r="41" spans="1:11" s="1057" customFormat="1" ht="31" customHeight="1">
      <c r="A41" s="751">
        <f t="shared" si="2"/>
        <v>35</v>
      </c>
      <c r="B41" s="752" t="s">
        <v>503</v>
      </c>
      <c r="C41" s="751" t="s">
        <v>76</v>
      </c>
      <c r="D41" s="1157">
        <v>18.338999999999999</v>
      </c>
      <c r="E41" s="787"/>
      <c r="F41" s="753">
        <v>46093</v>
      </c>
      <c r="G41" s="753">
        <v>46097</v>
      </c>
      <c r="H41" s="751" t="s">
        <v>631</v>
      </c>
      <c r="I41" s="751" t="s">
        <v>3366</v>
      </c>
      <c r="J41" s="751">
        <v>26</v>
      </c>
      <c r="K41" s="870"/>
    </row>
    <row r="42" spans="1:11" s="1057" customFormat="1" ht="31" customHeight="1">
      <c r="A42" s="751">
        <f t="shared" si="2"/>
        <v>36</v>
      </c>
      <c r="B42" s="752" t="s">
        <v>1648</v>
      </c>
      <c r="C42" s="751" t="s">
        <v>76</v>
      </c>
      <c r="D42" s="1157">
        <v>18.338999999999999</v>
      </c>
      <c r="E42" s="787"/>
      <c r="F42" s="753">
        <v>46093</v>
      </c>
      <c r="G42" s="753">
        <v>46098</v>
      </c>
      <c r="H42" s="751" t="s">
        <v>631</v>
      </c>
      <c r="I42" s="751" t="s">
        <v>3342</v>
      </c>
      <c r="J42" s="751">
        <v>20</v>
      </c>
      <c r="K42" s="870"/>
    </row>
    <row r="43" spans="1:11" s="1057" customFormat="1" ht="31" customHeight="1">
      <c r="A43" s="751">
        <f t="shared" si="2"/>
        <v>37</v>
      </c>
      <c r="B43" s="752" t="s">
        <v>3095</v>
      </c>
      <c r="C43" s="751" t="s">
        <v>1277</v>
      </c>
      <c r="D43" s="1157">
        <v>32.22</v>
      </c>
      <c r="E43" s="787"/>
      <c r="F43" s="753">
        <v>46093</v>
      </c>
      <c r="G43" s="753">
        <v>46105</v>
      </c>
      <c r="H43" s="751" t="s">
        <v>631</v>
      </c>
      <c r="I43" s="751" t="s">
        <v>3490</v>
      </c>
      <c r="J43" s="751">
        <v>20</v>
      </c>
      <c r="K43" s="870"/>
    </row>
    <row r="44" spans="1:11" s="1057" customFormat="1" ht="31" customHeight="1">
      <c r="A44" s="751">
        <f t="shared" si="2"/>
        <v>38</v>
      </c>
      <c r="B44" s="752" t="s">
        <v>3088</v>
      </c>
      <c r="C44" s="751" t="s">
        <v>1319</v>
      </c>
      <c r="D44" s="1157">
        <v>42.23</v>
      </c>
      <c r="E44" s="787"/>
      <c r="F44" s="753">
        <v>46097</v>
      </c>
      <c r="G44" s="753">
        <v>46106</v>
      </c>
      <c r="H44" s="751" t="s">
        <v>631</v>
      </c>
      <c r="I44" s="751" t="s">
        <v>3342</v>
      </c>
      <c r="J44" s="751">
        <v>20</v>
      </c>
      <c r="K44" s="870"/>
    </row>
    <row r="45" spans="1:11" s="1057" customFormat="1" ht="31" customHeight="1">
      <c r="A45" s="751">
        <f t="shared" si="2"/>
        <v>39</v>
      </c>
      <c r="B45" s="752" t="s">
        <v>564</v>
      </c>
      <c r="C45" s="751" t="s">
        <v>62</v>
      </c>
      <c r="D45" s="1157">
        <v>19.440000000000001</v>
      </c>
      <c r="E45" s="787"/>
      <c r="F45" s="753">
        <v>46097</v>
      </c>
      <c r="G45" s="753">
        <v>46102</v>
      </c>
      <c r="H45" s="751" t="s">
        <v>631</v>
      </c>
      <c r="I45" s="751" t="s">
        <v>3366</v>
      </c>
      <c r="J45" s="751">
        <v>20</v>
      </c>
      <c r="K45" s="870"/>
    </row>
    <row r="46" spans="1:11" s="1057" customFormat="1" ht="31" customHeight="1">
      <c r="A46" s="751">
        <f t="shared" si="2"/>
        <v>40</v>
      </c>
      <c r="B46" s="752" t="s">
        <v>502</v>
      </c>
      <c r="C46" s="751" t="s">
        <v>76</v>
      </c>
      <c r="D46" s="1157">
        <v>18.34</v>
      </c>
      <c r="E46" s="787"/>
      <c r="F46" s="753">
        <v>46097</v>
      </c>
      <c r="G46" s="753">
        <v>46105</v>
      </c>
      <c r="H46" s="751" t="s">
        <v>631</v>
      </c>
      <c r="I46" s="751" t="s">
        <v>3366</v>
      </c>
      <c r="J46" s="751">
        <v>20</v>
      </c>
      <c r="K46" s="870"/>
    </row>
    <row r="47" spans="1:11" s="1057" customFormat="1" ht="31" customHeight="1">
      <c r="A47" s="751">
        <f t="shared" si="2"/>
        <v>41</v>
      </c>
      <c r="B47" s="752" t="s">
        <v>985</v>
      </c>
      <c r="C47" s="751" t="s">
        <v>76</v>
      </c>
      <c r="D47" s="1157">
        <v>18.34</v>
      </c>
      <c r="E47" s="787"/>
      <c r="F47" s="753">
        <v>46104</v>
      </c>
      <c r="G47" s="753">
        <v>46111</v>
      </c>
      <c r="H47" s="751" t="s">
        <v>631</v>
      </c>
      <c r="I47" s="751" t="s">
        <v>3390</v>
      </c>
      <c r="J47" s="751">
        <v>18</v>
      </c>
      <c r="K47" s="870"/>
    </row>
    <row r="48" spans="1:11" s="1057" customFormat="1" ht="31" customHeight="1">
      <c r="A48" s="751">
        <f t="shared" si="2"/>
        <v>42</v>
      </c>
      <c r="B48" s="752" t="s">
        <v>3106</v>
      </c>
      <c r="C48" s="751" t="s">
        <v>1269</v>
      </c>
      <c r="D48" s="1157">
        <v>27.92</v>
      </c>
      <c r="E48" s="787"/>
      <c r="F48" s="753">
        <v>46105</v>
      </c>
      <c r="G48" s="753">
        <v>46111</v>
      </c>
      <c r="H48" s="751" t="s">
        <v>631</v>
      </c>
      <c r="I48" s="751" t="s">
        <v>3366</v>
      </c>
      <c r="J48" s="751">
        <v>20</v>
      </c>
      <c r="K48" s="870"/>
    </row>
    <row r="49" spans="1:11" s="1057" customFormat="1" ht="31" customHeight="1">
      <c r="A49" s="751">
        <f t="shared" si="2"/>
        <v>43</v>
      </c>
      <c r="B49" s="752" t="s">
        <v>984</v>
      </c>
      <c r="C49" s="751" t="s">
        <v>76</v>
      </c>
      <c r="D49" s="1157">
        <v>18.34</v>
      </c>
      <c r="E49" s="787"/>
      <c r="F49" s="753">
        <v>46105</v>
      </c>
      <c r="G49" s="753">
        <v>46110</v>
      </c>
      <c r="H49" s="751" t="s">
        <v>631</v>
      </c>
      <c r="I49" s="751" t="s">
        <v>3490</v>
      </c>
      <c r="J49" s="751">
        <v>20</v>
      </c>
      <c r="K49" s="870"/>
    </row>
    <row r="50" spans="1:11" s="1057" customFormat="1" ht="31" customHeight="1">
      <c r="A50" s="751">
        <f t="shared" si="2"/>
        <v>44</v>
      </c>
      <c r="B50" s="752" t="s">
        <v>3087</v>
      </c>
      <c r="C50" s="751" t="s">
        <v>1361</v>
      </c>
      <c r="D50" s="1157">
        <v>33.53</v>
      </c>
      <c r="E50" s="787"/>
      <c r="F50" s="753">
        <v>46106</v>
      </c>
      <c r="G50" s="753">
        <v>46118</v>
      </c>
      <c r="H50" s="751" t="s">
        <v>631</v>
      </c>
      <c r="I50" s="751" t="s">
        <v>3342</v>
      </c>
      <c r="J50" s="751">
        <v>20</v>
      </c>
      <c r="K50" s="870"/>
    </row>
    <row r="51" spans="1:11" s="1057" customFormat="1" ht="31" customHeight="1">
      <c r="A51" s="751">
        <f t="shared" si="2"/>
        <v>45</v>
      </c>
      <c r="B51" s="752" t="s">
        <v>3093</v>
      </c>
      <c r="C51" s="751" t="s">
        <v>1269</v>
      </c>
      <c r="D51" s="1157">
        <v>27.920999999999999</v>
      </c>
      <c r="E51" s="787"/>
      <c r="F51" s="753">
        <v>46110</v>
      </c>
      <c r="G51" s="753">
        <v>46116</v>
      </c>
      <c r="H51" s="751" t="s">
        <v>631</v>
      </c>
      <c r="I51" s="751" t="s">
        <v>3490</v>
      </c>
      <c r="J51" s="751">
        <v>25</v>
      </c>
      <c r="K51" s="870"/>
    </row>
    <row r="52" spans="1:11" s="1057" customFormat="1" ht="31" customHeight="1">
      <c r="A52" s="751">
        <f t="shared" si="2"/>
        <v>46</v>
      </c>
      <c r="B52" s="752" t="s">
        <v>800</v>
      </c>
      <c r="C52" s="751" t="s">
        <v>76</v>
      </c>
      <c r="D52" s="1157">
        <v>18.338999999999999</v>
      </c>
      <c r="E52" s="787"/>
      <c r="F52" s="753">
        <v>46111</v>
      </c>
      <c r="G52" s="753">
        <v>46117</v>
      </c>
      <c r="H52" s="751" t="s">
        <v>631</v>
      </c>
      <c r="I52" s="751" t="s">
        <v>3390</v>
      </c>
      <c r="J52" s="751">
        <v>21</v>
      </c>
      <c r="K52" s="870"/>
    </row>
    <row r="53" spans="1:11" s="1057" customFormat="1" ht="31" customHeight="1">
      <c r="A53" s="1065">
        <f t="shared" si="2"/>
        <v>47</v>
      </c>
      <c r="B53" s="1066" t="s">
        <v>806</v>
      </c>
      <c r="C53" s="1065" t="s">
        <v>62</v>
      </c>
      <c r="D53" s="1158">
        <v>19.442</v>
      </c>
      <c r="E53" s="963"/>
      <c r="F53" s="1067">
        <v>46111</v>
      </c>
      <c r="G53" s="1067">
        <v>46114</v>
      </c>
      <c r="H53" s="1065" t="s">
        <v>631</v>
      </c>
      <c r="I53" s="1065" t="s">
        <v>3366</v>
      </c>
      <c r="J53" s="1065">
        <v>24</v>
      </c>
      <c r="K53" s="1160"/>
    </row>
    <row r="54" spans="1:11" s="1057" customFormat="1" ht="31" customHeight="1">
      <c r="A54" s="751">
        <f>A53+1</f>
        <v>48</v>
      </c>
      <c r="B54" s="752" t="s">
        <v>801</v>
      </c>
      <c r="C54" s="751" t="s">
        <v>76</v>
      </c>
      <c r="D54" s="1157">
        <v>18.34</v>
      </c>
      <c r="E54" s="787"/>
      <c r="F54" s="753">
        <v>46114</v>
      </c>
      <c r="G54" s="753">
        <v>46118</v>
      </c>
      <c r="H54" s="751" t="s">
        <v>631</v>
      </c>
      <c r="I54" s="751" t="s">
        <v>3366</v>
      </c>
      <c r="J54" s="751">
        <v>24</v>
      </c>
      <c r="K54" s="870"/>
    </row>
    <row r="55" spans="1:11" s="1057" customFormat="1" ht="31" customHeight="1">
      <c r="A55" s="1030">
        <f>A54+1</f>
        <v>49</v>
      </c>
      <c r="B55" s="1031" t="s">
        <v>2396</v>
      </c>
      <c r="C55" s="1030" t="s">
        <v>1361</v>
      </c>
      <c r="D55" s="1154">
        <v>33.53</v>
      </c>
      <c r="E55" s="1032"/>
      <c r="F55" s="1033">
        <v>46116</v>
      </c>
      <c r="G55" s="1033"/>
      <c r="H55" s="1030" t="s">
        <v>3488</v>
      </c>
      <c r="I55" s="1030" t="s">
        <v>3489</v>
      </c>
      <c r="J55" s="1030">
        <v>15</v>
      </c>
      <c r="K55" s="1088"/>
    </row>
    <row r="56" spans="1:11" s="1057" customFormat="1" ht="31" customHeight="1">
      <c r="A56" s="1030">
        <f>A55+1</f>
        <v>50</v>
      </c>
      <c r="B56" s="1031" t="s">
        <v>3092</v>
      </c>
      <c r="C56" s="1030" t="s">
        <v>1269</v>
      </c>
      <c r="D56" s="1154">
        <v>27.92</v>
      </c>
      <c r="E56" s="1032"/>
      <c r="F56" s="1033">
        <v>46116</v>
      </c>
      <c r="G56" s="1033"/>
      <c r="H56" s="1030" t="s">
        <v>3487</v>
      </c>
      <c r="I56" s="1030" t="s">
        <v>3490</v>
      </c>
      <c r="J56" s="1030">
        <v>25</v>
      </c>
      <c r="K56" s="1088"/>
    </row>
    <row r="57" spans="1:11" s="1057" customFormat="1" ht="31" customHeight="1">
      <c r="A57" s="1030">
        <f>A56+1</f>
        <v>51</v>
      </c>
      <c r="B57" s="1031" t="s">
        <v>2012</v>
      </c>
      <c r="C57" s="1030" t="s">
        <v>53</v>
      </c>
      <c r="D57" s="1154">
        <v>22.68</v>
      </c>
      <c r="E57" s="1032"/>
      <c r="F57" s="1033">
        <v>46117</v>
      </c>
      <c r="G57" s="1033"/>
      <c r="H57" s="1030" t="s">
        <v>3487</v>
      </c>
      <c r="I57" s="1030" t="s">
        <v>3390</v>
      </c>
      <c r="J57" s="1030">
        <v>21</v>
      </c>
      <c r="K57" s="1088"/>
    </row>
    <row r="58" spans="1:11" s="1057" customFormat="1" ht="31" customHeight="1">
      <c r="A58" s="1030">
        <f>A57+1</f>
        <v>52</v>
      </c>
      <c r="B58" s="1031" t="s">
        <v>765</v>
      </c>
      <c r="C58" s="1030" t="s">
        <v>53</v>
      </c>
      <c r="D58" s="1154">
        <v>22.68</v>
      </c>
      <c r="E58" s="1032"/>
      <c r="F58" s="1033">
        <v>46118</v>
      </c>
      <c r="G58" s="1033"/>
      <c r="H58" s="1030" t="s">
        <v>3367</v>
      </c>
      <c r="I58" s="1030" t="s">
        <v>3366</v>
      </c>
      <c r="J58" s="1030">
        <v>24</v>
      </c>
      <c r="K58" s="1088"/>
    </row>
    <row r="59" spans="1:11" s="1057" customFormat="1" ht="31" customHeight="1">
      <c r="A59" s="1030">
        <f>A58+1</f>
        <v>53</v>
      </c>
      <c r="B59" s="1031" t="s">
        <v>3082</v>
      </c>
      <c r="C59" s="1030" t="s">
        <v>1937</v>
      </c>
      <c r="D59" s="1154">
        <v>34.578000000000003</v>
      </c>
      <c r="E59" s="1032"/>
      <c r="F59" s="1033">
        <v>46118</v>
      </c>
      <c r="G59" s="1033"/>
      <c r="H59" s="1030" t="s">
        <v>3367</v>
      </c>
      <c r="I59" s="1030" t="s">
        <v>3342</v>
      </c>
      <c r="J59" s="1030">
        <v>20</v>
      </c>
      <c r="K59" s="1088"/>
    </row>
  </sheetData>
  <autoFilter ref="A6:N57" xr:uid="{00000000-0001-0000-0100-000000000000}"/>
  <mergeCells count="10">
    <mergeCell ref="H5:H6"/>
    <mergeCell ref="G5:G6"/>
    <mergeCell ref="I5:I6"/>
    <mergeCell ref="J5:J6"/>
    <mergeCell ref="A5:A6"/>
    <mergeCell ref="B5:B6"/>
    <mergeCell ref="C5:C6"/>
    <mergeCell ref="D5:D6"/>
    <mergeCell ref="E5:E6"/>
    <mergeCell ref="F5:F6"/>
  </mergeCells>
  <pageMargins left="0.7" right="0.7" top="0.75" bottom="0.75" header="0.3" footer="0.3"/>
  <pageSetup paperSize="9"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2978F-8711-42F8-8EBE-6F3D1E8A4D76}">
  <sheetPr>
    <tabColor rgb="FF002060"/>
  </sheetPr>
  <dimension ref="A1:K9"/>
  <sheetViews>
    <sheetView zoomScale="90" zoomScaleNormal="90" workbookViewId="0">
      <pane ySplit="6" topLeftCell="A7" activePane="bottomLeft" state="frozen"/>
      <selection activeCell="I9" sqref="I9"/>
      <selection pane="bottomLeft" activeCell="I9" sqref="I9"/>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1796875" style="648" customWidth="1"/>
    <col min="7" max="7" width="10.7265625" style="649" bestFit="1" customWidth="1"/>
    <col min="8" max="8" width="15.81640625" style="648" bestFit="1" customWidth="1"/>
    <col min="9" max="9" width="19.08984375" style="650" bestFit="1" customWidth="1"/>
    <col min="10" max="10" width="12.6328125" style="650" bestFit="1" customWidth="1"/>
    <col min="11" max="11" width="33.36328125" style="648" customWidth="1"/>
    <col min="12" max="12" width="7.90625" style="648" customWidth="1"/>
    <col min="13" max="13" width="12.453125" style="648" customWidth="1"/>
    <col min="14" max="16384" width="7.90625" style="648"/>
  </cols>
  <sheetData>
    <row r="1" spans="1:11" ht="12.5">
      <c r="A1" s="645" t="s">
        <v>37</v>
      </c>
      <c r="B1" s="646"/>
      <c r="C1" s="647"/>
      <c r="D1" s="647"/>
      <c r="E1" s="647"/>
      <c r="F1" s="647"/>
      <c r="H1" s="647"/>
      <c r="I1" s="699" t="s">
        <v>38</v>
      </c>
      <c r="J1" s="700">
        <f>'TB-605'!E1</f>
        <v>46118</v>
      </c>
    </row>
    <row r="2" spans="1:11" ht="12.5">
      <c r="A2" s="651" t="s">
        <v>3400</v>
      </c>
      <c r="B2" s="652"/>
      <c r="C2" s="653"/>
      <c r="D2" s="653"/>
      <c r="E2" s="653"/>
      <c r="F2" s="653"/>
      <c r="H2" s="653"/>
    </row>
    <row r="3" spans="1:11" ht="12.5">
      <c r="A3" s="651" t="s">
        <v>3244</v>
      </c>
      <c r="B3" s="651"/>
      <c r="C3" s="654"/>
      <c r="D3" s="654"/>
      <c r="E3" s="654"/>
      <c r="F3" s="654"/>
      <c r="H3" s="654"/>
    </row>
    <row r="5" spans="1:11" s="661" customFormat="1" ht="17.5" customHeight="1">
      <c r="A5" s="1481" t="s">
        <v>1785</v>
      </c>
      <c r="B5" s="1481" t="s">
        <v>998</v>
      </c>
      <c r="C5" s="1481" t="s">
        <v>44</v>
      </c>
      <c r="D5" s="1486" t="s">
        <v>3243</v>
      </c>
      <c r="E5" s="1481" t="s">
        <v>1762</v>
      </c>
      <c r="F5" s="1486" t="s">
        <v>3280</v>
      </c>
      <c r="G5" s="1486" t="s">
        <v>3245</v>
      </c>
      <c r="H5" s="1481" t="s">
        <v>627</v>
      </c>
      <c r="I5" s="1481" t="s">
        <v>1763</v>
      </c>
      <c r="J5" s="1486" t="s">
        <v>1764</v>
      </c>
      <c r="K5" s="660" t="s">
        <v>1765</v>
      </c>
    </row>
    <row r="6" spans="1:11" s="661" customFormat="1" ht="17.5" customHeight="1">
      <c r="A6" s="1482"/>
      <c r="B6" s="1482"/>
      <c r="C6" s="1482"/>
      <c r="D6" s="1482"/>
      <c r="E6" s="1482"/>
      <c r="F6" s="1482"/>
      <c r="G6" s="1482"/>
      <c r="H6" s="1482"/>
      <c r="I6" s="1482"/>
      <c r="J6" s="1487"/>
      <c r="K6" s="660"/>
    </row>
    <row r="7" spans="1:11" s="1057" customFormat="1" ht="31" customHeight="1">
      <c r="A7" s="751">
        <v>1</v>
      </c>
      <c r="B7" s="752" t="s">
        <v>1659</v>
      </c>
      <c r="C7" s="751" t="s">
        <v>76</v>
      </c>
      <c r="D7" s="1157">
        <v>18.34</v>
      </c>
      <c r="E7" s="787"/>
      <c r="F7" s="753">
        <v>46099</v>
      </c>
      <c r="G7" s="753">
        <v>46105</v>
      </c>
      <c r="H7" s="751" t="s">
        <v>631</v>
      </c>
      <c r="I7" s="751" t="s">
        <v>3338</v>
      </c>
      <c r="J7" s="751">
        <v>18</v>
      </c>
      <c r="K7" s="870"/>
    </row>
    <row r="8" spans="1:11" s="1057" customFormat="1" ht="31" customHeight="1">
      <c r="A8" s="751">
        <f>A7+1</f>
        <v>2</v>
      </c>
      <c r="B8" s="752" t="s">
        <v>3304</v>
      </c>
      <c r="C8" s="751" t="s">
        <v>1937</v>
      </c>
      <c r="D8" s="1157">
        <v>34.578000000000003</v>
      </c>
      <c r="E8" s="787"/>
      <c r="F8" s="753">
        <v>46105</v>
      </c>
      <c r="G8" s="753">
        <v>46112</v>
      </c>
      <c r="H8" s="751" t="s">
        <v>631</v>
      </c>
      <c r="I8" s="751" t="s">
        <v>3338</v>
      </c>
      <c r="J8" s="751">
        <v>23</v>
      </c>
      <c r="K8" s="870"/>
    </row>
    <row r="9" spans="1:11" s="1057" customFormat="1" ht="31" customHeight="1">
      <c r="A9" s="1030">
        <f>A8+1</f>
        <v>3</v>
      </c>
      <c r="B9" s="1031" t="s">
        <v>3093</v>
      </c>
      <c r="C9" s="1030" t="s">
        <v>1980</v>
      </c>
      <c r="D9" s="1154"/>
      <c r="E9" s="1032"/>
      <c r="F9" s="1033">
        <v>46116</v>
      </c>
      <c r="G9" s="1033"/>
      <c r="H9" s="1030" t="s">
        <v>3487</v>
      </c>
      <c r="I9" s="1030" t="s">
        <v>3338</v>
      </c>
      <c r="J9" s="1030">
        <v>23</v>
      </c>
      <c r="K9" s="1088"/>
    </row>
  </sheetData>
  <autoFilter ref="A6:N7" xr:uid="{00000000-0001-0000-0100-000000000000}"/>
  <mergeCells count="10">
    <mergeCell ref="G5:G6"/>
    <mergeCell ref="H5:H6"/>
    <mergeCell ref="I5:I6"/>
    <mergeCell ref="J5:J6"/>
    <mergeCell ref="A5:A6"/>
    <mergeCell ref="B5:B6"/>
    <mergeCell ref="C5:C6"/>
    <mergeCell ref="D5:D6"/>
    <mergeCell ref="E5:E6"/>
    <mergeCell ref="F5:F6"/>
  </mergeCells>
  <pageMargins left="0.7" right="0.7" top="0.75" bottom="0.75" header="0.3" footer="0.3"/>
  <pageSetup paperSize="9" orientation="portrait"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5F10C-F54D-4C19-93E3-DB507B8CC745}">
  <sheetPr>
    <tabColor theme="9"/>
  </sheetPr>
  <dimension ref="B3:I59"/>
  <sheetViews>
    <sheetView workbookViewId="0">
      <pane ySplit="3" topLeftCell="A4" activePane="bottomLeft" state="frozen"/>
      <selection pane="bottomLeft" activeCell="C4" sqref="C4"/>
    </sheetView>
  </sheetViews>
  <sheetFormatPr defaultRowHeight="14.5"/>
  <cols>
    <col min="1" max="16384" width="8.7265625" style="1071"/>
  </cols>
  <sheetData>
    <row r="3" spans="2:9">
      <c r="B3" s="1073" t="s">
        <v>1785</v>
      </c>
      <c r="C3" s="1073" t="s">
        <v>3259</v>
      </c>
      <c r="D3" s="1073" t="s">
        <v>1405</v>
      </c>
      <c r="E3" s="1073" t="s">
        <v>997</v>
      </c>
      <c r="F3" s="1073" t="s">
        <v>997</v>
      </c>
      <c r="G3" s="1073" t="s">
        <v>997</v>
      </c>
      <c r="H3" s="1073" t="s">
        <v>997</v>
      </c>
      <c r="I3" s="1073"/>
    </row>
    <row r="4" spans="2:9">
      <c r="B4" s="1073">
        <v>1</v>
      </c>
      <c r="C4" s="1072" t="s">
        <v>3226</v>
      </c>
      <c r="D4" s="1072" t="s">
        <v>1269</v>
      </c>
      <c r="E4" s="1072"/>
      <c r="F4" s="1072"/>
      <c r="G4" s="1072"/>
      <c r="H4" s="1072"/>
      <c r="I4" s="1073"/>
    </row>
    <row r="5" spans="2:9">
      <c r="B5" s="1073">
        <f>B4+1</f>
        <v>2</v>
      </c>
      <c r="E5" s="1072"/>
      <c r="F5" s="1072"/>
      <c r="G5" s="1072"/>
      <c r="H5" s="1072"/>
      <c r="I5" s="1073"/>
    </row>
    <row r="6" spans="2:9">
      <c r="B6" s="1073">
        <f t="shared" ref="B6:B59" si="0">B5+1</f>
        <v>3</v>
      </c>
      <c r="E6" s="1072"/>
      <c r="F6" s="1072"/>
      <c r="G6" s="1072"/>
      <c r="H6" s="1072"/>
      <c r="I6" s="1073"/>
    </row>
    <row r="7" spans="2:9">
      <c r="B7" s="1073">
        <f t="shared" si="0"/>
        <v>4</v>
      </c>
      <c r="E7" s="1072">
        <v>1</v>
      </c>
      <c r="F7" s="1072">
        <v>1</v>
      </c>
      <c r="G7" s="1072">
        <v>1</v>
      </c>
      <c r="H7" s="1072">
        <v>1</v>
      </c>
      <c r="I7" s="1073"/>
    </row>
    <row r="8" spans="2:9">
      <c r="B8" s="1073">
        <f t="shared" si="0"/>
        <v>5</v>
      </c>
      <c r="E8" s="1072"/>
      <c r="F8" s="1072"/>
      <c r="G8" s="1072"/>
      <c r="H8" s="1072"/>
      <c r="I8" s="1073"/>
    </row>
    <row r="9" spans="2:9">
      <c r="B9" s="1073">
        <f t="shared" si="0"/>
        <v>6</v>
      </c>
      <c r="C9" s="1074" t="s">
        <v>3056</v>
      </c>
      <c r="D9" s="1072" t="s">
        <v>1269</v>
      </c>
      <c r="E9" s="1072">
        <v>2</v>
      </c>
      <c r="F9" s="1072">
        <v>2</v>
      </c>
      <c r="G9" s="1072">
        <v>2</v>
      </c>
      <c r="H9" s="1072">
        <v>2</v>
      </c>
      <c r="I9" s="1073"/>
    </row>
    <row r="10" spans="2:9">
      <c r="B10" s="1073">
        <f t="shared" si="0"/>
        <v>7</v>
      </c>
      <c r="E10" s="1072"/>
      <c r="F10" s="1072"/>
      <c r="G10" s="1072"/>
      <c r="H10" s="1072"/>
      <c r="I10" s="1073"/>
    </row>
    <row r="11" spans="2:9">
      <c r="B11" s="1073">
        <f t="shared" si="0"/>
        <v>8</v>
      </c>
      <c r="E11" s="1072"/>
      <c r="F11" s="1072"/>
      <c r="G11" s="1072"/>
      <c r="H11" s="1072"/>
      <c r="I11" s="1073"/>
    </row>
    <row r="12" spans="2:9">
      <c r="B12" s="1073">
        <f t="shared" si="0"/>
        <v>9</v>
      </c>
      <c r="E12" s="1072"/>
      <c r="F12" s="1072"/>
      <c r="G12" s="1072"/>
      <c r="H12" s="1072"/>
      <c r="I12" s="1073"/>
    </row>
    <row r="13" spans="2:9">
      <c r="B13" s="1073">
        <f t="shared" si="0"/>
        <v>10</v>
      </c>
      <c r="E13" s="1072"/>
      <c r="F13" s="1072"/>
      <c r="G13" s="1072"/>
      <c r="H13" s="1072"/>
      <c r="I13" s="1073"/>
    </row>
    <row r="14" spans="2:9">
      <c r="B14" s="1073">
        <f t="shared" si="0"/>
        <v>11</v>
      </c>
      <c r="E14" s="1072"/>
      <c r="F14" s="1072"/>
      <c r="G14" s="1072"/>
      <c r="H14" s="1072"/>
      <c r="I14" s="1073"/>
    </row>
    <row r="15" spans="2:9">
      <c r="B15" s="1073">
        <f t="shared" si="0"/>
        <v>12</v>
      </c>
      <c r="E15" s="1072"/>
      <c r="F15" s="1072"/>
      <c r="G15" s="1072"/>
      <c r="H15" s="1072"/>
      <c r="I15" s="1075" t="s">
        <v>3257</v>
      </c>
    </row>
    <row r="16" spans="2:9">
      <c r="B16" s="1073">
        <f t="shared" si="0"/>
        <v>13</v>
      </c>
      <c r="E16" s="1072"/>
      <c r="F16" s="1072"/>
      <c r="G16" s="1072"/>
      <c r="H16" s="1072"/>
      <c r="I16" s="1075" t="s">
        <v>3257</v>
      </c>
    </row>
    <row r="17" spans="2:9">
      <c r="B17" s="1073">
        <f t="shared" si="0"/>
        <v>14</v>
      </c>
      <c r="E17" s="1072"/>
      <c r="F17" s="1072"/>
      <c r="G17" s="1072"/>
      <c r="H17" s="1072"/>
      <c r="I17" s="1075" t="s">
        <v>3257</v>
      </c>
    </row>
    <row r="18" spans="2:9">
      <c r="B18" s="1073">
        <f t="shared" si="0"/>
        <v>15</v>
      </c>
      <c r="E18" s="1072"/>
      <c r="F18" s="1072"/>
      <c r="G18" s="1072"/>
      <c r="H18" s="1072"/>
      <c r="I18" s="1075" t="s">
        <v>3257</v>
      </c>
    </row>
    <row r="19" spans="2:9">
      <c r="B19" s="1073">
        <f t="shared" si="0"/>
        <v>16</v>
      </c>
      <c r="E19" s="1072"/>
      <c r="F19" s="1072"/>
      <c r="G19" s="1072"/>
      <c r="H19" s="1072"/>
      <c r="I19" s="1073"/>
    </row>
    <row r="20" spans="2:9">
      <c r="B20" s="1073">
        <f t="shared" si="0"/>
        <v>17</v>
      </c>
      <c r="E20" s="1072"/>
      <c r="F20" s="1072"/>
      <c r="G20" s="1072"/>
      <c r="H20" s="1072"/>
      <c r="I20" s="1073"/>
    </row>
    <row r="21" spans="2:9">
      <c r="B21" s="1073">
        <f t="shared" si="0"/>
        <v>18</v>
      </c>
      <c r="E21" s="1072"/>
      <c r="F21" s="1072"/>
      <c r="G21" s="1072"/>
      <c r="H21" s="1072"/>
      <c r="I21" s="1073"/>
    </row>
    <row r="22" spans="2:9">
      <c r="B22" s="1073">
        <f t="shared" si="0"/>
        <v>19</v>
      </c>
      <c r="E22" s="1072">
        <v>1</v>
      </c>
      <c r="F22" s="1072">
        <v>1</v>
      </c>
      <c r="G22" s="1072">
        <v>1</v>
      </c>
      <c r="H22" s="1072">
        <v>1</v>
      </c>
      <c r="I22" s="1073"/>
    </row>
    <row r="23" spans="2:9">
      <c r="B23" s="1073">
        <f t="shared" si="0"/>
        <v>20</v>
      </c>
      <c r="C23" s="1072"/>
      <c r="D23" s="1072"/>
      <c r="E23" s="1072"/>
      <c r="F23" s="1072"/>
      <c r="G23" s="1072"/>
      <c r="H23" s="1072"/>
      <c r="I23" s="1073"/>
    </row>
    <row r="24" spans="2:9">
      <c r="B24" s="1073">
        <f t="shared" si="0"/>
        <v>21</v>
      </c>
      <c r="C24" s="1072"/>
      <c r="D24" s="1072"/>
      <c r="E24" s="1072"/>
      <c r="F24" s="1072"/>
      <c r="G24" s="1072"/>
      <c r="H24" s="1072"/>
      <c r="I24" s="1073"/>
    </row>
    <row r="25" spans="2:9">
      <c r="B25" s="1073">
        <f t="shared" si="0"/>
        <v>22</v>
      </c>
      <c r="E25" s="1072"/>
      <c r="F25" s="1072"/>
      <c r="G25" s="1072"/>
      <c r="H25" s="1072"/>
      <c r="I25" s="1073"/>
    </row>
    <row r="26" spans="2:9">
      <c r="B26" s="1073">
        <f t="shared" si="0"/>
        <v>23</v>
      </c>
      <c r="E26" s="1072"/>
      <c r="F26" s="1072"/>
      <c r="G26" s="1072"/>
      <c r="H26" s="1072"/>
      <c r="I26" s="1073"/>
    </row>
    <row r="27" spans="2:9">
      <c r="B27" s="1073">
        <f t="shared" si="0"/>
        <v>24</v>
      </c>
      <c r="E27" s="1072"/>
      <c r="F27" s="1072"/>
      <c r="G27" s="1072"/>
      <c r="H27" s="1072"/>
      <c r="I27" s="1073"/>
    </row>
    <row r="28" spans="2:9">
      <c r="B28" s="1073">
        <f t="shared" si="0"/>
        <v>25</v>
      </c>
      <c r="E28" s="1072"/>
      <c r="F28" s="1072"/>
      <c r="G28" s="1072"/>
      <c r="H28" s="1072"/>
      <c r="I28" s="1075"/>
    </row>
    <row r="29" spans="2:9">
      <c r="B29" s="1073">
        <f t="shared" si="0"/>
        <v>26</v>
      </c>
      <c r="E29" s="1072"/>
      <c r="F29" s="1072"/>
      <c r="G29" s="1072"/>
      <c r="H29" s="1072"/>
      <c r="I29" s="1075"/>
    </row>
    <row r="30" spans="2:9">
      <c r="B30" s="1073">
        <f t="shared" si="0"/>
        <v>27</v>
      </c>
      <c r="E30" s="1072"/>
      <c r="F30" s="1072"/>
      <c r="G30" s="1072"/>
      <c r="H30" s="1072"/>
      <c r="I30" s="1075"/>
    </row>
    <row r="31" spans="2:9">
      <c r="B31" s="1073">
        <f t="shared" si="0"/>
        <v>28</v>
      </c>
      <c r="E31" s="1072"/>
      <c r="F31" s="1072"/>
      <c r="G31" s="1072"/>
      <c r="H31" s="1072"/>
      <c r="I31" s="1075"/>
    </row>
    <row r="32" spans="2:9">
      <c r="B32" s="1073">
        <f t="shared" si="0"/>
        <v>29</v>
      </c>
      <c r="E32" s="1072"/>
      <c r="F32" s="1072"/>
      <c r="G32" s="1072"/>
      <c r="H32" s="1072"/>
      <c r="I32" s="1075"/>
    </row>
    <row r="33" spans="2:9">
      <c r="B33" s="1073">
        <f t="shared" si="0"/>
        <v>30</v>
      </c>
      <c r="E33" s="1072"/>
      <c r="F33" s="1072"/>
      <c r="G33" s="1072"/>
      <c r="H33" s="1072"/>
      <c r="I33" s="1075"/>
    </row>
    <row r="34" spans="2:9">
      <c r="B34" s="1073">
        <f t="shared" si="0"/>
        <v>31</v>
      </c>
      <c r="E34" s="1072"/>
      <c r="F34" s="1072"/>
      <c r="G34" s="1072"/>
      <c r="H34" s="1072"/>
      <c r="I34" s="1075"/>
    </row>
    <row r="35" spans="2:9">
      <c r="B35" s="1073">
        <f t="shared" si="0"/>
        <v>32</v>
      </c>
      <c r="E35" s="1072"/>
      <c r="F35" s="1072"/>
      <c r="G35" s="1072"/>
      <c r="H35" s="1072"/>
      <c r="I35" s="1075"/>
    </row>
    <row r="36" spans="2:9">
      <c r="B36" s="1073">
        <f t="shared" si="0"/>
        <v>33</v>
      </c>
      <c r="E36" s="1072"/>
      <c r="F36" s="1072"/>
      <c r="G36" s="1072"/>
      <c r="H36" s="1072"/>
      <c r="I36" s="1073"/>
    </row>
    <row r="37" spans="2:9">
      <c r="B37" s="1073">
        <f t="shared" si="0"/>
        <v>34</v>
      </c>
      <c r="E37" s="1072"/>
      <c r="F37" s="1072"/>
      <c r="G37" s="1072"/>
      <c r="H37" s="1072"/>
      <c r="I37" s="1073"/>
    </row>
    <row r="38" spans="2:9">
      <c r="B38" s="1073">
        <f t="shared" si="0"/>
        <v>35</v>
      </c>
      <c r="E38" s="1072"/>
      <c r="F38" s="1072"/>
      <c r="G38" s="1072"/>
      <c r="H38" s="1072"/>
      <c r="I38" s="1073"/>
    </row>
    <row r="39" spans="2:9">
      <c r="B39" s="1073">
        <f t="shared" si="0"/>
        <v>36</v>
      </c>
      <c r="E39" s="1072"/>
      <c r="F39" s="1072"/>
      <c r="G39" s="1072"/>
      <c r="H39" s="1072"/>
      <c r="I39" s="1073"/>
    </row>
    <row r="40" spans="2:9">
      <c r="B40" s="1073">
        <f t="shared" si="0"/>
        <v>37</v>
      </c>
      <c r="E40" s="1072"/>
      <c r="F40" s="1072"/>
      <c r="G40" s="1072"/>
      <c r="H40" s="1072"/>
      <c r="I40" s="1073"/>
    </row>
    <row r="41" spans="2:9">
      <c r="B41" s="1073">
        <f t="shared" si="0"/>
        <v>38</v>
      </c>
      <c r="E41" s="1072"/>
      <c r="F41" s="1072"/>
      <c r="G41" s="1072"/>
      <c r="H41" s="1072"/>
      <c r="I41" s="1073"/>
    </row>
    <row r="42" spans="2:9">
      <c r="B42" s="1073">
        <f t="shared" si="0"/>
        <v>39</v>
      </c>
      <c r="E42" s="1072"/>
      <c r="F42" s="1072"/>
      <c r="G42" s="1072"/>
      <c r="H42" s="1072"/>
      <c r="I42" s="1073"/>
    </row>
    <row r="43" spans="2:9">
      <c r="B43" s="1073">
        <f t="shared" si="0"/>
        <v>40</v>
      </c>
      <c r="E43" s="1073"/>
      <c r="F43" s="1073"/>
      <c r="G43" s="1073"/>
      <c r="H43" s="1073"/>
      <c r="I43" s="1073"/>
    </row>
    <row r="44" spans="2:9">
      <c r="B44" s="1073">
        <f t="shared" si="0"/>
        <v>41</v>
      </c>
      <c r="E44" s="1073"/>
      <c r="F44" s="1073"/>
      <c r="G44" s="1073"/>
      <c r="H44" s="1073"/>
      <c r="I44" s="1073"/>
    </row>
    <row r="45" spans="2:9">
      <c r="B45" s="1073">
        <f t="shared" si="0"/>
        <v>42</v>
      </c>
      <c r="E45" s="1073"/>
      <c r="F45" s="1073"/>
      <c r="G45" s="1073"/>
      <c r="H45" s="1073"/>
      <c r="I45" s="1073"/>
    </row>
    <row r="46" spans="2:9">
      <c r="B46" s="1073">
        <f t="shared" si="0"/>
        <v>43</v>
      </c>
      <c r="E46" s="1073"/>
      <c r="F46" s="1073"/>
      <c r="G46" s="1073"/>
      <c r="H46" s="1073"/>
      <c r="I46" s="1073"/>
    </row>
    <row r="47" spans="2:9">
      <c r="B47" s="1073">
        <f t="shared" si="0"/>
        <v>44</v>
      </c>
      <c r="E47" s="1073"/>
      <c r="F47" s="1073"/>
      <c r="G47" s="1073"/>
      <c r="H47" s="1073"/>
      <c r="I47" s="1073"/>
    </row>
    <row r="48" spans="2:9">
      <c r="B48" s="1073">
        <f t="shared" si="0"/>
        <v>45</v>
      </c>
      <c r="E48" s="1073"/>
      <c r="F48" s="1073"/>
      <c r="G48" s="1073"/>
      <c r="H48" s="1073"/>
      <c r="I48" s="1073"/>
    </row>
    <row r="49" spans="2:9">
      <c r="B49" s="1073">
        <f t="shared" si="0"/>
        <v>46</v>
      </c>
      <c r="C49" s="1073" t="s">
        <v>2944</v>
      </c>
      <c r="D49" s="1073" t="s">
        <v>1277</v>
      </c>
      <c r="E49" s="1073"/>
      <c r="F49" s="1073"/>
      <c r="G49" s="1073"/>
      <c r="H49" s="1073"/>
      <c r="I49" s="1073"/>
    </row>
    <row r="50" spans="2:9">
      <c r="B50" s="1073">
        <f t="shared" si="0"/>
        <v>47</v>
      </c>
      <c r="C50" s="1073" t="s">
        <v>2946</v>
      </c>
      <c r="D50" s="1073" t="s">
        <v>1319</v>
      </c>
      <c r="E50" s="1073"/>
      <c r="F50" s="1073"/>
      <c r="G50" s="1073"/>
      <c r="H50" s="1073"/>
      <c r="I50" s="1073"/>
    </row>
    <row r="51" spans="2:9">
      <c r="B51" s="1073">
        <f t="shared" si="0"/>
        <v>48</v>
      </c>
      <c r="C51" s="1076" t="s">
        <v>2948</v>
      </c>
      <c r="D51" s="1072" t="s">
        <v>76</v>
      </c>
      <c r="E51" s="1073"/>
      <c r="F51" s="1073"/>
      <c r="G51" s="1073"/>
      <c r="H51" s="1073"/>
      <c r="I51" s="1073"/>
    </row>
    <row r="52" spans="2:9">
      <c r="B52" s="1073">
        <f t="shared" si="0"/>
        <v>49</v>
      </c>
      <c r="C52" s="1076" t="s">
        <v>2949</v>
      </c>
      <c r="D52" s="1072" t="s">
        <v>76</v>
      </c>
      <c r="E52" s="1073"/>
      <c r="F52" s="1073"/>
      <c r="G52" s="1073"/>
      <c r="H52" s="1073"/>
      <c r="I52" s="1073"/>
    </row>
    <row r="53" spans="2:9">
      <c r="B53" s="1073">
        <f t="shared" si="0"/>
        <v>50</v>
      </c>
      <c r="C53" s="1076" t="s">
        <v>2951</v>
      </c>
      <c r="D53" s="1072" t="s">
        <v>76</v>
      </c>
      <c r="E53" s="1073"/>
      <c r="F53" s="1073"/>
      <c r="G53" s="1073"/>
      <c r="H53" s="1073"/>
      <c r="I53" s="1073"/>
    </row>
    <row r="54" spans="2:9">
      <c r="B54" s="1073">
        <f t="shared" si="0"/>
        <v>51</v>
      </c>
      <c r="C54" s="1076" t="s">
        <v>2952</v>
      </c>
      <c r="D54" s="1072" t="s">
        <v>1269</v>
      </c>
      <c r="E54" s="1073"/>
      <c r="F54" s="1073"/>
      <c r="G54" s="1073"/>
      <c r="H54" s="1073"/>
      <c r="I54" s="1073"/>
    </row>
    <row r="55" spans="2:9">
      <c r="B55" s="1073">
        <f t="shared" si="0"/>
        <v>52</v>
      </c>
      <c r="E55" s="1073"/>
      <c r="F55" s="1073"/>
      <c r="G55" s="1073"/>
      <c r="H55" s="1073"/>
      <c r="I55" s="1073"/>
    </row>
    <row r="56" spans="2:9">
      <c r="B56" s="1073">
        <f t="shared" si="0"/>
        <v>53</v>
      </c>
      <c r="E56" s="1073"/>
      <c r="F56" s="1073"/>
      <c r="G56" s="1073"/>
      <c r="H56" s="1073"/>
      <c r="I56" s="1073"/>
    </row>
    <row r="57" spans="2:9">
      <c r="B57" s="1073">
        <f t="shared" si="0"/>
        <v>54</v>
      </c>
      <c r="E57" s="1073"/>
      <c r="F57" s="1073"/>
      <c r="G57" s="1073"/>
      <c r="H57" s="1073"/>
      <c r="I57" s="1073"/>
    </row>
    <row r="58" spans="2:9">
      <c r="B58" s="1073">
        <f t="shared" si="0"/>
        <v>55</v>
      </c>
      <c r="C58" s="1073" t="s">
        <v>2956</v>
      </c>
      <c r="D58" s="1072" t="s">
        <v>76</v>
      </c>
      <c r="E58" s="1073"/>
      <c r="F58" s="1073"/>
      <c r="G58" s="1073"/>
      <c r="H58" s="1073"/>
      <c r="I58" s="1073"/>
    </row>
    <row r="59" spans="2:9">
      <c r="B59" s="1073">
        <f t="shared" si="0"/>
        <v>56</v>
      </c>
      <c r="C59" s="1073" t="s">
        <v>2957</v>
      </c>
      <c r="D59" s="1073" t="s">
        <v>1361</v>
      </c>
      <c r="E59" s="1073"/>
      <c r="F59" s="1073"/>
      <c r="G59" s="1073"/>
      <c r="H59" s="1073"/>
      <c r="I59" s="1073"/>
    </row>
  </sheetData>
  <autoFilter ref="B3:I59" xr:uid="{80E5F10C-F54D-4C19-93E3-DB507B8CC745}"/>
  <conditionalFormatting sqref="C4:H4 E5:H8 C9:H9 E10:H22 C23:H24 E25:H42 D58">
    <cfRule type="cellIs" dxfId="3576" priority="3" operator="equal">
      <formula>"WIP"</formula>
    </cfRule>
    <cfRule type="cellIs" dxfId="3575" priority="4" operator="equal">
      <formula>"C"</formula>
    </cfRule>
  </conditionalFormatting>
  <conditionalFormatting sqref="D51:D54">
    <cfRule type="cellIs" dxfId="3574" priority="1" operator="equal">
      <formula>"WIP"</formula>
    </cfRule>
    <cfRule type="cellIs" dxfId="3573" priority="2" operator="equal">
      <formula>"C"</formula>
    </cfRule>
  </conditionalFormatting>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690B4-26E2-48FF-9D62-426E371D80AE}">
  <sheetPr>
    <tabColor rgb="FF00B0F0"/>
  </sheetPr>
  <dimension ref="C2:L29"/>
  <sheetViews>
    <sheetView workbookViewId="0">
      <selection activeCell="K2" sqref="K2"/>
    </sheetView>
  </sheetViews>
  <sheetFormatPr defaultRowHeight="14.5"/>
  <cols>
    <col min="1" max="2" width="8.7265625" style="1129"/>
    <col min="3" max="3" width="6.08984375" style="1129" bestFit="1" customWidth="1"/>
    <col min="4" max="4" width="15.453125" style="1129" bestFit="1" customWidth="1"/>
    <col min="5" max="5" width="10.6328125" style="1128" bestFit="1" customWidth="1"/>
    <col min="6" max="6" width="16.36328125" style="1128" customWidth="1"/>
    <col min="7" max="7" width="8.54296875" style="1128" customWidth="1"/>
    <col min="8" max="8" width="1.7265625" style="1129" customWidth="1"/>
    <col min="9" max="10" width="8.7265625" style="1129"/>
    <col min="11" max="11" width="11.36328125" style="1128" customWidth="1"/>
    <col min="12" max="16384" width="8.7265625" style="1129"/>
  </cols>
  <sheetData>
    <row r="2" spans="3:12" s="1137" customFormat="1" ht="43.5">
      <c r="C2" s="1134" t="s">
        <v>2919</v>
      </c>
      <c r="D2" s="1134" t="s">
        <v>3317</v>
      </c>
      <c r="E2" s="1135" t="s">
        <v>3122</v>
      </c>
      <c r="F2" s="1135" t="s">
        <v>3326</v>
      </c>
      <c r="G2" s="1135" t="s">
        <v>994</v>
      </c>
      <c r="I2" s="1139" t="s">
        <v>2919</v>
      </c>
      <c r="J2" s="1135" t="s">
        <v>3327</v>
      </c>
      <c r="K2" s="1135" t="s">
        <v>3328</v>
      </c>
      <c r="L2" s="1135" t="s">
        <v>994</v>
      </c>
    </row>
    <row r="3" spans="3:12">
      <c r="C3" s="1488" t="s">
        <v>1675</v>
      </c>
      <c r="D3" s="834" t="s">
        <v>3318</v>
      </c>
      <c r="E3" s="1131">
        <f>34+39+12+2</f>
        <v>87</v>
      </c>
      <c r="F3" s="1131"/>
      <c r="G3" s="1131">
        <f>E3+F3</f>
        <v>87</v>
      </c>
      <c r="I3" s="1138" t="s">
        <v>76</v>
      </c>
      <c r="J3" s="1138">
        <v>34</v>
      </c>
      <c r="K3" s="1138"/>
      <c r="L3" s="1138">
        <f>J3+K3</f>
        <v>34</v>
      </c>
    </row>
    <row r="4" spans="3:12">
      <c r="C4" s="1488"/>
      <c r="D4" s="1132" t="s">
        <v>3319</v>
      </c>
      <c r="E4" s="1131">
        <f>34+12+2</f>
        <v>48</v>
      </c>
      <c r="F4" s="1131"/>
      <c r="G4" s="1131">
        <f t="shared" ref="G4:G25" si="0">E4+F4</f>
        <v>48</v>
      </c>
      <c r="I4" s="1138" t="s">
        <v>62</v>
      </c>
      <c r="J4" s="1138">
        <v>39</v>
      </c>
      <c r="K4" s="1138"/>
      <c r="L4" s="1138">
        <f t="shared" ref="L4:L28" si="1">J4+K4</f>
        <v>39</v>
      </c>
    </row>
    <row r="5" spans="3:12">
      <c r="C5" s="1488"/>
      <c r="D5" s="1132" t="s">
        <v>3320</v>
      </c>
      <c r="E5" s="1131">
        <v>39</v>
      </c>
      <c r="F5" s="1131"/>
      <c r="G5" s="1131">
        <f t="shared" si="0"/>
        <v>39</v>
      </c>
      <c r="I5" s="1138" t="s">
        <v>53</v>
      </c>
      <c r="J5" s="1138">
        <v>12</v>
      </c>
      <c r="K5" s="1138"/>
      <c r="L5" s="1138">
        <f t="shared" si="1"/>
        <v>12</v>
      </c>
    </row>
    <row r="6" spans="3:12">
      <c r="C6" s="1488"/>
      <c r="D6" s="1132" t="s">
        <v>3321</v>
      </c>
      <c r="E6" s="1131">
        <v>12</v>
      </c>
      <c r="F6" s="1131"/>
      <c r="G6" s="1131">
        <f t="shared" si="0"/>
        <v>12</v>
      </c>
      <c r="I6" s="1138" t="s">
        <v>249</v>
      </c>
      <c r="J6" s="1138">
        <v>2</v>
      </c>
      <c r="K6" s="1138"/>
      <c r="L6" s="1138">
        <f t="shared" si="1"/>
        <v>2</v>
      </c>
    </row>
    <row r="7" spans="3:12">
      <c r="C7" s="1488"/>
      <c r="D7" s="1132" t="s">
        <v>3322</v>
      </c>
      <c r="E7" s="1131">
        <v>2</v>
      </c>
      <c r="F7" s="1131"/>
      <c r="G7" s="1131">
        <f t="shared" si="0"/>
        <v>2</v>
      </c>
      <c r="I7" s="1138"/>
      <c r="J7" s="1138"/>
      <c r="K7" s="1138"/>
      <c r="L7" s="1138">
        <f t="shared" si="1"/>
        <v>0</v>
      </c>
    </row>
    <row r="8" spans="3:12" ht="7" customHeight="1">
      <c r="C8" s="1130"/>
      <c r="D8" s="1130"/>
      <c r="E8" s="1133"/>
      <c r="F8" s="1133"/>
      <c r="G8" s="1133"/>
      <c r="I8" s="1138"/>
      <c r="J8" s="1138"/>
      <c r="K8" s="1138"/>
      <c r="L8" s="1138"/>
    </row>
    <row r="9" spans="3:12">
      <c r="C9" s="1488" t="s">
        <v>2421</v>
      </c>
      <c r="D9" s="834" t="s">
        <v>3318</v>
      </c>
      <c r="E9" s="1131">
        <f>10+2+1</f>
        <v>13</v>
      </c>
      <c r="F9" s="1131">
        <v>16</v>
      </c>
      <c r="G9" s="1131">
        <f t="shared" si="0"/>
        <v>29</v>
      </c>
      <c r="I9" s="1138" t="s">
        <v>1269</v>
      </c>
      <c r="J9" s="1138">
        <v>10</v>
      </c>
      <c r="K9" s="1138">
        <v>14</v>
      </c>
      <c r="L9" s="1138">
        <f t="shared" si="1"/>
        <v>24</v>
      </c>
    </row>
    <row r="10" spans="3:12">
      <c r="C10" s="1488"/>
      <c r="D10" s="1132" t="s">
        <v>3319</v>
      </c>
      <c r="E10" s="1131">
        <v>11</v>
      </c>
      <c r="F10" s="1131">
        <v>16</v>
      </c>
      <c r="G10" s="1131">
        <f t="shared" si="0"/>
        <v>27</v>
      </c>
      <c r="I10" s="1138" t="s">
        <v>90</v>
      </c>
      <c r="J10" s="1138">
        <v>2</v>
      </c>
      <c r="K10" s="1138"/>
      <c r="L10" s="1138">
        <f t="shared" si="1"/>
        <v>2</v>
      </c>
    </row>
    <row r="11" spans="3:12">
      <c r="C11" s="1488"/>
      <c r="D11" s="1132" t="s">
        <v>3320</v>
      </c>
      <c r="E11" s="1131">
        <v>2</v>
      </c>
      <c r="F11" s="1131"/>
      <c r="G11" s="1131">
        <f t="shared" si="0"/>
        <v>2</v>
      </c>
      <c r="I11" s="1138" t="s">
        <v>1937</v>
      </c>
      <c r="J11" s="1138">
        <v>1</v>
      </c>
      <c r="K11" s="1138"/>
      <c r="L11" s="1138">
        <f t="shared" si="1"/>
        <v>1</v>
      </c>
    </row>
    <row r="12" spans="3:12">
      <c r="C12" s="1488"/>
      <c r="D12" s="1132" t="s">
        <v>3321</v>
      </c>
      <c r="E12" s="1131">
        <v>1</v>
      </c>
      <c r="F12" s="1131"/>
      <c r="G12" s="1131">
        <f t="shared" si="0"/>
        <v>1</v>
      </c>
      <c r="I12" s="1138" t="s">
        <v>1980</v>
      </c>
      <c r="J12" s="1138"/>
      <c r="K12" s="1138">
        <v>2</v>
      </c>
      <c r="L12" s="1138">
        <f t="shared" si="1"/>
        <v>2</v>
      </c>
    </row>
    <row r="13" spans="3:12">
      <c r="C13" s="1488"/>
      <c r="D13" s="1132" t="s">
        <v>3322</v>
      </c>
      <c r="E13" s="1131"/>
      <c r="F13" s="1131">
        <v>2</v>
      </c>
      <c r="G13" s="1131">
        <f t="shared" si="0"/>
        <v>2</v>
      </c>
      <c r="I13" s="1138"/>
      <c r="J13" s="1138"/>
      <c r="K13" s="1138"/>
      <c r="L13" s="1138">
        <f t="shared" si="1"/>
        <v>0</v>
      </c>
    </row>
    <row r="14" spans="3:12" ht="7" customHeight="1">
      <c r="C14" s="1130"/>
      <c r="D14" s="1130"/>
      <c r="E14" s="1133"/>
      <c r="F14" s="1133"/>
      <c r="G14" s="1133"/>
      <c r="I14" s="1138"/>
      <c r="J14" s="1138"/>
      <c r="K14" s="1138"/>
      <c r="L14" s="1138"/>
    </row>
    <row r="15" spans="3:12">
      <c r="C15" s="1488" t="s">
        <v>2422</v>
      </c>
      <c r="D15" s="834" t="s">
        <v>3318</v>
      </c>
      <c r="E15" s="1131">
        <v>5</v>
      </c>
      <c r="F15" s="1131"/>
      <c r="G15" s="1131">
        <f t="shared" si="0"/>
        <v>5</v>
      </c>
      <c r="I15" s="1138" t="s">
        <v>1277</v>
      </c>
      <c r="J15" s="1138"/>
      <c r="K15" s="1138"/>
      <c r="L15" s="1138">
        <f t="shared" si="1"/>
        <v>0</v>
      </c>
    </row>
    <row r="16" spans="3:12">
      <c r="C16" s="1488"/>
      <c r="D16" s="1132" t="s">
        <v>3319</v>
      </c>
      <c r="E16" s="1131">
        <v>2</v>
      </c>
      <c r="F16" s="1131"/>
      <c r="G16" s="1131">
        <f t="shared" si="0"/>
        <v>2</v>
      </c>
      <c r="I16" s="1138" t="s">
        <v>1361</v>
      </c>
      <c r="J16" s="1138">
        <v>3</v>
      </c>
      <c r="K16" s="1138"/>
      <c r="L16" s="1138">
        <f t="shared" si="1"/>
        <v>3</v>
      </c>
    </row>
    <row r="17" spans="3:12">
      <c r="C17" s="1488"/>
      <c r="D17" s="1132" t="s">
        <v>3320</v>
      </c>
      <c r="E17" s="1131">
        <v>3</v>
      </c>
      <c r="F17" s="1131"/>
      <c r="G17" s="1131">
        <f t="shared" si="0"/>
        <v>3</v>
      </c>
      <c r="I17" s="1138" t="s">
        <v>1402</v>
      </c>
      <c r="J17" s="1138">
        <v>2</v>
      </c>
      <c r="K17" s="1138"/>
      <c r="L17" s="1138">
        <f t="shared" si="1"/>
        <v>2</v>
      </c>
    </row>
    <row r="18" spans="3:12">
      <c r="C18" s="1488"/>
      <c r="D18" s="1132" t="s">
        <v>3321</v>
      </c>
      <c r="E18" s="1131">
        <v>2</v>
      </c>
      <c r="F18" s="1131"/>
      <c r="G18" s="1131">
        <f t="shared" si="0"/>
        <v>2</v>
      </c>
      <c r="I18" s="1138" t="s">
        <v>1956</v>
      </c>
      <c r="J18" s="1138"/>
      <c r="K18" s="1138"/>
      <c r="L18" s="1138">
        <f t="shared" si="1"/>
        <v>0</v>
      </c>
    </row>
    <row r="19" spans="3:12">
      <c r="C19" s="1488"/>
      <c r="D19" s="1132" t="s">
        <v>3322</v>
      </c>
      <c r="E19" s="1131"/>
      <c r="F19" s="1131"/>
      <c r="G19" s="1131"/>
      <c r="I19" s="1138"/>
      <c r="J19" s="1138"/>
      <c r="K19" s="1138"/>
      <c r="L19" s="1138">
        <f t="shared" si="1"/>
        <v>0</v>
      </c>
    </row>
    <row r="20" spans="3:12" ht="6" customHeight="1">
      <c r="C20" s="1130"/>
      <c r="D20" s="1130"/>
      <c r="E20" s="1133"/>
      <c r="F20" s="1133"/>
      <c r="G20" s="1133"/>
      <c r="I20" s="1138"/>
      <c r="J20" s="1138"/>
      <c r="K20" s="1138"/>
      <c r="L20" s="1138"/>
    </row>
    <row r="21" spans="3:12">
      <c r="C21" s="1488" t="s">
        <v>2449</v>
      </c>
      <c r="D21" s="834" t="s">
        <v>3318</v>
      </c>
      <c r="E21" s="1131">
        <v>5</v>
      </c>
      <c r="F21" s="1131">
        <f>20-1</f>
        <v>19</v>
      </c>
      <c r="G21" s="1131">
        <f t="shared" si="0"/>
        <v>24</v>
      </c>
      <c r="I21" s="1138" t="s">
        <v>1319</v>
      </c>
      <c r="J21" s="1138"/>
      <c r="K21" s="1138">
        <v>13</v>
      </c>
      <c r="L21" s="1138">
        <f t="shared" si="1"/>
        <v>13</v>
      </c>
    </row>
    <row r="22" spans="3:12">
      <c r="C22" s="1488"/>
      <c r="D22" s="1132" t="s">
        <v>3319</v>
      </c>
      <c r="E22" s="1131">
        <v>2</v>
      </c>
      <c r="F22" s="1131">
        <v>18</v>
      </c>
      <c r="G22" s="1131">
        <f t="shared" si="0"/>
        <v>20</v>
      </c>
      <c r="I22" s="1138" t="s">
        <v>1998</v>
      </c>
      <c r="J22" s="1138">
        <v>3</v>
      </c>
      <c r="K22" s="1138">
        <v>1</v>
      </c>
      <c r="L22" s="1138">
        <f t="shared" si="1"/>
        <v>4</v>
      </c>
    </row>
    <row r="23" spans="3:12">
      <c r="C23" s="1488"/>
      <c r="D23" s="1132" t="s">
        <v>3320</v>
      </c>
      <c r="E23" s="1131">
        <v>3</v>
      </c>
      <c r="F23" s="1131">
        <v>1</v>
      </c>
      <c r="G23" s="1131">
        <f t="shared" si="0"/>
        <v>4</v>
      </c>
      <c r="I23" s="1138" t="s">
        <v>1938</v>
      </c>
      <c r="J23" s="1138">
        <v>2</v>
      </c>
      <c r="K23" s="1138"/>
      <c r="L23" s="1138">
        <f t="shared" si="1"/>
        <v>2</v>
      </c>
    </row>
    <row r="24" spans="3:12">
      <c r="C24" s="1488"/>
      <c r="D24" s="1132" t="s">
        <v>3321</v>
      </c>
      <c r="E24" s="1131">
        <v>2</v>
      </c>
      <c r="F24" s="1131"/>
      <c r="G24" s="1131">
        <f t="shared" si="0"/>
        <v>2</v>
      </c>
      <c r="I24" s="1138" t="s">
        <v>2235</v>
      </c>
      <c r="J24" s="1138"/>
      <c r="K24" s="1138">
        <v>5</v>
      </c>
      <c r="L24" s="1138">
        <f t="shared" si="1"/>
        <v>5</v>
      </c>
    </row>
    <row r="25" spans="3:12">
      <c r="C25" s="1488"/>
      <c r="D25" s="1132" t="s">
        <v>3322</v>
      </c>
      <c r="E25" s="1131"/>
      <c r="F25" s="1131">
        <v>5</v>
      </c>
      <c r="G25" s="1131">
        <f t="shared" si="0"/>
        <v>5</v>
      </c>
      <c r="I25" s="1138"/>
      <c r="J25" s="1138"/>
      <c r="K25" s="1138"/>
      <c r="L25" s="1138">
        <f t="shared" si="1"/>
        <v>0</v>
      </c>
    </row>
    <row r="26" spans="3:12">
      <c r="C26" s="1488"/>
      <c r="D26" s="1132" t="s">
        <v>3323</v>
      </c>
      <c r="E26" s="1131"/>
      <c r="F26" s="1131"/>
      <c r="G26" s="1131"/>
      <c r="I26" s="1138"/>
      <c r="J26" s="1138"/>
      <c r="K26" s="1138"/>
      <c r="L26" s="1138">
        <f t="shared" si="1"/>
        <v>0</v>
      </c>
    </row>
    <row r="27" spans="3:12">
      <c r="C27" s="1488"/>
      <c r="D27" s="1132" t="s">
        <v>3324</v>
      </c>
      <c r="E27" s="1131"/>
      <c r="F27" s="1131"/>
      <c r="G27" s="1131"/>
      <c r="I27" s="1138"/>
      <c r="J27" s="1138"/>
      <c r="K27" s="1138"/>
      <c r="L27" s="1138">
        <f t="shared" si="1"/>
        <v>0</v>
      </c>
    </row>
    <row r="28" spans="3:12">
      <c r="C28" s="1488"/>
      <c r="D28" s="1132" t="s">
        <v>3325</v>
      </c>
      <c r="E28" s="1131"/>
      <c r="F28" s="1131"/>
      <c r="G28" s="1131"/>
      <c r="I28" s="1138"/>
      <c r="J28" s="1138"/>
      <c r="K28" s="1138"/>
      <c r="L28" s="1138">
        <f t="shared" si="1"/>
        <v>0</v>
      </c>
    </row>
    <row r="29" spans="3:12">
      <c r="C29" s="1489" t="s">
        <v>994</v>
      </c>
      <c r="D29" s="1489"/>
      <c r="E29" s="1136">
        <f>E21+E15+E9+E3</f>
        <v>110</v>
      </c>
      <c r="F29" s="1136">
        <f>F21+F15+F9+F3</f>
        <v>35</v>
      </c>
      <c r="G29" s="1136">
        <f>G21+G15+G9+G3</f>
        <v>145</v>
      </c>
      <c r="I29" s="1136" t="s">
        <v>994</v>
      </c>
      <c r="J29" s="1136">
        <f>SUM(J3:J28)</f>
        <v>110</v>
      </c>
      <c r="K29" s="1136">
        <f>SUM(K3:K28)</f>
        <v>35</v>
      </c>
      <c r="L29" s="1136">
        <f>SUM(L3:L28)</f>
        <v>145</v>
      </c>
    </row>
  </sheetData>
  <mergeCells count="5">
    <mergeCell ref="C3:C7"/>
    <mergeCell ref="C9:C13"/>
    <mergeCell ref="C15:C19"/>
    <mergeCell ref="C21:C28"/>
    <mergeCell ref="C29:D29"/>
  </mergeCells>
  <pageMargins left="0.7" right="0.7" top="0.75" bottom="0.75" header="0.3" footer="0.3"/>
  <pageSetup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A6BB3-CEE8-4ADE-8B8D-03BE276F481B}">
  <sheetPr>
    <tabColor rgb="FFFF0000"/>
  </sheetPr>
  <dimension ref="A1:P7"/>
  <sheetViews>
    <sheetView zoomScale="90" workbookViewId="0">
      <pane ySplit="6" topLeftCell="A7" activePane="bottomLeft" state="frozen"/>
      <selection activeCell="L36" sqref="L36"/>
      <selection pane="bottomLeft" activeCell="O7" sqref="O7"/>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11.36328125" style="648" hidden="1" customWidth="1"/>
    <col min="6" max="6" width="9.1796875" style="648" customWidth="1"/>
    <col min="7" max="7" width="10.08984375" style="648" bestFit="1" customWidth="1"/>
    <col min="8" max="8" width="11.08984375" style="648" bestFit="1" customWidth="1"/>
    <col min="9" max="9" width="10.26953125" style="648" customWidth="1"/>
    <col min="10" max="10" width="12.6328125" style="648" bestFit="1" customWidth="1"/>
    <col min="11" max="11" width="9.1796875" style="648" customWidth="1"/>
    <col min="12" max="12" width="12.08984375" style="649" customWidth="1"/>
    <col min="13" max="13" width="24.6328125" style="648" customWidth="1"/>
    <col min="14" max="14" width="19.08984375" style="650" bestFit="1" customWidth="1"/>
    <col min="15" max="15" width="12.6328125" style="650" bestFit="1" customWidth="1"/>
    <col min="16" max="16" width="33.36328125" style="648" customWidth="1"/>
    <col min="17" max="17" width="7.90625" style="648"/>
    <col min="18" max="18" width="12.453125" style="648" customWidth="1"/>
    <col min="19" max="16384" width="7.90625" style="648"/>
  </cols>
  <sheetData>
    <row r="1" spans="1:16" ht="12.5">
      <c r="A1" s="645" t="s">
        <v>37</v>
      </c>
      <c r="B1" s="646"/>
      <c r="C1" s="647"/>
      <c r="D1" s="647"/>
      <c r="E1" s="647"/>
      <c r="F1" s="647"/>
      <c r="G1" s="647"/>
      <c r="H1" s="647"/>
      <c r="I1" s="647"/>
      <c r="J1" s="647"/>
      <c r="K1" s="647"/>
      <c r="M1" s="647"/>
      <c r="N1" s="699" t="s">
        <v>38</v>
      </c>
      <c r="O1" s="700">
        <f>'TB-605'!E1</f>
        <v>46118</v>
      </c>
    </row>
    <row r="2" spans="1:16" ht="12.5">
      <c r="A2" s="651" t="s">
        <v>3247</v>
      </c>
      <c r="B2" s="652"/>
      <c r="C2" s="653"/>
      <c r="D2" s="653"/>
      <c r="E2" s="653"/>
      <c r="F2" s="653"/>
      <c r="G2" s="653"/>
      <c r="H2" s="653"/>
      <c r="I2" s="653"/>
      <c r="J2" s="653"/>
      <c r="K2" s="653"/>
      <c r="M2" s="653"/>
    </row>
    <row r="3" spans="1:16" ht="12.5">
      <c r="A3" s="651" t="s">
        <v>642</v>
      </c>
      <c r="B3" s="651"/>
      <c r="C3" s="654"/>
      <c r="D3" s="654"/>
      <c r="E3" s="654"/>
      <c r="F3" s="654"/>
      <c r="G3" s="654"/>
      <c r="H3" s="654"/>
      <c r="I3" s="654"/>
      <c r="J3" s="654"/>
      <c r="K3" s="654"/>
      <c r="M3" s="654"/>
    </row>
    <row r="5" spans="1:16" s="661" customFormat="1" ht="17.5" customHeight="1">
      <c r="A5" s="1481" t="s">
        <v>1785</v>
      </c>
      <c r="B5" s="1481" t="s">
        <v>998</v>
      </c>
      <c r="C5" s="1481" t="s">
        <v>44</v>
      </c>
      <c r="D5" s="1481" t="s">
        <v>45</v>
      </c>
      <c r="E5" s="1481" t="s">
        <v>1762</v>
      </c>
      <c r="F5" s="1481" t="s">
        <v>1441</v>
      </c>
      <c r="G5" s="1483" t="s">
        <v>28</v>
      </c>
      <c r="H5" s="1484"/>
      <c r="I5" s="1484"/>
      <c r="J5" s="1484"/>
      <c r="K5" s="1485"/>
      <c r="L5" s="1486" t="s">
        <v>2419</v>
      </c>
      <c r="M5" s="1481" t="s">
        <v>627</v>
      </c>
      <c r="N5" s="659" t="s">
        <v>1763</v>
      </c>
      <c r="O5" s="660" t="s">
        <v>1764</v>
      </c>
      <c r="P5" s="660" t="s">
        <v>1765</v>
      </c>
    </row>
    <row r="6" spans="1:16" s="661" customFormat="1" ht="17.5" customHeight="1">
      <c r="A6" s="1482"/>
      <c r="B6" s="1482"/>
      <c r="C6" s="1482"/>
      <c r="D6" s="1482"/>
      <c r="E6" s="1482"/>
      <c r="F6" s="1482"/>
      <c r="G6" s="659" t="s">
        <v>1416</v>
      </c>
      <c r="H6" s="659" t="s">
        <v>2417</v>
      </c>
      <c r="I6" s="659" t="s">
        <v>2391</v>
      </c>
      <c r="J6" s="659" t="s">
        <v>2418</v>
      </c>
      <c r="K6" s="659" t="s">
        <v>2409</v>
      </c>
      <c r="L6" s="1487"/>
      <c r="M6" s="1482"/>
      <c r="N6" s="659"/>
      <c r="O6" s="660"/>
      <c r="P6" s="660"/>
    </row>
    <row r="7" spans="1:16" s="1057" customFormat="1" ht="40.5" customHeight="1">
      <c r="A7" s="937">
        <v>1</v>
      </c>
      <c r="B7" s="938" t="s">
        <v>3065</v>
      </c>
      <c r="C7" s="937" t="s">
        <v>3249</v>
      </c>
      <c r="D7" s="937" t="s">
        <v>92</v>
      </c>
      <c r="E7" s="939">
        <f>31.932+4.177</f>
        <v>36.108999999999995</v>
      </c>
      <c r="F7" s="940" t="s">
        <v>3278</v>
      </c>
      <c r="G7" s="940"/>
      <c r="H7" s="940"/>
      <c r="I7" s="940"/>
      <c r="J7" s="940"/>
      <c r="K7" s="940"/>
      <c r="L7" s="940"/>
      <c r="M7" s="941" t="s">
        <v>22</v>
      </c>
      <c r="N7" s="937" t="s">
        <v>3248</v>
      </c>
      <c r="O7" s="937">
        <v>5</v>
      </c>
      <c r="P7" s="942" t="s">
        <v>3295</v>
      </c>
    </row>
  </sheetData>
  <autoFilter ref="A6:P7" xr:uid="{25B1D0EB-708F-4A06-9C00-687ACFD68158}"/>
  <mergeCells count="9">
    <mergeCell ref="G5:K5"/>
    <mergeCell ref="L5:L6"/>
    <mergeCell ref="M5:M6"/>
    <mergeCell ref="A5:A6"/>
    <mergeCell ref="B5:B6"/>
    <mergeCell ref="C5:C6"/>
    <mergeCell ref="D5:D6"/>
    <mergeCell ref="E5:E6"/>
    <mergeCell ref="F5:F6"/>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997CA-6918-4AF6-97B8-9B6873E3624F}">
  <sheetPr>
    <tabColor rgb="FF002060"/>
  </sheetPr>
  <dimension ref="A1:K75"/>
  <sheetViews>
    <sheetView zoomScale="90" zoomScaleNormal="90" workbookViewId="0">
      <pane ySplit="6" topLeftCell="A66" activePane="bottomLeft" state="frozen"/>
      <selection activeCell="I9" sqref="I9"/>
      <selection pane="bottomLeft" activeCell="I9" sqref="I9"/>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1796875" style="648" customWidth="1"/>
    <col min="7" max="7" width="10.7265625" style="649" bestFit="1" customWidth="1"/>
    <col min="8" max="8" width="14.81640625" style="648" bestFit="1" customWidth="1"/>
    <col min="9" max="9" width="19.08984375" style="650" bestFit="1" customWidth="1"/>
    <col min="10" max="10" width="12.6328125" style="650" bestFit="1" customWidth="1"/>
    <col min="11" max="11" width="38.81640625" style="648" bestFit="1" customWidth="1"/>
    <col min="12" max="12" width="7.90625" style="648" customWidth="1"/>
    <col min="13" max="13" width="12.453125" style="648" customWidth="1"/>
    <col min="14" max="16384" width="7.90625" style="648"/>
  </cols>
  <sheetData>
    <row r="1" spans="1:11" ht="12.5">
      <c r="A1" s="1490" t="s">
        <v>37</v>
      </c>
      <c r="B1" s="1490"/>
      <c r="C1" s="1490"/>
      <c r="D1" s="1490"/>
      <c r="E1" s="1490"/>
      <c r="F1" s="1490"/>
      <c r="G1" s="1490"/>
      <c r="H1" s="1490"/>
      <c r="I1" s="699" t="s">
        <v>38</v>
      </c>
      <c r="J1" s="700">
        <f>'TB-605'!E1</f>
        <v>46118</v>
      </c>
    </row>
    <row r="2" spans="1:11" ht="12.5">
      <c r="A2" s="651" t="s">
        <v>2851</v>
      </c>
      <c r="B2" s="652"/>
      <c r="C2" s="653"/>
      <c r="D2" s="653"/>
      <c r="E2" s="653"/>
      <c r="F2" s="653"/>
      <c r="H2" s="653"/>
    </row>
    <row r="3" spans="1:11" ht="12.5">
      <c r="A3" s="651" t="s">
        <v>3244</v>
      </c>
      <c r="B3" s="651"/>
      <c r="C3" s="654"/>
      <c r="D3" s="654"/>
      <c r="E3" s="654"/>
      <c r="F3" s="654"/>
      <c r="H3" s="654"/>
    </row>
    <row r="5" spans="1:11" s="661" customFormat="1" ht="17.5" customHeight="1">
      <c r="A5" s="1481" t="s">
        <v>1785</v>
      </c>
      <c r="B5" s="1481" t="s">
        <v>998</v>
      </c>
      <c r="C5" s="1481" t="s">
        <v>44</v>
      </c>
      <c r="D5" s="1486" t="s">
        <v>3243</v>
      </c>
      <c r="E5" s="1481" t="s">
        <v>1762</v>
      </c>
      <c r="F5" s="1486" t="s">
        <v>3280</v>
      </c>
      <c r="G5" s="1486" t="s">
        <v>3245</v>
      </c>
      <c r="H5" s="1481" t="s">
        <v>627</v>
      </c>
      <c r="I5" s="1481" t="s">
        <v>1763</v>
      </c>
      <c r="J5" s="1486" t="s">
        <v>1764</v>
      </c>
      <c r="K5" s="660" t="s">
        <v>1765</v>
      </c>
    </row>
    <row r="6" spans="1:11" s="661" customFormat="1" ht="17.5" customHeight="1">
      <c r="A6" s="1482"/>
      <c r="B6" s="1482"/>
      <c r="C6" s="1482"/>
      <c r="D6" s="1482"/>
      <c r="E6" s="1482"/>
      <c r="F6" s="1482"/>
      <c r="G6" s="1482"/>
      <c r="H6" s="1482"/>
      <c r="I6" s="1482"/>
      <c r="J6" s="1487"/>
      <c r="K6" s="660"/>
    </row>
    <row r="7" spans="1:11" s="1057" customFormat="1" ht="31" customHeight="1">
      <c r="A7" s="751">
        <v>1</v>
      </c>
      <c r="B7" s="752" t="s">
        <v>2881</v>
      </c>
      <c r="C7" s="751" t="s">
        <v>62</v>
      </c>
      <c r="D7" s="751">
        <v>19.440000000000001</v>
      </c>
      <c r="E7" s="787">
        <v>34.389000000000003</v>
      </c>
      <c r="F7" s="753">
        <v>46055</v>
      </c>
      <c r="G7" s="753">
        <v>46059</v>
      </c>
      <c r="H7" s="751" t="s">
        <v>631</v>
      </c>
      <c r="I7" s="751" t="s">
        <v>3314</v>
      </c>
      <c r="J7" s="751">
        <v>30</v>
      </c>
      <c r="K7" s="1127"/>
    </row>
    <row r="8" spans="1:11" s="1057" customFormat="1" ht="31" customHeight="1">
      <c r="A8" s="751">
        <f t="shared" ref="A8:A75" si="0">A7+1</f>
        <v>2</v>
      </c>
      <c r="B8" s="752" t="s">
        <v>2402</v>
      </c>
      <c r="C8" s="751" t="s">
        <v>76</v>
      </c>
      <c r="D8" s="1157">
        <v>18.338999999999999</v>
      </c>
      <c r="E8" s="787"/>
      <c r="F8" s="753">
        <v>46056</v>
      </c>
      <c r="G8" s="753">
        <v>46060</v>
      </c>
      <c r="H8" s="751" t="s">
        <v>631</v>
      </c>
      <c r="I8" s="751" t="s">
        <v>3329</v>
      </c>
      <c r="J8" s="751">
        <v>34</v>
      </c>
      <c r="K8" s="1127"/>
    </row>
    <row r="9" spans="1:11" s="1057" customFormat="1" ht="31" customHeight="1">
      <c r="A9" s="751">
        <f t="shared" si="0"/>
        <v>3</v>
      </c>
      <c r="B9" s="752" t="s">
        <v>2900</v>
      </c>
      <c r="C9" s="751" t="s">
        <v>76</v>
      </c>
      <c r="D9" s="1157">
        <v>18.338999999999999</v>
      </c>
      <c r="E9" s="787"/>
      <c r="F9" s="753">
        <v>46059</v>
      </c>
      <c r="G9" s="753">
        <v>46061</v>
      </c>
      <c r="H9" s="751" t="s">
        <v>631</v>
      </c>
      <c r="I9" s="751" t="s">
        <v>3314</v>
      </c>
      <c r="J9" s="751">
        <v>30</v>
      </c>
      <c r="K9" s="1127"/>
    </row>
    <row r="10" spans="1:11" s="1057" customFormat="1" ht="31" customHeight="1">
      <c r="A10" s="751">
        <f t="shared" si="0"/>
        <v>4</v>
      </c>
      <c r="B10" s="752" t="s">
        <v>2891</v>
      </c>
      <c r="C10" s="751" t="s">
        <v>76</v>
      </c>
      <c r="D10" s="1157">
        <v>18.338999999999999</v>
      </c>
      <c r="E10" s="787"/>
      <c r="F10" s="753">
        <v>46058</v>
      </c>
      <c r="G10" s="753">
        <v>46062</v>
      </c>
      <c r="H10" s="751" t="s">
        <v>631</v>
      </c>
      <c r="I10" s="751" t="s">
        <v>3334</v>
      </c>
      <c r="J10" s="751">
        <v>22</v>
      </c>
      <c r="K10" s="1127"/>
    </row>
    <row r="11" spans="1:11" s="1057" customFormat="1" ht="31" customHeight="1">
      <c r="A11" s="751">
        <f t="shared" si="0"/>
        <v>5</v>
      </c>
      <c r="B11" s="752" t="s">
        <v>2877</v>
      </c>
      <c r="C11" s="751" t="s">
        <v>53</v>
      </c>
      <c r="D11" s="751">
        <v>22.68</v>
      </c>
      <c r="E11" s="787">
        <v>21.318000000000001</v>
      </c>
      <c r="F11" s="753">
        <v>46055</v>
      </c>
      <c r="G11" s="753">
        <v>46063</v>
      </c>
      <c r="H11" s="751" t="s">
        <v>631</v>
      </c>
      <c r="I11" s="751" t="s">
        <v>3315</v>
      </c>
      <c r="J11" s="751">
        <v>32</v>
      </c>
      <c r="K11" s="1127"/>
    </row>
    <row r="12" spans="1:11" s="1057" customFormat="1" ht="31" customHeight="1">
      <c r="A12" s="751">
        <f t="shared" si="0"/>
        <v>6</v>
      </c>
      <c r="B12" s="752" t="s">
        <v>2401</v>
      </c>
      <c r="C12" s="751" t="s">
        <v>76</v>
      </c>
      <c r="D12" s="1157">
        <v>18.338999999999999</v>
      </c>
      <c r="E12" s="787"/>
      <c r="F12" s="753">
        <v>46060</v>
      </c>
      <c r="G12" s="753">
        <v>46064</v>
      </c>
      <c r="H12" s="751" t="s">
        <v>631</v>
      </c>
      <c r="I12" s="751" t="s">
        <v>3329</v>
      </c>
      <c r="J12" s="751">
        <v>34</v>
      </c>
      <c r="K12" s="1127"/>
    </row>
    <row r="13" spans="1:11" s="1057" customFormat="1" ht="31" customHeight="1">
      <c r="A13" s="751">
        <f t="shared" si="0"/>
        <v>7</v>
      </c>
      <c r="B13" s="752" t="s">
        <v>2889</v>
      </c>
      <c r="C13" s="751" t="s">
        <v>76</v>
      </c>
      <c r="D13" s="1157">
        <v>18.338999999999999</v>
      </c>
      <c r="E13" s="787"/>
      <c r="F13" s="753">
        <v>46061</v>
      </c>
      <c r="G13" s="753">
        <v>46064</v>
      </c>
      <c r="H13" s="751" t="s">
        <v>631</v>
      </c>
      <c r="I13" s="751" t="s">
        <v>3314</v>
      </c>
      <c r="J13" s="751">
        <v>30</v>
      </c>
      <c r="K13" s="1127"/>
    </row>
    <row r="14" spans="1:11" s="1057" customFormat="1" ht="31" customHeight="1">
      <c r="A14" s="751">
        <f t="shared" si="0"/>
        <v>8</v>
      </c>
      <c r="B14" s="752" t="s">
        <v>2901</v>
      </c>
      <c r="C14" s="751" t="s">
        <v>76</v>
      </c>
      <c r="D14" s="1157">
        <v>18.338999999999999</v>
      </c>
      <c r="E14" s="787"/>
      <c r="F14" s="753">
        <v>46062</v>
      </c>
      <c r="G14" s="753">
        <v>46065</v>
      </c>
      <c r="H14" s="751" t="s">
        <v>631</v>
      </c>
      <c r="I14" s="751" t="s">
        <v>3334</v>
      </c>
      <c r="J14" s="751">
        <v>22</v>
      </c>
      <c r="K14" s="1127"/>
    </row>
    <row r="15" spans="1:11" s="1057" customFormat="1" ht="31" customHeight="1">
      <c r="A15" s="751">
        <f t="shared" si="0"/>
        <v>9</v>
      </c>
      <c r="B15" s="752" t="s">
        <v>3136</v>
      </c>
      <c r="C15" s="751" t="s">
        <v>76</v>
      </c>
      <c r="D15" s="1157">
        <v>18.338999999999999</v>
      </c>
      <c r="E15" s="787"/>
      <c r="F15" s="753">
        <v>46064</v>
      </c>
      <c r="G15" s="753">
        <v>46066</v>
      </c>
      <c r="H15" s="751" t="s">
        <v>631</v>
      </c>
      <c r="I15" s="751" t="s">
        <v>3314</v>
      </c>
      <c r="J15" s="751">
        <v>30</v>
      </c>
      <c r="K15" s="1127"/>
    </row>
    <row r="16" spans="1:11" s="1057" customFormat="1" ht="31" customHeight="1">
      <c r="A16" s="751">
        <f t="shared" si="0"/>
        <v>10</v>
      </c>
      <c r="B16" s="752" t="s">
        <v>2478</v>
      </c>
      <c r="C16" s="751" t="s">
        <v>62</v>
      </c>
      <c r="D16" s="751">
        <v>19.440000000000001</v>
      </c>
      <c r="E16" s="787"/>
      <c r="F16" s="753">
        <v>46064</v>
      </c>
      <c r="G16" s="753">
        <v>46069</v>
      </c>
      <c r="H16" s="751" t="s">
        <v>631</v>
      </c>
      <c r="I16" s="751" t="s">
        <v>3349</v>
      </c>
      <c r="J16" s="751">
        <v>34</v>
      </c>
      <c r="K16" s="1127"/>
    </row>
    <row r="17" spans="1:11" s="1057" customFormat="1" ht="31" customHeight="1">
      <c r="A17" s="751">
        <f t="shared" si="0"/>
        <v>11</v>
      </c>
      <c r="B17" s="752" t="s">
        <v>2872</v>
      </c>
      <c r="C17" s="751" t="s">
        <v>76</v>
      </c>
      <c r="D17" s="1157">
        <v>18.338999999999999</v>
      </c>
      <c r="E17" s="787"/>
      <c r="F17" s="753">
        <v>46065</v>
      </c>
      <c r="G17" s="753">
        <v>46069</v>
      </c>
      <c r="H17" s="751" t="s">
        <v>631</v>
      </c>
      <c r="I17" s="751" t="s">
        <v>3350</v>
      </c>
      <c r="J17" s="751">
        <v>30</v>
      </c>
      <c r="K17" s="1127"/>
    </row>
    <row r="18" spans="1:11" s="1057" customFormat="1" ht="31" customHeight="1">
      <c r="A18" s="751">
        <f t="shared" si="0"/>
        <v>12</v>
      </c>
      <c r="B18" s="752" t="s">
        <v>2528</v>
      </c>
      <c r="C18" s="751" t="s">
        <v>76</v>
      </c>
      <c r="D18" s="1157">
        <v>18.338999999999999</v>
      </c>
      <c r="E18" s="787"/>
      <c r="F18" s="753">
        <v>46065</v>
      </c>
      <c r="G18" s="753">
        <v>46070</v>
      </c>
      <c r="H18" s="751" t="s">
        <v>631</v>
      </c>
      <c r="I18" s="751" t="s">
        <v>3343</v>
      </c>
      <c r="J18" s="751">
        <v>30</v>
      </c>
      <c r="K18" s="1127"/>
    </row>
    <row r="19" spans="1:11" s="1057" customFormat="1" ht="31" customHeight="1">
      <c r="A19" s="751">
        <f t="shared" si="0"/>
        <v>13</v>
      </c>
      <c r="B19" s="752" t="s">
        <v>3135</v>
      </c>
      <c r="C19" s="751" t="s">
        <v>62</v>
      </c>
      <c r="D19" s="751">
        <v>19.440000000000001</v>
      </c>
      <c r="E19" s="787"/>
      <c r="F19" s="753">
        <v>46065</v>
      </c>
      <c r="G19" s="753">
        <v>46070</v>
      </c>
      <c r="H19" s="751" t="s">
        <v>631</v>
      </c>
      <c r="I19" s="751" t="s">
        <v>3334</v>
      </c>
      <c r="J19" s="751">
        <v>22</v>
      </c>
      <c r="K19" s="1127"/>
    </row>
    <row r="20" spans="1:11" s="1057" customFormat="1" ht="31" customHeight="1">
      <c r="A20" s="751">
        <f t="shared" si="0"/>
        <v>14</v>
      </c>
      <c r="B20" s="752" t="s">
        <v>3002</v>
      </c>
      <c r="C20" s="751" t="s">
        <v>1277</v>
      </c>
      <c r="D20" s="1157">
        <v>32.222000000000001</v>
      </c>
      <c r="E20" s="787"/>
      <c r="F20" s="753">
        <v>46066</v>
      </c>
      <c r="G20" s="753">
        <v>46070</v>
      </c>
      <c r="H20" s="751" t="s">
        <v>631</v>
      </c>
      <c r="I20" s="751" t="s">
        <v>3314</v>
      </c>
      <c r="J20" s="751">
        <v>30</v>
      </c>
      <c r="K20" s="1127"/>
    </row>
    <row r="21" spans="1:11" s="1057" customFormat="1" ht="31" customHeight="1">
      <c r="A21" s="751">
        <f t="shared" si="0"/>
        <v>15</v>
      </c>
      <c r="B21" s="752" t="s">
        <v>2890</v>
      </c>
      <c r="C21" s="751" t="s">
        <v>76</v>
      </c>
      <c r="D21" s="1157">
        <v>18.338999999999999</v>
      </c>
      <c r="E21" s="787"/>
      <c r="F21" s="753">
        <v>46070</v>
      </c>
      <c r="G21" s="753">
        <v>46073</v>
      </c>
      <c r="H21" s="751" t="s">
        <v>631</v>
      </c>
      <c r="I21" s="751" t="s">
        <v>3350</v>
      </c>
      <c r="J21" s="751">
        <v>30</v>
      </c>
      <c r="K21" s="1127"/>
    </row>
    <row r="22" spans="1:11" s="1057" customFormat="1" ht="31" customHeight="1">
      <c r="A22" s="751">
        <f t="shared" si="0"/>
        <v>16</v>
      </c>
      <c r="B22" s="752" t="s">
        <v>3037</v>
      </c>
      <c r="C22" s="751" t="s">
        <v>1269</v>
      </c>
      <c r="D22" s="1157">
        <v>27.92</v>
      </c>
      <c r="E22" s="787"/>
      <c r="F22" s="753">
        <v>46069</v>
      </c>
      <c r="G22" s="753">
        <v>46073</v>
      </c>
      <c r="H22" s="751" t="s">
        <v>631</v>
      </c>
      <c r="I22" s="751" t="s">
        <v>3349</v>
      </c>
      <c r="J22" s="751">
        <v>34</v>
      </c>
      <c r="K22" s="1127"/>
    </row>
    <row r="23" spans="1:11" s="1057" customFormat="1" ht="31" customHeight="1">
      <c r="A23" s="751">
        <f t="shared" si="0"/>
        <v>17</v>
      </c>
      <c r="B23" s="752" t="s">
        <v>3152</v>
      </c>
      <c r="C23" s="751" t="s">
        <v>62</v>
      </c>
      <c r="D23" s="1157">
        <v>19.440000000000001</v>
      </c>
      <c r="E23" s="787"/>
      <c r="F23" s="753">
        <v>46070</v>
      </c>
      <c r="G23" s="753">
        <v>46073</v>
      </c>
      <c r="H23" s="751" t="s">
        <v>631</v>
      </c>
      <c r="I23" s="751" t="s">
        <v>3334</v>
      </c>
      <c r="J23" s="751">
        <v>22</v>
      </c>
      <c r="K23" s="1127"/>
    </row>
    <row r="24" spans="1:11" s="1057" customFormat="1" ht="31" customHeight="1">
      <c r="A24" s="1065">
        <f t="shared" si="0"/>
        <v>18</v>
      </c>
      <c r="B24" s="1066" t="s">
        <v>2224</v>
      </c>
      <c r="C24" s="1065" t="s">
        <v>76</v>
      </c>
      <c r="D24" s="1157">
        <v>18.338999999999999</v>
      </c>
      <c r="E24" s="963"/>
      <c r="F24" s="1067">
        <v>46070</v>
      </c>
      <c r="G24" s="1067">
        <v>46075</v>
      </c>
      <c r="H24" s="751" t="s">
        <v>631</v>
      </c>
      <c r="I24" s="1065" t="s">
        <v>1786</v>
      </c>
      <c r="J24" s="1065">
        <v>23</v>
      </c>
      <c r="K24" s="1127"/>
    </row>
    <row r="25" spans="1:11" s="1057" customFormat="1" ht="31" customHeight="1">
      <c r="A25" s="1065">
        <f t="shared" si="0"/>
        <v>19</v>
      </c>
      <c r="B25" s="1066" t="s">
        <v>2999</v>
      </c>
      <c r="C25" s="1065" t="s">
        <v>1269</v>
      </c>
      <c r="D25" s="1158">
        <v>27.92</v>
      </c>
      <c r="E25" s="963"/>
      <c r="F25" s="1067">
        <v>46070</v>
      </c>
      <c r="G25" s="1067">
        <v>46074</v>
      </c>
      <c r="H25" s="751" t="s">
        <v>631</v>
      </c>
      <c r="I25" s="1065" t="s">
        <v>3314</v>
      </c>
      <c r="J25" s="1065">
        <v>30</v>
      </c>
      <c r="K25" s="1127"/>
    </row>
    <row r="26" spans="1:11" s="1057" customFormat="1" ht="31" customHeight="1">
      <c r="A26" s="1065">
        <f t="shared" si="0"/>
        <v>20</v>
      </c>
      <c r="B26" s="1066" t="s">
        <v>2529</v>
      </c>
      <c r="C26" s="1065" t="s">
        <v>62</v>
      </c>
      <c r="D26" s="1158">
        <v>19.440000000000001</v>
      </c>
      <c r="E26" s="963"/>
      <c r="F26" s="1067">
        <v>46070</v>
      </c>
      <c r="G26" s="1067">
        <v>46075</v>
      </c>
      <c r="H26" s="1065" t="s">
        <v>631</v>
      </c>
      <c r="I26" s="1065" t="s">
        <v>3343</v>
      </c>
      <c r="J26" s="1065">
        <v>30</v>
      </c>
      <c r="K26" s="1127"/>
    </row>
    <row r="27" spans="1:11" s="1057" customFormat="1" ht="31" customHeight="1">
      <c r="A27" s="751">
        <f t="shared" si="0"/>
        <v>21</v>
      </c>
      <c r="B27" s="752" t="s">
        <v>2400</v>
      </c>
      <c r="C27" s="751" t="s">
        <v>76</v>
      </c>
      <c r="D27" s="1157">
        <v>18.338999999999999</v>
      </c>
      <c r="E27" s="787"/>
      <c r="F27" s="753">
        <v>46074</v>
      </c>
      <c r="G27" s="753">
        <v>46076</v>
      </c>
      <c r="H27" s="751" t="s">
        <v>631</v>
      </c>
      <c r="I27" s="751" t="s">
        <v>3349</v>
      </c>
      <c r="J27" s="751">
        <v>34</v>
      </c>
      <c r="K27" s="1127"/>
    </row>
    <row r="28" spans="1:11" s="1057" customFormat="1" ht="31" customHeight="1">
      <c r="A28" s="751">
        <f t="shared" si="0"/>
        <v>22</v>
      </c>
      <c r="B28" s="752" t="s">
        <v>3005</v>
      </c>
      <c r="C28" s="751" t="s">
        <v>90</v>
      </c>
      <c r="D28" s="1157">
        <v>29.492000000000001</v>
      </c>
      <c r="E28" s="787"/>
      <c r="F28" s="753">
        <v>46075</v>
      </c>
      <c r="G28" s="753">
        <v>46079</v>
      </c>
      <c r="H28" s="751" t="s">
        <v>631</v>
      </c>
      <c r="I28" s="751" t="s">
        <v>3334</v>
      </c>
      <c r="J28" s="751">
        <v>22</v>
      </c>
      <c r="K28" s="1127"/>
    </row>
    <row r="29" spans="1:11" s="1057" customFormat="1" ht="31" customHeight="1">
      <c r="A29" s="751">
        <f t="shared" si="0"/>
        <v>23</v>
      </c>
      <c r="B29" s="752" t="s">
        <v>2997</v>
      </c>
      <c r="C29" s="751" t="s">
        <v>1277</v>
      </c>
      <c r="D29" s="1157">
        <v>32.222000000000001</v>
      </c>
      <c r="E29" s="787"/>
      <c r="F29" s="753">
        <v>46073</v>
      </c>
      <c r="G29" s="753">
        <v>46078</v>
      </c>
      <c r="H29" s="751" t="s">
        <v>631</v>
      </c>
      <c r="I29" s="751" t="s">
        <v>3350</v>
      </c>
      <c r="J29" s="751">
        <v>30</v>
      </c>
      <c r="K29" s="1127"/>
    </row>
    <row r="30" spans="1:11" s="1057" customFormat="1" ht="31" customHeight="1">
      <c r="A30" s="751">
        <f t="shared" si="0"/>
        <v>24</v>
      </c>
      <c r="B30" s="752" t="s">
        <v>3000</v>
      </c>
      <c r="C30" s="751" t="s">
        <v>1361</v>
      </c>
      <c r="D30" s="1157">
        <v>33.53</v>
      </c>
      <c r="E30" s="787"/>
      <c r="F30" s="753">
        <v>46074</v>
      </c>
      <c r="G30" s="753">
        <v>46078</v>
      </c>
      <c r="H30" s="751" t="s">
        <v>631</v>
      </c>
      <c r="I30" s="751" t="s">
        <v>3314</v>
      </c>
      <c r="J30" s="751">
        <v>30</v>
      </c>
      <c r="K30" s="1127"/>
    </row>
    <row r="31" spans="1:11" s="1057" customFormat="1" ht="31" customHeight="1">
      <c r="A31" s="1065">
        <f t="shared" si="0"/>
        <v>25</v>
      </c>
      <c r="B31" s="1066" t="s">
        <v>2225</v>
      </c>
      <c r="C31" s="1065" t="s">
        <v>62</v>
      </c>
      <c r="D31" s="1158">
        <v>19.440000000000001</v>
      </c>
      <c r="E31" s="963"/>
      <c r="F31" s="1067">
        <v>46075</v>
      </c>
      <c r="G31" s="1067">
        <v>46080</v>
      </c>
      <c r="H31" s="1065" t="s">
        <v>631</v>
      </c>
      <c r="I31" s="1065" t="s">
        <v>1786</v>
      </c>
      <c r="J31" s="1065">
        <v>23</v>
      </c>
      <c r="K31" s="1127"/>
    </row>
    <row r="32" spans="1:11" s="1057" customFormat="1" ht="31" customHeight="1">
      <c r="A32" s="1065">
        <f t="shared" si="0"/>
        <v>26</v>
      </c>
      <c r="B32" s="1066" t="s">
        <v>2527</v>
      </c>
      <c r="C32" s="1065" t="s">
        <v>62</v>
      </c>
      <c r="D32" s="1158">
        <v>19.440000000000001</v>
      </c>
      <c r="E32" s="963"/>
      <c r="F32" s="1067">
        <v>46076</v>
      </c>
      <c r="G32" s="1067">
        <v>46080</v>
      </c>
      <c r="H32" s="1065" t="s">
        <v>631</v>
      </c>
      <c r="I32" s="1065" t="s">
        <v>3343</v>
      </c>
      <c r="J32" s="1065">
        <v>30</v>
      </c>
      <c r="K32" s="1127"/>
    </row>
    <row r="33" spans="1:11" s="1057" customFormat="1" ht="31" customHeight="1">
      <c r="A33" s="751">
        <f t="shared" si="0"/>
        <v>27</v>
      </c>
      <c r="B33" s="752" t="s">
        <v>3039</v>
      </c>
      <c r="C33" s="751" t="s">
        <v>1269</v>
      </c>
      <c r="D33" s="1157">
        <v>27.92</v>
      </c>
      <c r="E33" s="787"/>
      <c r="F33" s="753">
        <v>46077</v>
      </c>
      <c r="G33" s="753">
        <v>46081</v>
      </c>
      <c r="H33" s="751" t="s">
        <v>631</v>
      </c>
      <c r="I33" s="751" t="s">
        <v>3350</v>
      </c>
      <c r="J33" s="751">
        <v>30</v>
      </c>
      <c r="K33" s="1127"/>
    </row>
    <row r="34" spans="1:11" s="1057" customFormat="1" ht="31" customHeight="1">
      <c r="A34" s="751">
        <f t="shared" si="0"/>
        <v>28</v>
      </c>
      <c r="B34" s="752" t="s">
        <v>3293</v>
      </c>
      <c r="C34" s="751" t="s">
        <v>62</v>
      </c>
      <c r="D34" s="1157">
        <v>19.440000000000001</v>
      </c>
      <c r="E34" s="787"/>
      <c r="F34" s="753">
        <v>46078</v>
      </c>
      <c r="G34" s="753">
        <v>46081</v>
      </c>
      <c r="H34" s="751" t="s">
        <v>631</v>
      </c>
      <c r="I34" s="751" t="s">
        <v>3314</v>
      </c>
      <c r="J34" s="751">
        <v>30</v>
      </c>
      <c r="K34" s="1127"/>
    </row>
    <row r="35" spans="1:11" s="1057" customFormat="1" ht="31" customHeight="1">
      <c r="A35" s="751">
        <f t="shared" si="0"/>
        <v>29</v>
      </c>
      <c r="B35" s="752" t="s">
        <v>2902</v>
      </c>
      <c r="C35" s="751" t="s">
        <v>62</v>
      </c>
      <c r="D35" s="1157">
        <v>19.440000000000001</v>
      </c>
      <c r="E35" s="787"/>
      <c r="F35" s="753">
        <v>46078</v>
      </c>
      <c r="G35" s="753">
        <v>46081</v>
      </c>
      <c r="H35" s="751" t="s">
        <v>631</v>
      </c>
      <c r="I35" s="751" t="s">
        <v>3350</v>
      </c>
      <c r="J35" s="751">
        <v>30</v>
      </c>
      <c r="K35" s="1127"/>
    </row>
    <row r="36" spans="1:11" s="1057" customFormat="1" ht="31" customHeight="1">
      <c r="A36" s="751">
        <f t="shared" si="0"/>
        <v>30</v>
      </c>
      <c r="B36" s="752" t="s">
        <v>3007</v>
      </c>
      <c r="C36" s="751" t="s">
        <v>1269</v>
      </c>
      <c r="D36" s="1157">
        <v>27.92</v>
      </c>
      <c r="E36" s="787"/>
      <c r="F36" s="753">
        <v>46079</v>
      </c>
      <c r="G36" s="753">
        <v>46083</v>
      </c>
      <c r="H36" s="751" t="s">
        <v>631</v>
      </c>
      <c r="I36" s="751" t="s">
        <v>3334</v>
      </c>
      <c r="J36" s="751">
        <v>22</v>
      </c>
      <c r="K36" s="1127"/>
    </row>
    <row r="37" spans="1:11" s="1057" customFormat="1" ht="31" customHeight="1">
      <c r="A37" s="1065">
        <f t="shared" si="0"/>
        <v>31</v>
      </c>
      <c r="B37" s="1066" t="s">
        <v>495</v>
      </c>
      <c r="C37" s="1065" t="s">
        <v>249</v>
      </c>
      <c r="D37" s="1158">
        <v>24.149000000000001</v>
      </c>
      <c r="E37" s="963"/>
      <c r="F37" s="1067">
        <v>46080</v>
      </c>
      <c r="G37" s="1067">
        <v>46086</v>
      </c>
      <c r="H37" s="1065" t="s">
        <v>631</v>
      </c>
      <c r="I37" s="1065" t="s">
        <v>1786</v>
      </c>
      <c r="J37" s="1065">
        <v>23</v>
      </c>
      <c r="K37" s="1127"/>
    </row>
    <row r="38" spans="1:11" s="1057" customFormat="1" ht="31" customHeight="1">
      <c r="A38" s="751">
        <f t="shared" si="0"/>
        <v>32</v>
      </c>
      <c r="B38" s="752" t="s">
        <v>2525</v>
      </c>
      <c r="C38" s="751" t="s">
        <v>62</v>
      </c>
      <c r="D38" s="1157">
        <v>19.440000000000001</v>
      </c>
      <c r="E38" s="787"/>
      <c r="F38" s="753">
        <v>46080</v>
      </c>
      <c r="G38" s="753">
        <v>46083</v>
      </c>
      <c r="H38" s="751" t="s">
        <v>631</v>
      </c>
      <c r="I38" s="751" t="s">
        <v>3343</v>
      </c>
      <c r="J38" s="751">
        <v>30</v>
      </c>
      <c r="K38" s="1127"/>
    </row>
    <row r="39" spans="1:11" s="1057" customFormat="1" ht="31" customHeight="1">
      <c r="A39" s="1065">
        <f t="shared" si="0"/>
        <v>33</v>
      </c>
      <c r="B39" s="1066" t="s">
        <v>2412</v>
      </c>
      <c r="C39" s="1065" t="s">
        <v>1998</v>
      </c>
      <c r="D39" s="1158">
        <v>44.070999999999998</v>
      </c>
      <c r="E39" s="963"/>
      <c r="F39" s="1067">
        <v>46082</v>
      </c>
      <c r="G39" s="1067">
        <v>46090</v>
      </c>
      <c r="H39" s="1065" t="s">
        <v>631</v>
      </c>
      <c r="I39" s="1065" t="s">
        <v>3314</v>
      </c>
      <c r="J39" s="1065">
        <v>30</v>
      </c>
      <c r="K39" s="1127"/>
    </row>
    <row r="40" spans="1:11" s="1057" customFormat="1" ht="31" customHeight="1">
      <c r="A40" s="1065">
        <f t="shared" si="0"/>
        <v>34</v>
      </c>
      <c r="B40" s="1066" t="s">
        <v>2410</v>
      </c>
      <c r="C40" s="1065" t="s">
        <v>1938</v>
      </c>
      <c r="D40" s="1158">
        <v>52.662999999999997</v>
      </c>
      <c r="E40" s="963"/>
      <c r="F40" s="1067">
        <v>46082</v>
      </c>
      <c r="G40" s="1067">
        <v>46094</v>
      </c>
      <c r="H40" s="1065" t="s">
        <v>631</v>
      </c>
      <c r="I40" s="1065" t="s">
        <v>3329</v>
      </c>
      <c r="J40" s="1065">
        <v>30</v>
      </c>
      <c r="K40" s="1127"/>
    </row>
    <row r="41" spans="1:11" s="1057" customFormat="1" ht="31" customHeight="1">
      <c r="A41" s="1065">
        <f t="shared" si="0"/>
        <v>35</v>
      </c>
      <c r="B41" s="1066" t="s">
        <v>3153</v>
      </c>
      <c r="C41" s="1065" t="s">
        <v>76</v>
      </c>
      <c r="D41" s="1158">
        <v>18.338999999999999</v>
      </c>
      <c r="E41" s="963"/>
      <c r="F41" s="1067">
        <v>46083</v>
      </c>
      <c r="G41" s="1067">
        <v>46088</v>
      </c>
      <c r="H41" s="1065" t="s">
        <v>631</v>
      </c>
      <c r="I41" s="1065" t="s">
        <v>3334</v>
      </c>
      <c r="J41" s="1065">
        <v>22</v>
      </c>
      <c r="K41" s="1127"/>
    </row>
    <row r="42" spans="1:11" s="1057" customFormat="1" ht="31" customHeight="1">
      <c r="A42" s="751">
        <f t="shared" si="0"/>
        <v>36</v>
      </c>
      <c r="B42" s="752" t="s">
        <v>2533</v>
      </c>
      <c r="C42" s="751" t="s">
        <v>62</v>
      </c>
      <c r="D42" s="1157">
        <v>19.442</v>
      </c>
      <c r="E42" s="787"/>
      <c r="F42" s="753">
        <v>46083</v>
      </c>
      <c r="G42" s="753">
        <v>46089</v>
      </c>
      <c r="H42" s="751" t="s">
        <v>631</v>
      </c>
      <c r="I42" s="751" t="s">
        <v>3343</v>
      </c>
      <c r="J42" s="751">
        <v>30</v>
      </c>
      <c r="K42" s="1127"/>
    </row>
    <row r="43" spans="1:11" s="1057" customFormat="1" ht="31" customHeight="1">
      <c r="A43" s="751">
        <f t="shared" si="0"/>
        <v>37</v>
      </c>
      <c r="B43" s="752" t="s">
        <v>2226</v>
      </c>
      <c r="C43" s="751" t="s">
        <v>62</v>
      </c>
      <c r="D43" s="1157">
        <v>19.442</v>
      </c>
      <c r="E43" s="787"/>
      <c r="F43" s="753">
        <v>46086</v>
      </c>
      <c r="G43" s="753">
        <v>46091</v>
      </c>
      <c r="H43" s="751" t="s">
        <v>631</v>
      </c>
      <c r="I43" s="751" t="s">
        <v>1786</v>
      </c>
      <c r="J43" s="751">
        <v>23</v>
      </c>
      <c r="K43" s="1127"/>
    </row>
    <row r="44" spans="1:11" s="1057" customFormat="1" ht="31" customHeight="1">
      <c r="A44" s="1065">
        <f t="shared" si="0"/>
        <v>38</v>
      </c>
      <c r="B44" s="1066" t="s">
        <v>2475</v>
      </c>
      <c r="C44" s="1065" t="s">
        <v>76</v>
      </c>
      <c r="D44" s="1158">
        <v>18.34</v>
      </c>
      <c r="E44" s="963"/>
      <c r="F44" s="1067">
        <v>46088</v>
      </c>
      <c r="G44" s="1067">
        <v>46090</v>
      </c>
      <c r="H44" s="751" t="s">
        <v>631</v>
      </c>
      <c r="I44" s="1065" t="s">
        <v>3334</v>
      </c>
      <c r="J44" s="1065">
        <v>22</v>
      </c>
      <c r="K44" s="1127"/>
    </row>
    <row r="45" spans="1:11" s="1057" customFormat="1" ht="31" customHeight="1">
      <c r="A45" s="1065">
        <f t="shared" si="0"/>
        <v>39</v>
      </c>
      <c r="B45" s="1066" t="s">
        <v>3204</v>
      </c>
      <c r="C45" s="1065" t="s">
        <v>76</v>
      </c>
      <c r="D45" s="1158">
        <v>18.34</v>
      </c>
      <c r="E45" s="963"/>
      <c r="F45" s="1067">
        <v>46088</v>
      </c>
      <c r="G45" s="1067">
        <v>46094</v>
      </c>
      <c r="H45" s="751" t="s">
        <v>631</v>
      </c>
      <c r="I45" s="1065" t="s">
        <v>3383</v>
      </c>
      <c r="J45" s="1065">
        <v>25</v>
      </c>
      <c r="K45" s="1127"/>
    </row>
    <row r="46" spans="1:11" s="1057" customFormat="1" ht="31" customHeight="1">
      <c r="A46" s="1065">
        <f t="shared" si="0"/>
        <v>40</v>
      </c>
      <c r="B46" s="1066" t="s">
        <v>3162</v>
      </c>
      <c r="C46" s="1065" t="s">
        <v>76</v>
      </c>
      <c r="D46" s="1158">
        <v>18.34</v>
      </c>
      <c r="E46" s="963"/>
      <c r="F46" s="1067">
        <v>46089</v>
      </c>
      <c r="G46" s="1067">
        <v>46094</v>
      </c>
      <c r="H46" s="751" t="s">
        <v>631</v>
      </c>
      <c r="I46" s="1065" t="s">
        <v>3343</v>
      </c>
      <c r="J46" s="1065">
        <v>30</v>
      </c>
      <c r="K46" s="1088" t="s">
        <v>3386</v>
      </c>
    </row>
    <row r="47" spans="1:11" s="1057" customFormat="1" ht="31" customHeight="1">
      <c r="A47" s="751">
        <f t="shared" si="0"/>
        <v>41</v>
      </c>
      <c r="B47" s="752" t="s">
        <v>3289</v>
      </c>
      <c r="C47" s="751" t="s">
        <v>76</v>
      </c>
      <c r="D47" s="1157">
        <v>18.34</v>
      </c>
      <c r="E47" s="787"/>
      <c r="F47" s="753">
        <v>46090</v>
      </c>
      <c r="G47" s="753">
        <v>46093</v>
      </c>
      <c r="H47" s="751" t="s">
        <v>631</v>
      </c>
      <c r="I47" s="751" t="s">
        <v>3314</v>
      </c>
      <c r="J47" s="751">
        <v>30</v>
      </c>
      <c r="K47" s="1127"/>
    </row>
    <row r="48" spans="1:11" s="1057" customFormat="1" ht="31" customHeight="1">
      <c r="A48" s="751">
        <f t="shared" si="0"/>
        <v>42</v>
      </c>
      <c r="B48" s="752" t="s">
        <v>3013</v>
      </c>
      <c r="C48" s="751" t="s">
        <v>1269</v>
      </c>
      <c r="D48" s="1157">
        <v>27.92</v>
      </c>
      <c r="E48" s="787"/>
      <c r="F48" s="753">
        <v>46092</v>
      </c>
      <c r="G48" s="753">
        <v>46095</v>
      </c>
      <c r="H48" s="751" t="s">
        <v>631</v>
      </c>
      <c r="I48" s="751" t="s">
        <v>3334</v>
      </c>
      <c r="J48" s="751">
        <v>22</v>
      </c>
      <c r="K48" s="1127"/>
    </row>
    <row r="49" spans="1:11" s="1057" customFormat="1" ht="31" customHeight="1">
      <c r="A49" s="751">
        <f t="shared" si="0"/>
        <v>43</v>
      </c>
      <c r="B49" s="752" t="s">
        <v>2969</v>
      </c>
      <c r="C49" s="751" t="s">
        <v>90</v>
      </c>
      <c r="D49" s="1207">
        <v>29.492000000000001</v>
      </c>
      <c r="E49" s="787"/>
      <c r="F49" s="753">
        <v>46092</v>
      </c>
      <c r="G49" s="753">
        <v>46098</v>
      </c>
      <c r="H49" s="751" t="s">
        <v>631</v>
      </c>
      <c r="I49" s="751" t="s">
        <v>1786</v>
      </c>
      <c r="J49" s="751">
        <v>23</v>
      </c>
      <c r="K49" s="1127"/>
    </row>
    <row r="50" spans="1:11" s="1057" customFormat="1" ht="31" customHeight="1">
      <c r="A50" s="751">
        <f t="shared" si="0"/>
        <v>44</v>
      </c>
      <c r="B50" s="752" t="s">
        <v>3133</v>
      </c>
      <c r="C50" s="751" t="s">
        <v>76</v>
      </c>
      <c r="D50" s="1157">
        <v>18.34</v>
      </c>
      <c r="E50" s="787"/>
      <c r="F50" s="753">
        <v>46093</v>
      </c>
      <c r="G50" s="753">
        <v>46096</v>
      </c>
      <c r="H50" s="751" t="s">
        <v>631</v>
      </c>
      <c r="I50" s="751" t="s">
        <v>3314</v>
      </c>
      <c r="J50" s="751">
        <v>30</v>
      </c>
      <c r="K50" s="1127"/>
    </row>
    <row r="51" spans="1:11" s="1057" customFormat="1" ht="31" customHeight="1">
      <c r="A51" s="751">
        <f t="shared" si="0"/>
        <v>45</v>
      </c>
      <c r="B51" s="752" t="s">
        <v>2530</v>
      </c>
      <c r="C51" s="751" t="s">
        <v>249</v>
      </c>
      <c r="D51" s="1157">
        <v>24.149000000000001</v>
      </c>
      <c r="E51" s="787"/>
      <c r="F51" s="753">
        <v>46094</v>
      </c>
      <c r="G51" s="753">
        <v>46100</v>
      </c>
      <c r="H51" s="751" t="s">
        <v>631</v>
      </c>
      <c r="I51" s="751" t="s">
        <v>3343</v>
      </c>
      <c r="J51" s="751">
        <v>30</v>
      </c>
      <c r="K51" s="1127"/>
    </row>
    <row r="52" spans="1:11" s="1057" customFormat="1" ht="31" customHeight="1">
      <c r="A52" s="751">
        <f t="shared" si="0"/>
        <v>46</v>
      </c>
      <c r="B52" s="752" t="s">
        <v>3230</v>
      </c>
      <c r="C52" s="751" t="s">
        <v>1269</v>
      </c>
      <c r="D52" s="1157">
        <v>27.92</v>
      </c>
      <c r="E52" s="787"/>
      <c r="F52" s="753">
        <v>46094</v>
      </c>
      <c r="G52" s="753">
        <v>46102</v>
      </c>
      <c r="H52" s="751" t="s">
        <v>631</v>
      </c>
      <c r="I52" s="751" t="s">
        <v>3383</v>
      </c>
      <c r="J52" s="751">
        <v>25</v>
      </c>
      <c r="K52" s="1127"/>
    </row>
    <row r="53" spans="1:11" s="1057" customFormat="1" ht="31" customHeight="1">
      <c r="A53" s="751">
        <f t="shared" si="0"/>
        <v>47</v>
      </c>
      <c r="B53" s="752" t="s">
        <v>3030</v>
      </c>
      <c r="C53" s="751" t="s">
        <v>1277</v>
      </c>
      <c r="D53" s="1157">
        <v>32.222000000000001</v>
      </c>
      <c r="E53" s="787"/>
      <c r="F53" s="753">
        <v>46094</v>
      </c>
      <c r="G53" s="753">
        <v>46103</v>
      </c>
      <c r="H53" s="751" t="s">
        <v>631</v>
      </c>
      <c r="I53" s="751" t="s">
        <v>3329</v>
      </c>
      <c r="J53" s="751">
        <v>30</v>
      </c>
      <c r="K53" s="1127"/>
    </row>
    <row r="54" spans="1:11" s="1057" customFormat="1" ht="31" customHeight="1">
      <c r="A54" s="751">
        <f t="shared" si="0"/>
        <v>48</v>
      </c>
      <c r="B54" s="752" t="s">
        <v>3009</v>
      </c>
      <c r="C54" s="751" t="s">
        <v>1361</v>
      </c>
      <c r="D54" s="1157">
        <v>33.53</v>
      </c>
      <c r="E54" s="787"/>
      <c r="F54" s="753">
        <v>46095</v>
      </c>
      <c r="G54" s="753">
        <v>46100</v>
      </c>
      <c r="H54" s="751" t="s">
        <v>631</v>
      </c>
      <c r="I54" s="751" t="s">
        <v>3334</v>
      </c>
      <c r="J54" s="751">
        <v>22</v>
      </c>
      <c r="K54" s="1127"/>
    </row>
    <row r="55" spans="1:11" s="1057" customFormat="1" ht="31" customHeight="1">
      <c r="A55" s="751">
        <f t="shared" si="0"/>
        <v>49</v>
      </c>
      <c r="B55" s="752" t="s">
        <v>853</v>
      </c>
      <c r="C55" s="751" t="s">
        <v>76</v>
      </c>
      <c r="D55" s="1157">
        <v>18.34</v>
      </c>
      <c r="E55" s="787"/>
      <c r="F55" s="753">
        <v>46098</v>
      </c>
      <c r="G55" s="753">
        <v>46102</v>
      </c>
      <c r="H55" s="751" t="s">
        <v>631</v>
      </c>
      <c r="I55" s="751" t="s">
        <v>3314</v>
      </c>
      <c r="J55" s="751">
        <v>30</v>
      </c>
      <c r="K55" s="1127"/>
    </row>
    <row r="56" spans="1:11" s="1057" customFormat="1" ht="31" customHeight="1">
      <c r="A56" s="751">
        <f t="shared" si="0"/>
        <v>50</v>
      </c>
      <c r="B56" s="752" t="s">
        <v>2229</v>
      </c>
      <c r="C56" s="751" t="s">
        <v>62</v>
      </c>
      <c r="D56" s="1157">
        <v>19.440000000000001</v>
      </c>
      <c r="E56" s="787"/>
      <c r="F56" s="753">
        <v>46098</v>
      </c>
      <c r="G56" s="753">
        <v>46103</v>
      </c>
      <c r="H56" s="751" t="s">
        <v>631</v>
      </c>
      <c r="I56" s="751" t="s">
        <v>1786</v>
      </c>
      <c r="J56" s="751">
        <v>23</v>
      </c>
      <c r="K56" s="1127"/>
    </row>
    <row r="57" spans="1:11" s="1057" customFormat="1" ht="31" customHeight="1">
      <c r="A57" s="751">
        <f t="shared" si="0"/>
        <v>51</v>
      </c>
      <c r="B57" s="752" t="s">
        <v>2544</v>
      </c>
      <c r="C57" s="751" t="s">
        <v>62</v>
      </c>
      <c r="D57" s="1157">
        <v>19.440000000000001</v>
      </c>
      <c r="E57" s="787"/>
      <c r="F57" s="753">
        <v>46102</v>
      </c>
      <c r="G57" s="753">
        <v>46112</v>
      </c>
      <c r="H57" s="751" t="s">
        <v>631</v>
      </c>
      <c r="I57" s="751" t="s">
        <v>3343</v>
      </c>
      <c r="J57" s="751">
        <v>30</v>
      </c>
      <c r="K57" s="1127"/>
    </row>
    <row r="58" spans="1:11" s="1057" customFormat="1" ht="31" customHeight="1">
      <c r="A58" s="751">
        <f t="shared" si="0"/>
        <v>52</v>
      </c>
      <c r="B58" s="752" t="s">
        <v>3018</v>
      </c>
      <c r="C58" s="751" t="s">
        <v>1269</v>
      </c>
      <c r="D58" s="1157">
        <v>27.92</v>
      </c>
      <c r="E58" s="1032"/>
      <c r="F58" s="753">
        <v>46101</v>
      </c>
      <c r="G58" s="753">
        <v>46104</v>
      </c>
      <c r="H58" s="751" t="s">
        <v>631</v>
      </c>
      <c r="I58" s="751" t="s">
        <v>3334</v>
      </c>
      <c r="J58" s="751">
        <v>22</v>
      </c>
      <c r="K58" s="1127"/>
    </row>
    <row r="59" spans="1:11" s="1057" customFormat="1" ht="31" customHeight="1">
      <c r="A59" s="751">
        <f t="shared" si="0"/>
        <v>53</v>
      </c>
      <c r="B59" s="752" t="s">
        <v>850</v>
      </c>
      <c r="C59" s="751" t="s">
        <v>76</v>
      </c>
      <c r="D59" s="1157">
        <v>18.34</v>
      </c>
      <c r="E59" s="787"/>
      <c r="F59" s="753">
        <v>46102</v>
      </c>
      <c r="G59" s="753">
        <v>46105</v>
      </c>
      <c r="H59" s="751" t="s">
        <v>631</v>
      </c>
      <c r="I59" s="751" t="s">
        <v>3314</v>
      </c>
      <c r="J59" s="751">
        <v>30</v>
      </c>
      <c r="K59" s="1127"/>
    </row>
    <row r="60" spans="1:11" s="1057" customFormat="1" ht="31" customHeight="1">
      <c r="A60" s="751">
        <f t="shared" si="0"/>
        <v>54</v>
      </c>
      <c r="B60" s="752" t="s">
        <v>3229</v>
      </c>
      <c r="C60" s="751" t="s">
        <v>1277</v>
      </c>
      <c r="D60" s="1157">
        <v>32.22</v>
      </c>
      <c r="E60" s="787"/>
      <c r="F60" s="753">
        <v>46102</v>
      </c>
      <c r="G60" s="753">
        <v>46110</v>
      </c>
      <c r="H60" s="751" t="s">
        <v>631</v>
      </c>
      <c r="I60" s="751" t="s">
        <v>3383</v>
      </c>
      <c r="J60" s="751">
        <v>25</v>
      </c>
      <c r="K60" s="1127"/>
    </row>
    <row r="61" spans="1:11" s="1057" customFormat="1" ht="31" customHeight="1">
      <c r="A61" s="751">
        <f t="shared" si="0"/>
        <v>55</v>
      </c>
      <c r="B61" s="752" t="s">
        <v>2230</v>
      </c>
      <c r="C61" s="751" t="s">
        <v>1269</v>
      </c>
      <c r="D61" s="1157">
        <v>27.92</v>
      </c>
      <c r="E61" s="787"/>
      <c r="F61" s="753">
        <v>46103</v>
      </c>
      <c r="G61" s="753">
        <v>46109</v>
      </c>
      <c r="H61" s="751" t="s">
        <v>631</v>
      </c>
      <c r="I61" s="751" t="s">
        <v>1786</v>
      </c>
      <c r="J61" s="751">
        <v>23</v>
      </c>
      <c r="K61" s="1127"/>
    </row>
    <row r="62" spans="1:11" s="1057" customFormat="1" ht="31" customHeight="1">
      <c r="A62" s="751">
        <f t="shared" si="0"/>
        <v>56</v>
      </c>
      <c r="B62" s="752" t="s">
        <v>3178</v>
      </c>
      <c r="C62" s="751" t="s">
        <v>62</v>
      </c>
      <c r="D62" s="1157">
        <v>19.440000000000001</v>
      </c>
      <c r="E62" s="787"/>
      <c r="F62" s="753">
        <v>46104</v>
      </c>
      <c r="G62" s="753">
        <v>46106</v>
      </c>
      <c r="H62" s="751" t="s">
        <v>631</v>
      </c>
      <c r="I62" s="751" t="s">
        <v>3334</v>
      </c>
      <c r="J62" s="751">
        <v>22</v>
      </c>
      <c r="K62" s="1127"/>
    </row>
    <row r="63" spans="1:11" s="1057" customFormat="1" ht="31" customHeight="1">
      <c r="A63" s="751">
        <f t="shared" si="0"/>
        <v>57</v>
      </c>
      <c r="B63" s="752" t="s">
        <v>2472</v>
      </c>
      <c r="C63" s="751" t="s">
        <v>53</v>
      </c>
      <c r="D63" s="1157">
        <v>22.68</v>
      </c>
      <c r="E63" s="787"/>
      <c r="F63" s="753">
        <v>46107</v>
      </c>
      <c r="G63" s="753">
        <v>46112</v>
      </c>
      <c r="H63" s="751" t="s">
        <v>631</v>
      </c>
      <c r="I63" s="751" t="s">
        <v>3405</v>
      </c>
      <c r="J63" s="751">
        <v>18</v>
      </c>
      <c r="K63" s="1127"/>
    </row>
    <row r="64" spans="1:11" s="1057" customFormat="1" ht="31" customHeight="1">
      <c r="A64" s="751">
        <f t="shared" si="0"/>
        <v>58</v>
      </c>
      <c r="B64" s="752" t="s">
        <v>2952</v>
      </c>
      <c r="C64" s="751" t="s">
        <v>1269</v>
      </c>
      <c r="D64" s="1157">
        <v>27.92</v>
      </c>
      <c r="E64" s="787"/>
      <c r="F64" s="753">
        <v>46105</v>
      </c>
      <c r="G64" s="753">
        <v>46110</v>
      </c>
      <c r="H64" s="751" t="s">
        <v>631</v>
      </c>
      <c r="I64" s="751" t="s">
        <v>3314</v>
      </c>
      <c r="J64" s="751">
        <v>30</v>
      </c>
      <c r="K64" s="1127"/>
    </row>
    <row r="65" spans="1:11" s="1057" customFormat="1" ht="31" customHeight="1">
      <c r="A65" s="751">
        <f t="shared" si="0"/>
        <v>59</v>
      </c>
      <c r="B65" s="752" t="s">
        <v>3016</v>
      </c>
      <c r="C65" s="751" t="s">
        <v>1319</v>
      </c>
      <c r="D65" s="1157">
        <v>42.225999999999999</v>
      </c>
      <c r="E65" s="787"/>
      <c r="F65" s="753">
        <v>46107</v>
      </c>
      <c r="G65" s="753">
        <v>46112</v>
      </c>
      <c r="H65" s="751" t="s">
        <v>631</v>
      </c>
      <c r="I65" s="751" t="s">
        <v>3334</v>
      </c>
      <c r="J65" s="751">
        <v>22</v>
      </c>
      <c r="K65" s="1127"/>
    </row>
    <row r="66" spans="1:11" s="1057" customFormat="1" ht="31" customHeight="1">
      <c r="A66" s="751">
        <f t="shared" si="0"/>
        <v>60</v>
      </c>
      <c r="B66" s="752" t="s">
        <v>2975</v>
      </c>
      <c r="C66" s="751" t="s">
        <v>1319</v>
      </c>
      <c r="D66" s="1157">
        <v>42.225999999999999</v>
      </c>
      <c r="E66" s="787"/>
      <c r="F66" s="753">
        <v>46109</v>
      </c>
      <c r="G66" s="753">
        <v>46117</v>
      </c>
      <c r="H66" s="751" t="s">
        <v>631</v>
      </c>
      <c r="I66" s="751" t="s">
        <v>1786</v>
      </c>
      <c r="J66" s="751">
        <v>23</v>
      </c>
      <c r="K66" s="1127"/>
    </row>
    <row r="67" spans="1:11" s="1057" customFormat="1" ht="31" customHeight="1">
      <c r="A67" s="751">
        <f t="shared" si="0"/>
        <v>61</v>
      </c>
      <c r="B67" s="752" t="s">
        <v>394</v>
      </c>
      <c r="C67" s="751" t="s">
        <v>76</v>
      </c>
      <c r="D67" s="1157">
        <v>18.34</v>
      </c>
      <c r="E67" s="787"/>
      <c r="F67" s="753">
        <v>46110</v>
      </c>
      <c r="G67" s="753">
        <v>46112</v>
      </c>
      <c r="H67" s="751" t="s">
        <v>631</v>
      </c>
      <c r="I67" s="751" t="s">
        <v>3314</v>
      </c>
      <c r="J67" s="751">
        <v>30</v>
      </c>
      <c r="K67" s="1127"/>
    </row>
    <row r="68" spans="1:11" s="1057" customFormat="1" ht="31" customHeight="1">
      <c r="A68" s="751">
        <f t="shared" si="0"/>
        <v>62</v>
      </c>
      <c r="B68" s="752" t="s">
        <v>3205</v>
      </c>
      <c r="C68" s="751" t="s">
        <v>76</v>
      </c>
      <c r="D68" s="1157">
        <v>18.34</v>
      </c>
      <c r="E68" s="787"/>
      <c r="F68" s="753">
        <v>46110</v>
      </c>
      <c r="G68" s="753">
        <v>46115</v>
      </c>
      <c r="H68" s="751" t="s">
        <v>631</v>
      </c>
      <c r="I68" s="751" t="s">
        <v>3383</v>
      </c>
      <c r="J68" s="751">
        <v>20</v>
      </c>
      <c r="K68" s="1127"/>
    </row>
    <row r="69" spans="1:11" s="1057" customFormat="1" ht="31" customHeight="1">
      <c r="A69" s="1030">
        <f t="shared" si="0"/>
        <v>63</v>
      </c>
      <c r="B69" s="1031" t="s">
        <v>2984</v>
      </c>
      <c r="C69" s="1030" t="s">
        <v>1269</v>
      </c>
      <c r="D69" s="1154">
        <v>27.92</v>
      </c>
      <c r="E69" s="1032"/>
      <c r="F69" s="1033">
        <v>46116</v>
      </c>
      <c r="G69" s="1033"/>
      <c r="H69" s="1030" t="s">
        <v>3487</v>
      </c>
      <c r="I69" s="1030" t="s">
        <v>3405</v>
      </c>
      <c r="J69" s="1030">
        <v>20</v>
      </c>
      <c r="K69" s="1088"/>
    </row>
    <row r="70" spans="1:11" s="1057" customFormat="1" ht="31" customHeight="1">
      <c r="A70" s="751">
        <f t="shared" si="0"/>
        <v>64</v>
      </c>
      <c r="B70" s="752" t="s">
        <v>2583</v>
      </c>
      <c r="C70" s="751" t="s">
        <v>76</v>
      </c>
      <c r="D70" s="1157">
        <v>18.34</v>
      </c>
      <c r="E70" s="787"/>
      <c r="F70" s="753">
        <v>46112</v>
      </c>
      <c r="G70" s="753">
        <v>46116</v>
      </c>
      <c r="H70" s="751" t="s">
        <v>631</v>
      </c>
      <c r="I70" s="751" t="s">
        <v>3334</v>
      </c>
      <c r="J70" s="751">
        <v>25</v>
      </c>
      <c r="K70" s="1127"/>
    </row>
    <row r="71" spans="1:11" s="1057" customFormat="1" ht="31" customHeight="1">
      <c r="A71" s="1030">
        <f t="shared" si="0"/>
        <v>65</v>
      </c>
      <c r="B71" s="1031" t="s">
        <v>2957</v>
      </c>
      <c r="C71" s="1030" t="s">
        <v>1361</v>
      </c>
      <c r="D71" s="1154">
        <v>33.53</v>
      </c>
      <c r="E71" s="1032"/>
      <c r="F71" s="1033">
        <v>46112</v>
      </c>
      <c r="G71" s="1033"/>
      <c r="H71" s="1030" t="s">
        <v>3511</v>
      </c>
      <c r="I71" s="1030" t="s">
        <v>3314</v>
      </c>
      <c r="J71" s="1030">
        <v>24</v>
      </c>
      <c r="K71" s="1127"/>
    </row>
    <row r="72" spans="1:11" s="1057" customFormat="1" ht="31" customHeight="1">
      <c r="A72" s="1030">
        <f t="shared" si="0"/>
        <v>66</v>
      </c>
      <c r="B72" s="1031" t="s">
        <v>2540</v>
      </c>
      <c r="C72" s="1030" t="s">
        <v>53</v>
      </c>
      <c r="D72" s="1154">
        <v>22.68</v>
      </c>
      <c r="E72" s="1032"/>
      <c r="F72" s="1033">
        <v>46116</v>
      </c>
      <c r="G72" s="1033"/>
      <c r="H72" s="1030" t="s">
        <v>3488</v>
      </c>
      <c r="I72" s="1030" t="s">
        <v>3343</v>
      </c>
      <c r="J72" s="1030">
        <v>20</v>
      </c>
      <c r="K72" s="1088"/>
    </row>
    <row r="73" spans="1:11" s="1057" customFormat="1" ht="31" customHeight="1">
      <c r="A73" s="1030">
        <f t="shared" si="0"/>
        <v>67</v>
      </c>
      <c r="B73" s="1031" t="s">
        <v>3057</v>
      </c>
      <c r="C73" s="1030" t="s">
        <v>1277</v>
      </c>
      <c r="D73" s="1154">
        <v>32.22</v>
      </c>
      <c r="E73" s="1032"/>
      <c r="F73" s="1033">
        <v>46116</v>
      </c>
      <c r="G73" s="1033"/>
      <c r="H73" s="1030" t="s">
        <v>3463</v>
      </c>
      <c r="I73" s="1030" t="s">
        <v>3334</v>
      </c>
      <c r="J73" s="1030">
        <v>25</v>
      </c>
      <c r="K73" s="1127"/>
    </row>
    <row r="74" spans="1:11" s="1057" customFormat="1" ht="31" customHeight="1">
      <c r="A74" s="1030">
        <f t="shared" si="0"/>
        <v>68</v>
      </c>
      <c r="B74" s="1031" t="s">
        <v>3202</v>
      </c>
      <c r="C74" s="1030" t="s">
        <v>76</v>
      </c>
      <c r="D74" s="1154">
        <v>18.34</v>
      </c>
      <c r="E74" s="1032"/>
      <c r="F74" s="1033">
        <v>46116</v>
      </c>
      <c r="G74" s="1033"/>
      <c r="H74" s="1030" t="s">
        <v>3463</v>
      </c>
      <c r="I74" s="1030" t="s">
        <v>3492</v>
      </c>
      <c r="J74" s="1030">
        <v>25</v>
      </c>
      <c r="K74" s="1127"/>
    </row>
    <row r="75" spans="1:11" s="1057" customFormat="1" ht="31" customHeight="1">
      <c r="A75" s="1030">
        <f t="shared" si="0"/>
        <v>69</v>
      </c>
      <c r="B75" s="1031" t="s">
        <v>2972</v>
      </c>
      <c r="C75" s="1030" t="s">
        <v>2235</v>
      </c>
      <c r="D75" s="1154"/>
      <c r="E75" s="1032"/>
      <c r="F75" s="1033">
        <v>46118</v>
      </c>
      <c r="G75" s="1033"/>
      <c r="H75" s="1030" t="s">
        <v>3488</v>
      </c>
      <c r="I75" s="1030" t="s">
        <v>1786</v>
      </c>
      <c r="J75" s="1030">
        <v>23</v>
      </c>
      <c r="K75" s="1127"/>
    </row>
  </sheetData>
  <autoFilter ref="A6:N75" xr:uid="{00000000-0001-0000-0100-000000000000}">
    <sortState xmlns:xlrd2="http://schemas.microsoft.com/office/spreadsheetml/2017/richdata2" ref="A8:N29">
      <sortCondition ref="G6:G26"/>
    </sortState>
  </autoFilter>
  <mergeCells count="11">
    <mergeCell ref="A1:H1"/>
    <mergeCell ref="G5:G6"/>
    <mergeCell ref="H5:H6"/>
    <mergeCell ref="I5:I6"/>
    <mergeCell ref="J5:J6"/>
    <mergeCell ref="A5:A6"/>
    <mergeCell ref="B5:B6"/>
    <mergeCell ref="C5:C6"/>
    <mergeCell ref="D5:D6"/>
    <mergeCell ref="E5:E6"/>
    <mergeCell ref="F5:F6"/>
  </mergeCells>
  <conditionalFormatting sqref="B1">
    <cfRule type="duplicateValues" dxfId="3572" priority="1"/>
  </conditionalFormatting>
  <pageMargins left="0.7" right="0.7" top="0.75" bottom="0.75" header="0.3" footer="0.3"/>
  <pageSetup paperSize="9" orientation="portrait"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71337-B429-4545-8C03-46DBC44B0340}">
  <sheetPr>
    <tabColor rgb="FF002060"/>
  </sheetPr>
  <dimension ref="A1:R573"/>
  <sheetViews>
    <sheetView showZeros="0" zoomScale="50" zoomScaleNormal="50" zoomScaleSheetLayoutView="55" workbookViewId="0">
      <pane ySplit="7" topLeftCell="A8" activePane="bottomLeft" state="frozen"/>
      <selection activeCell="I13" sqref="I13"/>
      <selection pane="bottomLeft" activeCell="N73" sqref="N73"/>
    </sheetView>
  </sheetViews>
  <sheetFormatPr defaultColWidth="9.08984375" defaultRowHeight="20"/>
  <cols>
    <col min="1" max="1" width="9.36328125" style="978" customWidth="1"/>
    <col min="2" max="2" width="13.81640625" style="1028" bestFit="1" customWidth="1"/>
    <col min="3" max="3" width="17.54296875" style="1029" customWidth="1"/>
    <col min="4" max="4" width="17.90625" style="979" customWidth="1"/>
    <col min="5" max="8" width="8.453125" style="978" customWidth="1"/>
    <col min="9" max="9" width="22.81640625" style="978" customWidth="1"/>
    <col min="10" max="10" width="21.08984375" style="980" customWidth="1"/>
    <col min="11" max="11" width="16.36328125" style="980" hidden="1" customWidth="1"/>
    <col min="12" max="12" width="16.36328125" style="980" customWidth="1"/>
    <col min="13" max="13" width="20.26953125" style="980" customWidth="1"/>
    <col min="14" max="15" width="16.36328125" style="1147" customWidth="1"/>
    <col min="16" max="17" width="16.36328125" style="980" customWidth="1"/>
    <col min="18" max="18" width="73" style="980" bestFit="1" customWidth="1"/>
    <col min="19" max="100" width="9.08984375" style="979"/>
    <col min="101" max="101" width="9.90625" style="979" bestFit="1" customWidth="1"/>
    <col min="102" max="102" width="19.453125" style="979" customWidth="1"/>
    <col min="103" max="103" width="14.90625" style="979" customWidth="1"/>
    <col min="104" max="104" width="23.6328125" style="979" customWidth="1"/>
    <col min="105" max="105" width="19.453125" style="979" customWidth="1"/>
    <col min="106" max="106" width="21.90625" style="979" customWidth="1"/>
    <col min="107" max="107" width="14.453125" style="979" bestFit="1" customWidth="1"/>
    <col min="108" max="108" width="17.08984375" style="979" customWidth="1"/>
    <col min="109" max="109" width="23.453125" style="979" customWidth="1"/>
    <col min="110" max="111" width="19.453125" style="979" customWidth="1"/>
    <col min="112" max="112" width="39.453125" style="979" customWidth="1"/>
    <col min="113" max="113" width="19.453125" style="979" customWidth="1"/>
    <col min="114" max="356" width="9.08984375" style="979"/>
    <col min="357" max="357" width="9.90625" style="979" bestFit="1" customWidth="1"/>
    <col min="358" max="358" width="19.453125" style="979" customWidth="1"/>
    <col min="359" max="359" width="14.90625" style="979" customWidth="1"/>
    <col min="360" max="360" width="23.6328125" style="979" customWidth="1"/>
    <col min="361" max="361" width="19.453125" style="979" customWidth="1"/>
    <col min="362" max="362" width="21.90625" style="979" customWidth="1"/>
    <col min="363" max="363" width="14.453125" style="979" bestFit="1" customWidth="1"/>
    <col min="364" max="364" width="17.08984375" style="979" customWidth="1"/>
    <col min="365" max="365" width="23.453125" style="979" customWidth="1"/>
    <col min="366" max="367" width="19.453125" style="979" customWidth="1"/>
    <col min="368" max="368" width="39.453125" style="979" customWidth="1"/>
    <col min="369" max="369" width="19.453125" style="979" customWidth="1"/>
    <col min="370" max="612" width="9.08984375" style="979"/>
    <col min="613" max="613" width="9.90625" style="979" bestFit="1" customWidth="1"/>
    <col min="614" max="614" width="19.453125" style="979" customWidth="1"/>
    <col min="615" max="615" width="14.90625" style="979" customWidth="1"/>
    <col min="616" max="616" width="23.6328125" style="979" customWidth="1"/>
    <col min="617" max="617" width="19.453125" style="979" customWidth="1"/>
    <col min="618" max="618" width="21.90625" style="979" customWidth="1"/>
    <col min="619" max="619" width="14.453125" style="979" bestFit="1" customWidth="1"/>
    <col min="620" max="620" width="17.08984375" style="979" customWidth="1"/>
    <col min="621" max="621" width="23.453125" style="979" customWidth="1"/>
    <col min="622" max="623" width="19.453125" style="979" customWidth="1"/>
    <col min="624" max="624" width="39.453125" style="979" customWidth="1"/>
    <col min="625" max="625" width="19.453125" style="979" customWidth="1"/>
    <col min="626" max="868" width="9.08984375" style="979"/>
    <col min="869" max="869" width="9.90625" style="979" bestFit="1" customWidth="1"/>
    <col min="870" max="870" width="19.453125" style="979" customWidth="1"/>
    <col min="871" max="871" width="14.90625" style="979" customWidth="1"/>
    <col min="872" max="872" width="23.6328125" style="979" customWidth="1"/>
    <col min="873" max="873" width="19.453125" style="979" customWidth="1"/>
    <col min="874" max="874" width="21.90625" style="979" customWidth="1"/>
    <col min="875" max="875" width="14.453125" style="979" bestFit="1" customWidth="1"/>
    <col min="876" max="876" width="17.08984375" style="979" customWidth="1"/>
    <col min="877" max="877" width="23.453125" style="979" customWidth="1"/>
    <col min="878" max="879" width="19.453125" style="979" customWidth="1"/>
    <col min="880" max="880" width="39.453125" style="979" customWidth="1"/>
    <col min="881" max="881" width="19.453125" style="979" customWidth="1"/>
    <col min="882" max="1124" width="9.08984375" style="979"/>
    <col min="1125" max="1125" width="9.90625" style="979" bestFit="1" customWidth="1"/>
    <col min="1126" max="1126" width="19.453125" style="979" customWidth="1"/>
    <col min="1127" max="1127" width="14.90625" style="979" customWidth="1"/>
    <col min="1128" max="1128" width="23.6328125" style="979" customWidth="1"/>
    <col min="1129" max="1129" width="19.453125" style="979" customWidth="1"/>
    <col min="1130" max="1130" width="21.90625" style="979" customWidth="1"/>
    <col min="1131" max="1131" width="14.453125" style="979" bestFit="1" customWidth="1"/>
    <col min="1132" max="1132" width="17.08984375" style="979" customWidth="1"/>
    <col min="1133" max="1133" width="23.453125" style="979" customWidth="1"/>
    <col min="1134" max="1135" width="19.453125" style="979" customWidth="1"/>
    <col min="1136" max="1136" width="39.453125" style="979" customWidth="1"/>
    <col min="1137" max="1137" width="19.453125" style="979" customWidth="1"/>
    <col min="1138" max="1380" width="9.08984375" style="979"/>
    <col min="1381" max="1381" width="9.90625" style="979" bestFit="1" customWidth="1"/>
    <col min="1382" max="1382" width="19.453125" style="979" customWidth="1"/>
    <col min="1383" max="1383" width="14.90625" style="979" customWidth="1"/>
    <col min="1384" max="1384" width="23.6328125" style="979" customWidth="1"/>
    <col min="1385" max="1385" width="19.453125" style="979" customWidth="1"/>
    <col min="1386" max="1386" width="21.90625" style="979" customWidth="1"/>
    <col min="1387" max="1387" width="14.453125" style="979" bestFit="1" customWidth="1"/>
    <col min="1388" max="1388" width="17.08984375" style="979" customWidth="1"/>
    <col min="1389" max="1389" width="23.453125" style="979" customWidth="1"/>
    <col min="1390" max="1391" width="19.453125" style="979" customWidth="1"/>
    <col min="1392" max="1392" width="39.453125" style="979" customWidth="1"/>
    <col min="1393" max="1393" width="19.453125" style="979" customWidth="1"/>
    <col min="1394" max="1636" width="9.08984375" style="979"/>
    <col min="1637" max="1637" width="9.90625" style="979" bestFit="1" customWidth="1"/>
    <col min="1638" max="1638" width="19.453125" style="979" customWidth="1"/>
    <col min="1639" max="1639" width="14.90625" style="979" customWidth="1"/>
    <col min="1640" max="1640" width="23.6328125" style="979" customWidth="1"/>
    <col min="1641" max="1641" width="19.453125" style="979" customWidth="1"/>
    <col min="1642" max="1642" width="21.90625" style="979" customWidth="1"/>
    <col min="1643" max="1643" width="14.453125" style="979" bestFit="1" customWidth="1"/>
    <col min="1644" max="1644" width="17.08984375" style="979" customWidth="1"/>
    <col min="1645" max="1645" width="23.453125" style="979" customWidth="1"/>
    <col min="1646" max="1647" width="19.453125" style="979" customWidth="1"/>
    <col min="1648" max="1648" width="39.453125" style="979" customWidth="1"/>
    <col min="1649" max="1649" width="19.453125" style="979" customWidth="1"/>
    <col min="1650" max="1892" width="9.08984375" style="979"/>
    <col min="1893" max="1893" width="9.90625" style="979" bestFit="1" customWidth="1"/>
    <col min="1894" max="1894" width="19.453125" style="979" customWidth="1"/>
    <col min="1895" max="1895" width="14.90625" style="979" customWidth="1"/>
    <col min="1896" max="1896" width="23.6328125" style="979" customWidth="1"/>
    <col min="1897" max="1897" width="19.453125" style="979" customWidth="1"/>
    <col min="1898" max="1898" width="21.90625" style="979" customWidth="1"/>
    <col min="1899" max="1899" width="14.453125" style="979" bestFit="1" customWidth="1"/>
    <col min="1900" max="1900" width="17.08984375" style="979" customWidth="1"/>
    <col min="1901" max="1901" width="23.453125" style="979" customWidth="1"/>
    <col min="1902" max="1903" width="19.453125" style="979" customWidth="1"/>
    <col min="1904" max="1904" width="39.453125" style="979" customWidth="1"/>
    <col min="1905" max="1905" width="19.453125" style="979" customWidth="1"/>
    <col min="1906" max="2148" width="9.08984375" style="979"/>
    <col min="2149" max="2149" width="9.90625" style="979" bestFit="1" customWidth="1"/>
    <col min="2150" max="2150" width="19.453125" style="979" customWidth="1"/>
    <col min="2151" max="2151" width="14.90625" style="979" customWidth="1"/>
    <col min="2152" max="2152" width="23.6328125" style="979" customWidth="1"/>
    <col min="2153" max="2153" width="19.453125" style="979" customWidth="1"/>
    <col min="2154" max="2154" width="21.90625" style="979" customWidth="1"/>
    <col min="2155" max="2155" width="14.453125" style="979" bestFit="1" customWidth="1"/>
    <col min="2156" max="2156" width="17.08984375" style="979" customWidth="1"/>
    <col min="2157" max="2157" width="23.453125" style="979" customWidth="1"/>
    <col min="2158" max="2159" width="19.453125" style="979" customWidth="1"/>
    <col min="2160" max="2160" width="39.453125" style="979" customWidth="1"/>
    <col min="2161" max="2161" width="19.453125" style="979" customWidth="1"/>
    <col min="2162" max="2404" width="9.08984375" style="979"/>
    <col min="2405" max="2405" width="9.90625" style="979" bestFit="1" customWidth="1"/>
    <col min="2406" max="2406" width="19.453125" style="979" customWidth="1"/>
    <col min="2407" max="2407" width="14.90625" style="979" customWidth="1"/>
    <col min="2408" max="2408" width="23.6328125" style="979" customWidth="1"/>
    <col min="2409" max="2409" width="19.453125" style="979" customWidth="1"/>
    <col min="2410" max="2410" width="21.90625" style="979" customWidth="1"/>
    <col min="2411" max="2411" width="14.453125" style="979" bestFit="1" customWidth="1"/>
    <col min="2412" max="2412" width="17.08984375" style="979" customWidth="1"/>
    <col min="2413" max="2413" width="23.453125" style="979" customWidth="1"/>
    <col min="2414" max="2415" width="19.453125" style="979" customWidth="1"/>
    <col min="2416" max="2416" width="39.453125" style="979" customWidth="1"/>
    <col min="2417" max="2417" width="19.453125" style="979" customWidth="1"/>
    <col min="2418" max="2660" width="9.08984375" style="979"/>
    <col min="2661" max="2661" width="9.90625" style="979" bestFit="1" customWidth="1"/>
    <col min="2662" max="2662" width="19.453125" style="979" customWidth="1"/>
    <col min="2663" max="2663" width="14.90625" style="979" customWidth="1"/>
    <col min="2664" max="2664" width="23.6328125" style="979" customWidth="1"/>
    <col min="2665" max="2665" width="19.453125" style="979" customWidth="1"/>
    <col min="2666" max="2666" width="21.90625" style="979" customWidth="1"/>
    <col min="2667" max="2667" width="14.453125" style="979" bestFit="1" customWidth="1"/>
    <col min="2668" max="2668" width="17.08984375" style="979" customWidth="1"/>
    <col min="2669" max="2669" width="23.453125" style="979" customWidth="1"/>
    <col min="2670" max="2671" width="19.453125" style="979" customWidth="1"/>
    <col min="2672" max="2672" width="39.453125" style="979" customWidth="1"/>
    <col min="2673" max="2673" width="19.453125" style="979" customWidth="1"/>
    <col min="2674" max="2916" width="9.08984375" style="979"/>
    <col min="2917" max="2917" width="9.90625" style="979" bestFit="1" customWidth="1"/>
    <col min="2918" max="2918" width="19.453125" style="979" customWidth="1"/>
    <col min="2919" max="2919" width="14.90625" style="979" customWidth="1"/>
    <col min="2920" max="2920" width="23.6328125" style="979" customWidth="1"/>
    <col min="2921" max="2921" width="19.453125" style="979" customWidth="1"/>
    <col min="2922" max="2922" width="21.90625" style="979" customWidth="1"/>
    <col min="2923" max="2923" width="14.453125" style="979" bestFit="1" customWidth="1"/>
    <col min="2924" max="2924" width="17.08984375" style="979" customWidth="1"/>
    <col min="2925" max="2925" width="23.453125" style="979" customWidth="1"/>
    <col min="2926" max="2927" width="19.453125" style="979" customWidth="1"/>
    <col min="2928" max="2928" width="39.453125" style="979" customWidth="1"/>
    <col min="2929" max="2929" width="19.453125" style="979" customWidth="1"/>
    <col min="2930" max="3172" width="9.08984375" style="979"/>
    <col min="3173" max="3173" width="9.90625" style="979" bestFit="1" customWidth="1"/>
    <col min="3174" max="3174" width="19.453125" style="979" customWidth="1"/>
    <col min="3175" max="3175" width="14.90625" style="979" customWidth="1"/>
    <col min="3176" max="3176" width="23.6328125" style="979" customWidth="1"/>
    <col min="3177" max="3177" width="19.453125" style="979" customWidth="1"/>
    <col min="3178" max="3178" width="21.90625" style="979" customWidth="1"/>
    <col min="3179" max="3179" width="14.453125" style="979" bestFit="1" customWidth="1"/>
    <col min="3180" max="3180" width="17.08984375" style="979" customWidth="1"/>
    <col min="3181" max="3181" width="23.453125" style="979" customWidth="1"/>
    <col min="3182" max="3183" width="19.453125" style="979" customWidth="1"/>
    <col min="3184" max="3184" width="39.453125" style="979" customWidth="1"/>
    <col min="3185" max="3185" width="19.453125" style="979" customWidth="1"/>
    <col min="3186" max="3428" width="9.08984375" style="979"/>
    <col min="3429" max="3429" width="9.90625" style="979" bestFit="1" customWidth="1"/>
    <col min="3430" max="3430" width="19.453125" style="979" customWidth="1"/>
    <col min="3431" max="3431" width="14.90625" style="979" customWidth="1"/>
    <col min="3432" max="3432" width="23.6328125" style="979" customWidth="1"/>
    <col min="3433" max="3433" width="19.453125" style="979" customWidth="1"/>
    <col min="3434" max="3434" width="21.90625" style="979" customWidth="1"/>
    <col min="3435" max="3435" width="14.453125" style="979" bestFit="1" customWidth="1"/>
    <col min="3436" max="3436" width="17.08984375" style="979" customWidth="1"/>
    <col min="3437" max="3437" width="23.453125" style="979" customWidth="1"/>
    <col min="3438" max="3439" width="19.453125" style="979" customWidth="1"/>
    <col min="3440" max="3440" width="39.453125" style="979" customWidth="1"/>
    <col min="3441" max="3441" width="19.453125" style="979" customWidth="1"/>
    <col min="3442" max="3684" width="9.08984375" style="979"/>
    <col min="3685" max="3685" width="9.90625" style="979" bestFit="1" customWidth="1"/>
    <col min="3686" max="3686" width="19.453125" style="979" customWidth="1"/>
    <col min="3687" max="3687" width="14.90625" style="979" customWidth="1"/>
    <col min="3688" max="3688" width="23.6328125" style="979" customWidth="1"/>
    <col min="3689" max="3689" width="19.453125" style="979" customWidth="1"/>
    <col min="3690" max="3690" width="21.90625" style="979" customWidth="1"/>
    <col min="3691" max="3691" width="14.453125" style="979" bestFit="1" customWidth="1"/>
    <col min="3692" max="3692" width="17.08984375" style="979" customWidth="1"/>
    <col min="3693" max="3693" width="23.453125" style="979" customWidth="1"/>
    <col min="3694" max="3695" width="19.453125" style="979" customWidth="1"/>
    <col min="3696" max="3696" width="39.453125" style="979" customWidth="1"/>
    <col min="3697" max="3697" width="19.453125" style="979" customWidth="1"/>
    <col min="3698" max="3940" width="9.08984375" style="979"/>
    <col min="3941" max="3941" width="9.90625" style="979" bestFit="1" customWidth="1"/>
    <col min="3942" max="3942" width="19.453125" style="979" customWidth="1"/>
    <col min="3943" max="3943" width="14.90625" style="979" customWidth="1"/>
    <col min="3944" max="3944" width="23.6328125" style="979" customWidth="1"/>
    <col min="3945" max="3945" width="19.453125" style="979" customWidth="1"/>
    <col min="3946" max="3946" width="21.90625" style="979" customWidth="1"/>
    <col min="3947" max="3947" width="14.453125" style="979" bestFit="1" customWidth="1"/>
    <col min="3948" max="3948" width="17.08984375" style="979" customWidth="1"/>
    <col min="3949" max="3949" width="23.453125" style="979" customWidth="1"/>
    <col min="3950" max="3951" width="19.453125" style="979" customWidth="1"/>
    <col min="3952" max="3952" width="39.453125" style="979" customWidth="1"/>
    <col min="3953" max="3953" width="19.453125" style="979" customWidth="1"/>
    <col min="3954" max="4196" width="9.08984375" style="979"/>
    <col min="4197" max="4197" width="9.90625" style="979" bestFit="1" customWidth="1"/>
    <col min="4198" max="4198" width="19.453125" style="979" customWidth="1"/>
    <col min="4199" max="4199" width="14.90625" style="979" customWidth="1"/>
    <col min="4200" max="4200" width="23.6328125" style="979" customWidth="1"/>
    <col min="4201" max="4201" width="19.453125" style="979" customWidth="1"/>
    <col min="4202" max="4202" width="21.90625" style="979" customWidth="1"/>
    <col min="4203" max="4203" width="14.453125" style="979" bestFit="1" customWidth="1"/>
    <col min="4204" max="4204" width="17.08984375" style="979" customWidth="1"/>
    <col min="4205" max="4205" width="23.453125" style="979" customWidth="1"/>
    <col min="4206" max="4207" width="19.453125" style="979" customWidth="1"/>
    <col min="4208" max="4208" width="39.453125" style="979" customWidth="1"/>
    <col min="4209" max="4209" width="19.453125" style="979" customWidth="1"/>
    <col min="4210" max="4452" width="9.08984375" style="979"/>
    <col min="4453" max="4453" width="9.90625" style="979" bestFit="1" customWidth="1"/>
    <col min="4454" max="4454" width="19.453125" style="979" customWidth="1"/>
    <col min="4455" max="4455" width="14.90625" style="979" customWidth="1"/>
    <col min="4456" max="4456" width="23.6328125" style="979" customWidth="1"/>
    <col min="4457" max="4457" width="19.453125" style="979" customWidth="1"/>
    <col min="4458" max="4458" width="21.90625" style="979" customWidth="1"/>
    <col min="4459" max="4459" width="14.453125" style="979" bestFit="1" customWidth="1"/>
    <col min="4460" max="4460" width="17.08984375" style="979" customWidth="1"/>
    <col min="4461" max="4461" width="23.453125" style="979" customWidth="1"/>
    <col min="4462" max="4463" width="19.453125" style="979" customWidth="1"/>
    <col min="4464" max="4464" width="39.453125" style="979" customWidth="1"/>
    <col min="4465" max="4465" width="19.453125" style="979" customWidth="1"/>
    <col min="4466" max="4708" width="9.08984375" style="979"/>
    <col min="4709" max="4709" width="9.90625" style="979" bestFit="1" customWidth="1"/>
    <col min="4710" max="4710" width="19.453125" style="979" customWidth="1"/>
    <col min="4711" max="4711" width="14.90625" style="979" customWidth="1"/>
    <col min="4712" max="4712" width="23.6328125" style="979" customWidth="1"/>
    <col min="4713" max="4713" width="19.453125" style="979" customWidth="1"/>
    <col min="4714" max="4714" width="21.90625" style="979" customWidth="1"/>
    <col min="4715" max="4715" width="14.453125" style="979" bestFit="1" customWidth="1"/>
    <col min="4716" max="4716" width="17.08984375" style="979" customWidth="1"/>
    <col min="4717" max="4717" width="23.453125" style="979" customWidth="1"/>
    <col min="4718" max="4719" width="19.453125" style="979" customWidth="1"/>
    <col min="4720" max="4720" width="39.453125" style="979" customWidth="1"/>
    <col min="4721" max="4721" width="19.453125" style="979" customWidth="1"/>
    <col min="4722" max="4964" width="9.08984375" style="979"/>
    <col min="4965" max="4965" width="9.90625" style="979" bestFit="1" customWidth="1"/>
    <col min="4966" max="4966" width="19.453125" style="979" customWidth="1"/>
    <col min="4967" max="4967" width="14.90625" style="979" customWidth="1"/>
    <col min="4968" max="4968" width="23.6328125" style="979" customWidth="1"/>
    <col min="4969" max="4969" width="19.453125" style="979" customWidth="1"/>
    <col min="4970" max="4970" width="21.90625" style="979" customWidth="1"/>
    <col min="4971" max="4971" width="14.453125" style="979" bestFit="1" customWidth="1"/>
    <col min="4972" max="4972" width="17.08984375" style="979" customWidth="1"/>
    <col min="4973" max="4973" width="23.453125" style="979" customWidth="1"/>
    <col min="4974" max="4975" width="19.453125" style="979" customWidth="1"/>
    <col min="4976" max="4976" width="39.453125" style="979" customWidth="1"/>
    <col min="4977" max="4977" width="19.453125" style="979" customWidth="1"/>
    <col min="4978" max="5220" width="9.08984375" style="979"/>
    <col min="5221" max="5221" width="9.90625" style="979" bestFit="1" customWidth="1"/>
    <col min="5222" max="5222" width="19.453125" style="979" customWidth="1"/>
    <col min="5223" max="5223" width="14.90625" style="979" customWidth="1"/>
    <col min="5224" max="5224" width="23.6328125" style="979" customWidth="1"/>
    <col min="5225" max="5225" width="19.453125" style="979" customWidth="1"/>
    <col min="5226" max="5226" width="21.90625" style="979" customWidth="1"/>
    <col min="5227" max="5227" width="14.453125" style="979" bestFit="1" customWidth="1"/>
    <col min="5228" max="5228" width="17.08984375" style="979" customWidth="1"/>
    <col min="5229" max="5229" width="23.453125" style="979" customWidth="1"/>
    <col min="5230" max="5231" width="19.453125" style="979" customWidth="1"/>
    <col min="5232" max="5232" width="39.453125" style="979" customWidth="1"/>
    <col min="5233" max="5233" width="19.453125" style="979" customWidth="1"/>
    <col min="5234" max="5476" width="9.08984375" style="979"/>
    <col min="5477" max="5477" width="9.90625" style="979" bestFit="1" customWidth="1"/>
    <col min="5478" max="5478" width="19.453125" style="979" customWidth="1"/>
    <col min="5479" max="5479" width="14.90625" style="979" customWidth="1"/>
    <col min="5480" max="5480" width="23.6328125" style="979" customWidth="1"/>
    <col min="5481" max="5481" width="19.453125" style="979" customWidth="1"/>
    <col min="5482" max="5482" width="21.90625" style="979" customWidth="1"/>
    <col min="5483" max="5483" width="14.453125" style="979" bestFit="1" customWidth="1"/>
    <col min="5484" max="5484" width="17.08984375" style="979" customWidth="1"/>
    <col min="5485" max="5485" width="23.453125" style="979" customWidth="1"/>
    <col min="5486" max="5487" width="19.453125" style="979" customWidth="1"/>
    <col min="5488" max="5488" width="39.453125" style="979" customWidth="1"/>
    <col min="5489" max="5489" width="19.453125" style="979" customWidth="1"/>
    <col min="5490" max="5732" width="9.08984375" style="979"/>
    <col min="5733" max="5733" width="9.90625" style="979" bestFit="1" customWidth="1"/>
    <col min="5734" max="5734" width="19.453125" style="979" customWidth="1"/>
    <col min="5735" max="5735" width="14.90625" style="979" customWidth="1"/>
    <col min="5736" max="5736" width="23.6328125" style="979" customWidth="1"/>
    <col min="5737" max="5737" width="19.453125" style="979" customWidth="1"/>
    <col min="5738" max="5738" width="21.90625" style="979" customWidth="1"/>
    <col min="5739" max="5739" width="14.453125" style="979" bestFit="1" customWidth="1"/>
    <col min="5740" max="5740" width="17.08984375" style="979" customWidth="1"/>
    <col min="5741" max="5741" width="23.453125" style="979" customWidth="1"/>
    <col min="5742" max="5743" width="19.453125" style="979" customWidth="1"/>
    <col min="5744" max="5744" width="39.453125" style="979" customWidth="1"/>
    <col min="5745" max="5745" width="19.453125" style="979" customWidth="1"/>
    <col min="5746" max="5988" width="9.08984375" style="979"/>
    <col min="5989" max="5989" width="9.90625" style="979" bestFit="1" customWidth="1"/>
    <col min="5990" max="5990" width="19.453125" style="979" customWidth="1"/>
    <col min="5991" max="5991" width="14.90625" style="979" customWidth="1"/>
    <col min="5992" max="5992" width="23.6328125" style="979" customWidth="1"/>
    <col min="5993" max="5993" width="19.453125" style="979" customWidth="1"/>
    <col min="5994" max="5994" width="21.90625" style="979" customWidth="1"/>
    <col min="5995" max="5995" width="14.453125" style="979" bestFit="1" customWidth="1"/>
    <col min="5996" max="5996" width="17.08984375" style="979" customWidth="1"/>
    <col min="5997" max="5997" width="23.453125" style="979" customWidth="1"/>
    <col min="5998" max="5999" width="19.453125" style="979" customWidth="1"/>
    <col min="6000" max="6000" width="39.453125" style="979" customWidth="1"/>
    <col min="6001" max="6001" width="19.453125" style="979" customWidth="1"/>
    <col min="6002" max="6244" width="9.08984375" style="979"/>
    <col min="6245" max="6245" width="9.90625" style="979" bestFit="1" customWidth="1"/>
    <col min="6246" max="6246" width="19.453125" style="979" customWidth="1"/>
    <col min="6247" max="6247" width="14.90625" style="979" customWidth="1"/>
    <col min="6248" max="6248" width="23.6328125" style="979" customWidth="1"/>
    <col min="6249" max="6249" width="19.453125" style="979" customWidth="1"/>
    <col min="6250" max="6250" width="21.90625" style="979" customWidth="1"/>
    <col min="6251" max="6251" width="14.453125" style="979" bestFit="1" customWidth="1"/>
    <col min="6252" max="6252" width="17.08984375" style="979" customWidth="1"/>
    <col min="6253" max="6253" width="23.453125" style="979" customWidth="1"/>
    <col min="6254" max="6255" width="19.453125" style="979" customWidth="1"/>
    <col min="6256" max="6256" width="39.453125" style="979" customWidth="1"/>
    <col min="6257" max="6257" width="19.453125" style="979" customWidth="1"/>
    <col min="6258" max="6500" width="9.08984375" style="979"/>
    <col min="6501" max="6501" width="9.90625" style="979" bestFit="1" customWidth="1"/>
    <col min="6502" max="6502" width="19.453125" style="979" customWidth="1"/>
    <col min="6503" max="6503" width="14.90625" style="979" customWidth="1"/>
    <col min="6504" max="6504" width="23.6328125" style="979" customWidth="1"/>
    <col min="6505" max="6505" width="19.453125" style="979" customWidth="1"/>
    <col min="6506" max="6506" width="21.90625" style="979" customWidth="1"/>
    <col min="6507" max="6507" width="14.453125" style="979" bestFit="1" customWidth="1"/>
    <col min="6508" max="6508" width="17.08984375" style="979" customWidth="1"/>
    <col min="6509" max="6509" width="23.453125" style="979" customWidth="1"/>
    <col min="6510" max="6511" width="19.453125" style="979" customWidth="1"/>
    <col min="6512" max="6512" width="39.453125" style="979" customWidth="1"/>
    <col min="6513" max="6513" width="19.453125" style="979" customWidth="1"/>
    <col min="6514" max="6756" width="9.08984375" style="979"/>
    <col min="6757" max="6757" width="9.90625" style="979" bestFit="1" customWidth="1"/>
    <col min="6758" max="6758" width="19.453125" style="979" customWidth="1"/>
    <col min="6759" max="6759" width="14.90625" style="979" customWidth="1"/>
    <col min="6760" max="6760" width="23.6328125" style="979" customWidth="1"/>
    <col min="6761" max="6761" width="19.453125" style="979" customWidth="1"/>
    <col min="6762" max="6762" width="21.90625" style="979" customWidth="1"/>
    <col min="6763" max="6763" width="14.453125" style="979" bestFit="1" customWidth="1"/>
    <col min="6764" max="6764" width="17.08984375" style="979" customWidth="1"/>
    <col min="6765" max="6765" width="23.453125" style="979" customWidth="1"/>
    <col min="6766" max="6767" width="19.453125" style="979" customWidth="1"/>
    <col min="6768" max="6768" width="39.453125" style="979" customWidth="1"/>
    <col min="6769" max="6769" width="19.453125" style="979" customWidth="1"/>
    <col min="6770" max="7012" width="9.08984375" style="979"/>
    <col min="7013" max="7013" width="9.90625" style="979" bestFit="1" customWidth="1"/>
    <col min="7014" max="7014" width="19.453125" style="979" customWidth="1"/>
    <col min="7015" max="7015" width="14.90625" style="979" customWidth="1"/>
    <col min="7016" max="7016" width="23.6328125" style="979" customWidth="1"/>
    <col min="7017" max="7017" width="19.453125" style="979" customWidth="1"/>
    <col min="7018" max="7018" width="21.90625" style="979" customWidth="1"/>
    <col min="7019" max="7019" width="14.453125" style="979" bestFit="1" customWidth="1"/>
    <col min="7020" max="7020" width="17.08984375" style="979" customWidth="1"/>
    <col min="7021" max="7021" width="23.453125" style="979" customWidth="1"/>
    <col min="7022" max="7023" width="19.453125" style="979" customWidth="1"/>
    <col min="7024" max="7024" width="39.453125" style="979" customWidth="1"/>
    <col min="7025" max="7025" width="19.453125" style="979" customWidth="1"/>
    <col min="7026" max="7268" width="9.08984375" style="979"/>
    <col min="7269" max="7269" width="9.90625" style="979" bestFit="1" customWidth="1"/>
    <col min="7270" max="7270" width="19.453125" style="979" customWidth="1"/>
    <col min="7271" max="7271" width="14.90625" style="979" customWidth="1"/>
    <col min="7272" max="7272" width="23.6328125" style="979" customWidth="1"/>
    <col min="7273" max="7273" width="19.453125" style="979" customWidth="1"/>
    <col min="7274" max="7274" width="21.90625" style="979" customWidth="1"/>
    <col min="7275" max="7275" width="14.453125" style="979" bestFit="1" customWidth="1"/>
    <col min="7276" max="7276" width="17.08984375" style="979" customWidth="1"/>
    <col min="7277" max="7277" width="23.453125" style="979" customWidth="1"/>
    <col min="7278" max="7279" width="19.453125" style="979" customWidth="1"/>
    <col min="7280" max="7280" width="39.453125" style="979" customWidth="1"/>
    <col min="7281" max="7281" width="19.453125" style="979" customWidth="1"/>
    <col min="7282" max="7524" width="9.08984375" style="979"/>
    <col min="7525" max="7525" width="9.90625" style="979" bestFit="1" customWidth="1"/>
    <col min="7526" max="7526" width="19.453125" style="979" customWidth="1"/>
    <col min="7527" max="7527" width="14.90625" style="979" customWidth="1"/>
    <col min="7528" max="7528" width="23.6328125" style="979" customWidth="1"/>
    <col min="7529" max="7529" width="19.453125" style="979" customWidth="1"/>
    <col min="7530" max="7530" width="21.90625" style="979" customWidth="1"/>
    <col min="7531" max="7531" width="14.453125" style="979" bestFit="1" customWidth="1"/>
    <col min="7532" max="7532" width="17.08984375" style="979" customWidth="1"/>
    <col min="7533" max="7533" width="23.453125" style="979" customWidth="1"/>
    <col min="7534" max="7535" width="19.453125" style="979" customWidth="1"/>
    <col min="7536" max="7536" width="39.453125" style="979" customWidth="1"/>
    <col min="7537" max="7537" width="19.453125" style="979" customWidth="1"/>
    <col min="7538" max="7780" width="9.08984375" style="979"/>
    <col min="7781" max="7781" width="9.90625" style="979" bestFit="1" customWidth="1"/>
    <col min="7782" max="7782" width="19.453125" style="979" customWidth="1"/>
    <col min="7783" max="7783" width="14.90625" style="979" customWidth="1"/>
    <col min="7784" max="7784" width="23.6328125" style="979" customWidth="1"/>
    <col min="7785" max="7785" width="19.453125" style="979" customWidth="1"/>
    <col min="7786" max="7786" width="21.90625" style="979" customWidth="1"/>
    <col min="7787" max="7787" width="14.453125" style="979" bestFit="1" customWidth="1"/>
    <col min="7788" max="7788" width="17.08984375" style="979" customWidth="1"/>
    <col min="7789" max="7789" width="23.453125" style="979" customWidth="1"/>
    <col min="7790" max="7791" width="19.453125" style="979" customWidth="1"/>
    <col min="7792" max="7792" width="39.453125" style="979" customWidth="1"/>
    <col min="7793" max="7793" width="19.453125" style="979" customWidth="1"/>
    <col min="7794" max="8036" width="9.08984375" style="979"/>
    <col min="8037" max="8037" width="9.90625" style="979" bestFit="1" customWidth="1"/>
    <col min="8038" max="8038" width="19.453125" style="979" customWidth="1"/>
    <col min="8039" max="8039" width="14.90625" style="979" customWidth="1"/>
    <col min="8040" max="8040" width="23.6328125" style="979" customWidth="1"/>
    <col min="8041" max="8041" width="19.453125" style="979" customWidth="1"/>
    <col min="8042" max="8042" width="21.90625" style="979" customWidth="1"/>
    <col min="8043" max="8043" width="14.453125" style="979" bestFit="1" customWidth="1"/>
    <col min="8044" max="8044" width="17.08984375" style="979" customWidth="1"/>
    <col min="8045" max="8045" width="23.453125" style="979" customWidth="1"/>
    <col min="8046" max="8047" width="19.453125" style="979" customWidth="1"/>
    <col min="8048" max="8048" width="39.453125" style="979" customWidth="1"/>
    <col min="8049" max="8049" width="19.453125" style="979" customWidth="1"/>
    <col min="8050" max="8292" width="9.08984375" style="979"/>
    <col min="8293" max="8293" width="9.90625" style="979" bestFit="1" customWidth="1"/>
    <col min="8294" max="8294" width="19.453125" style="979" customWidth="1"/>
    <col min="8295" max="8295" width="14.90625" style="979" customWidth="1"/>
    <col min="8296" max="8296" width="23.6328125" style="979" customWidth="1"/>
    <col min="8297" max="8297" width="19.453125" style="979" customWidth="1"/>
    <col min="8298" max="8298" width="21.90625" style="979" customWidth="1"/>
    <col min="8299" max="8299" width="14.453125" style="979" bestFit="1" customWidth="1"/>
    <col min="8300" max="8300" width="17.08984375" style="979" customWidth="1"/>
    <col min="8301" max="8301" width="23.453125" style="979" customWidth="1"/>
    <col min="8302" max="8303" width="19.453125" style="979" customWidth="1"/>
    <col min="8304" max="8304" width="39.453125" style="979" customWidth="1"/>
    <col min="8305" max="8305" width="19.453125" style="979" customWidth="1"/>
    <col min="8306" max="8548" width="9.08984375" style="979"/>
    <col min="8549" max="8549" width="9.90625" style="979" bestFit="1" customWidth="1"/>
    <col min="8550" max="8550" width="19.453125" style="979" customWidth="1"/>
    <col min="8551" max="8551" width="14.90625" style="979" customWidth="1"/>
    <col min="8552" max="8552" width="23.6328125" style="979" customWidth="1"/>
    <col min="8553" max="8553" width="19.453125" style="979" customWidth="1"/>
    <col min="8554" max="8554" width="21.90625" style="979" customWidth="1"/>
    <col min="8555" max="8555" width="14.453125" style="979" bestFit="1" customWidth="1"/>
    <col min="8556" max="8556" width="17.08984375" style="979" customWidth="1"/>
    <col min="8557" max="8557" width="23.453125" style="979" customWidth="1"/>
    <col min="8558" max="8559" width="19.453125" style="979" customWidth="1"/>
    <col min="8560" max="8560" width="39.453125" style="979" customWidth="1"/>
    <col min="8561" max="8561" width="19.453125" style="979" customWidth="1"/>
    <col min="8562" max="8804" width="9.08984375" style="979"/>
    <col min="8805" max="8805" width="9.90625" style="979" bestFit="1" customWidth="1"/>
    <col min="8806" max="8806" width="19.453125" style="979" customWidth="1"/>
    <col min="8807" max="8807" width="14.90625" style="979" customWidth="1"/>
    <col min="8808" max="8808" width="23.6328125" style="979" customWidth="1"/>
    <col min="8809" max="8809" width="19.453125" style="979" customWidth="1"/>
    <col min="8810" max="8810" width="21.90625" style="979" customWidth="1"/>
    <col min="8811" max="8811" width="14.453125" style="979" bestFit="1" customWidth="1"/>
    <col min="8812" max="8812" width="17.08984375" style="979" customWidth="1"/>
    <col min="8813" max="8813" width="23.453125" style="979" customWidth="1"/>
    <col min="8814" max="8815" width="19.453125" style="979" customWidth="1"/>
    <col min="8816" max="8816" width="39.453125" style="979" customWidth="1"/>
    <col min="8817" max="8817" width="19.453125" style="979" customWidth="1"/>
    <col min="8818" max="9060" width="9.08984375" style="979"/>
    <col min="9061" max="9061" width="9.90625" style="979" bestFit="1" customWidth="1"/>
    <col min="9062" max="9062" width="19.453125" style="979" customWidth="1"/>
    <col min="9063" max="9063" width="14.90625" style="979" customWidth="1"/>
    <col min="9064" max="9064" width="23.6328125" style="979" customWidth="1"/>
    <col min="9065" max="9065" width="19.453125" style="979" customWidth="1"/>
    <col min="9066" max="9066" width="21.90625" style="979" customWidth="1"/>
    <col min="9067" max="9067" width="14.453125" style="979" bestFit="1" customWidth="1"/>
    <col min="9068" max="9068" width="17.08984375" style="979" customWidth="1"/>
    <col min="9069" max="9069" width="23.453125" style="979" customWidth="1"/>
    <col min="9070" max="9071" width="19.453125" style="979" customWidth="1"/>
    <col min="9072" max="9072" width="39.453125" style="979" customWidth="1"/>
    <col min="9073" max="9073" width="19.453125" style="979" customWidth="1"/>
    <col min="9074" max="9316" width="9.08984375" style="979"/>
    <col min="9317" max="9317" width="9.90625" style="979" bestFit="1" customWidth="1"/>
    <col min="9318" max="9318" width="19.453125" style="979" customWidth="1"/>
    <col min="9319" max="9319" width="14.90625" style="979" customWidth="1"/>
    <col min="9320" max="9320" width="23.6328125" style="979" customWidth="1"/>
    <col min="9321" max="9321" width="19.453125" style="979" customWidth="1"/>
    <col min="9322" max="9322" width="21.90625" style="979" customWidth="1"/>
    <col min="9323" max="9323" width="14.453125" style="979" bestFit="1" customWidth="1"/>
    <col min="9324" max="9324" width="17.08984375" style="979" customWidth="1"/>
    <col min="9325" max="9325" width="23.453125" style="979" customWidth="1"/>
    <col min="9326" max="9327" width="19.453125" style="979" customWidth="1"/>
    <col min="9328" max="9328" width="39.453125" style="979" customWidth="1"/>
    <col min="9329" max="9329" width="19.453125" style="979" customWidth="1"/>
    <col min="9330" max="9572" width="9.08984375" style="979"/>
    <col min="9573" max="9573" width="9.90625" style="979" bestFit="1" customWidth="1"/>
    <col min="9574" max="9574" width="19.453125" style="979" customWidth="1"/>
    <col min="9575" max="9575" width="14.90625" style="979" customWidth="1"/>
    <col min="9576" max="9576" width="23.6328125" style="979" customWidth="1"/>
    <col min="9577" max="9577" width="19.453125" style="979" customWidth="1"/>
    <col min="9578" max="9578" width="21.90625" style="979" customWidth="1"/>
    <col min="9579" max="9579" width="14.453125" style="979" bestFit="1" customWidth="1"/>
    <col min="9580" max="9580" width="17.08984375" style="979" customWidth="1"/>
    <col min="9581" max="9581" width="23.453125" style="979" customWidth="1"/>
    <col min="9582" max="9583" width="19.453125" style="979" customWidth="1"/>
    <col min="9584" max="9584" width="39.453125" style="979" customWidth="1"/>
    <col min="9585" max="9585" width="19.453125" style="979" customWidth="1"/>
    <col min="9586" max="9828" width="9.08984375" style="979"/>
    <col min="9829" max="9829" width="9.90625" style="979" bestFit="1" customWidth="1"/>
    <col min="9830" max="9830" width="19.453125" style="979" customWidth="1"/>
    <col min="9831" max="9831" width="14.90625" style="979" customWidth="1"/>
    <col min="9832" max="9832" width="23.6328125" style="979" customWidth="1"/>
    <col min="9833" max="9833" width="19.453125" style="979" customWidth="1"/>
    <col min="9834" max="9834" width="21.90625" style="979" customWidth="1"/>
    <col min="9835" max="9835" width="14.453125" style="979" bestFit="1" customWidth="1"/>
    <col min="9836" max="9836" width="17.08984375" style="979" customWidth="1"/>
    <col min="9837" max="9837" width="23.453125" style="979" customWidth="1"/>
    <col min="9838" max="9839" width="19.453125" style="979" customWidth="1"/>
    <col min="9840" max="9840" width="39.453125" style="979" customWidth="1"/>
    <col min="9841" max="9841" width="19.453125" style="979" customWidth="1"/>
    <col min="9842" max="10084" width="9.08984375" style="979"/>
    <col min="10085" max="10085" width="9.90625" style="979" bestFit="1" customWidth="1"/>
    <col min="10086" max="10086" width="19.453125" style="979" customWidth="1"/>
    <col min="10087" max="10087" width="14.90625" style="979" customWidth="1"/>
    <col min="10088" max="10088" width="23.6328125" style="979" customWidth="1"/>
    <col min="10089" max="10089" width="19.453125" style="979" customWidth="1"/>
    <col min="10090" max="10090" width="21.90625" style="979" customWidth="1"/>
    <col min="10091" max="10091" width="14.453125" style="979" bestFit="1" customWidth="1"/>
    <col min="10092" max="10092" width="17.08984375" style="979" customWidth="1"/>
    <col min="10093" max="10093" width="23.453125" style="979" customWidth="1"/>
    <col min="10094" max="10095" width="19.453125" style="979" customWidth="1"/>
    <col min="10096" max="10096" width="39.453125" style="979" customWidth="1"/>
    <col min="10097" max="10097" width="19.453125" style="979" customWidth="1"/>
    <col min="10098" max="10340" width="9.08984375" style="979"/>
    <col min="10341" max="10341" width="9.90625" style="979" bestFit="1" customWidth="1"/>
    <col min="10342" max="10342" width="19.453125" style="979" customWidth="1"/>
    <col min="10343" max="10343" width="14.90625" style="979" customWidth="1"/>
    <col min="10344" max="10344" width="23.6328125" style="979" customWidth="1"/>
    <col min="10345" max="10345" width="19.453125" style="979" customWidth="1"/>
    <col min="10346" max="10346" width="21.90625" style="979" customWidth="1"/>
    <col min="10347" max="10347" width="14.453125" style="979" bestFit="1" customWidth="1"/>
    <col min="10348" max="10348" width="17.08984375" style="979" customWidth="1"/>
    <col min="10349" max="10349" width="23.453125" style="979" customWidth="1"/>
    <col min="10350" max="10351" width="19.453125" style="979" customWidth="1"/>
    <col min="10352" max="10352" width="39.453125" style="979" customWidth="1"/>
    <col min="10353" max="10353" width="19.453125" style="979" customWidth="1"/>
    <col min="10354" max="10596" width="9.08984375" style="979"/>
    <col min="10597" max="10597" width="9.90625" style="979" bestFit="1" customWidth="1"/>
    <col min="10598" max="10598" width="19.453125" style="979" customWidth="1"/>
    <col min="10599" max="10599" width="14.90625" style="979" customWidth="1"/>
    <col min="10600" max="10600" width="23.6328125" style="979" customWidth="1"/>
    <col min="10601" max="10601" width="19.453125" style="979" customWidth="1"/>
    <col min="10602" max="10602" width="21.90625" style="979" customWidth="1"/>
    <col min="10603" max="10603" width="14.453125" style="979" bestFit="1" customWidth="1"/>
    <col min="10604" max="10604" width="17.08984375" style="979" customWidth="1"/>
    <col min="10605" max="10605" width="23.453125" style="979" customWidth="1"/>
    <col min="10606" max="10607" width="19.453125" style="979" customWidth="1"/>
    <col min="10608" max="10608" width="39.453125" style="979" customWidth="1"/>
    <col min="10609" max="10609" width="19.453125" style="979" customWidth="1"/>
    <col min="10610" max="10852" width="9.08984375" style="979"/>
    <col min="10853" max="10853" width="9.90625" style="979" bestFit="1" customWidth="1"/>
    <col min="10854" max="10854" width="19.453125" style="979" customWidth="1"/>
    <col min="10855" max="10855" width="14.90625" style="979" customWidth="1"/>
    <col min="10856" max="10856" width="23.6328125" style="979" customWidth="1"/>
    <col min="10857" max="10857" width="19.453125" style="979" customWidth="1"/>
    <col min="10858" max="10858" width="21.90625" style="979" customWidth="1"/>
    <col min="10859" max="10859" width="14.453125" style="979" bestFit="1" customWidth="1"/>
    <col min="10860" max="10860" width="17.08984375" style="979" customWidth="1"/>
    <col min="10861" max="10861" width="23.453125" style="979" customWidth="1"/>
    <col min="10862" max="10863" width="19.453125" style="979" customWidth="1"/>
    <col min="10864" max="10864" width="39.453125" style="979" customWidth="1"/>
    <col min="10865" max="10865" width="19.453125" style="979" customWidth="1"/>
    <col min="10866" max="11108" width="9.08984375" style="979"/>
    <col min="11109" max="11109" width="9.90625" style="979" bestFit="1" customWidth="1"/>
    <col min="11110" max="11110" width="19.453125" style="979" customWidth="1"/>
    <col min="11111" max="11111" width="14.90625" style="979" customWidth="1"/>
    <col min="11112" max="11112" width="23.6328125" style="979" customWidth="1"/>
    <col min="11113" max="11113" width="19.453125" style="979" customWidth="1"/>
    <col min="11114" max="11114" width="21.90625" style="979" customWidth="1"/>
    <col min="11115" max="11115" width="14.453125" style="979" bestFit="1" customWidth="1"/>
    <col min="11116" max="11116" width="17.08984375" style="979" customWidth="1"/>
    <col min="11117" max="11117" width="23.453125" style="979" customWidth="1"/>
    <col min="11118" max="11119" width="19.453125" style="979" customWidth="1"/>
    <col min="11120" max="11120" width="39.453125" style="979" customWidth="1"/>
    <col min="11121" max="11121" width="19.453125" style="979" customWidth="1"/>
    <col min="11122" max="11364" width="9.08984375" style="979"/>
    <col min="11365" max="11365" width="9.90625" style="979" bestFit="1" customWidth="1"/>
    <col min="11366" max="11366" width="19.453125" style="979" customWidth="1"/>
    <col min="11367" max="11367" width="14.90625" style="979" customWidth="1"/>
    <col min="11368" max="11368" width="23.6328125" style="979" customWidth="1"/>
    <col min="11369" max="11369" width="19.453125" style="979" customWidth="1"/>
    <col min="11370" max="11370" width="21.90625" style="979" customWidth="1"/>
    <col min="11371" max="11371" width="14.453125" style="979" bestFit="1" customWidth="1"/>
    <col min="11372" max="11372" width="17.08984375" style="979" customWidth="1"/>
    <col min="11373" max="11373" width="23.453125" style="979" customWidth="1"/>
    <col min="11374" max="11375" width="19.453125" style="979" customWidth="1"/>
    <col min="11376" max="11376" width="39.453125" style="979" customWidth="1"/>
    <col min="11377" max="11377" width="19.453125" style="979" customWidth="1"/>
    <col min="11378" max="11620" width="9.08984375" style="979"/>
    <col min="11621" max="11621" width="9.90625" style="979" bestFit="1" customWidth="1"/>
    <col min="11622" max="11622" width="19.453125" style="979" customWidth="1"/>
    <col min="11623" max="11623" width="14.90625" style="979" customWidth="1"/>
    <col min="11624" max="11624" width="23.6328125" style="979" customWidth="1"/>
    <col min="11625" max="11625" width="19.453125" style="979" customWidth="1"/>
    <col min="11626" max="11626" width="21.90625" style="979" customWidth="1"/>
    <col min="11627" max="11627" width="14.453125" style="979" bestFit="1" customWidth="1"/>
    <col min="11628" max="11628" width="17.08984375" style="979" customWidth="1"/>
    <col min="11629" max="11629" width="23.453125" style="979" customWidth="1"/>
    <col min="11630" max="11631" width="19.453125" style="979" customWidth="1"/>
    <col min="11632" max="11632" width="39.453125" style="979" customWidth="1"/>
    <col min="11633" max="11633" width="19.453125" style="979" customWidth="1"/>
    <col min="11634" max="11876" width="9.08984375" style="979"/>
    <col min="11877" max="11877" width="9.90625" style="979" bestFit="1" customWidth="1"/>
    <col min="11878" max="11878" width="19.453125" style="979" customWidth="1"/>
    <col min="11879" max="11879" width="14.90625" style="979" customWidth="1"/>
    <col min="11880" max="11880" width="23.6328125" style="979" customWidth="1"/>
    <col min="11881" max="11881" width="19.453125" style="979" customWidth="1"/>
    <col min="11882" max="11882" width="21.90625" style="979" customWidth="1"/>
    <col min="11883" max="11883" width="14.453125" style="979" bestFit="1" customWidth="1"/>
    <col min="11884" max="11884" width="17.08984375" style="979" customWidth="1"/>
    <col min="11885" max="11885" width="23.453125" style="979" customWidth="1"/>
    <col min="11886" max="11887" width="19.453125" style="979" customWidth="1"/>
    <col min="11888" max="11888" width="39.453125" style="979" customWidth="1"/>
    <col min="11889" max="11889" width="19.453125" style="979" customWidth="1"/>
    <col min="11890" max="12132" width="9.08984375" style="979"/>
    <col min="12133" max="12133" width="9.90625" style="979" bestFit="1" customWidth="1"/>
    <col min="12134" max="12134" width="19.453125" style="979" customWidth="1"/>
    <col min="12135" max="12135" width="14.90625" style="979" customWidth="1"/>
    <col min="12136" max="12136" width="23.6328125" style="979" customWidth="1"/>
    <col min="12137" max="12137" width="19.453125" style="979" customWidth="1"/>
    <col min="12138" max="12138" width="21.90625" style="979" customWidth="1"/>
    <col min="12139" max="12139" width="14.453125" style="979" bestFit="1" customWidth="1"/>
    <col min="12140" max="12140" width="17.08984375" style="979" customWidth="1"/>
    <col min="12141" max="12141" width="23.453125" style="979" customWidth="1"/>
    <col min="12142" max="12143" width="19.453125" style="979" customWidth="1"/>
    <col min="12144" max="12144" width="39.453125" style="979" customWidth="1"/>
    <col min="12145" max="12145" width="19.453125" style="979" customWidth="1"/>
    <col min="12146" max="12388" width="9.08984375" style="979"/>
    <col min="12389" max="12389" width="9.90625" style="979" bestFit="1" customWidth="1"/>
    <col min="12390" max="12390" width="19.453125" style="979" customWidth="1"/>
    <col min="12391" max="12391" width="14.90625" style="979" customWidth="1"/>
    <col min="12392" max="12392" width="23.6328125" style="979" customWidth="1"/>
    <col min="12393" max="12393" width="19.453125" style="979" customWidth="1"/>
    <col min="12394" max="12394" width="21.90625" style="979" customWidth="1"/>
    <col min="12395" max="12395" width="14.453125" style="979" bestFit="1" customWidth="1"/>
    <col min="12396" max="12396" width="17.08984375" style="979" customWidth="1"/>
    <col min="12397" max="12397" width="23.453125" style="979" customWidth="1"/>
    <col min="12398" max="12399" width="19.453125" style="979" customWidth="1"/>
    <col min="12400" max="12400" width="39.453125" style="979" customWidth="1"/>
    <col min="12401" max="12401" width="19.453125" style="979" customWidth="1"/>
    <col min="12402" max="12644" width="9.08984375" style="979"/>
    <col min="12645" max="12645" width="9.90625" style="979" bestFit="1" customWidth="1"/>
    <col min="12646" max="12646" width="19.453125" style="979" customWidth="1"/>
    <col min="12647" max="12647" width="14.90625" style="979" customWidth="1"/>
    <col min="12648" max="12648" width="23.6328125" style="979" customWidth="1"/>
    <col min="12649" max="12649" width="19.453125" style="979" customWidth="1"/>
    <col min="12650" max="12650" width="21.90625" style="979" customWidth="1"/>
    <col min="12651" max="12651" width="14.453125" style="979" bestFit="1" customWidth="1"/>
    <col min="12652" max="12652" width="17.08984375" style="979" customWidth="1"/>
    <col min="12653" max="12653" width="23.453125" style="979" customWidth="1"/>
    <col min="12654" max="12655" width="19.453125" style="979" customWidth="1"/>
    <col min="12656" max="12656" width="39.453125" style="979" customWidth="1"/>
    <col min="12657" max="12657" width="19.453125" style="979" customWidth="1"/>
    <col min="12658" max="12900" width="9.08984375" style="979"/>
    <col min="12901" max="12901" width="9.90625" style="979" bestFit="1" customWidth="1"/>
    <col min="12902" max="12902" width="19.453125" style="979" customWidth="1"/>
    <col min="12903" max="12903" width="14.90625" style="979" customWidth="1"/>
    <col min="12904" max="12904" width="23.6328125" style="979" customWidth="1"/>
    <col min="12905" max="12905" width="19.453125" style="979" customWidth="1"/>
    <col min="12906" max="12906" width="21.90625" style="979" customWidth="1"/>
    <col min="12907" max="12907" width="14.453125" style="979" bestFit="1" customWidth="1"/>
    <col min="12908" max="12908" width="17.08984375" style="979" customWidth="1"/>
    <col min="12909" max="12909" width="23.453125" style="979" customWidth="1"/>
    <col min="12910" max="12911" width="19.453125" style="979" customWidth="1"/>
    <col min="12912" max="12912" width="39.453125" style="979" customWidth="1"/>
    <col min="12913" max="12913" width="19.453125" style="979" customWidth="1"/>
    <col min="12914" max="13156" width="9.08984375" style="979"/>
    <col min="13157" max="13157" width="9.90625" style="979" bestFit="1" customWidth="1"/>
    <col min="13158" max="13158" width="19.453125" style="979" customWidth="1"/>
    <col min="13159" max="13159" width="14.90625" style="979" customWidth="1"/>
    <col min="13160" max="13160" width="23.6328125" style="979" customWidth="1"/>
    <col min="13161" max="13161" width="19.453125" style="979" customWidth="1"/>
    <col min="13162" max="13162" width="21.90625" style="979" customWidth="1"/>
    <col min="13163" max="13163" width="14.453125" style="979" bestFit="1" customWidth="1"/>
    <col min="13164" max="13164" width="17.08984375" style="979" customWidth="1"/>
    <col min="13165" max="13165" width="23.453125" style="979" customWidth="1"/>
    <col min="13166" max="13167" width="19.453125" style="979" customWidth="1"/>
    <col min="13168" max="13168" width="39.453125" style="979" customWidth="1"/>
    <col min="13169" max="13169" width="19.453125" style="979" customWidth="1"/>
    <col min="13170" max="13412" width="9.08984375" style="979"/>
    <col min="13413" max="13413" width="9.90625" style="979" bestFit="1" customWidth="1"/>
    <col min="13414" max="13414" width="19.453125" style="979" customWidth="1"/>
    <col min="13415" max="13415" width="14.90625" style="979" customWidth="1"/>
    <col min="13416" max="13416" width="23.6328125" style="979" customWidth="1"/>
    <col min="13417" max="13417" width="19.453125" style="979" customWidth="1"/>
    <col min="13418" max="13418" width="21.90625" style="979" customWidth="1"/>
    <col min="13419" max="13419" width="14.453125" style="979" bestFit="1" customWidth="1"/>
    <col min="13420" max="13420" width="17.08984375" style="979" customWidth="1"/>
    <col min="13421" max="13421" width="23.453125" style="979" customWidth="1"/>
    <col min="13422" max="13423" width="19.453125" style="979" customWidth="1"/>
    <col min="13424" max="13424" width="39.453125" style="979" customWidth="1"/>
    <col min="13425" max="13425" width="19.453125" style="979" customWidth="1"/>
    <col min="13426" max="13668" width="9.08984375" style="979"/>
    <col min="13669" max="13669" width="9.90625" style="979" bestFit="1" customWidth="1"/>
    <col min="13670" max="13670" width="19.453125" style="979" customWidth="1"/>
    <col min="13671" max="13671" width="14.90625" style="979" customWidth="1"/>
    <col min="13672" max="13672" width="23.6328125" style="979" customWidth="1"/>
    <col min="13673" max="13673" width="19.453125" style="979" customWidth="1"/>
    <col min="13674" max="13674" width="21.90625" style="979" customWidth="1"/>
    <col min="13675" max="13675" width="14.453125" style="979" bestFit="1" customWidth="1"/>
    <col min="13676" max="13676" width="17.08984375" style="979" customWidth="1"/>
    <col min="13677" max="13677" width="23.453125" style="979" customWidth="1"/>
    <col min="13678" max="13679" width="19.453125" style="979" customWidth="1"/>
    <col min="13680" max="13680" width="39.453125" style="979" customWidth="1"/>
    <col min="13681" max="13681" width="19.453125" style="979" customWidth="1"/>
    <col min="13682" max="13924" width="9.08984375" style="979"/>
    <col min="13925" max="13925" width="9.90625" style="979" bestFit="1" customWidth="1"/>
    <col min="13926" max="13926" width="19.453125" style="979" customWidth="1"/>
    <col min="13927" max="13927" width="14.90625" style="979" customWidth="1"/>
    <col min="13928" max="13928" width="23.6328125" style="979" customWidth="1"/>
    <col min="13929" max="13929" width="19.453125" style="979" customWidth="1"/>
    <col min="13930" max="13930" width="21.90625" style="979" customWidth="1"/>
    <col min="13931" max="13931" width="14.453125" style="979" bestFit="1" customWidth="1"/>
    <col min="13932" max="13932" width="17.08984375" style="979" customWidth="1"/>
    <col min="13933" max="13933" width="23.453125" style="979" customWidth="1"/>
    <col min="13934" max="13935" width="19.453125" style="979" customWidth="1"/>
    <col min="13936" max="13936" width="39.453125" style="979" customWidth="1"/>
    <col min="13937" max="13937" width="19.453125" style="979" customWidth="1"/>
    <col min="13938" max="14180" width="9.08984375" style="979"/>
    <col min="14181" max="14181" width="9.90625" style="979" bestFit="1" customWidth="1"/>
    <col min="14182" max="14182" width="19.453125" style="979" customWidth="1"/>
    <col min="14183" max="14183" width="14.90625" style="979" customWidth="1"/>
    <col min="14184" max="14184" width="23.6328125" style="979" customWidth="1"/>
    <col min="14185" max="14185" width="19.453125" style="979" customWidth="1"/>
    <col min="14186" max="14186" width="21.90625" style="979" customWidth="1"/>
    <col min="14187" max="14187" width="14.453125" style="979" bestFit="1" customWidth="1"/>
    <col min="14188" max="14188" width="17.08984375" style="979" customWidth="1"/>
    <col min="14189" max="14189" width="23.453125" style="979" customWidth="1"/>
    <col min="14190" max="14191" width="19.453125" style="979" customWidth="1"/>
    <col min="14192" max="14192" width="39.453125" style="979" customWidth="1"/>
    <col min="14193" max="14193" width="19.453125" style="979" customWidth="1"/>
    <col min="14194" max="14436" width="9.08984375" style="979"/>
    <col min="14437" max="14437" width="9.90625" style="979" bestFit="1" customWidth="1"/>
    <col min="14438" max="14438" width="19.453125" style="979" customWidth="1"/>
    <col min="14439" max="14439" width="14.90625" style="979" customWidth="1"/>
    <col min="14440" max="14440" width="23.6328125" style="979" customWidth="1"/>
    <col min="14441" max="14441" width="19.453125" style="979" customWidth="1"/>
    <col min="14442" max="14442" width="21.90625" style="979" customWidth="1"/>
    <col min="14443" max="14443" width="14.453125" style="979" bestFit="1" customWidth="1"/>
    <col min="14444" max="14444" width="17.08984375" style="979" customWidth="1"/>
    <col min="14445" max="14445" width="23.453125" style="979" customWidth="1"/>
    <col min="14446" max="14447" width="19.453125" style="979" customWidth="1"/>
    <col min="14448" max="14448" width="39.453125" style="979" customWidth="1"/>
    <col min="14449" max="14449" width="19.453125" style="979" customWidth="1"/>
    <col min="14450" max="14692" width="9.08984375" style="979"/>
    <col min="14693" max="14693" width="9.90625" style="979" bestFit="1" customWidth="1"/>
    <col min="14694" max="14694" width="19.453125" style="979" customWidth="1"/>
    <col min="14695" max="14695" width="14.90625" style="979" customWidth="1"/>
    <col min="14696" max="14696" width="23.6328125" style="979" customWidth="1"/>
    <col min="14697" max="14697" width="19.453125" style="979" customWidth="1"/>
    <col min="14698" max="14698" width="21.90625" style="979" customWidth="1"/>
    <col min="14699" max="14699" width="14.453125" style="979" bestFit="1" customWidth="1"/>
    <col min="14700" max="14700" width="17.08984375" style="979" customWidth="1"/>
    <col min="14701" max="14701" width="23.453125" style="979" customWidth="1"/>
    <col min="14702" max="14703" width="19.453125" style="979" customWidth="1"/>
    <col min="14704" max="14704" width="39.453125" style="979" customWidth="1"/>
    <col min="14705" max="14705" width="19.453125" style="979" customWidth="1"/>
    <col min="14706" max="14948" width="9.08984375" style="979"/>
    <col min="14949" max="14949" width="9.90625" style="979" bestFit="1" customWidth="1"/>
    <col min="14950" max="14950" width="19.453125" style="979" customWidth="1"/>
    <col min="14951" max="14951" width="14.90625" style="979" customWidth="1"/>
    <col min="14952" max="14952" width="23.6328125" style="979" customWidth="1"/>
    <col min="14953" max="14953" width="19.453125" style="979" customWidth="1"/>
    <col min="14954" max="14954" width="21.90625" style="979" customWidth="1"/>
    <col min="14955" max="14955" width="14.453125" style="979" bestFit="1" customWidth="1"/>
    <col min="14956" max="14956" width="17.08984375" style="979" customWidth="1"/>
    <col min="14957" max="14957" width="23.453125" style="979" customWidth="1"/>
    <col min="14958" max="14959" width="19.453125" style="979" customWidth="1"/>
    <col min="14960" max="14960" width="39.453125" style="979" customWidth="1"/>
    <col min="14961" max="14961" width="19.453125" style="979" customWidth="1"/>
    <col min="14962" max="15204" width="9.08984375" style="979"/>
    <col min="15205" max="15205" width="9.90625" style="979" bestFit="1" customWidth="1"/>
    <col min="15206" max="15206" width="19.453125" style="979" customWidth="1"/>
    <col min="15207" max="15207" width="14.90625" style="979" customWidth="1"/>
    <col min="15208" max="15208" width="23.6328125" style="979" customWidth="1"/>
    <col min="15209" max="15209" width="19.453125" style="979" customWidth="1"/>
    <col min="15210" max="15210" width="21.90625" style="979" customWidth="1"/>
    <col min="15211" max="15211" width="14.453125" style="979" bestFit="1" customWidth="1"/>
    <col min="15212" max="15212" width="17.08984375" style="979" customWidth="1"/>
    <col min="15213" max="15213" width="23.453125" style="979" customWidth="1"/>
    <col min="15214" max="15215" width="19.453125" style="979" customWidth="1"/>
    <col min="15216" max="15216" width="39.453125" style="979" customWidth="1"/>
    <col min="15217" max="15217" width="19.453125" style="979" customWidth="1"/>
    <col min="15218" max="15460" width="9.08984375" style="979"/>
    <col min="15461" max="15461" width="9.90625" style="979" bestFit="1" customWidth="1"/>
    <col min="15462" max="15462" width="19.453125" style="979" customWidth="1"/>
    <col min="15463" max="15463" width="14.90625" style="979" customWidth="1"/>
    <col min="15464" max="15464" width="23.6328125" style="979" customWidth="1"/>
    <col min="15465" max="15465" width="19.453125" style="979" customWidth="1"/>
    <col min="15466" max="15466" width="21.90625" style="979" customWidth="1"/>
    <col min="15467" max="15467" width="14.453125" style="979" bestFit="1" customWidth="1"/>
    <col min="15468" max="15468" width="17.08984375" style="979" customWidth="1"/>
    <col min="15469" max="15469" width="23.453125" style="979" customWidth="1"/>
    <col min="15470" max="15471" width="19.453125" style="979" customWidth="1"/>
    <col min="15472" max="15472" width="39.453125" style="979" customWidth="1"/>
    <col min="15473" max="15473" width="19.453125" style="979" customWidth="1"/>
    <col min="15474" max="15716" width="9.08984375" style="979"/>
    <col min="15717" max="15717" width="9.90625" style="979" bestFit="1" customWidth="1"/>
    <col min="15718" max="15718" width="19.453125" style="979" customWidth="1"/>
    <col min="15719" max="15719" width="14.90625" style="979" customWidth="1"/>
    <col min="15720" max="15720" width="23.6328125" style="979" customWidth="1"/>
    <col min="15721" max="15721" width="19.453125" style="979" customWidth="1"/>
    <col min="15722" max="15722" width="21.90625" style="979" customWidth="1"/>
    <col min="15723" max="15723" width="14.453125" style="979" bestFit="1" customWidth="1"/>
    <col min="15724" max="15724" width="17.08984375" style="979" customWidth="1"/>
    <col min="15725" max="15725" width="23.453125" style="979" customWidth="1"/>
    <col min="15726" max="15727" width="19.453125" style="979" customWidth="1"/>
    <col min="15728" max="15728" width="39.453125" style="979" customWidth="1"/>
    <col min="15729" max="15729" width="19.453125" style="979" customWidth="1"/>
    <col min="15730" max="15972" width="9.08984375" style="979"/>
    <col min="15973" max="15973" width="9.90625" style="979" bestFit="1" customWidth="1"/>
    <col min="15974" max="15974" width="19.453125" style="979" customWidth="1"/>
    <col min="15975" max="15975" width="14.90625" style="979" customWidth="1"/>
    <col min="15976" max="15976" width="23.6328125" style="979" customWidth="1"/>
    <col min="15977" max="15977" width="19.453125" style="979" customWidth="1"/>
    <col min="15978" max="15978" width="21.90625" style="979" customWidth="1"/>
    <col min="15979" max="15979" width="14.453125" style="979" bestFit="1" customWidth="1"/>
    <col min="15980" max="15980" width="17.08984375" style="979" customWidth="1"/>
    <col min="15981" max="15981" width="23.453125" style="979" customWidth="1"/>
    <col min="15982" max="15983" width="19.453125" style="979" customWidth="1"/>
    <col min="15984" max="15984" width="39.453125" style="979" customWidth="1"/>
    <col min="15985" max="15985" width="19.453125" style="979" customWidth="1"/>
    <col min="15986" max="16384" width="9.08984375" style="979"/>
  </cols>
  <sheetData>
    <row r="1" spans="1:18" ht="25" customHeight="1">
      <c r="A1" s="977" t="s">
        <v>37</v>
      </c>
    </row>
    <row r="2" spans="1:18" ht="25" customHeight="1">
      <c r="A2" s="981" t="s">
        <v>2766</v>
      </c>
    </row>
    <row r="3" spans="1:18">
      <c r="A3" s="981" t="s">
        <v>2918</v>
      </c>
    </row>
    <row r="4" spans="1:18" ht="25.5" customHeight="1">
      <c r="J4" s="982" t="s">
        <v>60</v>
      </c>
      <c r="K4" s="983"/>
      <c r="L4" s="984">
        <f>COUNTIF($L$8:$L$488,"Clear")</f>
        <v>166</v>
      </c>
      <c r="M4" s="984">
        <f>COUNTIF($M$8:$M$488,"C")</f>
        <v>152</v>
      </c>
      <c r="N4" s="984">
        <f>COUNTIF($N$8:$N$488,"C")</f>
        <v>135</v>
      </c>
      <c r="O4" s="984">
        <f>COUNTIF($O$8:$O$594,"C")</f>
        <v>63</v>
      </c>
      <c r="P4" s="984">
        <f>COUNTIF($P$8:$P$417,"C")</f>
        <v>0</v>
      </c>
      <c r="Q4" s="984"/>
    </row>
    <row r="5" spans="1:18" ht="25.5" customHeight="1">
      <c r="J5" s="982" t="s">
        <v>22</v>
      </c>
      <c r="K5" s="983"/>
      <c r="L5" s="984"/>
      <c r="M5" s="984">
        <f>COUNTIF($M$8:$M$488,"WIP")</f>
        <v>9</v>
      </c>
      <c r="N5" s="984">
        <f>COUNTIF($N$8:$N$417,"WIP")</f>
        <v>0</v>
      </c>
      <c r="O5" s="984">
        <f>COUNTIF($O$8:$O$553,"WIP")</f>
        <v>6</v>
      </c>
      <c r="P5" s="984">
        <f>COUNTIF($P$8:$P$417,"WIP")</f>
        <v>0</v>
      </c>
      <c r="Q5" s="985"/>
    </row>
    <row r="6" spans="1:18" s="978" customFormat="1" ht="46.75" customHeight="1">
      <c r="A6" s="1283" t="s">
        <v>1785</v>
      </c>
      <c r="B6" s="1283" t="s">
        <v>2919</v>
      </c>
      <c r="C6" s="1283" t="s">
        <v>1405</v>
      </c>
      <c r="D6" s="1283" t="s">
        <v>1926</v>
      </c>
      <c r="E6" s="1283" t="s">
        <v>1000</v>
      </c>
      <c r="F6" s="1283"/>
      <c r="G6" s="1283"/>
      <c r="H6" s="1283"/>
      <c r="I6" s="1282" t="s">
        <v>2920</v>
      </c>
      <c r="J6" s="1282" t="s">
        <v>2921</v>
      </c>
      <c r="K6" s="1282" t="s">
        <v>1925</v>
      </c>
      <c r="L6" s="1282" t="s">
        <v>1658</v>
      </c>
      <c r="M6" s="1282" t="s">
        <v>28</v>
      </c>
      <c r="N6" s="1282" t="s">
        <v>609</v>
      </c>
      <c r="O6" s="1282" t="s">
        <v>610</v>
      </c>
      <c r="P6" s="1282" t="s">
        <v>1254</v>
      </c>
      <c r="Q6" s="1282" t="s">
        <v>614</v>
      </c>
      <c r="R6" s="1282" t="s">
        <v>19</v>
      </c>
    </row>
    <row r="7" spans="1:18" s="978" customFormat="1" ht="43.25" customHeight="1">
      <c r="A7" s="1283"/>
      <c r="B7" s="1283"/>
      <c r="C7" s="1283"/>
      <c r="D7" s="1283"/>
      <c r="E7" s="986" t="s">
        <v>1933</v>
      </c>
      <c r="F7" s="986" t="s">
        <v>1934</v>
      </c>
      <c r="G7" s="986" t="s">
        <v>1935</v>
      </c>
      <c r="H7" s="986" t="s">
        <v>1936</v>
      </c>
      <c r="I7" s="1282"/>
      <c r="J7" s="1282"/>
      <c r="K7" s="1282"/>
      <c r="L7" s="1282"/>
      <c r="M7" s="1282"/>
      <c r="N7" s="1282"/>
      <c r="O7" s="1282"/>
      <c r="P7" s="1282"/>
      <c r="Q7" s="1282"/>
      <c r="R7" s="1282"/>
    </row>
    <row r="8" spans="1:18" s="978" customFormat="1" ht="30" customHeight="1">
      <c r="A8" s="987">
        <v>1</v>
      </c>
      <c r="B8" s="990" t="s">
        <v>2922</v>
      </c>
      <c r="C8" s="990" t="s">
        <v>1277</v>
      </c>
      <c r="D8" s="989" t="s">
        <v>2923</v>
      </c>
      <c r="E8" s="990"/>
      <c r="F8" s="990"/>
      <c r="G8" s="990"/>
      <c r="H8" s="990"/>
      <c r="I8" s="990"/>
      <c r="J8" s="988"/>
      <c r="K8" s="988">
        <v>0</v>
      </c>
      <c r="L8" s="988"/>
      <c r="M8" s="988"/>
      <c r="N8" s="988"/>
      <c r="O8" s="988"/>
      <c r="P8" s="988"/>
      <c r="Q8" s="991"/>
      <c r="R8" s="992"/>
    </row>
    <row r="9" spans="1:18" s="978" customFormat="1" ht="30" customHeight="1">
      <c r="A9" s="987"/>
      <c r="B9" s="990"/>
      <c r="C9" s="990"/>
      <c r="D9" s="993"/>
      <c r="E9" s="990"/>
      <c r="F9" s="990"/>
      <c r="G9" s="990"/>
      <c r="H9" s="990"/>
      <c r="I9" s="994"/>
      <c r="J9" s="995">
        <v>416.65800000000002</v>
      </c>
      <c r="K9" s="988"/>
      <c r="L9" s="988"/>
      <c r="M9" s="988"/>
      <c r="N9" s="988"/>
      <c r="O9" s="988"/>
      <c r="P9" s="988"/>
      <c r="Q9" s="991"/>
      <c r="R9" s="992"/>
    </row>
    <row r="10" spans="1:18" s="978" customFormat="1" ht="30" customHeight="1">
      <c r="A10" s="987">
        <f>A8+1</f>
        <v>2</v>
      </c>
      <c r="B10" s="990" t="s">
        <v>2924</v>
      </c>
      <c r="C10" s="990" t="s">
        <v>1402</v>
      </c>
      <c r="D10" s="989" t="s">
        <v>2925</v>
      </c>
      <c r="E10" s="990"/>
      <c r="F10" s="990"/>
      <c r="G10" s="990"/>
      <c r="H10" s="990"/>
      <c r="I10" s="994"/>
      <c r="J10" s="995"/>
      <c r="K10" s="988">
        <f>J9</f>
        <v>416.65800000000002</v>
      </c>
      <c r="L10" s="988"/>
      <c r="M10" s="988"/>
      <c r="N10" s="988"/>
      <c r="O10" s="988"/>
      <c r="P10" s="988"/>
      <c r="Q10" s="991"/>
      <c r="R10" s="992"/>
    </row>
    <row r="11" spans="1:18" s="978" customFormat="1" ht="30" customHeight="1">
      <c r="A11" s="987"/>
      <c r="B11" s="990"/>
      <c r="C11" s="990"/>
      <c r="D11" s="993"/>
      <c r="E11" s="990"/>
      <c r="F11" s="990"/>
      <c r="G11" s="990"/>
      <c r="H11" s="990"/>
      <c r="I11" s="994"/>
      <c r="J11" s="995">
        <v>389.27699999999999</v>
      </c>
      <c r="K11" s="988"/>
      <c r="L11" s="988"/>
      <c r="M11" s="988"/>
      <c r="N11" s="988"/>
      <c r="O11" s="988"/>
      <c r="P11" s="988"/>
      <c r="Q11" s="991"/>
      <c r="R11" s="992"/>
    </row>
    <row r="12" spans="1:18" s="978" customFormat="1" ht="30" customHeight="1">
      <c r="A12" s="987">
        <f>A10+1</f>
        <v>3</v>
      </c>
      <c r="B12" s="990" t="s">
        <v>2926</v>
      </c>
      <c r="C12" s="990" t="s">
        <v>1998</v>
      </c>
      <c r="D12" s="989" t="s">
        <v>2061</v>
      </c>
      <c r="E12" s="990"/>
      <c r="F12" s="990"/>
      <c r="G12" s="990"/>
      <c r="H12" s="990"/>
      <c r="I12" s="994"/>
      <c r="J12" s="995"/>
      <c r="K12" s="988">
        <f>J11</f>
        <v>389.27699999999999</v>
      </c>
      <c r="L12" s="988"/>
      <c r="M12" s="988"/>
      <c r="N12" s="988"/>
      <c r="O12" s="988"/>
      <c r="P12" s="988"/>
      <c r="Q12" s="991"/>
      <c r="R12" s="992"/>
    </row>
    <row r="13" spans="1:18" s="978" customFormat="1" ht="30" customHeight="1">
      <c r="A13" s="987"/>
      <c r="B13" s="990"/>
      <c r="C13" s="990"/>
      <c r="D13" s="993"/>
      <c r="E13" s="990"/>
      <c r="F13" s="990"/>
      <c r="G13" s="990"/>
      <c r="H13" s="990"/>
      <c r="I13" s="994"/>
      <c r="J13" s="995">
        <v>384.15100000000001</v>
      </c>
      <c r="K13" s="988"/>
      <c r="L13" s="988"/>
      <c r="M13" s="988"/>
      <c r="N13" s="988"/>
      <c r="O13" s="988"/>
      <c r="P13" s="988"/>
      <c r="Q13" s="1278"/>
      <c r="R13" s="992"/>
    </row>
    <row r="14" spans="1:18" s="978" customFormat="1" ht="30" customHeight="1">
      <c r="A14" s="987">
        <f>A12+1</f>
        <v>4</v>
      </c>
      <c r="B14" s="990" t="s">
        <v>702</v>
      </c>
      <c r="C14" s="990" t="s">
        <v>53</v>
      </c>
      <c r="D14" s="993"/>
      <c r="E14" s="990"/>
      <c r="F14" s="990"/>
      <c r="G14" s="990"/>
      <c r="H14" s="990"/>
      <c r="I14" s="994" t="s">
        <v>3336</v>
      </c>
      <c r="J14" s="995"/>
      <c r="K14" s="988">
        <f>J13</f>
        <v>384.15100000000001</v>
      </c>
      <c r="L14" s="988" t="s">
        <v>2961</v>
      </c>
      <c r="M14" s="988" t="s">
        <v>22</v>
      </c>
      <c r="N14" s="988"/>
      <c r="O14" s="988"/>
      <c r="P14" s="988"/>
      <c r="Q14" s="1279"/>
      <c r="R14" s="992"/>
    </row>
    <row r="15" spans="1:18" s="978" customFormat="1" ht="30" customHeight="1">
      <c r="A15" s="987"/>
      <c r="B15" s="990"/>
      <c r="C15" s="990"/>
      <c r="D15" s="993"/>
      <c r="E15" s="990"/>
      <c r="F15" s="990"/>
      <c r="G15" s="990"/>
      <c r="H15" s="990"/>
      <c r="I15" s="994"/>
      <c r="J15" s="995">
        <v>409.3</v>
      </c>
      <c r="K15" s="988"/>
      <c r="L15" s="988"/>
      <c r="M15" s="988"/>
      <c r="N15" s="988"/>
      <c r="O15" s="988"/>
      <c r="P15" s="988"/>
      <c r="Q15" s="1280"/>
      <c r="R15" s="992"/>
    </row>
    <row r="16" spans="1:18" s="978" customFormat="1" ht="30" customHeight="1">
      <c r="A16" s="987">
        <f>A14+1</f>
        <v>5</v>
      </c>
      <c r="B16" s="990" t="s">
        <v>2927</v>
      </c>
      <c r="C16" s="990" t="s">
        <v>1361</v>
      </c>
      <c r="D16" s="989" t="s">
        <v>2928</v>
      </c>
      <c r="E16" s="990"/>
      <c r="F16" s="990"/>
      <c r="G16" s="990"/>
      <c r="H16" s="990"/>
      <c r="I16" s="994"/>
      <c r="J16" s="995"/>
      <c r="K16" s="988">
        <f t="shared" ref="K16:K28" si="0">J15</f>
        <v>409.3</v>
      </c>
      <c r="L16" s="988"/>
      <c r="M16" s="988"/>
      <c r="N16" s="988"/>
      <c r="O16" s="988"/>
      <c r="P16" s="988"/>
      <c r="Q16" s="991"/>
      <c r="R16" s="992"/>
    </row>
    <row r="17" spans="1:18" s="978" customFormat="1" ht="30" customHeight="1">
      <c r="A17" s="987"/>
      <c r="B17" s="990"/>
      <c r="C17" s="990"/>
      <c r="D17" s="993"/>
      <c r="E17" s="990"/>
      <c r="F17" s="990"/>
      <c r="G17" s="990"/>
      <c r="H17" s="990"/>
      <c r="I17" s="994"/>
      <c r="J17" s="995">
        <v>409.72</v>
      </c>
      <c r="K17" s="988"/>
      <c r="L17" s="988"/>
      <c r="M17" s="988"/>
      <c r="N17" s="988"/>
      <c r="O17" s="988"/>
      <c r="P17" s="988"/>
      <c r="Q17" s="1278"/>
      <c r="R17" s="992"/>
    </row>
    <row r="18" spans="1:18" s="978" customFormat="1" ht="30" customHeight="1">
      <c r="A18" s="987">
        <f>A16+1</f>
        <v>6</v>
      </c>
      <c r="B18" s="990" t="s">
        <v>753</v>
      </c>
      <c r="C18" s="990" t="s">
        <v>53</v>
      </c>
      <c r="D18" s="993"/>
      <c r="E18" s="990"/>
      <c r="F18" s="990"/>
      <c r="G18" s="990"/>
      <c r="H18" s="990"/>
      <c r="I18" s="994"/>
      <c r="J18" s="995"/>
      <c r="K18" s="988">
        <f t="shared" si="0"/>
        <v>409.72</v>
      </c>
      <c r="L18" s="988"/>
      <c r="M18" s="988"/>
      <c r="N18" s="988"/>
      <c r="O18" s="988"/>
      <c r="P18" s="988"/>
      <c r="Q18" s="1279"/>
      <c r="R18" s="992"/>
    </row>
    <row r="19" spans="1:18" s="978" customFormat="1" ht="30" customHeight="1">
      <c r="A19" s="987"/>
      <c r="B19" s="990"/>
      <c r="C19" s="990"/>
      <c r="D19" s="993"/>
      <c r="E19" s="990"/>
      <c r="F19" s="990"/>
      <c r="G19" s="990"/>
      <c r="H19" s="990"/>
      <c r="I19" s="994"/>
      <c r="J19" s="995">
        <v>406.73200000000003</v>
      </c>
      <c r="K19" s="988"/>
      <c r="L19" s="988"/>
      <c r="M19" s="988"/>
      <c r="N19" s="988"/>
      <c r="O19" s="988"/>
      <c r="P19" s="988"/>
      <c r="Q19" s="1279"/>
      <c r="R19" s="992"/>
    </row>
    <row r="20" spans="1:18" s="978" customFormat="1" ht="30" customHeight="1">
      <c r="A20" s="987">
        <f>A18+1</f>
        <v>7</v>
      </c>
      <c r="B20" s="990" t="s">
        <v>761</v>
      </c>
      <c r="C20" s="990" t="s">
        <v>62</v>
      </c>
      <c r="D20" s="993"/>
      <c r="E20" s="990"/>
      <c r="F20" s="990"/>
      <c r="G20" s="990"/>
      <c r="H20" s="990"/>
      <c r="I20" s="994"/>
      <c r="J20" s="995"/>
      <c r="K20" s="988">
        <f t="shared" si="0"/>
        <v>406.73200000000003</v>
      </c>
      <c r="L20" s="988" t="s">
        <v>2961</v>
      </c>
      <c r="M20" s="988"/>
      <c r="N20" s="988"/>
      <c r="O20" s="988"/>
      <c r="P20" s="988"/>
      <c r="Q20" s="1279"/>
      <c r="R20" s="992"/>
    </row>
    <row r="21" spans="1:18" s="978" customFormat="1" ht="30" customHeight="1">
      <c r="A21" s="987"/>
      <c r="B21" s="990"/>
      <c r="C21" s="990"/>
      <c r="D21" s="993"/>
      <c r="E21" s="990"/>
      <c r="F21" s="990"/>
      <c r="G21" s="990"/>
      <c r="H21" s="990"/>
      <c r="I21" s="994"/>
      <c r="J21" s="995">
        <v>404.91300000000001</v>
      </c>
      <c r="K21" s="988"/>
      <c r="L21" s="988"/>
      <c r="M21" s="988"/>
      <c r="N21" s="988"/>
      <c r="O21" s="988"/>
      <c r="P21" s="988"/>
      <c r="Q21" s="1279"/>
      <c r="R21" s="992"/>
    </row>
    <row r="22" spans="1:18" s="978" customFormat="1" ht="30" customHeight="1">
      <c r="A22" s="987">
        <f>A20+1</f>
        <v>8</v>
      </c>
      <c r="B22" s="990" t="s">
        <v>735</v>
      </c>
      <c r="C22" s="990" t="s">
        <v>53</v>
      </c>
      <c r="D22" s="993"/>
      <c r="E22" s="990"/>
      <c r="F22" s="990"/>
      <c r="G22" s="990"/>
      <c r="H22" s="990"/>
      <c r="I22" s="994" t="s">
        <v>3336</v>
      </c>
      <c r="J22" s="995"/>
      <c r="K22" s="988">
        <f t="shared" si="0"/>
        <v>404.91300000000001</v>
      </c>
      <c r="L22" s="988" t="s">
        <v>2961</v>
      </c>
      <c r="M22" s="988" t="s">
        <v>1009</v>
      </c>
      <c r="N22" s="988" t="s">
        <v>1009</v>
      </c>
      <c r="O22" s="988"/>
      <c r="P22" s="988"/>
      <c r="Q22" s="1279"/>
      <c r="R22" s="992"/>
    </row>
    <row r="23" spans="1:18" s="978" customFormat="1" ht="30" customHeight="1">
      <c r="A23" s="987"/>
      <c r="B23" s="990"/>
      <c r="C23" s="990"/>
      <c r="D23" s="993"/>
      <c r="E23" s="990"/>
      <c r="F23" s="990"/>
      <c r="G23" s="990"/>
      <c r="H23" s="990"/>
      <c r="I23" s="994"/>
      <c r="J23" s="995">
        <v>285.56299999999999</v>
      </c>
      <c r="K23" s="988"/>
      <c r="L23" s="988"/>
      <c r="M23" s="988"/>
      <c r="N23" s="988"/>
      <c r="O23" s="988"/>
      <c r="P23" s="988"/>
      <c r="Q23" s="1279"/>
      <c r="R23" s="992"/>
    </row>
    <row r="24" spans="1:18" s="978" customFormat="1" ht="30" customHeight="1">
      <c r="A24" s="987">
        <f>A22+1</f>
        <v>9</v>
      </c>
      <c r="B24" s="990" t="s">
        <v>746</v>
      </c>
      <c r="C24" s="990" t="s">
        <v>53</v>
      </c>
      <c r="D24" s="993"/>
      <c r="E24" s="990"/>
      <c r="F24" s="990"/>
      <c r="G24" s="990"/>
      <c r="H24" s="990"/>
      <c r="I24" s="994"/>
      <c r="J24" s="995"/>
      <c r="K24" s="988">
        <f t="shared" si="0"/>
        <v>285.56299999999999</v>
      </c>
      <c r="L24" s="988"/>
      <c r="M24" s="988"/>
      <c r="N24" s="988"/>
      <c r="O24" s="988"/>
      <c r="P24" s="988"/>
      <c r="Q24" s="1279"/>
      <c r="R24" s="992"/>
    </row>
    <row r="25" spans="1:18" s="978" customFormat="1" ht="30" customHeight="1">
      <c r="A25" s="987"/>
      <c r="B25" s="990"/>
      <c r="C25" s="990"/>
      <c r="D25" s="993"/>
      <c r="E25" s="990"/>
      <c r="F25" s="990"/>
      <c r="G25" s="990"/>
      <c r="H25" s="990"/>
      <c r="I25" s="994"/>
      <c r="J25" s="995">
        <v>399.17399999999998</v>
      </c>
      <c r="K25" s="988"/>
      <c r="L25" s="988"/>
      <c r="M25" s="988"/>
      <c r="N25" s="988"/>
      <c r="O25" s="988"/>
      <c r="P25" s="988"/>
      <c r="Q25" s="1280"/>
      <c r="R25" s="992"/>
    </row>
    <row r="26" spans="1:18" s="978" customFormat="1" ht="30" customHeight="1">
      <c r="A26" s="987">
        <f>A24+1</f>
        <v>10</v>
      </c>
      <c r="B26" s="990" t="s">
        <v>2929</v>
      </c>
      <c r="C26" s="990" t="s">
        <v>1998</v>
      </c>
      <c r="D26" s="989" t="s">
        <v>2930</v>
      </c>
      <c r="E26" s="990"/>
      <c r="F26" s="990"/>
      <c r="G26" s="990"/>
      <c r="H26" s="990"/>
      <c r="I26" s="994"/>
      <c r="J26" s="995"/>
      <c r="K26" s="988">
        <f t="shared" si="0"/>
        <v>399.17399999999998</v>
      </c>
      <c r="L26" s="988"/>
      <c r="M26" s="988"/>
      <c r="N26" s="988"/>
      <c r="O26" s="988"/>
      <c r="P26" s="988"/>
      <c r="Q26" s="991"/>
      <c r="R26" s="992"/>
    </row>
    <row r="27" spans="1:18" s="978" customFormat="1" ht="30" customHeight="1">
      <c r="A27" s="987"/>
      <c r="B27" s="990"/>
      <c r="C27" s="990"/>
      <c r="D27" s="993"/>
      <c r="E27" s="990"/>
      <c r="F27" s="990"/>
      <c r="G27" s="990"/>
      <c r="H27" s="990"/>
      <c r="I27" s="994"/>
      <c r="J27" s="995">
        <v>343.78399999999999</v>
      </c>
      <c r="K27" s="988"/>
      <c r="L27" s="988"/>
      <c r="M27" s="988"/>
      <c r="N27" s="988"/>
      <c r="O27" s="988"/>
      <c r="P27" s="988"/>
      <c r="Q27" s="1278"/>
      <c r="R27" s="992"/>
    </row>
    <row r="28" spans="1:18" ht="30" customHeight="1">
      <c r="A28" s="987">
        <f>A26+1</f>
        <v>11</v>
      </c>
      <c r="B28" s="990" t="s">
        <v>554</v>
      </c>
      <c r="C28" s="990" t="s">
        <v>76</v>
      </c>
      <c r="D28" s="993"/>
      <c r="E28" s="990"/>
      <c r="F28" s="990"/>
      <c r="G28" s="990"/>
      <c r="H28" s="990"/>
      <c r="I28" s="994"/>
      <c r="J28" s="995"/>
      <c r="K28" s="988">
        <f t="shared" si="0"/>
        <v>343.78399999999999</v>
      </c>
      <c r="L28" s="988"/>
      <c r="M28" s="988"/>
      <c r="N28" s="988"/>
      <c r="O28" s="988"/>
      <c r="P28" s="988"/>
      <c r="Q28" s="1279"/>
      <c r="R28" s="992"/>
    </row>
    <row r="29" spans="1:18" ht="30" customHeight="1">
      <c r="A29" s="987"/>
      <c r="B29" s="990"/>
      <c r="C29" s="990"/>
      <c r="D29" s="993"/>
      <c r="E29" s="990"/>
      <c r="F29" s="990"/>
      <c r="G29" s="990"/>
      <c r="H29" s="990"/>
      <c r="I29" s="994"/>
      <c r="J29" s="995">
        <v>313.06299999999999</v>
      </c>
      <c r="K29" s="988"/>
      <c r="L29" s="988"/>
      <c r="M29" s="988"/>
      <c r="N29" s="988"/>
      <c r="O29" s="988"/>
      <c r="P29" s="988"/>
      <c r="Q29" s="1279"/>
      <c r="R29" s="992"/>
    </row>
    <row r="30" spans="1:18" ht="30" customHeight="1">
      <c r="A30" s="987">
        <f>A28+1</f>
        <v>12</v>
      </c>
      <c r="B30" s="990" t="s">
        <v>125</v>
      </c>
      <c r="C30" s="990" t="s">
        <v>76</v>
      </c>
      <c r="D30" s="993"/>
      <c r="E30" s="990"/>
      <c r="F30" s="990"/>
      <c r="G30" s="990"/>
      <c r="H30" s="990"/>
      <c r="I30" s="994"/>
      <c r="J30" s="995"/>
      <c r="K30" s="988"/>
      <c r="L30" s="988"/>
      <c r="M30" s="988"/>
      <c r="N30" s="988"/>
      <c r="O30" s="988"/>
      <c r="P30" s="988"/>
      <c r="Q30" s="1279"/>
      <c r="R30" s="992"/>
    </row>
    <row r="31" spans="1:18" ht="30" customHeight="1">
      <c r="A31" s="987"/>
      <c r="B31" s="990"/>
      <c r="C31" s="990"/>
      <c r="D31" s="993"/>
      <c r="E31" s="990"/>
      <c r="F31" s="990"/>
      <c r="G31" s="990"/>
      <c r="H31" s="990"/>
      <c r="I31" s="994"/>
      <c r="J31" s="995">
        <v>325.52499999999998</v>
      </c>
      <c r="K31" s="988"/>
      <c r="L31" s="988"/>
      <c r="M31" s="988"/>
      <c r="N31" s="988"/>
      <c r="O31" s="988"/>
      <c r="P31" s="988"/>
      <c r="Q31" s="1280"/>
      <c r="R31" s="992"/>
    </row>
    <row r="32" spans="1:18" ht="30" customHeight="1">
      <c r="A32" s="987">
        <f>A30+1</f>
        <v>13</v>
      </c>
      <c r="B32" s="990" t="s">
        <v>2931</v>
      </c>
      <c r="C32" s="990" t="s">
        <v>1277</v>
      </c>
      <c r="D32" s="989" t="s">
        <v>2080</v>
      </c>
      <c r="E32" s="990"/>
      <c r="F32" s="990"/>
      <c r="G32" s="990"/>
      <c r="H32" s="990"/>
      <c r="I32" s="994"/>
      <c r="J32" s="995"/>
      <c r="K32" s="988"/>
      <c r="L32" s="988"/>
      <c r="M32" s="988"/>
      <c r="N32" s="988"/>
      <c r="O32" s="988"/>
      <c r="P32" s="988"/>
      <c r="Q32" s="991"/>
      <c r="R32" s="992"/>
    </row>
    <row r="33" spans="1:18" ht="30" customHeight="1">
      <c r="A33" s="987"/>
      <c r="B33" s="990"/>
      <c r="C33" s="990"/>
      <c r="D33" s="993"/>
      <c r="E33" s="990"/>
      <c r="F33" s="990"/>
      <c r="G33" s="990"/>
      <c r="H33" s="990"/>
      <c r="I33" s="994"/>
      <c r="J33" s="995">
        <v>406.44299999999998</v>
      </c>
      <c r="K33" s="988"/>
      <c r="L33" s="988"/>
      <c r="M33" s="988"/>
      <c r="N33" s="988"/>
      <c r="O33" s="988"/>
      <c r="P33" s="988"/>
      <c r="Q33" s="991"/>
      <c r="R33" s="992"/>
    </row>
    <row r="34" spans="1:18" ht="30" customHeight="1">
      <c r="A34" s="987">
        <f>A32+1</f>
        <v>14</v>
      </c>
      <c r="B34" s="990" t="s">
        <v>2932</v>
      </c>
      <c r="C34" s="990" t="s">
        <v>1938</v>
      </c>
      <c r="D34" s="989" t="s">
        <v>2933</v>
      </c>
      <c r="E34" s="990"/>
      <c r="F34" s="990"/>
      <c r="G34" s="990"/>
      <c r="H34" s="990"/>
      <c r="I34" s="994" t="s">
        <v>3337</v>
      </c>
      <c r="J34" s="995"/>
      <c r="K34" s="988"/>
      <c r="L34" s="988" t="s">
        <v>2961</v>
      </c>
      <c r="M34" s="988" t="s">
        <v>22</v>
      </c>
      <c r="N34" s="988"/>
      <c r="O34" s="988"/>
      <c r="P34" s="988"/>
      <c r="Q34" s="991"/>
      <c r="R34" s="992"/>
    </row>
    <row r="35" spans="1:18" ht="30" customHeight="1">
      <c r="A35" s="987"/>
      <c r="B35" s="990"/>
      <c r="C35" s="990"/>
      <c r="D35" s="993"/>
      <c r="E35" s="990"/>
      <c r="F35" s="990"/>
      <c r="G35" s="990"/>
      <c r="H35" s="990"/>
      <c r="I35" s="994"/>
      <c r="J35" s="995">
        <v>423.08100000000002</v>
      </c>
      <c r="K35" s="988"/>
      <c r="L35" s="988"/>
      <c r="M35" s="988"/>
      <c r="N35" s="988"/>
      <c r="O35" s="988"/>
      <c r="P35" s="988"/>
      <c r="Q35" s="1278"/>
      <c r="R35" s="992"/>
    </row>
    <row r="36" spans="1:18" ht="30" customHeight="1">
      <c r="A36" s="987">
        <f>A34+1</f>
        <v>15</v>
      </c>
      <c r="B36" s="990" t="s">
        <v>401</v>
      </c>
      <c r="C36" s="990" t="s">
        <v>62</v>
      </c>
      <c r="D36" s="993"/>
      <c r="E36" s="990"/>
      <c r="F36" s="990"/>
      <c r="G36" s="990"/>
      <c r="H36" s="990"/>
      <c r="I36" s="994" t="s">
        <v>3337</v>
      </c>
      <c r="J36" s="995"/>
      <c r="K36" s="988">
        <f>J29+J31+J33+J35</f>
        <v>1468.1120000000001</v>
      </c>
      <c r="L36" s="988" t="s">
        <v>2961</v>
      </c>
      <c r="M36" s="988"/>
      <c r="N36" s="988"/>
      <c r="O36" s="988"/>
      <c r="P36" s="988"/>
      <c r="Q36" s="1279"/>
      <c r="R36" s="992"/>
    </row>
    <row r="37" spans="1:18" ht="30" customHeight="1">
      <c r="A37" s="987"/>
      <c r="B37" s="990"/>
      <c r="C37" s="990"/>
      <c r="D37" s="993"/>
      <c r="E37" s="990"/>
      <c r="F37" s="990"/>
      <c r="G37" s="990"/>
      <c r="H37" s="990"/>
      <c r="I37" s="994"/>
      <c r="J37" s="995">
        <v>364.95800000000003</v>
      </c>
      <c r="K37" s="988"/>
      <c r="L37" s="988"/>
      <c r="M37" s="988"/>
      <c r="N37" s="988"/>
      <c r="O37" s="988"/>
      <c r="P37" s="988"/>
      <c r="Q37" s="1280"/>
      <c r="R37" s="992"/>
    </row>
    <row r="38" spans="1:18" ht="30" customHeight="1">
      <c r="A38" s="987">
        <f>A36+1</f>
        <v>16</v>
      </c>
      <c r="B38" s="990" t="s">
        <v>2934</v>
      </c>
      <c r="C38" s="990" t="s">
        <v>1937</v>
      </c>
      <c r="D38" s="989" t="s">
        <v>2089</v>
      </c>
      <c r="E38" s="990"/>
      <c r="F38" s="990"/>
      <c r="G38" s="990"/>
      <c r="H38" s="990"/>
      <c r="I38" s="994"/>
      <c r="J38" s="995"/>
      <c r="K38" s="988">
        <f>J37</f>
        <v>364.95800000000003</v>
      </c>
      <c r="L38" s="988"/>
      <c r="M38" s="988"/>
      <c r="N38" s="988"/>
      <c r="O38" s="988"/>
      <c r="P38" s="988"/>
      <c r="Q38" s="991"/>
      <c r="R38" s="992"/>
    </row>
    <row r="39" spans="1:18" ht="30" customHeight="1">
      <c r="A39" s="987"/>
      <c r="B39" s="990"/>
      <c r="C39" s="990"/>
      <c r="D39" s="993"/>
      <c r="E39" s="990"/>
      <c r="F39" s="990"/>
      <c r="G39" s="990"/>
      <c r="H39" s="990"/>
      <c r="I39" s="994"/>
      <c r="J39" s="995">
        <v>380.94900000000001</v>
      </c>
      <c r="K39" s="988"/>
      <c r="L39" s="988"/>
      <c r="M39" s="988"/>
      <c r="N39" s="988"/>
      <c r="O39" s="988"/>
      <c r="P39" s="988"/>
      <c r="Q39" s="1278"/>
      <c r="R39" s="992"/>
    </row>
    <row r="40" spans="1:18" ht="30" customHeight="1">
      <c r="A40" s="987">
        <f>A38+1</f>
        <v>17</v>
      </c>
      <c r="B40" s="990" t="s">
        <v>219</v>
      </c>
      <c r="C40" s="990" t="s">
        <v>76</v>
      </c>
      <c r="D40" s="993"/>
      <c r="E40" s="990"/>
      <c r="F40" s="990"/>
      <c r="G40" s="990"/>
      <c r="H40" s="990"/>
      <c r="I40" s="994"/>
      <c r="J40" s="995"/>
      <c r="K40" s="988">
        <f>J39</f>
        <v>380.94900000000001</v>
      </c>
      <c r="L40" s="988"/>
      <c r="M40" s="988"/>
      <c r="N40" s="988"/>
      <c r="O40" s="988"/>
      <c r="P40" s="988"/>
      <c r="Q40" s="1279"/>
      <c r="R40" s="992"/>
    </row>
    <row r="41" spans="1:18" ht="30" customHeight="1">
      <c r="A41" s="987"/>
      <c r="B41" s="990"/>
      <c r="C41" s="990"/>
      <c r="D41" s="993"/>
      <c r="E41" s="990"/>
      <c r="F41" s="990"/>
      <c r="G41" s="990"/>
      <c r="H41" s="990"/>
      <c r="I41" s="994"/>
      <c r="J41" s="995">
        <v>376.62599999999998</v>
      </c>
      <c r="K41" s="988"/>
      <c r="L41" s="988"/>
      <c r="M41" s="988"/>
      <c r="N41" s="988"/>
      <c r="O41" s="988"/>
      <c r="P41" s="988"/>
      <c r="Q41" s="1280"/>
      <c r="R41" s="992"/>
    </row>
    <row r="42" spans="1:18" ht="30" customHeight="1">
      <c r="A42" s="987">
        <f>A40+1</f>
        <v>18</v>
      </c>
      <c r="B42" s="990" t="s">
        <v>2935</v>
      </c>
      <c r="C42" s="990" t="s">
        <v>1277</v>
      </c>
      <c r="D42" s="989" t="s">
        <v>2936</v>
      </c>
      <c r="E42" s="990"/>
      <c r="F42" s="990"/>
      <c r="G42" s="990"/>
      <c r="H42" s="990"/>
      <c r="I42" s="994" t="s">
        <v>3337</v>
      </c>
      <c r="J42" s="995"/>
      <c r="K42" s="988"/>
      <c r="L42" s="988" t="s">
        <v>2961</v>
      </c>
      <c r="M42" s="988" t="s">
        <v>22</v>
      </c>
      <c r="N42" s="988"/>
      <c r="O42" s="988"/>
      <c r="P42" s="988"/>
      <c r="Q42" s="991"/>
      <c r="R42" s="992"/>
    </row>
    <row r="43" spans="1:18" ht="30" customHeight="1">
      <c r="A43" s="987"/>
      <c r="B43" s="990"/>
      <c r="C43" s="990"/>
      <c r="D43" s="993"/>
      <c r="E43" s="990"/>
      <c r="F43" s="990"/>
      <c r="G43" s="990"/>
      <c r="H43" s="990"/>
      <c r="I43" s="994"/>
      <c r="J43" s="995">
        <v>299.077</v>
      </c>
      <c r="K43" s="988"/>
      <c r="L43" s="988"/>
      <c r="M43" s="988"/>
      <c r="N43" s="988"/>
      <c r="O43" s="988"/>
      <c r="P43" s="988"/>
      <c r="Q43" s="1278"/>
      <c r="R43" s="992"/>
    </row>
    <row r="44" spans="1:18" ht="30" customHeight="1">
      <c r="A44" s="987">
        <f>A42+1</f>
        <v>19</v>
      </c>
      <c r="B44" s="990" t="s">
        <v>170</v>
      </c>
      <c r="C44" s="990" t="s">
        <v>76</v>
      </c>
      <c r="D44" s="993"/>
      <c r="E44" s="990"/>
      <c r="F44" s="990"/>
      <c r="G44" s="990"/>
      <c r="H44" s="990"/>
      <c r="I44" s="994"/>
      <c r="J44" s="995"/>
      <c r="K44" s="988"/>
      <c r="L44" s="988"/>
      <c r="M44" s="988"/>
      <c r="N44" s="988"/>
      <c r="O44" s="988"/>
      <c r="P44" s="988"/>
      <c r="Q44" s="1279"/>
      <c r="R44" s="992"/>
    </row>
    <row r="45" spans="1:18" ht="30" customHeight="1">
      <c r="A45" s="987"/>
      <c r="B45" s="990"/>
      <c r="C45" s="990"/>
      <c r="D45" s="993"/>
      <c r="E45" s="990"/>
      <c r="F45" s="990"/>
      <c r="G45" s="990"/>
      <c r="H45" s="990"/>
      <c r="I45" s="994"/>
      <c r="J45" s="995">
        <v>264.84199999999998</v>
      </c>
      <c r="K45" s="988"/>
      <c r="L45" s="988"/>
      <c r="M45" s="988"/>
      <c r="N45" s="988"/>
      <c r="O45" s="988"/>
      <c r="P45" s="988"/>
      <c r="Q45" s="1280"/>
      <c r="R45" s="992"/>
    </row>
    <row r="46" spans="1:18" ht="30" customHeight="1">
      <c r="A46" s="987">
        <f>A44+1</f>
        <v>20</v>
      </c>
      <c r="B46" s="990" t="s">
        <v>2937</v>
      </c>
      <c r="C46" s="990" t="s">
        <v>1269</v>
      </c>
      <c r="D46" s="989" t="s">
        <v>2938</v>
      </c>
      <c r="E46" s="990"/>
      <c r="F46" s="990"/>
      <c r="G46" s="990"/>
      <c r="H46" s="990"/>
      <c r="I46" s="994"/>
      <c r="J46" s="995"/>
      <c r="K46" s="988">
        <f>J41+J43+J45</f>
        <v>940.54499999999996</v>
      </c>
      <c r="L46" s="988"/>
      <c r="M46" s="988"/>
      <c r="N46" s="988"/>
      <c r="O46" s="988"/>
      <c r="P46" s="988"/>
      <c r="Q46" s="991"/>
      <c r="R46" s="992"/>
    </row>
    <row r="47" spans="1:18" ht="30" customHeight="1">
      <c r="A47" s="987"/>
      <c r="B47" s="990"/>
      <c r="C47" s="990"/>
      <c r="D47" s="993"/>
      <c r="E47" s="990"/>
      <c r="F47" s="990"/>
      <c r="G47" s="990"/>
      <c r="H47" s="990"/>
      <c r="I47" s="994"/>
      <c r="J47" s="995">
        <v>364.06400000000002</v>
      </c>
      <c r="K47" s="988"/>
      <c r="L47" s="988"/>
      <c r="M47" s="988"/>
      <c r="N47" s="988"/>
      <c r="O47" s="988"/>
      <c r="P47" s="988"/>
      <c r="Q47" s="1278"/>
      <c r="R47" s="992"/>
    </row>
    <row r="48" spans="1:18" ht="30" customHeight="1">
      <c r="A48" s="987">
        <f>A46+1</f>
        <v>21</v>
      </c>
      <c r="B48" s="990" t="s">
        <v>229</v>
      </c>
      <c r="C48" s="990" t="s">
        <v>76</v>
      </c>
      <c r="D48" s="993"/>
      <c r="E48" s="990"/>
      <c r="F48" s="990"/>
      <c r="G48" s="990"/>
      <c r="H48" s="990"/>
      <c r="I48" s="994"/>
      <c r="J48" s="995"/>
      <c r="K48" s="988"/>
      <c r="L48" s="988"/>
      <c r="M48" s="988"/>
      <c r="N48" s="988"/>
      <c r="O48" s="988"/>
      <c r="P48" s="988"/>
      <c r="Q48" s="1279"/>
      <c r="R48" s="992"/>
    </row>
    <row r="49" spans="1:18" ht="30" customHeight="1">
      <c r="A49" s="987"/>
      <c r="B49" s="990"/>
      <c r="C49" s="990"/>
      <c r="D49" s="993"/>
      <c r="E49" s="990"/>
      <c r="F49" s="990"/>
      <c r="G49" s="990"/>
      <c r="H49" s="990"/>
      <c r="I49" s="994"/>
      <c r="J49" s="995">
        <v>319.18400000000003</v>
      </c>
      <c r="K49" s="988"/>
      <c r="L49" s="988"/>
      <c r="M49" s="988"/>
      <c r="N49" s="988"/>
      <c r="O49" s="988"/>
      <c r="P49" s="988"/>
      <c r="Q49" s="1279"/>
      <c r="R49" s="992"/>
    </row>
    <row r="50" spans="1:18" ht="30" customHeight="1">
      <c r="A50" s="987">
        <f>A48+1</f>
        <v>22</v>
      </c>
      <c r="B50" s="990" t="s">
        <v>106</v>
      </c>
      <c r="C50" s="990" t="s">
        <v>76</v>
      </c>
      <c r="D50" s="993"/>
      <c r="E50" s="990"/>
      <c r="F50" s="990"/>
      <c r="G50" s="990"/>
      <c r="H50" s="990"/>
      <c r="I50" s="994"/>
      <c r="J50" s="995"/>
      <c r="K50" s="988"/>
      <c r="L50" s="988"/>
      <c r="M50" s="988"/>
      <c r="N50" s="988"/>
      <c r="O50" s="988"/>
      <c r="P50" s="988"/>
      <c r="Q50" s="1279"/>
      <c r="R50" s="992"/>
    </row>
    <row r="51" spans="1:18" ht="30" customHeight="1">
      <c r="A51" s="987"/>
      <c r="B51" s="990"/>
      <c r="C51" s="990"/>
      <c r="D51" s="993"/>
      <c r="E51" s="990"/>
      <c r="F51" s="990"/>
      <c r="G51" s="990"/>
      <c r="H51" s="990"/>
      <c r="I51" s="994"/>
      <c r="J51" s="995">
        <v>397.98500000000001</v>
      </c>
      <c r="K51" s="988"/>
      <c r="L51" s="988"/>
      <c r="M51" s="988"/>
      <c r="N51" s="988"/>
      <c r="O51" s="988"/>
      <c r="P51" s="988"/>
      <c r="Q51" s="1280"/>
      <c r="R51" s="992"/>
    </row>
    <row r="52" spans="1:18" ht="30" customHeight="1">
      <c r="A52" s="987">
        <f>A50+1</f>
        <v>23</v>
      </c>
      <c r="B52" s="990" t="s">
        <v>2939</v>
      </c>
      <c r="C52" s="990" t="s">
        <v>1980</v>
      </c>
      <c r="D52" s="989" t="s">
        <v>2103</v>
      </c>
      <c r="E52" s="990"/>
      <c r="F52" s="990"/>
      <c r="G52" s="990"/>
      <c r="H52" s="990"/>
      <c r="I52" s="994"/>
      <c r="J52" s="995"/>
      <c r="K52" s="988">
        <f>J47+J49+J51</f>
        <v>1081.2330000000002</v>
      </c>
      <c r="L52" s="988"/>
      <c r="M52" s="988"/>
      <c r="N52" s="988"/>
      <c r="O52" s="988"/>
      <c r="P52" s="988"/>
      <c r="Q52" s="991"/>
      <c r="R52" s="992"/>
    </row>
    <row r="53" spans="1:18" ht="30" customHeight="1">
      <c r="A53" s="987"/>
      <c r="B53" s="990"/>
      <c r="C53" s="990"/>
      <c r="D53" s="993"/>
      <c r="E53" s="990"/>
      <c r="F53" s="990"/>
      <c r="G53" s="990"/>
      <c r="H53" s="990"/>
      <c r="I53" s="994"/>
      <c r="J53" s="994">
        <v>450.85899999999998</v>
      </c>
      <c r="K53" s="996"/>
      <c r="L53" s="996"/>
      <c r="M53" s="996"/>
      <c r="N53" s="996"/>
      <c r="O53" s="996"/>
      <c r="P53" s="996"/>
      <c r="Q53" s="991"/>
      <c r="R53" s="992"/>
    </row>
    <row r="54" spans="1:18" s="978" customFormat="1" ht="30" customHeight="1">
      <c r="A54" s="987">
        <f>A52+1</f>
        <v>24</v>
      </c>
      <c r="B54" s="990" t="s">
        <v>2940</v>
      </c>
      <c r="C54" s="990" t="s">
        <v>1956</v>
      </c>
      <c r="D54" s="989" t="s">
        <v>2941</v>
      </c>
      <c r="E54" s="990"/>
      <c r="F54" s="990"/>
      <c r="G54" s="990"/>
      <c r="H54" s="990"/>
      <c r="I54" s="994"/>
      <c r="J54" s="995"/>
      <c r="K54" s="996">
        <f>J53</f>
        <v>450.85899999999998</v>
      </c>
      <c r="L54" s="996"/>
      <c r="M54" s="996"/>
      <c r="N54" s="996"/>
      <c r="O54" s="996"/>
      <c r="P54" s="996"/>
      <c r="Q54" s="991"/>
      <c r="R54" s="992"/>
    </row>
    <row r="55" spans="1:18" s="978" customFormat="1" ht="30" customHeight="1">
      <c r="A55" s="987"/>
      <c r="B55" s="990"/>
      <c r="C55" s="990"/>
      <c r="D55" s="993"/>
      <c r="E55" s="990"/>
      <c r="F55" s="990"/>
      <c r="G55" s="990"/>
      <c r="H55" s="990"/>
      <c r="I55" s="994"/>
      <c r="J55" s="994">
        <v>326.47699999999998</v>
      </c>
      <c r="K55" s="996"/>
      <c r="L55" s="996"/>
      <c r="M55" s="996"/>
      <c r="N55" s="996"/>
      <c r="O55" s="996"/>
      <c r="P55" s="996"/>
      <c r="Q55" s="1278"/>
      <c r="R55" s="992"/>
    </row>
    <row r="56" spans="1:18" ht="30" customHeight="1">
      <c r="A56" s="987">
        <f>A54+1</f>
        <v>25</v>
      </c>
      <c r="B56" s="990" t="s">
        <v>144</v>
      </c>
      <c r="C56" s="990" t="s">
        <v>76</v>
      </c>
      <c r="D56" s="993"/>
      <c r="E56" s="990"/>
      <c r="F56" s="990"/>
      <c r="G56" s="990"/>
      <c r="H56" s="990"/>
      <c r="I56" s="994"/>
      <c r="J56" s="994"/>
      <c r="K56" s="996"/>
      <c r="L56" s="988"/>
      <c r="M56" s="996"/>
      <c r="N56" s="996"/>
      <c r="O56" s="996"/>
      <c r="P56" s="996"/>
      <c r="Q56" s="1279"/>
      <c r="R56" s="992"/>
    </row>
    <row r="57" spans="1:18" ht="30" customHeight="1">
      <c r="A57" s="987"/>
      <c r="B57" s="990"/>
      <c r="C57" s="990"/>
      <c r="D57" s="993"/>
      <c r="E57" s="990"/>
      <c r="F57" s="990"/>
      <c r="G57" s="990"/>
      <c r="H57" s="990"/>
      <c r="I57" s="994"/>
      <c r="J57" s="994">
        <v>276.363</v>
      </c>
      <c r="K57" s="996"/>
      <c r="L57" s="996"/>
      <c r="M57" s="996"/>
      <c r="N57" s="996"/>
      <c r="O57" s="996"/>
      <c r="P57" s="996"/>
      <c r="Q57" s="1280"/>
      <c r="R57" s="992"/>
    </row>
    <row r="58" spans="1:18" ht="30" customHeight="1">
      <c r="A58" s="987">
        <f>A56+1</f>
        <v>26</v>
      </c>
      <c r="B58" s="990" t="s">
        <v>2942</v>
      </c>
      <c r="C58" s="990" t="s">
        <v>1269</v>
      </c>
      <c r="D58" s="989" t="s">
        <v>2943</v>
      </c>
      <c r="E58" s="990"/>
      <c r="F58" s="990"/>
      <c r="G58" s="990"/>
      <c r="H58" s="990"/>
      <c r="I58" s="994"/>
      <c r="J58" s="994"/>
      <c r="K58" s="996">
        <f>J55+J57</f>
        <v>602.83999999999992</v>
      </c>
      <c r="L58" s="988"/>
      <c r="M58" s="996"/>
      <c r="N58" s="996"/>
      <c r="O58" s="996"/>
      <c r="P58" s="996"/>
      <c r="Q58" s="991"/>
      <c r="R58" s="992"/>
    </row>
    <row r="59" spans="1:18" ht="30" customHeight="1">
      <c r="A59" s="987"/>
      <c r="B59" s="990"/>
      <c r="C59" s="990"/>
      <c r="D59" s="993"/>
      <c r="E59" s="990"/>
      <c r="F59" s="990"/>
      <c r="G59" s="990"/>
      <c r="H59" s="990"/>
      <c r="I59" s="994"/>
      <c r="J59" s="994">
        <v>307.21600000000001</v>
      </c>
      <c r="K59" s="996"/>
      <c r="L59" s="996"/>
      <c r="M59" s="996"/>
      <c r="N59" s="996"/>
      <c r="O59" s="996"/>
      <c r="P59" s="996"/>
      <c r="Q59" s="1278"/>
      <c r="R59" s="992"/>
    </row>
    <row r="60" spans="1:18" ht="30" customHeight="1">
      <c r="A60" s="987">
        <f>A58+1</f>
        <v>27</v>
      </c>
      <c r="B60" s="990" t="s">
        <v>251</v>
      </c>
      <c r="C60" s="990" t="s">
        <v>76</v>
      </c>
      <c r="D60" s="993"/>
      <c r="E60" s="990"/>
      <c r="F60" s="990"/>
      <c r="G60" s="990"/>
      <c r="H60" s="990"/>
      <c r="I60" s="994"/>
      <c r="J60" s="994"/>
      <c r="K60" s="996"/>
      <c r="L60" s="988"/>
      <c r="M60" s="996"/>
      <c r="N60" s="996"/>
      <c r="O60" s="996"/>
      <c r="P60" s="996"/>
      <c r="Q60" s="1279"/>
      <c r="R60" s="992"/>
    </row>
    <row r="61" spans="1:18" ht="30" customHeight="1">
      <c r="A61" s="987"/>
      <c r="B61" s="990"/>
      <c r="C61" s="990"/>
      <c r="D61" s="993"/>
      <c r="E61" s="990"/>
      <c r="F61" s="990"/>
      <c r="G61" s="990"/>
      <c r="H61" s="990"/>
      <c r="I61" s="994"/>
      <c r="J61" s="994">
        <v>389.39699999999999</v>
      </c>
      <c r="K61" s="996"/>
      <c r="L61" s="996"/>
      <c r="M61" s="996"/>
      <c r="N61" s="996"/>
      <c r="O61" s="996"/>
      <c r="P61" s="996"/>
      <c r="Q61" s="1279"/>
      <c r="R61" s="992"/>
    </row>
    <row r="62" spans="1:18" ht="30" customHeight="1">
      <c r="A62" s="987">
        <f>A60+1</f>
        <v>28</v>
      </c>
      <c r="B62" s="990" t="s">
        <v>118</v>
      </c>
      <c r="C62" s="990" t="s">
        <v>53</v>
      </c>
      <c r="D62" s="993"/>
      <c r="E62" s="990"/>
      <c r="F62" s="990"/>
      <c r="G62" s="990"/>
      <c r="H62" s="990"/>
      <c r="I62" s="994" t="s">
        <v>3337</v>
      </c>
      <c r="J62" s="994"/>
      <c r="K62" s="996"/>
      <c r="L62" s="988" t="s">
        <v>2961</v>
      </c>
      <c r="M62" s="996" t="s">
        <v>22</v>
      </c>
      <c r="N62" s="996"/>
      <c r="O62" s="996"/>
      <c r="P62" s="996"/>
      <c r="Q62" s="1279"/>
      <c r="R62" s="992"/>
    </row>
    <row r="63" spans="1:18" ht="30" customHeight="1">
      <c r="A63" s="987"/>
      <c r="B63" s="990"/>
      <c r="C63" s="990"/>
      <c r="D63" s="993"/>
      <c r="E63" s="990"/>
      <c r="F63" s="990"/>
      <c r="G63" s="990"/>
      <c r="H63" s="990"/>
      <c r="I63" s="994"/>
      <c r="J63" s="994">
        <v>368.79199999999997</v>
      </c>
      <c r="K63" s="996"/>
      <c r="L63" s="996"/>
      <c r="M63" s="996"/>
      <c r="N63" s="996"/>
      <c r="O63" s="996"/>
      <c r="P63" s="996"/>
      <c r="Q63" s="1279"/>
      <c r="R63" s="992"/>
    </row>
    <row r="64" spans="1:18" ht="30" customHeight="1">
      <c r="A64" s="987">
        <f>A62+1</f>
        <v>29</v>
      </c>
      <c r="B64" s="990" t="s">
        <v>134</v>
      </c>
      <c r="C64" s="990" t="s">
        <v>76</v>
      </c>
      <c r="D64" s="993"/>
      <c r="E64" s="990"/>
      <c r="F64" s="990"/>
      <c r="G64" s="990"/>
      <c r="H64" s="990"/>
      <c r="I64" s="994"/>
      <c r="J64" s="994"/>
      <c r="K64" s="996">
        <f>J59+J61+J63</f>
        <v>1065.405</v>
      </c>
      <c r="L64" s="988"/>
      <c r="M64" s="996"/>
      <c r="N64" s="996"/>
      <c r="O64" s="996"/>
      <c r="P64" s="996"/>
      <c r="Q64" s="1279"/>
      <c r="R64" s="992"/>
    </row>
    <row r="65" spans="1:18" ht="30" customHeight="1">
      <c r="A65" s="987"/>
      <c r="B65" s="990"/>
      <c r="C65" s="990"/>
      <c r="D65" s="997"/>
      <c r="E65" s="990"/>
      <c r="F65" s="990"/>
      <c r="G65" s="990"/>
      <c r="H65" s="990"/>
      <c r="I65" s="994"/>
      <c r="J65" s="994">
        <v>404.38600000000002</v>
      </c>
      <c r="K65" s="996"/>
      <c r="L65" s="996"/>
      <c r="M65" s="996"/>
      <c r="N65" s="996"/>
      <c r="O65" s="996"/>
      <c r="P65" s="996"/>
      <c r="Q65" s="1279"/>
      <c r="R65" s="992"/>
    </row>
    <row r="66" spans="1:18" ht="30" customHeight="1">
      <c r="A66" s="987">
        <f>A64+1</f>
        <v>30</v>
      </c>
      <c r="B66" s="990" t="s">
        <v>163</v>
      </c>
      <c r="C66" s="990" t="s">
        <v>62</v>
      </c>
      <c r="D66" s="997"/>
      <c r="E66" s="990"/>
      <c r="F66" s="990"/>
      <c r="G66" s="990"/>
      <c r="H66" s="990"/>
      <c r="I66" s="994"/>
      <c r="J66" s="994"/>
      <c r="K66" s="996"/>
      <c r="L66" s="988"/>
      <c r="M66" s="996"/>
      <c r="N66" s="996"/>
      <c r="O66" s="996"/>
      <c r="P66" s="996"/>
      <c r="Q66" s="1279"/>
      <c r="R66" s="992"/>
    </row>
    <row r="67" spans="1:18" ht="30" customHeight="1">
      <c r="A67" s="987"/>
      <c r="B67" s="990"/>
      <c r="C67" s="990"/>
      <c r="D67" s="997"/>
      <c r="E67" s="990"/>
      <c r="F67" s="990"/>
      <c r="G67" s="990"/>
      <c r="H67" s="990"/>
      <c r="I67" s="994"/>
      <c r="J67" s="994">
        <v>378.13499999999999</v>
      </c>
      <c r="K67" s="996"/>
      <c r="L67" s="996"/>
      <c r="M67" s="996"/>
      <c r="N67" s="996"/>
      <c r="O67" s="996"/>
      <c r="P67" s="996"/>
      <c r="Q67" s="1279"/>
      <c r="R67" s="992"/>
    </row>
    <row r="68" spans="1:18" ht="30" customHeight="1">
      <c r="A68" s="987">
        <f>A66+1</f>
        <v>31</v>
      </c>
      <c r="B68" s="990" t="s">
        <v>151</v>
      </c>
      <c r="C68" s="990" t="s">
        <v>62</v>
      </c>
      <c r="D68" s="997"/>
      <c r="E68" s="990"/>
      <c r="F68" s="990"/>
      <c r="G68" s="990"/>
      <c r="H68" s="990"/>
      <c r="I68" s="994"/>
      <c r="J68" s="994"/>
      <c r="K68" s="996"/>
      <c r="L68" s="996"/>
      <c r="M68" s="996"/>
      <c r="N68" s="996"/>
      <c r="O68" s="996"/>
      <c r="P68" s="996"/>
      <c r="Q68" s="1279"/>
      <c r="R68" s="992"/>
    </row>
    <row r="69" spans="1:18" ht="30" customHeight="1">
      <c r="A69" s="987"/>
      <c r="B69" s="990"/>
      <c r="C69" s="990"/>
      <c r="D69" s="997"/>
      <c r="E69" s="990"/>
      <c r="F69" s="990"/>
      <c r="G69" s="990"/>
      <c r="H69" s="990"/>
      <c r="I69" s="994"/>
      <c r="J69" s="994">
        <v>370.48200000000003</v>
      </c>
      <c r="K69" s="996"/>
      <c r="L69" s="996"/>
      <c r="M69" s="996"/>
      <c r="N69" s="996"/>
      <c r="O69" s="996"/>
      <c r="P69" s="996"/>
      <c r="Q69" s="1280"/>
      <c r="R69" s="992"/>
    </row>
    <row r="70" spans="1:18" ht="30" customHeight="1">
      <c r="A70" s="987">
        <f>A68+1</f>
        <v>32</v>
      </c>
      <c r="B70" s="990" t="s">
        <v>2944</v>
      </c>
      <c r="C70" s="990" t="s">
        <v>1277</v>
      </c>
      <c r="D70" s="989" t="s">
        <v>2945</v>
      </c>
      <c r="E70" s="990"/>
      <c r="F70" s="990"/>
      <c r="G70" s="990"/>
      <c r="H70" s="990"/>
      <c r="I70" s="994"/>
      <c r="J70" s="994"/>
      <c r="K70" s="996"/>
      <c r="L70" s="988"/>
      <c r="M70" s="996"/>
      <c r="N70" s="996"/>
      <c r="O70" s="996"/>
      <c r="P70" s="996"/>
      <c r="Q70" s="991"/>
      <c r="R70" s="992"/>
    </row>
    <row r="71" spans="1:18" ht="30" customHeight="1">
      <c r="A71" s="987"/>
      <c r="B71" s="990"/>
      <c r="C71" s="990"/>
      <c r="D71" s="997"/>
      <c r="E71" s="990"/>
      <c r="F71" s="990"/>
      <c r="G71" s="990"/>
      <c r="H71" s="990"/>
      <c r="I71" s="994"/>
      <c r="J71" s="994">
        <v>199.386</v>
      </c>
      <c r="K71" s="996"/>
      <c r="L71" s="996"/>
      <c r="M71" s="996"/>
      <c r="N71" s="996"/>
      <c r="O71" s="996"/>
      <c r="P71" s="996"/>
      <c r="Q71" s="991"/>
      <c r="R71" s="992"/>
    </row>
    <row r="72" spans="1:18" ht="30" customHeight="1">
      <c r="A72" s="987">
        <f>A70+1</f>
        <v>33</v>
      </c>
      <c r="B72" s="990" t="s">
        <v>2946</v>
      </c>
      <c r="C72" s="990" t="s">
        <v>1319</v>
      </c>
      <c r="D72" s="989" t="s">
        <v>2947</v>
      </c>
      <c r="E72" s="990"/>
      <c r="F72" s="990"/>
      <c r="G72" s="990"/>
      <c r="H72" s="990"/>
      <c r="I72" s="994" t="s">
        <v>3336</v>
      </c>
      <c r="J72" s="994"/>
      <c r="K72" s="996"/>
      <c r="L72" s="988" t="s">
        <v>2961</v>
      </c>
      <c r="M72" s="996" t="s">
        <v>1009</v>
      </c>
      <c r="N72" s="996" t="s">
        <v>1009</v>
      </c>
      <c r="O72" s="996"/>
      <c r="P72" s="996"/>
      <c r="Q72" s="991"/>
      <c r="R72" s="992"/>
    </row>
    <row r="73" spans="1:18" ht="30" customHeight="1">
      <c r="A73" s="987"/>
      <c r="B73" s="990"/>
      <c r="C73" s="990"/>
      <c r="D73" s="997"/>
      <c r="E73" s="990"/>
      <c r="F73" s="990"/>
      <c r="G73" s="990"/>
      <c r="H73" s="990"/>
      <c r="I73" s="994"/>
      <c r="J73" s="994">
        <v>294.00900000000001</v>
      </c>
      <c r="K73" s="996"/>
      <c r="L73" s="996"/>
      <c r="M73" s="996"/>
      <c r="N73" s="996"/>
      <c r="O73" s="996"/>
      <c r="P73" s="996"/>
      <c r="Q73" s="1278"/>
      <c r="R73" s="992"/>
    </row>
    <row r="74" spans="1:18" ht="30" customHeight="1">
      <c r="A74" s="987">
        <f>A72+1</f>
        <v>34</v>
      </c>
      <c r="B74" s="990" t="s">
        <v>200</v>
      </c>
      <c r="C74" s="990" t="s">
        <v>76</v>
      </c>
      <c r="D74" s="997"/>
      <c r="E74" s="990"/>
      <c r="F74" s="990"/>
      <c r="G74" s="990"/>
      <c r="H74" s="990"/>
      <c r="I74" s="994" t="s">
        <v>3336</v>
      </c>
      <c r="J74" s="994"/>
      <c r="K74" s="996"/>
      <c r="L74" s="988" t="s">
        <v>2961</v>
      </c>
      <c r="M74" s="996" t="s">
        <v>1009</v>
      </c>
      <c r="N74" s="996" t="s">
        <v>1009</v>
      </c>
      <c r="O74" s="996"/>
      <c r="P74" s="996"/>
      <c r="Q74" s="1279"/>
      <c r="R74" s="992"/>
    </row>
    <row r="75" spans="1:18" ht="30" customHeight="1">
      <c r="A75" s="987"/>
      <c r="B75" s="990"/>
      <c r="C75" s="990"/>
      <c r="D75" s="997"/>
      <c r="E75" s="990"/>
      <c r="F75" s="990"/>
      <c r="G75" s="990"/>
      <c r="H75" s="990"/>
      <c r="I75" s="994"/>
      <c r="J75" s="994">
        <v>312.70800000000003</v>
      </c>
      <c r="K75" s="996"/>
      <c r="L75" s="996"/>
      <c r="M75" s="996"/>
      <c r="N75" s="996"/>
      <c r="O75" s="996"/>
      <c r="P75" s="996"/>
      <c r="Q75" s="1279"/>
      <c r="R75" s="992"/>
    </row>
    <row r="76" spans="1:18" ht="30" customHeight="1">
      <c r="A76" s="987">
        <f>A74+1</f>
        <v>35</v>
      </c>
      <c r="B76" s="990" t="s">
        <v>188</v>
      </c>
      <c r="C76" s="990" t="s">
        <v>76</v>
      </c>
      <c r="D76" s="997"/>
      <c r="E76" s="990"/>
      <c r="F76" s="990"/>
      <c r="G76" s="990"/>
      <c r="H76" s="990"/>
      <c r="I76" s="994" t="s">
        <v>3336</v>
      </c>
      <c r="J76" s="994"/>
      <c r="K76" s="996">
        <f>J65+J67+J69+J71+J73+J75</f>
        <v>1959.106</v>
      </c>
      <c r="L76" s="996" t="s">
        <v>2961</v>
      </c>
      <c r="M76" s="996" t="s">
        <v>1009</v>
      </c>
      <c r="N76" s="996"/>
      <c r="O76" s="996"/>
      <c r="P76" s="996"/>
      <c r="Q76" s="1279"/>
      <c r="R76" s="992"/>
    </row>
    <row r="77" spans="1:18" ht="30" customHeight="1">
      <c r="A77" s="987"/>
      <c r="B77" s="990"/>
      <c r="C77" s="990"/>
      <c r="D77" s="997"/>
      <c r="E77" s="990"/>
      <c r="F77" s="990"/>
      <c r="G77" s="990"/>
      <c r="H77" s="990"/>
      <c r="I77" s="994"/>
      <c r="J77" s="994">
        <v>321.89299999999997</v>
      </c>
      <c r="K77" s="996"/>
      <c r="L77" s="996"/>
      <c r="M77" s="996"/>
      <c r="N77" s="996"/>
      <c r="O77" s="996"/>
      <c r="P77" s="996"/>
      <c r="Q77" s="1279"/>
      <c r="R77" s="998" t="s">
        <v>2950</v>
      </c>
    </row>
    <row r="78" spans="1:18" ht="30" customHeight="1">
      <c r="A78" s="987">
        <f>A76+1</f>
        <v>36</v>
      </c>
      <c r="B78" s="990" t="s">
        <v>3363</v>
      </c>
      <c r="C78" s="990" t="s">
        <v>76</v>
      </c>
      <c r="D78" s="997"/>
      <c r="E78" s="990"/>
      <c r="F78" s="990"/>
      <c r="G78" s="990"/>
      <c r="H78" s="990"/>
      <c r="I78" s="994" t="s">
        <v>3336</v>
      </c>
      <c r="J78" s="994"/>
      <c r="K78" s="996">
        <f>J77</f>
        <v>321.89299999999997</v>
      </c>
      <c r="L78" s="996" t="s">
        <v>2961</v>
      </c>
      <c r="M78" s="996" t="s">
        <v>1009</v>
      </c>
      <c r="N78" s="996"/>
      <c r="O78" s="996"/>
      <c r="P78" s="996"/>
      <c r="Q78" s="1279"/>
      <c r="R78" s="992"/>
    </row>
    <row r="79" spans="1:18" ht="30" customHeight="1">
      <c r="A79" s="987"/>
      <c r="B79" s="990"/>
      <c r="C79" s="990"/>
      <c r="D79" s="997"/>
      <c r="E79" s="990"/>
      <c r="F79" s="990"/>
      <c r="G79" s="990"/>
      <c r="H79" s="990"/>
      <c r="I79" s="994"/>
      <c r="J79" s="994">
        <v>382.47500000000002</v>
      </c>
      <c r="K79" s="996"/>
      <c r="L79" s="996"/>
      <c r="M79" s="996"/>
      <c r="N79" s="996"/>
      <c r="O79" s="996"/>
      <c r="P79" s="996"/>
      <c r="Q79" s="1280"/>
      <c r="R79" s="992"/>
    </row>
    <row r="80" spans="1:18" ht="30" customHeight="1">
      <c r="A80" s="987">
        <f>A78+1</f>
        <v>37</v>
      </c>
      <c r="B80" s="990" t="s">
        <v>2952</v>
      </c>
      <c r="C80" s="990" t="s">
        <v>1269</v>
      </c>
      <c r="D80" s="989" t="s">
        <v>2953</v>
      </c>
      <c r="E80" s="990"/>
      <c r="F80" s="990"/>
      <c r="G80" s="990"/>
      <c r="H80" s="990"/>
      <c r="I80" s="994" t="s">
        <v>3336</v>
      </c>
      <c r="J80" s="994"/>
      <c r="K80" s="996"/>
      <c r="L80" s="996" t="s">
        <v>2961</v>
      </c>
      <c r="M80" s="996" t="s">
        <v>1009</v>
      </c>
      <c r="N80" s="996" t="s">
        <v>1009</v>
      </c>
      <c r="O80" s="996" t="s">
        <v>1009</v>
      </c>
      <c r="P80" s="996"/>
      <c r="Q80" s="991"/>
      <c r="R80" s="992"/>
    </row>
    <row r="81" spans="1:18" ht="30" customHeight="1">
      <c r="A81" s="987"/>
      <c r="B81" s="990"/>
      <c r="C81" s="990"/>
      <c r="D81" s="997"/>
      <c r="E81" s="990"/>
      <c r="F81" s="990"/>
      <c r="G81" s="990"/>
      <c r="H81" s="990"/>
      <c r="I81" s="994"/>
      <c r="J81" s="994">
        <v>388.11</v>
      </c>
      <c r="K81" s="996"/>
      <c r="L81" s="996"/>
      <c r="M81" s="996"/>
      <c r="N81" s="996"/>
      <c r="O81" s="996"/>
      <c r="P81" s="996"/>
      <c r="Q81" s="991"/>
      <c r="R81" s="992"/>
    </row>
    <row r="82" spans="1:18" ht="30" customHeight="1">
      <c r="A82" s="987">
        <f>A80+1</f>
        <v>38</v>
      </c>
      <c r="B82" s="990" t="s">
        <v>2954</v>
      </c>
      <c r="C82" s="990" t="s">
        <v>1269</v>
      </c>
      <c r="D82" s="989" t="s">
        <v>2955</v>
      </c>
      <c r="E82" s="990"/>
      <c r="F82" s="990"/>
      <c r="G82" s="990"/>
      <c r="H82" s="990"/>
      <c r="I82" s="994" t="s">
        <v>3336</v>
      </c>
      <c r="J82" s="994"/>
      <c r="K82" s="996"/>
      <c r="L82" s="996" t="s">
        <v>2961</v>
      </c>
      <c r="M82" s="996" t="s">
        <v>1009</v>
      </c>
      <c r="N82" s="996" t="s">
        <v>1009</v>
      </c>
      <c r="O82" s="996"/>
      <c r="P82" s="996"/>
      <c r="Q82" s="991"/>
      <c r="R82" s="992"/>
    </row>
    <row r="83" spans="1:18" ht="30" customHeight="1">
      <c r="A83" s="987"/>
      <c r="B83" s="990"/>
      <c r="C83" s="990"/>
      <c r="D83" s="997"/>
      <c r="E83" s="990"/>
      <c r="F83" s="990"/>
      <c r="G83" s="990"/>
      <c r="H83" s="990"/>
      <c r="I83" s="994"/>
      <c r="J83" s="994">
        <v>382.67500000000001</v>
      </c>
      <c r="K83" s="996"/>
      <c r="L83" s="996"/>
      <c r="M83" s="996"/>
      <c r="N83" s="996"/>
      <c r="O83" s="996"/>
      <c r="P83" s="996"/>
      <c r="Q83" s="1278"/>
      <c r="R83" s="992"/>
    </row>
    <row r="84" spans="1:18" ht="30" customHeight="1">
      <c r="A84" s="987">
        <f>A82+1</f>
        <v>39</v>
      </c>
      <c r="B84" s="990" t="s">
        <v>394</v>
      </c>
      <c r="C84" s="990" t="s">
        <v>76</v>
      </c>
      <c r="D84" s="997"/>
      <c r="E84" s="990"/>
      <c r="F84" s="990"/>
      <c r="G84" s="990"/>
      <c r="H84" s="990"/>
      <c r="I84" s="994" t="s">
        <v>897</v>
      </c>
      <c r="J84" s="994"/>
      <c r="K84" s="996">
        <f>J79+J81+J83</f>
        <v>1153.26</v>
      </c>
      <c r="L84" s="988" t="s">
        <v>2961</v>
      </c>
      <c r="M84" s="996" t="s">
        <v>1009</v>
      </c>
      <c r="N84" s="996" t="s">
        <v>1009</v>
      </c>
      <c r="O84" s="996" t="s">
        <v>1009</v>
      </c>
      <c r="P84" s="996"/>
      <c r="Q84" s="1279"/>
      <c r="R84" s="992"/>
    </row>
    <row r="85" spans="1:18" ht="30" customHeight="1">
      <c r="A85" s="987"/>
      <c r="B85" s="990"/>
      <c r="C85" s="990"/>
      <c r="D85" s="997"/>
      <c r="E85" s="990"/>
      <c r="F85" s="990"/>
      <c r="G85" s="990"/>
      <c r="H85" s="990"/>
      <c r="I85" s="994"/>
      <c r="J85" s="994">
        <v>390.44600000000003</v>
      </c>
      <c r="K85" s="996"/>
      <c r="L85" s="996"/>
      <c r="M85" s="996"/>
      <c r="N85" s="996"/>
      <c r="O85" s="996"/>
      <c r="P85" s="996"/>
      <c r="Q85" s="1279"/>
      <c r="R85" s="992"/>
    </row>
    <row r="86" spans="1:18" ht="30" customHeight="1">
      <c r="A86" s="987">
        <f>A84+1</f>
        <v>40</v>
      </c>
      <c r="B86" s="990" t="s">
        <v>850</v>
      </c>
      <c r="C86" s="990" t="s">
        <v>76</v>
      </c>
      <c r="D86" s="997"/>
      <c r="E86" s="990"/>
      <c r="F86" s="990"/>
      <c r="G86" s="990"/>
      <c r="H86" s="990"/>
      <c r="I86" s="994" t="s">
        <v>897</v>
      </c>
      <c r="J86" s="999"/>
      <c r="K86" s="996">
        <f>J85</f>
        <v>390.44600000000003</v>
      </c>
      <c r="L86" s="988" t="s">
        <v>2961</v>
      </c>
      <c r="M86" s="996" t="s">
        <v>1009</v>
      </c>
      <c r="N86" s="996" t="s">
        <v>1009</v>
      </c>
      <c r="O86" s="996" t="s">
        <v>1009</v>
      </c>
      <c r="P86" s="996"/>
      <c r="Q86" s="1279"/>
      <c r="R86" s="992"/>
    </row>
    <row r="87" spans="1:18" ht="30" customHeight="1">
      <c r="A87" s="987"/>
      <c r="B87" s="990"/>
      <c r="C87" s="990"/>
      <c r="D87" s="997"/>
      <c r="E87" s="990"/>
      <c r="F87" s="990"/>
      <c r="G87" s="990"/>
      <c r="H87" s="990"/>
      <c r="I87" s="994"/>
      <c r="J87" s="994">
        <v>361.75099999999998</v>
      </c>
      <c r="K87" s="996"/>
      <c r="L87" s="996"/>
      <c r="M87" s="996"/>
      <c r="N87" s="996"/>
      <c r="O87" s="996"/>
      <c r="P87" s="996"/>
      <c r="Q87" s="1279"/>
      <c r="R87" s="1000"/>
    </row>
    <row r="88" spans="1:18" ht="30" customHeight="1">
      <c r="A88" s="987">
        <f>A86+1</f>
        <v>41</v>
      </c>
      <c r="B88" s="990" t="s">
        <v>853</v>
      </c>
      <c r="C88" s="990" t="s">
        <v>76</v>
      </c>
      <c r="D88" s="997"/>
      <c r="E88" s="990"/>
      <c r="F88" s="990"/>
      <c r="G88" s="990"/>
      <c r="H88" s="990"/>
      <c r="I88" s="994" t="s">
        <v>1766</v>
      </c>
      <c r="J88" s="995"/>
      <c r="K88" s="1004"/>
      <c r="L88" s="1004" t="s">
        <v>2961</v>
      </c>
      <c r="M88" s="996" t="s">
        <v>1009</v>
      </c>
      <c r="N88" s="996" t="s">
        <v>1009</v>
      </c>
      <c r="O88" s="996" t="s">
        <v>1009</v>
      </c>
      <c r="P88" s="996"/>
      <c r="Q88" s="1279"/>
      <c r="R88" s="1000"/>
    </row>
    <row r="89" spans="1:18" ht="30" customHeight="1">
      <c r="A89" s="987"/>
      <c r="B89" s="990"/>
      <c r="C89" s="990"/>
      <c r="D89" s="997"/>
      <c r="E89" s="990"/>
      <c r="F89" s="990"/>
      <c r="G89" s="990"/>
      <c r="H89" s="990"/>
      <c r="I89" s="994"/>
      <c r="J89" s="994">
        <v>396.03500000000003</v>
      </c>
      <c r="K89" s="996"/>
      <c r="L89" s="996"/>
      <c r="M89" s="996"/>
      <c r="N89" s="996"/>
      <c r="O89" s="996"/>
      <c r="P89" s="996"/>
      <c r="Q89" s="1280"/>
      <c r="R89" s="1000"/>
    </row>
    <row r="90" spans="1:18" ht="30" customHeight="1">
      <c r="A90" s="987">
        <f>A88+1</f>
        <v>42</v>
      </c>
      <c r="B90" s="990" t="s">
        <v>2957</v>
      </c>
      <c r="C90" s="990" t="s">
        <v>1361</v>
      </c>
      <c r="D90" s="989" t="s">
        <v>2958</v>
      </c>
      <c r="E90" s="990"/>
      <c r="F90" s="990"/>
      <c r="G90" s="990"/>
      <c r="H90" s="990"/>
      <c r="I90" s="994" t="s">
        <v>3336</v>
      </c>
      <c r="J90" s="994"/>
      <c r="K90" s="996"/>
      <c r="L90" s="988" t="s">
        <v>2961</v>
      </c>
      <c r="M90" s="996" t="s">
        <v>1009</v>
      </c>
      <c r="N90" s="996" t="s">
        <v>1009</v>
      </c>
      <c r="O90" s="996" t="s">
        <v>22</v>
      </c>
      <c r="P90" s="996"/>
      <c r="Q90" s="991"/>
      <c r="R90" s="1000"/>
    </row>
    <row r="91" spans="1:18" ht="30" customHeight="1">
      <c r="A91" s="987"/>
      <c r="B91" s="990"/>
      <c r="C91" s="990"/>
      <c r="D91" s="997"/>
      <c r="E91" s="990"/>
      <c r="F91" s="990"/>
      <c r="G91" s="990"/>
      <c r="H91" s="990"/>
      <c r="I91" s="994"/>
      <c r="J91" s="994">
        <v>435.86200000000002</v>
      </c>
      <c r="K91" s="996"/>
      <c r="L91" s="996"/>
      <c r="M91" s="996"/>
      <c r="N91" s="996"/>
      <c r="O91" s="996"/>
      <c r="P91" s="996"/>
      <c r="Q91" s="1278"/>
      <c r="R91" s="1000"/>
    </row>
    <row r="92" spans="1:18" ht="30" customHeight="1">
      <c r="A92" s="987">
        <f>A90+1</f>
        <v>43</v>
      </c>
      <c r="B92" s="990" t="s">
        <v>538</v>
      </c>
      <c r="C92" s="990" t="s">
        <v>249</v>
      </c>
      <c r="D92" s="997"/>
      <c r="E92" s="990"/>
      <c r="F92" s="990"/>
      <c r="G92" s="990"/>
      <c r="H92" s="990"/>
      <c r="I92" s="994" t="s">
        <v>3336</v>
      </c>
      <c r="J92" s="994"/>
      <c r="K92" s="996">
        <f>J91</f>
        <v>435.86200000000002</v>
      </c>
      <c r="L92" s="996" t="s">
        <v>2961</v>
      </c>
      <c r="M92" s="996" t="s">
        <v>1009</v>
      </c>
      <c r="N92" s="996" t="s">
        <v>1009</v>
      </c>
      <c r="O92" s="996"/>
      <c r="P92" s="996"/>
      <c r="Q92" s="1279"/>
      <c r="R92" s="1000"/>
    </row>
    <row r="93" spans="1:18" ht="30" customHeight="1">
      <c r="A93" s="987"/>
      <c r="B93" s="990"/>
      <c r="C93" s="990"/>
      <c r="D93" s="997"/>
      <c r="E93" s="990"/>
      <c r="F93" s="990"/>
      <c r="G93" s="990"/>
      <c r="H93" s="990"/>
      <c r="I93" s="994"/>
      <c r="J93" s="994">
        <v>333.94499999999999</v>
      </c>
      <c r="K93" s="996"/>
      <c r="L93" s="996"/>
      <c r="M93" s="996"/>
      <c r="N93" s="996"/>
      <c r="O93" s="996"/>
      <c r="P93" s="996"/>
      <c r="Q93" s="1279"/>
      <c r="R93" s="1000"/>
    </row>
    <row r="94" spans="1:18" ht="30" customHeight="1">
      <c r="A94" s="987">
        <f>A92+1</f>
        <v>44</v>
      </c>
      <c r="B94" s="990" t="s">
        <v>529</v>
      </c>
      <c r="C94" s="990" t="s">
        <v>76</v>
      </c>
      <c r="D94" s="997"/>
      <c r="E94" s="990"/>
      <c r="F94" s="990"/>
      <c r="G94" s="990"/>
      <c r="H94" s="990"/>
      <c r="I94" s="994" t="s">
        <v>3336</v>
      </c>
      <c r="J94" s="994"/>
      <c r="K94" s="996"/>
      <c r="L94" s="988" t="s">
        <v>2961</v>
      </c>
      <c r="M94" s="996" t="s">
        <v>1009</v>
      </c>
      <c r="N94" s="996" t="s">
        <v>1009</v>
      </c>
      <c r="O94" s="996"/>
      <c r="P94" s="996"/>
      <c r="Q94" s="1279"/>
      <c r="R94" s="1000"/>
    </row>
    <row r="95" spans="1:18" ht="30" customHeight="1">
      <c r="A95" s="987"/>
      <c r="B95" s="990"/>
      <c r="C95" s="990"/>
      <c r="D95" s="997"/>
      <c r="E95" s="990"/>
      <c r="F95" s="990"/>
      <c r="G95" s="990"/>
      <c r="H95" s="990"/>
      <c r="I95" s="994"/>
      <c r="J95" s="994">
        <v>502.83600000000001</v>
      </c>
      <c r="K95" s="996"/>
      <c r="L95" s="996"/>
      <c r="M95" s="996"/>
      <c r="N95" s="996"/>
      <c r="O95" s="996"/>
      <c r="P95" s="996"/>
      <c r="Q95" s="1280"/>
      <c r="R95" s="1000"/>
    </row>
    <row r="96" spans="1:18" ht="30" customHeight="1">
      <c r="A96" s="987">
        <f>A94+1</f>
        <v>45</v>
      </c>
      <c r="B96" s="1003" t="s">
        <v>2959</v>
      </c>
      <c r="C96" s="1003" t="s">
        <v>2220</v>
      </c>
      <c r="D96" s="1217" t="s">
        <v>2252</v>
      </c>
      <c r="E96" s="1003">
        <v>1</v>
      </c>
      <c r="F96" s="1003">
        <v>1</v>
      </c>
      <c r="G96" s="1003">
        <v>1</v>
      </c>
      <c r="H96" s="1003">
        <v>1</v>
      </c>
      <c r="I96" s="994" t="s">
        <v>3336</v>
      </c>
      <c r="J96" s="994"/>
      <c r="K96" s="996"/>
      <c r="L96" s="988" t="s">
        <v>2961</v>
      </c>
      <c r="M96" s="996" t="s">
        <v>22</v>
      </c>
      <c r="N96" s="996"/>
      <c r="O96" s="996"/>
      <c r="P96" s="996"/>
      <c r="Q96" s="991"/>
      <c r="R96" s="1000"/>
    </row>
    <row r="97" spans="1:18" ht="30" customHeight="1">
      <c r="A97" s="987"/>
      <c r="B97" s="990"/>
      <c r="C97" s="990"/>
      <c r="D97" s="1001"/>
      <c r="E97" s="990"/>
      <c r="F97" s="990"/>
      <c r="G97" s="990"/>
      <c r="H97" s="990"/>
      <c r="I97" s="994"/>
      <c r="J97" s="994">
        <v>326.31099999999998</v>
      </c>
      <c r="K97" s="996"/>
      <c r="L97" s="996"/>
      <c r="M97" s="996"/>
      <c r="N97" s="996"/>
      <c r="O97" s="996"/>
      <c r="P97" s="996"/>
      <c r="Q97" s="991"/>
      <c r="R97" s="1000"/>
    </row>
    <row r="98" spans="1:18" ht="30" customHeight="1">
      <c r="A98" s="987">
        <f>A96+1</f>
        <v>46</v>
      </c>
      <c r="B98" s="990" t="s">
        <v>2960</v>
      </c>
      <c r="C98" s="990" t="s">
        <v>1956</v>
      </c>
      <c r="D98" s="989" t="s">
        <v>2254</v>
      </c>
      <c r="E98" s="990"/>
      <c r="F98" s="990"/>
      <c r="G98" s="990"/>
      <c r="H98" s="990"/>
      <c r="I98" s="994" t="s">
        <v>3336</v>
      </c>
      <c r="J98" s="994"/>
      <c r="K98" s="996"/>
      <c r="L98" s="988" t="s">
        <v>2961</v>
      </c>
      <c r="M98" s="996" t="s">
        <v>1009</v>
      </c>
      <c r="N98" s="996" t="s">
        <v>1009</v>
      </c>
      <c r="O98" s="996"/>
      <c r="P98" s="996"/>
      <c r="Q98" s="991"/>
      <c r="R98" s="1000"/>
    </row>
    <row r="99" spans="1:18" ht="30" customHeight="1">
      <c r="A99" s="987"/>
      <c r="B99" s="990"/>
      <c r="C99" s="990"/>
      <c r="D99" s="997"/>
      <c r="E99" s="990"/>
      <c r="F99" s="990"/>
      <c r="G99" s="990"/>
      <c r="H99" s="990"/>
      <c r="I99" s="994"/>
      <c r="J99" s="994">
        <v>415.29</v>
      </c>
      <c r="K99" s="996"/>
      <c r="L99" s="996"/>
      <c r="M99" s="996"/>
      <c r="N99" s="996"/>
      <c r="O99" s="996"/>
      <c r="P99" s="996"/>
      <c r="Q99" s="1278"/>
      <c r="R99" s="1000"/>
    </row>
    <row r="100" spans="1:18" ht="30" customHeight="1">
      <c r="A100" s="987">
        <f>A98+1</f>
        <v>47</v>
      </c>
      <c r="B100" s="990" t="s">
        <v>497</v>
      </c>
      <c r="C100" s="990" t="s">
        <v>62</v>
      </c>
      <c r="D100" s="997"/>
      <c r="E100" s="990"/>
      <c r="F100" s="990"/>
      <c r="G100" s="990"/>
      <c r="H100" s="990"/>
      <c r="I100" s="994"/>
      <c r="J100" s="994"/>
      <c r="K100" s="996"/>
      <c r="L100" s="988" t="s">
        <v>2961</v>
      </c>
      <c r="M100" s="996"/>
      <c r="N100" s="996"/>
      <c r="O100" s="996"/>
      <c r="P100" s="996"/>
      <c r="Q100" s="1279"/>
      <c r="R100" s="1000"/>
    </row>
    <row r="101" spans="1:18" ht="30" customHeight="1">
      <c r="A101" s="987"/>
      <c r="B101" s="990"/>
      <c r="C101" s="990"/>
      <c r="D101" s="997"/>
      <c r="E101" s="990"/>
      <c r="F101" s="990"/>
      <c r="G101" s="990"/>
      <c r="H101" s="990"/>
      <c r="I101" s="994"/>
      <c r="J101" s="994">
        <v>422.42200000000003</v>
      </c>
      <c r="K101" s="996"/>
      <c r="L101" s="996"/>
      <c r="M101" s="996"/>
      <c r="N101" s="996"/>
      <c r="O101" s="996"/>
      <c r="P101" s="996"/>
      <c r="Q101" s="1279"/>
      <c r="R101" s="1000"/>
    </row>
    <row r="102" spans="1:18" ht="30" customHeight="1">
      <c r="A102" s="987">
        <f>A100+1</f>
        <v>48</v>
      </c>
      <c r="B102" s="990" t="s">
        <v>495</v>
      </c>
      <c r="C102" s="1022" t="s">
        <v>249</v>
      </c>
      <c r="D102" s="997"/>
      <c r="E102" s="990"/>
      <c r="F102" s="990"/>
      <c r="G102" s="990"/>
      <c r="H102" s="990"/>
      <c r="I102" s="994" t="s">
        <v>1766</v>
      </c>
      <c r="J102" s="994"/>
      <c r="K102" s="996"/>
      <c r="L102" s="988" t="s">
        <v>2961</v>
      </c>
      <c r="M102" s="996" t="s">
        <v>1009</v>
      </c>
      <c r="N102" s="996" t="s">
        <v>1009</v>
      </c>
      <c r="O102" s="996" t="s">
        <v>1009</v>
      </c>
      <c r="P102" s="996"/>
      <c r="Q102" s="1279"/>
      <c r="R102" s="1000"/>
    </row>
    <row r="103" spans="1:18" ht="30" customHeight="1">
      <c r="A103" s="987"/>
      <c r="B103" s="990"/>
      <c r="C103" s="990"/>
      <c r="D103" s="997"/>
      <c r="E103" s="990"/>
      <c r="F103" s="990"/>
      <c r="G103" s="990"/>
      <c r="H103" s="990"/>
      <c r="I103" s="994"/>
      <c r="J103" s="994">
        <v>418.37299999999999</v>
      </c>
      <c r="K103" s="996"/>
      <c r="L103" s="996"/>
      <c r="M103" s="996"/>
      <c r="N103" s="996"/>
      <c r="O103" s="996"/>
      <c r="P103" s="996"/>
      <c r="Q103" s="1279"/>
      <c r="R103" s="1000"/>
    </row>
    <row r="104" spans="1:18" ht="30" customHeight="1">
      <c r="A104" s="987">
        <f>A102+1</f>
        <v>49</v>
      </c>
      <c r="B104" s="990" t="s">
        <v>490</v>
      </c>
      <c r="C104" s="990" t="s">
        <v>53</v>
      </c>
      <c r="D104" s="997"/>
      <c r="E104" s="990"/>
      <c r="F104" s="990"/>
      <c r="G104" s="990"/>
      <c r="H104" s="990"/>
      <c r="I104" s="994" t="s">
        <v>1766</v>
      </c>
      <c r="J104" s="994"/>
      <c r="K104" s="996"/>
      <c r="L104" s="988" t="s">
        <v>2961</v>
      </c>
      <c r="M104" s="996" t="s">
        <v>1009</v>
      </c>
      <c r="N104" s="996"/>
      <c r="O104" s="996"/>
      <c r="P104" s="996"/>
      <c r="Q104" s="1279"/>
      <c r="R104" s="1000"/>
    </row>
    <row r="105" spans="1:18" ht="30" customHeight="1">
      <c r="A105" s="987"/>
      <c r="B105" s="990"/>
      <c r="C105" s="990"/>
      <c r="D105" s="997"/>
      <c r="E105" s="990"/>
      <c r="F105" s="990"/>
      <c r="G105" s="990"/>
      <c r="H105" s="990"/>
      <c r="I105" s="994"/>
      <c r="J105" s="994">
        <v>410.137</v>
      </c>
      <c r="K105" s="996"/>
      <c r="L105" s="996"/>
      <c r="M105" s="996"/>
      <c r="N105" s="996"/>
      <c r="O105" s="996"/>
      <c r="P105" s="996"/>
      <c r="Q105" s="1280"/>
      <c r="R105" s="1000"/>
    </row>
    <row r="106" spans="1:18" ht="30" customHeight="1">
      <c r="A106" s="987">
        <f>A104+1</f>
        <v>50</v>
      </c>
      <c r="B106" s="990" t="s">
        <v>2962</v>
      </c>
      <c r="C106" s="990" t="s">
        <v>90</v>
      </c>
      <c r="D106" s="989" t="s">
        <v>2963</v>
      </c>
      <c r="E106" s="990"/>
      <c r="F106" s="990"/>
      <c r="G106" s="990"/>
      <c r="H106" s="990"/>
      <c r="I106" s="994" t="s">
        <v>1766</v>
      </c>
      <c r="J106" s="995"/>
      <c r="K106" s="996">
        <f>J93+J95+J97+J99+J101+J103+J105</f>
        <v>2829.3139999999999</v>
      </c>
      <c r="L106" s="988" t="s">
        <v>2961</v>
      </c>
      <c r="M106" s="996" t="s">
        <v>1009</v>
      </c>
      <c r="N106" s="996" t="s">
        <v>1009</v>
      </c>
      <c r="O106" s="996"/>
      <c r="P106" s="996"/>
      <c r="Q106" s="991"/>
      <c r="R106" s="1000"/>
    </row>
    <row r="107" spans="1:18" ht="30" customHeight="1">
      <c r="A107" s="987"/>
      <c r="B107" s="990"/>
      <c r="C107" s="990"/>
      <c r="D107" s="997"/>
      <c r="E107" s="990"/>
      <c r="F107" s="990"/>
      <c r="G107" s="990"/>
      <c r="H107" s="990"/>
      <c r="I107" s="994"/>
      <c r="J107" s="995">
        <v>422.214</v>
      </c>
      <c r="K107" s="988"/>
      <c r="L107" s="988"/>
      <c r="M107" s="988"/>
      <c r="N107" s="988"/>
      <c r="O107" s="988"/>
      <c r="P107" s="988"/>
      <c r="Q107" s="1278"/>
      <c r="R107" s="992"/>
    </row>
    <row r="108" spans="1:18" ht="30" customHeight="1">
      <c r="A108" s="987">
        <f>A106+1</f>
        <v>51</v>
      </c>
      <c r="B108" s="990" t="s">
        <v>458</v>
      </c>
      <c r="C108" s="990" t="s">
        <v>62</v>
      </c>
      <c r="D108" s="997"/>
      <c r="E108" s="990"/>
      <c r="F108" s="990"/>
      <c r="G108" s="990"/>
      <c r="H108" s="990"/>
      <c r="I108" s="994" t="s">
        <v>1766</v>
      </c>
      <c r="J108" s="995"/>
      <c r="K108" s="988"/>
      <c r="L108" s="990" t="s">
        <v>2961</v>
      </c>
      <c r="M108" s="988" t="s">
        <v>1009</v>
      </c>
      <c r="N108" s="996" t="s">
        <v>1009</v>
      </c>
      <c r="O108" s="988"/>
      <c r="P108" s="988"/>
      <c r="Q108" s="1279"/>
      <c r="R108" s="992"/>
    </row>
    <row r="109" spans="1:18" ht="30" customHeight="1">
      <c r="A109" s="987"/>
      <c r="B109" s="990"/>
      <c r="C109" s="990"/>
      <c r="D109" s="997"/>
      <c r="E109" s="990"/>
      <c r="F109" s="990"/>
      <c r="G109" s="990"/>
      <c r="H109" s="990"/>
      <c r="I109" s="994"/>
      <c r="J109" s="995">
        <v>387.35700000000003</v>
      </c>
      <c r="K109" s="988"/>
      <c r="L109" s="988"/>
      <c r="M109" s="988"/>
      <c r="N109" s="988"/>
      <c r="O109" s="988"/>
      <c r="P109" s="988"/>
      <c r="Q109" s="1279"/>
      <c r="R109" s="992"/>
    </row>
    <row r="110" spans="1:18" ht="30" customHeight="1">
      <c r="A110" s="987">
        <f>A108+1</f>
        <v>52</v>
      </c>
      <c r="B110" s="990" t="s">
        <v>402</v>
      </c>
      <c r="C110" s="990" t="s">
        <v>53</v>
      </c>
      <c r="D110" s="993"/>
      <c r="E110" s="990"/>
      <c r="F110" s="990"/>
      <c r="G110" s="990"/>
      <c r="H110" s="990"/>
      <c r="I110" s="994" t="s">
        <v>1766</v>
      </c>
      <c r="J110" s="995"/>
      <c r="K110" s="988"/>
      <c r="L110" s="988" t="s">
        <v>2961</v>
      </c>
      <c r="M110" s="988" t="s">
        <v>1009</v>
      </c>
      <c r="N110" s="988"/>
      <c r="O110" s="988"/>
      <c r="P110" s="988"/>
      <c r="Q110" s="1279"/>
      <c r="R110" s="992"/>
    </row>
    <row r="111" spans="1:18" ht="30" customHeight="1">
      <c r="A111" s="987"/>
      <c r="B111" s="990"/>
      <c r="C111" s="990"/>
      <c r="D111" s="997"/>
      <c r="E111" s="990"/>
      <c r="F111" s="990"/>
      <c r="G111" s="990"/>
      <c r="H111" s="990"/>
      <c r="I111" s="994"/>
      <c r="J111" s="995">
        <v>406.68799999999999</v>
      </c>
      <c r="K111" s="988"/>
      <c r="L111" s="988"/>
      <c r="M111" s="988"/>
      <c r="N111" s="988"/>
      <c r="O111" s="988"/>
      <c r="P111" s="988"/>
      <c r="Q111" s="1280"/>
      <c r="R111" s="992"/>
    </row>
    <row r="112" spans="1:18" ht="30" customHeight="1">
      <c r="A112" s="987">
        <f>A110+1</f>
        <v>53</v>
      </c>
      <c r="B112" s="990" t="s">
        <v>2964</v>
      </c>
      <c r="C112" s="990" t="s">
        <v>1269</v>
      </c>
      <c r="D112" s="989" t="s">
        <v>2965</v>
      </c>
      <c r="E112" s="990"/>
      <c r="F112" s="990"/>
      <c r="G112" s="990"/>
      <c r="H112" s="990"/>
      <c r="I112" s="994" t="s">
        <v>1766</v>
      </c>
      <c r="J112" s="995"/>
      <c r="K112" s="988"/>
      <c r="L112" s="988" t="s">
        <v>2961</v>
      </c>
      <c r="M112" s="988" t="s">
        <v>1009</v>
      </c>
      <c r="N112" s="996" t="s">
        <v>1009</v>
      </c>
      <c r="O112" s="988"/>
      <c r="P112" s="988"/>
      <c r="Q112" s="991"/>
      <c r="R112" s="992"/>
    </row>
    <row r="113" spans="1:18" ht="30" customHeight="1">
      <c r="A113" s="987"/>
      <c r="B113" s="990"/>
      <c r="C113" s="990"/>
      <c r="D113" s="997"/>
      <c r="E113" s="990"/>
      <c r="F113" s="990"/>
      <c r="G113" s="990"/>
      <c r="H113" s="990"/>
      <c r="I113" s="994"/>
      <c r="J113" s="995">
        <v>316.25299999999999</v>
      </c>
      <c r="K113" s="988"/>
      <c r="L113" s="988"/>
      <c r="M113" s="988"/>
      <c r="N113" s="988"/>
      <c r="O113" s="988"/>
      <c r="P113" s="988"/>
      <c r="Q113" s="991"/>
      <c r="R113" s="992"/>
    </row>
    <row r="114" spans="1:18" ht="30" customHeight="1">
      <c r="A114" s="987">
        <f>A112+1</f>
        <v>54</v>
      </c>
      <c r="B114" s="990" t="s">
        <v>2966</v>
      </c>
      <c r="C114" s="990" t="s">
        <v>1980</v>
      </c>
      <c r="D114" s="989" t="s">
        <v>2265</v>
      </c>
      <c r="E114" s="990"/>
      <c r="F114" s="990"/>
      <c r="G114" s="990"/>
      <c r="H114" s="990"/>
      <c r="I114" s="994" t="s">
        <v>897</v>
      </c>
      <c r="J114" s="995"/>
      <c r="K114" s="988"/>
      <c r="L114" s="988" t="s">
        <v>2961</v>
      </c>
      <c r="M114" s="988" t="s">
        <v>1009</v>
      </c>
      <c r="N114" s="996" t="s">
        <v>1009</v>
      </c>
      <c r="O114" s="988"/>
      <c r="P114" s="988"/>
      <c r="Q114" s="991"/>
      <c r="R114" s="992"/>
    </row>
    <row r="115" spans="1:18" ht="59" customHeight="1">
      <c r="A115" s="987"/>
      <c r="B115" s="990"/>
      <c r="C115" s="990"/>
      <c r="D115" s="1001"/>
      <c r="E115" s="990"/>
      <c r="F115" s="990"/>
      <c r="G115" s="990"/>
      <c r="H115" s="990"/>
      <c r="I115" s="994"/>
      <c r="J115" s="995">
        <v>248.423</v>
      </c>
      <c r="K115" s="988"/>
      <c r="L115" s="988"/>
      <c r="M115" s="988"/>
      <c r="N115" s="988"/>
      <c r="O115" s="988"/>
      <c r="P115" s="988"/>
      <c r="Q115" s="991"/>
      <c r="R115" s="1002" t="s">
        <v>2967</v>
      </c>
    </row>
    <row r="116" spans="1:18" ht="30" customHeight="1">
      <c r="A116" s="987">
        <f>A114+1</f>
        <v>55</v>
      </c>
      <c r="B116" s="990" t="s">
        <v>2968</v>
      </c>
      <c r="C116" s="990" t="s">
        <v>1956</v>
      </c>
      <c r="D116" s="989" t="s">
        <v>2266</v>
      </c>
      <c r="E116" s="990"/>
      <c r="F116" s="990"/>
      <c r="G116" s="990"/>
      <c r="H116" s="990"/>
      <c r="I116" s="994"/>
      <c r="J116" s="995"/>
      <c r="K116" s="988"/>
      <c r="L116" s="988"/>
      <c r="M116" s="988"/>
      <c r="N116" s="988"/>
      <c r="O116" s="988"/>
      <c r="P116" s="988"/>
      <c r="Q116" s="991"/>
      <c r="R116" s="992"/>
    </row>
    <row r="117" spans="1:18" ht="30" customHeight="1">
      <c r="A117" s="987"/>
      <c r="B117" s="990"/>
      <c r="C117" s="990"/>
      <c r="D117" s="993"/>
      <c r="E117" s="990"/>
      <c r="F117" s="990"/>
      <c r="G117" s="990"/>
      <c r="H117" s="990"/>
      <c r="I117" s="994"/>
      <c r="J117" s="995">
        <v>427.32799999999997</v>
      </c>
      <c r="K117" s="988"/>
      <c r="L117" s="988"/>
      <c r="M117" s="988"/>
      <c r="N117" s="988"/>
      <c r="O117" s="988"/>
      <c r="P117" s="988"/>
      <c r="Q117" s="1278"/>
      <c r="R117" s="992"/>
    </row>
    <row r="118" spans="1:18" ht="30" customHeight="1">
      <c r="A118" s="987">
        <f>A116+1</f>
        <v>56</v>
      </c>
      <c r="B118" s="990" t="s">
        <v>2224</v>
      </c>
      <c r="C118" s="990" t="s">
        <v>76</v>
      </c>
      <c r="D118" s="993"/>
      <c r="E118" s="990"/>
      <c r="F118" s="990"/>
      <c r="G118" s="990"/>
      <c r="H118" s="990"/>
      <c r="I118" s="994" t="s">
        <v>1766</v>
      </c>
      <c r="J118" s="995"/>
      <c r="K118" s="988">
        <f>J107+J109+J111+J113+J115+J117</f>
        <v>2208.2629999999999</v>
      </c>
      <c r="L118" s="988" t="s">
        <v>2961</v>
      </c>
      <c r="M118" s="988" t="s">
        <v>1009</v>
      </c>
      <c r="N118" s="996" t="s">
        <v>1009</v>
      </c>
      <c r="O118" s="988" t="s">
        <v>1009</v>
      </c>
      <c r="P118" s="988"/>
      <c r="Q118" s="1279"/>
      <c r="R118" s="992"/>
    </row>
    <row r="119" spans="1:18" ht="30" customHeight="1">
      <c r="A119" s="987"/>
      <c r="B119" s="990"/>
      <c r="C119" s="990"/>
      <c r="D119" s="997"/>
      <c r="E119" s="990"/>
      <c r="F119" s="990"/>
      <c r="G119" s="990"/>
      <c r="H119" s="990"/>
      <c r="I119" s="994"/>
      <c r="J119" s="995">
        <v>413.23399999999998</v>
      </c>
      <c r="K119" s="988"/>
      <c r="L119" s="988"/>
      <c r="M119" s="988"/>
      <c r="N119" s="988"/>
      <c r="O119" s="988"/>
      <c r="P119" s="988"/>
      <c r="Q119" s="1279"/>
      <c r="R119" s="992"/>
    </row>
    <row r="120" spans="1:18" ht="30" customHeight="1">
      <c r="A120" s="987">
        <f>A118+1</f>
        <v>57</v>
      </c>
      <c r="B120" s="990" t="s">
        <v>2225</v>
      </c>
      <c r="C120" s="990" t="s">
        <v>62</v>
      </c>
      <c r="D120" s="997"/>
      <c r="E120" s="990"/>
      <c r="F120" s="990"/>
      <c r="G120" s="990"/>
      <c r="H120" s="990"/>
      <c r="I120" s="994" t="s">
        <v>1766</v>
      </c>
      <c r="J120" s="995"/>
      <c r="K120" s="988"/>
      <c r="L120" s="988" t="s">
        <v>2961</v>
      </c>
      <c r="M120" s="988" t="s">
        <v>1009</v>
      </c>
      <c r="N120" s="996" t="s">
        <v>1009</v>
      </c>
      <c r="O120" s="988" t="s">
        <v>1009</v>
      </c>
      <c r="P120" s="988"/>
      <c r="Q120" s="1279"/>
      <c r="R120" s="992"/>
    </row>
    <row r="121" spans="1:18" ht="30" customHeight="1">
      <c r="A121" s="987"/>
      <c r="B121" s="990"/>
      <c r="C121" s="990"/>
      <c r="D121" s="997"/>
      <c r="E121" s="990"/>
      <c r="F121" s="990"/>
      <c r="G121" s="990"/>
      <c r="H121" s="990"/>
      <c r="I121" s="994"/>
      <c r="J121" s="995">
        <v>414.71899999999999</v>
      </c>
      <c r="K121" s="988"/>
      <c r="L121" s="988"/>
      <c r="M121" s="988"/>
      <c r="N121" s="988"/>
      <c r="O121" s="988"/>
      <c r="P121" s="988"/>
      <c r="Q121" s="1279"/>
      <c r="R121" s="992"/>
    </row>
    <row r="122" spans="1:18" ht="30" customHeight="1">
      <c r="A122" s="987">
        <f>A120+1</f>
        <v>58</v>
      </c>
      <c r="B122" s="990" t="s">
        <v>2226</v>
      </c>
      <c r="C122" s="990" t="s">
        <v>62</v>
      </c>
      <c r="D122" s="997"/>
      <c r="E122" s="990"/>
      <c r="F122" s="990"/>
      <c r="G122" s="990"/>
      <c r="H122" s="990"/>
      <c r="I122" s="994" t="s">
        <v>1766</v>
      </c>
      <c r="J122" s="995"/>
      <c r="K122" s="988"/>
      <c r="L122" s="988" t="s">
        <v>2961</v>
      </c>
      <c r="M122" s="988" t="s">
        <v>1009</v>
      </c>
      <c r="N122" s="996" t="s">
        <v>1009</v>
      </c>
      <c r="O122" s="988" t="s">
        <v>1009</v>
      </c>
      <c r="P122" s="988"/>
      <c r="Q122" s="1279"/>
      <c r="R122" s="992"/>
    </row>
    <row r="123" spans="1:18" ht="30" customHeight="1">
      <c r="A123" s="987"/>
      <c r="B123" s="990"/>
      <c r="C123" s="990"/>
      <c r="D123" s="997"/>
      <c r="E123" s="990"/>
      <c r="F123" s="990"/>
      <c r="G123" s="990"/>
      <c r="H123" s="990"/>
      <c r="I123" s="994"/>
      <c r="J123" s="995">
        <v>426.17200000000003</v>
      </c>
      <c r="K123" s="988"/>
      <c r="L123" s="988"/>
      <c r="M123" s="988"/>
      <c r="N123" s="988"/>
      <c r="O123" s="988"/>
      <c r="P123" s="988"/>
      <c r="Q123" s="1280"/>
      <c r="R123" s="992"/>
    </row>
    <row r="124" spans="1:18" ht="30" customHeight="1">
      <c r="A124" s="1034">
        <f>A122+1</f>
        <v>59</v>
      </c>
      <c r="B124" s="990" t="s">
        <v>2969</v>
      </c>
      <c r="C124" s="990" t="s">
        <v>90</v>
      </c>
      <c r="D124" s="1023" t="s">
        <v>2269</v>
      </c>
      <c r="E124" s="990"/>
      <c r="F124" s="990"/>
      <c r="G124" s="990"/>
      <c r="H124" s="990"/>
      <c r="I124" s="994" t="s">
        <v>1766</v>
      </c>
      <c r="J124" s="994"/>
      <c r="K124" s="988"/>
      <c r="L124" s="990" t="s">
        <v>2961</v>
      </c>
      <c r="M124" s="990" t="s">
        <v>1009</v>
      </c>
      <c r="N124" s="996" t="s">
        <v>1009</v>
      </c>
      <c r="O124" s="990" t="s">
        <v>1009</v>
      </c>
      <c r="P124" s="990"/>
      <c r="Q124" s="1037"/>
      <c r="R124" s="1055"/>
    </row>
    <row r="125" spans="1:18" ht="30" customHeight="1">
      <c r="A125" s="987"/>
      <c r="B125" s="990"/>
      <c r="C125" s="990"/>
      <c r="D125" s="1001"/>
      <c r="E125" s="990"/>
      <c r="F125" s="990"/>
      <c r="G125" s="990"/>
      <c r="H125" s="990"/>
      <c r="I125" s="994"/>
      <c r="J125" s="995">
        <v>404.81</v>
      </c>
      <c r="K125" s="988"/>
      <c r="L125" s="988"/>
      <c r="M125" s="988"/>
      <c r="N125" s="988"/>
      <c r="O125" s="988"/>
      <c r="P125" s="988"/>
      <c r="Q125" s="1278"/>
      <c r="R125" s="992"/>
    </row>
    <row r="126" spans="1:18" ht="30" customHeight="1">
      <c r="A126" s="987">
        <f>A124+1</f>
        <v>60</v>
      </c>
      <c r="B126" s="990" t="s">
        <v>2229</v>
      </c>
      <c r="C126" s="990" t="s">
        <v>62</v>
      </c>
      <c r="D126" s="1001"/>
      <c r="E126" s="990"/>
      <c r="F126" s="990"/>
      <c r="G126" s="990"/>
      <c r="H126" s="990"/>
      <c r="I126" s="994" t="s">
        <v>1766</v>
      </c>
      <c r="J126" s="995"/>
      <c r="K126" s="988"/>
      <c r="L126" s="988" t="s">
        <v>2961</v>
      </c>
      <c r="M126" s="988" t="s">
        <v>1009</v>
      </c>
      <c r="N126" s="996" t="s">
        <v>1009</v>
      </c>
      <c r="O126" s="988" t="s">
        <v>1009</v>
      </c>
      <c r="P126" s="988"/>
      <c r="Q126" s="1279"/>
      <c r="R126" s="992"/>
    </row>
    <row r="127" spans="1:18" ht="30" customHeight="1">
      <c r="A127" s="987"/>
      <c r="B127" s="990"/>
      <c r="C127" s="990"/>
      <c r="D127" s="1001"/>
      <c r="E127" s="990"/>
      <c r="F127" s="990"/>
      <c r="G127" s="990"/>
      <c r="H127" s="990"/>
      <c r="I127" s="994"/>
      <c r="J127" s="995">
        <v>392.738</v>
      </c>
      <c r="K127" s="988"/>
      <c r="L127" s="988"/>
      <c r="M127" s="988"/>
      <c r="N127" s="988"/>
      <c r="O127" s="988"/>
      <c r="P127" s="988"/>
      <c r="Q127" s="1279"/>
      <c r="R127" s="992"/>
    </row>
    <row r="128" spans="1:18" ht="30" customHeight="1">
      <c r="A128" s="987">
        <f>A126+1</f>
        <v>61</v>
      </c>
      <c r="B128" s="990" t="s">
        <v>2230</v>
      </c>
      <c r="C128" s="990" t="s">
        <v>1269</v>
      </c>
      <c r="D128" s="1001"/>
      <c r="E128" s="990"/>
      <c r="F128" s="990"/>
      <c r="G128" s="990"/>
      <c r="H128" s="990"/>
      <c r="I128" s="994" t="s">
        <v>1766</v>
      </c>
      <c r="J128" s="995"/>
      <c r="K128" s="988"/>
      <c r="L128" s="988" t="s">
        <v>2961</v>
      </c>
      <c r="M128" s="988" t="s">
        <v>1009</v>
      </c>
      <c r="N128" s="996" t="s">
        <v>1009</v>
      </c>
      <c r="O128" s="988" t="s">
        <v>1009</v>
      </c>
      <c r="P128" s="988"/>
      <c r="Q128" s="1279"/>
      <c r="R128" s="992"/>
    </row>
    <row r="129" spans="1:18" ht="30" customHeight="1">
      <c r="A129" s="987"/>
      <c r="B129" s="990"/>
      <c r="C129" s="990"/>
      <c r="D129" s="1001"/>
      <c r="E129" s="990"/>
      <c r="F129" s="990"/>
      <c r="G129" s="990"/>
      <c r="H129" s="990"/>
      <c r="I129" s="994"/>
      <c r="J129" s="995">
        <v>391.93900000000002</v>
      </c>
      <c r="K129" s="988"/>
      <c r="L129" s="988"/>
      <c r="M129" s="988"/>
      <c r="N129" s="988"/>
      <c r="O129" s="988"/>
      <c r="P129" s="988"/>
      <c r="Q129" s="1279"/>
      <c r="R129" s="992"/>
    </row>
    <row r="130" spans="1:18" ht="30" customHeight="1">
      <c r="A130" s="987">
        <f>A128+1</f>
        <v>62</v>
      </c>
      <c r="B130" s="990" t="s">
        <v>2231</v>
      </c>
      <c r="C130" s="990" t="s">
        <v>76</v>
      </c>
      <c r="D130" s="1001"/>
      <c r="E130" s="990"/>
      <c r="F130" s="990"/>
      <c r="G130" s="990"/>
      <c r="H130" s="990"/>
      <c r="I130" s="994"/>
      <c r="J130" s="995"/>
      <c r="K130" s="988">
        <f>J119+J121+J123+J125+J127+J129</f>
        <v>2443.6119999999996</v>
      </c>
      <c r="L130" s="988"/>
      <c r="M130" s="988"/>
      <c r="N130" s="988"/>
      <c r="O130" s="988"/>
      <c r="P130" s="988"/>
      <c r="Q130" s="1279"/>
      <c r="R130" s="992"/>
    </row>
    <row r="131" spans="1:18" ht="30" customHeight="1">
      <c r="A131" s="987"/>
      <c r="B131" s="990"/>
      <c r="C131" s="990"/>
      <c r="D131" s="1001"/>
      <c r="E131" s="990"/>
      <c r="F131" s="990"/>
      <c r="G131" s="990"/>
      <c r="H131" s="990"/>
      <c r="I131" s="994"/>
      <c r="J131" s="995">
        <v>440.91</v>
      </c>
      <c r="K131" s="988"/>
      <c r="L131" s="988"/>
      <c r="M131" s="988"/>
      <c r="N131" s="988"/>
      <c r="O131" s="988"/>
      <c r="P131" s="988"/>
      <c r="Q131" s="1280"/>
      <c r="R131" s="992"/>
    </row>
    <row r="132" spans="1:18" ht="30" customHeight="1">
      <c r="A132" s="987">
        <f>A130+1</f>
        <v>63</v>
      </c>
      <c r="B132" s="990" t="s">
        <v>2970</v>
      </c>
      <c r="C132" s="990" t="s">
        <v>1980</v>
      </c>
      <c r="D132" s="1023" t="s">
        <v>2971</v>
      </c>
      <c r="E132" s="990">
        <v>2</v>
      </c>
      <c r="F132" s="990">
        <v>2</v>
      </c>
      <c r="G132" s="990">
        <v>2</v>
      </c>
      <c r="H132" s="990">
        <v>2</v>
      </c>
      <c r="I132" s="994"/>
      <c r="J132" s="995"/>
      <c r="K132" s="988"/>
      <c r="L132" s="988"/>
      <c r="M132" s="988"/>
      <c r="N132" s="988"/>
      <c r="O132" s="988"/>
      <c r="P132" s="988"/>
      <c r="Q132" s="991"/>
      <c r="R132" s="992"/>
    </row>
    <row r="133" spans="1:18" ht="30" customHeight="1">
      <c r="A133" s="987"/>
      <c r="B133" s="990"/>
      <c r="C133" s="990"/>
      <c r="D133" s="1001"/>
      <c r="E133" s="990"/>
      <c r="F133" s="990"/>
      <c r="G133" s="990"/>
      <c r="H133" s="990"/>
      <c r="I133" s="994"/>
      <c r="J133" s="995">
        <v>310.90499999999997</v>
      </c>
      <c r="K133" s="988"/>
      <c r="L133" s="988"/>
      <c r="M133" s="988"/>
      <c r="N133" s="988"/>
      <c r="O133" s="988"/>
      <c r="P133" s="988"/>
      <c r="Q133" s="991"/>
      <c r="R133" s="998" t="s">
        <v>3140</v>
      </c>
    </row>
    <row r="134" spans="1:18" ht="30" customHeight="1">
      <c r="A134" s="987">
        <f>A132+1</f>
        <v>64</v>
      </c>
      <c r="B134" s="990" t="s">
        <v>2972</v>
      </c>
      <c r="C134" s="1003" t="s">
        <v>2235</v>
      </c>
      <c r="D134" s="989" t="s">
        <v>2973</v>
      </c>
      <c r="E134" s="990"/>
      <c r="F134" s="990"/>
      <c r="G134" s="990"/>
      <c r="H134" s="990"/>
      <c r="I134" s="994" t="s">
        <v>1766</v>
      </c>
      <c r="J134" s="995"/>
      <c r="K134" s="988">
        <f>J131+J133</f>
        <v>751.81500000000005</v>
      </c>
      <c r="L134" s="988" t="s">
        <v>2961</v>
      </c>
      <c r="M134" s="988" t="s">
        <v>1009</v>
      </c>
      <c r="N134" s="996" t="s">
        <v>1009</v>
      </c>
      <c r="O134" s="988" t="s">
        <v>22</v>
      </c>
      <c r="P134" s="988"/>
      <c r="Q134" s="991"/>
      <c r="R134" s="992"/>
    </row>
    <row r="135" spans="1:18" ht="42.5" customHeight="1">
      <c r="A135" s="987"/>
      <c r="B135" s="990"/>
      <c r="C135" s="990"/>
      <c r="D135" s="1001"/>
      <c r="E135" s="990"/>
      <c r="F135" s="990"/>
      <c r="G135" s="990"/>
      <c r="H135" s="990"/>
      <c r="I135" s="994"/>
      <c r="J135" s="995">
        <v>240.52699999999999</v>
      </c>
      <c r="K135" s="988"/>
      <c r="L135" s="988"/>
      <c r="M135" s="988"/>
      <c r="N135" s="988"/>
      <c r="O135" s="988"/>
      <c r="P135" s="988"/>
      <c r="Q135" s="991"/>
      <c r="R135" s="1002" t="s">
        <v>2974</v>
      </c>
    </row>
    <row r="136" spans="1:18" ht="30" customHeight="1">
      <c r="A136" s="987">
        <f>A134+1</f>
        <v>65</v>
      </c>
      <c r="B136" s="990" t="s">
        <v>2975</v>
      </c>
      <c r="C136" s="990" t="s">
        <v>1319</v>
      </c>
      <c r="D136" s="989" t="s">
        <v>2976</v>
      </c>
      <c r="E136" s="990"/>
      <c r="F136" s="990"/>
      <c r="G136" s="990"/>
      <c r="H136" s="990"/>
      <c r="I136" s="994" t="s">
        <v>2762</v>
      </c>
      <c r="J136" s="995"/>
      <c r="K136" s="988"/>
      <c r="L136" s="988" t="s">
        <v>2961</v>
      </c>
      <c r="M136" s="988" t="s">
        <v>1009</v>
      </c>
      <c r="N136" s="996" t="s">
        <v>1009</v>
      </c>
      <c r="O136" s="988" t="s">
        <v>1009</v>
      </c>
      <c r="P136" s="988"/>
      <c r="Q136" s="991"/>
      <c r="R136" s="992"/>
    </row>
    <row r="137" spans="1:18" ht="30" customHeight="1">
      <c r="A137" s="987"/>
      <c r="B137" s="990"/>
      <c r="C137" s="990"/>
      <c r="D137" s="997"/>
      <c r="E137" s="990"/>
      <c r="F137" s="990"/>
      <c r="G137" s="990"/>
      <c r="H137" s="990"/>
      <c r="I137" s="994"/>
      <c r="J137" s="995">
        <v>389</v>
      </c>
      <c r="K137" s="988"/>
      <c r="L137" s="988"/>
      <c r="M137" s="988"/>
      <c r="N137" s="988"/>
      <c r="O137" s="988"/>
      <c r="P137" s="988"/>
      <c r="Q137" s="1278"/>
      <c r="R137" s="992"/>
    </row>
    <row r="138" spans="1:18" ht="30" customHeight="1">
      <c r="A138" s="987">
        <f>A136+1</f>
        <v>66</v>
      </c>
      <c r="B138" s="990" t="s">
        <v>2239</v>
      </c>
      <c r="C138" s="990" t="s">
        <v>90</v>
      </c>
      <c r="D138" s="997"/>
      <c r="E138" s="990"/>
      <c r="F138" s="990"/>
      <c r="G138" s="990"/>
      <c r="H138" s="990"/>
      <c r="I138" s="994" t="s">
        <v>1766</v>
      </c>
      <c r="J138" s="995"/>
      <c r="K138" s="988"/>
      <c r="L138" s="988" t="s">
        <v>2961</v>
      </c>
      <c r="M138" s="988" t="s">
        <v>1009</v>
      </c>
      <c r="N138" s="996" t="s">
        <v>1009</v>
      </c>
      <c r="O138" s="988"/>
      <c r="P138" s="988"/>
      <c r="Q138" s="1279"/>
      <c r="R138" s="992"/>
    </row>
    <row r="139" spans="1:18" ht="30" customHeight="1">
      <c r="A139" s="987"/>
      <c r="B139" s="990"/>
      <c r="C139" s="990"/>
      <c r="D139" s="997"/>
      <c r="E139" s="990"/>
      <c r="F139" s="990"/>
      <c r="G139" s="990"/>
      <c r="H139" s="990"/>
      <c r="I139" s="994"/>
      <c r="J139" s="995">
        <v>468.31799999999998</v>
      </c>
      <c r="K139" s="988"/>
      <c r="L139" s="988"/>
      <c r="M139" s="988"/>
      <c r="N139" s="988"/>
      <c r="O139" s="988"/>
      <c r="P139" s="988"/>
      <c r="Q139" s="1280"/>
      <c r="R139" s="992"/>
    </row>
    <row r="140" spans="1:18" ht="30" customHeight="1">
      <c r="A140" s="987">
        <f>A138+1</f>
        <v>67</v>
      </c>
      <c r="B140" s="990" t="s">
        <v>2977</v>
      </c>
      <c r="C140" s="990" t="s">
        <v>2235</v>
      </c>
      <c r="D140" s="989" t="s">
        <v>2978</v>
      </c>
      <c r="E140" s="990"/>
      <c r="F140" s="990"/>
      <c r="G140" s="990"/>
      <c r="H140" s="990"/>
      <c r="I140" s="994"/>
      <c r="J140" s="995"/>
      <c r="K140" s="988">
        <f>J135+J137+J139</f>
        <v>1097.845</v>
      </c>
      <c r="L140" s="988"/>
      <c r="M140" s="988"/>
      <c r="N140" s="988"/>
      <c r="O140" s="988"/>
      <c r="P140" s="988"/>
      <c r="Q140" s="991"/>
      <c r="R140" s="992"/>
    </row>
    <row r="141" spans="1:18" ht="44.5" customHeight="1">
      <c r="A141" s="987"/>
      <c r="B141" s="990"/>
      <c r="C141" s="990"/>
      <c r="D141" s="1001"/>
      <c r="E141" s="990"/>
      <c r="F141" s="990"/>
      <c r="G141" s="990"/>
      <c r="H141" s="990"/>
      <c r="I141" s="994"/>
      <c r="J141" s="995">
        <v>242.66300000000001</v>
      </c>
      <c r="K141" s="988"/>
      <c r="L141" s="988"/>
      <c r="M141" s="988"/>
      <c r="N141" s="988"/>
      <c r="O141" s="988"/>
      <c r="P141" s="988"/>
      <c r="Q141" s="991"/>
      <c r="R141" s="1002" t="s">
        <v>2979</v>
      </c>
    </row>
    <row r="142" spans="1:18" ht="30" customHeight="1">
      <c r="A142" s="987">
        <f>A140+1</f>
        <v>68</v>
      </c>
      <c r="B142" s="990" t="s">
        <v>2980</v>
      </c>
      <c r="C142" s="990" t="s">
        <v>1998</v>
      </c>
      <c r="D142" s="989" t="s">
        <v>2278</v>
      </c>
      <c r="E142" s="990"/>
      <c r="F142" s="990"/>
      <c r="G142" s="990"/>
      <c r="H142" s="990"/>
      <c r="I142" s="994"/>
      <c r="J142" s="995"/>
      <c r="K142" s="988"/>
      <c r="L142" s="988"/>
      <c r="M142" s="988"/>
      <c r="N142" s="988"/>
      <c r="O142" s="988"/>
      <c r="P142" s="988"/>
      <c r="Q142" s="991"/>
      <c r="R142" s="992"/>
    </row>
    <row r="143" spans="1:18" ht="30" customHeight="1">
      <c r="A143" s="987"/>
      <c r="B143" s="990"/>
      <c r="C143" s="990"/>
      <c r="D143" s="997"/>
      <c r="E143" s="990"/>
      <c r="F143" s="990"/>
      <c r="G143" s="990"/>
      <c r="H143" s="990"/>
      <c r="I143" s="994"/>
      <c r="J143" s="995">
        <v>408.25799999999998</v>
      </c>
      <c r="K143" s="988"/>
      <c r="L143" s="988"/>
      <c r="M143" s="988"/>
      <c r="N143" s="988"/>
      <c r="O143" s="988"/>
      <c r="P143" s="988"/>
      <c r="Q143" s="1278"/>
      <c r="R143" s="992"/>
    </row>
    <row r="144" spans="1:18" ht="30" customHeight="1">
      <c r="A144" s="987">
        <f>A142+1</f>
        <v>69</v>
      </c>
      <c r="B144" s="990" t="s">
        <v>2244</v>
      </c>
      <c r="C144" s="990" t="s">
        <v>76</v>
      </c>
      <c r="D144" s="997"/>
      <c r="E144" s="990"/>
      <c r="F144" s="990"/>
      <c r="G144" s="990"/>
      <c r="H144" s="990"/>
      <c r="I144" s="994" t="s">
        <v>1766</v>
      </c>
      <c r="J144" s="995"/>
      <c r="K144" s="988"/>
      <c r="L144" s="988" t="s">
        <v>2961</v>
      </c>
      <c r="M144" s="988" t="s">
        <v>1009</v>
      </c>
      <c r="N144" s="996" t="s">
        <v>1009</v>
      </c>
      <c r="O144" s="988"/>
      <c r="P144" s="988"/>
      <c r="Q144" s="1279"/>
      <c r="R144" s="992"/>
    </row>
    <row r="145" spans="1:18" ht="30" customHeight="1">
      <c r="A145" s="987"/>
      <c r="B145" s="990"/>
      <c r="C145" s="990"/>
      <c r="D145" s="997"/>
      <c r="E145" s="990"/>
      <c r="F145" s="990"/>
      <c r="G145" s="990"/>
      <c r="H145" s="990"/>
      <c r="I145" s="994"/>
      <c r="J145" s="995">
        <v>337.476</v>
      </c>
      <c r="K145" s="988"/>
      <c r="L145" s="988"/>
      <c r="M145" s="988"/>
      <c r="N145" s="988"/>
      <c r="O145" s="988"/>
      <c r="P145" s="988"/>
      <c r="Q145" s="1279"/>
      <c r="R145" s="992"/>
    </row>
    <row r="146" spans="1:18" ht="30" customHeight="1">
      <c r="A146" s="987">
        <f>A144+1</f>
        <v>70</v>
      </c>
      <c r="B146" s="990" t="s">
        <v>2245</v>
      </c>
      <c r="C146" s="990" t="s">
        <v>62</v>
      </c>
      <c r="D146" s="997"/>
      <c r="E146" s="990"/>
      <c r="F146" s="990"/>
      <c r="G146" s="990"/>
      <c r="H146" s="990"/>
      <c r="I146" s="994" t="s">
        <v>1766</v>
      </c>
      <c r="J146" s="995"/>
      <c r="K146" s="988"/>
      <c r="L146" s="988" t="s">
        <v>2961</v>
      </c>
      <c r="M146" s="988" t="s">
        <v>1009</v>
      </c>
      <c r="N146" s="996" t="s">
        <v>1009</v>
      </c>
      <c r="O146" s="988"/>
      <c r="P146" s="988"/>
      <c r="Q146" s="1279"/>
      <c r="R146" s="992"/>
    </row>
    <row r="147" spans="1:18" ht="30" customHeight="1">
      <c r="A147" s="987"/>
      <c r="B147" s="990"/>
      <c r="C147" s="990"/>
      <c r="D147" s="997"/>
      <c r="E147" s="990"/>
      <c r="F147" s="990"/>
      <c r="G147" s="990"/>
      <c r="H147" s="990"/>
      <c r="I147" s="994"/>
      <c r="J147" s="995">
        <v>403.41800000000001</v>
      </c>
      <c r="K147" s="988"/>
      <c r="L147" s="988"/>
      <c r="M147" s="988"/>
      <c r="N147" s="988"/>
      <c r="O147" s="988"/>
      <c r="P147" s="988"/>
      <c r="Q147" s="1280"/>
      <c r="R147" s="992"/>
    </row>
    <row r="148" spans="1:18" ht="30" customHeight="1">
      <c r="A148" s="987">
        <f>A146+1</f>
        <v>71</v>
      </c>
      <c r="B148" s="990" t="s">
        <v>2981</v>
      </c>
      <c r="C148" s="990" t="s">
        <v>1991</v>
      </c>
      <c r="D148" s="989" t="s">
        <v>2281</v>
      </c>
      <c r="E148" s="990"/>
      <c r="F148" s="990"/>
      <c r="G148" s="990"/>
      <c r="H148" s="990"/>
      <c r="I148" s="994"/>
      <c r="J148" s="995"/>
      <c r="K148" s="988">
        <f>J145+J147</f>
        <v>740.89400000000001</v>
      </c>
      <c r="L148" s="988"/>
      <c r="M148" s="988"/>
      <c r="N148" s="988"/>
      <c r="O148" s="988"/>
      <c r="P148" s="988"/>
      <c r="Q148" s="991"/>
      <c r="R148" s="992"/>
    </row>
    <row r="149" spans="1:18" ht="30" customHeight="1">
      <c r="A149" s="987"/>
      <c r="B149" s="990"/>
      <c r="C149" s="990"/>
      <c r="D149" s="1001"/>
      <c r="E149" s="990"/>
      <c r="F149" s="990"/>
      <c r="G149" s="990"/>
      <c r="H149" s="990"/>
      <c r="I149" s="994"/>
      <c r="J149" s="995">
        <v>251.51599999999999</v>
      </c>
      <c r="K149" s="988"/>
      <c r="L149" s="988"/>
      <c r="M149" s="988"/>
      <c r="N149" s="988"/>
      <c r="O149" s="988"/>
      <c r="P149" s="988"/>
      <c r="Q149" s="991"/>
      <c r="R149" s="998" t="s">
        <v>2982</v>
      </c>
    </row>
    <row r="150" spans="1:18" ht="30" customHeight="1">
      <c r="A150" s="987">
        <f>A148+1</f>
        <v>72</v>
      </c>
      <c r="B150" s="990" t="s">
        <v>2983</v>
      </c>
      <c r="C150" s="990" t="s">
        <v>2220</v>
      </c>
      <c r="D150" s="989" t="s">
        <v>2328</v>
      </c>
      <c r="E150" s="990"/>
      <c r="F150" s="990"/>
      <c r="G150" s="990"/>
      <c r="H150" s="990"/>
      <c r="I150" s="994"/>
      <c r="J150" s="995"/>
      <c r="K150" s="988">
        <f>J149</f>
        <v>251.51599999999999</v>
      </c>
      <c r="L150" s="988"/>
      <c r="M150" s="988"/>
      <c r="N150" s="988"/>
      <c r="O150" s="988"/>
      <c r="P150" s="988"/>
      <c r="Q150" s="991"/>
      <c r="R150" s="992"/>
    </row>
    <row r="151" spans="1:18" ht="30" customHeight="1">
      <c r="A151" s="987"/>
      <c r="B151" s="990"/>
      <c r="C151" s="990"/>
      <c r="D151" s="997"/>
      <c r="E151" s="990"/>
      <c r="F151" s="990"/>
      <c r="G151" s="990"/>
      <c r="H151" s="990"/>
      <c r="I151" s="994"/>
      <c r="J151" s="995">
        <v>445.12599999999998</v>
      </c>
      <c r="K151" s="988"/>
      <c r="L151" s="988"/>
      <c r="M151" s="988"/>
      <c r="N151" s="988"/>
      <c r="O151" s="988"/>
      <c r="P151" s="988"/>
      <c r="Q151" s="991"/>
      <c r="R151" s="992"/>
    </row>
    <row r="152" spans="1:18" ht="30" customHeight="1">
      <c r="A152" s="1034">
        <f>A150+1</f>
        <v>73</v>
      </c>
      <c r="B152" s="990" t="s">
        <v>2984</v>
      </c>
      <c r="C152" s="990" t="s">
        <v>1269</v>
      </c>
      <c r="D152" s="1023" t="s">
        <v>2985</v>
      </c>
      <c r="E152" s="990"/>
      <c r="F152" s="990"/>
      <c r="G152" s="990"/>
      <c r="H152" s="990"/>
      <c r="I152" s="994" t="s">
        <v>1766</v>
      </c>
      <c r="J152" s="994"/>
      <c r="K152" s="1003"/>
      <c r="L152" s="990" t="s">
        <v>2961</v>
      </c>
      <c r="M152" s="990" t="s">
        <v>1009</v>
      </c>
      <c r="N152" s="996" t="s">
        <v>1009</v>
      </c>
      <c r="O152" s="990" t="s">
        <v>22</v>
      </c>
      <c r="P152" s="990"/>
      <c r="Q152" s="1037"/>
      <c r="R152" s="1055"/>
    </row>
    <row r="153" spans="1:18" ht="30" customHeight="1">
      <c r="A153" s="987"/>
      <c r="B153" s="990"/>
      <c r="C153" s="990"/>
      <c r="D153" s="997"/>
      <c r="E153" s="990"/>
      <c r="F153" s="990"/>
      <c r="G153" s="990"/>
      <c r="H153" s="990"/>
      <c r="I153" s="994"/>
      <c r="J153" s="995">
        <v>387.7</v>
      </c>
      <c r="K153" s="988"/>
      <c r="L153" s="988"/>
      <c r="M153" s="988"/>
      <c r="N153" s="988"/>
      <c r="O153" s="988"/>
      <c r="P153" s="988"/>
      <c r="Q153" s="1278"/>
      <c r="R153" s="992"/>
    </row>
    <row r="154" spans="1:18" ht="30" customHeight="1">
      <c r="A154" s="1034">
        <f>A152+1</f>
        <v>74</v>
      </c>
      <c r="B154" s="1098" t="s">
        <v>3184</v>
      </c>
      <c r="C154" s="990" t="s">
        <v>249</v>
      </c>
      <c r="D154" s="1001"/>
      <c r="E154" s="990"/>
      <c r="F154" s="990"/>
      <c r="G154" s="990"/>
      <c r="H154" s="990"/>
      <c r="I154" s="994" t="s">
        <v>1766</v>
      </c>
      <c r="J154" s="994"/>
      <c r="K154" s="988"/>
      <c r="L154" s="990" t="s">
        <v>2961</v>
      </c>
      <c r="M154" s="990" t="s">
        <v>1009</v>
      </c>
      <c r="N154" s="996" t="s">
        <v>1009</v>
      </c>
      <c r="O154" s="990"/>
      <c r="P154" s="990"/>
      <c r="Q154" s="1281"/>
      <c r="R154" s="1055"/>
    </row>
    <row r="155" spans="1:18" ht="30" customHeight="1">
      <c r="A155" s="987"/>
      <c r="B155" s="990"/>
      <c r="C155" s="990"/>
      <c r="D155" s="997"/>
      <c r="E155" s="990"/>
      <c r="F155" s="990"/>
      <c r="G155" s="990"/>
      <c r="H155" s="990"/>
      <c r="I155" s="994"/>
      <c r="J155" s="995">
        <v>449.34800000000001</v>
      </c>
      <c r="K155" s="988"/>
      <c r="L155" s="988"/>
      <c r="M155" s="988"/>
      <c r="N155" s="988"/>
      <c r="O155" s="988"/>
      <c r="P155" s="988"/>
      <c r="Q155" s="1280"/>
      <c r="R155" s="992"/>
    </row>
    <row r="156" spans="1:18" ht="30" customHeight="1">
      <c r="A156" s="987">
        <f>A154+1</f>
        <v>75</v>
      </c>
      <c r="B156" s="990" t="s">
        <v>2986</v>
      </c>
      <c r="C156" s="990" t="s">
        <v>1277</v>
      </c>
      <c r="D156" s="989" t="s">
        <v>2987</v>
      </c>
      <c r="E156" s="990"/>
      <c r="F156" s="990"/>
      <c r="G156" s="990"/>
      <c r="H156" s="990"/>
      <c r="I156" s="994"/>
      <c r="J156" s="995"/>
      <c r="K156" s="988">
        <f>J151+J153+J155</f>
        <v>1282.174</v>
      </c>
      <c r="L156" s="990" t="s">
        <v>1658</v>
      </c>
      <c r="M156" s="988"/>
      <c r="N156" s="988"/>
      <c r="O156" s="988"/>
      <c r="P156" s="988"/>
      <c r="Q156" s="991"/>
      <c r="R156" s="992"/>
    </row>
    <row r="157" spans="1:18" ht="30" customHeight="1">
      <c r="A157" s="987"/>
      <c r="B157" s="990"/>
      <c r="C157" s="990"/>
      <c r="D157" s="997"/>
      <c r="E157" s="990"/>
      <c r="F157" s="990"/>
      <c r="G157" s="990"/>
      <c r="H157" s="990"/>
      <c r="I157" s="994"/>
      <c r="J157" s="995">
        <v>408.79300000000001</v>
      </c>
      <c r="K157" s="988"/>
      <c r="L157" s="988"/>
      <c r="M157" s="988"/>
      <c r="N157" s="988"/>
      <c r="O157" s="988"/>
      <c r="P157" s="988"/>
      <c r="Q157" s="1278"/>
      <c r="R157" s="992"/>
    </row>
    <row r="158" spans="1:18" ht="30" customHeight="1">
      <c r="A158" s="1034">
        <f>A156+1</f>
        <v>76</v>
      </c>
      <c r="B158" s="1098" t="s">
        <v>3282</v>
      </c>
      <c r="C158" s="990" t="s">
        <v>62</v>
      </c>
      <c r="D158" s="1001"/>
      <c r="E158" s="990"/>
      <c r="F158" s="990"/>
      <c r="G158" s="990"/>
      <c r="H158" s="990"/>
      <c r="I158" s="994" t="s">
        <v>1766</v>
      </c>
      <c r="J158" s="994"/>
      <c r="K158" s="1003"/>
      <c r="L158" s="990" t="s">
        <v>2961</v>
      </c>
      <c r="M158" s="990" t="s">
        <v>1009</v>
      </c>
      <c r="N158" s="996" t="s">
        <v>1009</v>
      </c>
      <c r="O158" s="990"/>
      <c r="P158" s="990"/>
      <c r="Q158" s="1281"/>
      <c r="R158" s="1055"/>
    </row>
    <row r="159" spans="1:18" ht="30" customHeight="1">
      <c r="A159" s="987"/>
      <c r="B159" s="990"/>
      <c r="C159" s="990"/>
      <c r="D159" s="997"/>
      <c r="E159" s="990"/>
      <c r="F159" s="990"/>
      <c r="G159" s="990"/>
      <c r="H159" s="990"/>
      <c r="I159" s="994"/>
      <c r="J159" s="995">
        <v>425.48700000000002</v>
      </c>
      <c r="K159" s="988"/>
      <c r="L159" s="988"/>
      <c r="M159" s="988"/>
      <c r="N159" s="988"/>
      <c r="O159" s="988"/>
      <c r="P159" s="988"/>
      <c r="Q159" s="1280"/>
      <c r="R159" s="992"/>
    </row>
    <row r="160" spans="1:18" ht="30" customHeight="1">
      <c r="A160" s="987">
        <f>A158+1</f>
        <v>77</v>
      </c>
      <c r="B160" s="990" t="s">
        <v>2988</v>
      </c>
      <c r="C160" s="990" t="s">
        <v>1980</v>
      </c>
      <c r="D160" s="989" t="s">
        <v>2989</v>
      </c>
      <c r="E160" s="990"/>
      <c r="F160" s="990"/>
      <c r="G160" s="990"/>
      <c r="H160" s="990"/>
      <c r="I160" s="994" t="s">
        <v>2762</v>
      </c>
      <c r="J160" s="995"/>
      <c r="K160" s="988">
        <f>J157+J159</f>
        <v>834.28</v>
      </c>
      <c r="L160" s="988" t="s">
        <v>2961</v>
      </c>
      <c r="M160" s="988" t="s">
        <v>1009</v>
      </c>
      <c r="N160" s="996" t="s">
        <v>1009</v>
      </c>
      <c r="O160" s="988"/>
      <c r="P160" s="988"/>
      <c r="Q160" s="991"/>
      <c r="R160" s="992"/>
    </row>
    <row r="161" spans="1:18" ht="30" customHeight="1">
      <c r="A161" s="987"/>
      <c r="B161" s="990"/>
      <c r="C161" s="990"/>
      <c r="D161" s="997"/>
      <c r="E161" s="990"/>
      <c r="F161" s="990"/>
      <c r="G161" s="990"/>
      <c r="H161" s="990"/>
      <c r="I161" s="994"/>
      <c r="J161" s="995">
        <v>386.79899999999998</v>
      </c>
      <c r="K161" s="988"/>
      <c r="L161" s="988"/>
      <c r="M161" s="988"/>
      <c r="N161" s="988"/>
      <c r="O161" s="988"/>
      <c r="P161" s="988"/>
      <c r="Q161" s="1278"/>
      <c r="R161" s="992"/>
    </row>
    <row r="162" spans="1:18" ht="30" customHeight="1">
      <c r="A162" s="987">
        <f>A160+1</f>
        <v>78</v>
      </c>
      <c r="B162" s="990" t="s">
        <v>2295</v>
      </c>
      <c r="C162" s="990" t="s">
        <v>62</v>
      </c>
      <c r="D162" s="997"/>
      <c r="E162" s="990"/>
      <c r="F162" s="990"/>
      <c r="G162" s="990"/>
      <c r="H162" s="990"/>
      <c r="I162" s="994"/>
      <c r="J162" s="995"/>
      <c r="K162" s="988"/>
      <c r="L162" s="990" t="s">
        <v>1658</v>
      </c>
      <c r="M162" s="988"/>
      <c r="N162" s="988"/>
      <c r="O162" s="988"/>
      <c r="P162" s="988"/>
      <c r="Q162" s="1279"/>
      <c r="R162" s="992"/>
    </row>
    <row r="163" spans="1:18" ht="30" customHeight="1">
      <c r="A163" s="987"/>
      <c r="B163" s="990"/>
      <c r="C163" s="990"/>
      <c r="D163" s="997"/>
      <c r="E163" s="990"/>
      <c r="F163" s="990"/>
      <c r="G163" s="990"/>
      <c r="H163" s="990"/>
      <c r="I163" s="994"/>
      <c r="J163" s="995">
        <v>380.77</v>
      </c>
      <c r="K163" s="988"/>
      <c r="L163" s="988"/>
      <c r="M163" s="988"/>
      <c r="N163" s="988"/>
      <c r="O163" s="988"/>
      <c r="P163" s="988"/>
      <c r="Q163" s="1279"/>
      <c r="R163" s="992"/>
    </row>
    <row r="164" spans="1:18" ht="30" customHeight="1">
      <c r="A164" s="987">
        <f>A162+1</f>
        <v>79</v>
      </c>
      <c r="B164" s="1098" t="s">
        <v>3293</v>
      </c>
      <c r="C164" s="990" t="s">
        <v>62</v>
      </c>
      <c r="D164" s="997"/>
      <c r="E164" s="990"/>
      <c r="F164" s="990"/>
      <c r="G164" s="990"/>
      <c r="H164" s="990"/>
      <c r="I164" s="994" t="s">
        <v>1766</v>
      </c>
      <c r="J164" s="995"/>
      <c r="K164" s="988"/>
      <c r="L164" s="990" t="s">
        <v>2961</v>
      </c>
      <c r="M164" s="988" t="s">
        <v>1009</v>
      </c>
      <c r="N164" s="996" t="s">
        <v>1009</v>
      </c>
      <c r="O164" s="988" t="s">
        <v>1009</v>
      </c>
      <c r="P164" s="988"/>
      <c r="Q164" s="1279"/>
      <c r="R164" s="992"/>
    </row>
    <row r="165" spans="1:18" ht="30" customHeight="1">
      <c r="A165" s="987"/>
      <c r="B165" s="990"/>
      <c r="C165" s="990"/>
      <c r="D165" s="997"/>
      <c r="E165" s="990"/>
      <c r="F165" s="990"/>
      <c r="G165" s="990"/>
      <c r="H165" s="990"/>
      <c r="I165" s="994"/>
      <c r="J165" s="995">
        <v>421.31400000000002</v>
      </c>
      <c r="K165" s="988"/>
      <c r="L165" s="988"/>
      <c r="M165" s="988"/>
      <c r="N165" s="988"/>
      <c r="O165" s="988"/>
      <c r="P165" s="988"/>
      <c r="Q165" s="1280"/>
      <c r="R165" s="992"/>
    </row>
    <row r="166" spans="1:18" ht="30" customHeight="1">
      <c r="A166" s="987">
        <f>A164+1</f>
        <v>80</v>
      </c>
      <c r="B166" s="990" t="s">
        <v>2990</v>
      </c>
      <c r="C166" s="990" t="s">
        <v>2220</v>
      </c>
      <c r="D166" s="989" t="s">
        <v>2991</v>
      </c>
      <c r="E166" s="990"/>
      <c r="F166" s="990"/>
      <c r="G166" s="990"/>
      <c r="H166" s="990"/>
      <c r="I166" s="994"/>
      <c r="J166" s="995"/>
      <c r="K166" s="988">
        <f>J161+J163+J165</f>
        <v>1188.883</v>
      </c>
      <c r="L166" s="988"/>
      <c r="M166" s="988"/>
      <c r="N166" s="988"/>
      <c r="O166" s="988"/>
      <c r="P166" s="988"/>
      <c r="Q166" s="991"/>
      <c r="R166" s="992"/>
    </row>
    <row r="167" spans="1:18" ht="57.5" customHeight="1">
      <c r="A167" s="987"/>
      <c r="B167" s="990"/>
      <c r="C167" s="990"/>
      <c r="D167" s="1001"/>
      <c r="E167" s="990"/>
      <c r="F167" s="990"/>
      <c r="G167" s="990"/>
      <c r="H167" s="990"/>
      <c r="I167" s="994"/>
      <c r="J167" s="995">
        <v>211.06299999999999</v>
      </c>
      <c r="K167" s="988"/>
      <c r="L167" s="988"/>
      <c r="M167" s="988"/>
      <c r="N167" s="988"/>
      <c r="O167" s="988"/>
      <c r="P167" s="988"/>
      <c r="Q167" s="991"/>
      <c r="R167" s="1002" t="s">
        <v>2992</v>
      </c>
    </row>
    <row r="168" spans="1:18" ht="30" customHeight="1">
      <c r="A168" s="987">
        <f>A166+1</f>
        <v>81</v>
      </c>
      <c r="B168" s="990" t="s">
        <v>2993</v>
      </c>
      <c r="C168" s="990" t="s">
        <v>2220</v>
      </c>
      <c r="D168" s="989" t="s">
        <v>2334</v>
      </c>
      <c r="E168" s="990"/>
      <c r="F168" s="990"/>
      <c r="G168" s="990"/>
      <c r="H168" s="990"/>
      <c r="I168" s="994"/>
      <c r="J168" s="995"/>
      <c r="K168" s="988"/>
      <c r="L168" s="988"/>
      <c r="M168" s="988"/>
      <c r="N168" s="988"/>
      <c r="O168" s="988"/>
      <c r="P168" s="988"/>
      <c r="Q168" s="991"/>
      <c r="R168" s="992"/>
    </row>
    <row r="169" spans="1:18" ht="30" customHeight="1">
      <c r="A169" s="987"/>
      <c r="B169" s="990"/>
      <c r="C169" s="990"/>
      <c r="D169" s="997"/>
      <c r="E169" s="990"/>
      <c r="F169" s="990"/>
      <c r="G169" s="990"/>
      <c r="H169" s="990"/>
      <c r="I169" s="994"/>
      <c r="J169" s="995">
        <v>385.10300000000001</v>
      </c>
      <c r="K169" s="988"/>
      <c r="L169" s="988"/>
      <c r="M169" s="988"/>
      <c r="N169" s="988"/>
      <c r="O169" s="988"/>
      <c r="P169" s="988"/>
      <c r="Q169" s="1278"/>
      <c r="R169" s="992"/>
    </row>
    <row r="170" spans="1:18" ht="30" customHeight="1">
      <c r="A170" s="987">
        <f>A168+1</f>
        <v>82</v>
      </c>
      <c r="B170" s="1098" t="s">
        <v>2881</v>
      </c>
      <c r="C170" s="990" t="s">
        <v>62</v>
      </c>
      <c r="D170" s="997"/>
      <c r="E170" s="990"/>
      <c r="F170" s="990"/>
      <c r="G170" s="990"/>
      <c r="H170" s="990"/>
      <c r="I170" s="994" t="s">
        <v>1766</v>
      </c>
      <c r="J170" s="995"/>
      <c r="K170" s="988"/>
      <c r="L170" s="988" t="s">
        <v>2961</v>
      </c>
      <c r="M170" s="988" t="s">
        <v>1009</v>
      </c>
      <c r="N170" s="996" t="s">
        <v>1009</v>
      </c>
      <c r="O170" s="988" t="s">
        <v>1009</v>
      </c>
      <c r="P170" s="988"/>
      <c r="Q170" s="1279"/>
      <c r="R170" s="992"/>
    </row>
    <row r="171" spans="1:18" ht="30" customHeight="1">
      <c r="A171" s="987"/>
      <c r="B171" s="990"/>
      <c r="C171" s="990"/>
      <c r="D171" s="997"/>
      <c r="E171" s="990"/>
      <c r="F171" s="990"/>
      <c r="G171" s="990"/>
      <c r="H171" s="990"/>
      <c r="I171" s="994"/>
      <c r="J171" s="995">
        <v>233.126</v>
      </c>
      <c r="K171" s="988"/>
      <c r="L171" s="988"/>
      <c r="M171" s="988"/>
      <c r="N171" s="988"/>
      <c r="O171" s="988"/>
      <c r="P171" s="988"/>
      <c r="Q171" s="1280"/>
      <c r="R171" s="992"/>
    </row>
    <row r="172" spans="1:18" ht="30" customHeight="1">
      <c r="A172" s="987">
        <f>A170+1</f>
        <v>83</v>
      </c>
      <c r="B172" s="990" t="s">
        <v>2898</v>
      </c>
      <c r="C172" s="990" t="s">
        <v>1319</v>
      </c>
      <c r="D172" s="989" t="s">
        <v>2335</v>
      </c>
      <c r="E172" s="990"/>
      <c r="F172" s="990"/>
      <c r="G172" s="990"/>
      <c r="H172" s="990"/>
      <c r="I172" s="994" t="s">
        <v>1766</v>
      </c>
      <c r="J172" s="995"/>
      <c r="K172" s="988"/>
      <c r="L172" s="988" t="s">
        <v>2961</v>
      </c>
      <c r="M172" s="988" t="s">
        <v>1009</v>
      </c>
      <c r="N172" s="996" t="s">
        <v>1009</v>
      </c>
      <c r="O172" s="988"/>
      <c r="P172" s="988"/>
      <c r="Q172" s="991"/>
      <c r="R172" s="992"/>
    </row>
    <row r="173" spans="1:18" ht="30" customHeight="1">
      <c r="A173" s="987"/>
      <c r="B173" s="990"/>
      <c r="C173" s="990"/>
      <c r="D173" s="997"/>
      <c r="E173" s="990"/>
      <c r="F173" s="990"/>
      <c r="G173" s="990"/>
      <c r="H173" s="990"/>
      <c r="I173" s="994"/>
      <c r="J173" s="995">
        <v>411.24</v>
      </c>
      <c r="K173" s="988"/>
      <c r="L173" s="988"/>
      <c r="M173" s="988"/>
      <c r="N173" s="988"/>
      <c r="O173" s="988"/>
      <c r="P173" s="988"/>
      <c r="Q173" s="1278"/>
      <c r="R173" s="992"/>
    </row>
    <row r="174" spans="1:18" ht="30" customHeight="1">
      <c r="A174" s="1034">
        <f>A172+1</f>
        <v>84</v>
      </c>
      <c r="B174" s="990" t="s">
        <v>2304</v>
      </c>
      <c r="C174" s="990" t="s">
        <v>62</v>
      </c>
      <c r="D174" s="1001"/>
      <c r="E174" s="990"/>
      <c r="F174" s="990"/>
      <c r="G174" s="990"/>
      <c r="H174" s="990"/>
      <c r="I174" s="994" t="s">
        <v>1766</v>
      </c>
      <c r="J174" s="994"/>
      <c r="K174" s="1003">
        <f>J167+J169+J171+J173</f>
        <v>1240.5319999999999</v>
      </c>
      <c r="L174" s="990" t="s">
        <v>2961</v>
      </c>
      <c r="M174" s="1003" t="s">
        <v>1009</v>
      </c>
      <c r="N174" s="990"/>
      <c r="O174" s="990"/>
      <c r="P174" s="990"/>
      <c r="Q174" s="1281"/>
      <c r="R174" s="1055"/>
    </row>
    <row r="175" spans="1:18" ht="30" customHeight="1">
      <c r="A175" s="987"/>
      <c r="B175" s="990"/>
      <c r="C175" s="990"/>
      <c r="D175" s="997"/>
      <c r="E175" s="990"/>
      <c r="F175" s="990"/>
      <c r="G175" s="990"/>
      <c r="H175" s="990"/>
      <c r="I175" s="994"/>
      <c r="J175" s="995">
        <v>320.97899999999998</v>
      </c>
      <c r="K175" s="988"/>
      <c r="L175" s="988"/>
      <c r="M175" s="988"/>
      <c r="N175" s="988"/>
      <c r="O175" s="988"/>
      <c r="P175" s="988"/>
      <c r="Q175" s="1279"/>
      <c r="R175" s="992"/>
    </row>
    <row r="176" spans="1:18" ht="30" customHeight="1">
      <c r="A176" s="987">
        <f>A174+1</f>
        <v>85</v>
      </c>
      <c r="B176" s="1098" t="s">
        <v>3289</v>
      </c>
      <c r="C176" s="990" t="s">
        <v>76</v>
      </c>
      <c r="D176" s="997"/>
      <c r="E176" s="990"/>
      <c r="F176" s="990"/>
      <c r="G176" s="990"/>
      <c r="H176" s="990"/>
      <c r="I176" s="994" t="s">
        <v>1766</v>
      </c>
      <c r="J176" s="995"/>
      <c r="K176" s="1004">
        <f>J175</f>
        <v>320.97899999999998</v>
      </c>
      <c r="L176" s="1004" t="s">
        <v>2961</v>
      </c>
      <c r="M176" s="1004" t="s">
        <v>1009</v>
      </c>
      <c r="N176" s="996" t="s">
        <v>1009</v>
      </c>
      <c r="O176" s="1004" t="s">
        <v>1009</v>
      </c>
      <c r="P176" s="1004"/>
      <c r="Q176" s="1279"/>
      <c r="R176" s="1005"/>
    </row>
    <row r="177" spans="1:18" ht="30" customHeight="1">
      <c r="A177" s="987"/>
      <c r="B177" s="990"/>
      <c r="C177" s="990"/>
      <c r="D177" s="997"/>
      <c r="E177" s="990"/>
      <c r="F177" s="990"/>
      <c r="G177" s="990"/>
      <c r="H177" s="990"/>
      <c r="I177" s="994"/>
      <c r="J177" s="995">
        <v>448.791</v>
      </c>
      <c r="K177" s="988"/>
      <c r="L177" s="988"/>
      <c r="M177" s="988"/>
      <c r="N177" s="988"/>
      <c r="O177" s="988"/>
      <c r="P177" s="988"/>
      <c r="Q177" s="1280"/>
      <c r="R177" s="992"/>
    </row>
    <row r="178" spans="1:18" ht="30" customHeight="1">
      <c r="A178" s="987">
        <f>A176+1</f>
        <v>86</v>
      </c>
      <c r="B178" s="990" t="s">
        <v>2994</v>
      </c>
      <c r="C178" s="990" t="s">
        <v>1991</v>
      </c>
      <c r="D178" s="989" t="s">
        <v>2336</v>
      </c>
      <c r="E178" s="990"/>
      <c r="F178" s="990"/>
      <c r="G178" s="990"/>
      <c r="H178" s="990"/>
      <c r="I178" s="994" t="s">
        <v>2762</v>
      </c>
      <c r="J178" s="995"/>
      <c r="K178" s="988"/>
      <c r="L178" s="988" t="s">
        <v>2961</v>
      </c>
      <c r="M178" s="988" t="s">
        <v>1009</v>
      </c>
      <c r="N178" s="996" t="s">
        <v>1009</v>
      </c>
      <c r="O178" s="988"/>
      <c r="P178" s="988"/>
      <c r="Q178" s="991"/>
      <c r="R178" s="992"/>
    </row>
    <row r="179" spans="1:18" ht="30" customHeight="1">
      <c r="A179" s="987"/>
      <c r="B179" s="990"/>
      <c r="C179" s="990"/>
      <c r="D179" s="1001"/>
      <c r="E179" s="990"/>
      <c r="F179" s="990"/>
      <c r="G179" s="990"/>
      <c r="H179" s="990"/>
      <c r="I179" s="994"/>
      <c r="J179" s="995">
        <v>247.685</v>
      </c>
      <c r="K179" s="988"/>
      <c r="L179" s="988"/>
      <c r="M179" s="988"/>
      <c r="N179" s="988"/>
      <c r="O179" s="988"/>
      <c r="P179" s="988"/>
      <c r="Q179" s="991"/>
      <c r="R179" s="998" t="s">
        <v>2995</v>
      </c>
    </row>
    <row r="180" spans="1:18" ht="30" customHeight="1">
      <c r="A180" s="987">
        <f>A178+1</f>
        <v>87</v>
      </c>
      <c r="B180" s="990" t="s">
        <v>2996</v>
      </c>
      <c r="C180" s="1035" t="s">
        <v>1991</v>
      </c>
      <c r="D180" s="989" t="s">
        <v>2337</v>
      </c>
      <c r="E180" s="990"/>
      <c r="F180" s="990"/>
      <c r="G180" s="990"/>
      <c r="H180" s="990"/>
      <c r="I180" s="994" t="s">
        <v>2762</v>
      </c>
      <c r="J180" s="995"/>
      <c r="K180" s="988"/>
      <c r="L180" s="988" t="s">
        <v>2961</v>
      </c>
      <c r="M180" s="988" t="s">
        <v>1009</v>
      </c>
      <c r="N180" s="996" t="s">
        <v>1009</v>
      </c>
      <c r="O180" s="988"/>
      <c r="P180" s="988"/>
      <c r="Q180" s="991"/>
      <c r="R180" s="992"/>
    </row>
    <row r="181" spans="1:18" ht="30" customHeight="1">
      <c r="A181" s="987"/>
      <c r="B181" s="990"/>
      <c r="C181" s="990"/>
      <c r="D181" s="997"/>
      <c r="E181" s="990"/>
      <c r="F181" s="990"/>
      <c r="G181" s="990"/>
      <c r="H181" s="990"/>
      <c r="I181" s="994"/>
      <c r="J181" s="995">
        <v>360.87799999999999</v>
      </c>
      <c r="K181" s="988"/>
      <c r="L181" s="988"/>
      <c r="M181" s="988"/>
      <c r="N181" s="988"/>
      <c r="O181" s="988"/>
      <c r="P181" s="988"/>
      <c r="Q181" s="1278"/>
      <c r="R181" s="992"/>
    </row>
    <row r="182" spans="1:18" ht="30" customHeight="1">
      <c r="A182" s="987">
        <f>A180+1</f>
        <v>88</v>
      </c>
      <c r="B182" s="1098" t="s">
        <v>2902</v>
      </c>
      <c r="C182" s="990" t="s">
        <v>62</v>
      </c>
      <c r="D182" s="997"/>
      <c r="E182" s="990"/>
      <c r="F182" s="990"/>
      <c r="G182" s="990"/>
      <c r="H182" s="990"/>
      <c r="I182" s="994" t="s">
        <v>1766</v>
      </c>
      <c r="J182" s="995"/>
      <c r="K182" s="988"/>
      <c r="L182" s="988" t="s">
        <v>2961</v>
      </c>
      <c r="M182" s="988" t="s">
        <v>1009</v>
      </c>
      <c r="N182" s="996" t="s">
        <v>1009</v>
      </c>
      <c r="O182" s="988" t="s">
        <v>1009</v>
      </c>
      <c r="P182" s="988"/>
      <c r="Q182" s="1279"/>
      <c r="R182" s="992"/>
    </row>
    <row r="183" spans="1:18" ht="30" customHeight="1">
      <c r="A183" s="987"/>
      <c r="B183" s="990"/>
      <c r="C183" s="990"/>
      <c r="D183" s="997"/>
      <c r="E183" s="990"/>
      <c r="F183" s="990"/>
      <c r="G183" s="990"/>
      <c r="H183" s="990"/>
      <c r="I183" s="994"/>
      <c r="J183" s="995">
        <v>415.64299999999997</v>
      </c>
      <c r="K183" s="988"/>
      <c r="L183" s="988"/>
      <c r="M183" s="988"/>
      <c r="N183" s="988"/>
      <c r="O183" s="988"/>
      <c r="P183" s="988"/>
      <c r="Q183" s="1279"/>
      <c r="R183" s="992"/>
    </row>
    <row r="184" spans="1:18" ht="30" customHeight="1">
      <c r="A184" s="987">
        <f>A182+1</f>
        <v>89</v>
      </c>
      <c r="B184" s="990" t="s">
        <v>2877</v>
      </c>
      <c r="C184" s="990" t="s">
        <v>53</v>
      </c>
      <c r="D184" s="997"/>
      <c r="E184" s="990"/>
      <c r="F184" s="990"/>
      <c r="G184" s="990"/>
      <c r="H184" s="990"/>
      <c r="I184" s="994" t="s">
        <v>1766</v>
      </c>
      <c r="J184" s="995"/>
      <c r="K184" s="1004">
        <f>J177+J179+J181+J183</f>
        <v>1472.9970000000001</v>
      </c>
      <c r="L184" s="988" t="s">
        <v>2961</v>
      </c>
      <c r="M184" s="1004" t="s">
        <v>1009</v>
      </c>
      <c r="N184" s="1004"/>
      <c r="O184" s="1004" t="s">
        <v>1009</v>
      </c>
      <c r="P184" s="1004"/>
      <c r="Q184" s="1279"/>
      <c r="R184" s="1005"/>
    </row>
    <row r="185" spans="1:18" ht="30" customHeight="1">
      <c r="A185" s="987"/>
      <c r="B185" s="990"/>
      <c r="C185" s="990"/>
      <c r="D185" s="997"/>
      <c r="E185" s="990"/>
      <c r="F185" s="990"/>
      <c r="G185" s="990"/>
      <c r="H185" s="990"/>
      <c r="I185" s="994"/>
      <c r="J185" s="995">
        <v>379.75099999999998</v>
      </c>
      <c r="K185" s="988"/>
      <c r="L185" s="988"/>
      <c r="M185" s="988"/>
      <c r="N185" s="988"/>
      <c r="O185" s="988"/>
      <c r="P185" s="988"/>
      <c r="Q185" s="1279"/>
      <c r="R185" s="992"/>
    </row>
    <row r="186" spans="1:18" ht="30" customHeight="1">
      <c r="A186" s="987">
        <f>A184+1</f>
        <v>90</v>
      </c>
      <c r="B186" s="990" t="s">
        <v>2872</v>
      </c>
      <c r="C186" s="990" t="s">
        <v>76</v>
      </c>
      <c r="D186" s="997"/>
      <c r="E186" s="990"/>
      <c r="F186" s="990"/>
      <c r="G186" s="990"/>
      <c r="H186" s="990"/>
      <c r="I186" s="994" t="s">
        <v>1766</v>
      </c>
      <c r="J186" s="995"/>
      <c r="K186" s="988"/>
      <c r="L186" s="988" t="s">
        <v>2961</v>
      </c>
      <c r="M186" s="988" t="s">
        <v>1009</v>
      </c>
      <c r="N186" s="988"/>
      <c r="O186" s="988" t="s">
        <v>1009</v>
      </c>
      <c r="P186" s="988"/>
      <c r="Q186" s="1279"/>
      <c r="R186" s="992"/>
    </row>
    <row r="187" spans="1:18" ht="30" customHeight="1">
      <c r="A187" s="987"/>
      <c r="B187" s="990"/>
      <c r="C187" s="990"/>
      <c r="D187" s="997"/>
      <c r="E187" s="990"/>
      <c r="F187" s="990"/>
      <c r="G187" s="990"/>
      <c r="H187" s="990"/>
      <c r="I187" s="994"/>
      <c r="J187" s="995">
        <v>298.88400000000001</v>
      </c>
      <c r="K187" s="988"/>
      <c r="L187" s="988"/>
      <c r="M187" s="988"/>
      <c r="N187" s="988"/>
      <c r="O187" s="988"/>
      <c r="P187" s="988"/>
      <c r="Q187" s="1280"/>
      <c r="R187" s="992"/>
    </row>
    <row r="188" spans="1:18" ht="30" customHeight="1">
      <c r="A188" s="987">
        <f>A186+1</f>
        <v>91</v>
      </c>
      <c r="B188" s="990" t="s">
        <v>2997</v>
      </c>
      <c r="C188" s="990" t="s">
        <v>1277</v>
      </c>
      <c r="D188" s="989" t="s">
        <v>2998</v>
      </c>
      <c r="E188" s="990"/>
      <c r="F188" s="990"/>
      <c r="G188" s="990"/>
      <c r="H188" s="990"/>
      <c r="I188" s="994" t="s">
        <v>1766</v>
      </c>
      <c r="J188" s="995"/>
      <c r="K188" s="988"/>
      <c r="L188" s="988" t="s">
        <v>2961</v>
      </c>
      <c r="M188" s="988" t="s">
        <v>1009</v>
      </c>
      <c r="N188" s="996" t="s">
        <v>1009</v>
      </c>
      <c r="O188" s="988" t="s">
        <v>1009</v>
      </c>
      <c r="P188" s="988"/>
      <c r="Q188" s="991"/>
      <c r="R188" s="992"/>
    </row>
    <row r="189" spans="1:18" ht="30" customHeight="1">
      <c r="A189" s="987"/>
      <c r="B189" s="990"/>
      <c r="C189" s="990"/>
      <c r="D189" s="997"/>
      <c r="E189" s="990"/>
      <c r="F189" s="990"/>
      <c r="G189" s="990"/>
      <c r="H189" s="990"/>
      <c r="I189" s="994"/>
      <c r="J189" s="995">
        <v>314.66399999999999</v>
      </c>
      <c r="K189" s="988"/>
      <c r="L189" s="988"/>
      <c r="M189" s="988"/>
      <c r="N189" s="988"/>
      <c r="O189" s="988"/>
      <c r="P189" s="988"/>
      <c r="Q189" s="1278"/>
      <c r="R189" s="992"/>
    </row>
    <row r="190" spans="1:18" ht="30" customHeight="1">
      <c r="A190" s="987">
        <f>A188+1</f>
        <v>92</v>
      </c>
      <c r="B190" s="1098" t="s">
        <v>2882</v>
      </c>
      <c r="C190" s="990" t="s">
        <v>76</v>
      </c>
      <c r="D190" s="997"/>
      <c r="E190" s="990"/>
      <c r="F190" s="990"/>
      <c r="G190" s="990"/>
      <c r="H190" s="990"/>
      <c r="I190" s="994" t="s">
        <v>1766</v>
      </c>
      <c r="J190" s="995"/>
      <c r="K190" s="988"/>
      <c r="L190" s="988" t="s">
        <v>2961</v>
      </c>
      <c r="M190" s="988" t="s">
        <v>1009</v>
      </c>
      <c r="N190" s="996" t="s">
        <v>1009</v>
      </c>
      <c r="O190" s="988"/>
      <c r="P190" s="988"/>
      <c r="Q190" s="1279"/>
      <c r="R190" s="992"/>
    </row>
    <row r="191" spans="1:18" ht="30" customHeight="1">
      <c r="A191" s="987"/>
      <c r="B191" s="990"/>
      <c r="C191" s="990"/>
      <c r="D191" s="997"/>
      <c r="E191" s="990"/>
      <c r="F191" s="990"/>
      <c r="G191" s="990"/>
      <c r="H191" s="990"/>
      <c r="I191" s="994"/>
      <c r="J191" s="995">
        <v>301.75700000000001</v>
      </c>
      <c r="K191" s="988"/>
      <c r="L191" s="988"/>
      <c r="M191" s="988"/>
      <c r="N191" s="988"/>
      <c r="O191" s="988"/>
      <c r="P191" s="988"/>
      <c r="Q191" s="1279"/>
      <c r="R191" s="992"/>
    </row>
    <row r="192" spans="1:18" ht="30" customHeight="1">
      <c r="A192" s="987">
        <f>A190+1</f>
        <v>93</v>
      </c>
      <c r="B192" s="990" t="s">
        <v>2890</v>
      </c>
      <c r="C192" s="990" t="s">
        <v>76</v>
      </c>
      <c r="D192" s="997"/>
      <c r="E192" s="990"/>
      <c r="F192" s="990"/>
      <c r="G192" s="990"/>
      <c r="H192" s="990"/>
      <c r="I192" s="994" t="s">
        <v>1766</v>
      </c>
      <c r="J192" s="995"/>
      <c r="K192" s="988"/>
      <c r="L192" s="988" t="s">
        <v>2961</v>
      </c>
      <c r="M192" s="988" t="s">
        <v>1009</v>
      </c>
      <c r="N192" s="988"/>
      <c r="O192" s="988" t="s">
        <v>1009</v>
      </c>
      <c r="P192" s="988"/>
      <c r="Q192" s="1279"/>
      <c r="R192" s="992"/>
    </row>
    <row r="193" spans="1:18" ht="30" customHeight="1">
      <c r="A193" s="987"/>
      <c r="B193" s="990"/>
      <c r="C193" s="990"/>
      <c r="D193" s="997"/>
      <c r="E193" s="990"/>
      <c r="F193" s="990"/>
      <c r="G193" s="990"/>
      <c r="H193" s="990"/>
      <c r="I193" s="994"/>
      <c r="J193" s="995">
        <v>272.654</v>
      </c>
      <c r="K193" s="988"/>
      <c r="L193" s="988"/>
      <c r="M193" s="988"/>
      <c r="N193" s="988"/>
      <c r="O193" s="988"/>
      <c r="P193" s="988"/>
      <c r="Q193" s="1280"/>
      <c r="R193" s="992"/>
    </row>
    <row r="194" spans="1:18" ht="30" customHeight="1">
      <c r="A194" s="987">
        <f>A192+1</f>
        <v>94</v>
      </c>
      <c r="B194" s="990" t="s">
        <v>2999</v>
      </c>
      <c r="C194" s="990" t="s">
        <v>1269</v>
      </c>
      <c r="D194" s="989" t="s">
        <v>2339</v>
      </c>
      <c r="E194" s="990"/>
      <c r="F194" s="990"/>
      <c r="G194" s="990"/>
      <c r="H194" s="990"/>
      <c r="I194" s="994" t="s">
        <v>1766</v>
      </c>
      <c r="J194" s="995"/>
      <c r="K194" s="1004">
        <f>J185+J187+J189+J191+J193</f>
        <v>1567.71</v>
      </c>
      <c r="L194" s="1004" t="s">
        <v>2961</v>
      </c>
      <c r="M194" s="1004" t="s">
        <v>1009</v>
      </c>
      <c r="N194" s="996" t="s">
        <v>1009</v>
      </c>
      <c r="O194" s="1004" t="s">
        <v>1009</v>
      </c>
      <c r="P194" s="1004"/>
      <c r="Q194" s="991"/>
      <c r="R194" s="1005"/>
    </row>
    <row r="195" spans="1:18" ht="30" customHeight="1">
      <c r="A195" s="987"/>
      <c r="B195" s="990"/>
      <c r="C195" s="990"/>
      <c r="D195" s="997"/>
      <c r="E195" s="990"/>
      <c r="F195" s="990"/>
      <c r="G195" s="990"/>
      <c r="H195" s="990"/>
      <c r="I195" s="994"/>
      <c r="J195" s="995">
        <v>411.54199999999997</v>
      </c>
      <c r="K195" s="988"/>
      <c r="L195" s="988"/>
      <c r="M195" s="988"/>
      <c r="N195" s="988"/>
      <c r="O195" s="988"/>
      <c r="P195" s="988"/>
      <c r="Q195" s="991"/>
      <c r="R195" s="992"/>
    </row>
    <row r="196" spans="1:18" ht="30" customHeight="1">
      <c r="A196" s="987">
        <f>A194+1</f>
        <v>95</v>
      </c>
      <c r="B196" s="990" t="s">
        <v>3000</v>
      </c>
      <c r="C196" s="990" t="s">
        <v>1361</v>
      </c>
      <c r="D196" s="989" t="s">
        <v>3001</v>
      </c>
      <c r="E196" s="990"/>
      <c r="F196" s="990"/>
      <c r="G196" s="990"/>
      <c r="H196" s="990"/>
      <c r="I196" s="994" t="s">
        <v>1766</v>
      </c>
      <c r="J196" s="995"/>
      <c r="K196" s="988"/>
      <c r="L196" s="988" t="s">
        <v>2961</v>
      </c>
      <c r="M196" s="988" t="s">
        <v>1009</v>
      </c>
      <c r="N196" s="996" t="s">
        <v>1009</v>
      </c>
      <c r="O196" s="988" t="s">
        <v>1009</v>
      </c>
      <c r="P196" s="988"/>
      <c r="Q196" s="991"/>
      <c r="R196" s="992"/>
    </row>
    <row r="197" spans="1:18" ht="30" customHeight="1">
      <c r="A197" s="987"/>
      <c r="B197" s="990"/>
      <c r="C197" s="990"/>
      <c r="D197" s="997"/>
      <c r="E197" s="990"/>
      <c r="F197" s="990"/>
      <c r="G197" s="990"/>
      <c r="H197" s="990"/>
      <c r="I197" s="994"/>
      <c r="J197" s="995">
        <v>375.05399999999997</v>
      </c>
      <c r="K197" s="988"/>
      <c r="L197" s="988"/>
      <c r="M197" s="988"/>
      <c r="N197" s="988"/>
      <c r="O197" s="988"/>
      <c r="P197" s="988"/>
      <c r="Q197" s="1278"/>
      <c r="R197" s="992"/>
    </row>
    <row r="198" spans="1:18" ht="30" customHeight="1">
      <c r="A198" s="987">
        <f>A196+1</f>
        <v>96</v>
      </c>
      <c r="B198" s="1098" t="s">
        <v>3133</v>
      </c>
      <c r="C198" s="990" t="s">
        <v>76</v>
      </c>
      <c r="D198" s="997"/>
      <c r="E198" s="990"/>
      <c r="F198" s="990"/>
      <c r="G198" s="990"/>
      <c r="H198" s="990"/>
      <c r="I198" s="994" t="s">
        <v>1766</v>
      </c>
      <c r="J198" s="995"/>
      <c r="K198" s="988"/>
      <c r="L198" s="988" t="s">
        <v>2961</v>
      </c>
      <c r="M198" s="988" t="s">
        <v>1009</v>
      </c>
      <c r="N198" s="996" t="s">
        <v>1009</v>
      </c>
      <c r="O198" s="988" t="s">
        <v>1009</v>
      </c>
      <c r="P198" s="988"/>
      <c r="Q198" s="1279"/>
      <c r="R198" s="992"/>
    </row>
    <row r="199" spans="1:18" ht="30" customHeight="1">
      <c r="A199" s="987"/>
      <c r="B199" s="990"/>
      <c r="C199" s="990"/>
      <c r="D199" s="997"/>
      <c r="E199" s="990"/>
      <c r="F199" s="990"/>
      <c r="G199" s="990"/>
      <c r="H199" s="990"/>
      <c r="I199" s="994"/>
      <c r="J199" s="995">
        <v>357.80099999999999</v>
      </c>
      <c r="K199" s="988"/>
      <c r="L199" s="988"/>
      <c r="M199" s="988"/>
      <c r="N199" s="988"/>
      <c r="O199" s="988"/>
      <c r="P199" s="988"/>
      <c r="Q199" s="1279"/>
      <c r="R199" s="992"/>
    </row>
    <row r="200" spans="1:18" ht="30" customHeight="1">
      <c r="A200" s="987">
        <f>A198+1</f>
        <v>97</v>
      </c>
      <c r="B200" s="1098" t="s">
        <v>2889</v>
      </c>
      <c r="C200" s="990" t="s">
        <v>76</v>
      </c>
      <c r="D200" s="997"/>
      <c r="E200" s="990"/>
      <c r="F200" s="990"/>
      <c r="G200" s="990"/>
      <c r="H200" s="990"/>
      <c r="I200" s="994" t="s">
        <v>1766</v>
      </c>
      <c r="J200" s="995"/>
      <c r="K200" s="988"/>
      <c r="L200" s="988" t="s">
        <v>2961</v>
      </c>
      <c r="M200" s="988" t="s">
        <v>1009</v>
      </c>
      <c r="N200" s="996" t="s">
        <v>1009</v>
      </c>
      <c r="O200" s="988" t="s">
        <v>1009</v>
      </c>
      <c r="P200" s="988"/>
      <c r="Q200" s="1279"/>
      <c r="R200" s="992"/>
    </row>
    <row r="201" spans="1:18" ht="30" customHeight="1">
      <c r="A201" s="987"/>
      <c r="B201" s="990"/>
      <c r="C201" s="990"/>
      <c r="D201" s="997"/>
      <c r="E201" s="990"/>
      <c r="F201" s="990"/>
      <c r="G201" s="990"/>
      <c r="H201" s="990"/>
      <c r="I201" s="994"/>
      <c r="J201" s="995">
        <v>338.209</v>
      </c>
      <c r="K201" s="988"/>
      <c r="L201" s="988"/>
      <c r="M201" s="988"/>
      <c r="N201" s="988"/>
      <c r="O201" s="988"/>
      <c r="P201" s="988"/>
      <c r="Q201" s="1279"/>
      <c r="R201" s="992"/>
    </row>
    <row r="202" spans="1:18" ht="30" customHeight="1">
      <c r="A202" s="987">
        <f>A200+1</f>
        <v>98</v>
      </c>
      <c r="B202" s="1098" t="s">
        <v>2900</v>
      </c>
      <c r="C202" s="990" t="s">
        <v>76</v>
      </c>
      <c r="D202" s="997"/>
      <c r="E202" s="990"/>
      <c r="F202" s="990"/>
      <c r="G202" s="990"/>
      <c r="H202" s="990"/>
      <c r="I202" s="994" t="s">
        <v>1766</v>
      </c>
      <c r="J202" s="995"/>
      <c r="K202" s="1004">
        <f>J195+J197+J199+J201</f>
        <v>1482.606</v>
      </c>
      <c r="L202" s="988" t="s">
        <v>2961</v>
      </c>
      <c r="M202" s="988" t="s">
        <v>1009</v>
      </c>
      <c r="N202" s="996" t="s">
        <v>1009</v>
      </c>
      <c r="O202" s="1004" t="s">
        <v>1009</v>
      </c>
      <c r="P202" s="1004"/>
      <c r="Q202" s="1279"/>
      <c r="R202" s="1005"/>
    </row>
    <row r="203" spans="1:18" ht="30" customHeight="1">
      <c r="A203" s="987"/>
      <c r="B203" s="990"/>
      <c r="C203" s="990"/>
      <c r="D203" s="997"/>
      <c r="E203" s="990"/>
      <c r="F203" s="990"/>
      <c r="G203" s="990"/>
      <c r="H203" s="990"/>
      <c r="I203" s="994"/>
      <c r="J203" s="995">
        <v>358.79300000000001</v>
      </c>
      <c r="K203" s="988"/>
      <c r="L203" s="988"/>
      <c r="M203" s="988"/>
      <c r="N203" s="988"/>
      <c r="O203" s="988"/>
      <c r="P203" s="988"/>
      <c r="Q203" s="1279"/>
      <c r="R203" s="992"/>
    </row>
    <row r="204" spans="1:18" ht="30" customHeight="1">
      <c r="A204" s="987">
        <f>A202+1</f>
        <v>99</v>
      </c>
      <c r="B204" s="1098" t="s">
        <v>3136</v>
      </c>
      <c r="C204" s="990" t="s">
        <v>76</v>
      </c>
      <c r="D204" s="997"/>
      <c r="E204" s="990"/>
      <c r="F204" s="990"/>
      <c r="G204" s="990"/>
      <c r="H204" s="990"/>
      <c r="I204" s="994" t="s">
        <v>1766</v>
      </c>
      <c r="J204" s="995"/>
      <c r="K204" s="988">
        <f>J193+J195+J197+J199+J201+J203</f>
        <v>2114.0529999999999</v>
      </c>
      <c r="L204" s="988" t="s">
        <v>2961</v>
      </c>
      <c r="M204" s="988" t="s">
        <v>1009</v>
      </c>
      <c r="N204" s="996" t="s">
        <v>1009</v>
      </c>
      <c r="O204" s="988" t="s">
        <v>1009</v>
      </c>
      <c r="P204" s="988"/>
      <c r="Q204" s="1279"/>
      <c r="R204" s="992"/>
    </row>
    <row r="205" spans="1:18" ht="30" customHeight="1">
      <c r="A205" s="987"/>
      <c r="B205" s="990"/>
      <c r="C205" s="990"/>
      <c r="D205" s="997"/>
      <c r="E205" s="990"/>
      <c r="F205" s="990"/>
      <c r="G205" s="990"/>
      <c r="H205" s="990"/>
      <c r="I205" s="994"/>
      <c r="J205" s="995">
        <v>321.16199999999998</v>
      </c>
      <c r="K205" s="988"/>
      <c r="L205" s="988"/>
      <c r="M205" s="988"/>
      <c r="N205" s="988"/>
      <c r="O205" s="988"/>
      <c r="P205" s="988"/>
      <c r="Q205" s="1280"/>
      <c r="R205" s="992"/>
    </row>
    <row r="206" spans="1:18" ht="30" customHeight="1">
      <c r="A206" s="987">
        <f>A204+1</f>
        <v>100</v>
      </c>
      <c r="B206" s="990" t="s">
        <v>3002</v>
      </c>
      <c r="C206" s="990" t="s">
        <v>1277</v>
      </c>
      <c r="D206" s="989" t="s">
        <v>3003</v>
      </c>
      <c r="E206" s="990"/>
      <c r="F206" s="990"/>
      <c r="G206" s="990"/>
      <c r="H206" s="990"/>
      <c r="I206" s="994" t="s">
        <v>1766</v>
      </c>
      <c r="J206" s="995"/>
      <c r="K206" s="988"/>
      <c r="L206" s="988" t="s">
        <v>2961</v>
      </c>
      <c r="M206" s="988" t="s">
        <v>1009</v>
      </c>
      <c r="N206" s="996" t="s">
        <v>1009</v>
      </c>
      <c r="O206" s="988" t="s">
        <v>1009</v>
      </c>
      <c r="P206" s="988"/>
      <c r="Q206" s="991"/>
      <c r="R206" s="992"/>
    </row>
    <row r="207" spans="1:18" ht="30" customHeight="1">
      <c r="A207" s="987"/>
      <c r="B207" s="990"/>
      <c r="C207" s="990"/>
      <c r="D207" s="997"/>
      <c r="E207" s="990"/>
      <c r="F207" s="990"/>
      <c r="G207" s="990"/>
      <c r="H207" s="990"/>
      <c r="I207" s="994"/>
      <c r="J207" s="995">
        <v>243.93600000000001</v>
      </c>
      <c r="K207" s="988"/>
      <c r="L207" s="988"/>
      <c r="M207" s="988"/>
      <c r="N207" s="988"/>
      <c r="O207" s="988"/>
      <c r="P207" s="988"/>
      <c r="Q207" s="991"/>
      <c r="R207" s="992"/>
    </row>
    <row r="208" spans="1:18" ht="30" customHeight="1">
      <c r="A208" s="987">
        <f>A206+1</f>
        <v>101</v>
      </c>
      <c r="B208" s="990" t="s">
        <v>2412</v>
      </c>
      <c r="C208" s="990" t="s">
        <v>1998</v>
      </c>
      <c r="D208" s="989" t="s">
        <v>3004</v>
      </c>
      <c r="E208" s="990"/>
      <c r="F208" s="990"/>
      <c r="G208" s="990"/>
      <c r="H208" s="990"/>
      <c r="I208" s="994" t="s">
        <v>1766</v>
      </c>
      <c r="J208" s="995"/>
      <c r="K208" s="1004">
        <f>J203+J205+J207</f>
        <v>923.89099999999996</v>
      </c>
      <c r="L208" s="1004" t="s">
        <v>2961</v>
      </c>
      <c r="M208" s="1004" t="s">
        <v>1009</v>
      </c>
      <c r="N208" s="996" t="s">
        <v>1009</v>
      </c>
      <c r="O208" s="1004" t="s">
        <v>1009</v>
      </c>
      <c r="P208" s="1004"/>
      <c r="Q208" s="991"/>
      <c r="R208" s="1005"/>
    </row>
    <row r="209" spans="1:18" ht="30" customHeight="1">
      <c r="A209" s="987"/>
      <c r="B209" s="990"/>
      <c r="C209" s="990"/>
      <c r="D209" s="997"/>
      <c r="E209" s="990"/>
      <c r="F209" s="990"/>
      <c r="G209" s="990"/>
      <c r="H209" s="990"/>
      <c r="I209" s="994"/>
      <c r="J209" s="995">
        <v>406.69200000000001</v>
      </c>
      <c r="K209" s="988"/>
      <c r="L209" s="988"/>
      <c r="M209" s="988"/>
      <c r="N209" s="988"/>
      <c r="O209" s="988"/>
      <c r="P209" s="988"/>
      <c r="Q209" s="1278"/>
      <c r="R209" s="992"/>
    </row>
    <row r="210" spans="1:18" ht="30" customHeight="1">
      <c r="A210" s="987">
        <f>A208+1</f>
        <v>102</v>
      </c>
      <c r="B210" s="1098" t="s">
        <v>2901</v>
      </c>
      <c r="C210" s="990" t="s">
        <v>76</v>
      </c>
      <c r="D210" s="997"/>
      <c r="E210" s="990"/>
      <c r="F210" s="990"/>
      <c r="G210" s="990"/>
      <c r="H210" s="990"/>
      <c r="I210" s="994" t="s">
        <v>1766</v>
      </c>
      <c r="J210" s="995"/>
      <c r="K210" s="988"/>
      <c r="L210" s="988" t="s">
        <v>2961</v>
      </c>
      <c r="M210" s="988" t="s">
        <v>1009</v>
      </c>
      <c r="N210" s="996" t="s">
        <v>1009</v>
      </c>
      <c r="O210" s="988" t="s">
        <v>1009</v>
      </c>
      <c r="P210" s="988"/>
      <c r="Q210" s="1279"/>
      <c r="R210" s="992"/>
    </row>
    <row r="211" spans="1:18" ht="30" customHeight="1">
      <c r="A211" s="987"/>
      <c r="B211" s="990"/>
      <c r="C211" s="990"/>
      <c r="D211" s="997"/>
      <c r="E211" s="990"/>
      <c r="F211" s="990"/>
      <c r="G211" s="990"/>
      <c r="H211" s="990"/>
      <c r="I211" s="994"/>
      <c r="J211" s="995">
        <v>387.95</v>
      </c>
      <c r="K211" s="988"/>
      <c r="L211" s="988"/>
      <c r="M211" s="988"/>
      <c r="N211" s="988"/>
      <c r="O211" s="988"/>
      <c r="P211" s="988"/>
      <c r="Q211" s="1279"/>
      <c r="R211" s="992"/>
    </row>
    <row r="212" spans="1:18" ht="30" customHeight="1">
      <c r="A212" s="987">
        <f>A210+1</f>
        <v>103</v>
      </c>
      <c r="B212" s="1098" t="s">
        <v>2891</v>
      </c>
      <c r="C212" s="990" t="s">
        <v>76</v>
      </c>
      <c r="D212" s="997"/>
      <c r="E212" s="990"/>
      <c r="F212" s="990"/>
      <c r="G212" s="990"/>
      <c r="H212" s="990"/>
      <c r="I212" s="994" t="s">
        <v>1766</v>
      </c>
      <c r="J212" s="995"/>
      <c r="K212" s="988"/>
      <c r="L212" s="988" t="s">
        <v>2961</v>
      </c>
      <c r="M212" s="988" t="s">
        <v>1009</v>
      </c>
      <c r="N212" s="996" t="s">
        <v>1009</v>
      </c>
      <c r="O212" s="988" t="s">
        <v>1009</v>
      </c>
      <c r="P212" s="988"/>
      <c r="Q212" s="1279"/>
      <c r="R212" s="992"/>
    </row>
    <row r="213" spans="1:18" ht="30" customHeight="1">
      <c r="A213" s="987"/>
      <c r="B213" s="990"/>
      <c r="C213" s="990"/>
      <c r="D213" s="997"/>
      <c r="E213" s="990"/>
      <c r="F213" s="990"/>
      <c r="G213" s="990"/>
      <c r="H213" s="990"/>
      <c r="I213" s="994"/>
      <c r="J213" s="995">
        <v>401.31700000000001</v>
      </c>
      <c r="K213" s="988"/>
      <c r="L213" s="988"/>
      <c r="M213" s="988"/>
      <c r="N213" s="988"/>
      <c r="O213" s="988"/>
      <c r="P213" s="988"/>
      <c r="Q213" s="1279"/>
      <c r="R213" s="992"/>
    </row>
    <row r="214" spans="1:18" ht="30" customHeight="1">
      <c r="A214" s="987">
        <f>A212+1</f>
        <v>104</v>
      </c>
      <c r="B214" s="1098" t="s">
        <v>3135</v>
      </c>
      <c r="C214" s="990" t="s">
        <v>62</v>
      </c>
      <c r="D214" s="997"/>
      <c r="E214" s="990"/>
      <c r="F214" s="990"/>
      <c r="G214" s="990"/>
      <c r="H214" s="990"/>
      <c r="I214" s="994" t="s">
        <v>1766</v>
      </c>
      <c r="J214" s="995"/>
      <c r="K214" s="988">
        <f>J203+J205+J207+J209+J211+J213</f>
        <v>2119.8500000000004</v>
      </c>
      <c r="L214" s="988" t="s">
        <v>2961</v>
      </c>
      <c r="M214" s="988" t="s">
        <v>1009</v>
      </c>
      <c r="N214" s="996" t="s">
        <v>1009</v>
      </c>
      <c r="O214" s="988" t="s">
        <v>1009</v>
      </c>
      <c r="P214" s="988"/>
      <c r="Q214" s="1279"/>
      <c r="R214" s="992"/>
    </row>
    <row r="215" spans="1:18" ht="30" customHeight="1">
      <c r="A215" s="987"/>
      <c r="B215" s="990"/>
      <c r="C215" s="990"/>
      <c r="D215" s="997"/>
      <c r="E215" s="990"/>
      <c r="F215" s="990"/>
      <c r="G215" s="990"/>
      <c r="H215" s="990"/>
      <c r="I215" s="994"/>
      <c r="J215" s="995">
        <v>419.63600000000002</v>
      </c>
      <c r="K215" s="988"/>
      <c r="L215" s="988"/>
      <c r="M215" s="988"/>
      <c r="N215" s="988"/>
      <c r="O215" s="988"/>
      <c r="P215" s="988"/>
      <c r="Q215" s="1280"/>
      <c r="R215" s="992"/>
    </row>
    <row r="216" spans="1:18" ht="30" customHeight="1">
      <c r="A216" s="987">
        <f>A214+1</f>
        <v>105</v>
      </c>
      <c r="B216" s="990" t="s">
        <v>3005</v>
      </c>
      <c r="C216" s="990" t="s">
        <v>90</v>
      </c>
      <c r="D216" s="989" t="s">
        <v>3006</v>
      </c>
      <c r="E216" s="990"/>
      <c r="F216" s="990"/>
      <c r="G216" s="990"/>
      <c r="H216" s="990"/>
      <c r="I216" s="994" t="s">
        <v>1766</v>
      </c>
      <c r="J216" s="995"/>
      <c r="K216" s="988"/>
      <c r="L216" s="988" t="s">
        <v>2961</v>
      </c>
      <c r="M216" s="988" t="s">
        <v>1009</v>
      </c>
      <c r="N216" s="996" t="s">
        <v>1009</v>
      </c>
      <c r="O216" s="988" t="s">
        <v>1009</v>
      </c>
      <c r="P216" s="988"/>
      <c r="Q216" s="991"/>
      <c r="R216" s="992"/>
    </row>
    <row r="217" spans="1:18" ht="30" customHeight="1">
      <c r="A217" s="987"/>
      <c r="B217" s="990"/>
      <c r="C217" s="990"/>
      <c r="D217" s="997"/>
      <c r="E217" s="990"/>
      <c r="F217" s="990"/>
      <c r="G217" s="990"/>
      <c r="H217" s="990"/>
      <c r="I217" s="994"/>
      <c r="J217" s="995">
        <v>369.14100000000002</v>
      </c>
      <c r="K217" s="988"/>
      <c r="L217" s="988"/>
      <c r="M217" s="988"/>
      <c r="N217" s="988"/>
      <c r="O217" s="988"/>
      <c r="P217" s="988"/>
      <c r="Q217" s="1278"/>
      <c r="R217" s="992"/>
    </row>
    <row r="218" spans="1:18" ht="30" customHeight="1">
      <c r="A218" s="987">
        <f>A216+1</f>
        <v>106</v>
      </c>
      <c r="B218" s="1098" t="s">
        <v>3152</v>
      </c>
      <c r="C218" s="990" t="s">
        <v>62</v>
      </c>
      <c r="D218" s="997"/>
      <c r="E218" s="990"/>
      <c r="F218" s="990"/>
      <c r="G218" s="990"/>
      <c r="H218" s="990"/>
      <c r="I218" s="994" t="s">
        <v>1766</v>
      </c>
      <c r="J218" s="995"/>
      <c r="K218" s="988"/>
      <c r="L218" s="988" t="s">
        <v>2961</v>
      </c>
      <c r="M218" s="988" t="s">
        <v>1009</v>
      </c>
      <c r="N218" s="996" t="s">
        <v>1009</v>
      </c>
      <c r="O218" s="988" t="s">
        <v>1009</v>
      </c>
      <c r="P218" s="988"/>
      <c r="Q218" s="1279"/>
      <c r="R218" s="992"/>
    </row>
    <row r="219" spans="1:18" ht="30" customHeight="1">
      <c r="A219" s="987"/>
      <c r="B219" s="12"/>
      <c r="C219" s="1210"/>
      <c r="D219" s="997"/>
      <c r="E219" s="990"/>
      <c r="F219" s="990"/>
      <c r="G219" s="990"/>
      <c r="H219" s="990"/>
      <c r="I219" s="994"/>
      <c r="J219" s="995">
        <v>280.435</v>
      </c>
      <c r="K219" s="988"/>
      <c r="L219" s="988"/>
      <c r="M219" s="988"/>
      <c r="N219" s="988"/>
      <c r="O219" s="988"/>
      <c r="P219" s="988"/>
      <c r="Q219" s="1280"/>
      <c r="R219" s="992"/>
    </row>
    <row r="220" spans="1:18" ht="30" customHeight="1">
      <c r="A220" s="987">
        <f>A218+1</f>
        <v>107</v>
      </c>
      <c r="B220" s="990" t="s">
        <v>3007</v>
      </c>
      <c r="C220" s="990" t="s">
        <v>1269</v>
      </c>
      <c r="D220" s="989" t="s">
        <v>3008</v>
      </c>
      <c r="E220" s="990"/>
      <c r="F220" s="990"/>
      <c r="G220" s="990"/>
      <c r="H220" s="990"/>
      <c r="I220" s="994" t="s">
        <v>1766</v>
      </c>
      <c r="J220" s="995"/>
      <c r="K220" s="1004">
        <f>J209+J211+J213+J215+J217+J219</f>
        <v>2265.1710000000003</v>
      </c>
      <c r="L220" s="1004" t="s">
        <v>2961</v>
      </c>
      <c r="M220" s="1004" t="s">
        <v>1009</v>
      </c>
      <c r="N220" s="996" t="s">
        <v>1009</v>
      </c>
      <c r="O220" s="1004" t="s">
        <v>1009</v>
      </c>
      <c r="P220" s="1004"/>
      <c r="Q220" s="991"/>
      <c r="R220" s="1005"/>
    </row>
    <row r="221" spans="1:18" ht="30" customHeight="1">
      <c r="A221" s="987"/>
      <c r="B221" s="990"/>
      <c r="C221" s="990"/>
      <c r="D221" s="997"/>
      <c r="E221" s="990"/>
      <c r="F221" s="990"/>
      <c r="G221" s="990"/>
      <c r="H221" s="990"/>
      <c r="I221" s="994"/>
      <c r="J221" s="995">
        <v>392.60300000000001</v>
      </c>
      <c r="K221" s="988"/>
      <c r="L221" s="988"/>
      <c r="M221" s="988"/>
      <c r="N221" s="988"/>
      <c r="O221" s="988"/>
      <c r="P221" s="988"/>
      <c r="Q221" s="1278"/>
      <c r="R221" s="992"/>
    </row>
    <row r="222" spans="1:18" ht="30" customHeight="1">
      <c r="A222" s="987">
        <f>A220+1</f>
        <v>108</v>
      </c>
      <c r="B222" s="1098" t="s">
        <v>3179</v>
      </c>
      <c r="C222" s="990" t="s">
        <v>249</v>
      </c>
      <c r="D222" s="997"/>
      <c r="E222" s="990"/>
      <c r="F222" s="990"/>
      <c r="G222" s="990"/>
      <c r="H222" s="990"/>
      <c r="I222" s="994" t="s">
        <v>1766</v>
      </c>
      <c r="J222" s="995"/>
      <c r="K222" s="988"/>
      <c r="L222" s="988" t="s">
        <v>2961</v>
      </c>
      <c r="M222" s="988" t="s">
        <v>1009</v>
      </c>
      <c r="N222" s="996" t="s">
        <v>1009</v>
      </c>
      <c r="O222" s="988"/>
      <c r="P222" s="988"/>
      <c r="Q222" s="1279"/>
      <c r="R222" s="992"/>
    </row>
    <row r="223" spans="1:18" ht="30" customHeight="1">
      <c r="A223" s="987"/>
      <c r="B223" s="990"/>
      <c r="C223" s="990"/>
      <c r="D223" s="997"/>
      <c r="E223" s="990"/>
      <c r="F223" s="990"/>
      <c r="G223" s="990"/>
      <c r="H223" s="990"/>
      <c r="I223" s="994"/>
      <c r="J223" s="995">
        <v>384.166</v>
      </c>
      <c r="K223" s="988"/>
      <c r="L223" s="988"/>
      <c r="M223" s="988"/>
      <c r="N223" s="988"/>
      <c r="O223" s="988"/>
      <c r="P223" s="988"/>
      <c r="Q223" s="1280"/>
      <c r="R223" s="992"/>
    </row>
    <row r="224" spans="1:18" ht="30" customHeight="1">
      <c r="A224" s="987">
        <f>A222+1</f>
        <v>109</v>
      </c>
      <c r="B224" s="990" t="s">
        <v>3009</v>
      </c>
      <c r="C224" s="990" t="s">
        <v>1361</v>
      </c>
      <c r="D224" s="989" t="s">
        <v>3010</v>
      </c>
      <c r="E224" s="990"/>
      <c r="F224" s="990"/>
      <c r="G224" s="990"/>
      <c r="H224" s="990"/>
      <c r="I224" s="994" t="s">
        <v>1766</v>
      </c>
      <c r="J224" s="995"/>
      <c r="K224" s="988"/>
      <c r="L224" s="988" t="s">
        <v>2961</v>
      </c>
      <c r="M224" s="988" t="s">
        <v>1009</v>
      </c>
      <c r="N224" s="996" t="s">
        <v>1009</v>
      </c>
      <c r="O224" s="988" t="s">
        <v>1009</v>
      </c>
      <c r="P224" s="988"/>
      <c r="Q224" s="991"/>
      <c r="R224" s="992"/>
    </row>
    <row r="225" spans="1:18" ht="30" customHeight="1">
      <c r="A225" s="987"/>
      <c r="B225" s="990"/>
      <c r="C225" s="990"/>
      <c r="D225" s="997"/>
      <c r="E225" s="990"/>
      <c r="F225" s="990"/>
      <c r="G225" s="990"/>
      <c r="H225" s="990"/>
      <c r="I225" s="994"/>
      <c r="J225" s="995">
        <v>408.00299999999999</v>
      </c>
      <c r="K225" s="988"/>
      <c r="L225" s="988"/>
      <c r="M225" s="988"/>
      <c r="N225" s="988"/>
      <c r="O225" s="988"/>
      <c r="P225" s="988"/>
      <c r="Q225" s="991"/>
      <c r="R225" s="992"/>
    </row>
    <row r="226" spans="1:18" ht="30" customHeight="1">
      <c r="A226" s="987">
        <f>A224+1</f>
        <v>110</v>
      </c>
      <c r="B226" s="990" t="s">
        <v>3011</v>
      </c>
      <c r="C226" s="990" t="s">
        <v>1277</v>
      </c>
      <c r="D226" s="989" t="s">
        <v>3012</v>
      </c>
      <c r="E226" s="990"/>
      <c r="F226" s="990"/>
      <c r="G226" s="990"/>
      <c r="H226" s="990"/>
      <c r="I226" s="994"/>
      <c r="J226" s="995"/>
      <c r="K226" s="988"/>
      <c r="L226" s="988" t="s">
        <v>1658</v>
      </c>
      <c r="M226" s="988"/>
      <c r="N226" s="988"/>
      <c r="O226" s="988"/>
      <c r="P226" s="988"/>
      <c r="Q226" s="991"/>
      <c r="R226" s="992"/>
    </row>
    <row r="227" spans="1:18" ht="30" customHeight="1">
      <c r="A227" s="987"/>
      <c r="B227" s="990"/>
      <c r="C227" s="990"/>
      <c r="D227" s="997"/>
      <c r="E227" s="990"/>
      <c r="F227" s="990"/>
      <c r="G227" s="990"/>
      <c r="H227" s="990"/>
      <c r="I227" s="994"/>
      <c r="J227" s="995">
        <v>390.238</v>
      </c>
      <c r="K227" s="988"/>
      <c r="L227" s="988"/>
      <c r="M227" s="988"/>
      <c r="N227" s="988"/>
      <c r="O227" s="988"/>
      <c r="P227" s="988"/>
      <c r="Q227" s="991"/>
      <c r="R227" s="992"/>
    </row>
    <row r="228" spans="1:18" ht="30" customHeight="1">
      <c r="A228" s="1034">
        <f>A226+1</f>
        <v>111</v>
      </c>
      <c r="B228" s="990" t="s">
        <v>3013</v>
      </c>
      <c r="C228" s="990" t="s">
        <v>1269</v>
      </c>
      <c r="D228" s="1023" t="s">
        <v>3014</v>
      </c>
      <c r="E228" s="990"/>
      <c r="F228" s="990"/>
      <c r="G228" s="990"/>
      <c r="H228" s="990"/>
      <c r="I228" s="994" t="s">
        <v>1766</v>
      </c>
      <c r="J228" s="994"/>
      <c r="K228" s="1053">
        <f>J221+J223+J225+J227</f>
        <v>1575.01</v>
      </c>
      <c r="L228" s="1036" t="s">
        <v>2961</v>
      </c>
      <c r="M228" s="1036" t="s">
        <v>1009</v>
      </c>
      <c r="N228" s="996" t="s">
        <v>1009</v>
      </c>
      <c r="O228" s="1036" t="s">
        <v>1009</v>
      </c>
      <c r="P228" s="1036"/>
      <c r="Q228" s="1037"/>
      <c r="R228" s="1056"/>
    </row>
    <row r="229" spans="1:18" ht="30" customHeight="1">
      <c r="A229" s="987"/>
      <c r="B229" s="990"/>
      <c r="C229" s="990"/>
      <c r="D229" s="997"/>
      <c r="E229" s="990"/>
      <c r="F229" s="990"/>
      <c r="G229" s="990"/>
      <c r="H229" s="990"/>
      <c r="I229" s="994"/>
      <c r="J229" s="995">
        <v>360.68299999999999</v>
      </c>
      <c r="K229" s="1004"/>
      <c r="L229" s="1004"/>
      <c r="M229" s="1004"/>
      <c r="N229" s="1004"/>
      <c r="O229" s="1004"/>
      <c r="P229" s="1004"/>
      <c r="Q229" s="1278"/>
      <c r="R229" s="1005"/>
    </row>
    <row r="230" spans="1:18" ht="30" customHeight="1">
      <c r="A230" s="1034">
        <f>A228+1</f>
        <v>112</v>
      </c>
      <c r="B230" s="990" t="s">
        <v>3015</v>
      </c>
      <c r="C230" s="990" t="s">
        <v>53</v>
      </c>
      <c r="D230" s="1001"/>
      <c r="E230" s="990"/>
      <c r="F230" s="990"/>
      <c r="G230" s="990"/>
      <c r="H230" s="990"/>
      <c r="I230" s="994" t="s">
        <v>1766</v>
      </c>
      <c r="J230" s="994"/>
      <c r="K230" s="1053">
        <f>J229</f>
        <v>360.68299999999999</v>
      </c>
      <c r="L230" s="1036" t="s">
        <v>2961</v>
      </c>
      <c r="M230" s="1036" t="s">
        <v>1009</v>
      </c>
      <c r="N230" s="996" t="s">
        <v>1009</v>
      </c>
      <c r="O230" s="1036"/>
      <c r="P230" s="1036"/>
      <c r="Q230" s="1281"/>
      <c r="R230" s="1056"/>
    </row>
    <row r="231" spans="1:18" ht="30" customHeight="1">
      <c r="A231" s="987"/>
      <c r="B231" s="990"/>
      <c r="C231" s="990"/>
      <c r="D231" s="997"/>
      <c r="E231" s="990"/>
      <c r="F231" s="990"/>
      <c r="G231" s="990"/>
      <c r="H231" s="990"/>
      <c r="I231" s="994"/>
      <c r="J231" s="995">
        <v>350.52699999999999</v>
      </c>
      <c r="K231" s="1004"/>
      <c r="L231" s="1004"/>
      <c r="M231" s="1004"/>
      <c r="N231" s="1004"/>
      <c r="O231" s="1004"/>
      <c r="P231" s="1004"/>
      <c r="Q231" s="1280"/>
      <c r="R231" s="992"/>
    </row>
    <row r="232" spans="1:18" ht="30" customHeight="1">
      <c r="A232" s="1034">
        <f>A230+1</f>
        <v>113</v>
      </c>
      <c r="B232" s="990" t="s">
        <v>3016</v>
      </c>
      <c r="C232" s="990" t="s">
        <v>1319</v>
      </c>
      <c r="D232" s="1023" t="s">
        <v>3017</v>
      </c>
      <c r="E232" s="990"/>
      <c r="F232" s="990"/>
      <c r="G232" s="990"/>
      <c r="H232" s="990"/>
      <c r="I232" s="994" t="s">
        <v>1766</v>
      </c>
      <c r="J232" s="994"/>
      <c r="K232" s="1053">
        <f>J231</f>
        <v>350.52699999999999</v>
      </c>
      <c r="L232" s="1036" t="s">
        <v>2961</v>
      </c>
      <c r="M232" s="1036" t="s">
        <v>1009</v>
      </c>
      <c r="N232" s="996" t="s">
        <v>1009</v>
      </c>
      <c r="O232" s="1036" t="s">
        <v>1009</v>
      </c>
      <c r="P232" s="1036"/>
      <c r="Q232" s="1037"/>
      <c r="R232" s="1056"/>
    </row>
    <row r="233" spans="1:18" ht="30" customHeight="1">
      <c r="A233" s="987"/>
      <c r="B233" s="990"/>
      <c r="C233" s="990"/>
      <c r="D233" s="997"/>
      <c r="E233" s="990"/>
      <c r="F233" s="990"/>
      <c r="G233" s="990"/>
      <c r="H233" s="990"/>
      <c r="I233" s="994"/>
      <c r="J233" s="995">
        <v>380.322</v>
      </c>
      <c r="K233" s="1004"/>
      <c r="L233" s="1004"/>
      <c r="M233" s="1004"/>
      <c r="N233" s="1004"/>
      <c r="O233" s="1004"/>
      <c r="P233" s="1004"/>
      <c r="Q233" s="1278"/>
      <c r="R233" s="992"/>
    </row>
    <row r="234" spans="1:18" ht="30" customHeight="1">
      <c r="A234" s="987">
        <f>A232+1</f>
        <v>114</v>
      </c>
      <c r="B234" s="1098" t="s">
        <v>3153</v>
      </c>
      <c r="C234" s="990" t="s">
        <v>76</v>
      </c>
      <c r="D234" s="997"/>
      <c r="E234" s="990"/>
      <c r="F234" s="990"/>
      <c r="G234" s="990"/>
      <c r="H234" s="990"/>
      <c r="I234" s="994" t="s">
        <v>1766</v>
      </c>
      <c r="J234" s="995"/>
      <c r="K234" s="1004">
        <f>J233</f>
        <v>380.322</v>
      </c>
      <c r="L234" s="1004" t="s">
        <v>2961</v>
      </c>
      <c r="M234" s="1004" t="s">
        <v>1009</v>
      </c>
      <c r="N234" s="996" t="s">
        <v>1009</v>
      </c>
      <c r="O234" s="1004" t="s">
        <v>1009</v>
      </c>
      <c r="P234" s="1004"/>
      <c r="Q234" s="1279"/>
      <c r="R234" s="992"/>
    </row>
    <row r="235" spans="1:18" ht="30" customHeight="1">
      <c r="A235" s="987"/>
      <c r="B235" s="990"/>
      <c r="C235" s="990"/>
      <c r="D235" s="997"/>
      <c r="E235" s="990"/>
      <c r="F235" s="990"/>
      <c r="G235" s="990"/>
      <c r="H235" s="990"/>
      <c r="I235" s="994"/>
      <c r="J235" s="995">
        <v>331.6</v>
      </c>
      <c r="K235" s="988"/>
      <c r="L235" s="988"/>
      <c r="M235" s="988"/>
      <c r="N235" s="988"/>
      <c r="O235" s="988"/>
      <c r="P235" s="988"/>
      <c r="Q235" s="1280"/>
      <c r="R235" s="992"/>
    </row>
    <row r="236" spans="1:18" ht="30" customHeight="1">
      <c r="A236" s="1034">
        <f>A234+1</f>
        <v>115</v>
      </c>
      <c r="B236" s="990" t="s">
        <v>3018</v>
      </c>
      <c r="C236" s="990" t="s">
        <v>1269</v>
      </c>
      <c r="D236" s="1023" t="s">
        <v>3019</v>
      </c>
      <c r="E236" s="990"/>
      <c r="F236" s="990"/>
      <c r="G236" s="990"/>
      <c r="H236" s="990"/>
      <c r="I236" s="994" t="s">
        <v>1766</v>
      </c>
      <c r="J236" s="994"/>
      <c r="K236" s="1003"/>
      <c r="L236" s="990" t="s">
        <v>2961</v>
      </c>
      <c r="M236" s="990" t="s">
        <v>1009</v>
      </c>
      <c r="N236" s="996" t="s">
        <v>1009</v>
      </c>
      <c r="O236" s="990" t="s">
        <v>1009</v>
      </c>
      <c r="P236" s="990"/>
      <c r="Q236" s="1037"/>
      <c r="R236" s="1056"/>
    </row>
    <row r="237" spans="1:18" ht="30" customHeight="1">
      <c r="A237" s="987"/>
      <c r="B237" s="990"/>
      <c r="C237" s="990"/>
      <c r="D237" s="997"/>
      <c r="E237" s="990"/>
      <c r="F237" s="990"/>
      <c r="G237" s="990"/>
      <c r="H237" s="990"/>
      <c r="I237" s="994"/>
      <c r="J237" s="995">
        <v>406.096</v>
      </c>
      <c r="K237" s="988"/>
      <c r="L237" s="988"/>
      <c r="M237" s="988"/>
      <c r="N237" s="988"/>
      <c r="O237" s="988"/>
      <c r="P237" s="988"/>
      <c r="Q237" s="1278"/>
      <c r="R237" s="992"/>
    </row>
    <row r="238" spans="1:18" ht="30" customHeight="1">
      <c r="A238" s="987">
        <f>A236+1</f>
        <v>116</v>
      </c>
      <c r="B238" s="1098" t="s">
        <v>3178</v>
      </c>
      <c r="C238" s="990" t="s">
        <v>62</v>
      </c>
      <c r="D238" s="997"/>
      <c r="E238" s="990"/>
      <c r="F238" s="990"/>
      <c r="G238" s="990"/>
      <c r="H238" s="990"/>
      <c r="I238" s="994" t="s">
        <v>1766</v>
      </c>
      <c r="J238" s="995"/>
      <c r="K238" s="988"/>
      <c r="L238" s="988" t="s">
        <v>2961</v>
      </c>
      <c r="M238" s="988" t="s">
        <v>1009</v>
      </c>
      <c r="N238" s="996" t="s">
        <v>1009</v>
      </c>
      <c r="O238" s="988" t="s">
        <v>1009</v>
      </c>
      <c r="P238" s="988"/>
      <c r="Q238" s="1279"/>
      <c r="R238" s="992"/>
    </row>
    <row r="239" spans="1:18" ht="30" customHeight="1">
      <c r="A239" s="987"/>
      <c r="B239" s="990"/>
      <c r="C239" s="990"/>
      <c r="D239" s="997"/>
      <c r="E239" s="990"/>
      <c r="F239" s="990"/>
      <c r="G239" s="990"/>
      <c r="H239" s="990"/>
      <c r="I239" s="994"/>
      <c r="J239" s="995">
        <v>313.78800000000001</v>
      </c>
      <c r="K239" s="988"/>
      <c r="L239" s="988"/>
      <c r="M239" s="988"/>
      <c r="N239" s="988"/>
      <c r="O239" s="988"/>
      <c r="P239" s="988"/>
      <c r="Q239" s="1280"/>
      <c r="R239" s="992"/>
    </row>
    <row r="240" spans="1:18" ht="30" customHeight="1">
      <c r="A240" s="987">
        <f>A238+1</f>
        <v>117</v>
      </c>
      <c r="B240" s="990" t="s">
        <v>3020</v>
      </c>
      <c r="C240" s="990" t="s">
        <v>1998</v>
      </c>
      <c r="D240" s="989" t="s">
        <v>3021</v>
      </c>
      <c r="E240" s="990">
        <v>1</v>
      </c>
      <c r="F240" s="990">
        <v>1</v>
      </c>
      <c r="G240" s="990">
        <v>1</v>
      </c>
      <c r="H240" s="990">
        <v>1</v>
      </c>
      <c r="I240" s="994"/>
      <c r="J240" s="995"/>
      <c r="K240" s="988"/>
      <c r="L240" s="988"/>
      <c r="M240" s="988"/>
      <c r="N240" s="988"/>
      <c r="O240" s="988"/>
      <c r="P240" s="988"/>
      <c r="Q240" s="991"/>
      <c r="R240" s="992"/>
    </row>
    <row r="241" spans="1:18" ht="30" customHeight="1">
      <c r="A241" s="987"/>
      <c r="B241" s="990"/>
      <c r="C241" s="990"/>
      <c r="D241" s="997"/>
      <c r="E241" s="990"/>
      <c r="F241" s="990"/>
      <c r="G241" s="990"/>
      <c r="H241" s="990"/>
      <c r="I241" s="994"/>
      <c r="J241" s="995">
        <v>413.22300000000001</v>
      </c>
      <c r="K241" s="988"/>
      <c r="L241" s="988"/>
      <c r="M241" s="988"/>
      <c r="N241" s="988"/>
      <c r="O241" s="988"/>
      <c r="P241" s="988"/>
      <c r="Q241" s="991"/>
      <c r="R241" s="992"/>
    </row>
    <row r="242" spans="1:18" ht="30" customHeight="1">
      <c r="A242" s="1034">
        <f>A240+1</f>
        <v>118</v>
      </c>
      <c r="B242" s="990" t="s">
        <v>2410</v>
      </c>
      <c r="C242" s="990" t="s">
        <v>1938</v>
      </c>
      <c r="D242" s="1023" t="s">
        <v>3022</v>
      </c>
      <c r="E242" s="990"/>
      <c r="F242" s="990"/>
      <c r="G242" s="990"/>
      <c r="H242" s="990"/>
      <c r="I242" s="994" t="s">
        <v>1766</v>
      </c>
      <c r="J242" s="994"/>
      <c r="K242" s="1003"/>
      <c r="L242" s="990" t="s">
        <v>2961</v>
      </c>
      <c r="M242" s="990" t="s">
        <v>1009</v>
      </c>
      <c r="N242" s="996" t="s">
        <v>1009</v>
      </c>
      <c r="O242" s="990" t="s">
        <v>1009</v>
      </c>
      <c r="P242" s="990"/>
      <c r="Q242" s="1037"/>
      <c r="R242" s="1056"/>
    </row>
    <row r="243" spans="1:18" ht="30" customHeight="1">
      <c r="A243" s="987"/>
      <c r="B243" s="990"/>
      <c r="C243" s="990"/>
      <c r="D243" s="997"/>
      <c r="E243" s="990"/>
      <c r="F243" s="990"/>
      <c r="G243" s="990"/>
      <c r="H243" s="990"/>
      <c r="I243" s="994"/>
      <c r="J243" s="995">
        <v>297.53899999999999</v>
      </c>
      <c r="K243" s="988"/>
      <c r="L243" s="988"/>
      <c r="M243" s="988"/>
      <c r="N243" s="988"/>
      <c r="O243" s="988"/>
      <c r="P243" s="988"/>
      <c r="Q243" s="1278"/>
      <c r="R243" s="992"/>
    </row>
    <row r="244" spans="1:18" ht="30" customHeight="1">
      <c r="A244" s="1034">
        <f>A242+1</f>
        <v>119</v>
      </c>
      <c r="B244" s="1098" t="s">
        <v>3241</v>
      </c>
      <c r="C244" s="990" t="s">
        <v>76</v>
      </c>
      <c r="D244" s="1001"/>
      <c r="E244" s="990"/>
      <c r="F244" s="990"/>
      <c r="G244" s="990"/>
      <c r="H244" s="990"/>
      <c r="I244" s="994" t="s">
        <v>1766</v>
      </c>
      <c r="J244" s="994"/>
      <c r="K244" s="1003"/>
      <c r="L244" s="990" t="s">
        <v>2961</v>
      </c>
      <c r="M244" s="990" t="s">
        <v>1009</v>
      </c>
      <c r="N244" s="996" t="s">
        <v>1009</v>
      </c>
      <c r="O244" s="990"/>
      <c r="P244" s="990"/>
      <c r="Q244" s="1281"/>
      <c r="R244" s="1056"/>
    </row>
    <row r="245" spans="1:18" ht="30" customHeight="1">
      <c r="A245" s="987"/>
      <c r="B245" s="990"/>
      <c r="C245" s="990"/>
      <c r="D245" s="997"/>
      <c r="E245" s="990"/>
      <c r="F245" s="990"/>
      <c r="G245" s="990"/>
      <c r="H245" s="990"/>
      <c r="I245" s="994"/>
      <c r="J245" s="995">
        <v>283.67099999999999</v>
      </c>
      <c r="K245" s="988"/>
      <c r="L245" s="988"/>
      <c r="M245" s="988"/>
      <c r="N245" s="988"/>
      <c r="O245" s="988"/>
      <c r="P245" s="988"/>
      <c r="Q245" s="1280"/>
      <c r="R245" s="992"/>
    </row>
    <row r="246" spans="1:18" ht="30" customHeight="1">
      <c r="A246" s="987">
        <f>A244+1</f>
        <v>120</v>
      </c>
      <c r="B246" s="990" t="s">
        <v>2411</v>
      </c>
      <c r="C246" s="990" t="s">
        <v>1269</v>
      </c>
      <c r="D246" s="989"/>
      <c r="E246" s="990"/>
      <c r="F246" s="990"/>
      <c r="G246" s="990"/>
      <c r="H246" s="990"/>
      <c r="I246" s="994"/>
      <c r="J246" s="995"/>
      <c r="K246" s="988"/>
      <c r="L246" s="988" t="s">
        <v>1658</v>
      </c>
      <c r="M246" s="988"/>
      <c r="N246" s="988"/>
      <c r="O246" s="988"/>
      <c r="P246" s="988"/>
      <c r="Q246" s="991"/>
      <c r="R246" s="992"/>
    </row>
    <row r="247" spans="1:18" ht="30" customHeight="1">
      <c r="A247" s="987"/>
      <c r="B247" s="990"/>
      <c r="C247" s="990"/>
      <c r="D247" s="997"/>
      <c r="E247" s="990"/>
      <c r="F247" s="990"/>
      <c r="G247" s="990"/>
      <c r="H247" s="990"/>
      <c r="I247" s="994"/>
      <c r="J247" s="995">
        <v>378.12</v>
      </c>
      <c r="K247" s="988"/>
      <c r="L247" s="988"/>
      <c r="M247" s="988"/>
      <c r="N247" s="988"/>
      <c r="O247" s="988"/>
      <c r="P247" s="988"/>
      <c r="Q247" s="991"/>
      <c r="R247" s="992"/>
    </row>
    <row r="248" spans="1:18" ht="30" customHeight="1">
      <c r="A248" s="987">
        <f>A246+1</f>
        <v>121</v>
      </c>
      <c r="B248" s="990" t="s">
        <v>3023</v>
      </c>
      <c r="C248" s="990" t="s">
        <v>1991</v>
      </c>
      <c r="D248" s="989" t="s">
        <v>3024</v>
      </c>
      <c r="E248" s="990"/>
      <c r="F248" s="990"/>
      <c r="G248" s="990"/>
      <c r="H248" s="990"/>
      <c r="I248" s="994" t="s">
        <v>2762</v>
      </c>
      <c r="J248" s="995"/>
      <c r="K248" s="988"/>
      <c r="L248" s="988" t="s">
        <v>2961</v>
      </c>
      <c r="M248" s="988" t="s">
        <v>1009</v>
      </c>
      <c r="N248" s="988"/>
      <c r="O248" s="988"/>
      <c r="P248" s="988"/>
      <c r="Q248" s="991"/>
      <c r="R248" s="992"/>
    </row>
    <row r="249" spans="1:18" ht="30" customHeight="1">
      <c r="A249" s="987"/>
      <c r="B249" s="990"/>
      <c r="C249" s="990"/>
      <c r="D249" s="1001"/>
      <c r="E249" s="990"/>
      <c r="F249" s="990"/>
      <c r="G249" s="990"/>
      <c r="H249" s="990"/>
      <c r="I249" s="994"/>
      <c r="J249" s="995">
        <v>249.17599999999999</v>
      </c>
      <c r="K249" s="988"/>
      <c r="L249" s="988"/>
      <c r="M249" s="988"/>
      <c r="N249" s="988"/>
      <c r="O249" s="988"/>
      <c r="P249" s="988"/>
      <c r="Q249" s="991"/>
      <c r="R249" s="998" t="s">
        <v>3025</v>
      </c>
    </row>
    <row r="250" spans="1:18" ht="30" customHeight="1">
      <c r="A250" s="987">
        <f>A248+1</f>
        <v>122</v>
      </c>
      <c r="B250" s="990" t="s">
        <v>3026</v>
      </c>
      <c r="C250" s="990" t="s">
        <v>2026</v>
      </c>
      <c r="D250" s="989" t="s">
        <v>3027</v>
      </c>
      <c r="E250" s="990"/>
      <c r="F250" s="990"/>
      <c r="G250" s="990"/>
      <c r="H250" s="990"/>
      <c r="I250" s="994" t="s">
        <v>2762</v>
      </c>
      <c r="J250" s="995"/>
      <c r="K250" s="988"/>
      <c r="L250" s="988" t="s">
        <v>2961</v>
      </c>
      <c r="M250" s="988" t="s">
        <v>22</v>
      </c>
      <c r="N250" s="988"/>
      <c r="O250" s="988"/>
      <c r="P250" s="988"/>
      <c r="Q250" s="991"/>
      <c r="R250" s="992"/>
    </row>
    <row r="251" spans="1:18" ht="30" customHeight="1">
      <c r="A251" s="987"/>
      <c r="B251" s="990"/>
      <c r="C251" s="990"/>
      <c r="D251" s="997"/>
      <c r="E251" s="990"/>
      <c r="F251" s="990"/>
      <c r="G251" s="990"/>
      <c r="H251" s="990"/>
      <c r="I251" s="994"/>
      <c r="J251" s="995">
        <v>198.71899999999999</v>
      </c>
      <c r="K251" s="988"/>
      <c r="L251" s="988"/>
      <c r="M251" s="988"/>
      <c r="N251" s="988"/>
      <c r="O251" s="988"/>
      <c r="P251" s="988"/>
      <c r="Q251" s="991"/>
      <c r="R251" s="992"/>
    </row>
    <row r="252" spans="1:18" ht="30" customHeight="1">
      <c r="A252" s="987">
        <f>A250+1</f>
        <v>123</v>
      </c>
      <c r="B252" s="990" t="s">
        <v>3028</v>
      </c>
      <c r="C252" s="990" t="s">
        <v>1319</v>
      </c>
      <c r="D252" s="989" t="s">
        <v>3029</v>
      </c>
      <c r="E252" s="990"/>
      <c r="F252" s="990"/>
      <c r="G252" s="990"/>
      <c r="H252" s="990"/>
      <c r="I252" s="994"/>
      <c r="J252" s="995"/>
      <c r="K252" s="988"/>
      <c r="L252" s="988"/>
      <c r="M252" s="988"/>
      <c r="N252" s="988"/>
      <c r="O252" s="988"/>
      <c r="P252" s="988"/>
      <c r="Q252" s="991"/>
      <c r="R252" s="992"/>
    </row>
    <row r="253" spans="1:18" ht="30" customHeight="1">
      <c r="A253" s="987"/>
      <c r="B253" s="990"/>
      <c r="C253" s="990"/>
      <c r="D253" s="997"/>
      <c r="E253" s="990"/>
      <c r="F253" s="990"/>
      <c r="G253" s="990"/>
      <c r="H253" s="990"/>
      <c r="I253" s="994"/>
      <c r="J253" s="995">
        <v>287.04700000000003</v>
      </c>
      <c r="K253" s="988"/>
      <c r="L253" s="988"/>
      <c r="M253" s="988"/>
      <c r="N253" s="988"/>
      <c r="O253" s="988"/>
      <c r="P253" s="988"/>
      <c r="Q253" s="991"/>
      <c r="R253" s="992"/>
    </row>
    <row r="254" spans="1:18" ht="30" customHeight="1">
      <c r="A254" s="987">
        <f>A252+1</f>
        <v>124</v>
      </c>
      <c r="B254" s="990" t="s">
        <v>3030</v>
      </c>
      <c r="C254" s="990" t="s">
        <v>1277</v>
      </c>
      <c r="D254" s="989" t="s">
        <v>3031</v>
      </c>
      <c r="E254" s="990"/>
      <c r="F254" s="990"/>
      <c r="G254" s="990"/>
      <c r="H254" s="990"/>
      <c r="I254" s="994" t="s">
        <v>1766</v>
      </c>
      <c r="J254" s="995"/>
      <c r="K254" s="988"/>
      <c r="L254" s="988" t="s">
        <v>2961</v>
      </c>
      <c r="M254" s="988" t="s">
        <v>1009</v>
      </c>
      <c r="N254" s="996" t="s">
        <v>1009</v>
      </c>
      <c r="O254" s="988" t="s">
        <v>1009</v>
      </c>
      <c r="P254" s="988"/>
      <c r="Q254" s="991"/>
      <c r="R254" s="992"/>
    </row>
    <row r="255" spans="1:18" ht="30" customHeight="1">
      <c r="A255" s="987"/>
      <c r="B255" s="990"/>
      <c r="C255" s="990"/>
      <c r="D255" s="997"/>
      <c r="E255" s="990"/>
      <c r="F255" s="990"/>
      <c r="G255" s="990"/>
      <c r="H255" s="990"/>
      <c r="I255" s="994"/>
      <c r="J255" s="995">
        <v>317.654</v>
      </c>
      <c r="K255" s="988"/>
      <c r="L255" s="988"/>
      <c r="M255" s="988"/>
      <c r="N255" s="988"/>
      <c r="O255" s="988"/>
      <c r="P255" s="988"/>
      <c r="Q255" s="991"/>
      <c r="R255" s="992"/>
    </row>
    <row r="256" spans="1:18" ht="30" customHeight="1">
      <c r="A256" s="987">
        <f>A254+1</f>
        <v>125</v>
      </c>
      <c r="B256" s="990" t="s">
        <v>3032</v>
      </c>
      <c r="C256" s="990" t="s">
        <v>2026</v>
      </c>
      <c r="D256" s="989" t="s">
        <v>3033</v>
      </c>
      <c r="E256" s="990"/>
      <c r="F256" s="990"/>
      <c r="G256" s="990"/>
      <c r="H256" s="990"/>
      <c r="I256" s="994"/>
      <c r="J256" s="995"/>
      <c r="K256" s="1004">
        <f>J235+J237+J239+J241+J243+J245+J247+J249+J251+J253+J255</f>
        <v>3476.6329999999998</v>
      </c>
      <c r="L256" s="1004"/>
      <c r="M256" s="1004"/>
      <c r="N256" s="1004"/>
      <c r="O256" s="1004"/>
      <c r="P256" s="1004"/>
      <c r="Q256" s="991"/>
      <c r="R256" s="1005"/>
    </row>
    <row r="257" spans="1:18" ht="30" customHeight="1">
      <c r="A257" s="987"/>
      <c r="B257" s="990"/>
      <c r="C257" s="990"/>
      <c r="D257" s="1001"/>
      <c r="E257" s="990"/>
      <c r="F257" s="990"/>
      <c r="G257" s="990"/>
      <c r="H257" s="990"/>
      <c r="I257" s="994"/>
      <c r="J257" s="995">
        <v>245.547</v>
      </c>
      <c r="K257" s="1004"/>
      <c r="L257" s="1004"/>
      <c r="M257" s="1004"/>
      <c r="N257" s="1004"/>
      <c r="O257" s="1004"/>
      <c r="P257" s="1004"/>
      <c r="Q257" s="991"/>
      <c r="R257" s="1006" t="s">
        <v>3025</v>
      </c>
    </row>
    <row r="258" spans="1:18" ht="30" customHeight="1">
      <c r="A258" s="987">
        <f>A256+1</f>
        <v>126</v>
      </c>
      <c r="B258" s="990" t="s">
        <v>3034</v>
      </c>
      <c r="C258" s="990" t="s">
        <v>1991</v>
      </c>
      <c r="D258" s="989" t="s">
        <v>3035</v>
      </c>
      <c r="E258" s="990"/>
      <c r="F258" s="990"/>
      <c r="G258" s="990"/>
      <c r="H258" s="990"/>
      <c r="I258" s="994"/>
      <c r="J258" s="995"/>
      <c r="K258" s="1004"/>
      <c r="L258" s="1004"/>
      <c r="M258" s="1004"/>
      <c r="N258" s="1004"/>
      <c r="O258" s="1004"/>
      <c r="P258" s="1004"/>
      <c r="Q258" s="991"/>
      <c r="R258" s="1005"/>
    </row>
    <row r="259" spans="1:18" ht="30" customHeight="1">
      <c r="A259" s="987"/>
      <c r="B259" s="990"/>
      <c r="C259" s="990"/>
      <c r="D259" s="997"/>
      <c r="E259" s="990"/>
      <c r="F259" s="990"/>
      <c r="G259" s="990"/>
      <c r="H259" s="990"/>
      <c r="I259" s="994"/>
      <c r="J259" s="995">
        <v>342.98599999999999</v>
      </c>
      <c r="K259" s="1004"/>
      <c r="L259" s="1004"/>
      <c r="M259" s="1004"/>
      <c r="N259" s="1004"/>
      <c r="O259" s="1004"/>
      <c r="P259" s="1004"/>
      <c r="Q259" s="991"/>
      <c r="R259" s="1005"/>
    </row>
    <row r="260" spans="1:18" ht="30" customHeight="1">
      <c r="A260" s="987">
        <f>A258+1</f>
        <v>127</v>
      </c>
      <c r="B260" s="990" t="s">
        <v>3036</v>
      </c>
      <c r="C260" s="990" t="s">
        <v>1269</v>
      </c>
      <c r="D260" s="989"/>
      <c r="E260" s="990"/>
      <c r="F260" s="990"/>
      <c r="G260" s="990"/>
      <c r="H260" s="990"/>
      <c r="I260" s="994" t="s">
        <v>1766</v>
      </c>
      <c r="J260" s="995"/>
      <c r="K260" s="1004"/>
      <c r="L260" s="1004" t="s">
        <v>2961</v>
      </c>
      <c r="M260" s="1004" t="s">
        <v>1009</v>
      </c>
      <c r="N260" s="1004" t="s">
        <v>1009</v>
      </c>
      <c r="O260" s="1004"/>
      <c r="P260" s="1004"/>
      <c r="Q260" s="991"/>
      <c r="R260" s="1005"/>
    </row>
    <row r="261" spans="1:18" ht="30" customHeight="1">
      <c r="A261" s="987"/>
      <c r="B261" s="990"/>
      <c r="C261" s="990"/>
      <c r="D261" s="997"/>
      <c r="E261" s="990"/>
      <c r="F261" s="990"/>
      <c r="G261" s="990"/>
      <c r="H261" s="990"/>
      <c r="I261" s="994"/>
      <c r="J261" s="995">
        <v>384.06400000000002</v>
      </c>
      <c r="K261" s="1004"/>
      <c r="L261" s="1004"/>
      <c r="M261" s="1004"/>
      <c r="N261" s="1004"/>
      <c r="O261" s="1004"/>
      <c r="P261" s="1004"/>
      <c r="Q261" s="991"/>
      <c r="R261" s="1005"/>
    </row>
    <row r="262" spans="1:18" ht="30" customHeight="1">
      <c r="A262" s="987">
        <f>A260+1</f>
        <v>128</v>
      </c>
      <c r="B262" s="990" t="s">
        <v>3037</v>
      </c>
      <c r="C262" s="990" t="s">
        <v>1269</v>
      </c>
      <c r="D262" s="989" t="s">
        <v>2471</v>
      </c>
      <c r="E262" s="990"/>
      <c r="F262" s="990"/>
      <c r="G262" s="990"/>
      <c r="H262" s="990"/>
      <c r="I262" s="994" t="s">
        <v>1766</v>
      </c>
      <c r="J262" s="996"/>
      <c r="K262" s="1004"/>
      <c r="L262" s="1004" t="s">
        <v>2961</v>
      </c>
      <c r="M262" s="1004" t="s">
        <v>1009</v>
      </c>
      <c r="N262" s="996" t="s">
        <v>1009</v>
      </c>
      <c r="O262" s="1004" t="s">
        <v>1009</v>
      </c>
      <c r="P262" s="1004"/>
      <c r="Q262" s="991"/>
      <c r="R262" s="1005"/>
    </row>
    <row r="263" spans="1:18" ht="30" customHeight="1">
      <c r="A263" s="987"/>
      <c r="B263" s="990"/>
      <c r="C263" s="990"/>
      <c r="D263" s="989"/>
      <c r="E263" s="990"/>
      <c r="F263" s="990"/>
      <c r="G263" s="990"/>
      <c r="H263" s="990"/>
      <c r="I263" s="994"/>
      <c r="J263" s="995">
        <v>373</v>
      </c>
      <c r="K263" s="1004"/>
      <c r="L263" s="1004"/>
      <c r="M263" s="1004"/>
      <c r="N263" s="1004"/>
      <c r="O263" s="1004"/>
      <c r="P263" s="1004"/>
      <c r="Q263" s="1278"/>
      <c r="R263" s="1005"/>
    </row>
    <row r="264" spans="1:18" ht="30" customHeight="1">
      <c r="A264" s="987">
        <f>A262+1</f>
        <v>129</v>
      </c>
      <c r="B264" s="990" t="s">
        <v>2472</v>
      </c>
      <c r="C264" s="990" t="s">
        <v>53</v>
      </c>
      <c r="D264" s="989"/>
      <c r="E264" s="990"/>
      <c r="F264" s="990"/>
      <c r="G264" s="990"/>
      <c r="H264" s="990"/>
      <c r="I264" s="994" t="s">
        <v>1766</v>
      </c>
      <c r="J264" s="995"/>
      <c r="K264" s="1004"/>
      <c r="L264" s="1004" t="s">
        <v>2961</v>
      </c>
      <c r="M264" s="1004" t="s">
        <v>1009</v>
      </c>
      <c r="N264" s="996" t="s">
        <v>1009</v>
      </c>
      <c r="O264" s="1004" t="s">
        <v>1009</v>
      </c>
      <c r="P264" s="1004"/>
      <c r="Q264" s="1279"/>
      <c r="R264" s="1005"/>
    </row>
    <row r="265" spans="1:18" ht="30" customHeight="1">
      <c r="A265" s="987"/>
      <c r="B265" s="990"/>
      <c r="C265" s="990"/>
      <c r="D265" s="989"/>
      <c r="E265" s="990"/>
      <c r="F265" s="990"/>
      <c r="G265" s="990"/>
      <c r="H265" s="990"/>
      <c r="I265" s="994"/>
      <c r="J265" s="995">
        <v>378</v>
      </c>
      <c r="K265" s="1004"/>
      <c r="L265" s="1004"/>
      <c r="M265" s="1004"/>
      <c r="N265" s="1004"/>
      <c r="O265" s="1004"/>
      <c r="P265" s="1004"/>
      <c r="Q265" s="1280"/>
      <c r="R265" s="1006" t="s">
        <v>3270</v>
      </c>
    </row>
    <row r="266" spans="1:18" ht="30" customHeight="1">
      <c r="A266" s="987">
        <f>A264+1</f>
        <v>130</v>
      </c>
      <c r="B266" s="990" t="s">
        <v>3038</v>
      </c>
      <c r="C266" s="1035" t="s">
        <v>915</v>
      </c>
      <c r="D266" s="1023"/>
      <c r="E266" s="990"/>
      <c r="F266" s="990"/>
      <c r="G266" s="990"/>
      <c r="H266" s="990"/>
      <c r="I266" s="994" t="s">
        <v>897</v>
      </c>
      <c r="J266" s="995"/>
      <c r="K266" s="1004"/>
      <c r="L266" s="1004" t="s">
        <v>2961</v>
      </c>
      <c r="M266" s="1004" t="s">
        <v>1009</v>
      </c>
      <c r="N266" s="996" t="s">
        <v>1009</v>
      </c>
      <c r="O266" s="1004"/>
      <c r="P266" s="1004"/>
      <c r="Q266" s="991"/>
      <c r="R266" s="1005"/>
    </row>
    <row r="267" spans="1:18" ht="30" customHeight="1">
      <c r="A267" s="987"/>
      <c r="B267" s="990"/>
      <c r="C267" s="990"/>
      <c r="D267" s="1023"/>
      <c r="E267" s="990"/>
      <c r="F267" s="990"/>
      <c r="G267" s="990"/>
      <c r="H267" s="990"/>
      <c r="I267" s="994"/>
      <c r="J267" s="995">
        <v>283</v>
      </c>
      <c r="K267" s="1004"/>
      <c r="L267" s="1004"/>
      <c r="M267" s="1004"/>
      <c r="N267" s="1004"/>
      <c r="O267" s="1004"/>
      <c r="P267" s="1004"/>
      <c r="Q267" s="991"/>
      <c r="R267" s="1005"/>
    </row>
    <row r="268" spans="1:18" ht="30" customHeight="1">
      <c r="A268" s="987">
        <f>A266+1</f>
        <v>131</v>
      </c>
      <c r="B268" s="990" t="s">
        <v>2475</v>
      </c>
      <c r="C268" s="990" t="s">
        <v>76</v>
      </c>
      <c r="D268" s="1023"/>
      <c r="E268" s="990"/>
      <c r="F268" s="990"/>
      <c r="G268" s="990"/>
      <c r="H268" s="990"/>
      <c r="I268" s="994" t="s">
        <v>1766</v>
      </c>
      <c r="J268" s="995"/>
      <c r="K268" s="1004"/>
      <c r="L268" s="1004" t="s">
        <v>2961</v>
      </c>
      <c r="M268" s="1004" t="s">
        <v>1009</v>
      </c>
      <c r="N268" s="996" t="s">
        <v>1009</v>
      </c>
      <c r="O268" s="1004" t="s">
        <v>1009</v>
      </c>
      <c r="P268" s="1004"/>
      <c r="Q268" s="991"/>
      <c r="R268" s="1005"/>
    </row>
    <row r="269" spans="1:18" ht="30" customHeight="1">
      <c r="A269" s="987"/>
      <c r="B269" s="990"/>
      <c r="C269" s="990"/>
      <c r="D269" s="1023"/>
      <c r="E269" s="990"/>
      <c r="F269" s="990"/>
      <c r="G269" s="990"/>
      <c r="H269" s="990"/>
      <c r="I269" s="994"/>
      <c r="J269" s="995">
        <v>232.01499999999999</v>
      </c>
      <c r="K269" s="1004"/>
      <c r="L269" s="1004"/>
      <c r="M269" s="1004"/>
      <c r="N269" s="1004"/>
      <c r="O269" s="1004"/>
      <c r="P269" s="1004"/>
      <c r="Q269" s="991"/>
      <c r="R269" s="1005"/>
    </row>
    <row r="270" spans="1:18" ht="30" customHeight="1">
      <c r="A270" s="987">
        <f>A268+1</f>
        <v>132</v>
      </c>
      <c r="B270" s="990" t="s">
        <v>3039</v>
      </c>
      <c r="C270" s="990" t="s">
        <v>1269</v>
      </c>
      <c r="D270" s="1023" t="s">
        <v>3269</v>
      </c>
      <c r="E270" s="990"/>
      <c r="F270" s="990"/>
      <c r="G270" s="990"/>
      <c r="H270" s="990"/>
      <c r="I270" s="994" t="s">
        <v>1766</v>
      </c>
      <c r="J270" s="995"/>
      <c r="K270" s="1004"/>
      <c r="L270" s="1004" t="s">
        <v>2961</v>
      </c>
      <c r="M270" s="1004" t="s">
        <v>1009</v>
      </c>
      <c r="N270" s="996" t="s">
        <v>1009</v>
      </c>
      <c r="O270" s="1004" t="s">
        <v>1009</v>
      </c>
      <c r="P270" s="1004"/>
      <c r="Q270" s="991"/>
      <c r="R270" s="1005"/>
    </row>
    <row r="271" spans="1:18" ht="30" customHeight="1">
      <c r="A271" s="987"/>
      <c r="B271" s="990"/>
      <c r="C271" s="990"/>
      <c r="D271" s="989"/>
      <c r="E271" s="990"/>
      <c r="F271" s="990"/>
      <c r="G271" s="990"/>
      <c r="H271" s="990"/>
      <c r="I271" s="994"/>
      <c r="J271" s="995">
        <v>323.18599999999998</v>
      </c>
      <c r="K271" s="1004"/>
      <c r="L271" s="1004"/>
      <c r="M271" s="1004"/>
      <c r="N271" s="1004"/>
      <c r="O271" s="1004"/>
      <c r="P271" s="1004"/>
      <c r="Q271" s="1278"/>
      <c r="R271" s="1005"/>
    </row>
    <row r="272" spans="1:18" ht="30" customHeight="1">
      <c r="A272" s="987">
        <f>A270+1</f>
        <v>133</v>
      </c>
      <c r="B272" s="990" t="s">
        <v>2401</v>
      </c>
      <c r="C272" s="990" t="s">
        <v>76</v>
      </c>
      <c r="D272" s="989"/>
      <c r="E272" s="990"/>
      <c r="F272" s="990"/>
      <c r="G272" s="990"/>
      <c r="H272" s="990"/>
      <c r="I272" s="994" t="s">
        <v>1766</v>
      </c>
      <c r="J272" s="995"/>
      <c r="K272" s="1004"/>
      <c r="L272" s="1004" t="s">
        <v>2961</v>
      </c>
      <c r="M272" s="1004" t="s">
        <v>1009</v>
      </c>
      <c r="N272" s="1004"/>
      <c r="O272" s="1004" t="s">
        <v>1009</v>
      </c>
      <c r="P272" s="1004"/>
      <c r="Q272" s="1279"/>
      <c r="R272" s="1005"/>
    </row>
    <row r="273" spans="1:18" ht="30" customHeight="1">
      <c r="A273" s="987"/>
      <c r="B273" s="990"/>
      <c r="C273" s="990"/>
      <c r="D273" s="989"/>
      <c r="E273" s="990"/>
      <c r="F273" s="990"/>
      <c r="G273" s="990"/>
      <c r="H273" s="990"/>
      <c r="I273" s="994"/>
      <c r="J273" s="995">
        <v>351.47500000000002</v>
      </c>
      <c r="K273" s="1004"/>
      <c r="L273" s="1004"/>
      <c r="M273" s="1004"/>
      <c r="N273" s="1004"/>
      <c r="O273" s="1004"/>
      <c r="P273" s="1004"/>
      <c r="Q273" s="1279"/>
      <c r="R273" s="1005"/>
    </row>
    <row r="274" spans="1:18" ht="30" customHeight="1">
      <c r="A274" s="987">
        <f>A272+1</f>
        <v>134</v>
      </c>
      <c r="B274" s="990" t="s">
        <v>2478</v>
      </c>
      <c r="C274" s="990" t="s">
        <v>62</v>
      </c>
      <c r="D274" s="989"/>
      <c r="E274" s="990"/>
      <c r="F274" s="990"/>
      <c r="G274" s="990"/>
      <c r="H274" s="990"/>
      <c r="I274" s="994" t="s">
        <v>1766</v>
      </c>
      <c r="J274" s="995"/>
      <c r="K274" s="1004"/>
      <c r="L274" s="1004" t="s">
        <v>2961</v>
      </c>
      <c r="M274" s="1004" t="s">
        <v>1009</v>
      </c>
      <c r="N274" s="996" t="s">
        <v>1009</v>
      </c>
      <c r="O274" s="1004" t="s">
        <v>1009</v>
      </c>
      <c r="P274" s="1004"/>
      <c r="Q274" s="1279"/>
      <c r="R274" s="1005"/>
    </row>
    <row r="275" spans="1:18" ht="30" customHeight="1">
      <c r="A275" s="987"/>
      <c r="B275" s="990"/>
      <c r="C275" s="990"/>
      <c r="D275" s="989"/>
      <c r="E275" s="990"/>
      <c r="F275" s="990"/>
      <c r="G275" s="990"/>
      <c r="H275" s="990"/>
      <c r="I275" s="994"/>
      <c r="J275" s="995">
        <v>368.87400000000002</v>
      </c>
      <c r="K275" s="1004"/>
      <c r="L275" s="1004"/>
      <c r="M275" s="1004"/>
      <c r="N275" s="1004"/>
      <c r="O275" s="1004"/>
      <c r="P275" s="1004"/>
      <c r="Q275" s="1279"/>
      <c r="R275" s="1005"/>
    </row>
    <row r="276" spans="1:18" ht="30" customHeight="1">
      <c r="A276" s="987">
        <f>A274+1</f>
        <v>135</v>
      </c>
      <c r="B276" s="990" t="s">
        <v>2402</v>
      </c>
      <c r="C276" s="990" t="s">
        <v>76</v>
      </c>
      <c r="D276" s="989"/>
      <c r="E276" s="990"/>
      <c r="F276" s="990"/>
      <c r="G276" s="990"/>
      <c r="H276" s="990"/>
      <c r="I276" s="994" t="s">
        <v>1766</v>
      </c>
      <c r="J276" s="995"/>
      <c r="K276" s="1004"/>
      <c r="L276" s="1004" t="s">
        <v>2961</v>
      </c>
      <c r="M276" s="1004" t="s">
        <v>1009</v>
      </c>
      <c r="N276" s="996" t="s">
        <v>1009</v>
      </c>
      <c r="O276" s="1004" t="s">
        <v>1009</v>
      </c>
      <c r="P276" s="1004"/>
      <c r="Q276" s="1279"/>
      <c r="R276" s="1005"/>
    </row>
    <row r="277" spans="1:18" ht="30" customHeight="1">
      <c r="A277" s="987"/>
      <c r="B277" s="990"/>
      <c r="C277" s="990"/>
      <c r="D277" s="989"/>
      <c r="E277" s="990"/>
      <c r="F277" s="990"/>
      <c r="G277" s="990"/>
      <c r="H277" s="990"/>
      <c r="I277" s="994"/>
      <c r="J277" s="995">
        <v>366.14699999999999</v>
      </c>
      <c r="K277" s="1004"/>
      <c r="L277" s="1004"/>
      <c r="M277" s="1004"/>
      <c r="N277" s="1004"/>
      <c r="O277" s="1004"/>
      <c r="P277" s="1004"/>
      <c r="Q277" s="1280"/>
      <c r="R277" s="1005"/>
    </row>
    <row r="278" spans="1:18" ht="30" customHeight="1">
      <c r="A278" s="987">
        <f>A276+1</f>
        <v>136</v>
      </c>
      <c r="B278" s="990" t="s">
        <v>3040</v>
      </c>
      <c r="C278" s="990" t="s">
        <v>1277</v>
      </c>
      <c r="D278" s="989" t="s">
        <v>2480</v>
      </c>
      <c r="E278" s="990"/>
      <c r="F278" s="990"/>
      <c r="G278" s="990"/>
      <c r="H278" s="990"/>
      <c r="I278" s="994" t="s">
        <v>1766</v>
      </c>
      <c r="J278" s="995"/>
      <c r="K278" s="1004"/>
      <c r="L278" s="1004" t="s">
        <v>2961</v>
      </c>
      <c r="M278" s="1004" t="s">
        <v>1009</v>
      </c>
      <c r="N278" s="996" t="s">
        <v>1009</v>
      </c>
      <c r="O278" s="1004"/>
      <c r="P278" s="1004"/>
      <c r="Q278" s="991"/>
      <c r="R278" s="1005"/>
    </row>
    <row r="279" spans="1:18" ht="30" customHeight="1">
      <c r="A279" s="987"/>
      <c r="B279" s="990"/>
      <c r="C279" s="990"/>
      <c r="D279" s="989"/>
      <c r="E279" s="990"/>
      <c r="F279" s="990"/>
      <c r="G279" s="990"/>
      <c r="H279" s="990"/>
      <c r="I279" s="994"/>
      <c r="J279" s="995">
        <v>326.20999999999998</v>
      </c>
      <c r="K279" s="1004"/>
      <c r="L279" s="1004"/>
      <c r="M279" s="1004"/>
      <c r="N279" s="1004"/>
      <c r="O279" s="1004"/>
      <c r="P279" s="1004"/>
      <c r="Q279" s="1278"/>
      <c r="R279" s="1005"/>
    </row>
    <row r="280" spans="1:18" ht="30" customHeight="1">
      <c r="A280" s="987">
        <f>A278+1</f>
        <v>137</v>
      </c>
      <c r="B280" s="990" t="s">
        <v>2400</v>
      </c>
      <c r="C280" s="990" t="s">
        <v>76</v>
      </c>
      <c r="D280" s="989"/>
      <c r="E280" s="990"/>
      <c r="F280" s="990"/>
      <c r="G280" s="990"/>
      <c r="H280" s="990"/>
      <c r="I280" s="994" t="s">
        <v>1766</v>
      </c>
      <c r="J280" s="995"/>
      <c r="K280" s="1004"/>
      <c r="L280" s="1004" t="s">
        <v>2961</v>
      </c>
      <c r="M280" s="1004" t="s">
        <v>1009</v>
      </c>
      <c r="N280" s="996" t="s">
        <v>1009</v>
      </c>
      <c r="O280" s="1004" t="s">
        <v>1009</v>
      </c>
      <c r="P280" s="1004"/>
      <c r="Q280" s="1279"/>
      <c r="R280" s="1005"/>
    </row>
    <row r="281" spans="1:18" ht="30" customHeight="1">
      <c r="A281" s="987"/>
      <c r="B281" s="990"/>
      <c r="C281" s="990"/>
      <c r="D281" s="989"/>
      <c r="E281" s="990"/>
      <c r="F281" s="990"/>
      <c r="G281" s="990"/>
      <c r="H281" s="990"/>
      <c r="I281" s="994"/>
      <c r="J281" s="995">
        <v>308.149</v>
      </c>
      <c r="K281" s="1004"/>
      <c r="L281" s="1004"/>
      <c r="M281" s="1004"/>
      <c r="N281" s="1004"/>
      <c r="O281" s="1004"/>
      <c r="P281" s="1004"/>
      <c r="Q281" s="1280"/>
      <c r="R281" s="1005"/>
    </row>
    <row r="282" spans="1:18" ht="30" customHeight="1">
      <c r="A282" s="987">
        <f>A280+1</f>
        <v>138</v>
      </c>
      <c r="B282" s="990" t="s">
        <v>3041</v>
      </c>
      <c r="C282" s="990" t="s">
        <v>1277</v>
      </c>
      <c r="D282" s="989" t="s">
        <v>2482</v>
      </c>
      <c r="E282" s="990"/>
      <c r="F282" s="990"/>
      <c r="G282" s="990"/>
      <c r="H282" s="990"/>
      <c r="I282" s="994"/>
      <c r="J282" s="995"/>
      <c r="K282" s="1004"/>
      <c r="L282" s="1004"/>
      <c r="M282" s="1004"/>
      <c r="N282" s="1004"/>
      <c r="O282" s="1004"/>
      <c r="P282" s="1004"/>
      <c r="Q282" s="991"/>
      <c r="R282" s="1005"/>
    </row>
    <row r="283" spans="1:18" ht="30" customHeight="1">
      <c r="A283" s="987"/>
      <c r="B283" s="990"/>
      <c r="C283" s="990"/>
      <c r="D283" s="989"/>
      <c r="E283" s="990"/>
      <c r="F283" s="990"/>
      <c r="G283" s="990"/>
      <c r="H283" s="990"/>
      <c r="I283" s="994"/>
      <c r="J283" s="995">
        <v>285.935</v>
      </c>
      <c r="K283" s="1004"/>
      <c r="L283" s="1004"/>
      <c r="M283" s="1004"/>
      <c r="N283" s="1004"/>
      <c r="O283" s="1004"/>
      <c r="P283" s="1004"/>
      <c r="Q283" s="1278"/>
      <c r="R283" s="1005"/>
    </row>
    <row r="284" spans="1:18" ht="30" customHeight="1">
      <c r="A284" s="987">
        <f>A282+1</f>
        <v>139</v>
      </c>
      <c r="B284" s="990" t="s">
        <v>2483</v>
      </c>
      <c r="C284" s="990" t="s">
        <v>76</v>
      </c>
      <c r="D284" s="989"/>
      <c r="E284" s="990"/>
      <c r="F284" s="990"/>
      <c r="G284" s="990"/>
      <c r="H284" s="990"/>
      <c r="I284" s="994"/>
      <c r="J284" s="995"/>
      <c r="K284" s="1004"/>
      <c r="L284" s="1004"/>
      <c r="M284" s="1004"/>
      <c r="N284" s="1004"/>
      <c r="O284" s="1004"/>
      <c r="P284" s="1004"/>
      <c r="Q284" s="1279"/>
      <c r="R284" s="1005"/>
    </row>
    <row r="285" spans="1:18" ht="30" customHeight="1">
      <c r="A285" s="987"/>
      <c r="B285" s="990"/>
      <c r="C285" s="990"/>
      <c r="D285" s="989"/>
      <c r="E285" s="990"/>
      <c r="F285" s="990"/>
      <c r="G285" s="990"/>
      <c r="H285" s="990"/>
      <c r="I285" s="994"/>
      <c r="J285" s="995">
        <v>232.238</v>
      </c>
      <c r="K285" s="1004"/>
      <c r="L285" s="1004"/>
      <c r="M285" s="1004"/>
      <c r="N285" s="1004"/>
      <c r="O285" s="1004"/>
      <c r="P285" s="1004"/>
      <c r="Q285" s="1280"/>
      <c r="R285" s="1005"/>
    </row>
    <row r="286" spans="1:18" ht="30" customHeight="1">
      <c r="A286" s="987">
        <f>A284+1</f>
        <v>140</v>
      </c>
      <c r="B286" s="990" t="s">
        <v>3042</v>
      </c>
      <c r="C286" s="990" t="s">
        <v>1319</v>
      </c>
      <c r="D286" s="989" t="s">
        <v>2485</v>
      </c>
      <c r="E286" s="990"/>
      <c r="F286" s="990"/>
      <c r="G286" s="990"/>
      <c r="H286" s="990"/>
      <c r="I286" s="994"/>
      <c r="J286" s="995"/>
      <c r="K286" s="1004"/>
      <c r="L286" s="1004"/>
      <c r="M286" s="1004"/>
      <c r="N286" s="1004"/>
      <c r="O286" s="1004"/>
      <c r="P286" s="1004"/>
      <c r="Q286" s="991"/>
      <c r="R286" s="1005"/>
    </row>
    <row r="287" spans="1:18" ht="30" customHeight="1">
      <c r="A287" s="987"/>
      <c r="B287" s="990"/>
      <c r="C287" s="990"/>
      <c r="D287" s="989"/>
      <c r="E287" s="990"/>
      <c r="F287" s="990"/>
      <c r="G287" s="990"/>
      <c r="H287" s="990"/>
      <c r="I287" s="994"/>
      <c r="J287" s="995">
        <v>396.91300000000001</v>
      </c>
      <c r="K287" s="1004"/>
      <c r="L287" s="1004"/>
      <c r="M287" s="1004"/>
      <c r="N287" s="1004"/>
      <c r="O287" s="1004"/>
      <c r="P287" s="1004"/>
      <c r="Q287" s="1278"/>
      <c r="R287" s="1005"/>
    </row>
    <row r="288" spans="1:18" ht="30" customHeight="1">
      <c r="A288" s="987">
        <f>A286+1</f>
        <v>141</v>
      </c>
      <c r="B288" s="990" t="s">
        <v>2486</v>
      </c>
      <c r="C288" s="990" t="s">
        <v>62</v>
      </c>
      <c r="D288" s="989"/>
      <c r="E288" s="990"/>
      <c r="F288" s="990"/>
      <c r="G288" s="990"/>
      <c r="H288" s="990"/>
      <c r="I288" s="994"/>
      <c r="J288" s="995"/>
      <c r="K288" s="1004"/>
      <c r="L288" s="1004"/>
      <c r="M288" s="1004"/>
      <c r="N288" s="1004"/>
      <c r="O288" s="1004"/>
      <c r="P288" s="1004"/>
      <c r="Q288" s="1279"/>
      <c r="R288" s="1005"/>
    </row>
    <row r="289" spans="1:18" ht="30" customHeight="1">
      <c r="A289" s="987"/>
      <c r="B289" s="990"/>
      <c r="C289" s="990"/>
      <c r="D289" s="989"/>
      <c r="E289" s="990"/>
      <c r="F289" s="990"/>
      <c r="G289" s="990"/>
      <c r="H289" s="990"/>
      <c r="I289" s="994"/>
      <c r="J289" s="995">
        <v>412.767</v>
      </c>
      <c r="K289" s="1004"/>
      <c r="L289" s="1004"/>
      <c r="M289" s="1004"/>
      <c r="N289" s="1004"/>
      <c r="O289" s="1004"/>
      <c r="P289" s="1004"/>
      <c r="Q289" s="1279"/>
      <c r="R289" s="1005"/>
    </row>
    <row r="290" spans="1:18" ht="30" customHeight="1">
      <c r="A290" s="987">
        <f>A288+1</f>
        <v>142</v>
      </c>
      <c r="B290" s="990" t="s">
        <v>2487</v>
      </c>
      <c r="C290" s="990" t="s">
        <v>53</v>
      </c>
      <c r="D290" s="989"/>
      <c r="E290" s="990"/>
      <c r="F290" s="990"/>
      <c r="G290" s="990"/>
      <c r="H290" s="990"/>
      <c r="I290" s="994"/>
      <c r="J290" s="995"/>
      <c r="K290" s="1004"/>
      <c r="L290" s="1004"/>
      <c r="M290" s="1004"/>
      <c r="N290" s="1004"/>
      <c r="O290" s="1004"/>
      <c r="P290" s="1004"/>
      <c r="Q290" s="1279"/>
      <c r="R290" s="1005"/>
    </row>
    <row r="291" spans="1:18" ht="30" customHeight="1">
      <c r="A291" s="987"/>
      <c r="B291" s="990"/>
      <c r="C291" s="990"/>
      <c r="D291" s="989"/>
      <c r="E291" s="990"/>
      <c r="F291" s="990"/>
      <c r="G291" s="990"/>
      <c r="H291" s="990"/>
      <c r="I291" s="994"/>
      <c r="J291" s="995">
        <v>402.69</v>
      </c>
      <c r="K291" s="1004"/>
      <c r="L291" s="1004"/>
      <c r="M291" s="1004"/>
      <c r="N291" s="1004"/>
      <c r="O291" s="1004"/>
      <c r="P291" s="1004"/>
      <c r="Q291" s="1280"/>
      <c r="R291" s="1005"/>
    </row>
    <row r="292" spans="1:18" ht="30" customHeight="1">
      <c r="A292" s="987">
        <f>A290+1</f>
        <v>143</v>
      </c>
      <c r="B292" s="990" t="s">
        <v>3043</v>
      </c>
      <c r="C292" s="990" t="s">
        <v>1361</v>
      </c>
      <c r="D292" s="989" t="s">
        <v>2509</v>
      </c>
      <c r="E292" s="990"/>
      <c r="F292" s="990"/>
      <c r="G292" s="990"/>
      <c r="H292" s="990"/>
      <c r="I292" s="994"/>
      <c r="J292" s="995"/>
      <c r="K292" s="1004"/>
      <c r="L292" s="1004"/>
      <c r="M292" s="1004"/>
      <c r="N292" s="1004"/>
      <c r="O292" s="1004"/>
      <c r="P292" s="1004"/>
      <c r="Q292" s="991"/>
      <c r="R292" s="1005"/>
    </row>
    <row r="293" spans="1:18" ht="30" customHeight="1">
      <c r="A293" s="987"/>
      <c r="B293" s="990"/>
      <c r="C293" s="990"/>
      <c r="D293" s="989"/>
      <c r="E293" s="990"/>
      <c r="F293" s="990"/>
      <c r="G293" s="990"/>
      <c r="H293" s="990"/>
      <c r="I293" s="994"/>
      <c r="J293" s="995">
        <v>374.13299999999998</v>
      </c>
      <c r="K293" s="1004"/>
      <c r="L293" s="1004"/>
      <c r="M293" s="1004"/>
      <c r="N293" s="1004"/>
      <c r="O293" s="1004"/>
      <c r="P293" s="1004"/>
      <c r="Q293" s="1278"/>
      <c r="R293" s="1005"/>
    </row>
    <row r="294" spans="1:18" ht="30" customHeight="1">
      <c r="A294" s="987">
        <f>A292+1</f>
        <v>144</v>
      </c>
      <c r="B294" s="990" t="s">
        <v>2489</v>
      </c>
      <c r="C294" s="990" t="s">
        <v>76</v>
      </c>
      <c r="D294" s="989"/>
      <c r="E294" s="990"/>
      <c r="F294" s="990"/>
      <c r="G294" s="990"/>
      <c r="H294" s="990"/>
      <c r="I294" s="994"/>
      <c r="J294" s="995"/>
      <c r="K294" s="1004"/>
      <c r="L294" s="1004"/>
      <c r="M294" s="1004"/>
      <c r="N294" s="1004"/>
      <c r="O294" s="1004"/>
      <c r="P294" s="1004"/>
      <c r="Q294" s="1279"/>
      <c r="R294" s="1005"/>
    </row>
    <row r="295" spans="1:18" ht="30" customHeight="1">
      <c r="A295" s="987"/>
      <c r="B295" s="990"/>
      <c r="C295" s="990"/>
      <c r="D295" s="989"/>
      <c r="E295" s="990"/>
      <c r="F295" s="990"/>
      <c r="G295" s="990"/>
      <c r="H295" s="990"/>
      <c r="I295" s="994"/>
      <c r="J295" s="995">
        <v>377.37599999999998</v>
      </c>
      <c r="K295" s="1004"/>
      <c r="L295" s="1004"/>
      <c r="M295" s="1004"/>
      <c r="N295" s="1004"/>
      <c r="O295" s="1004"/>
      <c r="P295" s="1004"/>
      <c r="Q295" s="1279"/>
      <c r="R295" s="1005"/>
    </row>
    <row r="296" spans="1:18" ht="30" customHeight="1">
      <c r="A296" s="987">
        <f>A294+1</f>
        <v>145</v>
      </c>
      <c r="B296" s="990" t="s">
        <v>2490</v>
      </c>
      <c r="C296" s="990" t="s">
        <v>76</v>
      </c>
      <c r="D296" s="989"/>
      <c r="E296" s="990"/>
      <c r="F296" s="990"/>
      <c r="G296" s="990"/>
      <c r="H296" s="990"/>
      <c r="I296" s="994"/>
      <c r="J296" s="995"/>
      <c r="K296" s="1004"/>
      <c r="L296" s="1004"/>
      <c r="M296" s="1004"/>
      <c r="N296" s="1004"/>
      <c r="O296" s="1004"/>
      <c r="P296" s="1004"/>
      <c r="Q296" s="1279"/>
      <c r="R296" s="1005"/>
    </row>
    <row r="297" spans="1:18" ht="30" customHeight="1">
      <c r="A297" s="987"/>
      <c r="B297" s="990"/>
      <c r="C297" s="990"/>
      <c r="D297" s="989"/>
      <c r="E297" s="990"/>
      <c r="F297" s="990"/>
      <c r="G297" s="990"/>
      <c r="H297" s="990"/>
      <c r="I297" s="994"/>
      <c r="J297" s="995">
        <v>385.34899999999999</v>
      </c>
      <c r="K297" s="1004"/>
      <c r="L297" s="1004"/>
      <c r="M297" s="1004"/>
      <c r="N297" s="1004"/>
      <c r="O297" s="1004"/>
      <c r="P297" s="1004"/>
      <c r="Q297" s="1280"/>
      <c r="R297" s="1005"/>
    </row>
    <row r="298" spans="1:18" ht="30" customHeight="1">
      <c r="A298" s="987">
        <f>A296+1</f>
        <v>146</v>
      </c>
      <c r="B298" s="990" t="s">
        <v>3044</v>
      </c>
      <c r="C298" s="990" t="s">
        <v>1269</v>
      </c>
      <c r="D298" s="989" t="s">
        <v>2513</v>
      </c>
      <c r="E298" s="990"/>
      <c r="F298" s="990"/>
      <c r="G298" s="990"/>
      <c r="H298" s="990"/>
      <c r="I298" s="994"/>
      <c r="J298" s="995"/>
      <c r="K298" s="1004"/>
      <c r="L298" s="1004"/>
      <c r="M298" s="1004"/>
      <c r="N298" s="1004"/>
      <c r="O298" s="1004"/>
      <c r="P298" s="1004"/>
      <c r="Q298" s="991"/>
      <c r="R298" s="1005"/>
    </row>
    <row r="299" spans="1:18" ht="30" customHeight="1">
      <c r="A299" s="987"/>
      <c r="B299" s="990"/>
      <c r="C299" s="990"/>
      <c r="D299" s="989"/>
      <c r="E299" s="990"/>
      <c r="F299" s="990"/>
      <c r="G299" s="990"/>
      <c r="H299" s="990"/>
      <c r="I299" s="994"/>
      <c r="J299" s="995">
        <v>395.25200000000001</v>
      </c>
      <c r="K299" s="1004"/>
      <c r="L299" s="1004"/>
      <c r="M299" s="1004"/>
      <c r="N299" s="1004"/>
      <c r="O299" s="1004"/>
      <c r="P299" s="1004"/>
      <c r="Q299" s="1278"/>
      <c r="R299" s="1005"/>
    </row>
    <row r="300" spans="1:18" ht="30" customHeight="1">
      <c r="A300" s="987">
        <f>A298+1</f>
        <v>147</v>
      </c>
      <c r="B300" s="990" t="s">
        <v>2492</v>
      </c>
      <c r="C300" s="990" t="s">
        <v>62</v>
      </c>
      <c r="D300" s="989"/>
      <c r="E300" s="990"/>
      <c r="F300" s="990"/>
      <c r="G300" s="990"/>
      <c r="H300" s="990"/>
      <c r="I300" s="994"/>
      <c r="J300" s="995"/>
      <c r="K300" s="1004"/>
      <c r="L300" s="1004"/>
      <c r="M300" s="1004"/>
      <c r="N300" s="1004"/>
      <c r="O300" s="1004"/>
      <c r="P300" s="1004"/>
      <c r="Q300" s="1279"/>
      <c r="R300" s="1005"/>
    </row>
    <row r="301" spans="1:18" ht="30" customHeight="1">
      <c r="A301" s="987"/>
      <c r="B301" s="990"/>
      <c r="C301" s="990"/>
      <c r="D301" s="989"/>
      <c r="E301" s="990"/>
      <c r="F301" s="990"/>
      <c r="G301" s="990"/>
      <c r="H301" s="990"/>
      <c r="I301" s="994"/>
      <c r="J301" s="995">
        <v>358.29399999999998</v>
      </c>
      <c r="K301" s="1004"/>
      <c r="L301" s="1004"/>
      <c r="M301" s="1004"/>
      <c r="N301" s="1004"/>
      <c r="O301" s="1004"/>
      <c r="P301" s="1004"/>
      <c r="Q301" s="1280"/>
      <c r="R301" s="1005"/>
    </row>
    <row r="302" spans="1:18" ht="30" customHeight="1">
      <c r="A302" s="987">
        <f>A300+1</f>
        <v>148</v>
      </c>
      <c r="B302" s="990" t="s">
        <v>3045</v>
      </c>
      <c r="C302" s="1003" t="s">
        <v>1277</v>
      </c>
      <c r="D302" s="989" t="s">
        <v>2517</v>
      </c>
      <c r="E302" s="990"/>
      <c r="F302" s="990"/>
      <c r="G302" s="990"/>
      <c r="H302" s="990"/>
      <c r="I302" s="994"/>
      <c r="J302" s="996"/>
      <c r="K302" s="1004"/>
      <c r="L302" s="1004" t="s">
        <v>2961</v>
      </c>
      <c r="M302" s="1004"/>
      <c r="N302" s="1004"/>
      <c r="O302" s="1004"/>
      <c r="P302" s="1004"/>
      <c r="Q302" s="991"/>
      <c r="R302" s="1005"/>
    </row>
    <row r="303" spans="1:18" ht="30" customHeight="1">
      <c r="A303" s="987"/>
      <c r="B303" s="990"/>
      <c r="C303" s="990"/>
      <c r="D303" s="989"/>
      <c r="E303" s="990"/>
      <c r="F303" s="990"/>
      <c r="G303" s="990"/>
      <c r="H303" s="990"/>
      <c r="I303" s="994"/>
      <c r="J303" s="995">
        <v>426.27600000000001</v>
      </c>
      <c r="K303" s="1004"/>
      <c r="L303" s="1004"/>
      <c r="M303" s="1004"/>
      <c r="N303" s="1004"/>
      <c r="O303" s="1004"/>
      <c r="P303" s="1004"/>
      <c r="Q303" s="991"/>
      <c r="R303" s="1006" t="s">
        <v>3271</v>
      </c>
    </row>
    <row r="304" spans="1:18" ht="30" customHeight="1">
      <c r="A304" s="987">
        <f>A302+1</f>
        <v>149</v>
      </c>
      <c r="B304" s="990" t="s">
        <v>3163</v>
      </c>
      <c r="C304" s="1003" t="s">
        <v>1980</v>
      </c>
      <c r="D304" s="989" t="s">
        <v>3170</v>
      </c>
      <c r="E304" s="990"/>
      <c r="F304" s="990"/>
      <c r="G304" s="990"/>
      <c r="H304" s="990"/>
      <c r="I304" s="994" t="s">
        <v>2762</v>
      </c>
      <c r="J304" s="995"/>
      <c r="K304" s="1004"/>
      <c r="L304" s="1004" t="s">
        <v>2961</v>
      </c>
      <c r="M304" s="1004" t="s">
        <v>1009</v>
      </c>
      <c r="N304" s="1004"/>
      <c r="O304" s="1004"/>
      <c r="P304" s="1004"/>
      <c r="Q304" s="991"/>
      <c r="R304" s="1005"/>
    </row>
    <row r="305" spans="1:18" ht="30" customHeight="1">
      <c r="A305" s="987"/>
      <c r="B305" s="990"/>
      <c r="C305" s="990"/>
      <c r="D305" s="989"/>
      <c r="E305" s="990"/>
      <c r="F305" s="990"/>
      <c r="G305" s="990"/>
      <c r="H305" s="990"/>
      <c r="I305" s="994"/>
      <c r="J305" s="995">
        <v>217.161</v>
      </c>
      <c r="K305" s="1004"/>
      <c r="L305" s="1004"/>
      <c r="M305" s="1004"/>
      <c r="N305" s="1004"/>
      <c r="O305" s="1004"/>
      <c r="P305" s="1004"/>
      <c r="Q305" s="991"/>
      <c r="R305" s="1005"/>
    </row>
    <row r="306" spans="1:18" ht="30" customHeight="1">
      <c r="A306" s="987">
        <f>A304+1</f>
        <v>150</v>
      </c>
      <c r="B306" s="990" t="s">
        <v>3164</v>
      </c>
      <c r="C306" s="990" t="s">
        <v>2220</v>
      </c>
      <c r="D306" s="989" t="s">
        <v>3171</v>
      </c>
      <c r="E306" s="990"/>
      <c r="F306" s="990"/>
      <c r="G306" s="990"/>
      <c r="H306" s="990"/>
      <c r="I306" s="994" t="s">
        <v>2762</v>
      </c>
      <c r="J306" s="995"/>
      <c r="K306" s="1004"/>
      <c r="L306" s="1004" t="s">
        <v>2961</v>
      </c>
      <c r="M306" s="1004" t="s">
        <v>1009</v>
      </c>
      <c r="N306" s="1004"/>
      <c r="O306" s="1004"/>
      <c r="P306" s="1004"/>
      <c r="Q306" s="991"/>
      <c r="R306" s="1005"/>
    </row>
    <row r="307" spans="1:18" ht="30" customHeight="1">
      <c r="A307" s="987"/>
      <c r="B307" s="990"/>
      <c r="C307" s="990"/>
      <c r="D307" s="989"/>
      <c r="E307" s="990"/>
      <c r="F307" s="990"/>
      <c r="G307" s="990"/>
      <c r="H307" s="990"/>
      <c r="I307" s="994"/>
      <c r="J307" s="995">
        <v>425.24400000000003</v>
      </c>
      <c r="K307" s="1004"/>
      <c r="L307" s="1004"/>
      <c r="M307" s="1004"/>
      <c r="N307" s="1004"/>
      <c r="O307" s="1004"/>
      <c r="P307" s="1004"/>
      <c r="Q307" s="991"/>
      <c r="R307" s="1005"/>
    </row>
    <row r="308" spans="1:18" ht="30" customHeight="1">
      <c r="A308" s="987">
        <f>A306+1</f>
        <v>151</v>
      </c>
      <c r="B308" s="990" t="s">
        <v>3165</v>
      </c>
      <c r="C308" s="990" t="s">
        <v>3267</v>
      </c>
      <c r="D308" s="989"/>
      <c r="E308" s="990"/>
      <c r="F308" s="990"/>
      <c r="G308" s="990"/>
      <c r="H308" s="990"/>
      <c r="I308" s="994" t="s">
        <v>1766</v>
      </c>
      <c r="J308" s="995"/>
      <c r="K308" s="1004"/>
      <c r="L308" s="1004" t="s">
        <v>2961</v>
      </c>
      <c r="M308" s="1004" t="s">
        <v>22</v>
      </c>
      <c r="N308" s="1004"/>
      <c r="O308" s="1004"/>
      <c r="P308" s="1004"/>
      <c r="Q308" s="991"/>
      <c r="R308" s="1005"/>
    </row>
    <row r="309" spans="1:18" ht="30" customHeight="1">
      <c r="A309" s="987"/>
      <c r="B309" s="990"/>
      <c r="C309" s="990"/>
      <c r="D309" s="989"/>
      <c r="E309" s="990"/>
      <c r="F309" s="990"/>
      <c r="G309" s="990"/>
      <c r="H309" s="990"/>
      <c r="I309" s="994"/>
      <c r="J309" s="995">
        <v>373.291</v>
      </c>
      <c r="K309" s="1004"/>
      <c r="L309" s="1004"/>
      <c r="M309" s="1004"/>
      <c r="N309" s="1004"/>
      <c r="O309" s="1004"/>
      <c r="P309" s="1004"/>
      <c r="Q309" s="991"/>
      <c r="R309" s="1005"/>
    </row>
    <row r="310" spans="1:18" ht="30" customHeight="1">
      <c r="A310" s="987">
        <f>A308+1</f>
        <v>152</v>
      </c>
      <c r="B310" s="990" t="s">
        <v>3166</v>
      </c>
      <c r="C310" s="990" t="s">
        <v>2026</v>
      </c>
      <c r="D310" s="989" t="s">
        <v>3172</v>
      </c>
      <c r="E310" s="990">
        <v>2</v>
      </c>
      <c r="F310" s="990">
        <v>2</v>
      </c>
      <c r="G310" s="990">
        <v>2</v>
      </c>
      <c r="H310" s="990">
        <v>2</v>
      </c>
      <c r="I310" s="994" t="s">
        <v>2762</v>
      </c>
      <c r="J310" s="995"/>
      <c r="K310" s="1004"/>
      <c r="L310" s="1004" t="s">
        <v>2961</v>
      </c>
      <c r="M310" s="1004" t="s">
        <v>1009</v>
      </c>
      <c r="N310" s="996" t="s">
        <v>1009</v>
      </c>
      <c r="O310" s="1004"/>
      <c r="P310" s="1004"/>
      <c r="Q310" s="991"/>
      <c r="R310" s="1005"/>
    </row>
    <row r="311" spans="1:18" ht="30" customHeight="1">
      <c r="A311" s="987"/>
      <c r="B311" s="990"/>
      <c r="C311" s="990"/>
      <c r="D311" s="989"/>
      <c r="E311" s="990"/>
      <c r="F311" s="990"/>
      <c r="G311" s="990"/>
      <c r="H311" s="990"/>
      <c r="I311" s="994"/>
      <c r="J311" s="995">
        <v>240.81</v>
      </c>
      <c r="K311" s="1004"/>
      <c r="L311" s="1004"/>
      <c r="M311" s="1004"/>
      <c r="N311" s="1004"/>
      <c r="O311" s="1004"/>
      <c r="P311" s="1004"/>
      <c r="Q311" s="991"/>
      <c r="R311" s="1006" t="s">
        <v>3272</v>
      </c>
    </row>
    <row r="312" spans="1:18" ht="30" customHeight="1">
      <c r="A312" s="987">
        <f>A310+1</f>
        <v>153</v>
      </c>
      <c r="B312" s="990" t="s">
        <v>3167</v>
      </c>
      <c r="C312" s="990" t="s">
        <v>3268</v>
      </c>
      <c r="D312" s="989" t="s">
        <v>3173</v>
      </c>
      <c r="E312" s="990"/>
      <c r="F312" s="990"/>
      <c r="G312" s="990"/>
      <c r="H312" s="990"/>
      <c r="I312" s="994"/>
      <c r="J312" s="995"/>
      <c r="K312" s="1004"/>
      <c r="L312" s="1004"/>
      <c r="M312" s="1004"/>
      <c r="N312" s="1004"/>
      <c r="O312" s="1004"/>
      <c r="P312" s="1004"/>
      <c r="Q312" s="991"/>
      <c r="R312" s="1005"/>
    </row>
    <row r="313" spans="1:18" ht="30" customHeight="1">
      <c r="A313" s="987"/>
      <c r="B313" s="990"/>
      <c r="C313" s="990"/>
      <c r="D313" s="989"/>
      <c r="E313" s="990"/>
      <c r="F313" s="990"/>
      <c r="G313" s="990"/>
      <c r="H313" s="990"/>
      <c r="I313" s="994"/>
      <c r="J313" s="995">
        <v>501.81299999999999</v>
      </c>
      <c r="K313" s="1004"/>
      <c r="L313" s="1004"/>
      <c r="M313" s="1004"/>
      <c r="N313" s="1004"/>
      <c r="O313" s="1004"/>
      <c r="P313" s="1004"/>
      <c r="Q313" s="991"/>
      <c r="R313" s="1005"/>
    </row>
    <row r="314" spans="1:18" ht="30" customHeight="1">
      <c r="A314" s="987">
        <f>A312+1</f>
        <v>154</v>
      </c>
      <c r="B314" s="990" t="s">
        <v>3168</v>
      </c>
      <c r="C314" s="1003" t="s">
        <v>1980</v>
      </c>
      <c r="D314" s="989" t="s">
        <v>3174</v>
      </c>
      <c r="E314" s="990"/>
      <c r="F314" s="990"/>
      <c r="G314" s="990"/>
      <c r="H314" s="990"/>
      <c r="I314" s="994" t="s">
        <v>2762</v>
      </c>
      <c r="J314" s="995"/>
      <c r="K314" s="1004"/>
      <c r="L314" s="1004" t="s">
        <v>2961</v>
      </c>
      <c r="M314" s="1004" t="s">
        <v>1009</v>
      </c>
      <c r="N314" s="996" t="s">
        <v>1009</v>
      </c>
      <c r="O314" s="1004"/>
      <c r="P314" s="1004"/>
      <c r="Q314" s="991"/>
      <c r="R314" s="1005"/>
    </row>
    <row r="315" spans="1:18" ht="30" customHeight="1">
      <c r="A315" s="987"/>
      <c r="B315" s="990"/>
      <c r="C315" s="990"/>
      <c r="D315" s="989"/>
      <c r="E315" s="990"/>
      <c r="F315" s="990"/>
      <c r="G315" s="990"/>
      <c r="H315" s="990"/>
      <c r="I315" s="994"/>
      <c r="J315" s="995">
        <v>244.06800000000001</v>
      </c>
      <c r="K315" s="1004"/>
      <c r="L315" s="1004"/>
      <c r="M315" s="1004"/>
      <c r="N315" s="1004"/>
      <c r="O315" s="1004"/>
      <c r="P315" s="1004"/>
      <c r="Q315" s="991"/>
      <c r="R315" s="1006" t="s">
        <v>3273</v>
      </c>
    </row>
    <row r="316" spans="1:18" ht="30" customHeight="1">
      <c r="A316" s="987">
        <f>A314+1</f>
        <v>155</v>
      </c>
      <c r="B316" s="990" t="s">
        <v>3169</v>
      </c>
      <c r="C316" s="990" t="s">
        <v>2220</v>
      </c>
      <c r="D316" s="989" t="s">
        <v>3175</v>
      </c>
      <c r="E316" s="990"/>
      <c r="F316" s="990"/>
      <c r="G316" s="990"/>
      <c r="H316" s="990"/>
      <c r="I316" s="994" t="s">
        <v>2762</v>
      </c>
      <c r="J316" s="995"/>
      <c r="K316" s="1004"/>
      <c r="L316" s="1004" t="s">
        <v>2961</v>
      </c>
      <c r="M316" s="1004" t="s">
        <v>1009</v>
      </c>
      <c r="N316" s="996" t="s">
        <v>1009</v>
      </c>
      <c r="O316" s="1004"/>
      <c r="P316" s="1004"/>
      <c r="Q316" s="991"/>
      <c r="R316" s="1005"/>
    </row>
    <row r="317" spans="1:18" ht="30" customHeight="1">
      <c r="A317" s="987"/>
      <c r="B317" s="990"/>
      <c r="C317" s="990"/>
      <c r="D317" s="989"/>
      <c r="E317" s="990"/>
      <c r="F317" s="990"/>
      <c r="G317" s="990"/>
      <c r="H317" s="990"/>
      <c r="I317" s="994"/>
      <c r="J317" s="995">
        <v>387.815</v>
      </c>
      <c r="K317" s="1004"/>
      <c r="L317" s="1004"/>
      <c r="M317" s="1004"/>
      <c r="N317" s="1004"/>
      <c r="O317" s="1004"/>
      <c r="P317" s="1004"/>
      <c r="Q317" s="991"/>
      <c r="R317" s="1005"/>
    </row>
    <row r="318" spans="1:18" ht="30" customHeight="1">
      <c r="A318" s="987">
        <f>A316+1</f>
        <v>156</v>
      </c>
      <c r="B318" s="990" t="s">
        <v>3161</v>
      </c>
      <c r="C318" s="990" t="s">
        <v>3195</v>
      </c>
      <c r="D318" s="989"/>
      <c r="E318" s="990"/>
      <c r="F318" s="990"/>
      <c r="G318" s="990"/>
      <c r="H318" s="990"/>
      <c r="I318" s="994" t="s">
        <v>1766</v>
      </c>
      <c r="J318" s="995"/>
      <c r="K318" s="1004"/>
      <c r="L318" s="1004" t="s">
        <v>2961</v>
      </c>
      <c r="M318" s="1004" t="s">
        <v>1009</v>
      </c>
      <c r="N318" s="996" t="s">
        <v>1009</v>
      </c>
      <c r="O318" s="1004"/>
      <c r="P318" s="1004"/>
      <c r="Q318" s="991"/>
      <c r="R318" s="1005"/>
    </row>
    <row r="319" spans="1:18" ht="30" customHeight="1">
      <c r="A319" s="987"/>
      <c r="B319" s="990"/>
      <c r="C319" s="990"/>
      <c r="D319" s="989"/>
      <c r="E319" s="990"/>
      <c r="F319" s="990"/>
      <c r="G319" s="990"/>
      <c r="H319" s="990"/>
      <c r="I319" s="994"/>
      <c r="J319" s="995">
        <v>303.92700000000002</v>
      </c>
      <c r="K319" s="1004"/>
      <c r="L319" s="1004"/>
      <c r="M319" s="1004"/>
      <c r="N319" s="1004"/>
      <c r="O319" s="1004"/>
      <c r="P319" s="1004"/>
      <c r="Q319" s="991"/>
      <c r="R319" s="1005"/>
    </row>
    <row r="320" spans="1:18" ht="30" customHeight="1">
      <c r="A320" s="987">
        <f>A318+1</f>
        <v>157</v>
      </c>
      <c r="B320" s="990" t="s">
        <v>3162</v>
      </c>
      <c r="C320" s="990" t="s">
        <v>76</v>
      </c>
      <c r="D320" s="989"/>
      <c r="E320" s="990"/>
      <c r="F320" s="990"/>
      <c r="G320" s="990"/>
      <c r="H320" s="990"/>
      <c r="I320" s="994" t="s">
        <v>1766</v>
      </c>
      <c r="J320" s="995"/>
      <c r="K320" s="1004"/>
      <c r="L320" s="1004" t="s">
        <v>2961</v>
      </c>
      <c r="M320" s="1004" t="s">
        <v>1009</v>
      </c>
      <c r="N320" s="996" t="s">
        <v>1009</v>
      </c>
      <c r="O320" s="1004" t="s">
        <v>1009</v>
      </c>
      <c r="P320" s="1004"/>
      <c r="Q320" s="991"/>
      <c r="R320" s="1054"/>
    </row>
    <row r="321" spans="1:18">
      <c r="O321" s="980"/>
    </row>
    <row r="322" spans="1:18" ht="30" customHeight="1">
      <c r="A322" s="987">
        <f>A320+1</f>
        <v>158</v>
      </c>
      <c r="B322" s="990" t="s">
        <v>3046</v>
      </c>
      <c r="C322" s="990" t="s">
        <v>3176</v>
      </c>
      <c r="D322" s="989" t="s">
        <v>2524</v>
      </c>
      <c r="E322" s="990"/>
      <c r="F322" s="990"/>
      <c r="G322" s="990"/>
      <c r="H322" s="990"/>
      <c r="I322" s="994" t="s">
        <v>1766</v>
      </c>
      <c r="J322" s="996"/>
      <c r="K322" s="1004"/>
      <c r="L322" s="1004" t="s">
        <v>2961</v>
      </c>
      <c r="M322" s="1004" t="s">
        <v>1009</v>
      </c>
      <c r="N322" s="996" t="s">
        <v>1009</v>
      </c>
      <c r="O322" s="1004"/>
      <c r="P322" s="1004"/>
      <c r="Q322" s="991"/>
      <c r="R322" s="1005"/>
    </row>
    <row r="323" spans="1:18" ht="30" customHeight="1">
      <c r="A323" s="987"/>
      <c r="B323" s="990"/>
      <c r="C323" s="990"/>
      <c r="D323" s="989"/>
      <c r="E323" s="990"/>
      <c r="F323" s="990"/>
      <c r="G323" s="990"/>
      <c r="H323" s="990"/>
      <c r="I323" s="994"/>
      <c r="J323" s="995">
        <v>407.94600000000003</v>
      </c>
      <c r="K323" s="1004"/>
      <c r="L323" s="1004"/>
      <c r="M323" s="1004"/>
      <c r="N323" s="1004"/>
      <c r="O323" s="1004"/>
      <c r="P323" s="1004"/>
      <c r="Q323" s="1278"/>
      <c r="R323" s="1005"/>
    </row>
    <row r="324" spans="1:18" ht="30" customHeight="1">
      <c r="A324" s="987">
        <f>A322+1</f>
        <v>159</v>
      </c>
      <c r="B324" s="990" t="s">
        <v>2525</v>
      </c>
      <c r="C324" s="990" t="s">
        <v>62</v>
      </c>
      <c r="D324" s="989"/>
      <c r="E324" s="990"/>
      <c r="F324" s="990"/>
      <c r="G324" s="990"/>
      <c r="H324" s="990"/>
      <c r="I324" s="994" t="s">
        <v>1766</v>
      </c>
      <c r="J324" s="995"/>
      <c r="K324" s="1004"/>
      <c r="L324" s="1004" t="s">
        <v>2961</v>
      </c>
      <c r="M324" s="1004" t="s">
        <v>1009</v>
      </c>
      <c r="N324" s="996" t="s">
        <v>1009</v>
      </c>
      <c r="O324" s="1004" t="s">
        <v>1009</v>
      </c>
      <c r="P324" s="1004"/>
      <c r="Q324" s="1279"/>
      <c r="R324" s="1005"/>
    </row>
    <row r="325" spans="1:18" ht="30" customHeight="1">
      <c r="A325" s="987"/>
      <c r="B325" s="990"/>
      <c r="C325" s="990"/>
      <c r="D325" s="989"/>
      <c r="E325" s="990"/>
      <c r="F325" s="990"/>
      <c r="G325" s="990"/>
      <c r="H325" s="990"/>
      <c r="I325" s="994"/>
      <c r="J325" s="995">
        <v>429.84699999999998</v>
      </c>
      <c r="K325" s="1004"/>
      <c r="L325" s="1004"/>
      <c r="M325" s="1004"/>
      <c r="N325" s="1004"/>
      <c r="O325" s="1004"/>
      <c r="P325" s="1004"/>
      <c r="Q325" s="1279"/>
      <c r="R325" s="1005"/>
    </row>
    <row r="326" spans="1:18" ht="30" customHeight="1">
      <c r="A326" s="987">
        <f>A324+1</f>
        <v>160</v>
      </c>
      <c r="B326" s="990" t="s">
        <v>2526</v>
      </c>
      <c r="C326" s="990" t="s">
        <v>62</v>
      </c>
      <c r="D326" s="989"/>
      <c r="E326" s="990"/>
      <c r="F326" s="990"/>
      <c r="G326" s="990"/>
      <c r="H326" s="990"/>
      <c r="I326" s="994" t="s">
        <v>1766</v>
      </c>
      <c r="J326" s="995"/>
      <c r="K326" s="1004"/>
      <c r="L326" s="1004" t="s">
        <v>2961</v>
      </c>
      <c r="M326" s="1004" t="s">
        <v>1009</v>
      </c>
      <c r="N326" s="996" t="s">
        <v>1009</v>
      </c>
      <c r="O326" s="1004"/>
      <c r="P326" s="1004"/>
      <c r="Q326" s="1279"/>
      <c r="R326" s="1005"/>
    </row>
    <row r="327" spans="1:18" ht="30" customHeight="1">
      <c r="A327" s="987"/>
      <c r="B327" s="990"/>
      <c r="C327" s="990"/>
      <c r="D327" s="989"/>
      <c r="E327" s="990"/>
      <c r="F327" s="990"/>
      <c r="G327" s="990"/>
      <c r="H327" s="990"/>
      <c r="I327" s="994"/>
      <c r="J327" s="995">
        <v>407.77800000000002</v>
      </c>
      <c r="K327" s="1004"/>
      <c r="L327" s="1004"/>
      <c r="M327" s="1004"/>
      <c r="N327" s="1004"/>
      <c r="O327" s="1004"/>
      <c r="P327" s="1004"/>
      <c r="Q327" s="1279"/>
      <c r="R327" s="1005"/>
    </row>
    <row r="328" spans="1:18" ht="30" customHeight="1">
      <c r="A328" s="987">
        <f>A326+1</f>
        <v>161</v>
      </c>
      <c r="B328" s="990" t="s">
        <v>2527</v>
      </c>
      <c r="C328" s="990" t="s">
        <v>62</v>
      </c>
      <c r="D328" s="989"/>
      <c r="E328" s="990"/>
      <c r="F328" s="990"/>
      <c r="G328" s="990"/>
      <c r="H328" s="990"/>
      <c r="I328" s="994" t="s">
        <v>1766</v>
      </c>
      <c r="J328" s="995"/>
      <c r="K328" s="1004"/>
      <c r="L328" s="1004" t="s">
        <v>2961</v>
      </c>
      <c r="M328" s="1004" t="s">
        <v>1009</v>
      </c>
      <c r="N328" s="996" t="s">
        <v>1009</v>
      </c>
      <c r="O328" s="1004" t="s">
        <v>1009</v>
      </c>
      <c r="P328" s="1004"/>
      <c r="Q328" s="1279"/>
      <c r="R328" s="1005"/>
    </row>
    <row r="329" spans="1:18" ht="30" customHeight="1">
      <c r="A329" s="987"/>
      <c r="B329" s="990"/>
      <c r="C329" s="990"/>
      <c r="D329" s="989"/>
      <c r="E329" s="990"/>
      <c r="F329" s="990"/>
      <c r="G329" s="990"/>
      <c r="H329" s="990"/>
      <c r="I329" s="994"/>
      <c r="J329" s="995">
        <v>416.733</v>
      </c>
      <c r="K329" s="1004"/>
      <c r="L329" s="1004"/>
      <c r="M329" s="1004"/>
      <c r="N329" s="1004"/>
      <c r="O329" s="1004"/>
      <c r="P329" s="1004"/>
      <c r="Q329" s="1279"/>
      <c r="R329" s="1005"/>
    </row>
    <row r="330" spans="1:18" ht="30" customHeight="1">
      <c r="A330" s="987">
        <f>A328+1</f>
        <v>162</v>
      </c>
      <c r="B330" s="990" t="s">
        <v>2528</v>
      </c>
      <c r="C330" s="990" t="s">
        <v>76</v>
      </c>
      <c r="D330" s="989"/>
      <c r="E330" s="990"/>
      <c r="F330" s="990"/>
      <c r="G330" s="990"/>
      <c r="H330" s="990"/>
      <c r="I330" s="994" t="s">
        <v>1766</v>
      </c>
      <c r="J330" s="995"/>
      <c r="K330" s="1004"/>
      <c r="L330" s="1004" t="s">
        <v>2961</v>
      </c>
      <c r="M330" s="1004" t="s">
        <v>1009</v>
      </c>
      <c r="N330" s="996" t="s">
        <v>1009</v>
      </c>
      <c r="O330" s="1004" t="s">
        <v>1009</v>
      </c>
      <c r="P330" s="1004"/>
      <c r="Q330" s="1279"/>
      <c r="R330" s="1005"/>
    </row>
    <row r="331" spans="1:18" ht="30" customHeight="1">
      <c r="A331" s="987"/>
      <c r="B331" s="990"/>
      <c r="C331" s="990"/>
      <c r="D331" s="989"/>
      <c r="E331" s="990"/>
      <c r="F331" s="990"/>
      <c r="G331" s="990"/>
      <c r="H331" s="990"/>
      <c r="I331" s="994"/>
      <c r="J331" s="995">
        <v>421.34500000000003</v>
      </c>
      <c r="K331" s="1004"/>
      <c r="L331" s="1004"/>
      <c r="M331" s="1004"/>
      <c r="N331" s="1004"/>
      <c r="O331" s="1004"/>
      <c r="P331" s="1004"/>
      <c r="Q331" s="1279"/>
      <c r="R331" s="1005"/>
    </row>
    <row r="332" spans="1:18" ht="30" customHeight="1">
      <c r="A332" s="987">
        <f>A330+1</f>
        <v>163</v>
      </c>
      <c r="B332" s="990" t="s">
        <v>2529</v>
      </c>
      <c r="C332" s="990" t="s">
        <v>62</v>
      </c>
      <c r="D332" s="989"/>
      <c r="E332" s="990"/>
      <c r="F332" s="990"/>
      <c r="G332" s="990"/>
      <c r="H332" s="990"/>
      <c r="I332" s="994" t="s">
        <v>1766</v>
      </c>
      <c r="J332" s="995"/>
      <c r="K332" s="1004"/>
      <c r="L332" s="1004" t="s">
        <v>2961</v>
      </c>
      <c r="M332" s="1004" t="s">
        <v>1009</v>
      </c>
      <c r="N332" s="996" t="s">
        <v>1009</v>
      </c>
      <c r="O332" s="1004" t="s">
        <v>1009</v>
      </c>
      <c r="P332" s="1004"/>
      <c r="Q332" s="1279"/>
      <c r="R332" s="1005"/>
    </row>
    <row r="333" spans="1:18" ht="30" customHeight="1">
      <c r="A333" s="987"/>
      <c r="B333" s="990"/>
      <c r="C333" s="990"/>
      <c r="D333" s="989"/>
      <c r="E333" s="990"/>
      <c r="F333" s="990"/>
      <c r="G333" s="990"/>
      <c r="H333" s="990"/>
      <c r="I333" s="994"/>
      <c r="J333" s="995">
        <v>385.64</v>
      </c>
      <c r="K333" s="1004"/>
      <c r="L333" s="1004"/>
      <c r="M333" s="1004"/>
      <c r="N333" s="1004"/>
      <c r="O333" s="1004"/>
      <c r="P333" s="1004"/>
      <c r="Q333" s="1279"/>
      <c r="R333" s="1005"/>
    </row>
    <row r="334" spans="1:18" ht="30" customHeight="1">
      <c r="A334" s="987">
        <f>A332+1</f>
        <v>164</v>
      </c>
      <c r="B334" s="990" t="s">
        <v>2530</v>
      </c>
      <c r="C334" s="1022" t="s">
        <v>249</v>
      </c>
      <c r="D334" s="989"/>
      <c r="E334" s="990"/>
      <c r="F334" s="990"/>
      <c r="G334" s="990"/>
      <c r="H334" s="990"/>
      <c r="I334" s="994" t="s">
        <v>1766</v>
      </c>
      <c r="J334" s="995"/>
      <c r="K334" s="1004"/>
      <c r="L334" s="1004" t="s">
        <v>2961</v>
      </c>
      <c r="M334" s="1004" t="s">
        <v>1009</v>
      </c>
      <c r="N334" s="996" t="s">
        <v>1009</v>
      </c>
      <c r="O334" s="1004" t="s">
        <v>1009</v>
      </c>
      <c r="P334" s="1004"/>
      <c r="Q334" s="1279"/>
      <c r="R334" s="1005"/>
    </row>
    <row r="335" spans="1:18" ht="30" customHeight="1">
      <c r="A335" s="987"/>
      <c r="B335" s="990"/>
      <c r="C335" s="990"/>
      <c r="D335" s="989"/>
      <c r="E335" s="990"/>
      <c r="F335" s="990"/>
      <c r="G335" s="990"/>
      <c r="H335" s="990"/>
      <c r="I335" s="994"/>
      <c r="J335" s="995">
        <v>372.69900000000001</v>
      </c>
      <c r="K335" s="1004"/>
      <c r="L335" s="1004"/>
      <c r="M335" s="1004"/>
      <c r="N335" s="1004"/>
      <c r="O335" s="1004"/>
      <c r="P335" s="1004"/>
      <c r="Q335" s="1280"/>
      <c r="R335" s="1006" t="s">
        <v>3274</v>
      </c>
    </row>
    <row r="336" spans="1:18" ht="30" customHeight="1">
      <c r="A336" s="987">
        <f>A334+1</f>
        <v>165</v>
      </c>
      <c r="B336" s="990" t="s">
        <v>3047</v>
      </c>
      <c r="C336" s="990" t="s">
        <v>1956</v>
      </c>
      <c r="D336" s="989" t="s">
        <v>2532</v>
      </c>
      <c r="E336" s="990">
        <v>1.5</v>
      </c>
      <c r="F336" s="990">
        <v>1.5</v>
      </c>
      <c r="G336" s="990">
        <v>1.5</v>
      </c>
      <c r="H336" s="990">
        <v>1.5</v>
      </c>
      <c r="I336" s="994" t="s">
        <v>1766</v>
      </c>
      <c r="J336" s="995"/>
      <c r="K336" s="1004"/>
      <c r="L336" s="1004" t="s">
        <v>2961</v>
      </c>
      <c r="M336" s="1004" t="s">
        <v>1009</v>
      </c>
      <c r="N336" s="996" t="s">
        <v>1009</v>
      </c>
      <c r="O336" s="1004"/>
      <c r="P336" s="1004"/>
      <c r="Q336" s="991"/>
      <c r="R336" s="1005"/>
    </row>
    <row r="337" spans="1:18" ht="30" customHeight="1">
      <c r="A337" s="987"/>
      <c r="B337" s="990"/>
      <c r="C337" s="990"/>
      <c r="D337" s="989"/>
      <c r="E337" s="990"/>
      <c r="F337" s="990"/>
      <c r="G337" s="990"/>
      <c r="H337" s="990"/>
      <c r="I337" s="994"/>
      <c r="J337" s="995">
        <v>407.91199999999998</v>
      </c>
      <c r="K337" s="1004"/>
      <c r="L337" s="1004"/>
      <c r="M337" s="1004"/>
      <c r="N337" s="1004"/>
      <c r="O337" s="1004"/>
      <c r="P337" s="1004"/>
      <c r="Q337" s="1278"/>
      <c r="R337" s="1038"/>
    </row>
    <row r="338" spans="1:18" ht="30" customHeight="1">
      <c r="A338" s="987">
        <f>A336+1</f>
        <v>166</v>
      </c>
      <c r="B338" s="990" t="s">
        <v>2533</v>
      </c>
      <c r="C338" s="990" t="s">
        <v>62</v>
      </c>
      <c r="D338" s="989"/>
      <c r="E338" s="990"/>
      <c r="F338" s="990"/>
      <c r="G338" s="990"/>
      <c r="H338" s="990"/>
      <c r="I338" s="994" t="s">
        <v>1766</v>
      </c>
      <c r="J338" s="995"/>
      <c r="K338" s="1004"/>
      <c r="L338" s="1004" t="s">
        <v>2961</v>
      </c>
      <c r="M338" s="1004" t="s">
        <v>1009</v>
      </c>
      <c r="N338" s="996" t="s">
        <v>1009</v>
      </c>
      <c r="O338" s="1004" t="s">
        <v>1009</v>
      </c>
      <c r="P338" s="1004"/>
      <c r="Q338" s="1279"/>
      <c r="R338" s="1005"/>
    </row>
    <row r="339" spans="1:18" ht="30" customHeight="1">
      <c r="A339" s="987"/>
      <c r="B339" s="990"/>
      <c r="C339" s="990"/>
      <c r="D339" s="989"/>
      <c r="E339" s="990"/>
      <c r="F339" s="990"/>
      <c r="G339" s="990"/>
      <c r="H339" s="990"/>
      <c r="I339" s="994"/>
      <c r="J339" s="995">
        <v>408.16500000000002</v>
      </c>
      <c r="K339" s="1004"/>
      <c r="L339" s="1004"/>
      <c r="M339" s="1004"/>
      <c r="N339" s="1004"/>
      <c r="O339" s="1004"/>
      <c r="P339" s="1004"/>
      <c r="Q339" s="1280"/>
      <c r="R339" s="1005"/>
    </row>
    <row r="340" spans="1:18" ht="30" customHeight="1">
      <c r="A340" s="987">
        <f>A338+1</f>
        <v>167</v>
      </c>
      <c r="B340" s="990" t="s">
        <v>3048</v>
      </c>
      <c r="C340" s="990" t="s">
        <v>1402</v>
      </c>
      <c r="D340" s="989" t="s">
        <v>2535</v>
      </c>
      <c r="E340" s="990"/>
      <c r="F340" s="990"/>
      <c r="G340" s="990"/>
      <c r="H340" s="990"/>
      <c r="I340" s="994"/>
      <c r="J340" s="995"/>
      <c r="K340" s="1004"/>
      <c r="L340" s="1004"/>
      <c r="M340" s="1004"/>
      <c r="N340" s="1004"/>
      <c r="O340" s="1004"/>
      <c r="P340" s="1004"/>
      <c r="Q340" s="991"/>
      <c r="R340" s="1005"/>
    </row>
    <row r="341" spans="1:18" ht="38" customHeight="1">
      <c r="A341" s="987"/>
      <c r="B341" s="990"/>
      <c r="C341" s="990"/>
      <c r="D341" s="989"/>
      <c r="E341" s="990"/>
      <c r="F341" s="990"/>
      <c r="G341" s="990"/>
      <c r="H341" s="990"/>
      <c r="I341" s="994"/>
      <c r="J341" s="995">
        <v>227.36600000000001</v>
      </c>
      <c r="K341" s="1004"/>
      <c r="L341" s="1004"/>
      <c r="M341" s="1004"/>
      <c r="N341" s="1004"/>
      <c r="O341" s="1004"/>
      <c r="P341" s="1004"/>
      <c r="Q341" s="991"/>
      <c r="R341" s="1008" t="s">
        <v>3275</v>
      </c>
    </row>
    <row r="342" spans="1:18" ht="30" customHeight="1">
      <c r="A342" s="987">
        <f>A340+1</f>
        <v>168</v>
      </c>
      <c r="B342" s="990" t="s">
        <v>3049</v>
      </c>
      <c r="C342" s="990" t="s">
        <v>90</v>
      </c>
      <c r="D342" s="989" t="s">
        <v>2537</v>
      </c>
      <c r="E342" s="990"/>
      <c r="F342" s="990"/>
      <c r="G342" s="990"/>
      <c r="H342" s="990"/>
      <c r="I342" s="994"/>
      <c r="J342" s="995"/>
      <c r="K342" s="1004"/>
      <c r="L342" s="1004"/>
      <c r="M342" s="1004"/>
      <c r="N342" s="1004"/>
      <c r="O342" s="1004"/>
      <c r="P342" s="1004"/>
      <c r="Q342" s="991"/>
      <c r="R342" s="1005"/>
    </row>
    <row r="343" spans="1:18" ht="30" customHeight="1">
      <c r="A343" s="987"/>
      <c r="B343" s="990"/>
      <c r="C343" s="990"/>
      <c r="D343" s="989"/>
      <c r="E343" s="990"/>
      <c r="F343" s="990"/>
      <c r="G343" s="990"/>
      <c r="H343" s="990"/>
      <c r="I343" s="994"/>
      <c r="J343" s="995">
        <v>401.36599999999999</v>
      </c>
      <c r="K343" s="1004"/>
      <c r="L343" s="1004"/>
      <c r="M343" s="1004"/>
      <c r="N343" s="1004"/>
      <c r="O343" s="1004"/>
      <c r="P343" s="1004"/>
      <c r="Q343" s="991"/>
      <c r="R343" s="1005"/>
    </row>
    <row r="344" spans="1:18" ht="30" customHeight="1">
      <c r="A344" s="987">
        <f>A342+1</f>
        <v>169</v>
      </c>
      <c r="B344" s="990" t="s">
        <v>3050</v>
      </c>
      <c r="C344" s="990" t="s">
        <v>90</v>
      </c>
      <c r="D344" s="989" t="s">
        <v>2539</v>
      </c>
      <c r="E344" s="990"/>
      <c r="F344" s="990"/>
      <c r="G344" s="990"/>
      <c r="H344" s="990"/>
      <c r="I344" s="994" t="s">
        <v>1766</v>
      </c>
      <c r="J344" s="995"/>
      <c r="K344" s="1004"/>
      <c r="L344" s="1004" t="s">
        <v>2961</v>
      </c>
      <c r="M344" s="1004" t="s">
        <v>1009</v>
      </c>
      <c r="N344" s="996" t="s">
        <v>1009</v>
      </c>
      <c r="O344" s="1004"/>
      <c r="P344" s="1004"/>
      <c r="Q344" s="991"/>
      <c r="R344" s="1052"/>
    </row>
    <row r="345" spans="1:18" ht="30" customHeight="1">
      <c r="A345" s="987"/>
      <c r="B345" s="990"/>
      <c r="C345" s="990"/>
      <c r="D345" s="989"/>
      <c r="E345" s="990"/>
      <c r="F345" s="990"/>
      <c r="G345" s="990"/>
      <c r="H345" s="990"/>
      <c r="I345" s="994"/>
      <c r="J345" s="995">
        <v>403.06400000000002</v>
      </c>
      <c r="K345" s="1004"/>
      <c r="L345" s="1004"/>
      <c r="M345" s="1004"/>
      <c r="N345" s="1004"/>
      <c r="O345" s="1004"/>
      <c r="P345" s="1004"/>
      <c r="Q345" s="1278"/>
      <c r="R345" s="1005"/>
    </row>
    <row r="346" spans="1:18" ht="30" customHeight="1">
      <c r="A346" s="987">
        <f>A344+1</f>
        <v>170</v>
      </c>
      <c r="B346" s="990" t="s">
        <v>2540</v>
      </c>
      <c r="C346" s="990" t="s">
        <v>53</v>
      </c>
      <c r="D346" s="989"/>
      <c r="E346" s="990"/>
      <c r="F346" s="990"/>
      <c r="G346" s="990"/>
      <c r="H346" s="990"/>
      <c r="I346" s="994" t="s">
        <v>1766</v>
      </c>
      <c r="J346" s="995"/>
      <c r="K346" s="1004"/>
      <c r="L346" s="1004" t="s">
        <v>2961</v>
      </c>
      <c r="M346" s="1004" t="s">
        <v>1009</v>
      </c>
      <c r="N346" s="996" t="s">
        <v>1009</v>
      </c>
      <c r="O346" s="1004" t="s">
        <v>22</v>
      </c>
      <c r="P346" s="1004"/>
      <c r="Q346" s="1279"/>
      <c r="R346" s="1052"/>
    </row>
    <row r="347" spans="1:18" ht="30" customHeight="1">
      <c r="A347" s="987"/>
      <c r="B347" s="990"/>
      <c r="C347" s="990"/>
      <c r="D347" s="989"/>
      <c r="E347" s="990"/>
      <c r="F347" s="990"/>
      <c r="G347" s="990"/>
      <c r="H347" s="990"/>
      <c r="I347" s="994"/>
      <c r="J347" s="995">
        <v>398.93299999999999</v>
      </c>
      <c r="K347" s="1004"/>
      <c r="L347" s="1004"/>
      <c r="M347" s="1004"/>
      <c r="N347" s="1004"/>
      <c r="O347" s="1004"/>
      <c r="P347" s="1004"/>
      <c r="Q347" s="1279"/>
      <c r="R347" s="1005"/>
    </row>
    <row r="348" spans="1:18" ht="30" customHeight="1">
      <c r="A348" s="987">
        <f>A346+1</f>
        <v>171</v>
      </c>
      <c r="B348" s="990" t="s">
        <v>2541</v>
      </c>
      <c r="C348" s="990" t="s">
        <v>62</v>
      </c>
      <c r="D348" s="989"/>
      <c r="E348" s="990"/>
      <c r="F348" s="990"/>
      <c r="G348" s="990"/>
      <c r="H348" s="990"/>
      <c r="I348" s="994" t="s">
        <v>1766</v>
      </c>
      <c r="J348" s="995"/>
      <c r="K348" s="1004"/>
      <c r="L348" s="1004" t="s">
        <v>2961</v>
      </c>
      <c r="M348" s="1004" t="s">
        <v>1009</v>
      </c>
      <c r="N348" s="996" t="s">
        <v>1009</v>
      </c>
      <c r="O348" s="1004"/>
      <c r="P348" s="1004"/>
      <c r="Q348" s="1279"/>
      <c r="R348" s="1005"/>
    </row>
    <row r="349" spans="1:18" ht="30" customHeight="1">
      <c r="A349" s="987"/>
      <c r="B349" s="990"/>
      <c r="C349" s="990"/>
      <c r="D349" s="989"/>
      <c r="E349" s="990"/>
      <c r="F349" s="990"/>
      <c r="G349" s="990"/>
      <c r="H349" s="990"/>
      <c r="I349" s="994"/>
      <c r="J349" s="995">
        <v>419.90499999999997</v>
      </c>
      <c r="K349" s="1004"/>
      <c r="L349" s="1004"/>
      <c r="M349" s="1004"/>
      <c r="N349" s="1004"/>
      <c r="O349" s="1004"/>
      <c r="P349" s="1004"/>
      <c r="Q349" s="1280"/>
      <c r="R349" s="1005"/>
    </row>
    <row r="350" spans="1:18" ht="30" customHeight="1">
      <c r="A350" s="987">
        <f>A348+1</f>
        <v>172</v>
      </c>
      <c r="B350" s="990" t="s">
        <v>3051</v>
      </c>
      <c r="C350" s="990" t="s">
        <v>1361</v>
      </c>
      <c r="D350" s="989" t="s">
        <v>2571</v>
      </c>
      <c r="E350" s="990"/>
      <c r="F350" s="990"/>
      <c r="G350" s="990"/>
      <c r="H350" s="990"/>
      <c r="I350" s="994" t="s">
        <v>1766</v>
      </c>
      <c r="J350" s="995"/>
      <c r="K350" s="1004"/>
      <c r="L350" s="1004" t="s">
        <v>2961</v>
      </c>
      <c r="M350" s="1004" t="s">
        <v>1009</v>
      </c>
      <c r="N350" s="996" t="s">
        <v>1009</v>
      </c>
      <c r="O350" s="1004"/>
      <c r="P350" s="1004"/>
      <c r="Q350" s="991"/>
      <c r="R350" s="1005"/>
    </row>
    <row r="351" spans="1:18" ht="30" customHeight="1">
      <c r="A351" s="987"/>
      <c r="B351" s="990"/>
      <c r="C351" s="990"/>
      <c r="D351" s="989"/>
      <c r="E351" s="990"/>
      <c r="F351" s="990"/>
      <c r="G351" s="990"/>
      <c r="H351" s="990"/>
      <c r="I351" s="994"/>
      <c r="J351" s="995">
        <v>373.38900000000001</v>
      </c>
      <c r="K351" s="1004"/>
      <c r="L351" s="1004"/>
      <c r="M351" s="1004"/>
      <c r="N351" s="1004"/>
      <c r="O351" s="1004"/>
      <c r="P351" s="1004"/>
      <c r="Q351" s="1278"/>
      <c r="R351" s="1005"/>
    </row>
    <row r="352" spans="1:18" ht="30" customHeight="1">
      <c r="A352" s="987">
        <f>A350+1</f>
        <v>173</v>
      </c>
      <c r="B352" s="990" t="s">
        <v>2544</v>
      </c>
      <c r="C352" s="990" t="s">
        <v>62</v>
      </c>
      <c r="D352" s="989"/>
      <c r="E352" s="990"/>
      <c r="F352" s="990"/>
      <c r="G352" s="990"/>
      <c r="H352" s="990"/>
      <c r="I352" s="994" t="s">
        <v>1766</v>
      </c>
      <c r="J352" s="995"/>
      <c r="K352" s="1004"/>
      <c r="L352" s="1004" t="s">
        <v>2961</v>
      </c>
      <c r="M352" s="1004" t="s">
        <v>1009</v>
      </c>
      <c r="N352" s="996" t="s">
        <v>1009</v>
      </c>
      <c r="O352" s="1004" t="s">
        <v>1009</v>
      </c>
      <c r="P352" s="1004"/>
      <c r="Q352" s="1279"/>
      <c r="R352" s="1052"/>
    </row>
    <row r="353" spans="1:18" ht="30" customHeight="1">
      <c r="A353" s="987"/>
      <c r="B353" s="990"/>
      <c r="C353" s="990"/>
      <c r="D353" s="989"/>
      <c r="E353" s="990"/>
      <c r="F353" s="990"/>
      <c r="G353" s="990"/>
      <c r="H353" s="990"/>
      <c r="I353" s="994"/>
      <c r="J353" s="995">
        <v>419.81299999999999</v>
      </c>
      <c r="K353" s="1004"/>
      <c r="L353" s="1004"/>
      <c r="M353" s="1004"/>
      <c r="N353" s="1004"/>
      <c r="O353" s="1004"/>
      <c r="P353" s="1004"/>
      <c r="Q353" s="1279"/>
      <c r="R353" s="983"/>
    </row>
    <row r="354" spans="1:18" ht="30" customHeight="1">
      <c r="A354" s="987">
        <f>A352+1</f>
        <v>174</v>
      </c>
      <c r="B354" s="990" t="s">
        <v>2545</v>
      </c>
      <c r="C354" s="990" t="s">
        <v>62</v>
      </c>
      <c r="D354" s="989"/>
      <c r="E354" s="990"/>
      <c r="F354" s="990"/>
      <c r="G354" s="990"/>
      <c r="H354" s="990"/>
      <c r="I354" s="994" t="s">
        <v>1766</v>
      </c>
      <c r="J354" s="995"/>
      <c r="K354" s="1004"/>
      <c r="L354" s="1004" t="s">
        <v>2961</v>
      </c>
      <c r="M354" s="1004" t="s">
        <v>1009</v>
      </c>
      <c r="N354" s="996" t="s">
        <v>1009</v>
      </c>
      <c r="O354" s="1004"/>
      <c r="P354" s="1004"/>
      <c r="Q354" s="1279"/>
      <c r="R354" s="983"/>
    </row>
    <row r="355" spans="1:18" ht="30" customHeight="1">
      <c r="A355" s="987"/>
      <c r="B355" s="990"/>
      <c r="C355" s="990"/>
      <c r="D355" s="989"/>
      <c r="E355" s="990"/>
      <c r="F355" s="990"/>
      <c r="G355" s="990"/>
      <c r="H355" s="990"/>
      <c r="I355" s="994"/>
      <c r="J355" s="995">
        <v>410.04899999999998</v>
      </c>
      <c r="K355" s="1004"/>
      <c r="L355" s="1004"/>
      <c r="M355" s="1004"/>
      <c r="N355" s="1004"/>
      <c r="O355" s="1004"/>
      <c r="P355" s="1004"/>
      <c r="Q355" s="1279"/>
      <c r="R355" s="983"/>
    </row>
    <row r="356" spans="1:18" ht="30" customHeight="1">
      <c r="A356" s="987">
        <f>A354+1</f>
        <v>175</v>
      </c>
      <c r="B356" s="990" t="s">
        <v>2546</v>
      </c>
      <c r="C356" s="990" t="s">
        <v>76</v>
      </c>
      <c r="D356" s="989"/>
      <c r="E356" s="990"/>
      <c r="F356" s="990"/>
      <c r="G356" s="990"/>
      <c r="H356" s="990"/>
      <c r="I356" s="994" t="s">
        <v>1766</v>
      </c>
      <c r="J356" s="995"/>
      <c r="K356" s="1004"/>
      <c r="L356" s="1004" t="s">
        <v>2961</v>
      </c>
      <c r="M356" s="1004" t="s">
        <v>1009</v>
      </c>
      <c r="N356" s="1004" t="s">
        <v>1009</v>
      </c>
      <c r="O356" s="1004"/>
      <c r="P356" s="1004"/>
      <c r="Q356" s="1279"/>
      <c r="R356" s="983"/>
    </row>
    <row r="357" spans="1:18" ht="30" customHeight="1">
      <c r="A357" s="987"/>
      <c r="B357" s="990"/>
      <c r="C357" s="990"/>
      <c r="D357" s="989"/>
      <c r="E357" s="990"/>
      <c r="F357" s="990"/>
      <c r="G357" s="990"/>
      <c r="H357" s="990"/>
      <c r="I357" s="994"/>
      <c r="J357" s="995">
        <v>415.17099999999999</v>
      </c>
      <c r="K357" s="1004"/>
      <c r="L357" s="1004"/>
      <c r="M357" s="1004"/>
      <c r="N357" s="1004"/>
      <c r="O357" s="1004"/>
      <c r="P357" s="1004"/>
      <c r="Q357" s="1279"/>
      <c r="R357" s="983"/>
    </row>
    <row r="358" spans="1:18" ht="30" customHeight="1">
      <c r="A358" s="987">
        <f>A356+1</f>
        <v>176</v>
      </c>
      <c r="B358" s="990" t="s">
        <v>2547</v>
      </c>
      <c r="C358" s="990" t="s">
        <v>62</v>
      </c>
      <c r="D358" s="989"/>
      <c r="E358" s="990"/>
      <c r="F358" s="990"/>
      <c r="G358" s="990"/>
      <c r="H358" s="990"/>
      <c r="I358" s="994" t="s">
        <v>1766</v>
      </c>
      <c r="J358" s="995"/>
      <c r="K358" s="1004"/>
      <c r="L358" s="1004" t="s">
        <v>2961</v>
      </c>
      <c r="M358" s="1004" t="s">
        <v>1009</v>
      </c>
      <c r="N358" s="996" t="s">
        <v>1009</v>
      </c>
      <c r="O358" s="1004"/>
      <c r="P358" s="1004"/>
      <c r="Q358" s="1279"/>
      <c r="R358" s="983"/>
    </row>
    <row r="359" spans="1:18" ht="30" customHeight="1">
      <c r="A359" s="987"/>
      <c r="B359" s="990"/>
      <c r="C359" s="990"/>
      <c r="D359" s="989"/>
      <c r="E359" s="990"/>
      <c r="F359" s="990"/>
      <c r="G359" s="990"/>
      <c r="H359" s="990"/>
      <c r="I359" s="994"/>
      <c r="J359" s="995">
        <v>381.971</v>
      </c>
      <c r="K359" s="1004"/>
      <c r="L359" s="1004"/>
      <c r="M359" s="1004"/>
      <c r="N359" s="1004"/>
      <c r="O359" s="1004"/>
      <c r="P359" s="1004"/>
      <c r="Q359" s="1280"/>
      <c r="R359" s="983"/>
    </row>
    <row r="360" spans="1:18" ht="30" customHeight="1">
      <c r="A360" s="987">
        <f>A358+1</f>
        <v>177</v>
      </c>
      <c r="B360" s="990" t="s">
        <v>3052</v>
      </c>
      <c r="C360" s="990" t="s">
        <v>1361</v>
      </c>
      <c r="D360" s="989" t="s">
        <v>2574</v>
      </c>
      <c r="E360" s="990"/>
      <c r="F360" s="990"/>
      <c r="G360" s="990"/>
      <c r="H360" s="990"/>
      <c r="I360" s="994" t="s">
        <v>1766</v>
      </c>
      <c r="J360" s="995"/>
      <c r="K360" s="1004"/>
      <c r="L360" s="1004" t="s">
        <v>2961</v>
      </c>
      <c r="M360" s="1004" t="s">
        <v>1009</v>
      </c>
      <c r="N360" s="996" t="s">
        <v>1009</v>
      </c>
      <c r="O360" s="1004"/>
      <c r="P360" s="1004"/>
      <c r="Q360" s="991"/>
      <c r="R360" s="983"/>
    </row>
    <row r="361" spans="1:18" ht="30" customHeight="1">
      <c r="A361" s="987"/>
      <c r="B361" s="990"/>
      <c r="C361" s="990"/>
      <c r="D361" s="989"/>
      <c r="E361" s="990"/>
      <c r="F361" s="990"/>
      <c r="G361" s="990"/>
      <c r="H361" s="990"/>
      <c r="I361" s="994"/>
      <c r="J361" s="995">
        <v>377.62299999999999</v>
      </c>
      <c r="K361" s="1004"/>
      <c r="L361" s="1004"/>
      <c r="M361" s="1004"/>
      <c r="N361" s="1004"/>
      <c r="O361" s="1004"/>
      <c r="P361" s="1004"/>
      <c r="Q361" s="1278"/>
      <c r="R361" s="983"/>
    </row>
    <row r="362" spans="1:18" ht="30" customHeight="1">
      <c r="A362" s="987">
        <f>A360+1</f>
        <v>178</v>
      </c>
      <c r="B362" s="990" t="s">
        <v>2550</v>
      </c>
      <c r="C362" s="990" t="s">
        <v>76</v>
      </c>
      <c r="D362" s="989"/>
      <c r="E362" s="990"/>
      <c r="F362" s="990"/>
      <c r="G362" s="990"/>
      <c r="H362" s="990"/>
      <c r="I362" s="994" t="s">
        <v>1766</v>
      </c>
      <c r="J362" s="995"/>
      <c r="K362" s="1004"/>
      <c r="L362" s="1004" t="s">
        <v>2961</v>
      </c>
      <c r="M362" s="1004" t="s">
        <v>1009</v>
      </c>
      <c r="N362" s="996" t="s">
        <v>1009</v>
      </c>
      <c r="O362" s="1004"/>
      <c r="P362" s="1004"/>
      <c r="Q362" s="1279"/>
      <c r="R362" s="983"/>
    </row>
    <row r="363" spans="1:18" ht="30" customHeight="1">
      <c r="A363" s="987"/>
      <c r="B363" s="990"/>
      <c r="C363" s="990"/>
      <c r="D363" s="989"/>
      <c r="E363" s="990"/>
      <c r="F363" s="990"/>
      <c r="G363" s="990"/>
      <c r="H363" s="990"/>
      <c r="I363" s="994"/>
      <c r="J363" s="995">
        <v>354.13799999999998</v>
      </c>
      <c r="K363" s="1004"/>
      <c r="L363" s="1004"/>
      <c r="M363" s="1004"/>
      <c r="N363" s="1004"/>
      <c r="O363" s="1004"/>
      <c r="P363" s="1004"/>
      <c r="Q363" s="1279"/>
      <c r="R363" s="983"/>
    </row>
    <row r="364" spans="1:18" ht="30" customHeight="1">
      <c r="A364" s="987">
        <f>A362+1</f>
        <v>179</v>
      </c>
      <c r="B364" s="990" t="s">
        <v>2551</v>
      </c>
      <c r="C364" s="990" t="s">
        <v>76</v>
      </c>
      <c r="D364" s="989"/>
      <c r="E364" s="990"/>
      <c r="F364" s="990"/>
      <c r="G364" s="990"/>
      <c r="H364" s="990"/>
      <c r="I364" s="994" t="s">
        <v>1766</v>
      </c>
      <c r="J364" s="995"/>
      <c r="K364" s="1004"/>
      <c r="L364" s="1004" t="s">
        <v>2961</v>
      </c>
      <c r="M364" s="1004" t="s">
        <v>1009</v>
      </c>
      <c r="N364" s="996" t="s">
        <v>1009</v>
      </c>
      <c r="O364" s="1004"/>
      <c r="P364" s="1004"/>
      <c r="Q364" s="1279"/>
      <c r="R364" s="983"/>
    </row>
    <row r="365" spans="1:18" ht="30" customHeight="1">
      <c r="A365" s="987"/>
      <c r="B365" s="990"/>
      <c r="C365" s="990"/>
      <c r="D365" s="989"/>
      <c r="E365" s="990"/>
      <c r="F365" s="990"/>
      <c r="G365" s="990"/>
      <c r="H365" s="990"/>
      <c r="I365" s="994"/>
      <c r="J365" s="995">
        <v>305.82600000000002</v>
      </c>
      <c r="K365" s="1004"/>
      <c r="L365" s="1004"/>
      <c r="M365" s="1004"/>
      <c r="N365" s="1004"/>
      <c r="O365" s="1004"/>
      <c r="P365" s="1004"/>
      <c r="Q365" s="1280"/>
      <c r="R365" s="983"/>
    </row>
    <row r="366" spans="1:18" ht="30" customHeight="1">
      <c r="A366" s="987">
        <f>A364+1</f>
        <v>180</v>
      </c>
      <c r="B366" s="990" t="s">
        <v>3053</v>
      </c>
      <c r="C366" s="990" t="s">
        <v>1319</v>
      </c>
      <c r="D366" s="989" t="s">
        <v>2561</v>
      </c>
      <c r="E366" s="990"/>
      <c r="F366" s="990"/>
      <c r="G366" s="990"/>
      <c r="H366" s="990"/>
      <c r="I366" s="994" t="s">
        <v>1766</v>
      </c>
      <c r="J366" s="995"/>
      <c r="K366" s="1004"/>
      <c r="L366" s="1004" t="s">
        <v>2961</v>
      </c>
      <c r="M366" s="1004" t="s">
        <v>1009</v>
      </c>
      <c r="N366" s="996" t="s">
        <v>1009</v>
      </c>
      <c r="O366" s="1004"/>
      <c r="P366" s="1004"/>
      <c r="Q366" s="991"/>
      <c r="R366" s="983"/>
    </row>
    <row r="367" spans="1:18" ht="30" customHeight="1">
      <c r="A367" s="987"/>
      <c r="B367" s="990"/>
      <c r="C367" s="990"/>
      <c r="D367" s="989"/>
      <c r="E367" s="990"/>
      <c r="F367" s="990"/>
      <c r="G367" s="990"/>
      <c r="H367" s="990"/>
      <c r="I367" s="994"/>
      <c r="J367" s="995">
        <v>320.98700000000002</v>
      </c>
      <c r="K367" s="1004"/>
      <c r="L367" s="1004"/>
      <c r="M367" s="1004"/>
      <c r="N367" s="1004"/>
      <c r="O367" s="1004"/>
      <c r="P367" s="1004"/>
      <c r="Q367" s="1278"/>
      <c r="R367" s="983"/>
    </row>
    <row r="368" spans="1:18" ht="30" customHeight="1">
      <c r="A368" s="987">
        <f>A366+1</f>
        <v>181</v>
      </c>
      <c r="B368" s="990" t="s">
        <v>2556</v>
      </c>
      <c r="C368" s="990" t="s">
        <v>76</v>
      </c>
      <c r="D368" s="989"/>
      <c r="E368" s="990"/>
      <c r="F368" s="990"/>
      <c r="G368" s="990"/>
      <c r="H368" s="990"/>
      <c r="I368" s="994" t="s">
        <v>1766</v>
      </c>
      <c r="J368" s="995"/>
      <c r="K368" s="1004"/>
      <c r="L368" s="1004" t="s">
        <v>2961</v>
      </c>
      <c r="M368" s="1004" t="s">
        <v>1009</v>
      </c>
      <c r="N368" s="996" t="s">
        <v>1009</v>
      </c>
      <c r="O368" s="1004"/>
      <c r="P368" s="1004"/>
      <c r="Q368" s="1279"/>
      <c r="R368" s="983"/>
    </row>
    <row r="369" spans="1:18" ht="30" customHeight="1">
      <c r="A369" s="987"/>
      <c r="B369" s="990"/>
      <c r="C369" s="990"/>
      <c r="D369" s="989"/>
      <c r="E369" s="990"/>
      <c r="F369" s="990"/>
      <c r="G369" s="990"/>
      <c r="H369" s="990"/>
      <c r="I369" s="994"/>
      <c r="J369" s="995">
        <v>329.94600000000003</v>
      </c>
      <c r="K369" s="1004"/>
      <c r="L369" s="1004"/>
      <c r="M369" s="1004"/>
      <c r="N369" s="1004"/>
      <c r="O369" s="1004"/>
      <c r="P369" s="1004"/>
      <c r="Q369" s="1279"/>
      <c r="R369" s="1005"/>
    </row>
    <row r="370" spans="1:18" ht="30" customHeight="1">
      <c r="A370" s="987">
        <f>A368+1</f>
        <v>182</v>
      </c>
      <c r="B370" s="990" t="s">
        <v>2557</v>
      </c>
      <c r="C370" s="990" t="s">
        <v>76</v>
      </c>
      <c r="D370" s="989"/>
      <c r="E370" s="990"/>
      <c r="F370" s="990"/>
      <c r="G370" s="990"/>
      <c r="H370" s="990"/>
      <c r="I370" s="994" t="s">
        <v>1766</v>
      </c>
      <c r="J370" s="995"/>
      <c r="K370" s="1004"/>
      <c r="L370" s="1004" t="s">
        <v>2961</v>
      </c>
      <c r="M370" s="1004" t="s">
        <v>1009</v>
      </c>
      <c r="N370" s="996" t="s">
        <v>1009</v>
      </c>
      <c r="O370" s="1004"/>
      <c r="P370" s="1004"/>
      <c r="Q370" s="1279"/>
      <c r="R370" s="1005"/>
    </row>
    <row r="371" spans="1:18" ht="30" customHeight="1">
      <c r="A371" s="987"/>
      <c r="B371" s="990"/>
      <c r="C371" s="990"/>
      <c r="D371" s="989"/>
      <c r="E371" s="990"/>
      <c r="F371" s="990"/>
      <c r="G371" s="990"/>
      <c r="H371" s="990"/>
      <c r="I371" s="994"/>
      <c r="J371" s="995">
        <v>294.041</v>
      </c>
      <c r="K371" s="1004"/>
      <c r="L371" s="1004"/>
      <c r="M371" s="1004"/>
      <c r="N371" s="1004"/>
      <c r="O371" s="1004"/>
      <c r="P371" s="1004"/>
      <c r="Q371" s="1280"/>
      <c r="R371" s="1005"/>
    </row>
    <row r="372" spans="1:18" ht="30" customHeight="1">
      <c r="A372" s="987">
        <f>A370+1</f>
        <v>183</v>
      </c>
      <c r="B372" s="990" t="s">
        <v>3054</v>
      </c>
      <c r="C372" s="990" t="s">
        <v>1269</v>
      </c>
      <c r="D372" s="989" t="s">
        <v>2578</v>
      </c>
      <c r="E372" s="990"/>
      <c r="F372" s="990"/>
      <c r="G372" s="990"/>
      <c r="H372" s="990"/>
      <c r="I372" s="994" t="s">
        <v>1766</v>
      </c>
      <c r="J372" s="995"/>
      <c r="K372" s="1004"/>
      <c r="L372" s="1004" t="s">
        <v>2961</v>
      </c>
      <c r="M372" s="1004" t="s">
        <v>1009</v>
      </c>
      <c r="N372" s="1004"/>
      <c r="O372" s="1004"/>
      <c r="P372" s="1004"/>
      <c r="Q372" s="991"/>
      <c r="R372" s="1005"/>
    </row>
    <row r="373" spans="1:18" ht="30" customHeight="1">
      <c r="A373" s="987"/>
      <c r="B373" s="990"/>
      <c r="C373" s="990"/>
      <c r="D373" s="989"/>
      <c r="E373" s="990"/>
      <c r="F373" s="990"/>
      <c r="G373" s="990"/>
      <c r="H373" s="990"/>
      <c r="I373" s="994"/>
      <c r="J373" s="995">
        <v>381.66899999999998</v>
      </c>
      <c r="K373" s="1004"/>
      <c r="L373" s="1004"/>
      <c r="M373" s="1004"/>
      <c r="N373" s="1004"/>
      <c r="O373" s="1004"/>
      <c r="P373" s="1004"/>
      <c r="Q373" s="1278"/>
      <c r="R373" s="1005"/>
    </row>
    <row r="374" spans="1:18" ht="30" customHeight="1">
      <c r="A374" s="987">
        <f>A372+1</f>
        <v>184</v>
      </c>
      <c r="B374" s="990" t="s">
        <v>2559</v>
      </c>
      <c r="C374" s="990" t="s">
        <v>62</v>
      </c>
      <c r="D374" s="989"/>
      <c r="E374" s="990"/>
      <c r="F374" s="990"/>
      <c r="G374" s="990"/>
      <c r="H374" s="990"/>
      <c r="I374" s="994" t="s">
        <v>1766</v>
      </c>
      <c r="J374" s="995"/>
      <c r="K374" s="1004"/>
      <c r="L374" s="1004" t="s">
        <v>2961</v>
      </c>
      <c r="M374" s="1004" t="s">
        <v>1009</v>
      </c>
      <c r="N374" s="996" t="s">
        <v>1009</v>
      </c>
      <c r="O374" s="1004"/>
      <c r="P374" s="1004"/>
      <c r="Q374" s="1279"/>
      <c r="R374" s="1005"/>
    </row>
    <row r="375" spans="1:18" ht="30" customHeight="1">
      <c r="A375" s="987"/>
      <c r="B375" s="990"/>
      <c r="C375" s="990"/>
      <c r="D375" s="989"/>
      <c r="E375" s="990"/>
      <c r="F375" s="990"/>
      <c r="G375" s="990"/>
      <c r="H375" s="990"/>
      <c r="I375" s="994"/>
      <c r="J375" s="995">
        <v>427.45299999999997</v>
      </c>
      <c r="K375" s="1004"/>
      <c r="L375" s="1004"/>
      <c r="M375" s="1004"/>
      <c r="N375" s="1004"/>
      <c r="O375" s="1004"/>
      <c r="P375" s="1004"/>
      <c r="Q375" s="1280"/>
      <c r="R375" s="1005"/>
    </row>
    <row r="376" spans="1:18" ht="30" customHeight="1">
      <c r="A376" s="987">
        <f>A374+1</f>
        <v>185</v>
      </c>
      <c r="B376" s="990" t="s">
        <v>3055</v>
      </c>
      <c r="C376" s="990" t="s">
        <v>2220</v>
      </c>
      <c r="D376" s="989" t="s">
        <v>2563</v>
      </c>
      <c r="E376" s="990"/>
      <c r="F376" s="990"/>
      <c r="G376" s="990"/>
      <c r="H376" s="990"/>
      <c r="I376" s="994"/>
      <c r="J376" s="996"/>
      <c r="K376" s="1004"/>
      <c r="L376" s="1004"/>
      <c r="M376" s="1004"/>
      <c r="N376" s="1004"/>
      <c r="O376" s="1004"/>
      <c r="P376" s="1004"/>
      <c r="Q376" s="991"/>
      <c r="R376" s="1005"/>
    </row>
    <row r="377" spans="1:18" ht="30" customHeight="1">
      <c r="A377" s="1039"/>
      <c r="B377" s="1040"/>
      <c r="C377" s="1040"/>
      <c r="D377" s="1041"/>
      <c r="E377" s="1040"/>
      <c r="F377" s="1040"/>
      <c r="G377" s="1040"/>
      <c r="H377" s="1040"/>
      <c r="I377" s="1042"/>
      <c r="J377" s="1043"/>
      <c r="K377" s="1044"/>
      <c r="L377" s="1044"/>
      <c r="M377" s="1044"/>
      <c r="N377" s="1044"/>
      <c r="O377" s="1044"/>
      <c r="P377" s="1044"/>
      <c r="Q377" s="1045"/>
      <c r="R377" s="1007" t="s">
        <v>3242</v>
      </c>
    </row>
    <row r="378" spans="1:18" ht="30" customHeight="1">
      <c r="A378" s="987">
        <f>A376+1</f>
        <v>186</v>
      </c>
      <c r="B378" s="990" t="s">
        <v>3224</v>
      </c>
      <c r="C378" s="990" t="s">
        <v>1319</v>
      </c>
      <c r="D378" s="989" t="s">
        <v>3206</v>
      </c>
      <c r="E378" s="990">
        <v>1.5</v>
      </c>
      <c r="F378" s="990">
        <v>1.5</v>
      </c>
      <c r="G378" s="990">
        <v>1.5</v>
      </c>
      <c r="H378" s="990">
        <v>1.5</v>
      </c>
      <c r="I378" s="994"/>
      <c r="K378" s="1004"/>
      <c r="L378" s="1004"/>
      <c r="M378" s="1004"/>
      <c r="N378" s="1004"/>
      <c r="O378" s="1004"/>
      <c r="P378" s="1004"/>
      <c r="Q378" s="991"/>
      <c r="R378" s="1005"/>
    </row>
    <row r="379" spans="1:18" ht="30" customHeight="1">
      <c r="A379" s="987"/>
      <c r="B379" s="990"/>
      <c r="C379" s="990"/>
      <c r="D379" s="989"/>
      <c r="E379" s="990"/>
      <c r="F379" s="990"/>
      <c r="G379" s="990"/>
      <c r="H379" s="990"/>
      <c r="I379" s="994"/>
      <c r="J379" s="995">
        <v>392.505</v>
      </c>
      <c r="K379" s="1004"/>
      <c r="L379" s="1004"/>
      <c r="M379" s="1004"/>
      <c r="N379" s="1004"/>
      <c r="O379" s="1004"/>
      <c r="P379" s="1004"/>
      <c r="Q379" s="1278"/>
      <c r="R379" s="1005"/>
    </row>
    <row r="380" spans="1:18" ht="30" customHeight="1">
      <c r="A380" s="987">
        <f>A378+1</f>
        <v>187</v>
      </c>
      <c r="B380" s="990" t="s">
        <v>3187</v>
      </c>
      <c r="C380" s="990" t="s">
        <v>76</v>
      </c>
      <c r="D380" s="989"/>
      <c r="E380" s="990">
        <v>1.5</v>
      </c>
      <c r="F380" s="990">
        <v>1.5</v>
      </c>
      <c r="G380" s="990">
        <v>1.5</v>
      </c>
      <c r="H380" s="990">
        <v>1.5</v>
      </c>
      <c r="I380" s="994"/>
      <c r="J380" s="995"/>
      <c r="K380" s="1004"/>
      <c r="L380" s="1004"/>
      <c r="M380" s="1004"/>
      <c r="N380" s="1004"/>
      <c r="O380" s="1004"/>
      <c r="P380" s="1004"/>
      <c r="Q380" s="1279"/>
      <c r="R380" s="1005"/>
    </row>
    <row r="381" spans="1:18" ht="30" customHeight="1">
      <c r="A381" s="987"/>
      <c r="B381" s="990"/>
      <c r="C381" s="990"/>
      <c r="D381" s="989"/>
      <c r="E381" s="990"/>
      <c r="F381" s="990"/>
      <c r="G381" s="990"/>
      <c r="H381" s="990"/>
      <c r="I381" s="994"/>
      <c r="J381" s="995">
        <v>392.67</v>
      </c>
      <c r="K381" s="1004"/>
      <c r="L381" s="1004"/>
      <c r="M381" s="1004"/>
      <c r="N381" s="1004"/>
      <c r="O381" s="1004"/>
      <c r="P381" s="1004"/>
      <c r="Q381" s="1279"/>
      <c r="R381" s="1005"/>
    </row>
    <row r="382" spans="1:18" ht="30" customHeight="1">
      <c r="A382" s="987">
        <f>A380+1</f>
        <v>188</v>
      </c>
      <c r="B382" s="990" t="s">
        <v>3225</v>
      </c>
      <c r="C382" s="990" t="s">
        <v>1269</v>
      </c>
      <c r="D382" s="989" t="s">
        <v>3207</v>
      </c>
      <c r="E382" s="990">
        <v>1.5</v>
      </c>
      <c r="F382" s="990">
        <v>1.5</v>
      </c>
      <c r="G382" s="990">
        <v>1.5</v>
      </c>
      <c r="H382" s="990">
        <v>1.5</v>
      </c>
      <c r="I382" s="994"/>
      <c r="J382" s="995"/>
      <c r="K382" s="1004"/>
      <c r="L382" s="1004"/>
      <c r="M382" s="1004"/>
      <c r="N382" s="1004"/>
      <c r="O382" s="1004"/>
      <c r="P382" s="1004"/>
      <c r="Q382" s="1279"/>
      <c r="R382" s="1005"/>
    </row>
    <row r="383" spans="1:18" ht="30" customHeight="1">
      <c r="A383" s="987"/>
      <c r="B383" s="990"/>
      <c r="C383" s="990"/>
      <c r="D383" s="989"/>
      <c r="E383" s="990"/>
      <c r="F383" s="990"/>
      <c r="G383" s="990"/>
      <c r="H383" s="990"/>
      <c r="I383" s="994"/>
      <c r="J383" s="995">
        <v>292.26400000000001</v>
      </c>
      <c r="K383" s="1004"/>
      <c r="L383" s="1004"/>
      <c r="M383" s="1004"/>
      <c r="N383" s="1004"/>
      <c r="O383" s="1004"/>
      <c r="P383" s="1004"/>
      <c r="Q383" s="1280"/>
      <c r="R383" s="1005"/>
    </row>
    <row r="384" spans="1:18" ht="30" customHeight="1">
      <c r="A384" s="987">
        <f>A382+1</f>
        <v>189</v>
      </c>
      <c r="B384" s="990" t="s">
        <v>3188</v>
      </c>
      <c r="C384" s="990" t="s">
        <v>76</v>
      </c>
      <c r="D384" s="989"/>
      <c r="E384" s="990">
        <v>1.5</v>
      </c>
      <c r="F384" s="990">
        <v>1.5</v>
      </c>
      <c r="G384" s="990">
        <v>1.5</v>
      </c>
      <c r="H384" s="990">
        <v>1.5</v>
      </c>
      <c r="I384" s="994"/>
      <c r="J384" s="995"/>
      <c r="K384" s="1004"/>
      <c r="L384" s="1004"/>
      <c r="M384" s="1004"/>
      <c r="N384" s="1004"/>
      <c r="O384" s="1004"/>
      <c r="P384" s="1004"/>
      <c r="Q384" s="991"/>
      <c r="R384" s="1005"/>
    </row>
    <row r="385" spans="1:18" ht="30" customHeight="1">
      <c r="A385" s="987"/>
      <c r="B385" s="990"/>
      <c r="C385" s="990"/>
      <c r="D385" s="989"/>
      <c r="E385" s="990"/>
      <c r="F385" s="990"/>
      <c r="G385" s="990"/>
      <c r="H385" s="990"/>
      <c r="I385" s="994"/>
      <c r="J385" s="995">
        <v>321.58699999999999</v>
      </c>
      <c r="K385" s="1004"/>
      <c r="L385" s="1004"/>
      <c r="M385" s="1004"/>
      <c r="N385" s="1004"/>
      <c r="O385" s="1004"/>
      <c r="P385" s="1004"/>
      <c r="Q385" s="991"/>
      <c r="R385" s="983"/>
    </row>
    <row r="386" spans="1:18" ht="30" customHeight="1">
      <c r="A386" s="987">
        <f>A384+1</f>
        <v>190</v>
      </c>
      <c r="B386" s="990" t="s">
        <v>3189</v>
      </c>
      <c r="C386" s="990" t="s">
        <v>76</v>
      </c>
      <c r="D386" s="989"/>
      <c r="E386" s="990">
        <v>1.5</v>
      </c>
      <c r="F386" s="990">
        <v>1.5</v>
      </c>
      <c r="G386" s="990">
        <v>1.5</v>
      </c>
      <c r="H386" s="990">
        <v>1.5</v>
      </c>
      <c r="I386" s="994"/>
      <c r="J386" s="995"/>
      <c r="K386" s="1004"/>
      <c r="L386" s="1004"/>
      <c r="M386" s="1004"/>
      <c r="N386" s="1004"/>
      <c r="O386" s="1004"/>
      <c r="P386" s="1004"/>
      <c r="Q386" s="991"/>
      <c r="R386" s="983"/>
    </row>
    <row r="387" spans="1:18" ht="30" customHeight="1">
      <c r="A387" s="987"/>
      <c r="B387" s="990"/>
      <c r="C387" s="990"/>
      <c r="D387" s="989"/>
      <c r="E387" s="990"/>
      <c r="F387" s="990"/>
      <c r="G387" s="990"/>
      <c r="H387" s="990"/>
      <c r="I387" s="994"/>
      <c r="J387" s="995">
        <v>363.88200000000001</v>
      </c>
      <c r="K387" s="1004"/>
      <c r="L387" s="1004"/>
      <c r="M387" s="1004"/>
      <c r="N387" s="1004"/>
      <c r="O387" s="1004"/>
      <c r="P387" s="1004"/>
      <c r="Q387" s="991"/>
      <c r="R387" s="983"/>
    </row>
    <row r="388" spans="1:18" ht="30" customHeight="1">
      <c r="A388" s="987">
        <f>A386+1</f>
        <v>191</v>
      </c>
      <c r="B388" s="990" t="s">
        <v>3226</v>
      </c>
      <c r="C388" s="990" t="s">
        <v>3190</v>
      </c>
      <c r="D388" s="989" t="s">
        <v>3208</v>
      </c>
      <c r="E388" s="990"/>
      <c r="F388" s="990"/>
      <c r="G388" s="990"/>
      <c r="H388" s="990"/>
      <c r="I388" s="994"/>
      <c r="J388" s="995"/>
      <c r="K388" s="1004"/>
      <c r="L388" s="1004"/>
      <c r="M388" s="1004"/>
      <c r="N388" s="1004"/>
      <c r="O388" s="1004"/>
      <c r="P388" s="1004"/>
      <c r="Q388" s="991"/>
      <c r="R388" s="983"/>
    </row>
    <row r="389" spans="1:18" ht="30" customHeight="1">
      <c r="A389" s="987"/>
      <c r="B389" s="990"/>
      <c r="C389" s="990"/>
      <c r="D389" s="989"/>
      <c r="E389" s="990"/>
      <c r="F389" s="990"/>
      <c r="G389" s="990"/>
      <c r="H389" s="990"/>
      <c r="I389" s="994"/>
      <c r="J389" s="995">
        <v>369.226</v>
      </c>
      <c r="K389" s="1004"/>
      <c r="L389" s="1004"/>
      <c r="M389" s="1004"/>
      <c r="N389" s="1004"/>
      <c r="O389" s="1004"/>
      <c r="P389" s="1004"/>
      <c r="Q389" s="991"/>
      <c r="R389" s="983"/>
    </row>
    <row r="390" spans="1:18" ht="30" customHeight="1">
      <c r="A390" s="987">
        <f>A388+1</f>
        <v>192</v>
      </c>
      <c r="B390" s="990" t="s">
        <v>3191</v>
      </c>
      <c r="C390" s="990" t="s">
        <v>62</v>
      </c>
      <c r="D390" s="989"/>
      <c r="E390" s="990"/>
      <c r="F390" s="990"/>
      <c r="G390" s="990"/>
      <c r="H390" s="990"/>
      <c r="I390" s="994"/>
      <c r="J390" s="995"/>
      <c r="K390" s="1004"/>
      <c r="L390" s="1004"/>
      <c r="M390" s="1004"/>
      <c r="N390" s="1004"/>
      <c r="O390" s="1004"/>
      <c r="P390" s="1004"/>
      <c r="Q390" s="991"/>
      <c r="R390" s="983"/>
    </row>
    <row r="391" spans="1:18" ht="30" customHeight="1">
      <c r="A391" s="987"/>
      <c r="B391" s="990"/>
      <c r="C391" s="990"/>
      <c r="D391" s="989"/>
      <c r="E391" s="990"/>
      <c r="F391" s="990"/>
      <c r="G391" s="990"/>
      <c r="H391" s="990"/>
      <c r="I391" s="994"/>
      <c r="J391" s="995">
        <v>380.673</v>
      </c>
      <c r="K391" s="1004"/>
      <c r="L391" s="1004"/>
      <c r="M391" s="1004"/>
      <c r="N391" s="1004"/>
      <c r="O391" s="1004"/>
      <c r="P391" s="1004"/>
      <c r="Q391" s="991"/>
      <c r="R391" s="983"/>
    </row>
    <row r="392" spans="1:18" ht="30" customHeight="1">
      <c r="A392" s="987">
        <f>A390+1</f>
        <v>193</v>
      </c>
      <c r="B392" s="990" t="s">
        <v>3192</v>
      </c>
      <c r="C392" s="990" t="s">
        <v>76</v>
      </c>
      <c r="D392" s="989"/>
      <c r="E392" s="990"/>
      <c r="F392" s="990"/>
      <c r="G392" s="990"/>
      <c r="H392" s="990"/>
      <c r="I392" s="994"/>
      <c r="J392" s="995"/>
      <c r="K392" s="1004"/>
      <c r="L392" s="1004"/>
      <c r="M392" s="1004"/>
      <c r="N392" s="1004"/>
      <c r="O392" s="1004"/>
      <c r="P392" s="1004"/>
      <c r="Q392" s="991"/>
      <c r="R392" s="983"/>
    </row>
    <row r="393" spans="1:18" ht="30" customHeight="1">
      <c r="A393" s="987"/>
      <c r="B393" s="990"/>
      <c r="C393" s="990"/>
      <c r="D393" s="989"/>
      <c r="E393" s="990"/>
      <c r="F393" s="990"/>
      <c r="G393" s="990"/>
      <c r="H393" s="990"/>
      <c r="I393" s="994"/>
      <c r="J393" s="995">
        <v>385.66699999999997</v>
      </c>
      <c r="K393" s="1004"/>
      <c r="L393" s="1004"/>
      <c r="M393" s="1004"/>
      <c r="N393" s="1004"/>
      <c r="O393" s="1004"/>
      <c r="P393" s="1004"/>
      <c r="Q393" s="1278"/>
      <c r="R393" s="983"/>
    </row>
    <row r="394" spans="1:18" ht="30" customHeight="1">
      <c r="A394" s="987">
        <f>A392+1</f>
        <v>194</v>
      </c>
      <c r="B394" s="990" t="s">
        <v>3193</v>
      </c>
      <c r="C394" s="990" t="s">
        <v>53</v>
      </c>
      <c r="D394" s="989"/>
      <c r="E394" s="990"/>
      <c r="F394" s="990"/>
      <c r="G394" s="990"/>
      <c r="H394" s="990"/>
      <c r="I394" s="994" t="s">
        <v>3337</v>
      </c>
      <c r="J394" s="995"/>
      <c r="K394" s="1004"/>
      <c r="L394" s="1004" t="s">
        <v>2961</v>
      </c>
      <c r="M394" s="1004" t="s">
        <v>22</v>
      </c>
      <c r="N394" s="1004"/>
      <c r="O394" s="1004"/>
      <c r="P394" s="1004"/>
      <c r="Q394" s="1279"/>
      <c r="R394" s="983"/>
    </row>
    <row r="395" spans="1:18" ht="30" customHeight="1">
      <c r="A395" s="987"/>
      <c r="B395" s="990"/>
      <c r="C395" s="990"/>
      <c r="D395" s="989"/>
      <c r="E395" s="990"/>
      <c r="F395" s="990"/>
      <c r="G395" s="990"/>
      <c r="H395" s="990"/>
      <c r="I395" s="994"/>
      <c r="J395" s="995">
        <v>380.89600000000002</v>
      </c>
      <c r="K395" s="1004"/>
      <c r="L395" s="1004"/>
      <c r="M395" s="1004"/>
      <c r="N395" s="1004"/>
      <c r="O395" s="1004"/>
      <c r="P395" s="1004"/>
      <c r="Q395" s="1279"/>
      <c r="R395" s="983"/>
    </row>
    <row r="396" spans="1:18" ht="30" customHeight="1">
      <c r="A396" s="987">
        <f>A394+1</f>
        <v>195</v>
      </c>
      <c r="B396" s="990" t="s">
        <v>3194</v>
      </c>
      <c r="C396" s="990" t="s">
        <v>76</v>
      </c>
      <c r="D396" s="989"/>
      <c r="E396" s="990"/>
      <c r="F396" s="990"/>
      <c r="G396" s="990"/>
      <c r="H396" s="990"/>
      <c r="I396" s="994" t="s">
        <v>3337</v>
      </c>
      <c r="J396" s="995"/>
      <c r="K396" s="1004"/>
      <c r="L396" s="1004" t="s">
        <v>2961</v>
      </c>
      <c r="M396" s="1004" t="s">
        <v>1009</v>
      </c>
      <c r="N396" s="1004"/>
      <c r="O396" s="1004"/>
      <c r="P396" s="1004"/>
      <c r="Q396" s="1279"/>
      <c r="R396" s="983"/>
    </row>
    <row r="397" spans="1:18" ht="30" customHeight="1">
      <c r="A397" s="987"/>
      <c r="B397" s="990"/>
      <c r="C397" s="990"/>
      <c r="D397" s="989"/>
      <c r="E397" s="990"/>
      <c r="F397" s="990"/>
      <c r="G397" s="990"/>
      <c r="H397" s="990"/>
      <c r="I397" s="994"/>
      <c r="J397" s="995">
        <v>391.34899999999999</v>
      </c>
      <c r="K397" s="1004"/>
      <c r="L397" s="1004"/>
      <c r="M397" s="1004"/>
      <c r="N397" s="1004"/>
      <c r="O397" s="1004"/>
      <c r="P397" s="1004"/>
      <c r="Q397" s="1280"/>
      <c r="R397" s="983"/>
    </row>
    <row r="398" spans="1:18" ht="30" customHeight="1">
      <c r="A398" s="987">
        <f>A396+1</f>
        <v>196</v>
      </c>
      <c r="B398" s="990" t="s">
        <v>3056</v>
      </c>
      <c r="C398" s="990" t="s">
        <v>1269</v>
      </c>
      <c r="D398" s="989" t="s">
        <v>3209</v>
      </c>
      <c r="E398" s="990"/>
      <c r="F398" s="990"/>
      <c r="G398" s="990"/>
      <c r="H398" s="990"/>
      <c r="I398" s="994" t="s">
        <v>3337</v>
      </c>
      <c r="J398" s="995"/>
      <c r="K398" s="1004"/>
      <c r="L398" s="1004" t="s">
        <v>2961</v>
      </c>
      <c r="M398" s="1004" t="s">
        <v>1009</v>
      </c>
      <c r="N398" s="1004" t="s">
        <v>1009</v>
      </c>
      <c r="O398" s="1004"/>
      <c r="P398" s="1004"/>
      <c r="Q398" s="991"/>
      <c r="R398" s="983"/>
    </row>
    <row r="399" spans="1:18" ht="30" customHeight="1">
      <c r="A399" s="987"/>
      <c r="B399" s="990"/>
      <c r="C399" s="990"/>
      <c r="D399" s="989"/>
      <c r="E399" s="990"/>
      <c r="F399" s="990"/>
      <c r="G399" s="990"/>
      <c r="H399" s="990"/>
      <c r="I399" s="994"/>
      <c r="J399" s="995">
        <v>330.49299999999999</v>
      </c>
      <c r="K399" s="1004"/>
      <c r="L399" s="1004"/>
      <c r="M399" s="1004"/>
      <c r="N399" s="1004"/>
      <c r="O399" s="1004"/>
      <c r="P399" s="1004"/>
      <c r="Q399" s="1278"/>
      <c r="R399" s="983"/>
    </row>
    <row r="400" spans="1:18" ht="30" customHeight="1">
      <c r="A400" s="987">
        <f>A398+1</f>
        <v>197</v>
      </c>
      <c r="B400" s="990" t="s">
        <v>2583</v>
      </c>
      <c r="C400" s="990" t="s">
        <v>76</v>
      </c>
      <c r="D400" s="989"/>
      <c r="E400" s="990"/>
      <c r="F400" s="990"/>
      <c r="G400" s="990"/>
      <c r="H400" s="990"/>
      <c r="I400" s="994" t="s">
        <v>3337</v>
      </c>
      <c r="J400" s="995"/>
      <c r="K400" s="1004"/>
      <c r="L400" s="1004" t="s">
        <v>2961</v>
      </c>
      <c r="M400" s="1004" t="s">
        <v>1009</v>
      </c>
      <c r="N400" s="996" t="s">
        <v>1009</v>
      </c>
      <c r="O400" s="1004" t="s">
        <v>1009</v>
      </c>
      <c r="P400" s="1004"/>
      <c r="Q400" s="1279"/>
      <c r="R400" s="983"/>
    </row>
    <row r="401" spans="1:18" ht="30" customHeight="1">
      <c r="A401" s="987"/>
      <c r="B401" s="990"/>
      <c r="C401" s="990"/>
      <c r="D401" s="989"/>
      <c r="E401" s="990"/>
      <c r="F401" s="990"/>
      <c r="G401" s="990"/>
      <c r="H401" s="990"/>
      <c r="I401" s="994"/>
      <c r="J401" s="995">
        <v>342.10599999999999</v>
      </c>
      <c r="K401" s="1004"/>
      <c r="L401" s="1004"/>
      <c r="M401" s="1004"/>
      <c r="N401" s="1004"/>
      <c r="O401" s="1004"/>
      <c r="P401" s="1004"/>
      <c r="Q401" s="1279"/>
      <c r="R401" s="1005"/>
    </row>
    <row r="402" spans="1:18" ht="30" customHeight="1">
      <c r="A402" s="987">
        <f>A400+1</f>
        <v>198</v>
      </c>
      <c r="B402" s="990" t="s">
        <v>2584</v>
      </c>
      <c r="C402" s="990" t="s">
        <v>62</v>
      </c>
      <c r="D402" s="989"/>
      <c r="E402" s="990"/>
      <c r="F402" s="990"/>
      <c r="G402" s="990"/>
      <c r="H402" s="990"/>
      <c r="I402" s="994" t="s">
        <v>2762</v>
      </c>
      <c r="J402" s="995"/>
      <c r="K402" s="1004"/>
      <c r="L402" s="1004" t="s">
        <v>2961</v>
      </c>
      <c r="M402" s="1004" t="s">
        <v>1009</v>
      </c>
      <c r="N402" s="996" t="s">
        <v>1009</v>
      </c>
      <c r="O402" s="1004"/>
      <c r="P402" s="1004"/>
      <c r="Q402" s="1279"/>
      <c r="R402" s="1005"/>
    </row>
    <row r="403" spans="1:18" ht="30" customHeight="1">
      <c r="A403" s="987"/>
      <c r="B403" s="990"/>
      <c r="C403" s="990"/>
      <c r="D403" s="989"/>
      <c r="E403" s="990"/>
      <c r="F403" s="990"/>
      <c r="G403" s="990"/>
      <c r="H403" s="990"/>
      <c r="I403" s="994"/>
      <c r="J403" s="995">
        <v>394.28399999999999</v>
      </c>
      <c r="K403" s="1004"/>
      <c r="L403" s="1004"/>
      <c r="M403" s="1004"/>
      <c r="N403" s="1004"/>
      <c r="O403" s="1004"/>
      <c r="P403" s="1004"/>
      <c r="Q403" s="1280"/>
      <c r="R403" s="1005"/>
    </row>
    <row r="404" spans="1:18" ht="30" customHeight="1">
      <c r="A404" s="987">
        <f>A402+1</f>
        <v>199</v>
      </c>
      <c r="B404" s="990" t="s">
        <v>3057</v>
      </c>
      <c r="C404" s="990" t="s">
        <v>1277</v>
      </c>
      <c r="D404" s="989" t="s">
        <v>2586</v>
      </c>
      <c r="E404" s="990"/>
      <c r="F404" s="990"/>
      <c r="G404" s="990"/>
      <c r="H404" s="990"/>
      <c r="I404" s="994" t="s">
        <v>1766</v>
      </c>
      <c r="J404" s="995"/>
      <c r="K404" s="1004"/>
      <c r="L404" s="1004" t="s">
        <v>2961</v>
      </c>
      <c r="M404" s="1004" t="s">
        <v>1009</v>
      </c>
      <c r="N404" s="996" t="s">
        <v>1009</v>
      </c>
      <c r="O404" s="1004" t="s">
        <v>22</v>
      </c>
      <c r="P404" s="1004"/>
      <c r="Q404" s="991"/>
      <c r="R404" s="1005"/>
    </row>
    <row r="405" spans="1:18" ht="30" customHeight="1">
      <c r="A405" s="987"/>
      <c r="B405" s="990"/>
      <c r="C405" s="990"/>
      <c r="D405" s="989"/>
      <c r="E405" s="990"/>
      <c r="F405" s="990"/>
      <c r="G405" s="990"/>
      <c r="H405" s="990"/>
      <c r="I405" s="994"/>
      <c r="J405" s="995">
        <v>245.679</v>
      </c>
      <c r="K405" s="1004"/>
      <c r="L405" s="1004"/>
      <c r="M405" s="1004"/>
      <c r="N405" s="1004"/>
      <c r="O405" s="1004"/>
      <c r="P405" s="1004"/>
      <c r="Q405" s="1278"/>
      <c r="R405" s="1005"/>
    </row>
    <row r="406" spans="1:18" ht="30" customHeight="1">
      <c r="A406" s="987">
        <f>A404+1</f>
        <v>200</v>
      </c>
      <c r="B406" s="990" t="s">
        <v>3058</v>
      </c>
      <c r="C406" s="990" t="s">
        <v>1269</v>
      </c>
      <c r="D406" s="989"/>
      <c r="E406" s="990"/>
      <c r="F406" s="990"/>
      <c r="G406" s="990"/>
      <c r="H406" s="990"/>
      <c r="I406" s="994" t="s">
        <v>1766</v>
      </c>
      <c r="J406" s="995"/>
      <c r="K406" s="1004"/>
      <c r="L406" s="1004" t="s">
        <v>2961</v>
      </c>
      <c r="M406" s="1004" t="s">
        <v>1009</v>
      </c>
      <c r="N406" s="996" t="s">
        <v>1009</v>
      </c>
      <c r="O406" s="1004"/>
      <c r="P406" s="1004"/>
      <c r="Q406" s="1279"/>
      <c r="R406" s="1005"/>
    </row>
    <row r="407" spans="1:18" ht="30" customHeight="1">
      <c r="A407" s="987"/>
      <c r="B407" s="990"/>
      <c r="C407" s="990"/>
      <c r="D407" s="989"/>
      <c r="E407" s="990"/>
      <c r="F407" s="990"/>
      <c r="G407" s="990"/>
      <c r="H407" s="990"/>
      <c r="I407" s="994"/>
      <c r="J407" s="995">
        <v>352.93</v>
      </c>
      <c r="K407" s="1004"/>
      <c r="L407" s="1004"/>
      <c r="M407" s="1004"/>
      <c r="N407" s="1004"/>
      <c r="O407" s="1004"/>
      <c r="P407" s="1004"/>
      <c r="Q407" s="1279"/>
      <c r="R407" s="1005"/>
    </row>
    <row r="408" spans="1:18" ht="30" customHeight="1">
      <c r="A408" s="987">
        <f>A406+1</f>
        <v>201</v>
      </c>
      <c r="B408" s="990" t="s">
        <v>3059</v>
      </c>
      <c r="C408" s="990" t="s">
        <v>1991</v>
      </c>
      <c r="D408" s="989" t="s">
        <v>2589</v>
      </c>
      <c r="E408" s="990">
        <v>2</v>
      </c>
      <c r="F408" s="990">
        <v>2</v>
      </c>
      <c r="G408" s="990">
        <v>2</v>
      </c>
      <c r="H408" s="990">
        <v>2</v>
      </c>
      <c r="I408" s="994" t="s">
        <v>2762</v>
      </c>
      <c r="J408" s="995"/>
      <c r="K408" s="1004"/>
      <c r="L408" s="1004" t="s">
        <v>2961</v>
      </c>
      <c r="M408" s="1004" t="s">
        <v>1009</v>
      </c>
      <c r="N408" s="996" t="s">
        <v>1009</v>
      </c>
      <c r="O408" s="1004"/>
      <c r="P408" s="1004"/>
      <c r="Q408" s="1279"/>
      <c r="R408" s="1005"/>
    </row>
    <row r="409" spans="1:18" ht="30" customHeight="1">
      <c r="A409" s="987"/>
      <c r="B409" s="990"/>
      <c r="C409" s="990"/>
      <c r="D409" s="989"/>
      <c r="E409" s="990"/>
      <c r="F409" s="990"/>
      <c r="G409" s="990"/>
      <c r="H409" s="990"/>
      <c r="I409" s="994"/>
      <c r="J409" s="995">
        <v>232.30099999999999</v>
      </c>
      <c r="K409" s="1004"/>
      <c r="L409" s="1004"/>
      <c r="M409" s="1004"/>
      <c r="N409" s="1004"/>
      <c r="O409" s="1004"/>
      <c r="P409" s="1004"/>
      <c r="Q409" s="1279"/>
      <c r="R409" s="1006" t="s">
        <v>3266</v>
      </c>
    </row>
    <row r="410" spans="1:18" ht="30" customHeight="1">
      <c r="A410" s="987">
        <f>A408+1</f>
        <v>202</v>
      </c>
      <c r="B410" s="990" t="s">
        <v>3060</v>
      </c>
      <c r="C410" s="990" t="s">
        <v>1991</v>
      </c>
      <c r="D410" s="989" t="s">
        <v>2591</v>
      </c>
      <c r="E410" s="990"/>
      <c r="F410" s="990"/>
      <c r="G410" s="990"/>
      <c r="H410" s="990"/>
      <c r="I410" s="994" t="s">
        <v>2762</v>
      </c>
      <c r="J410" s="995"/>
      <c r="K410" s="1004"/>
      <c r="L410" s="1004" t="s">
        <v>2961</v>
      </c>
      <c r="M410" s="1004" t="s">
        <v>1009</v>
      </c>
      <c r="N410" s="996" t="s">
        <v>1009</v>
      </c>
      <c r="O410" s="1004"/>
      <c r="P410" s="1004"/>
      <c r="Q410" s="1279"/>
      <c r="R410" s="1005"/>
    </row>
    <row r="411" spans="1:18" ht="30" customHeight="1">
      <c r="A411" s="987"/>
      <c r="B411" s="990"/>
      <c r="C411" s="990"/>
      <c r="D411" s="989"/>
      <c r="E411" s="990"/>
      <c r="F411" s="990"/>
      <c r="G411" s="990"/>
      <c r="H411" s="990"/>
      <c r="I411" s="994"/>
      <c r="J411" s="995">
        <v>474.983</v>
      </c>
      <c r="K411" s="1004"/>
      <c r="L411" s="1004"/>
      <c r="M411" s="1004"/>
      <c r="N411" s="1004"/>
      <c r="O411" s="1004"/>
      <c r="P411" s="1004"/>
      <c r="Q411" s="1279"/>
      <c r="R411" s="1005"/>
    </row>
    <row r="412" spans="1:18" ht="30" customHeight="1">
      <c r="A412" s="987">
        <f>A410+1</f>
        <v>203</v>
      </c>
      <c r="B412" s="990" t="s">
        <v>3061</v>
      </c>
      <c r="C412" s="990" t="s">
        <v>1277</v>
      </c>
      <c r="D412" s="989" t="s">
        <v>2593</v>
      </c>
      <c r="E412" s="990"/>
      <c r="F412" s="990"/>
      <c r="G412" s="990"/>
      <c r="H412" s="990"/>
      <c r="I412" s="994" t="s">
        <v>1766</v>
      </c>
      <c r="J412" s="995"/>
      <c r="K412" s="1004"/>
      <c r="L412" s="1004" t="s">
        <v>2961</v>
      </c>
      <c r="M412" s="1004" t="s">
        <v>1009</v>
      </c>
      <c r="N412" s="996" t="s">
        <v>1009</v>
      </c>
      <c r="O412" s="1004"/>
      <c r="P412" s="1004"/>
      <c r="Q412" s="1279"/>
      <c r="R412" s="1005"/>
    </row>
    <row r="413" spans="1:18" ht="30" customHeight="1">
      <c r="A413" s="987"/>
      <c r="B413" s="990"/>
      <c r="C413" s="990"/>
      <c r="D413" s="989"/>
      <c r="E413" s="990"/>
      <c r="F413" s="990"/>
      <c r="G413" s="990"/>
      <c r="H413" s="990"/>
      <c r="I413" s="994"/>
      <c r="J413" s="995">
        <v>322.58800000000002</v>
      </c>
      <c r="K413" s="1004"/>
      <c r="L413" s="1004"/>
      <c r="M413" s="1004"/>
      <c r="N413" s="1004"/>
      <c r="O413" s="1004"/>
      <c r="P413" s="1004"/>
      <c r="Q413" s="1280"/>
      <c r="R413" s="1005"/>
    </row>
    <row r="414" spans="1:18" ht="30" customHeight="1">
      <c r="A414" s="987">
        <f>A412+1</f>
        <v>204</v>
      </c>
      <c r="B414" s="990" t="s">
        <v>2594</v>
      </c>
      <c r="C414" s="990" t="s">
        <v>76</v>
      </c>
      <c r="D414" s="989"/>
      <c r="E414" s="990"/>
      <c r="F414" s="990"/>
      <c r="G414" s="990"/>
      <c r="H414" s="990"/>
      <c r="I414" s="994" t="s">
        <v>1766</v>
      </c>
      <c r="J414" s="994"/>
      <c r="K414" s="1003"/>
      <c r="L414" s="990" t="s">
        <v>2961</v>
      </c>
      <c r="M414" s="990" t="s">
        <v>1009</v>
      </c>
      <c r="N414" s="996" t="s">
        <v>1009</v>
      </c>
      <c r="O414" s="1004"/>
      <c r="P414" s="1004"/>
      <c r="Q414" s="991"/>
      <c r="R414" s="1005"/>
    </row>
    <row r="415" spans="1:18" ht="30" customHeight="1">
      <c r="A415" s="987"/>
      <c r="B415" s="990"/>
      <c r="C415" s="990"/>
      <c r="D415" s="989"/>
      <c r="E415" s="990"/>
      <c r="F415" s="990"/>
      <c r="G415" s="990"/>
      <c r="H415" s="990"/>
      <c r="I415" s="994"/>
      <c r="J415" s="995">
        <v>317.88400000000001</v>
      </c>
      <c r="K415" s="1004"/>
      <c r="L415" s="1004"/>
      <c r="M415" s="1004"/>
      <c r="N415" s="1004"/>
      <c r="O415" s="1004"/>
      <c r="P415" s="1004"/>
      <c r="Q415" s="991"/>
      <c r="R415" s="1005"/>
    </row>
    <row r="416" spans="1:18" ht="30" customHeight="1">
      <c r="A416" s="987">
        <f>A414+1</f>
        <v>205</v>
      </c>
      <c r="B416" s="990" t="s">
        <v>2595</v>
      </c>
      <c r="C416" s="990" t="s">
        <v>76</v>
      </c>
      <c r="D416" s="989"/>
      <c r="E416" s="990"/>
      <c r="F416" s="990"/>
      <c r="G416" s="990"/>
      <c r="H416" s="990"/>
      <c r="I416" s="994" t="s">
        <v>1766</v>
      </c>
      <c r="J416" s="995"/>
      <c r="K416" s="1004"/>
      <c r="L416" s="1004" t="s">
        <v>2961</v>
      </c>
      <c r="M416" s="1004" t="s">
        <v>1009</v>
      </c>
      <c r="N416" s="996" t="s">
        <v>1009</v>
      </c>
      <c r="O416" s="1004"/>
      <c r="P416" s="1004"/>
      <c r="Q416" s="991"/>
      <c r="R416" s="1005"/>
    </row>
    <row r="417" spans="1:18" ht="30" customHeight="1">
      <c r="A417" s="987"/>
      <c r="B417" s="990"/>
      <c r="C417" s="990"/>
      <c r="D417" s="989"/>
      <c r="E417" s="990"/>
      <c r="F417" s="990"/>
      <c r="G417" s="990"/>
      <c r="H417" s="990"/>
      <c r="I417" s="994"/>
      <c r="J417" s="995">
        <v>297.73500000000001</v>
      </c>
      <c r="K417" s="1004"/>
      <c r="L417" s="1004"/>
      <c r="M417" s="983"/>
      <c r="N417" s="996"/>
      <c r="O417" s="983"/>
      <c r="P417" s="983"/>
      <c r="Q417" s="983"/>
      <c r="R417" s="983"/>
    </row>
    <row r="418" spans="1:18" ht="30" customHeight="1">
      <c r="A418" s="987">
        <f>A416+1</f>
        <v>206</v>
      </c>
      <c r="B418" s="990" t="s">
        <v>3062</v>
      </c>
      <c r="C418" s="990" t="s">
        <v>1277</v>
      </c>
      <c r="D418" s="989" t="s">
        <v>2597</v>
      </c>
      <c r="E418" s="990"/>
      <c r="F418" s="990"/>
      <c r="G418" s="990"/>
      <c r="H418" s="990"/>
      <c r="I418" s="994"/>
      <c r="J418" s="995"/>
      <c r="K418" s="1004"/>
      <c r="L418" s="1004"/>
      <c r="M418" s="983"/>
      <c r="N418" s="996"/>
      <c r="O418" s="983"/>
      <c r="P418" s="983"/>
      <c r="Q418" s="983"/>
      <c r="R418" s="983"/>
    </row>
    <row r="419" spans="1:18" ht="30" customHeight="1">
      <c r="A419" s="987"/>
      <c r="B419" s="990"/>
      <c r="C419" s="990"/>
      <c r="D419" s="989"/>
      <c r="E419" s="990"/>
      <c r="F419" s="990"/>
      <c r="G419" s="990"/>
      <c r="H419" s="990"/>
      <c r="I419" s="994"/>
      <c r="J419" s="995">
        <v>357.24900000000002</v>
      </c>
      <c r="K419" s="1004"/>
      <c r="L419" s="1004"/>
      <c r="M419" s="983"/>
      <c r="N419" s="996"/>
      <c r="O419" s="983"/>
      <c r="P419" s="983"/>
      <c r="Q419" s="983"/>
      <c r="R419" s="983"/>
    </row>
    <row r="420" spans="1:18" ht="30" customHeight="1">
      <c r="A420" s="987">
        <f>A418+1</f>
        <v>207</v>
      </c>
      <c r="B420" s="990" t="s">
        <v>2598</v>
      </c>
      <c r="C420" s="990" t="s">
        <v>76</v>
      </c>
      <c r="D420" s="989"/>
      <c r="E420" s="990"/>
      <c r="F420" s="990"/>
      <c r="G420" s="990"/>
      <c r="H420" s="990"/>
      <c r="I420" s="994" t="s">
        <v>1766</v>
      </c>
      <c r="J420" s="995"/>
      <c r="K420" s="1004"/>
      <c r="L420" s="1004" t="s">
        <v>2961</v>
      </c>
      <c r="M420" s="996" t="s">
        <v>1009</v>
      </c>
      <c r="N420" s="996" t="s">
        <v>1009</v>
      </c>
      <c r="O420" s="996"/>
      <c r="P420" s="983"/>
      <c r="Q420" s="983"/>
      <c r="R420" s="983"/>
    </row>
    <row r="421" spans="1:18" ht="30" customHeight="1">
      <c r="A421" s="987"/>
      <c r="B421" s="990"/>
      <c r="C421" s="990"/>
      <c r="D421" s="989"/>
      <c r="E421" s="990"/>
      <c r="F421" s="990"/>
      <c r="G421" s="990"/>
      <c r="H421" s="990"/>
      <c r="I421" s="994"/>
      <c r="J421" s="995">
        <v>353.03300000000002</v>
      </c>
      <c r="K421" s="1004"/>
      <c r="L421" s="1004"/>
      <c r="M421" s="983"/>
      <c r="N421" s="996"/>
      <c r="O421" s="983"/>
      <c r="P421" s="983"/>
      <c r="Q421" s="983"/>
      <c r="R421" s="983"/>
    </row>
    <row r="422" spans="1:18" ht="30" customHeight="1">
      <c r="A422" s="987">
        <f>A420+1</f>
        <v>208</v>
      </c>
      <c r="B422" s="990" t="s">
        <v>2599</v>
      </c>
      <c r="C422" s="990" t="s">
        <v>62</v>
      </c>
      <c r="D422" s="989"/>
      <c r="E422" s="990"/>
      <c r="F422" s="990"/>
      <c r="G422" s="990"/>
      <c r="H422" s="990"/>
      <c r="I422" s="994" t="s">
        <v>1766</v>
      </c>
      <c r="J422" s="995"/>
      <c r="K422" s="1004"/>
      <c r="L422" s="1004" t="s">
        <v>2961</v>
      </c>
      <c r="M422" s="996" t="s">
        <v>1009</v>
      </c>
      <c r="N422" s="996" t="s">
        <v>1009</v>
      </c>
      <c r="O422" s="996"/>
      <c r="P422" s="983"/>
      <c r="Q422" s="983"/>
      <c r="R422" s="983"/>
    </row>
    <row r="423" spans="1:18" ht="30" customHeight="1">
      <c r="A423" s="987"/>
      <c r="B423" s="990"/>
      <c r="C423" s="990"/>
      <c r="D423" s="989"/>
      <c r="E423" s="990"/>
      <c r="F423" s="990"/>
      <c r="G423" s="990"/>
      <c r="H423" s="990"/>
      <c r="I423" s="994"/>
      <c r="J423" s="995">
        <v>406.76600000000002</v>
      </c>
      <c r="K423" s="1004"/>
      <c r="L423" s="1004"/>
      <c r="M423" s="983"/>
      <c r="N423" s="996"/>
      <c r="O423" s="983"/>
      <c r="P423" s="983"/>
      <c r="Q423" s="983"/>
      <c r="R423" s="983"/>
    </row>
    <row r="424" spans="1:18" ht="30" customHeight="1">
      <c r="A424" s="987">
        <f>A422+1</f>
        <v>209</v>
      </c>
      <c r="B424" s="990" t="s">
        <v>3063</v>
      </c>
      <c r="C424" s="990" t="s">
        <v>1319</v>
      </c>
      <c r="D424" s="989" t="s">
        <v>2617</v>
      </c>
      <c r="E424" s="990"/>
      <c r="F424" s="990"/>
      <c r="G424" s="990"/>
      <c r="H424" s="990"/>
      <c r="I424" s="994" t="s">
        <v>1766</v>
      </c>
      <c r="J424" s="995"/>
      <c r="K424" s="1004"/>
      <c r="L424" s="1004" t="s">
        <v>2961</v>
      </c>
      <c r="M424" s="996" t="s">
        <v>1009</v>
      </c>
      <c r="N424" s="996"/>
      <c r="O424" s="983"/>
      <c r="P424" s="983"/>
      <c r="Q424" s="983"/>
      <c r="R424" s="983"/>
    </row>
    <row r="425" spans="1:18" ht="30" customHeight="1">
      <c r="A425" s="987"/>
      <c r="B425" s="990"/>
      <c r="C425" s="990"/>
      <c r="D425" s="989"/>
      <c r="E425" s="990"/>
      <c r="F425" s="990"/>
      <c r="G425" s="990"/>
      <c r="H425" s="990"/>
      <c r="I425" s="994"/>
      <c r="J425" s="995">
        <v>392.39499999999998</v>
      </c>
      <c r="K425" s="1004"/>
      <c r="L425" s="1004"/>
      <c r="M425" s="983"/>
      <c r="N425" s="996"/>
      <c r="O425" s="983"/>
      <c r="P425" s="983"/>
      <c r="Q425" s="983"/>
      <c r="R425" s="983"/>
    </row>
    <row r="426" spans="1:18" ht="30" customHeight="1">
      <c r="A426" s="987">
        <f>A424+1</f>
        <v>210</v>
      </c>
      <c r="B426" s="990" t="s">
        <v>2602</v>
      </c>
      <c r="C426" s="990" t="s">
        <v>62</v>
      </c>
      <c r="D426" s="989"/>
      <c r="E426" s="990"/>
      <c r="F426" s="990"/>
      <c r="G426" s="990"/>
      <c r="H426" s="990"/>
      <c r="I426" s="994" t="s">
        <v>1766</v>
      </c>
      <c r="J426" s="995"/>
      <c r="K426" s="1004"/>
      <c r="L426" s="1004" t="s">
        <v>2961</v>
      </c>
      <c r="M426" s="996" t="s">
        <v>1009</v>
      </c>
      <c r="N426" s="996" t="s">
        <v>1009</v>
      </c>
      <c r="O426" s="996"/>
      <c r="P426" s="983"/>
      <c r="Q426" s="983"/>
      <c r="R426" s="983"/>
    </row>
    <row r="427" spans="1:18" ht="30" customHeight="1">
      <c r="A427" s="987"/>
      <c r="B427" s="990"/>
      <c r="C427" s="990"/>
      <c r="D427" s="989"/>
      <c r="E427" s="990"/>
      <c r="F427" s="990"/>
      <c r="G427" s="990"/>
      <c r="H427" s="990"/>
      <c r="I427" s="994"/>
      <c r="J427" s="995">
        <v>408.83499999999998</v>
      </c>
      <c r="K427" s="1004"/>
      <c r="L427" s="1004"/>
      <c r="M427" s="983"/>
      <c r="N427" s="996"/>
      <c r="O427" s="983"/>
      <c r="P427" s="983"/>
      <c r="Q427" s="983"/>
      <c r="R427" s="983"/>
    </row>
    <row r="428" spans="1:18" ht="30" customHeight="1">
      <c r="A428" s="987">
        <f>A426+1</f>
        <v>211</v>
      </c>
      <c r="B428" s="990" t="s">
        <v>2603</v>
      </c>
      <c r="C428" s="990" t="s">
        <v>76</v>
      </c>
      <c r="D428" s="989"/>
      <c r="E428" s="990"/>
      <c r="F428" s="990"/>
      <c r="G428" s="990"/>
      <c r="H428" s="990"/>
      <c r="I428" s="994" t="s">
        <v>1766</v>
      </c>
      <c r="J428" s="995"/>
      <c r="K428" s="1004"/>
      <c r="L428" s="1004" t="s">
        <v>2961</v>
      </c>
      <c r="M428" s="996" t="s">
        <v>1009</v>
      </c>
      <c r="N428" s="996" t="s">
        <v>1009</v>
      </c>
      <c r="O428" s="996"/>
      <c r="P428" s="983"/>
      <c r="Q428" s="983"/>
      <c r="R428" s="983"/>
    </row>
    <row r="429" spans="1:18" ht="30" customHeight="1">
      <c r="A429" s="987"/>
      <c r="B429" s="990"/>
      <c r="C429" s="990"/>
      <c r="D429" s="989"/>
      <c r="E429" s="990"/>
      <c r="F429" s="990"/>
      <c r="G429" s="990"/>
      <c r="H429" s="990"/>
      <c r="I429" s="994"/>
      <c r="J429" s="995">
        <v>333.09</v>
      </c>
      <c r="K429" s="1004"/>
      <c r="L429" s="1004"/>
      <c r="M429" s="983"/>
      <c r="N429" s="996"/>
      <c r="O429" s="983"/>
      <c r="P429" s="983"/>
      <c r="Q429" s="983"/>
      <c r="R429" s="983"/>
    </row>
    <row r="430" spans="1:18" ht="30" customHeight="1">
      <c r="A430" s="987">
        <f>A428+1</f>
        <v>212</v>
      </c>
      <c r="B430" s="990" t="s">
        <v>2604</v>
      </c>
      <c r="C430" s="990" t="s">
        <v>76</v>
      </c>
      <c r="D430" s="989"/>
      <c r="E430" s="990">
        <v>1</v>
      </c>
      <c r="F430" s="990">
        <v>1</v>
      </c>
      <c r="G430" s="990">
        <v>1</v>
      </c>
      <c r="H430" s="990">
        <v>1</v>
      </c>
      <c r="I430" s="994" t="s">
        <v>2762</v>
      </c>
      <c r="J430" s="995"/>
      <c r="K430" s="1004"/>
      <c r="L430" s="1004" t="s">
        <v>2961</v>
      </c>
      <c r="M430" s="996" t="s">
        <v>1009</v>
      </c>
      <c r="N430" s="996"/>
      <c r="O430" s="983"/>
      <c r="P430" s="983"/>
      <c r="Q430" s="983"/>
      <c r="R430" s="983"/>
    </row>
    <row r="431" spans="1:18" ht="30" customHeight="1">
      <c r="A431" s="987"/>
      <c r="B431" s="990"/>
      <c r="C431" s="990"/>
      <c r="D431" s="989"/>
      <c r="E431" s="990"/>
      <c r="F431" s="990"/>
      <c r="G431" s="990"/>
      <c r="H431" s="990"/>
      <c r="I431" s="994"/>
      <c r="J431" s="995">
        <v>343.68299999999999</v>
      </c>
      <c r="K431" s="1004"/>
      <c r="L431" s="1004"/>
      <c r="M431" s="983"/>
      <c r="N431" s="996"/>
      <c r="O431" s="983"/>
      <c r="P431" s="983"/>
      <c r="Q431" s="983"/>
      <c r="R431" s="983"/>
    </row>
    <row r="432" spans="1:18" ht="30" customHeight="1">
      <c r="A432" s="987">
        <f>A430+1</f>
        <v>213</v>
      </c>
      <c r="B432" s="990" t="s">
        <v>2605</v>
      </c>
      <c r="C432" s="990" t="s">
        <v>76</v>
      </c>
      <c r="D432" s="989"/>
      <c r="E432" s="990"/>
      <c r="F432" s="990"/>
      <c r="G432" s="990"/>
      <c r="H432" s="990"/>
      <c r="I432" s="994" t="s">
        <v>1766</v>
      </c>
      <c r="J432" s="995"/>
      <c r="K432" s="1004"/>
      <c r="L432" s="1004" t="s">
        <v>2961</v>
      </c>
      <c r="M432" s="996" t="s">
        <v>1009</v>
      </c>
      <c r="N432" s="996" t="s">
        <v>1009</v>
      </c>
      <c r="O432" s="996"/>
      <c r="P432" s="983"/>
      <c r="Q432" s="983"/>
      <c r="R432" s="983"/>
    </row>
    <row r="433" spans="1:18" ht="30" customHeight="1">
      <c r="A433" s="987"/>
      <c r="B433" s="990"/>
      <c r="C433" s="990"/>
      <c r="D433" s="989"/>
      <c r="E433" s="990"/>
      <c r="F433" s="990"/>
      <c r="G433" s="990"/>
      <c r="H433" s="990"/>
      <c r="I433" s="994"/>
      <c r="J433" s="995">
        <v>383.59899999999999</v>
      </c>
      <c r="K433" s="1004"/>
      <c r="L433" s="1004"/>
      <c r="M433" s="1004"/>
      <c r="N433" s="996"/>
      <c r="O433" s="983"/>
      <c r="P433" s="983"/>
      <c r="Q433" s="983"/>
      <c r="R433" s="983"/>
    </row>
    <row r="434" spans="1:18" ht="30" customHeight="1">
      <c r="A434" s="987">
        <f>A432+1</f>
        <v>214</v>
      </c>
      <c r="B434" s="990" t="s">
        <v>3064</v>
      </c>
      <c r="C434" s="990" t="s">
        <v>1277</v>
      </c>
      <c r="D434" s="989" t="s">
        <v>2607</v>
      </c>
      <c r="E434" s="990"/>
      <c r="F434" s="990"/>
      <c r="G434" s="990"/>
      <c r="H434" s="990"/>
      <c r="I434" s="994" t="s">
        <v>1766</v>
      </c>
      <c r="J434" s="995"/>
      <c r="K434" s="1004"/>
      <c r="L434" s="1004" t="s">
        <v>2961</v>
      </c>
      <c r="M434" s="1004" t="s">
        <v>1009</v>
      </c>
      <c r="N434" s="996" t="s">
        <v>1009</v>
      </c>
      <c r="O434" s="983"/>
      <c r="P434" s="983"/>
      <c r="Q434" s="983"/>
      <c r="R434" s="983"/>
    </row>
    <row r="435" spans="1:18" ht="30" customHeight="1">
      <c r="A435" s="987"/>
      <c r="B435" s="990"/>
      <c r="C435" s="990"/>
      <c r="D435" s="989"/>
      <c r="E435" s="990"/>
      <c r="F435" s="990"/>
      <c r="G435" s="990"/>
      <c r="H435" s="990"/>
      <c r="I435" s="994"/>
      <c r="J435" s="995">
        <v>282.75900000000001</v>
      </c>
      <c r="K435" s="1004"/>
      <c r="L435" s="1004"/>
      <c r="M435" s="1004"/>
      <c r="N435" s="996"/>
      <c r="O435" s="983"/>
      <c r="P435" s="983"/>
      <c r="Q435" s="983"/>
      <c r="R435" s="983"/>
    </row>
    <row r="436" spans="1:18" ht="30" customHeight="1">
      <c r="A436" s="987">
        <f>A434+1</f>
        <v>215</v>
      </c>
      <c r="B436" s="990" t="s">
        <v>3196</v>
      </c>
      <c r="C436" s="990" t="s">
        <v>76</v>
      </c>
      <c r="D436" s="989"/>
      <c r="E436" s="990"/>
      <c r="F436" s="990"/>
      <c r="G436" s="990"/>
      <c r="H436" s="990"/>
      <c r="I436" s="994" t="s">
        <v>1766</v>
      </c>
      <c r="J436" s="995"/>
      <c r="K436" s="1004"/>
      <c r="L436" s="1004" t="s">
        <v>2961</v>
      </c>
      <c r="M436" s="1004" t="s">
        <v>1009</v>
      </c>
      <c r="N436" s="996" t="s">
        <v>1009</v>
      </c>
      <c r="O436" s="996"/>
      <c r="P436" s="983"/>
      <c r="Q436" s="983"/>
      <c r="R436" s="983"/>
    </row>
    <row r="437" spans="1:18" ht="30" customHeight="1">
      <c r="A437" s="987"/>
      <c r="B437" s="990"/>
      <c r="C437" s="990"/>
      <c r="D437" s="989"/>
      <c r="E437" s="990"/>
      <c r="F437" s="990"/>
      <c r="G437" s="990"/>
      <c r="H437" s="990"/>
      <c r="I437" s="994"/>
      <c r="J437" s="995">
        <v>385.27100000000002</v>
      </c>
      <c r="K437" s="1004"/>
      <c r="L437" s="1004"/>
      <c r="M437" s="1004"/>
      <c r="N437" s="996"/>
      <c r="O437" s="983"/>
      <c r="P437" s="983"/>
      <c r="Q437" s="983"/>
      <c r="R437" s="983"/>
    </row>
    <row r="438" spans="1:18" ht="30" customHeight="1">
      <c r="A438" s="987">
        <f>A436+1</f>
        <v>216</v>
      </c>
      <c r="B438" s="990" t="s">
        <v>3197</v>
      </c>
      <c r="C438" s="990" t="s">
        <v>62</v>
      </c>
      <c r="D438" s="989"/>
      <c r="E438" s="990"/>
      <c r="F438" s="990"/>
      <c r="G438" s="990"/>
      <c r="H438" s="990"/>
      <c r="I438" s="994" t="s">
        <v>1766</v>
      </c>
      <c r="J438" s="995"/>
      <c r="K438" s="1004"/>
      <c r="L438" s="1004" t="s">
        <v>2961</v>
      </c>
      <c r="M438" s="1004" t="s">
        <v>1009</v>
      </c>
      <c r="N438" s="996" t="s">
        <v>1009</v>
      </c>
      <c r="O438" s="996"/>
      <c r="P438" s="983"/>
      <c r="Q438" s="983"/>
      <c r="R438" s="983"/>
    </row>
    <row r="439" spans="1:18" ht="30" customHeight="1">
      <c r="A439" s="987"/>
      <c r="B439" s="990"/>
      <c r="C439" s="990"/>
      <c r="D439" s="989"/>
      <c r="E439" s="990"/>
      <c r="F439" s="990"/>
      <c r="G439" s="990"/>
      <c r="H439" s="990"/>
      <c r="I439" s="994"/>
      <c r="J439" s="995">
        <v>361.36099999999999</v>
      </c>
      <c r="K439" s="1004"/>
      <c r="L439" s="1004"/>
      <c r="M439" s="1004"/>
      <c r="N439" s="996"/>
      <c r="O439" s="983"/>
      <c r="P439" s="983"/>
      <c r="Q439" s="983"/>
      <c r="R439" s="983"/>
    </row>
    <row r="440" spans="1:18" ht="30" customHeight="1">
      <c r="A440" s="987">
        <f>A438+1</f>
        <v>217</v>
      </c>
      <c r="B440" s="990" t="s">
        <v>3227</v>
      </c>
      <c r="C440" s="990" t="s">
        <v>1277</v>
      </c>
      <c r="D440" s="989" t="s">
        <v>3210</v>
      </c>
      <c r="E440" s="990"/>
      <c r="F440" s="990"/>
      <c r="G440" s="990"/>
      <c r="H440" s="990"/>
      <c r="I440" s="994" t="s">
        <v>1766</v>
      </c>
      <c r="J440" s="995"/>
      <c r="K440" s="1004"/>
      <c r="L440" s="1004" t="s">
        <v>2961</v>
      </c>
      <c r="M440" s="1004" t="s">
        <v>1009</v>
      </c>
      <c r="N440" s="996"/>
      <c r="O440" s="983"/>
      <c r="P440" s="983"/>
      <c r="Q440" s="983"/>
      <c r="R440" s="983"/>
    </row>
    <row r="441" spans="1:18" ht="30" customHeight="1">
      <c r="A441" s="987"/>
      <c r="B441" s="990"/>
      <c r="C441" s="990"/>
      <c r="D441" s="989"/>
      <c r="E441" s="990"/>
      <c r="F441" s="990"/>
      <c r="G441" s="990"/>
      <c r="H441" s="990"/>
      <c r="I441" s="994"/>
      <c r="J441" s="995">
        <v>235.09</v>
      </c>
      <c r="K441" s="1004"/>
      <c r="L441" s="1004"/>
      <c r="M441" s="1004"/>
      <c r="N441" s="996"/>
      <c r="O441" s="983"/>
      <c r="P441" s="983"/>
      <c r="Q441" s="983"/>
      <c r="R441" s="983"/>
    </row>
    <row r="442" spans="1:18" ht="30" customHeight="1">
      <c r="A442" s="987">
        <f>A440+1</f>
        <v>218</v>
      </c>
      <c r="B442" s="990" t="s">
        <v>3228</v>
      </c>
      <c r="C442" s="990" t="s">
        <v>1319</v>
      </c>
      <c r="D442" s="989" t="s">
        <v>3211</v>
      </c>
      <c r="E442" s="990"/>
      <c r="F442" s="990"/>
      <c r="G442" s="990"/>
      <c r="H442" s="990"/>
      <c r="I442" s="994" t="s">
        <v>1766</v>
      </c>
      <c r="J442" s="995"/>
      <c r="K442" s="1004"/>
      <c r="L442" s="1004" t="s">
        <v>2961</v>
      </c>
      <c r="M442" s="1004" t="s">
        <v>1009</v>
      </c>
      <c r="N442" s="996" t="s">
        <v>1009</v>
      </c>
      <c r="O442" s="983"/>
      <c r="P442" s="983"/>
      <c r="Q442" s="983"/>
      <c r="R442" s="983"/>
    </row>
    <row r="443" spans="1:18" ht="30" customHeight="1">
      <c r="A443" s="987"/>
      <c r="B443" s="990"/>
      <c r="C443" s="990"/>
      <c r="D443" s="989"/>
      <c r="E443" s="990"/>
      <c r="F443" s="990"/>
      <c r="G443" s="990"/>
      <c r="H443" s="990"/>
      <c r="I443" s="994"/>
      <c r="J443" s="995">
        <v>351.74299999999999</v>
      </c>
      <c r="K443" s="1004"/>
      <c r="L443" s="1004"/>
      <c r="M443" s="1004"/>
      <c r="N443" s="996"/>
      <c r="O443" s="983"/>
      <c r="P443" s="983"/>
      <c r="Q443" s="983"/>
      <c r="R443" s="983"/>
    </row>
    <row r="444" spans="1:18" ht="30" customHeight="1">
      <c r="A444" s="987">
        <f>A442+1</f>
        <v>219</v>
      </c>
      <c r="B444" s="990" t="s">
        <v>3198</v>
      </c>
      <c r="C444" s="990" t="s">
        <v>76</v>
      </c>
      <c r="D444" s="989"/>
      <c r="E444" s="990"/>
      <c r="F444" s="990"/>
      <c r="G444" s="990"/>
      <c r="H444" s="990"/>
      <c r="I444" s="994" t="s">
        <v>1766</v>
      </c>
      <c r="J444" s="995"/>
      <c r="K444" s="1004"/>
      <c r="L444" s="1004" t="s">
        <v>2961</v>
      </c>
      <c r="M444" s="1004" t="s">
        <v>1009</v>
      </c>
      <c r="N444" s="996" t="s">
        <v>1009</v>
      </c>
      <c r="O444" s="996"/>
      <c r="P444" s="983"/>
      <c r="Q444" s="983"/>
      <c r="R444" s="983"/>
    </row>
    <row r="445" spans="1:18" ht="30" customHeight="1">
      <c r="A445" s="987"/>
      <c r="B445" s="990"/>
      <c r="C445" s="990"/>
      <c r="D445" s="989"/>
      <c r="E445" s="990"/>
      <c r="F445" s="990"/>
      <c r="G445" s="990"/>
      <c r="H445" s="990"/>
      <c r="I445" s="994"/>
      <c r="J445" s="995">
        <v>386.03800000000001</v>
      </c>
      <c r="K445" s="1004"/>
      <c r="L445" s="1004"/>
      <c r="M445" s="1004"/>
      <c r="N445" s="996"/>
      <c r="O445" s="983"/>
      <c r="P445" s="983"/>
      <c r="Q445" s="983"/>
      <c r="R445" s="983"/>
    </row>
    <row r="446" spans="1:18" ht="30" customHeight="1">
      <c r="A446" s="987">
        <f>A444+1</f>
        <v>220</v>
      </c>
      <c r="B446" s="990" t="s">
        <v>3199</v>
      </c>
      <c r="C446" s="990" t="s">
        <v>76</v>
      </c>
      <c r="D446" s="989"/>
      <c r="E446" s="990"/>
      <c r="F446" s="990"/>
      <c r="G446" s="990"/>
      <c r="H446" s="990"/>
      <c r="I446" s="994" t="s">
        <v>1766</v>
      </c>
      <c r="J446" s="995"/>
      <c r="K446" s="1004"/>
      <c r="L446" s="1004" t="s">
        <v>2961</v>
      </c>
      <c r="M446" s="1004" t="s">
        <v>1009</v>
      </c>
      <c r="N446" s="996" t="s">
        <v>1009</v>
      </c>
      <c r="O446" s="996"/>
      <c r="P446" s="983"/>
      <c r="Q446" s="983"/>
      <c r="R446" s="983"/>
    </row>
    <row r="447" spans="1:18" ht="30" customHeight="1">
      <c r="A447" s="987"/>
      <c r="B447" s="990"/>
      <c r="C447" s="990"/>
      <c r="D447" s="989"/>
      <c r="E447" s="990"/>
      <c r="F447" s="990"/>
      <c r="G447" s="990"/>
      <c r="H447" s="990"/>
      <c r="I447" s="994"/>
      <c r="J447" s="995">
        <v>387.69499999999999</v>
      </c>
      <c r="K447" s="1004"/>
      <c r="L447" s="1004"/>
      <c r="M447" s="1004"/>
      <c r="N447" s="996"/>
      <c r="O447" s="983"/>
      <c r="P447" s="983"/>
      <c r="Q447" s="983"/>
      <c r="R447" s="983"/>
    </row>
    <row r="448" spans="1:18" ht="30" customHeight="1">
      <c r="A448" s="987">
        <f>A446+1</f>
        <v>221</v>
      </c>
      <c r="B448" s="990" t="s">
        <v>3200</v>
      </c>
      <c r="C448" s="990" t="s">
        <v>76</v>
      </c>
      <c r="D448" s="989"/>
      <c r="E448" s="990"/>
      <c r="F448" s="990"/>
      <c r="G448" s="990"/>
      <c r="H448" s="990"/>
      <c r="I448" s="994" t="s">
        <v>1766</v>
      </c>
      <c r="J448" s="995"/>
      <c r="K448" s="1004"/>
      <c r="L448" s="1004" t="s">
        <v>2961</v>
      </c>
      <c r="M448" s="1004" t="s">
        <v>1009</v>
      </c>
      <c r="N448" s="996" t="s">
        <v>1009</v>
      </c>
      <c r="O448" s="996"/>
      <c r="P448" s="983"/>
      <c r="Q448" s="983"/>
      <c r="R448" s="983"/>
    </row>
    <row r="449" spans="1:18" ht="30" customHeight="1">
      <c r="A449" s="987"/>
      <c r="B449" s="990"/>
      <c r="C449" s="990"/>
      <c r="D449" s="989"/>
      <c r="E449" s="990"/>
      <c r="F449" s="990"/>
      <c r="G449" s="990"/>
      <c r="H449" s="990"/>
      <c r="I449" s="994"/>
      <c r="J449" s="995">
        <v>389.56799999999998</v>
      </c>
      <c r="K449" s="1004"/>
      <c r="L449" s="1004"/>
      <c r="M449" s="1004"/>
      <c r="N449" s="1004"/>
      <c r="O449" s="983"/>
      <c r="P449" s="983"/>
      <c r="Q449" s="983"/>
      <c r="R449" s="983"/>
    </row>
    <row r="450" spans="1:18" ht="30" customHeight="1">
      <c r="A450" s="987">
        <f>A448+1</f>
        <v>222</v>
      </c>
      <c r="B450" s="990" t="s">
        <v>3229</v>
      </c>
      <c r="C450" s="990" t="s">
        <v>1277</v>
      </c>
      <c r="D450" s="989" t="s">
        <v>3212</v>
      </c>
      <c r="E450" s="990"/>
      <c r="F450" s="990"/>
      <c r="G450" s="990"/>
      <c r="H450" s="990"/>
      <c r="I450" s="994" t="s">
        <v>1766</v>
      </c>
      <c r="J450" s="995"/>
      <c r="K450" s="1004"/>
      <c r="L450" s="1004" t="s">
        <v>2961</v>
      </c>
      <c r="M450" s="1004" t="s">
        <v>1009</v>
      </c>
      <c r="N450" s="996" t="s">
        <v>1009</v>
      </c>
      <c r="O450" s="996" t="s">
        <v>1009</v>
      </c>
      <c r="P450" s="983"/>
      <c r="Q450" s="983"/>
      <c r="R450" s="983"/>
    </row>
    <row r="451" spans="1:18" ht="30" customHeight="1">
      <c r="A451" s="987"/>
      <c r="B451" s="990"/>
      <c r="C451" s="990"/>
      <c r="D451" s="989"/>
      <c r="E451" s="990"/>
      <c r="F451" s="990"/>
      <c r="G451" s="990"/>
      <c r="H451" s="990"/>
      <c r="I451" s="994"/>
      <c r="J451" s="995">
        <v>376.14400000000001</v>
      </c>
      <c r="K451" s="1004"/>
      <c r="L451" s="1004"/>
      <c r="M451" s="1004"/>
      <c r="N451" s="1004"/>
      <c r="O451" s="983"/>
      <c r="P451" s="983"/>
      <c r="Q451" s="983"/>
      <c r="R451" s="983"/>
    </row>
    <row r="452" spans="1:18" ht="30" customHeight="1">
      <c r="A452" s="987">
        <f>A450+1</f>
        <v>223</v>
      </c>
      <c r="B452" s="990" t="s">
        <v>3201</v>
      </c>
      <c r="C452" s="990" t="s">
        <v>53</v>
      </c>
      <c r="D452" s="989"/>
      <c r="E452" s="990"/>
      <c r="F452" s="990"/>
      <c r="G452" s="990"/>
      <c r="H452" s="990"/>
      <c r="I452" s="994" t="s">
        <v>1766</v>
      </c>
      <c r="J452" s="995"/>
      <c r="K452" s="1004"/>
      <c r="L452" s="1004" t="s">
        <v>2961</v>
      </c>
      <c r="M452" s="1004" t="s">
        <v>1009</v>
      </c>
      <c r="N452" s="996" t="s">
        <v>1009</v>
      </c>
      <c r="O452" s="996"/>
      <c r="P452" s="983"/>
      <c r="Q452" s="983"/>
      <c r="R452" s="983"/>
    </row>
    <row r="453" spans="1:18" ht="30" customHeight="1">
      <c r="A453" s="987"/>
      <c r="B453" s="990"/>
      <c r="C453" s="990"/>
      <c r="D453" s="989"/>
      <c r="E453" s="990"/>
      <c r="F453" s="990"/>
      <c r="G453" s="990"/>
      <c r="H453" s="990"/>
      <c r="I453" s="994"/>
      <c r="J453" s="995">
        <v>408</v>
      </c>
      <c r="K453" s="1004"/>
      <c r="L453" s="1004"/>
      <c r="M453" s="1004"/>
      <c r="N453" s="1004"/>
      <c r="O453" s="983"/>
      <c r="P453" s="983"/>
      <c r="Q453" s="983"/>
      <c r="R453" s="983"/>
    </row>
    <row r="454" spans="1:18" ht="30" customHeight="1">
      <c r="A454" s="987">
        <f>A452+1</f>
        <v>224</v>
      </c>
      <c r="B454" s="990" t="s">
        <v>3202</v>
      </c>
      <c r="C454" s="990" t="s">
        <v>76</v>
      </c>
      <c r="D454" s="989"/>
      <c r="E454" s="990"/>
      <c r="F454" s="990"/>
      <c r="G454" s="990"/>
      <c r="H454" s="990"/>
      <c r="I454" s="994" t="s">
        <v>1766</v>
      </c>
      <c r="J454" s="995"/>
      <c r="K454" s="1004"/>
      <c r="L454" s="1004" t="s">
        <v>2961</v>
      </c>
      <c r="M454" s="1004" t="s">
        <v>1009</v>
      </c>
      <c r="N454" s="996" t="s">
        <v>1009</v>
      </c>
      <c r="O454" s="996" t="s">
        <v>22</v>
      </c>
      <c r="P454" s="983"/>
      <c r="Q454" s="983"/>
      <c r="R454" s="983"/>
    </row>
    <row r="455" spans="1:18" ht="30" customHeight="1">
      <c r="A455" s="987"/>
      <c r="B455" s="990"/>
      <c r="C455" s="990"/>
      <c r="D455" s="989"/>
      <c r="E455" s="990"/>
      <c r="F455" s="990"/>
      <c r="G455" s="990"/>
      <c r="H455" s="990"/>
      <c r="I455" s="994"/>
      <c r="J455" s="995">
        <v>365.41300000000001</v>
      </c>
      <c r="K455" s="1004"/>
      <c r="L455" s="1004"/>
      <c r="M455" s="1004"/>
      <c r="N455" s="1004"/>
      <c r="O455" s="983"/>
      <c r="P455" s="983"/>
      <c r="Q455" s="983"/>
      <c r="R455" s="983"/>
    </row>
    <row r="456" spans="1:18" ht="30" customHeight="1">
      <c r="A456" s="987">
        <f>A454+1</f>
        <v>225</v>
      </c>
      <c r="B456" s="990" t="s">
        <v>3203</v>
      </c>
      <c r="C456" s="990" t="s">
        <v>76</v>
      </c>
      <c r="D456" s="989"/>
      <c r="E456" s="990"/>
      <c r="F456" s="990"/>
      <c r="G456" s="990"/>
      <c r="H456" s="990"/>
      <c r="I456" s="994" t="s">
        <v>1766</v>
      </c>
      <c r="J456" s="995"/>
      <c r="K456" s="1004"/>
      <c r="L456" s="1004" t="s">
        <v>2961</v>
      </c>
      <c r="M456" s="1004" t="s">
        <v>1009</v>
      </c>
      <c r="N456" s="996" t="s">
        <v>1009</v>
      </c>
      <c r="O456" s="996"/>
      <c r="P456" s="983"/>
      <c r="Q456" s="983"/>
      <c r="R456" s="983"/>
    </row>
    <row r="457" spans="1:18" ht="30" customHeight="1">
      <c r="A457" s="987"/>
      <c r="B457" s="990"/>
      <c r="C457" s="990"/>
      <c r="D457" s="989"/>
      <c r="E457" s="990"/>
      <c r="F457" s="990"/>
      <c r="G457" s="990"/>
      <c r="H457" s="990"/>
      <c r="I457" s="994"/>
      <c r="J457" s="995">
        <v>280.471</v>
      </c>
      <c r="K457" s="1004"/>
      <c r="L457" s="1004"/>
      <c r="M457" s="1004"/>
      <c r="N457" s="1004"/>
      <c r="O457" s="983"/>
      <c r="P457" s="983"/>
      <c r="Q457" s="983"/>
      <c r="R457" s="983"/>
    </row>
    <row r="458" spans="1:18" ht="30" customHeight="1">
      <c r="A458" s="987">
        <f>A456+1</f>
        <v>226</v>
      </c>
      <c r="B458" s="990" t="s">
        <v>3204</v>
      </c>
      <c r="C458" s="990" t="s">
        <v>76</v>
      </c>
      <c r="D458" s="989"/>
      <c r="E458" s="990"/>
      <c r="F458" s="990"/>
      <c r="G458" s="990"/>
      <c r="H458" s="990"/>
      <c r="I458" s="994" t="s">
        <v>1766</v>
      </c>
      <c r="J458" s="995"/>
      <c r="K458" s="1004"/>
      <c r="L458" s="1004" t="s">
        <v>2961</v>
      </c>
      <c r="M458" s="1004" t="s">
        <v>1009</v>
      </c>
      <c r="N458" s="996" t="s">
        <v>1009</v>
      </c>
      <c r="O458" s="996" t="s">
        <v>1009</v>
      </c>
      <c r="P458" s="983"/>
      <c r="Q458" s="983"/>
      <c r="R458" s="983"/>
    </row>
    <row r="459" spans="1:18" ht="30" customHeight="1">
      <c r="A459" s="987"/>
      <c r="B459" s="990"/>
      <c r="C459" s="990"/>
      <c r="D459" s="989"/>
      <c r="E459" s="990"/>
      <c r="F459" s="990"/>
      <c r="G459" s="990"/>
      <c r="H459" s="990"/>
      <c r="I459" s="994"/>
      <c r="J459" s="995">
        <v>305.68900000000002</v>
      </c>
      <c r="K459" s="1004"/>
      <c r="L459" s="1004"/>
      <c r="M459" s="1004"/>
      <c r="N459" s="1004"/>
      <c r="O459" s="983"/>
      <c r="P459" s="983"/>
      <c r="Q459" s="983"/>
      <c r="R459" s="983"/>
    </row>
    <row r="460" spans="1:18" ht="30" customHeight="1">
      <c r="A460" s="987">
        <f>A458+1</f>
        <v>227</v>
      </c>
      <c r="B460" s="990" t="s">
        <v>3230</v>
      </c>
      <c r="C460" s="990" t="s">
        <v>1269</v>
      </c>
      <c r="D460" s="989" t="s">
        <v>3213</v>
      </c>
      <c r="E460" s="990"/>
      <c r="F460" s="990"/>
      <c r="G460" s="990"/>
      <c r="H460" s="990"/>
      <c r="I460" s="994" t="s">
        <v>1766</v>
      </c>
      <c r="J460" s="995"/>
      <c r="K460" s="1004"/>
      <c r="L460" s="1004" t="s">
        <v>2961</v>
      </c>
      <c r="M460" s="1004" t="s">
        <v>1009</v>
      </c>
      <c r="N460" s="996" t="s">
        <v>1009</v>
      </c>
      <c r="O460" s="996" t="s">
        <v>1009</v>
      </c>
      <c r="P460" s="983"/>
      <c r="Q460" s="983"/>
      <c r="R460" s="983"/>
    </row>
    <row r="461" spans="1:18" ht="30" customHeight="1">
      <c r="A461" s="987"/>
      <c r="B461" s="990"/>
      <c r="C461" s="990"/>
      <c r="D461" s="989"/>
      <c r="E461" s="990"/>
      <c r="F461" s="990"/>
      <c r="G461" s="990"/>
      <c r="H461" s="990"/>
      <c r="I461" s="994"/>
      <c r="J461" s="995">
        <v>363.35899999999998</v>
      </c>
      <c r="K461" s="1004"/>
      <c r="L461" s="1004"/>
      <c r="M461" s="1004"/>
      <c r="N461" s="1004"/>
      <c r="O461" s="983"/>
      <c r="P461" s="983"/>
      <c r="Q461" s="983"/>
      <c r="R461" s="983"/>
    </row>
    <row r="462" spans="1:18" ht="30" customHeight="1">
      <c r="A462" s="987">
        <f>A460+1</f>
        <v>228</v>
      </c>
      <c r="B462" s="990" t="s">
        <v>3205</v>
      </c>
      <c r="C462" s="990" t="s">
        <v>76</v>
      </c>
      <c r="D462" s="989"/>
      <c r="E462" s="990"/>
      <c r="F462" s="990"/>
      <c r="G462" s="990"/>
      <c r="H462" s="990"/>
      <c r="I462" s="994" t="s">
        <v>1766</v>
      </c>
      <c r="J462" s="995"/>
      <c r="K462" s="1004"/>
      <c r="L462" s="1004" t="s">
        <v>2961</v>
      </c>
      <c r="M462" s="1004" t="s">
        <v>1009</v>
      </c>
      <c r="N462" s="996" t="s">
        <v>1009</v>
      </c>
      <c r="O462" s="996" t="s">
        <v>1009</v>
      </c>
      <c r="P462" s="983"/>
      <c r="Q462" s="983"/>
      <c r="R462" s="983"/>
    </row>
    <row r="463" spans="1:18" ht="30" customHeight="1">
      <c r="A463" s="987"/>
      <c r="B463" s="990"/>
      <c r="C463" s="990"/>
      <c r="D463" s="989"/>
      <c r="E463" s="990"/>
      <c r="F463" s="990"/>
      <c r="G463" s="990"/>
      <c r="H463" s="990"/>
      <c r="I463" s="994"/>
      <c r="J463" s="995">
        <v>428.54300000000001</v>
      </c>
      <c r="K463" s="1004"/>
      <c r="L463" s="1004"/>
      <c r="M463" s="1004"/>
      <c r="N463" s="1004"/>
      <c r="O463" s="983"/>
      <c r="P463" s="983"/>
      <c r="Q463" s="983"/>
      <c r="R463" s="983"/>
    </row>
    <row r="464" spans="1:18" ht="30" customHeight="1">
      <c r="A464" s="987">
        <f>A462+1</f>
        <v>229</v>
      </c>
      <c r="B464" s="990" t="s">
        <v>3231</v>
      </c>
      <c r="C464" s="990" t="s">
        <v>2235</v>
      </c>
      <c r="D464" s="989" t="s">
        <v>3214</v>
      </c>
      <c r="E464" s="990"/>
      <c r="F464" s="990"/>
      <c r="G464" s="990"/>
      <c r="H464" s="990"/>
      <c r="I464" s="994"/>
      <c r="J464" s="995"/>
      <c r="K464" s="1004"/>
      <c r="L464" s="1004"/>
      <c r="M464" s="1004"/>
      <c r="N464" s="1004"/>
      <c r="O464" s="983"/>
      <c r="P464" s="983"/>
      <c r="Q464" s="983"/>
      <c r="R464" s="983"/>
    </row>
    <row r="465" spans="1:18" ht="30" customHeight="1">
      <c r="A465" s="987"/>
      <c r="B465" s="990"/>
      <c r="C465" s="990"/>
      <c r="D465" s="989"/>
      <c r="E465" s="990"/>
      <c r="F465" s="990"/>
      <c r="G465" s="990"/>
      <c r="H465" s="990"/>
      <c r="I465" s="994"/>
      <c r="J465" s="995">
        <v>223.00200000000001</v>
      </c>
      <c r="K465" s="1004"/>
      <c r="L465" s="1004"/>
      <c r="M465" s="1004"/>
      <c r="N465" s="1004"/>
      <c r="O465" s="1004"/>
      <c r="P465" s="1004"/>
      <c r="Q465" s="991"/>
      <c r="R465" s="1006" t="s">
        <v>3265</v>
      </c>
    </row>
    <row r="466" spans="1:18" ht="30" customHeight="1">
      <c r="A466" s="987">
        <f>A464+1</f>
        <v>230</v>
      </c>
      <c r="B466" s="990" t="s">
        <v>3232</v>
      </c>
      <c r="C466" s="990" t="s">
        <v>2220</v>
      </c>
      <c r="D466" s="989" t="s">
        <v>3215</v>
      </c>
      <c r="E466" s="990"/>
      <c r="F466" s="990"/>
      <c r="G466" s="990"/>
      <c r="H466" s="990"/>
      <c r="I466" s="994" t="s">
        <v>2762</v>
      </c>
      <c r="J466" s="995"/>
      <c r="K466" s="1004"/>
      <c r="L466" s="1004" t="s">
        <v>2961</v>
      </c>
      <c r="M466" s="1004" t="s">
        <v>1009</v>
      </c>
      <c r="N466" s="996" t="s">
        <v>1009</v>
      </c>
      <c r="O466" s="1004"/>
      <c r="P466" s="1004"/>
      <c r="Q466" s="991"/>
      <c r="R466" s="1005"/>
    </row>
    <row r="467" spans="1:18" ht="30" customHeight="1">
      <c r="A467" s="987"/>
      <c r="B467" s="990"/>
      <c r="C467" s="990"/>
      <c r="D467" s="989"/>
      <c r="E467" s="990"/>
      <c r="F467" s="990"/>
      <c r="G467" s="990"/>
      <c r="H467" s="990"/>
      <c r="I467" s="994"/>
      <c r="J467" s="995">
        <v>433.78399999999999</v>
      </c>
      <c r="K467" s="1004"/>
      <c r="L467" s="1004"/>
      <c r="M467" s="1004"/>
      <c r="N467" s="1004"/>
      <c r="O467" s="1004"/>
      <c r="P467" s="1004"/>
      <c r="Q467" s="991"/>
      <c r="R467" s="1005"/>
    </row>
    <row r="468" spans="1:18" ht="30" customHeight="1">
      <c r="A468" s="987">
        <f>A466+1</f>
        <v>231</v>
      </c>
      <c r="B468" s="990" t="s">
        <v>3309</v>
      </c>
      <c r="C468" s="990" t="s">
        <v>76</v>
      </c>
      <c r="D468" s="989"/>
      <c r="E468" s="990"/>
      <c r="F468" s="990"/>
      <c r="G468" s="990"/>
      <c r="H468" s="990"/>
      <c r="I468" s="994"/>
      <c r="J468" s="995"/>
      <c r="K468" s="1004"/>
      <c r="L468" s="1004"/>
      <c r="M468" s="1004"/>
      <c r="N468" s="1004"/>
      <c r="O468" s="1004"/>
      <c r="P468" s="1004"/>
      <c r="Q468" s="991"/>
      <c r="R468" s="1005"/>
    </row>
    <row r="469" spans="1:18" ht="30" customHeight="1">
      <c r="A469" s="987"/>
      <c r="B469" s="990"/>
      <c r="C469" s="990"/>
      <c r="D469" s="989"/>
      <c r="E469" s="990"/>
      <c r="F469" s="990"/>
      <c r="G469" s="990"/>
      <c r="H469" s="990"/>
      <c r="I469" s="994"/>
      <c r="J469" s="995">
        <v>377.77699999999999</v>
      </c>
      <c r="K469" s="1004"/>
      <c r="L469" s="1004"/>
      <c r="M469" s="1004"/>
      <c r="N469" s="1004"/>
      <c r="O469" s="1004"/>
      <c r="P469" s="1004"/>
      <c r="Q469" s="991"/>
      <c r="R469" s="1005"/>
    </row>
    <row r="470" spans="1:18" ht="30" customHeight="1">
      <c r="A470" s="987">
        <f>A468+1</f>
        <v>232</v>
      </c>
      <c r="B470" s="990" t="s">
        <v>3310</v>
      </c>
      <c r="C470" s="990" t="s">
        <v>76</v>
      </c>
      <c r="D470" s="989"/>
      <c r="E470" s="990"/>
      <c r="F470" s="990"/>
      <c r="G470" s="990"/>
      <c r="H470" s="990"/>
      <c r="I470" s="994"/>
      <c r="J470" s="995"/>
      <c r="K470" s="1004"/>
      <c r="L470" s="1004"/>
      <c r="M470" s="1004"/>
      <c r="N470" s="1004"/>
      <c r="O470" s="1004"/>
      <c r="P470" s="1004"/>
      <c r="Q470" s="991"/>
      <c r="R470" s="1005"/>
    </row>
    <row r="471" spans="1:18" ht="30" customHeight="1">
      <c r="A471" s="987"/>
      <c r="B471" s="990"/>
      <c r="C471" s="990"/>
      <c r="D471" s="989"/>
      <c r="E471" s="990"/>
      <c r="F471" s="990"/>
      <c r="G471" s="990"/>
      <c r="H471" s="990"/>
      <c r="I471" s="994"/>
      <c r="J471" s="995">
        <v>375.892</v>
      </c>
      <c r="K471" s="1004"/>
      <c r="L471" s="1004"/>
      <c r="M471" s="1004"/>
      <c r="N471" s="1004"/>
      <c r="O471" s="1004"/>
      <c r="P471" s="1004"/>
      <c r="Q471" s="991"/>
      <c r="R471" s="1005"/>
    </row>
    <row r="472" spans="1:18" ht="30" customHeight="1">
      <c r="A472" s="987">
        <f>A470+1</f>
        <v>233</v>
      </c>
      <c r="B472" s="990" t="s">
        <v>3311</v>
      </c>
      <c r="C472" s="990" t="s">
        <v>76</v>
      </c>
      <c r="D472" s="989"/>
      <c r="E472" s="990"/>
      <c r="F472" s="990"/>
      <c r="G472" s="990"/>
      <c r="H472" s="990"/>
      <c r="I472" s="994"/>
      <c r="J472" s="995"/>
      <c r="K472" s="1004"/>
      <c r="L472" s="1004"/>
      <c r="M472" s="1004"/>
      <c r="N472" s="1004"/>
      <c r="O472" s="1004"/>
      <c r="P472" s="1004"/>
      <c r="Q472" s="991"/>
      <c r="R472" s="1005"/>
    </row>
    <row r="473" spans="1:18" ht="30" customHeight="1">
      <c r="A473" s="987"/>
      <c r="B473" s="990"/>
      <c r="C473" s="990"/>
      <c r="D473" s="989"/>
      <c r="E473" s="990"/>
      <c r="F473" s="990"/>
      <c r="G473" s="990"/>
      <c r="H473" s="990"/>
      <c r="I473" s="994"/>
      <c r="J473" s="995">
        <v>394.94400000000002</v>
      </c>
      <c r="K473" s="1004"/>
      <c r="L473" s="1004"/>
      <c r="M473" s="1004"/>
      <c r="N473" s="1004"/>
      <c r="O473" s="1004"/>
      <c r="P473" s="1004"/>
      <c r="Q473" s="991"/>
      <c r="R473" s="1005"/>
    </row>
    <row r="474" spans="1:18" ht="30" customHeight="1">
      <c r="A474" s="987">
        <f>A472+1</f>
        <v>234</v>
      </c>
      <c r="B474" s="990" t="s">
        <v>3233</v>
      </c>
      <c r="C474" s="990" t="s">
        <v>2235</v>
      </c>
      <c r="D474" s="989" t="s">
        <v>3216</v>
      </c>
      <c r="E474" s="990"/>
      <c r="F474" s="990"/>
      <c r="G474" s="990"/>
      <c r="H474" s="990"/>
      <c r="I474" s="994"/>
      <c r="J474" s="995"/>
      <c r="K474" s="1004"/>
      <c r="L474" s="1004"/>
      <c r="M474" s="1004"/>
      <c r="N474" s="1004"/>
      <c r="O474" s="1004"/>
      <c r="P474" s="1004"/>
      <c r="Q474" s="991"/>
      <c r="R474" s="1005"/>
    </row>
    <row r="475" spans="1:18" ht="30" customHeight="1">
      <c r="A475" s="987"/>
      <c r="B475" s="990"/>
      <c r="C475" s="990"/>
      <c r="D475" s="989"/>
      <c r="E475" s="990"/>
      <c r="F475" s="990"/>
      <c r="G475" s="990"/>
      <c r="H475" s="990"/>
      <c r="I475" s="994"/>
      <c r="J475" s="995">
        <v>237.64099999999999</v>
      </c>
      <c r="K475" s="1004"/>
      <c r="L475" s="1004"/>
      <c r="M475" s="1004"/>
      <c r="N475" s="1004"/>
      <c r="O475" s="1004"/>
      <c r="P475" s="1004"/>
      <c r="Q475" s="991"/>
      <c r="R475" s="1006" t="s">
        <v>3264</v>
      </c>
    </row>
    <row r="476" spans="1:18" ht="30" customHeight="1">
      <c r="A476" s="987">
        <f>A474+1</f>
        <v>235</v>
      </c>
      <c r="B476" s="990" t="s">
        <v>3234</v>
      </c>
      <c r="C476" s="990" t="s">
        <v>2220</v>
      </c>
      <c r="D476" s="989" t="s">
        <v>3217</v>
      </c>
      <c r="E476" s="990"/>
      <c r="F476" s="990"/>
      <c r="G476" s="990"/>
      <c r="H476" s="990"/>
      <c r="I476" s="994"/>
      <c r="J476" s="995"/>
      <c r="K476" s="1004"/>
      <c r="L476" s="1004"/>
      <c r="M476" s="1004"/>
      <c r="N476" s="1004"/>
      <c r="O476" s="1004"/>
      <c r="P476" s="1004"/>
      <c r="Q476" s="991"/>
      <c r="R476" s="1005"/>
    </row>
    <row r="477" spans="1:18" ht="30" customHeight="1">
      <c r="A477" s="987"/>
      <c r="B477" s="990"/>
      <c r="C477" s="990"/>
      <c r="D477" s="989"/>
      <c r="E477" s="990"/>
      <c r="F477" s="990"/>
      <c r="G477" s="990"/>
      <c r="H477" s="990"/>
      <c r="I477" s="994"/>
      <c r="J477" s="995">
        <v>222.608</v>
      </c>
      <c r="K477" s="1004"/>
      <c r="L477" s="1004"/>
      <c r="M477" s="1004"/>
      <c r="N477" s="1004"/>
      <c r="O477" s="1004"/>
      <c r="P477" s="1004"/>
      <c r="Q477" s="991"/>
      <c r="R477" s="1005"/>
    </row>
    <row r="478" spans="1:18" ht="30" customHeight="1">
      <c r="A478" s="987">
        <f>A476+1</f>
        <v>236</v>
      </c>
      <c r="B478" s="990" t="s">
        <v>3235</v>
      </c>
      <c r="C478" s="990" t="s">
        <v>1980</v>
      </c>
      <c r="D478" s="989" t="s">
        <v>3218</v>
      </c>
      <c r="E478" s="990"/>
      <c r="F478" s="990"/>
      <c r="G478" s="990"/>
      <c r="H478" s="990"/>
      <c r="I478" s="994"/>
      <c r="J478" s="995"/>
      <c r="K478" s="1004"/>
      <c r="L478" s="1004"/>
      <c r="M478" s="1004"/>
      <c r="N478" s="1004"/>
      <c r="O478" s="1004"/>
      <c r="P478" s="1004"/>
      <c r="Q478" s="991"/>
      <c r="R478" s="1005"/>
    </row>
    <row r="479" spans="1:18" ht="30" customHeight="1">
      <c r="A479" s="987"/>
      <c r="B479" s="990"/>
      <c r="C479" s="990"/>
      <c r="D479" s="989"/>
      <c r="E479" s="990"/>
      <c r="F479" s="990"/>
      <c r="G479" s="990"/>
      <c r="H479" s="990"/>
      <c r="I479" s="994"/>
      <c r="J479" s="995">
        <v>201.44200000000001</v>
      </c>
      <c r="K479" s="1004"/>
      <c r="L479" s="1004"/>
      <c r="M479" s="1004"/>
      <c r="N479" s="1004"/>
      <c r="O479" s="1004"/>
      <c r="P479" s="1004"/>
      <c r="Q479" s="991"/>
      <c r="R479" s="1006" t="s">
        <v>3263</v>
      </c>
    </row>
    <row r="480" spans="1:18" ht="30" customHeight="1">
      <c r="A480" s="987">
        <f>A478+1</f>
        <v>237</v>
      </c>
      <c r="B480" s="990" t="s">
        <v>3236</v>
      </c>
      <c r="C480" s="990" t="s">
        <v>90</v>
      </c>
      <c r="D480" s="989" t="s">
        <v>3219</v>
      </c>
      <c r="E480" s="990"/>
      <c r="F480" s="990"/>
      <c r="G480" s="990"/>
      <c r="H480" s="990"/>
      <c r="I480" s="994"/>
      <c r="J480" s="995"/>
      <c r="K480" s="1004"/>
      <c r="L480" s="1004"/>
      <c r="M480" s="1004"/>
      <c r="N480" s="1004"/>
      <c r="O480" s="1004"/>
      <c r="P480" s="1004"/>
      <c r="Q480" s="991"/>
      <c r="R480" s="1038"/>
    </row>
    <row r="481" spans="1:18" ht="30" customHeight="1">
      <c r="A481" s="987"/>
      <c r="B481" s="990"/>
      <c r="C481" s="990"/>
      <c r="D481" s="989"/>
      <c r="E481" s="990"/>
      <c r="F481" s="990"/>
      <c r="G481" s="990"/>
      <c r="H481" s="990"/>
      <c r="I481" s="994"/>
      <c r="J481" s="995">
        <v>228.755</v>
      </c>
      <c r="K481" s="1004"/>
      <c r="L481" s="1004"/>
      <c r="M481" s="1004"/>
      <c r="N481" s="1004"/>
      <c r="O481" s="1004"/>
      <c r="P481" s="1004"/>
      <c r="Q481" s="991"/>
      <c r="R481" s="1006" t="s">
        <v>3262</v>
      </c>
    </row>
    <row r="482" spans="1:18" ht="30" customHeight="1">
      <c r="A482" s="987">
        <f>A480+1</f>
        <v>238</v>
      </c>
      <c r="B482" s="990" t="s">
        <v>3237</v>
      </c>
      <c r="C482" s="990" t="s">
        <v>1937</v>
      </c>
      <c r="D482" s="989" t="s">
        <v>3220</v>
      </c>
      <c r="E482" s="990">
        <v>1</v>
      </c>
      <c r="F482" s="990">
        <v>1</v>
      </c>
      <c r="G482" s="990">
        <v>1</v>
      </c>
      <c r="H482" s="990">
        <v>1</v>
      </c>
      <c r="I482" s="994" t="s">
        <v>897</v>
      </c>
      <c r="J482" s="995"/>
      <c r="K482" s="1004"/>
      <c r="L482" s="1004" t="s">
        <v>2961</v>
      </c>
      <c r="M482" s="1004" t="s">
        <v>22</v>
      </c>
      <c r="N482" s="1004"/>
      <c r="O482" s="1004"/>
      <c r="P482" s="1004"/>
      <c r="Q482" s="991"/>
      <c r="R482" s="1005"/>
    </row>
    <row r="483" spans="1:18" ht="30" customHeight="1">
      <c r="A483" s="987"/>
      <c r="B483" s="990"/>
      <c r="C483" s="990"/>
      <c r="D483" s="989"/>
      <c r="E483" s="990"/>
      <c r="F483" s="990"/>
      <c r="G483" s="990"/>
      <c r="H483" s="990"/>
      <c r="I483" s="994"/>
      <c r="J483" s="995">
        <v>241.17099999999999</v>
      </c>
      <c r="K483" s="1004"/>
      <c r="L483" s="1004"/>
      <c r="M483" s="1004"/>
      <c r="N483" s="1004"/>
      <c r="O483" s="1004"/>
      <c r="P483" s="1004"/>
      <c r="Q483" s="991"/>
      <c r="R483" s="1006" t="s">
        <v>3261</v>
      </c>
    </row>
    <row r="484" spans="1:18" ht="30" customHeight="1">
      <c r="A484" s="987">
        <f>A482+1</f>
        <v>239</v>
      </c>
      <c r="B484" s="990" t="s">
        <v>3238</v>
      </c>
      <c r="C484" s="990" t="s">
        <v>1937</v>
      </c>
      <c r="D484" s="989" t="s">
        <v>3221</v>
      </c>
      <c r="E484" s="990"/>
      <c r="F484" s="990"/>
      <c r="G484" s="990"/>
      <c r="H484" s="990"/>
      <c r="I484" s="994"/>
      <c r="J484" s="995"/>
      <c r="K484" s="1004"/>
      <c r="L484" s="1004" t="s">
        <v>2961</v>
      </c>
      <c r="M484" s="1004"/>
      <c r="N484" s="1004"/>
      <c r="O484" s="1004"/>
      <c r="P484" s="1004"/>
      <c r="Q484" s="991"/>
      <c r="R484" s="1005"/>
    </row>
    <row r="485" spans="1:18" ht="30" customHeight="1">
      <c r="A485" s="987"/>
      <c r="B485" s="990"/>
      <c r="C485" s="990"/>
      <c r="D485" s="989"/>
      <c r="E485" s="990"/>
      <c r="F485" s="990"/>
      <c r="G485" s="990"/>
      <c r="H485" s="990"/>
      <c r="I485" s="994"/>
      <c r="J485" s="995">
        <v>265.92200000000003</v>
      </c>
      <c r="K485" s="1004"/>
      <c r="L485" s="1004"/>
      <c r="M485" s="1004"/>
      <c r="N485" s="1004"/>
      <c r="O485" s="1004"/>
      <c r="P485" s="1004"/>
      <c r="Q485" s="991"/>
      <c r="R485" s="1005"/>
    </row>
    <row r="486" spans="1:18" ht="30" customHeight="1">
      <c r="A486" s="987">
        <f>A484+1</f>
        <v>240</v>
      </c>
      <c r="B486" s="990" t="s">
        <v>3239</v>
      </c>
      <c r="C486" s="990" t="s">
        <v>2235</v>
      </c>
      <c r="D486" s="989" t="s">
        <v>3222</v>
      </c>
      <c r="E486" s="990"/>
      <c r="F486" s="990"/>
      <c r="G486" s="990"/>
      <c r="H486" s="990"/>
      <c r="I486" s="994"/>
      <c r="J486" s="995"/>
      <c r="K486" s="1004"/>
      <c r="L486" s="1004"/>
      <c r="M486" s="1004"/>
      <c r="N486" s="1004"/>
      <c r="O486" s="1004"/>
      <c r="P486" s="1004"/>
      <c r="Q486" s="991"/>
      <c r="R486" s="1005"/>
    </row>
    <row r="487" spans="1:18" ht="30" customHeight="1">
      <c r="A487" s="987"/>
      <c r="B487" s="990"/>
      <c r="C487" s="990"/>
      <c r="D487" s="989"/>
      <c r="E487" s="990"/>
      <c r="F487" s="990"/>
      <c r="G487" s="990"/>
      <c r="H487" s="990"/>
      <c r="I487" s="994"/>
      <c r="J487" s="995">
        <v>215.81700000000001</v>
      </c>
      <c r="K487" s="1004"/>
      <c r="L487" s="1004"/>
      <c r="M487" s="1004"/>
      <c r="N487" s="1004"/>
      <c r="O487" s="1004"/>
      <c r="P487" s="1004"/>
      <c r="Q487" s="991"/>
      <c r="R487" s="1006" t="s">
        <v>3260</v>
      </c>
    </row>
    <row r="488" spans="1:18" ht="30" customHeight="1">
      <c r="A488" s="987">
        <f>A486+1</f>
        <v>241</v>
      </c>
      <c r="B488" s="990" t="s">
        <v>3240</v>
      </c>
      <c r="C488" s="990" t="s">
        <v>2235</v>
      </c>
      <c r="D488" s="989" t="s">
        <v>3223</v>
      </c>
      <c r="E488" s="990"/>
      <c r="F488" s="990"/>
      <c r="G488" s="990"/>
      <c r="H488" s="990"/>
      <c r="I488" s="994"/>
      <c r="J488" s="996"/>
      <c r="K488" s="1004"/>
      <c r="L488" s="1004"/>
      <c r="M488" s="1004"/>
      <c r="N488" s="1004"/>
      <c r="O488" s="1004"/>
      <c r="P488" s="1004"/>
      <c r="Q488" s="991"/>
      <c r="R488" s="1005"/>
    </row>
    <row r="489" spans="1:18" ht="27.5" customHeight="1">
      <c r="J489" s="984">
        <f>SUM(J8:J488)/1000</f>
        <v>84.930134999999993</v>
      </c>
      <c r="O489" s="980"/>
    </row>
    <row r="569" spans="2:2">
      <c r="B569" s="1184"/>
    </row>
    <row r="573" spans="2:2">
      <c r="B573" s="1184"/>
    </row>
  </sheetData>
  <autoFilter ref="A7:WPU489" xr:uid="{0F871337-B429-4545-8C03-46DBC44B0340}"/>
  <mergeCells count="66">
    <mergeCell ref="O6:O7"/>
    <mergeCell ref="P6:P7"/>
    <mergeCell ref="Q6:Q7"/>
    <mergeCell ref="I6:I7"/>
    <mergeCell ref="A6:A7"/>
    <mergeCell ref="B6:B7"/>
    <mergeCell ref="C6:C7"/>
    <mergeCell ref="D6:D7"/>
    <mergeCell ref="E6:H6"/>
    <mergeCell ref="J6:J7"/>
    <mergeCell ref="K6:K7"/>
    <mergeCell ref="L6:L7"/>
    <mergeCell ref="M6:M7"/>
    <mergeCell ref="N6:N7"/>
    <mergeCell ref="R6:R7"/>
    <mergeCell ref="Q13:Q15"/>
    <mergeCell ref="Q17:Q25"/>
    <mergeCell ref="Q117:Q123"/>
    <mergeCell ref="Q35:Q37"/>
    <mergeCell ref="Q39:Q41"/>
    <mergeCell ref="Q43:Q45"/>
    <mergeCell ref="Q47:Q51"/>
    <mergeCell ref="Q55:Q57"/>
    <mergeCell ref="Q59:Q69"/>
    <mergeCell ref="Q73:Q79"/>
    <mergeCell ref="Q83:Q89"/>
    <mergeCell ref="Q91:Q95"/>
    <mergeCell ref="Q99:Q105"/>
    <mergeCell ref="Q107:Q111"/>
    <mergeCell ref="Q27:Q31"/>
    <mergeCell ref="Q209:Q215"/>
    <mergeCell ref="Q125:Q131"/>
    <mergeCell ref="Q137:Q139"/>
    <mergeCell ref="Q143:Q147"/>
    <mergeCell ref="Q153:Q155"/>
    <mergeCell ref="Q157:Q159"/>
    <mergeCell ref="Q161:Q165"/>
    <mergeCell ref="Q169:Q171"/>
    <mergeCell ref="Q173:Q177"/>
    <mergeCell ref="Q181:Q187"/>
    <mergeCell ref="Q189:Q193"/>
    <mergeCell ref="Q197:Q205"/>
    <mergeCell ref="Q293:Q297"/>
    <mergeCell ref="Q217:Q219"/>
    <mergeCell ref="Q221:Q223"/>
    <mergeCell ref="Q229:Q231"/>
    <mergeCell ref="Q233:Q235"/>
    <mergeCell ref="Q237:Q239"/>
    <mergeCell ref="Q243:Q245"/>
    <mergeCell ref="Q263:Q265"/>
    <mergeCell ref="Q271:Q277"/>
    <mergeCell ref="Q279:Q281"/>
    <mergeCell ref="Q283:Q285"/>
    <mergeCell ref="Q287:Q291"/>
    <mergeCell ref="Q405:Q413"/>
    <mergeCell ref="Q299:Q301"/>
    <mergeCell ref="Q323:Q335"/>
    <mergeCell ref="Q337:Q339"/>
    <mergeCell ref="Q345:Q349"/>
    <mergeCell ref="Q351:Q359"/>
    <mergeCell ref="Q361:Q365"/>
    <mergeCell ref="Q367:Q371"/>
    <mergeCell ref="Q373:Q375"/>
    <mergeCell ref="Q379:Q383"/>
    <mergeCell ref="Q393:Q397"/>
    <mergeCell ref="Q399:Q403"/>
  </mergeCells>
  <conditionalFormatting sqref="A1:XFD8 A9:P377 A378:I401 A402:P488 A489:XFD1048576 R9:XFD488 K378:P401 J379:J401">
    <cfRule type="cellIs" dxfId="3571" priority="4" operator="equal">
      <formula>"WIP"</formula>
    </cfRule>
    <cfRule type="cellIs" dxfId="3570" priority="5" operator="equal">
      <formula>"C"</formula>
    </cfRule>
  </conditionalFormatting>
  <conditionalFormatting sqref="B1:B1048576">
    <cfRule type="duplicateValues" dxfId="3569" priority="1"/>
  </conditionalFormatting>
  <conditionalFormatting sqref="L1:L1048576">
    <cfRule type="cellIs" dxfId="3568" priority="3" operator="equal">
      <formula>"Clear"</formula>
    </cfRule>
  </conditionalFormatting>
  <conditionalFormatting sqref="L8:L488">
    <cfRule type="cellIs" dxfId="3567" priority="2" operator="equal">
      <formula>"ROW"</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1D0EB-708F-4A06-9C00-687ACFD68158}">
  <sheetPr>
    <tabColor rgb="FF002060"/>
  </sheetPr>
  <dimension ref="A1:R167"/>
  <sheetViews>
    <sheetView zoomScale="90" zoomScaleNormal="90" workbookViewId="0">
      <pane ySplit="6" topLeftCell="A7" activePane="bottomLeft" state="frozen"/>
      <selection activeCell="I13" sqref="I13"/>
      <selection pane="bottomLeft" activeCell="O5" sqref="O5"/>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11.36328125" style="648" hidden="1" customWidth="1"/>
    <col min="6" max="6" width="9.1796875" style="648" customWidth="1"/>
    <col min="7" max="7" width="10.08984375" style="648" customWidth="1"/>
    <col min="8" max="8" width="11.08984375" style="648" customWidth="1"/>
    <col min="9" max="9" width="10.26953125" style="648" customWidth="1"/>
    <col min="10" max="10" width="12.6328125" style="648" customWidth="1"/>
    <col min="11" max="11" width="9.1796875" style="648" customWidth="1"/>
    <col min="12" max="12" width="12.08984375" style="649" customWidth="1"/>
    <col min="13" max="14" width="24.6328125" style="648" customWidth="1"/>
    <col min="15" max="15" width="19.08984375" style="650" bestFit="1" customWidth="1"/>
    <col min="16" max="16" width="12.6328125" style="650" bestFit="1" customWidth="1"/>
    <col min="17" max="17" width="33.36328125" style="648" customWidth="1"/>
    <col min="18" max="18" width="12.453125" style="1095" customWidth="1"/>
    <col min="19" max="16384" width="7.90625" style="1095"/>
  </cols>
  <sheetData>
    <row r="1" spans="1:17" ht="12.5">
      <c r="A1" s="1490" t="s">
        <v>3364</v>
      </c>
      <c r="B1" s="1490"/>
      <c r="C1" s="1490"/>
      <c r="D1" s="1490"/>
      <c r="E1" s="1490"/>
      <c r="F1" s="1490"/>
      <c r="G1" s="1490"/>
      <c r="H1" s="1490"/>
      <c r="I1" s="647"/>
      <c r="J1" s="647"/>
      <c r="K1" s="647"/>
      <c r="M1" s="647"/>
      <c r="N1" s="647"/>
      <c r="O1" s="699" t="s">
        <v>38</v>
      </c>
      <c r="P1" s="700">
        <f>'TB-605'!E1</f>
        <v>46118</v>
      </c>
    </row>
    <row r="2" spans="1:17" ht="12.5">
      <c r="A2" s="651" t="s">
        <v>2766</v>
      </c>
      <c r="B2" s="652"/>
      <c r="C2" s="653"/>
      <c r="D2" s="653"/>
      <c r="E2" s="653"/>
      <c r="F2" s="653"/>
      <c r="G2" s="653"/>
      <c r="H2" s="653"/>
      <c r="I2" s="653"/>
      <c r="J2" s="653"/>
      <c r="K2" s="653"/>
      <c r="M2" s="653"/>
      <c r="N2" s="653"/>
    </row>
    <row r="3" spans="1:17" ht="12.5">
      <c r="A3" s="651" t="s">
        <v>642</v>
      </c>
      <c r="B3" s="651"/>
      <c r="C3" s="654"/>
      <c r="D3" s="654"/>
      <c r="E3" s="654"/>
      <c r="F3" s="654"/>
      <c r="G3" s="654"/>
      <c r="H3" s="654"/>
      <c r="I3" s="654"/>
      <c r="J3" s="654"/>
      <c r="K3" s="654"/>
      <c r="M3" s="654"/>
      <c r="N3" s="654"/>
    </row>
    <row r="5" spans="1:17" s="1096" customFormat="1" ht="17.5" customHeight="1">
      <c r="A5" s="1481" t="s">
        <v>1785</v>
      </c>
      <c r="B5" s="1481" t="s">
        <v>998</v>
      </c>
      <c r="C5" s="1481" t="s">
        <v>44</v>
      </c>
      <c r="D5" s="1481" t="s">
        <v>45</v>
      </c>
      <c r="E5" s="1481" t="s">
        <v>1762</v>
      </c>
      <c r="F5" s="1481" t="s">
        <v>1441</v>
      </c>
      <c r="G5" s="1483" t="s">
        <v>28</v>
      </c>
      <c r="H5" s="1484"/>
      <c r="I5" s="1484"/>
      <c r="J5" s="1484"/>
      <c r="K5" s="1485"/>
      <c r="L5" s="1486" t="s">
        <v>2419</v>
      </c>
      <c r="M5" s="1481" t="s">
        <v>3283</v>
      </c>
      <c r="N5" s="1481" t="s">
        <v>609</v>
      </c>
      <c r="O5" s="659" t="s">
        <v>1763</v>
      </c>
      <c r="P5" s="660" t="s">
        <v>1764</v>
      </c>
      <c r="Q5" s="660" t="s">
        <v>1765</v>
      </c>
    </row>
    <row r="6" spans="1:17" s="1096" customFormat="1" ht="17.5" customHeight="1">
      <c r="A6" s="1482"/>
      <c r="B6" s="1482"/>
      <c r="C6" s="1482"/>
      <c r="D6" s="1482"/>
      <c r="E6" s="1482"/>
      <c r="F6" s="1482"/>
      <c r="G6" s="659" t="s">
        <v>1416</v>
      </c>
      <c r="H6" s="659" t="s">
        <v>2417</v>
      </c>
      <c r="I6" s="659" t="s">
        <v>2391</v>
      </c>
      <c r="J6" s="659" t="s">
        <v>2418</v>
      </c>
      <c r="K6" s="659" t="s">
        <v>2409</v>
      </c>
      <c r="L6" s="1487"/>
      <c r="M6" s="1482"/>
      <c r="N6" s="1482"/>
      <c r="O6" s="659"/>
      <c r="P6" s="660"/>
      <c r="Q6" s="660"/>
    </row>
    <row r="7" spans="1:17" s="1057" customFormat="1" ht="56" customHeight="1">
      <c r="A7" s="751">
        <v>1</v>
      </c>
      <c r="B7" s="752" t="s">
        <v>2750</v>
      </c>
      <c r="C7" s="751" t="s">
        <v>62</v>
      </c>
      <c r="D7" s="751" t="s">
        <v>1766</v>
      </c>
      <c r="E7" s="787">
        <f>31.932+4.177</f>
        <v>36.108999999999995</v>
      </c>
      <c r="F7" s="753">
        <v>45925</v>
      </c>
      <c r="G7" s="753">
        <v>46033</v>
      </c>
      <c r="H7" s="753">
        <v>46033</v>
      </c>
      <c r="I7" s="753">
        <v>46033</v>
      </c>
      <c r="J7" s="753">
        <v>46033</v>
      </c>
      <c r="K7" s="753">
        <v>46033</v>
      </c>
      <c r="L7" s="753">
        <v>46033</v>
      </c>
      <c r="M7" s="957" t="s">
        <v>631</v>
      </c>
      <c r="N7" s="957"/>
      <c r="O7" s="751" t="s">
        <v>2751</v>
      </c>
      <c r="P7" s="751">
        <v>25</v>
      </c>
      <c r="Q7" s="868" t="s">
        <v>3297</v>
      </c>
    </row>
    <row r="8" spans="1:17" s="1057" customFormat="1" ht="37.5" customHeight="1">
      <c r="A8" s="751">
        <f>A7+1</f>
        <v>2</v>
      </c>
      <c r="B8" s="752" t="s">
        <v>2401</v>
      </c>
      <c r="C8" s="751" t="s">
        <v>76</v>
      </c>
      <c r="D8" s="751" t="s">
        <v>1766</v>
      </c>
      <c r="E8" s="787"/>
      <c r="F8" s="753">
        <v>45943</v>
      </c>
      <c r="G8" s="753">
        <v>45948</v>
      </c>
      <c r="H8" s="753">
        <v>45948</v>
      </c>
      <c r="I8" s="753">
        <v>45949</v>
      </c>
      <c r="J8" s="753">
        <v>45949</v>
      </c>
      <c r="K8" s="753">
        <v>45950</v>
      </c>
      <c r="L8" s="753">
        <v>45950</v>
      </c>
      <c r="M8" s="957" t="s">
        <v>631</v>
      </c>
      <c r="N8" s="957"/>
      <c r="O8" s="751" t="s">
        <v>2866</v>
      </c>
      <c r="P8" s="751">
        <v>10</v>
      </c>
      <c r="Q8" s="868"/>
    </row>
    <row r="9" spans="1:17" s="1057" customFormat="1" ht="45" customHeight="1">
      <c r="A9" s="751">
        <f>A8+1</f>
        <v>3</v>
      </c>
      <c r="B9" s="752" t="s">
        <v>2872</v>
      </c>
      <c r="C9" s="751" t="s">
        <v>76</v>
      </c>
      <c r="D9" s="751" t="s">
        <v>1766</v>
      </c>
      <c r="E9" s="787"/>
      <c r="F9" s="753">
        <v>45946</v>
      </c>
      <c r="G9" s="753">
        <v>45955</v>
      </c>
      <c r="H9" s="753">
        <v>45955</v>
      </c>
      <c r="I9" s="753">
        <v>45955</v>
      </c>
      <c r="J9" s="753">
        <v>45956</v>
      </c>
      <c r="K9" s="753">
        <v>45957</v>
      </c>
      <c r="L9" s="753">
        <v>45957</v>
      </c>
      <c r="M9" s="957" t="s">
        <v>631</v>
      </c>
      <c r="N9" s="957"/>
      <c r="O9" s="751" t="s">
        <v>2873</v>
      </c>
      <c r="P9" s="751">
        <v>9</v>
      </c>
      <c r="Q9" s="868"/>
    </row>
    <row r="10" spans="1:17" s="1057" customFormat="1" ht="45" customHeight="1">
      <c r="A10" s="751">
        <f t="shared" ref="A10:A25" si="0">A9+1</f>
        <v>4</v>
      </c>
      <c r="B10" s="752" t="s">
        <v>2877</v>
      </c>
      <c r="C10" s="751" t="s">
        <v>53</v>
      </c>
      <c r="D10" s="751" t="s">
        <v>1766</v>
      </c>
      <c r="E10" s="787"/>
      <c r="F10" s="753">
        <v>45949</v>
      </c>
      <c r="G10" s="753">
        <v>45955</v>
      </c>
      <c r="H10" s="753">
        <v>45957</v>
      </c>
      <c r="I10" s="753">
        <v>45957</v>
      </c>
      <c r="J10" s="753">
        <v>45958</v>
      </c>
      <c r="K10" s="753">
        <v>45958</v>
      </c>
      <c r="L10" s="753">
        <v>45958</v>
      </c>
      <c r="M10" s="957" t="s">
        <v>631</v>
      </c>
      <c r="N10" s="957"/>
      <c r="O10" s="751" t="s">
        <v>2873</v>
      </c>
      <c r="P10" s="751">
        <v>10</v>
      </c>
      <c r="Q10" s="868"/>
    </row>
    <row r="11" spans="1:17" s="1057" customFormat="1" ht="45" customHeight="1">
      <c r="A11" s="751">
        <f t="shared" si="0"/>
        <v>5</v>
      </c>
      <c r="B11" s="752" t="s">
        <v>490</v>
      </c>
      <c r="C11" s="751" t="s">
        <v>53</v>
      </c>
      <c r="D11" s="751" t="s">
        <v>1766</v>
      </c>
      <c r="E11" s="787"/>
      <c r="F11" s="753">
        <v>45947</v>
      </c>
      <c r="G11" s="753">
        <v>45949</v>
      </c>
      <c r="H11" s="753">
        <v>45950</v>
      </c>
      <c r="I11" s="753">
        <v>45950</v>
      </c>
      <c r="J11" s="753">
        <v>45951</v>
      </c>
      <c r="K11" s="753">
        <v>45953</v>
      </c>
      <c r="L11" s="753">
        <v>45953</v>
      </c>
      <c r="M11" s="957" t="s">
        <v>631</v>
      </c>
      <c r="N11" s="957"/>
      <c r="O11" s="751" t="s">
        <v>2857</v>
      </c>
      <c r="P11" s="751">
        <v>12</v>
      </c>
      <c r="Q11" s="868"/>
    </row>
    <row r="12" spans="1:17" s="1057" customFormat="1" ht="45" customHeight="1">
      <c r="A12" s="751">
        <f t="shared" si="0"/>
        <v>6</v>
      </c>
      <c r="B12" s="752" t="s">
        <v>402</v>
      </c>
      <c r="C12" s="751" t="s">
        <v>53</v>
      </c>
      <c r="D12" s="751" t="s">
        <v>1766</v>
      </c>
      <c r="E12" s="787"/>
      <c r="F12" s="753">
        <v>45953</v>
      </c>
      <c r="G12" s="753">
        <v>45954</v>
      </c>
      <c r="H12" s="753">
        <v>45955</v>
      </c>
      <c r="I12" s="753">
        <v>45955</v>
      </c>
      <c r="J12" s="753">
        <v>45956</v>
      </c>
      <c r="K12" s="753">
        <v>45958</v>
      </c>
      <c r="L12" s="753">
        <v>45958</v>
      </c>
      <c r="M12" s="957" t="s">
        <v>631</v>
      </c>
      <c r="N12" s="957"/>
      <c r="O12" s="751" t="s">
        <v>2857</v>
      </c>
      <c r="P12" s="751">
        <v>12</v>
      </c>
      <c r="Q12" s="868"/>
    </row>
    <row r="13" spans="1:17" s="1057" customFormat="1" ht="45" customHeight="1">
      <c r="A13" s="751">
        <f t="shared" si="0"/>
        <v>7</v>
      </c>
      <c r="B13" s="752" t="s">
        <v>2402</v>
      </c>
      <c r="C13" s="751" t="s">
        <v>76</v>
      </c>
      <c r="D13" s="751" t="s">
        <v>1766</v>
      </c>
      <c r="E13" s="787"/>
      <c r="F13" s="753">
        <v>45953</v>
      </c>
      <c r="G13" s="753">
        <v>45955</v>
      </c>
      <c r="H13" s="753">
        <v>45956</v>
      </c>
      <c r="I13" s="753">
        <v>45957</v>
      </c>
      <c r="J13" s="753">
        <v>45959</v>
      </c>
      <c r="K13" s="753">
        <v>45959</v>
      </c>
      <c r="L13" s="753">
        <v>45959</v>
      </c>
      <c r="M13" s="957" t="s">
        <v>631</v>
      </c>
      <c r="N13" s="1021">
        <v>45965</v>
      </c>
      <c r="O13" s="751" t="s">
        <v>2866</v>
      </c>
      <c r="P13" s="751">
        <v>10</v>
      </c>
      <c r="Q13" s="868"/>
    </row>
    <row r="14" spans="1:17" s="1057" customFormat="1" ht="45" customHeight="1">
      <c r="A14" s="751">
        <f t="shared" si="0"/>
        <v>8</v>
      </c>
      <c r="B14" s="752" t="s">
        <v>427</v>
      </c>
      <c r="C14" s="751" t="s">
        <v>1269</v>
      </c>
      <c r="D14" s="751" t="s">
        <v>1766</v>
      </c>
      <c r="E14" s="787"/>
      <c r="F14" s="753">
        <v>45955</v>
      </c>
      <c r="G14" s="753">
        <v>45957</v>
      </c>
      <c r="H14" s="753">
        <v>45961</v>
      </c>
      <c r="I14" s="753">
        <v>45961</v>
      </c>
      <c r="J14" s="753">
        <v>45962</v>
      </c>
      <c r="K14" s="753">
        <v>45967</v>
      </c>
      <c r="L14" s="753">
        <v>45967</v>
      </c>
      <c r="M14" s="957" t="s">
        <v>631</v>
      </c>
      <c r="N14" s="1021">
        <v>45973</v>
      </c>
      <c r="O14" s="1063" t="s">
        <v>2857</v>
      </c>
      <c r="P14" s="1479">
        <v>16</v>
      </c>
      <c r="Q14" s="868"/>
    </row>
    <row r="15" spans="1:17" s="1057" customFormat="1" ht="45" customHeight="1">
      <c r="A15" s="751">
        <f t="shared" si="0"/>
        <v>9</v>
      </c>
      <c r="B15" s="752" t="s">
        <v>473</v>
      </c>
      <c r="C15" s="751" t="s">
        <v>90</v>
      </c>
      <c r="D15" s="751" t="s">
        <v>1766</v>
      </c>
      <c r="E15" s="787"/>
      <c r="F15" s="753">
        <v>45962</v>
      </c>
      <c r="G15" s="753">
        <v>45963</v>
      </c>
      <c r="H15" s="753">
        <v>45964</v>
      </c>
      <c r="I15" s="753">
        <v>45965</v>
      </c>
      <c r="J15" s="753">
        <v>45966</v>
      </c>
      <c r="K15" s="753">
        <v>45970</v>
      </c>
      <c r="L15" s="753">
        <v>45970</v>
      </c>
      <c r="M15" s="957" t="s">
        <v>631</v>
      </c>
      <c r="N15" s="1021">
        <v>45973</v>
      </c>
      <c r="O15" s="1063" t="s">
        <v>2857</v>
      </c>
      <c r="P15" s="1480"/>
      <c r="Q15" s="868"/>
    </row>
    <row r="16" spans="1:17" s="1057" customFormat="1" ht="45" customHeight="1">
      <c r="A16" s="751">
        <f t="shared" si="0"/>
        <v>10</v>
      </c>
      <c r="B16" s="752" t="s">
        <v>2881</v>
      </c>
      <c r="C16" s="751" t="s">
        <v>62</v>
      </c>
      <c r="D16" s="751" t="s">
        <v>1766</v>
      </c>
      <c r="E16" s="787"/>
      <c r="F16" s="753">
        <v>45956</v>
      </c>
      <c r="G16" s="753">
        <v>45960</v>
      </c>
      <c r="H16" s="753">
        <v>45961</v>
      </c>
      <c r="I16" s="753">
        <v>45961</v>
      </c>
      <c r="J16" s="753">
        <v>45961</v>
      </c>
      <c r="K16" s="753">
        <v>45961</v>
      </c>
      <c r="L16" s="753">
        <v>45961</v>
      </c>
      <c r="M16" s="957" t="s">
        <v>631</v>
      </c>
      <c r="N16" s="1021">
        <v>45968</v>
      </c>
      <c r="O16" s="751" t="s">
        <v>2751</v>
      </c>
      <c r="P16" s="751">
        <f>8+15</f>
        <v>23</v>
      </c>
      <c r="Q16" s="868"/>
    </row>
    <row r="17" spans="1:17" s="1057" customFormat="1" ht="45" customHeight="1">
      <c r="A17" s="751">
        <f t="shared" si="0"/>
        <v>11</v>
      </c>
      <c r="B17" s="752" t="s">
        <v>2882</v>
      </c>
      <c r="C17" s="751" t="s">
        <v>76</v>
      </c>
      <c r="D17" s="751" t="s">
        <v>1766</v>
      </c>
      <c r="E17" s="787"/>
      <c r="F17" s="753">
        <v>45957</v>
      </c>
      <c r="G17" s="753">
        <v>45958</v>
      </c>
      <c r="H17" s="753">
        <v>45960</v>
      </c>
      <c r="I17" s="753">
        <v>45960</v>
      </c>
      <c r="J17" s="753">
        <v>45960</v>
      </c>
      <c r="K17" s="753">
        <v>45961</v>
      </c>
      <c r="L17" s="753">
        <v>45961</v>
      </c>
      <c r="M17" s="957" t="s">
        <v>631</v>
      </c>
      <c r="N17" s="1021">
        <v>45970</v>
      </c>
      <c r="O17" s="751" t="s">
        <v>2873</v>
      </c>
      <c r="P17" s="751">
        <v>19</v>
      </c>
      <c r="Q17" s="868"/>
    </row>
    <row r="18" spans="1:17" s="1057" customFormat="1" ht="45" customHeight="1">
      <c r="A18" s="751">
        <f t="shared" si="0"/>
        <v>12</v>
      </c>
      <c r="B18" s="752" t="s">
        <v>2478</v>
      </c>
      <c r="C18" s="751" t="s">
        <v>62</v>
      </c>
      <c r="D18" s="751" t="s">
        <v>1766</v>
      </c>
      <c r="E18" s="787"/>
      <c r="F18" s="753">
        <v>45956</v>
      </c>
      <c r="G18" s="753">
        <v>45958</v>
      </c>
      <c r="H18" s="753">
        <v>45962</v>
      </c>
      <c r="I18" s="753">
        <v>45962</v>
      </c>
      <c r="J18" s="753">
        <v>45963</v>
      </c>
      <c r="K18" s="753">
        <v>45965</v>
      </c>
      <c r="L18" s="753">
        <v>45965</v>
      </c>
      <c r="M18" s="957" t="s">
        <v>631</v>
      </c>
      <c r="N18" s="1021">
        <v>45967</v>
      </c>
      <c r="O18" s="1063" t="s">
        <v>2866</v>
      </c>
      <c r="P18" s="1479">
        <v>20</v>
      </c>
      <c r="Q18" s="868"/>
    </row>
    <row r="19" spans="1:17" s="1057" customFormat="1" ht="45" customHeight="1">
      <c r="A19" s="751">
        <f t="shared" si="0"/>
        <v>13</v>
      </c>
      <c r="B19" s="752" t="s">
        <v>2400</v>
      </c>
      <c r="C19" s="751" t="s">
        <v>76</v>
      </c>
      <c r="D19" s="751" t="s">
        <v>1766</v>
      </c>
      <c r="E19" s="787"/>
      <c r="F19" s="753">
        <v>45963</v>
      </c>
      <c r="G19" s="753">
        <v>45964</v>
      </c>
      <c r="H19" s="753">
        <v>45965</v>
      </c>
      <c r="I19" s="753">
        <v>45965</v>
      </c>
      <c r="J19" s="753">
        <v>45965</v>
      </c>
      <c r="K19" s="753">
        <v>45967</v>
      </c>
      <c r="L19" s="753">
        <v>45967</v>
      </c>
      <c r="M19" s="957" t="s">
        <v>631</v>
      </c>
      <c r="N19" s="1021">
        <v>45969</v>
      </c>
      <c r="O19" s="1063" t="s">
        <v>2866</v>
      </c>
      <c r="P19" s="1480"/>
      <c r="Q19" s="868"/>
    </row>
    <row r="20" spans="1:17" s="1057" customFormat="1" ht="45" customHeight="1">
      <c r="A20" s="751">
        <f t="shared" si="0"/>
        <v>14</v>
      </c>
      <c r="B20" s="752" t="s">
        <v>2889</v>
      </c>
      <c r="C20" s="751" t="s">
        <v>76</v>
      </c>
      <c r="D20" s="751" t="s">
        <v>1766</v>
      </c>
      <c r="E20" s="787"/>
      <c r="F20" s="753">
        <v>45959</v>
      </c>
      <c r="G20" s="753">
        <v>45965</v>
      </c>
      <c r="H20" s="753">
        <v>45966</v>
      </c>
      <c r="I20" s="753">
        <v>45967</v>
      </c>
      <c r="J20" s="753">
        <v>45967</v>
      </c>
      <c r="K20" s="753">
        <v>45969</v>
      </c>
      <c r="L20" s="753">
        <v>45969</v>
      </c>
      <c r="M20" s="957" t="s">
        <v>631</v>
      </c>
      <c r="N20" s="1021">
        <v>45970</v>
      </c>
      <c r="O20" s="1063" t="s">
        <v>2899</v>
      </c>
      <c r="P20" s="1479">
        <v>13</v>
      </c>
      <c r="Q20" s="868"/>
    </row>
    <row r="21" spans="1:17" s="1057" customFormat="1" ht="45" customHeight="1">
      <c r="A21" s="751">
        <f t="shared" si="0"/>
        <v>15</v>
      </c>
      <c r="B21" s="752" t="s">
        <v>2900</v>
      </c>
      <c r="C21" s="751" t="s">
        <v>76</v>
      </c>
      <c r="D21" s="751" t="s">
        <v>1766</v>
      </c>
      <c r="E21" s="787"/>
      <c r="F21" s="753">
        <v>45961</v>
      </c>
      <c r="G21" s="753">
        <v>45969</v>
      </c>
      <c r="H21" s="753">
        <v>45970</v>
      </c>
      <c r="I21" s="753">
        <v>45970</v>
      </c>
      <c r="J21" s="753">
        <v>45970</v>
      </c>
      <c r="K21" s="753">
        <v>45971</v>
      </c>
      <c r="L21" s="753">
        <v>45971</v>
      </c>
      <c r="M21" s="957" t="s">
        <v>631</v>
      </c>
      <c r="N21" s="1021">
        <v>45972</v>
      </c>
      <c r="O21" s="1063" t="s">
        <v>2899</v>
      </c>
      <c r="P21" s="1480"/>
      <c r="Q21" s="868"/>
    </row>
    <row r="22" spans="1:17" s="1057" customFormat="1" ht="45" customHeight="1">
      <c r="A22" s="751">
        <f t="shared" si="0"/>
        <v>16</v>
      </c>
      <c r="B22" s="752" t="s">
        <v>2890</v>
      </c>
      <c r="C22" s="751" t="s">
        <v>76</v>
      </c>
      <c r="D22" s="751" t="s">
        <v>1766</v>
      </c>
      <c r="E22" s="787"/>
      <c r="F22" s="753">
        <v>45959</v>
      </c>
      <c r="G22" s="753">
        <v>45960</v>
      </c>
      <c r="H22" s="753">
        <v>45963</v>
      </c>
      <c r="I22" s="753">
        <v>45963</v>
      </c>
      <c r="J22" s="753">
        <v>45963</v>
      </c>
      <c r="K22" s="753">
        <v>45965</v>
      </c>
      <c r="L22" s="753">
        <v>45965</v>
      </c>
      <c r="M22" s="957" t="s">
        <v>631</v>
      </c>
      <c r="N22" s="1021"/>
      <c r="O22" s="1063" t="s">
        <v>2873</v>
      </c>
      <c r="P22" s="1479">
        <v>19</v>
      </c>
      <c r="Q22" s="868"/>
    </row>
    <row r="23" spans="1:17" s="1057" customFormat="1" ht="45" customHeight="1">
      <c r="A23" s="751">
        <f t="shared" si="0"/>
        <v>17</v>
      </c>
      <c r="B23" s="752" t="s">
        <v>2902</v>
      </c>
      <c r="C23" s="751" t="s">
        <v>62</v>
      </c>
      <c r="D23" s="751" t="s">
        <v>1766</v>
      </c>
      <c r="E23" s="787"/>
      <c r="F23" s="753">
        <v>45964</v>
      </c>
      <c r="G23" s="753">
        <v>45968</v>
      </c>
      <c r="H23" s="753">
        <v>45970</v>
      </c>
      <c r="I23" s="753">
        <v>45970</v>
      </c>
      <c r="J23" s="753">
        <v>45971</v>
      </c>
      <c r="K23" s="753">
        <v>45971</v>
      </c>
      <c r="L23" s="753">
        <v>45971</v>
      </c>
      <c r="M23" s="957" t="s">
        <v>631</v>
      </c>
      <c r="N23" s="1021">
        <v>45975</v>
      </c>
      <c r="O23" s="1063" t="s">
        <v>2873</v>
      </c>
      <c r="P23" s="1480"/>
      <c r="Q23" s="868"/>
    </row>
    <row r="24" spans="1:17" s="1057" customFormat="1" ht="45" customHeight="1">
      <c r="A24" s="751">
        <f t="shared" si="0"/>
        <v>18</v>
      </c>
      <c r="B24" s="752" t="s">
        <v>2891</v>
      </c>
      <c r="C24" s="751" t="s">
        <v>76</v>
      </c>
      <c r="D24" s="751" t="s">
        <v>1766</v>
      </c>
      <c r="E24" s="787"/>
      <c r="F24" s="753">
        <v>45960</v>
      </c>
      <c r="G24" s="753">
        <v>45963</v>
      </c>
      <c r="H24" s="753">
        <v>45969</v>
      </c>
      <c r="I24" s="753">
        <v>45970</v>
      </c>
      <c r="J24" s="753">
        <v>45971</v>
      </c>
      <c r="K24" s="753">
        <v>45973</v>
      </c>
      <c r="L24" s="753">
        <v>45973</v>
      </c>
      <c r="M24" s="957" t="s">
        <v>631</v>
      </c>
      <c r="N24" s="1021">
        <v>45977</v>
      </c>
      <c r="O24" s="1063" t="s">
        <v>2892</v>
      </c>
      <c r="P24" s="1479">
        <v>25</v>
      </c>
      <c r="Q24" s="868"/>
    </row>
    <row r="25" spans="1:17" s="1057" customFormat="1" ht="45" customHeight="1">
      <c r="A25" s="751">
        <f t="shared" si="0"/>
        <v>19</v>
      </c>
      <c r="B25" s="752" t="s">
        <v>2901</v>
      </c>
      <c r="C25" s="751" t="s">
        <v>76</v>
      </c>
      <c r="D25" s="751" t="s">
        <v>1766</v>
      </c>
      <c r="E25" s="787"/>
      <c r="F25" s="753">
        <v>45963</v>
      </c>
      <c r="G25" s="753">
        <v>45967</v>
      </c>
      <c r="H25" s="753">
        <v>45971</v>
      </c>
      <c r="I25" s="753">
        <v>45972</v>
      </c>
      <c r="J25" s="753">
        <v>45972</v>
      </c>
      <c r="K25" s="753">
        <v>45974</v>
      </c>
      <c r="L25" s="753">
        <v>45974</v>
      </c>
      <c r="M25" s="957" t="s">
        <v>631</v>
      </c>
      <c r="N25" s="1021">
        <v>45977</v>
      </c>
      <c r="O25" s="1063" t="s">
        <v>2892</v>
      </c>
      <c r="P25" s="1480"/>
      <c r="Q25" s="868"/>
    </row>
    <row r="26" spans="1:17" s="1057" customFormat="1" ht="45" customHeight="1">
      <c r="A26" s="751">
        <f t="shared" ref="A26:A64" si="1">A25+1</f>
        <v>20</v>
      </c>
      <c r="B26" s="752" t="s">
        <v>2898</v>
      </c>
      <c r="C26" s="751" t="s">
        <v>1319</v>
      </c>
      <c r="D26" s="751" t="s">
        <v>1766</v>
      </c>
      <c r="E26" s="787"/>
      <c r="F26" s="753">
        <v>45962</v>
      </c>
      <c r="G26" s="753">
        <v>45978</v>
      </c>
      <c r="H26" s="753">
        <v>45979</v>
      </c>
      <c r="I26" s="753">
        <v>45979</v>
      </c>
      <c r="J26" s="753">
        <v>45981</v>
      </c>
      <c r="K26" s="753">
        <v>45983</v>
      </c>
      <c r="L26" s="753">
        <v>45983</v>
      </c>
      <c r="M26" s="957" t="s">
        <v>631</v>
      </c>
      <c r="N26" s="1021">
        <v>45980</v>
      </c>
      <c r="O26" s="751" t="s">
        <v>2751</v>
      </c>
      <c r="P26" s="751">
        <v>25</v>
      </c>
      <c r="Q26" s="868"/>
    </row>
    <row r="27" spans="1:17" s="1057" customFormat="1" ht="45" customHeight="1">
      <c r="A27" s="751">
        <f t="shared" si="1"/>
        <v>21</v>
      </c>
      <c r="B27" s="752" t="s">
        <v>3040</v>
      </c>
      <c r="C27" s="751" t="s">
        <v>1277</v>
      </c>
      <c r="D27" s="751" t="s">
        <v>1766</v>
      </c>
      <c r="E27" s="787"/>
      <c r="F27" s="753">
        <v>45968</v>
      </c>
      <c r="G27" s="753">
        <v>45973</v>
      </c>
      <c r="H27" s="753">
        <v>45974</v>
      </c>
      <c r="I27" s="753">
        <v>45974</v>
      </c>
      <c r="J27" s="753">
        <v>45974</v>
      </c>
      <c r="K27" s="753">
        <v>45977</v>
      </c>
      <c r="L27" s="753">
        <v>45977</v>
      </c>
      <c r="M27" s="957" t="s">
        <v>631</v>
      </c>
      <c r="N27" s="1021">
        <v>45980</v>
      </c>
      <c r="O27" s="751" t="s">
        <v>2866</v>
      </c>
      <c r="P27" s="751">
        <v>20</v>
      </c>
      <c r="Q27" s="868"/>
    </row>
    <row r="28" spans="1:17" s="1057" customFormat="1" ht="45" customHeight="1">
      <c r="A28" s="751">
        <f t="shared" si="1"/>
        <v>22</v>
      </c>
      <c r="B28" s="752" t="s">
        <v>2525</v>
      </c>
      <c r="C28" s="751" t="s">
        <v>62</v>
      </c>
      <c r="D28" s="751" t="s">
        <v>1766</v>
      </c>
      <c r="E28" s="787"/>
      <c r="F28" s="753">
        <v>45967</v>
      </c>
      <c r="G28" s="753">
        <v>46003</v>
      </c>
      <c r="H28" s="753">
        <v>46003</v>
      </c>
      <c r="I28" s="753">
        <v>45975</v>
      </c>
      <c r="J28" s="753">
        <v>45975</v>
      </c>
      <c r="K28" s="753">
        <v>45976</v>
      </c>
      <c r="L28" s="753">
        <v>45976</v>
      </c>
      <c r="M28" s="957" t="s">
        <v>631</v>
      </c>
      <c r="N28" s="1021">
        <v>45982</v>
      </c>
      <c r="O28" s="751" t="s">
        <v>3115</v>
      </c>
      <c r="P28" s="751">
        <v>16</v>
      </c>
      <c r="Q28" s="868"/>
    </row>
    <row r="29" spans="1:17" s="1057" customFormat="1" ht="45" customHeight="1">
      <c r="A29" s="751">
        <f t="shared" si="1"/>
        <v>23</v>
      </c>
      <c r="B29" s="752" t="s">
        <v>3133</v>
      </c>
      <c r="C29" s="751" t="s">
        <v>76</v>
      </c>
      <c r="D29" s="751" t="s">
        <v>1766</v>
      </c>
      <c r="E29" s="787"/>
      <c r="F29" s="753">
        <v>45970</v>
      </c>
      <c r="G29" s="753">
        <v>45974</v>
      </c>
      <c r="H29" s="753">
        <v>45975</v>
      </c>
      <c r="I29" s="753">
        <v>45975</v>
      </c>
      <c r="J29" s="753">
        <v>45975</v>
      </c>
      <c r="K29" s="753">
        <v>45976</v>
      </c>
      <c r="L29" s="753">
        <v>45976</v>
      </c>
      <c r="M29" s="957" t="s">
        <v>631</v>
      </c>
      <c r="N29" s="1021">
        <v>45977</v>
      </c>
      <c r="O29" s="751" t="s">
        <v>2899</v>
      </c>
      <c r="P29" s="751">
        <v>20</v>
      </c>
      <c r="Q29" s="868"/>
    </row>
    <row r="30" spans="1:17" s="1057" customFormat="1" ht="45" customHeight="1">
      <c r="A30" s="751">
        <f t="shared" si="1"/>
        <v>24</v>
      </c>
      <c r="B30" s="752" t="s">
        <v>2997</v>
      </c>
      <c r="C30" s="751" t="s">
        <v>1277</v>
      </c>
      <c r="D30" s="751" t="s">
        <v>1766</v>
      </c>
      <c r="E30" s="787"/>
      <c r="F30" s="753">
        <v>45971</v>
      </c>
      <c r="G30" s="753">
        <v>45978</v>
      </c>
      <c r="H30" s="753">
        <v>45979</v>
      </c>
      <c r="I30" s="753">
        <v>45979</v>
      </c>
      <c r="J30" s="753">
        <v>45979</v>
      </c>
      <c r="K30" s="753">
        <v>45980</v>
      </c>
      <c r="L30" s="753">
        <v>45980</v>
      </c>
      <c r="M30" s="957" t="s">
        <v>631</v>
      </c>
      <c r="N30" s="1021">
        <v>45992</v>
      </c>
      <c r="O30" s="751" t="s">
        <v>2873</v>
      </c>
      <c r="P30" s="751">
        <v>19</v>
      </c>
      <c r="Q30" s="868"/>
    </row>
    <row r="31" spans="1:17" s="1057" customFormat="1" ht="45" customHeight="1">
      <c r="A31" s="751">
        <f t="shared" si="1"/>
        <v>25</v>
      </c>
      <c r="B31" s="752" t="s">
        <v>2225</v>
      </c>
      <c r="C31" s="751" t="s">
        <v>62</v>
      </c>
      <c r="D31" s="751" t="s">
        <v>1766</v>
      </c>
      <c r="E31" s="787"/>
      <c r="F31" s="753">
        <v>45972</v>
      </c>
      <c r="G31" s="753">
        <v>45973</v>
      </c>
      <c r="H31" s="753">
        <v>45974</v>
      </c>
      <c r="I31" s="753">
        <v>45974</v>
      </c>
      <c r="J31" s="753">
        <v>45974</v>
      </c>
      <c r="K31" s="753">
        <v>45975</v>
      </c>
      <c r="L31" s="753">
        <v>45975</v>
      </c>
      <c r="M31" s="957" t="s">
        <v>631</v>
      </c>
      <c r="N31" s="1021">
        <v>45976</v>
      </c>
      <c r="O31" s="751" t="s">
        <v>2857</v>
      </c>
      <c r="P31" s="751">
        <v>16</v>
      </c>
      <c r="Q31" s="868"/>
    </row>
    <row r="32" spans="1:17" s="1057" customFormat="1" ht="45" customHeight="1">
      <c r="A32" s="751">
        <f t="shared" si="1"/>
        <v>26</v>
      </c>
      <c r="B32" s="752" t="s">
        <v>3135</v>
      </c>
      <c r="C32" s="751" t="s">
        <v>62</v>
      </c>
      <c r="D32" s="751" t="s">
        <v>1766</v>
      </c>
      <c r="E32" s="787"/>
      <c r="F32" s="753">
        <v>45972</v>
      </c>
      <c r="G32" s="753">
        <v>45973</v>
      </c>
      <c r="H32" s="753">
        <v>45976</v>
      </c>
      <c r="I32" s="753">
        <v>45979</v>
      </c>
      <c r="J32" s="753">
        <v>45979</v>
      </c>
      <c r="K32" s="753">
        <v>45981</v>
      </c>
      <c r="L32" s="753">
        <v>45981</v>
      </c>
      <c r="M32" s="957" t="s">
        <v>631</v>
      </c>
      <c r="N32" s="1021">
        <v>45982</v>
      </c>
      <c r="O32" s="1063" t="s">
        <v>2892</v>
      </c>
      <c r="P32" s="1479">
        <v>25</v>
      </c>
      <c r="Q32" s="868"/>
    </row>
    <row r="33" spans="1:17" s="1057" customFormat="1" ht="45" customHeight="1">
      <c r="A33" s="751">
        <f t="shared" si="1"/>
        <v>27</v>
      </c>
      <c r="B33" s="752" t="s">
        <v>3005</v>
      </c>
      <c r="C33" s="751" t="s">
        <v>90</v>
      </c>
      <c r="D33" s="751" t="s">
        <v>1766</v>
      </c>
      <c r="E33" s="787"/>
      <c r="F33" s="753">
        <v>45973</v>
      </c>
      <c r="G33" s="753">
        <v>45980</v>
      </c>
      <c r="H33" s="753">
        <v>45982</v>
      </c>
      <c r="I33" s="753">
        <v>45982</v>
      </c>
      <c r="J33" s="753">
        <v>45984</v>
      </c>
      <c r="K33" s="753">
        <v>45985</v>
      </c>
      <c r="L33" s="753">
        <v>45985</v>
      </c>
      <c r="M33" s="957" t="s">
        <v>631</v>
      </c>
      <c r="N33" s="1021">
        <v>45992</v>
      </c>
      <c r="O33" s="1063" t="s">
        <v>2892</v>
      </c>
      <c r="P33" s="1480"/>
      <c r="Q33" s="868"/>
    </row>
    <row r="34" spans="1:17" s="1057" customFormat="1" ht="45" customHeight="1">
      <c r="A34" s="751">
        <f t="shared" si="1"/>
        <v>28</v>
      </c>
      <c r="B34" s="752" t="s">
        <v>3136</v>
      </c>
      <c r="C34" s="751" t="s">
        <v>76</v>
      </c>
      <c r="D34" s="751" t="s">
        <v>1766</v>
      </c>
      <c r="E34" s="787"/>
      <c r="F34" s="753">
        <v>45974</v>
      </c>
      <c r="G34" s="753">
        <v>45979</v>
      </c>
      <c r="H34" s="753">
        <v>45980</v>
      </c>
      <c r="I34" s="753">
        <v>45980</v>
      </c>
      <c r="J34" s="753">
        <v>45981</v>
      </c>
      <c r="K34" s="753">
        <v>45981</v>
      </c>
      <c r="L34" s="753">
        <v>45981</v>
      </c>
      <c r="M34" s="957" t="s">
        <v>631</v>
      </c>
      <c r="N34" s="1021">
        <v>45982</v>
      </c>
      <c r="O34" s="751" t="s">
        <v>2915</v>
      </c>
      <c r="P34" s="751">
        <v>11</v>
      </c>
      <c r="Q34" s="868"/>
    </row>
    <row r="35" spans="1:17" s="1057" customFormat="1" ht="45" customHeight="1">
      <c r="A35" s="751">
        <f t="shared" si="1"/>
        <v>29</v>
      </c>
      <c r="B35" s="752" t="s">
        <v>2224</v>
      </c>
      <c r="C35" s="751" t="s">
        <v>76</v>
      </c>
      <c r="D35" s="751" t="s">
        <v>1766</v>
      </c>
      <c r="E35" s="787"/>
      <c r="F35" s="753">
        <v>45975</v>
      </c>
      <c r="G35" s="753">
        <v>45976</v>
      </c>
      <c r="H35" s="753">
        <v>45976</v>
      </c>
      <c r="I35" s="753">
        <v>45977</v>
      </c>
      <c r="J35" s="753">
        <v>45977</v>
      </c>
      <c r="K35" s="753">
        <v>45979</v>
      </c>
      <c r="L35" s="753">
        <v>45979</v>
      </c>
      <c r="M35" s="957" t="s">
        <v>631</v>
      </c>
      <c r="N35" s="1021">
        <v>45980</v>
      </c>
      <c r="O35" s="751" t="s">
        <v>2857</v>
      </c>
      <c r="P35" s="751">
        <v>16</v>
      </c>
      <c r="Q35" s="868"/>
    </row>
    <row r="36" spans="1:17" s="1057" customFormat="1" ht="45" customHeight="1">
      <c r="A36" s="751">
        <f t="shared" si="1"/>
        <v>30</v>
      </c>
      <c r="B36" s="752" t="s">
        <v>2527</v>
      </c>
      <c r="C36" s="751" t="s">
        <v>62</v>
      </c>
      <c r="D36" s="751" t="s">
        <v>1766</v>
      </c>
      <c r="E36" s="787"/>
      <c r="F36" s="753">
        <v>45976</v>
      </c>
      <c r="G36" s="753">
        <v>45977</v>
      </c>
      <c r="H36" s="753">
        <v>45979</v>
      </c>
      <c r="I36" s="753">
        <v>45979</v>
      </c>
      <c r="J36" s="753">
        <v>45980</v>
      </c>
      <c r="K36" s="753">
        <v>45980</v>
      </c>
      <c r="L36" s="753">
        <v>45980</v>
      </c>
      <c r="M36" s="957" t="s">
        <v>631</v>
      </c>
      <c r="N36" s="1021">
        <v>45982</v>
      </c>
      <c r="O36" s="751" t="s">
        <v>3115</v>
      </c>
      <c r="P36" s="751">
        <v>16</v>
      </c>
      <c r="Q36" s="868"/>
    </row>
    <row r="37" spans="1:17" s="1057" customFormat="1" ht="45" customHeight="1">
      <c r="A37" s="751">
        <f t="shared" si="1"/>
        <v>31</v>
      </c>
      <c r="B37" s="752" t="s">
        <v>3038</v>
      </c>
      <c r="C37" s="1048" t="s">
        <v>915</v>
      </c>
      <c r="D37" s="751" t="s">
        <v>897</v>
      </c>
      <c r="E37" s="787"/>
      <c r="F37" s="753">
        <v>45977</v>
      </c>
      <c r="G37" s="753">
        <v>45988</v>
      </c>
      <c r="H37" s="753">
        <v>45989</v>
      </c>
      <c r="I37" s="753">
        <v>45989</v>
      </c>
      <c r="J37" s="753">
        <v>45989</v>
      </c>
      <c r="K37" s="753">
        <v>45991</v>
      </c>
      <c r="L37" s="753">
        <v>45991</v>
      </c>
      <c r="M37" s="957" t="s">
        <v>631</v>
      </c>
      <c r="N37" s="1021">
        <v>45992</v>
      </c>
      <c r="O37" s="751" t="s">
        <v>2866</v>
      </c>
      <c r="P37" s="751">
        <v>20</v>
      </c>
      <c r="Q37" s="868"/>
    </row>
    <row r="38" spans="1:17" s="1057" customFormat="1" ht="45" customHeight="1">
      <c r="A38" s="751">
        <f t="shared" si="1"/>
        <v>32</v>
      </c>
      <c r="B38" s="752" t="s">
        <v>3002</v>
      </c>
      <c r="C38" s="751" t="s">
        <v>1277</v>
      </c>
      <c r="D38" s="751" t="s">
        <v>1766</v>
      </c>
      <c r="E38" s="787"/>
      <c r="F38" s="753">
        <v>45978</v>
      </c>
      <c r="G38" s="753">
        <v>45988</v>
      </c>
      <c r="H38" s="753">
        <v>45988</v>
      </c>
      <c r="I38" s="753">
        <v>45988</v>
      </c>
      <c r="J38" s="753">
        <v>45989</v>
      </c>
      <c r="K38" s="753">
        <v>45990</v>
      </c>
      <c r="L38" s="753">
        <v>45990</v>
      </c>
      <c r="M38" s="957" t="s">
        <v>631</v>
      </c>
      <c r="N38" s="1021">
        <v>45992</v>
      </c>
      <c r="O38" s="751" t="s">
        <v>3151</v>
      </c>
      <c r="P38" s="751">
        <v>12</v>
      </c>
      <c r="Q38" s="868"/>
    </row>
    <row r="39" spans="1:17" s="1057" customFormat="1" ht="50">
      <c r="A39" s="751">
        <f t="shared" si="1"/>
        <v>33</v>
      </c>
      <c r="B39" s="752" t="s">
        <v>2969</v>
      </c>
      <c r="C39" s="751" t="s">
        <v>90</v>
      </c>
      <c r="D39" s="751" t="s">
        <v>1766</v>
      </c>
      <c r="E39" s="787"/>
      <c r="F39" s="753">
        <v>45979</v>
      </c>
      <c r="G39" s="753">
        <v>46001</v>
      </c>
      <c r="H39" s="753">
        <v>46002</v>
      </c>
      <c r="I39" s="753">
        <v>46002</v>
      </c>
      <c r="J39" s="753">
        <v>46002</v>
      </c>
      <c r="K39" s="753">
        <v>46004</v>
      </c>
      <c r="L39" s="753">
        <v>46004</v>
      </c>
      <c r="M39" s="957" t="s">
        <v>631</v>
      </c>
      <c r="N39" s="1021">
        <v>46005</v>
      </c>
      <c r="O39" s="751" t="s">
        <v>2857</v>
      </c>
      <c r="P39" s="751">
        <v>16</v>
      </c>
      <c r="Q39" s="868" t="s">
        <v>3251</v>
      </c>
    </row>
    <row r="40" spans="1:17" s="1057" customFormat="1" ht="45" customHeight="1">
      <c r="A40" s="751">
        <f t="shared" si="1"/>
        <v>34</v>
      </c>
      <c r="B40" s="752" t="s">
        <v>2526</v>
      </c>
      <c r="C40" s="751" t="s">
        <v>62</v>
      </c>
      <c r="D40" s="751" t="s">
        <v>1766</v>
      </c>
      <c r="E40" s="787"/>
      <c r="F40" s="753">
        <v>45980</v>
      </c>
      <c r="G40" s="753">
        <v>45982</v>
      </c>
      <c r="H40" s="753">
        <v>45983</v>
      </c>
      <c r="I40" s="753">
        <v>45984</v>
      </c>
      <c r="J40" s="753">
        <v>45984</v>
      </c>
      <c r="K40" s="753">
        <v>45985</v>
      </c>
      <c r="L40" s="753">
        <v>45985</v>
      </c>
      <c r="M40" s="957" t="s">
        <v>631</v>
      </c>
      <c r="N40" s="1021">
        <v>45987</v>
      </c>
      <c r="O40" s="751" t="s">
        <v>3115</v>
      </c>
      <c r="P40" s="751">
        <v>16</v>
      </c>
      <c r="Q40" s="868"/>
    </row>
    <row r="41" spans="1:17" s="1057" customFormat="1" ht="45" customHeight="1">
      <c r="A41" s="751">
        <f t="shared" si="1"/>
        <v>35</v>
      </c>
      <c r="B41" s="752" t="s">
        <v>2999</v>
      </c>
      <c r="C41" s="751" t="s">
        <v>1269</v>
      </c>
      <c r="D41" s="751" t="s">
        <v>1766</v>
      </c>
      <c r="E41" s="787"/>
      <c r="F41" s="753">
        <v>45981</v>
      </c>
      <c r="G41" s="753">
        <v>45985</v>
      </c>
      <c r="H41" s="753">
        <v>45986</v>
      </c>
      <c r="I41" s="753">
        <v>45986</v>
      </c>
      <c r="J41" s="753">
        <v>45987</v>
      </c>
      <c r="K41" s="753">
        <v>45988</v>
      </c>
      <c r="L41" s="753">
        <v>45988</v>
      </c>
      <c r="M41" s="957" t="s">
        <v>631</v>
      </c>
      <c r="N41" s="1021">
        <v>45996</v>
      </c>
      <c r="O41" s="751" t="s">
        <v>2873</v>
      </c>
      <c r="P41" s="751">
        <v>19</v>
      </c>
      <c r="Q41" s="868"/>
    </row>
    <row r="42" spans="1:17" s="1057" customFormat="1" ht="45" customHeight="1">
      <c r="A42" s="751">
        <f t="shared" si="1"/>
        <v>36</v>
      </c>
      <c r="B42" s="752" t="s">
        <v>3152</v>
      </c>
      <c r="C42" s="751" t="s">
        <v>62</v>
      </c>
      <c r="D42" s="751" t="s">
        <v>1766</v>
      </c>
      <c r="E42" s="787"/>
      <c r="F42" s="753">
        <v>45981</v>
      </c>
      <c r="G42" s="753">
        <v>45984</v>
      </c>
      <c r="H42" s="753">
        <v>45986</v>
      </c>
      <c r="I42" s="753">
        <v>45986</v>
      </c>
      <c r="J42" s="753">
        <v>45987</v>
      </c>
      <c r="K42" s="753">
        <v>45987</v>
      </c>
      <c r="L42" s="753">
        <v>45987</v>
      </c>
      <c r="M42" s="957" t="s">
        <v>631</v>
      </c>
      <c r="N42" s="1021">
        <v>45987</v>
      </c>
      <c r="O42" s="751" t="s">
        <v>2892</v>
      </c>
      <c r="P42" s="751">
        <v>12</v>
      </c>
      <c r="Q42" s="868"/>
    </row>
    <row r="43" spans="1:17" s="1057" customFormat="1" ht="45" customHeight="1">
      <c r="A43" s="751">
        <f t="shared" si="1"/>
        <v>37</v>
      </c>
      <c r="B43" s="752" t="s">
        <v>3153</v>
      </c>
      <c r="C43" s="751" t="s">
        <v>76</v>
      </c>
      <c r="D43" s="751" t="s">
        <v>1766</v>
      </c>
      <c r="E43" s="787"/>
      <c r="F43" s="753">
        <v>45983</v>
      </c>
      <c r="G43" s="753">
        <v>45987</v>
      </c>
      <c r="H43" s="753">
        <v>45988</v>
      </c>
      <c r="I43" s="753">
        <v>45988</v>
      </c>
      <c r="J43" s="753">
        <v>45989</v>
      </c>
      <c r="K43" s="753">
        <v>45989</v>
      </c>
      <c r="L43" s="753">
        <v>45989</v>
      </c>
      <c r="M43" s="957" t="s">
        <v>631</v>
      </c>
      <c r="N43" s="1021">
        <v>45989</v>
      </c>
      <c r="O43" s="751" t="s">
        <v>2915</v>
      </c>
      <c r="P43" s="751">
        <v>11</v>
      </c>
      <c r="Q43" s="868"/>
    </row>
    <row r="44" spans="1:17" s="1057" customFormat="1" ht="45" customHeight="1">
      <c r="A44" s="751">
        <f t="shared" si="1"/>
        <v>38</v>
      </c>
      <c r="B44" s="752" t="s">
        <v>2528</v>
      </c>
      <c r="C44" s="751" t="s">
        <v>76</v>
      </c>
      <c r="D44" s="751" t="s">
        <v>1766</v>
      </c>
      <c r="E44" s="787"/>
      <c r="F44" s="753">
        <v>45983</v>
      </c>
      <c r="G44" s="753">
        <v>45988</v>
      </c>
      <c r="H44" s="753">
        <v>45989</v>
      </c>
      <c r="I44" s="753">
        <v>45989</v>
      </c>
      <c r="J44" s="753">
        <v>45990</v>
      </c>
      <c r="K44" s="753">
        <v>45991</v>
      </c>
      <c r="L44" s="753">
        <v>45991</v>
      </c>
      <c r="M44" s="957" t="s">
        <v>631</v>
      </c>
      <c r="N44" s="1021">
        <v>45992</v>
      </c>
      <c r="O44" s="751" t="s">
        <v>3115</v>
      </c>
      <c r="P44" s="751">
        <v>16</v>
      </c>
      <c r="Q44" s="868"/>
    </row>
    <row r="45" spans="1:17" s="1057" customFormat="1" ht="45" customHeight="1">
      <c r="A45" s="751">
        <f t="shared" si="1"/>
        <v>39</v>
      </c>
      <c r="B45" s="752" t="s">
        <v>2988</v>
      </c>
      <c r="C45" s="751" t="s">
        <v>1980</v>
      </c>
      <c r="D45" s="751" t="s">
        <v>2762</v>
      </c>
      <c r="E45" s="787"/>
      <c r="F45" s="753">
        <v>45982</v>
      </c>
      <c r="G45" s="753">
        <v>45988</v>
      </c>
      <c r="H45" s="753">
        <v>45990</v>
      </c>
      <c r="I45" s="753">
        <v>45990</v>
      </c>
      <c r="J45" s="753">
        <v>45990</v>
      </c>
      <c r="K45" s="753">
        <v>45991</v>
      </c>
      <c r="L45" s="753">
        <v>45991</v>
      </c>
      <c r="M45" s="957" t="s">
        <v>631</v>
      </c>
      <c r="N45" s="1021">
        <v>45994</v>
      </c>
      <c r="O45" s="751" t="s">
        <v>2751</v>
      </c>
      <c r="P45" s="751">
        <v>25</v>
      </c>
      <c r="Q45" s="868"/>
    </row>
    <row r="46" spans="1:17" s="1057" customFormat="1" ht="45" customHeight="1">
      <c r="A46" s="751">
        <f t="shared" si="1"/>
        <v>40</v>
      </c>
      <c r="B46" s="752" t="s">
        <v>3007</v>
      </c>
      <c r="C46" s="751" t="s">
        <v>1269</v>
      </c>
      <c r="D46" s="751" t="s">
        <v>1766</v>
      </c>
      <c r="E46" s="787"/>
      <c r="F46" s="753">
        <v>45984</v>
      </c>
      <c r="G46" s="753">
        <v>45987</v>
      </c>
      <c r="H46" s="753">
        <v>45988</v>
      </c>
      <c r="I46" s="753">
        <v>45989</v>
      </c>
      <c r="J46" s="753">
        <v>45989</v>
      </c>
      <c r="K46" s="753">
        <v>45991</v>
      </c>
      <c r="L46" s="753">
        <v>45991</v>
      </c>
      <c r="M46" s="957" t="s">
        <v>631</v>
      </c>
      <c r="N46" s="1021">
        <v>46001</v>
      </c>
      <c r="O46" s="751" t="s">
        <v>2892</v>
      </c>
      <c r="P46" s="751">
        <v>15</v>
      </c>
      <c r="Q46" s="868"/>
    </row>
    <row r="47" spans="1:17" s="1057" customFormat="1" ht="45" customHeight="1">
      <c r="A47" s="751">
        <f t="shared" si="1"/>
        <v>41</v>
      </c>
      <c r="B47" s="752" t="s">
        <v>2966</v>
      </c>
      <c r="C47" s="751" t="s">
        <v>1980</v>
      </c>
      <c r="D47" s="751" t="s">
        <v>897</v>
      </c>
      <c r="E47" s="787"/>
      <c r="F47" s="753">
        <v>45986</v>
      </c>
      <c r="G47" s="753">
        <v>45989</v>
      </c>
      <c r="H47" s="753">
        <v>45990</v>
      </c>
      <c r="I47" s="753">
        <v>45990</v>
      </c>
      <c r="J47" s="753">
        <v>45990</v>
      </c>
      <c r="K47" s="753">
        <v>45992</v>
      </c>
      <c r="L47" s="753">
        <v>45992</v>
      </c>
      <c r="M47" s="957" t="s">
        <v>631</v>
      </c>
      <c r="N47" s="1021">
        <v>45992</v>
      </c>
      <c r="O47" s="751" t="s">
        <v>2857</v>
      </c>
      <c r="P47" s="751">
        <v>16</v>
      </c>
      <c r="Q47" s="868"/>
    </row>
    <row r="48" spans="1:17" s="1057" customFormat="1" ht="37" customHeight="1">
      <c r="A48" s="751">
        <f t="shared" si="1"/>
        <v>42</v>
      </c>
      <c r="B48" s="752" t="s">
        <v>2245</v>
      </c>
      <c r="C48" s="751" t="s">
        <v>62</v>
      </c>
      <c r="D48" s="751" t="s">
        <v>1766</v>
      </c>
      <c r="E48" s="787"/>
      <c r="F48" s="753">
        <v>45987</v>
      </c>
      <c r="G48" s="753">
        <v>45993</v>
      </c>
      <c r="H48" s="753">
        <v>45994</v>
      </c>
      <c r="I48" s="753">
        <v>45994</v>
      </c>
      <c r="J48" s="753">
        <v>45995</v>
      </c>
      <c r="K48" s="753">
        <v>45996</v>
      </c>
      <c r="L48" s="753">
        <v>45996</v>
      </c>
      <c r="M48" s="957" t="s">
        <v>631</v>
      </c>
      <c r="N48" s="1021">
        <v>45999</v>
      </c>
      <c r="O48" s="751" t="s">
        <v>2751</v>
      </c>
      <c r="P48" s="751">
        <v>25</v>
      </c>
      <c r="Q48" s="868"/>
    </row>
    <row r="49" spans="1:17" s="1057" customFormat="1" ht="45" customHeight="1">
      <c r="A49" s="751">
        <f t="shared" si="1"/>
        <v>43</v>
      </c>
      <c r="B49" s="752" t="s">
        <v>3009</v>
      </c>
      <c r="C49" s="751" t="s">
        <v>1361</v>
      </c>
      <c r="D49" s="751" t="s">
        <v>1766</v>
      </c>
      <c r="E49" s="787"/>
      <c r="F49" s="753">
        <v>45987</v>
      </c>
      <c r="G49" s="753">
        <v>45994</v>
      </c>
      <c r="H49" s="753">
        <v>45996</v>
      </c>
      <c r="I49" s="753">
        <v>45996</v>
      </c>
      <c r="J49" s="753">
        <v>45997</v>
      </c>
      <c r="K49" s="753">
        <v>45998</v>
      </c>
      <c r="L49" s="753">
        <v>45998</v>
      </c>
      <c r="M49" s="957" t="s">
        <v>631</v>
      </c>
      <c r="N49" s="1021">
        <v>46001</v>
      </c>
      <c r="O49" s="751" t="s">
        <v>2892</v>
      </c>
      <c r="P49" s="751">
        <v>13</v>
      </c>
      <c r="Q49" s="868"/>
    </row>
    <row r="50" spans="1:17" s="1057" customFormat="1" ht="45" customHeight="1">
      <c r="A50" s="751">
        <f t="shared" si="1"/>
        <v>44</v>
      </c>
      <c r="B50" s="752" t="s">
        <v>3039</v>
      </c>
      <c r="C50" s="751" t="s">
        <v>1269</v>
      </c>
      <c r="D50" s="751" t="s">
        <v>1766</v>
      </c>
      <c r="E50" s="787"/>
      <c r="F50" s="753">
        <v>45990</v>
      </c>
      <c r="G50" s="753">
        <v>45995</v>
      </c>
      <c r="H50" s="753">
        <v>45996</v>
      </c>
      <c r="I50" s="753">
        <v>45997</v>
      </c>
      <c r="J50" s="753">
        <v>45997</v>
      </c>
      <c r="K50" s="753">
        <v>111743</v>
      </c>
      <c r="L50" s="753">
        <v>46000</v>
      </c>
      <c r="M50" s="957" t="s">
        <v>631</v>
      </c>
      <c r="N50" s="1021">
        <v>46000</v>
      </c>
      <c r="O50" s="751" t="s">
        <v>2866</v>
      </c>
      <c r="P50" s="751">
        <v>20</v>
      </c>
      <c r="Q50" s="868"/>
    </row>
    <row r="51" spans="1:17" s="1057" customFormat="1" ht="45" customHeight="1">
      <c r="A51" s="751">
        <f t="shared" si="1"/>
        <v>45</v>
      </c>
      <c r="B51" s="752" t="s">
        <v>3000</v>
      </c>
      <c r="C51" s="751" t="s">
        <v>1361</v>
      </c>
      <c r="D51" s="751" t="s">
        <v>1766</v>
      </c>
      <c r="E51" s="787"/>
      <c r="F51" s="753">
        <v>45990</v>
      </c>
      <c r="G51" s="753">
        <v>45996</v>
      </c>
      <c r="H51" s="753">
        <v>45996</v>
      </c>
      <c r="I51" s="753">
        <v>45997</v>
      </c>
      <c r="J51" s="753">
        <v>45997</v>
      </c>
      <c r="K51" s="753">
        <v>45998</v>
      </c>
      <c r="L51" s="753">
        <v>45998</v>
      </c>
      <c r="M51" s="957" t="s">
        <v>631</v>
      </c>
      <c r="N51" s="1021">
        <v>45998</v>
      </c>
      <c r="O51" s="751" t="s">
        <v>2873</v>
      </c>
      <c r="P51" s="751">
        <v>19</v>
      </c>
      <c r="Q51" s="868"/>
    </row>
    <row r="52" spans="1:17" s="1057" customFormat="1" ht="45" customHeight="1">
      <c r="A52" s="751">
        <f t="shared" si="1"/>
        <v>46</v>
      </c>
      <c r="B52" s="752" t="s">
        <v>3178</v>
      </c>
      <c r="C52" s="751" t="s">
        <v>62</v>
      </c>
      <c r="D52" s="751" t="s">
        <v>1766</v>
      </c>
      <c r="E52" s="787"/>
      <c r="F52" s="753">
        <v>45991</v>
      </c>
      <c r="G52" s="753">
        <v>45994</v>
      </c>
      <c r="H52" s="753">
        <v>45994</v>
      </c>
      <c r="I52" s="753">
        <v>45994</v>
      </c>
      <c r="J52" s="753">
        <v>45995</v>
      </c>
      <c r="K52" s="753">
        <v>45995</v>
      </c>
      <c r="L52" s="753">
        <v>45995</v>
      </c>
      <c r="M52" s="957" t="s">
        <v>631</v>
      </c>
      <c r="N52" s="1021">
        <v>45996</v>
      </c>
      <c r="O52" s="751" t="s">
        <v>3151</v>
      </c>
      <c r="P52" s="751">
        <v>12</v>
      </c>
      <c r="Q52" s="868"/>
    </row>
    <row r="53" spans="1:17" s="1057" customFormat="1" ht="45" customHeight="1">
      <c r="A53" s="751">
        <f t="shared" si="1"/>
        <v>47</v>
      </c>
      <c r="B53" s="752" t="s">
        <v>3016</v>
      </c>
      <c r="C53" s="751" t="s">
        <v>1319</v>
      </c>
      <c r="D53" s="751" t="s">
        <v>1766</v>
      </c>
      <c r="E53" s="1070"/>
      <c r="F53" s="753">
        <v>45993</v>
      </c>
      <c r="G53" s="753">
        <v>46006</v>
      </c>
      <c r="H53" s="753">
        <v>46007</v>
      </c>
      <c r="I53" s="753">
        <v>46007</v>
      </c>
      <c r="J53" s="753">
        <v>46008</v>
      </c>
      <c r="K53" s="753">
        <v>46009</v>
      </c>
      <c r="L53" s="753">
        <v>46009</v>
      </c>
      <c r="M53" s="957" t="s">
        <v>631</v>
      </c>
      <c r="N53" s="1021">
        <v>46003</v>
      </c>
      <c r="O53" s="751" t="s">
        <v>2915</v>
      </c>
      <c r="P53" s="751">
        <v>11</v>
      </c>
      <c r="Q53" s="868"/>
    </row>
    <row r="54" spans="1:17" s="1057" customFormat="1" ht="45" customHeight="1">
      <c r="A54" s="751">
        <f t="shared" si="1"/>
        <v>48</v>
      </c>
      <c r="B54" s="752" t="s">
        <v>3179</v>
      </c>
      <c r="C54" s="751" t="s">
        <v>249</v>
      </c>
      <c r="D54" s="751" t="s">
        <v>1766</v>
      </c>
      <c r="E54" s="787"/>
      <c r="F54" s="753">
        <v>45992</v>
      </c>
      <c r="G54" s="753">
        <v>45994</v>
      </c>
      <c r="H54" s="753">
        <v>45996</v>
      </c>
      <c r="I54" s="753" t="s">
        <v>3182</v>
      </c>
      <c r="J54" s="753">
        <v>45996</v>
      </c>
      <c r="K54" s="753">
        <v>45997</v>
      </c>
      <c r="L54" s="753">
        <v>45997</v>
      </c>
      <c r="M54" s="957" t="s">
        <v>631</v>
      </c>
      <c r="N54" s="1021">
        <v>46002</v>
      </c>
      <c r="O54" s="751" t="s">
        <v>2892</v>
      </c>
      <c r="P54" s="751">
        <v>12</v>
      </c>
      <c r="Q54" s="868"/>
    </row>
    <row r="55" spans="1:17" s="1057" customFormat="1" ht="40.5" customHeight="1">
      <c r="A55" s="751">
        <f t="shared" si="1"/>
        <v>49</v>
      </c>
      <c r="B55" s="752" t="s">
        <v>2244</v>
      </c>
      <c r="C55" s="751" t="s">
        <v>76</v>
      </c>
      <c r="D55" s="751" t="s">
        <v>1766</v>
      </c>
      <c r="E55" s="787"/>
      <c r="F55" s="753">
        <v>45994</v>
      </c>
      <c r="G55" s="753">
        <v>45996</v>
      </c>
      <c r="H55" s="753">
        <v>45999</v>
      </c>
      <c r="I55" s="753">
        <v>46000</v>
      </c>
      <c r="J55" s="753">
        <v>46000</v>
      </c>
      <c r="K55" s="753">
        <v>46001</v>
      </c>
      <c r="L55" s="753">
        <v>46001</v>
      </c>
      <c r="M55" s="957" t="s">
        <v>631</v>
      </c>
      <c r="N55" s="1021">
        <v>46002</v>
      </c>
      <c r="O55" s="751" t="s">
        <v>2751</v>
      </c>
      <c r="P55" s="751">
        <v>25</v>
      </c>
      <c r="Q55" s="868"/>
    </row>
    <row r="56" spans="1:17" s="1057" customFormat="1" ht="45" customHeight="1">
      <c r="A56" s="751">
        <f t="shared" si="1"/>
        <v>50</v>
      </c>
      <c r="B56" s="752" t="s">
        <v>2226</v>
      </c>
      <c r="C56" s="751" t="s">
        <v>62</v>
      </c>
      <c r="D56" s="751" t="s">
        <v>1766</v>
      </c>
      <c r="E56" s="787"/>
      <c r="F56" s="753">
        <v>45994</v>
      </c>
      <c r="G56" s="753">
        <v>45994</v>
      </c>
      <c r="H56" s="753">
        <v>45994</v>
      </c>
      <c r="I56" s="753">
        <v>45994</v>
      </c>
      <c r="J56" s="753">
        <v>45995</v>
      </c>
      <c r="K56" s="753">
        <v>45997</v>
      </c>
      <c r="L56" s="753">
        <v>45997</v>
      </c>
      <c r="M56" s="957" t="s">
        <v>631</v>
      </c>
      <c r="N56" s="1021">
        <v>45998</v>
      </c>
      <c r="O56" s="751" t="s">
        <v>2857</v>
      </c>
      <c r="P56" s="751">
        <v>16</v>
      </c>
      <c r="Q56" s="868"/>
    </row>
    <row r="57" spans="1:17" s="1057" customFormat="1" ht="45" customHeight="1">
      <c r="A57" s="751">
        <f t="shared" si="1"/>
        <v>51</v>
      </c>
      <c r="B57" s="752" t="s">
        <v>2230</v>
      </c>
      <c r="C57" s="751" t="s">
        <v>1269</v>
      </c>
      <c r="D57" s="751" t="s">
        <v>1766</v>
      </c>
      <c r="E57" s="787"/>
      <c r="F57" s="753">
        <v>45996</v>
      </c>
      <c r="G57" s="753">
        <v>45996</v>
      </c>
      <c r="H57" s="753">
        <v>45996</v>
      </c>
      <c r="I57" s="753">
        <v>45997</v>
      </c>
      <c r="J57" s="753">
        <v>45998</v>
      </c>
      <c r="K57" s="753">
        <v>46001</v>
      </c>
      <c r="L57" s="753">
        <v>46001</v>
      </c>
      <c r="M57" s="957" t="s">
        <v>631</v>
      </c>
      <c r="N57" s="1021">
        <v>46003</v>
      </c>
      <c r="O57" s="751" t="s">
        <v>2857</v>
      </c>
      <c r="P57" s="751">
        <v>16</v>
      </c>
      <c r="Q57" s="868"/>
    </row>
    <row r="58" spans="1:17" s="1057" customFormat="1" ht="45" customHeight="1">
      <c r="A58" s="751">
        <f t="shared" si="1"/>
        <v>52</v>
      </c>
      <c r="B58" s="752" t="s">
        <v>2410</v>
      </c>
      <c r="C58" s="751" t="s">
        <v>1938</v>
      </c>
      <c r="D58" s="751" t="s">
        <v>1766</v>
      </c>
      <c r="E58" s="787"/>
      <c r="F58" s="753">
        <v>45996</v>
      </c>
      <c r="G58" s="753">
        <v>46002</v>
      </c>
      <c r="H58" s="753">
        <v>46003</v>
      </c>
      <c r="I58" s="753">
        <v>46003</v>
      </c>
      <c r="J58" s="753">
        <v>46004</v>
      </c>
      <c r="K58" s="753">
        <v>46006</v>
      </c>
      <c r="L58" s="753">
        <v>46006</v>
      </c>
      <c r="M58" s="957" t="s">
        <v>631</v>
      </c>
      <c r="N58" s="1021">
        <v>46008</v>
      </c>
      <c r="O58" s="751" t="s">
        <v>2892</v>
      </c>
      <c r="P58" s="751">
        <v>25</v>
      </c>
      <c r="Q58" s="868"/>
    </row>
    <row r="59" spans="1:17" s="1057" customFormat="1" ht="45" customHeight="1">
      <c r="A59" s="751">
        <f t="shared" si="1"/>
        <v>53</v>
      </c>
      <c r="B59" s="752" t="s">
        <v>3018</v>
      </c>
      <c r="C59" s="751" t="s">
        <v>1269</v>
      </c>
      <c r="D59" s="751" t="s">
        <v>1766</v>
      </c>
      <c r="E59" s="787"/>
      <c r="F59" s="753">
        <v>45996</v>
      </c>
      <c r="G59" s="753">
        <v>46002</v>
      </c>
      <c r="H59" s="753">
        <v>46002</v>
      </c>
      <c r="I59" s="753">
        <v>46003</v>
      </c>
      <c r="J59" s="753">
        <v>46003</v>
      </c>
      <c r="K59" s="753">
        <v>46004</v>
      </c>
      <c r="L59" s="753">
        <v>46004</v>
      </c>
      <c r="M59" s="957" t="s">
        <v>631</v>
      </c>
      <c r="N59" s="1021">
        <v>46006</v>
      </c>
      <c r="O59" s="751" t="s">
        <v>3151</v>
      </c>
      <c r="P59" s="751">
        <v>12</v>
      </c>
      <c r="Q59" s="868"/>
    </row>
    <row r="60" spans="1:17" s="1057" customFormat="1" ht="45" customHeight="1">
      <c r="A60" s="751">
        <f t="shared" si="1"/>
        <v>54</v>
      </c>
      <c r="B60" s="752" t="s">
        <v>3050</v>
      </c>
      <c r="C60" s="751" t="s">
        <v>90</v>
      </c>
      <c r="D60" s="751" t="s">
        <v>1766</v>
      </c>
      <c r="E60" s="787"/>
      <c r="F60" s="753">
        <v>45996</v>
      </c>
      <c r="G60" s="753">
        <v>45998</v>
      </c>
      <c r="H60" s="753">
        <v>46000</v>
      </c>
      <c r="I60" s="753">
        <v>46000</v>
      </c>
      <c r="J60" s="753">
        <v>46003</v>
      </c>
      <c r="K60" s="753">
        <v>46007</v>
      </c>
      <c r="L60" s="753">
        <v>46007</v>
      </c>
      <c r="M60" s="957" t="s">
        <v>631</v>
      </c>
      <c r="N60" s="1021">
        <v>46011</v>
      </c>
      <c r="O60" s="751" t="s">
        <v>3183</v>
      </c>
      <c r="P60" s="1063">
        <v>40</v>
      </c>
      <c r="Q60" s="868"/>
    </row>
    <row r="61" spans="1:17" s="1057" customFormat="1" ht="50">
      <c r="A61" s="751">
        <f t="shared" si="1"/>
        <v>55</v>
      </c>
      <c r="B61" s="752" t="s">
        <v>2540</v>
      </c>
      <c r="C61" s="751" t="s">
        <v>53</v>
      </c>
      <c r="D61" s="751" t="s">
        <v>1766</v>
      </c>
      <c r="E61" s="787"/>
      <c r="F61" s="753">
        <v>45998</v>
      </c>
      <c r="G61" s="753">
        <v>46000</v>
      </c>
      <c r="H61" s="753">
        <v>46002</v>
      </c>
      <c r="I61" s="753">
        <v>46003</v>
      </c>
      <c r="J61" s="753">
        <v>46005</v>
      </c>
      <c r="K61" s="753">
        <v>46020</v>
      </c>
      <c r="L61" s="753">
        <v>46020</v>
      </c>
      <c r="M61" s="957" t="s">
        <v>631</v>
      </c>
      <c r="N61" s="1021">
        <v>46025</v>
      </c>
      <c r="O61" s="751" t="s">
        <v>3183</v>
      </c>
      <c r="P61" s="1063">
        <v>40</v>
      </c>
      <c r="Q61" s="868" t="s">
        <v>3287</v>
      </c>
    </row>
    <row r="62" spans="1:17" s="1057" customFormat="1" ht="45" customHeight="1">
      <c r="A62" s="751">
        <f t="shared" si="1"/>
        <v>56</v>
      </c>
      <c r="B62" s="752" t="s">
        <v>3184</v>
      </c>
      <c r="C62" s="751" t="s">
        <v>249</v>
      </c>
      <c r="D62" s="751" t="s">
        <v>1766</v>
      </c>
      <c r="E62" s="787"/>
      <c r="F62" s="753">
        <v>45997</v>
      </c>
      <c r="G62" s="753">
        <v>46003</v>
      </c>
      <c r="H62" s="753">
        <v>46005</v>
      </c>
      <c r="I62" s="753">
        <v>46005</v>
      </c>
      <c r="J62" s="753">
        <v>46006</v>
      </c>
      <c r="K62" s="753">
        <v>46007</v>
      </c>
      <c r="L62" s="753">
        <v>46007</v>
      </c>
      <c r="M62" s="957" t="s">
        <v>631</v>
      </c>
      <c r="N62" s="1021">
        <v>46012</v>
      </c>
      <c r="O62" s="751" t="s">
        <v>2751</v>
      </c>
      <c r="P62" s="751">
        <v>25</v>
      </c>
      <c r="Q62" s="868"/>
    </row>
    <row r="63" spans="1:17" s="1057" customFormat="1" ht="45" customHeight="1">
      <c r="A63" s="751">
        <f t="shared" si="1"/>
        <v>57</v>
      </c>
      <c r="B63" s="752" t="s">
        <v>3241</v>
      </c>
      <c r="C63" s="751" t="s">
        <v>76</v>
      </c>
      <c r="D63" s="751" t="s">
        <v>1766</v>
      </c>
      <c r="E63" s="963"/>
      <c r="F63" s="753">
        <v>46001</v>
      </c>
      <c r="G63" s="753">
        <v>46005</v>
      </c>
      <c r="H63" s="753">
        <v>46007</v>
      </c>
      <c r="I63" s="753">
        <v>46007</v>
      </c>
      <c r="J63" s="753">
        <v>46007</v>
      </c>
      <c r="K63" s="753">
        <v>46008</v>
      </c>
      <c r="L63" s="753">
        <v>46008</v>
      </c>
      <c r="M63" s="957" t="s">
        <v>631</v>
      </c>
      <c r="N63" s="1021">
        <v>46013</v>
      </c>
      <c r="O63" s="751" t="s">
        <v>2892</v>
      </c>
      <c r="P63" s="751">
        <v>25</v>
      </c>
      <c r="Q63" s="868"/>
    </row>
    <row r="64" spans="1:17" s="1057" customFormat="1" ht="45" customHeight="1">
      <c r="A64" s="751">
        <f t="shared" si="1"/>
        <v>58</v>
      </c>
      <c r="B64" s="752" t="s">
        <v>2544</v>
      </c>
      <c r="C64" s="751" t="s">
        <v>62</v>
      </c>
      <c r="D64" s="751" t="s">
        <v>1766</v>
      </c>
      <c r="E64" s="787"/>
      <c r="F64" s="753">
        <v>46002</v>
      </c>
      <c r="G64" s="753">
        <v>46003</v>
      </c>
      <c r="H64" s="753">
        <v>46006</v>
      </c>
      <c r="I64" s="753">
        <v>46006</v>
      </c>
      <c r="J64" s="753">
        <v>46008</v>
      </c>
      <c r="K64" s="753">
        <v>46010</v>
      </c>
      <c r="L64" s="753">
        <v>46010</v>
      </c>
      <c r="M64" s="957" t="s">
        <v>631</v>
      </c>
      <c r="N64" s="1021">
        <v>46015</v>
      </c>
      <c r="O64" s="751" t="s">
        <v>3183</v>
      </c>
      <c r="P64" s="751">
        <v>40</v>
      </c>
      <c r="Q64" s="868"/>
    </row>
    <row r="65" spans="1:17" s="1057" customFormat="1" ht="45" customHeight="1">
      <c r="A65" s="1065">
        <f t="shared" ref="A65:A139" si="2">A64+1</f>
        <v>59</v>
      </c>
      <c r="B65" s="1066" t="s">
        <v>3162</v>
      </c>
      <c r="C65" s="1065" t="s">
        <v>76</v>
      </c>
      <c r="D65" s="1065" t="s">
        <v>1766</v>
      </c>
      <c r="E65" s="963"/>
      <c r="F65" s="1067">
        <v>46003</v>
      </c>
      <c r="G65" s="1067">
        <v>46006</v>
      </c>
      <c r="H65" s="1067">
        <v>46006</v>
      </c>
      <c r="I65" s="1067">
        <v>46006</v>
      </c>
      <c r="J65" s="1067">
        <v>46006</v>
      </c>
      <c r="K65" s="1067">
        <v>46008</v>
      </c>
      <c r="L65" s="1067">
        <v>46008</v>
      </c>
      <c r="M65" s="1068" t="s">
        <v>631</v>
      </c>
      <c r="N65" s="1021">
        <v>46011</v>
      </c>
      <c r="O65" s="1065" t="s">
        <v>2873</v>
      </c>
      <c r="P65" s="1065">
        <v>20</v>
      </c>
      <c r="Q65" s="1069"/>
    </row>
    <row r="66" spans="1:17" s="1057" customFormat="1" ht="36.5" customHeight="1">
      <c r="A66" s="751">
        <f t="shared" si="2"/>
        <v>60</v>
      </c>
      <c r="B66" s="752" t="s">
        <v>2984</v>
      </c>
      <c r="C66" s="751" t="s">
        <v>1269</v>
      </c>
      <c r="D66" s="751" t="s">
        <v>1766</v>
      </c>
      <c r="E66" s="787"/>
      <c r="F66" s="753">
        <v>46003</v>
      </c>
      <c r="G66" s="753">
        <v>46009</v>
      </c>
      <c r="H66" s="753">
        <v>46011</v>
      </c>
      <c r="I66" s="753">
        <v>46011</v>
      </c>
      <c r="J66" s="753">
        <v>46014</v>
      </c>
      <c r="K66" s="753">
        <v>46015</v>
      </c>
      <c r="L66" s="753">
        <v>46015</v>
      </c>
      <c r="M66" s="957" t="s">
        <v>631</v>
      </c>
      <c r="N66" s="1021">
        <v>46017</v>
      </c>
      <c r="O66" s="751" t="s">
        <v>2751</v>
      </c>
      <c r="P66" s="751">
        <v>25</v>
      </c>
      <c r="Q66" s="868"/>
    </row>
    <row r="67" spans="1:17" s="1057" customFormat="1" ht="45" customHeight="1">
      <c r="A67" s="751">
        <f t="shared" si="2"/>
        <v>61</v>
      </c>
      <c r="B67" s="752" t="s">
        <v>2541</v>
      </c>
      <c r="C67" s="751" t="s">
        <v>62</v>
      </c>
      <c r="D67" s="751" t="s">
        <v>1766</v>
      </c>
      <c r="E67" s="787"/>
      <c r="F67" s="753">
        <v>46004</v>
      </c>
      <c r="G67" s="753">
        <v>46005</v>
      </c>
      <c r="H67" s="753">
        <v>46007</v>
      </c>
      <c r="I67" s="753">
        <v>46008</v>
      </c>
      <c r="J67" s="753">
        <v>46009</v>
      </c>
      <c r="K67" s="753">
        <v>46012</v>
      </c>
      <c r="L67" s="753">
        <v>46012</v>
      </c>
      <c r="M67" s="957" t="s">
        <v>631</v>
      </c>
      <c r="N67" s="1021">
        <v>46016</v>
      </c>
      <c r="O67" s="751" t="s">
        <v>3183</v>
      </c>
      <c r="P67" s="751">
        <v>40</v>
      </c>
      <c r="Q67" s="868"/>
    </row>
    <row r="68" spans="1:17" s="1057" customFormat="1" ht="45" customHeight="1">
      <c r="A68" s="751">
        <f t="shared" si="2"/>
        <v>62</v>
      </c>
      <c r="B68" s="752" t="s">
        <v>2229</v>
      </c>
      <c r="C68" s="751" t="s">
        <v>62</v>
      </c>
      <c r="D68" s="751" t="s">
        <v>1766</v>
      </c>
      <c r="E68" s="787"/>
      <c r="F68" s="753">
        <v>46004</v>
      </c>
      <c r="G68" s="753">
        <v>46005</v>
      </c>
      <c r="H68" s="753">
        <v>46005</v>
      </c>
      <c r="I68" s="753">
        <v>46005</v>
      </c>
      <c r="J68" s="753">
        <v>46006</v>
      </c>
      <c r="K68" s="753">
        <v>46007</v>
      </c>
      <c r="L68" s="753">
        <v>46007</v>
      </c>
      <c r="M68" s="957" t="s">
        <v>631</v>
      </c>
      <c r="N68" s="1021">
        <v>46009</v>
      </c>
      <c r="O68" s="751" t="s">
        <v>2857</v>
      </c>
      <c r="P68" s="751">
        <v>16</v>
      </c>
      <c r="Q68" s="868"/>
    </row>
    <row r="69" spans="1:17" s="1057" customFormat="1" ht="45" customHeight="1">
      <c r="A69" s="751">
        <f t="shared" si="2"/>
        <v>63</v>
      </c>
      <c r="B69" s="752" t="s">
        <v>3015</v>
      </c>
      <c r="C69" s="751" t="s">
        <v>53</v>
      </c>
      <c r="D69" s="751" t="s">
        <v>1766</v>
      </c>
      <c r="E69" s="787"/>
      <c r="F69" s="753">
        <v>46005</v>
      </c>
      <c r="G69" s="753">
        <v>46008</v>
      </c>
      <c r="H69" s="753">
        <v>46008</v>
      </c>
      <c r="I69" s="753">
        <v>46008</v>
      </c>
      <c r="J69" s="753">
        <v>46008</v>
      </c>
      <c r="K69" s="753">
        <v>46009</v>
      </c>
      <c r="L69" s="753">
        <v>46009</v>
      </c>
      <c r="M69" s="957" t="s">
        <v>631</v>
      </c>
      <c r="N69" s="1021">
        <v>46009</v>
      </c>
      <c r="O69" s="751" t="s">
        <v>3151</v>
      </c>
      <c r="P69" s="751">
        <v>12</v>
      </c>
      <c r="Q69" s="868"/>
    </row>
    <row r="70" spans="1:17" s="1057" customFormat="1" ht="45" customHeight="1">
      <c r="A70" s="751">
        <f t="shared" si="2"/>
        <v>64</v>
      </c>
      <c r="B70" s="752" t="s">
        <v>3161</v>
      </c>
      <c r="C70" s="751" t="s">
        <v>76</v>
      </c>
      <c r="D70" s="751" t="s">
        <v>1766</v>
      </c>
      <c r="E70" s="787"/>
      <c r="F70" s="753">
        <v>46007</v>
      </c>
      <c r="G70" s="753">
        <v>46008</v>
      </c>
      <c r="H70" s="753">
        <v>46009</v>
      </c>
      <c r="I70" s="753">
        <v>46010</v>
      </c>
      <c r="J70" s="753">
        <v>46010</v>
      </c>
      <c r="K70" s="753">
        <v>46011</v>
      </c>
      <c r="L70" s="753">
        <v>46011</v>
      </c>
      <c r="M70" s="957" t="s">
        <v>631</v>
      </c>
      <c r="N70" s="1021">
        <v>46011</v>
      </c>
      <c r="O70" s="751" t="s">
        <v>2873</v>
      </c>
      <c r="P70" s="751">
        <v>20</v>
      </c>
      <c r="Q70" s="868"/>
    </row>
    <row r="71" spans="1:17" s="1057" customFormat="1" ht="45" customHeight="1">
      <c r="A71" s="1065">
        <f t="shared" si="2"/>
        <v>65</v>
      </c>
      <c r="B71" s="1066" t="s">
        <v>2975</v>
      </c>
      <c r="C71" s="1065" t="s">
        <v>1319</v>
      </c>
      <c r="D71" s="1065" t="s">
        <v>2762</v>
      </c>
      <c r="E71" s="963"/>
      <c r="F71" s="1067">
        <v>46007</v>
      </c>
      <c r="G71" s="1067">
        <v>46012</v>
      </c>
      <c r="H71" s="1067">
        <v>46013</v>
      </c>
      <c r="I71" s="1067">
        <v>46013</v>
      </c>
      <c r="J71" s="1067">
        <v>46014</v>
      </c>
      <c r="K71" s="1067">
        <v>46016</v>
      </c>
      <c r="L71" s="1067">
        <v>46016</v>
      </c>
      <c r="M71" s="1068" t="s">
        <v>631</v>
      </c>
      <c r="N71" s="1093">
        <v>46017</v>
      </c>
      <c r="O71" s="1065" t="s">
        <v>2857</v>
      </c>
      <c r="P71" s="1065">
        <v>16</v>
      </c>
      <c r="Q71" s="1069"/>
    </row>
    <row r="72" spans="1:17" s="1057" customFormat="1" ht="45" customHeight="1">
      <c r="A72" s="751">
        <f t="shared" si="2"/>
        <v>66</v>
      </c>
      <c r="B72" s="752" t="s">
        <v>2475</v>
      </c>
      <c r="C72" s="751" t="s">
        <v>76</v>
      </c>
      <c r="D72" s="751" t="s">
        <v>1766</v>
      </c>
      <c r="E72" s="787"/>
      <c r="F72" s="753">
        <v>46008</v>
      </c>
      <c r="G72" s="753">
        <v>46009</v>
      </c>
      <c r="H72" s="753">
        <v>46010</v>
      </c>
      <c r="I72" s="753">
        <v>46010</v>
      </c>
      <c r="J72" s="753">
        <v>46010</v>
      </c>
      <c r="K72" s="753">
        <v>46011</v>
      </c>
      <c r="L72" s="753">
        <v>46011</v>
      </c>
      <c r="M72" s="957" t="s">
        <v>631</v>
      </c>
      <c r="N72" s="1021">
        <v>46012</v>
      </c>
      <c r="O72" s="751" t="s">
        <v>2892</v>
      </c>
      <c r="P72" s="751">
        <v>25</v>
      </c>
      <c r="Q72" s="868"/>
    </row>
    <row r="73" spans="1:17" s="1057" customFormat="1" ht="45" customHeight="1">
      <c r="A73" s="751">
        <f t="shared" si="2"/>
        <v>67</v>
      </c>
      <c r="B73" s="752" t="s">
        <v>3204</v>
      </c>
      <c r="C73" s="751" t="s">
        <v>76</v>
      </c>
      <c r="D73" s="751" t="s">
        <v>1766</v>
      </c>
      <c r="E73" s="787"/>
      <c r="F73" s="753">
        <v>46009</v>
      </c>
      <c r="G73" s="753">
        <v>46012</v>
      </c>
      <c r="H73" s="753">
        <v>46012</v>
      </c>
      <c r="I73" s="753">
        <v>46016</v>
      </c>
      <c r="J73" s="753">
        <v>46016</v>
      </c>
      <c r="K73" s="753">
        <v>46017</v>
      </c>
      <c r="L73" s="753">
        <v>46017</v>
      </c>
      <c r="M73" s="957" t="s">
        <v>631</v>
      </c>
      <c r="N73" s="1021">
        <v>46025</v>
      </c>
      <c r="O73" s="751" t="s">
        <v>2892</v>
      </c>
      <c r="P73" s="751">
        <v>25</v>
      </c>
      <c r="Q73" s="868"/>
    </row>
    <row r="74" spans="1:17" s="1057" customFormat="1" ht="45" customHeight="1">
      <c r="A74" s="751">
        <f t="shared" si="2"/>
        <v>68</v>
      </c>
      <c r="B74" s="752" t="s">
        <v>2559</v>
      </c>
      <c r="C74" s="751" t="s">
        <v>76</v>
      </c>
      <c r="D74" s="751" t="s">
        <v>1766</v>
      </c>
      <c r="E74" s="787"/>
      <c r="F74" s="753">
        <v>46010</v>
      </c>
      <c r="G74" s="753">
        <v>46012</v>
      </c>
      <c r="H74" s="753">
        <v>46013</v>
      </c>
      <c r="I74" s="753">
        <v>46013</v>
      </c>
      <c r="J74" s="753">
        <v>46013</v>
      </c>
      <c r="K74" s="753">
        <v>46015</v>
      </c>
      <c r="L74" s="753">
        <v>46015</v>
      </c>
      <c r="M74" s="957" t="s">
        <v>631</v>
      </c>
      <c r="N74" s="1021">
        <v>46018</v>
      </c>
      <c r="O74" s="751" t="s">
        <v>3183</v>
      </c>
      <c r="P74" s="751">
        <v>40</v>
      </c>
      <c r="Q74" s="868"/>
    </row>
    <row r="75" spans="1:17" s="1057" customFormat="1" ht="45" customHeight="1">
      <c r="A75" s="751">
        <f t="shared" si="2"/>
        <v>69</v>
      </c>
      <c r="B75" s="752" t="s">
        <v>853</v>
      </c>
      <c r="C75" s="751" t="s">
        <v>76</v>
      </c>
      <c r="D75" s="751" t="s">
        <v>1766</v>
      </c>
      <c r="E75" s="963"/>
      <c r="F75" s="753">
        <v>46010</v>
      </c>
      <c r="G75" s="753">
        <v>46026</v>
      </c>
      <c r="H75" s="753">
        <v>46026</v>
      </c>
      <c r="I75" s="753">
        <v>46027</v>
      </c>
      <c r="J75" s="753">
        <v>46027</v>
      </c>
      <c r="K75" s="753">
        <v>46029</v>
      </c>
      <c r="L75" s="753">
        <v>46029</v>
      </c>
      <c r="M75" s="957" t="s">
        <v>631</v>
      </c>
      <c r="N75" s="1021">
        <v>46031</v>
      </c>
      <c r="O75" s="751" t="s">
        <v>3258</v>
      </c>
      <c r="P75" s="751">
        <v>12</v>
      </c>
      <c r="Q75" s="868"/>
    </row>
    <row r="76" spans="1:17" s="1057" customFormat="1" ht="45" customHeight="1">
      <c r="A76" s="751">
        <f t="shared" si="2"/>
        <v>70</v>
      </c>
      <c r="B76" s="752" t="s">
        <v>2530</v>
      </c>
      <c r="C76" s="751" t="s">
        <v>249</v>
      </c>
      <c r="D76" s="751" t="s">
        <v>1766</v>
      </c>
      <c r="E76" s="787"/>
      <c r="F76" s="753">
        <v>46011</v>
      </c>
      <c r="G76" s="753">
        <v>46012</v>
      </c>
      <c r="H76" s="753">
        <v>46013</v>
      </c>
      <c r="I76" s="753">
        <v>46014</v>
      </c>
      <c r="J76" s="753">
        <v>46014</v>
      </c>
      <c r="K76" s="753">
        <v>46015</v>
      </c>
      <c r="L76" s="753">
        <v>46015</v>
      </c>
      <c r="M76" s="957" t="s">
        <v>631</v>
      </c>
      <c r="N76" s="1021">
        <v>46017</v>
      </c>
      <c r="O76" s="751" t="s">
        <v>2873</v>
      </c>
      <c r="P76" s="751">
        <v>20</v>
      </c>
      <c r="Q76" s="868"/>
    </row>
    <row r="77" spans="1:17" s="1057" customFormat="1" ht="45" customHeight="1">
      <c r="A77" s="751">
        <f t="shared" si="2"/>
        <v>71</v>
      </c>
      <c r="B77" s="752" t="s">
        <v>2594</v>
      </c>
      <c r="C77" s="751" t="s">
        <v>76</v>
      </c>
      <c r="D77" s="751" t="s">
        <v>1766</v>
      </c>
      <c r="E77" s="963"/>
      <c r="F77" s="753">
        <v>46012</v>
      </c>
      <c r="G77" s="753">
        <v>46017</v>
      </c>
      <c r="H77" s="753">
        <v>46017</v>
      </c>
      <c r="I77" s="753">
        <v>46017</v>
      </c>
      <c r="J77" s="753">
        <v>46017</v>
      </c>
      <c r="K77" s="753">
        <v>46018</v>
      </c>
      <c r="L77" s="753">
        <v>46018</v>
      </c>
      <c r="M77" s="957" t="s">
        <v>631</v>
      </c>
      <c r="N77" s="1021">
        <v>46022</v>
      </c>
      <c r="O77" s="751" t="s">
        <v>3276</v>
      </c>
      <c r="P77" s="751">
        <v>13</v>
      </c>
      <c r="Q77" s="868"/>
    </row>
    <row r="78" spans="1:17" s="1057" customFormat="1" ht="45" customHeight="1">
      <c r="A78" s="751">
        <f t="shared" si="2"/>
        <v>72</v>
      </c>
      <c r="B78" s="752" t="s">
        <v>2556</v>
      </c>
      <c r="C78" s="751" t="s">
        <v>76</v>
      </c>
      <c r="D78" s="751" t="s">
        <v>1766</v>
      </c>
      <c r="E78" s="787"/>
      <c r="F78" s="753">
        <v>46012</v>
      </c>
      <c r="G78" s="753">
        <v>46013</v>
      </c>
      <c r="H78" s="753">
        <v>46014</v>
      </c>
      <c r="I78" s="753">
        <v>46014</v>
      </c>
      <c r="J78" s="753">
        <v>46015</v>
      </c>
      <c r="K78" s="753">
        <v>46017</v>
      </c>
      <c r="L78" s="753">
        <v>46017</v>
      </c>
      <c r="M78" s="957" t="s">
        <v>631</v>
      </c>
      <c r="N78" s="1021">
        <v>46022</v>
      </c>
      <c r="O78" s="751" t="s">
        <v>3183</v>
      </c>
      <c r="P78" s="751">
        <v>40</v>
      </c>
      <c r="Q78" s="868"/>
    </row>
    <row r="79" spans="1:17" s="1057" customFormat="1" ht="45" customHeight="1">
      <c r="A79" s="751">
        <f t="shared" si="2"/>
        <v>73</v>
      </c>
      <c r="B79" s="752" t="s">
        <v>2550</v>
      </c>
      <c r="C79" s="751" t="s">
        <v>76</v>
      </c>
      <c r="D79" s="751" t="s">
        <v>1766</v>
      </c>
      <c r="E79" s="787"/>
      <c r="F79" s="753">
        <v>46012</v>
      </c>
      <c r="G79" s="753">
        <v>46013</v>
      </c>
      <c r="H79" s="753">
        <v>46017</v>
      </c>
      <c r="I79" s="753">
        <v>46017</v>
      </c>
      <c r="J79" s="753">
        <v>46018</v>
      </c>
      <c r="K79" s="753">
        <v>46019</v>
      </c>
      <c r="L79" s="753">
        <v>46019</v>
      </c>
      <c r="M79" s="957" t="s">
        <v>631</v>
      </c>
      <c r="N79" s="1021">
        <v>46031</v>
      </c>
      <c r="O79" s="751" t="s">
        <v>3183</v>
      </c>
      <c r="P79" s="751">
        <v>40</v>
      </c>
      <c r="Q79" s="868"/>
    </row>
    <row r="80" spans="1:17" s="1057" customFormat="1" ht="45" customHeight="1">
      <c r="A80" s="1065">
        <f t="shared" si="2"/>
        <v>74</v>
      </c>
      <c r="B80" s="1066" t="s">
        <v>2529</v>
      </c>
      <c r="C80" s="1065" t="s">
        <v>62</v>
      </c>
      <c r="D80" s="1065" t="s">
        <v>1766</v>
      </c>
      <c r="E80" s="963"/>
      <c r="F80" s="1067">
        <v>46014</v>
      </c>
      <c r="G80" s="1067">
        <v>46015</v>
      </c>
      <c r="H80" s="1067">
        <v>46017</v>
      </c>
      <c r="I80" s="1067">
        <v>46017</v>
      </c>
      <c r="J80" s="1067">
        <v>46017</v>
      </c>
      <c r="K80" s="1067">
        <v>46018</v>
      </c>
      <c r="L80" s="1067">
        <v>46018</v>
      </c>
      <c r="M80" s="1068" t="s">
        <v>631</v>
      </c>
      <c r="N80" s="1093">
        <v>46018</v>
      </c>
      <c r="O80" s="1065" t="s">
        <v>2873</v>
      </c>
      <c r="P80" s="1065">
        <v>20</v>
      </c>
      <c r="Q80" s="1069"/>
    </row>
    <row r="81" spans="1:17" s="1057" customFormat="1" ht="45" customHeight="1">
      <c r="A81" s="751">
        <f t="shared" si="2"/>
        <v>75</v>
      </c>
      <c r="B81" s="752" t="s">
        <v>3057</v>
      </c>
      <c r="C81" s="751" t="s">
        <v>1277</v>
      </c>
      <c r="D81" s="751" t="s">
        <v>1766</v>
      </c>
      <c r="E81" s="787"/>
      <c r="F81" s="753">
        <v>46014</v>
      </c>
      <c r="G81" s="753">
        <v>46025</v>
      </c>
      <c r="H81" s="753">
        <v>46025</v>
      </c>
      <c r="I81" s="753">
        <v>46026</v>
      </c>
      <c r="J81" s="753">
        <v>46026</v>
      </c>
      <c r="K81" s="753">
        <v>46027</v>
      </c>
      <c r="L81" s="753">
        <v>46027</v>
      </c>
      <c r="M81" s="957" t="s">
        <v>631</v>
      </c>
      <c r="N81" s="1021">
        <v>46027</v>
      </c>
      <c r="O81" s="751" t="s">
        <v>2915</v>
      </c>
      <c r="P81" s="751">
        <v>11</v>
      </c>
      <c r="Q81" s="868"/>
    </row>
    <row r="82" spans="1:17" s="1057" customFormat="1" ht="45" customHeight="1">
      <c r="A82" s="751">
        <f t="shared" si="2"/>
        <v>76</v>
      </c>
      <c r="B82" s="752" t="s">
        <v>3013</v>
      </c>
      <c r="C82" s="751" t="s">
        <v>1269</v>
      </c>
      <c r="D82" s="751" t="s">
        <v>1766</v>
      </c>
      <c r="E82" s="787"/>
      <c r="F82" s="753">
        <v>46014</v>
      </c>
      <c r="G82" s="753">
        <v>46019</v>
      </c>
      <c r="H82" s="753">
        <v>46020</v>
      </c>
      <c r="I82" s="753">
        <v>46020</v>
      </c>
      <c r="J82" s="753">
        <v>46020</v>
      </c>
      <c r="K82" s="753">
        <v>46020</v>
      </c>
      <c r="L82" s="753">
        <v>46020</v>
      </c>
      <c r="M82" s="957" t="s">
        <v>631</v>
      </c>
      <c r="N82" s="1021">
        <v>46024</v>
      </c>
      <c r="O82" s="751" t="s">
        <v>2892</v>
      </c>
      <c r="P82" s="751">
        <v>25</v>
      </c>
      <c r="Q82" s="868"/>
    </row>
    <row r="83" spans="1:17" s="1057" customFormat="1" ht="45" customHeight="1">
      <c r="A83" s="751">
        <f t="shared" si="2"/>
        <v>77</v>
      </c>
      <c r="B83" s="752" t="s">
        <v>2239</v>
      </c>
      <c r="C83" s="751" t="s">
        <v>90</v>
      </c>
      <c r="D83" s="751" t="s">
        <v>1766</v>
      </c>
      <c r="E83" s="787"/>
      <c r="F83" s="753">
        <v>46015</v>
      </c>
      <c r="G83" s="753">
        <v>46020</v>
      </c>
      <c r="H83" s="753">
        <v>46020</v>
      </c>
      <c r="I83" s="753">
        <v>46020</v>
      </c>
      <c r="J83" s="753">
        <v>46021</v>
      </c>
      <c r="K83" s="753">
        <v>46021</v>
      </c>
      <c r="L83" s="753">
        <v>46021</v>
      </c>
      <c r="M83" s="957" t="s">
        <v>631</v>
      </c>
      <c r="N83" s="1021">
        <v>46022</v>
      </c>
      <c r="O83" s="751" t="s">
        <v>2857</v>
      </c>
      <c r="P83" s="751">
        <v>16</v>
      </c>
      <c r="Q83" s="868"/>
    </row>
    <row r="84" spans="1:17" s="1057" customFormat="1" ht="45" customHeight="1">
      <c r="A84" s="751">
        <f t="shared" si="2"/>
        <v>78</v>
      </c>
      <c r="B84" s="752" t="s">
        <v>3282</v>
      </c>
      <c r="C84" s="751" t="s">
        <v>62</v>
      </c>
      <c r="D84" s="751" t="s">
        <v>1766</v>
      </c>
      <c r="E84" s="787"/>
      <c r="F84" s="753">
        <v>46015</v>
      </c>
      <c r="G84" s="753">
        <v>46019</v>
      </c>
      <c r="H84" s="753">
        <v>46020</v>
      </c>
      <c r="I84" s="753">
        <v>46020</v>
      </c>
      <c r="J84" s="753">
        <v>46021</v>
      </c>
      <c r="K84" s="753">
        <v>46021</v>
      </c>
      <c r="L84" s="753">
        <v>46021</v>
      </c>
      <c r="M84" s="957" t="s">
        <v>631</v>
      </c>
      <c r="N84" s="1021">
        <v>46022</v>
      </c>
      <c r="O84" s="751" t="s">
        <v>2751</v>
      </c>
      <c r="P84" s="751">
        <v>25</v>
      </c>
      <c r="Q84" s="868"/>
    </row>
    <row r="85" spans="1:17" s="1057" customFormat="1" ht="45" customHeight="1">
      <c r="A85" s="751">
        <f t="shared" si="2"/>
        <v>79</v>
      </c>
      <c r="B85" s="752" t="s">
        <v>3203</v>
      </c>
      <c r="C85" s="751" t="s">
        <v>76</v>
      </c>
      <c r="D85" s="751" t="s">
        <v>1766</v>
      </c>
      <c r="E85" s="787"/>
      <c r="F85" s="753">
        <v>46015</v>
      </c>
      <c r="G85" s="753">
        <v>46019</v>
      </c>
      <c r="H85" s="753">
        <v>46020</v>
      </c>
      <c r="I85" s="753">
        <v>46020</v>
      </c>
      <c r="J85" s="753">
        <v>46020</v>
      </c>
      <c r="K85" s="753">
        <v>46021</v>
      </c>
      <c r="L85" s="753">
        <v>46021</v>
      </c>
      <c r="M85" s="957" t="s">
        <v>631</v>
      </c>
      <c r="N85" s="1021">
        <v>46029</v>
      </c>
      <c r="O85" s="751" t="s">
        <v>2892</v>
      </c>
      <c r="P85" s="751">
        <v>25</v>
      </c>
      <c r="Q85" s="868"/>
    </row>
    <row r="86" spans="1:17" s="1057" customFormat="1" ht="45" customHeight="1">
      <c r="A86" s="751">
        <f t="shared" si="2"/>
        <v>80</v>
      </c>
      <c r="B86" s="752" t="s">
        <v>2595</v>
      </c>
      <c r="C86" s="751" t="s">
        <v>76</v>
      </c>
      <c r="D86" s="751" t="s">
        <v>1766</v>
      </c>
      <c r="E86" s="787"/>
      <c r="F86" s="753">
        <v>46018</v>
      </c>
      <c r="G86" s="753">
        <v>46024</v>
      </c>
      <c r="H86" s="753">
        <v>46025</v>
      </c>
      <c r="I86" s="753">
        <v>46025</v>
      </c>
      <c r="J86" s="753">
        <v>46025</v>
      </c>
      <c r="K86" s="753">
        <v>46026</v>
      </c>
      <c r="L86" s="753">
        <v>46026</v>
      </c>
      <c r="M86" s="957" t="s">
        <v>631</v>
      </c>
      <c r="N86" s="1021">
        <v>46025</v>
      </c>
      <c r="O86" s="751" t="s">
        <v>3276</v>
      </c>
      <c r="P86" s="751">
        <v>13</v>
      </c>
      <c r="Q86" s="868"/>
    </row>
    <row r="87" spans="1:17" s="1057" customFormat="1" ht="45" customHeight="1">
      <c r="A87" s="751">
        <f t="shared" si="2"/>
        <v>81</v>
      </c>
      <c r="B87" s="752" t="s">
        <v>2533</v>
      </c>
      <c r="C87" s="751" t="s">
        <v>62</v>
      </c>
      <c r="D87" s="751" t="s">
        <v>1766</v>
      </c>
      <c r="E87" s="787"/>
      <c r="F87" s="753">
        <v>46018</v>
      </c>
      <c r="G87" s="753">
        <v>46020</v>
      </c>
      <c r="H87" s="753">
        <v>46021</v>
      </c>
      <c r="I87" s="753">
        <v>46021</v>
      </c>
      <c r="J87" s="753">
        <v>46021</v>
      </c>
      <c r="K87" s="753">
        <v>46022</v>
      </c>
      <c r="L87" s="753">
        <v>46022</v>
      </c>
      <c r="M87" s="957" t="s">
        <v>631</v>
      </c>
      <c r="N87" s="1021">
        <v>46024</v>
      </c>
      <c r="O87" s="751" t="s">
        <v>2873</v>
      </c>
      <c r="P87" s="751">
        <v>20</v>
      </c>
      <c r="Q87" s="868"/>
    </row>
    <row r="88" spans="1:17" s="1057" customFormat="1" ht="45" customHeight="1">
      <c r="A88" s="751">
        <f t="shared" si="2"/>
        <v>82</v>
      </c>
      <c r="B88" s="752" t="s">
        <v>2557</v>
      </c>
      <c r="C88" s="751" t="s">
        <v>76</v>
      </c>
      <c r="D88" s="751" t="s">
        <v>1766</v>
      </c>
      <c r="E88" s="787"/>
      <c r="F88" s="753">
        <v>46018</v>
      </c>
      <c r="G88" s="753">
        <v>46020</v>
      </c>
      <c r="H88" s="753">
        <v>46020</v>
      </c>
      <c r="I88" s="753">
        <v>46020</v>
      </c>
      <c r="J88" s="753">
        <v>46022</v>
      </c>
      <c r="K88" s="753">
        <v>46022</v>
      </c>
      <c r="L88" s="753">
        <v>46022</v>
      </c>
      <c r="M88" s="957" t="s">
        <v>631</v>
      </c>
      <c r="N88" s="1021">
        <v>46043</v>
      </c>
      <c r="O88" s="751" t="s">
        <v>3183</v>
      </c>
      <c r="P88" s="751">
        <v>40</v>
      </c>
      <c r="Q88" s="868"/>
    </row>
    <row r="89" spans="1:17" s="1057" customFormat="1" ht="45" customHeight="1">
      <c r="A89" s="751">
        <f t="shared" si="2"/>
        <v>83</v>
      </c>
      <c r="B89" s="752" t="s">
        <v>3202</v>
      </c>
      <c r="C89" s="751" t="s">
        <v>76</v>
      </c>
      <c r="D89" s="751" t="s">
        <v>1766</v>
      </c>
      <c r="E89" s="787"/>
      <c r="F89" s="753">
        <v>46019</v>
      </c>
      <c r="G89" s="753">
        <v>46020</v>
      </c>
      <c r="H89" s="753">
        <v>46029</v>
      </c>
      <c r="I89" s="753">
        <v>46029</v>
      </c>
      <c r="J89" s="753">
        <v>46029</v>
      </c>
      <c r="K89" s="753">
        <v>46030</v>
      </c>
      <c r="L89" s="753">
        <v>46030</v>
      </c>
      <c r="M89" s="957" t="s">
        <v>631</v>
      </c>
      <c r="N89" s="1021">
        <v>46061</v>
      </c>
      <c r="O89" s="751" t="s">
        <v>2892</v>
      </c>
      <c r="P89" s="751">
        <v>25</v>
      </c>
      <c r="Q89" s="868"/>
    </row>
    <row r="90" spans="1:17" s="1057" customFormat="1" ht="45" customHeight="1">
      <c r="A90" s="751">
        <f t="shared" si="2"/>
        <v>84</v>
      </c>
      <c r="B90" s="752" t="s">
        <v>3198</v>
      </c>
      <c r="C90" s="751" t="s">
        <v>76</v>
      </c>
      <c r="D90" s="751" t="s">
        <v>1766</v>
      </c>
      <c r="E90" s="787"/>
      <c r="F90" s="753">
        <v>46022</v>
      </c>
      <c r="G90" s="753">
        <v>46029</v>
      </c>
      <c r="H90" s="753">
        <v>46030</v>
      </c>
      <c r="I90" s="753">
        <v>46030</v>
      </c>
      <c r="J90" s="753">
        <v>46030</v>
      </c>
      <c r="K90" s="753">
        <v>46031</v>
      </c>
      <c r="L90" s="753">
        <v>46031</v>
      </c>
      <c r="M90" s="957" t="s">
        <v>631</v>
      </c>
      <c r="N90" s="1021">
        <v>46066</v>
      </c>
      <c r="O90" s="751" t="s">
        <v>2892</v>
      </c>
      <c r="P90" s="751">
        <v>25</v>
      </c>
      <c r="Q90" s="868"/>
    </row>
    <row r="91" spans="1:17" s="1057" customFormat="1" ht="45" customHeight="1">
      <c r="A91" s="751">
        <f t="shared" si="2"/>
        <v>85</v>
      </c>
      <c r="B91" s="752" t="s">
        <v>3046</v>
      </c>
      <c r="C91" s="751" t="s">
        <v>1277</v>
      </c>
      <c r="D91" s="751" t="s">
        <v>1766</v>
      </c>
      <c r="E91" s="787"/>
      <c r="F91" s="753">
        <v>46027</v>
      </c>
      <c r="G91" s="753">
        <v>46031</v>
      </c>
      <c r="H91" s="753">
        <v>46031</v>
      </c>
      <c r="I91" s="753">
        <v>46031</v>
      </c>
      <c r="J91" s="753">
        <v>46032</v>
      </c>
      <c r="K91" s="753">
        <v>46033</v>
      </c>
      <c r="L91" s="753">
        <v>46033</v>
      </c>
      <c r="M91" s="957" t="s">
        <v>631</v>
      </c>
      <c r="N91" s="1021">
        <v>46031</v>
      </c>
      <c r="O91" s="751" t="s">
        <v>2873</v>
      </c>
      <c r="P91" s="751">
        <v>20</v>
      </c>
      <c r="Q91" s="868"/>
    </row>
    <row r="92" spans="1:17" s="1057" customFormat="1" ht="45" customHeight="1">
      <c r="A92" s="751">
        <f t="shared" si="2"/>
        <v>86</v>
      </c>
      <c r="B92" s="752" t="s">
        <v>3289</v>
      </c>
      <c r="C92" s="751" t="s">
        <v>76</v>
      </c>
      <c r="D92" s="751" t="s">
        <v>1766</v>
      </c>
      <c r="E92" s="787"/>
      <c r="F92" s="753">
        <v>46026</v>
      </c>
      <c r="G92" s="753">
        <v>46032</v>
      </c>
      <c r="H92" s="753">
        <v>46037</v>
      </c>
      <c r="I92" s="753">
        <v>46037</v>
      </c>
      <c r="J92" s="753">
        <v>46037</v>
      </c>
      <c r="K92" s="753">
        <v>46038</v>
      </c>
      <c r="L92" s="753">
        <v>46038</v>
      </c>
      <c r="M92" s="957" t="s">
        <v>631</v>
      </c>
      <c r="N92" s="1021">
        <v>46039</v>
      </c>
      <c r="O92" s="751" t="s">
        <v>2751</v>
      </c>
      <c r="P92" s="751">
        <v>25</v>
      </c>
      <c r="Q92" s="868"/>
    </row>
    <row r="93" spans="1:17" s="1057" customFormat="1" ht="45" customHeight="1">
      <c r="A93" s="751">
        <f t="shared" si="2"/>
        <v>87</v>
      </c>
      <c r="B93" s="752" t="s">
        <v>3037</v>
      </c>
      <c r="C93" s="751" t="s">
        <v>1269</v>
      </c>
      <c r="D93" s="751" t="s">
        <v>1766</v>
      </c>
      <c r="E93" s="787"/>
      <c r="F93" s="753">
        <v>46027</v>
      </c>
      <c r="G93" s="753">
        <v>46041</v>
      </c>
      <c r="H93" s="753">
        <v>46041</v>
      </c>
      <c r="I93" s="753">
        <v>46041</v>
      </c>
      <c r="J93" s="753">
        <v>46041</v>
      </c>
      <c r="K93" s="753">
        <v>46044</v>
      </c>
      <c r="L93" s="753">
        <v>46044</v>
      </c>
      <c r="M93" s="957" t="s">
        <v>631</v>
      </c>
      <c r="N93" s="1021">
        <v>46044</v>
      </c>
      <c r="O93" s="751" t="s">
        <v>2866</v>
      </c>
      <c r="P93" s="751">
        <v>12</v>
      </c>
      <c r="Q93" s="868"/>
    </row>
    <row r="94" spans="1:17" s="1057" customFormat="1" ht="45" customHeight="1">
      <c r="A94" s="751">
        <f t="shared" si="2"/>
        <v>88</v>
      </c>
      <c r="B94" s="752" t="s">
        <v>2602</v>
      </c>
      <c r="C94" s="751" t="s">
        <v>62</v>
      </c>
      <c r="D94" s="751" t="s">
        <v>1766</v>
      </c>
      <c r="E94" s="787"/>
      <c r="F94" s="753">
        <v>46027</v>
      </c>
      <c r="G94" s="753">
        <v>46029</v>
      </c>
      <c r="H94" s="753">
        <v>46031</v>
      </c>
      <c r="I94" s="753">
        <v>46031</v>
      </c>
      <c r="J94" s="753">
        <v>46032</v>
      </c>
      <c r="K94" s="753">
        <v>46033</v>
      </c>
      <c r="L94" s="753">
        <v>46033</v>
      </c>
      <c r="M94" s="957" t="s">
        <v>631</v>
      </c>
      <c r="N94" s="1021">
        <v>46056</v>
      </c>
      <c r="O94" s="751" t="s">
        <v>3183</v>
      </c>
      <c r="P94" s="751">
        <v>40</v>
      </c>
      <c r="Q94" s="868"/>
    </row>
    <row r="95" spans="1:17" s="1057" customFormat="1" ht="45" customHeight="1">
      <c r="A95" s="751">
        <f t="shared" si="2"/>
        <v>89</v>
      </c>
      <c r="B95" s="752" t="s">
        <v>2551</v>
      </c>
      <c r="C95" s="751" t="s">
        <v>76</v>
      </c>
      <c r="D95" s="751" t="s">
        <v>1766</v>
      </c>
      <c r="E95" s="787"/>
      <c r="F95" s="753">
        <v>46027</v>
      </c>
      <c r="G95" s="753">
        <v>46030</v>
      </c>
      <c r="H95" s="753">
        <v>46030</v>
      </c>
      <c r="I95" s="753">
        <v>46030</v>
      </c>
      <c r="J95" s="753">
        <v>46031</v>
      </c>
      <c r="K95" s="753">
        <v>46032</v>
      </c>
      <c r="L95" s="753">
        <v>46032</v>
      </c>
      <c r="M95" s="957" t="s">
        <v>631</v>
      </c>
      <c r="N95" s="1021">
        <v>46042</v>
      </c>
      <c r="O95" s="751" t="s">
        <v>3183</v>
      </c>
      <c r="P95" s="751">
        <v>40</v>
      </c>
      <c r="Q95" s="868"/>
    </row>
    <row r="96" spans="1:17" s="1057" customFormat="1" ht="45" customHeight="1">
      <c r="A96" s="751">
        <f t="shared" si="2"/>
        <v>90</v>
      </c>
      <c r="B96" s="752" t="s">
        <v>3293</v>
      </c>
      <c r="C96" s="751" t="s">
        <v>62</v>
      </c>
      <c r="D96" s="751" t="s">
        <v>1766</v>
      </c>
      <c r="E96" s="787"/>
      <c r="F96" s="753">
        <v>46029</v>
      </c>
      <c r="G96" s="753">
        <v>46033</v>
      </c>
      <c r="H96" s="753">
        <v>46033</v>
      </c>
      <c r="I96" s="753">
        <v>46033</v>
      </c>
      <c r="J96" s="753">
        <v>46033</v>
      </c>
      <c r="K96" s="753">
        <v>46034</v>
      </c>
      <c r="L96" s="753">
        <v>46034</v>
      </c>
      <c r="M96" s="957" t="s">
        <v>631</v>
      </c>
      <c r="N96" s="1021">
        <v>46035</v>
      </c>
      <c r="O96" s="751" t="s">
        <v>2857</v>
      </c>
      <c r="P96" s="751">
        <v>16</v>
      </c>
      <c r="Q96" s="868"/>
    </row>
    <row r="97" spans="1:17" s="1057" customFormat="1" ht="45" customHeight="1">
      <c r="A97" s="751">
        <f t="shared" si="2"/>
        <v>91</v>
      </c>
      <c r="B97" s="752" t="s">
        <v>2584</v>
      </c>
      <c r="C97" s="751" t="s">
        <v>62</v>
      </c>
      <c r="D97" s="751" t="s">
        <v>2762</v>
      </c>
      <c r="E97" s="787"/>
      <c r="F97" s="753">
        <v>46029</v>
      </c>
      <c r="G97" s="753">
        <v>46041</v>
      </c>
      <c r="H97" s="753">
        <v>46041</v>
      </c>
      <c r="I97" s="753">
        <v>46041</v>
      </c>
      <c r="J97" s="753">
        <v>46041</v>
      </c>
      <c r="K97" s="753">
        <v>46042</v>
      </c>
      <c r="L97" s="753">
        <v>46042</v>
      </c>
      <c r="M97" s="957" t="s">
        <v>631</v>
      </c>
      <c r="N97" s="1021">
        <v>46042</v>
      </c>
      <c r="O97" s="751" t="s">
        <v>2915</v>
      </c>
      <c r="P97" s="751">
        <v>11</v>
      </c>
      <c r="Q97" s="868"/>
    </row>
    <row r="98" spans="1:17" s="1057" customFormat="1" ht="45" customHeight="1">
      <c r="A98" s="751">
        <f t="shared" si="2"/>
        <v>92</v>
      </c>
      <c r="B98" s="752" t="s">
        <v>3058</v>
      </c>
      <c r="C98" s="751" t="s">
        <v>1269</v>
      </c>
      <c r="D98" s="751" t="s">
        <v>1766</v>
      </c>
      <c r="E98" s="787"/>
      <c r="F98" s="753">
        <v>46029</v>
      </c>
      <c r="G98" s="753">
        <v>46036</v>
      </c>
      <c r="H98" s="753">
        <v>46038</v>
      </c>
      <c r="I98" s="753">
        <v>46038</v>
      </c>
      <c r="J98" s="753">
        <v>46038</v>
      </c>
      <c r="K98" s="753">
        <v>46038</v>
      </c>
      <c r="L98" s="753">
        <v>46038</v>
      </c>
      <c r="M98" s="957" t="s">
        <v>631</v>
      </c>
      <c r="N98" s="1021">
        <v>46038</v>
      </c>
      <c r="O98" s="751" t="s">
        <v>3276</v>
      </c>
      <c r="P98" s="751">
        <v>13</v>
      </c>
      <c r="Q98" s="868"/>
    </row>
    <row r="99" spans="1:17" s="1057" customFormat="1" ht="45" customHeight="1">
      <c r="A99" s="751">
        <f t="shared" si="2"/>
        <v>93</v>
      </c>
      <c r="B99" s="752" t="s">
        <v>3227</v>
      </c>
      <c r="C99" s="751" t="s">
        <v>1277</v>
      </c>
      <c r="D99" s="751" t="s">
        <v>1766</v>
      </c>
      <c r="E99" s="787"/>
      <c r="F99" s="753">
        <v>46030</v>
      </c>
      <c r="G99" s="753">
        <v>46036</v>
      </c>
      <c r="H99" s="753">
        <v>46038</v>
      </c>
      <c r="I99" s="753">
        <v>46038</v>
      </c>
      <c r="J99" s="753">
        <v>46038</v>
      </c>
      <c r="K99" s="753">
        <v>46040</v>
      </c>
      <c r="L99" s="753">
        <v>46040</v>
      </c>
      <c r="M99" s="957" t="s">
        <v>631</v>
      </c>
      <c r="N99" s="957"/>
      <c r="O99" s="751" t="s">
        <v>2892</v>
      </c>
      <c r="P99" s="751">
        <v>25</v>
      </c>
      <c r="Q99" s="868"/>
    </row>
    <row r="100" spans="1:17" s="1057" customFormat="1" ht="45" customHeight="1">
      <c r="A100" s="751">
        <f t="shared" si="2"/>
        <v>94</v>
      </c>
      <c r="B100" s="752" t="s">
        <v>2603</v>
      </c>
      <c r="C100" s="751" t="s">
        <v>3294</v>
      </c>
      <c r="D100" s="751" t="s">
        <v>1766</v>
      </c>
      <c r="E100" s="787"/>
      <c r="F100" s="753">
        <v>46030</v>
      </c>
      <c r="G100" s="753">
        <v>46034</v>
      </c>
      <c r="H100" s="753">
        <v>46036</v>
      </c>
      <c r="I100" s="753">
        <v>46036</v>
      </c>
      <c r="J100" s="753">
        <v>46036</v>
      </c>
      <c r="K100" s="753">
        <v>46038</v>
      </c>
      <c r="L100" s="753">
        <v>46038</v>
      </c>
      <c r="M100" s="957" t="s">
        <v>631</v>
      </c>
      <c r="N100" s="1021">
        <v>46056</v>
      </c>
      <c r="O100" s="751" t="s">
        <v>3183</v>
      </c>
      <c r="P100" s="751">
        <v>40</v>
      </c>
      <c r="Q100" s="868"/>
    </row>
    <row r="101" spans="1:17" s="1057" customFormat="1" ht="45" customHeight="1">
      <c r="A101" s="751">
        <f t="shared" si="2"/>
        <v>95</v>
      </c>
      <c r="B101" s="752" t="s">
        <v>3053</v>
      </c>
      <c r="C101" s="751" t="s">
        <v>1319</v>
      </c>
      <c r="D101" s="751" t="s">
        <v>1766</v>
      </c>
      <c r="E101" s="788"/>
      <c r="F101" s="753">
        <v>46030</v>
      </c>
      <c r="G101" s="753">
        <v>46038</v>
      </c>
      <c r="H101" s="753">
        <v>46039</v>
      </c>
      <c r="I101" s="753">
        <v>46039</v>
      </c>
      <c r="J101" s="753">
        <v>46040</v>
      </c>
      <c r="K101" s="753">
        <v>46042</v>
      </c>
      <c r="L101" s="753">
        <v>46042</v>
      </c>
      <c r="M101" s="957" t="s">
        <v>631</v>
      </c>
      <c r="N101" s="1021">
        <v>46042</v>
      </c>
      <c r="O101" s="751" t="s">
        <v>3183</v>
      </c>
      <c r="P101" s="751">
        <v>40</v>
      </c>
      <c r="Q101" s="868"/>
    </row>
    <row r="102" spans="1:17" s="1057" customFormat="1" ht="45" customHeight="1">
      <c r="A102" s="751">
        <f t="shared" si="2"/>
        <v>96</v>
      </c>
      <c r="B102" s="752" t="s">
        <v>3230</v>
      </c>
      <c r="C102" s="751" t="s">
        <v>1269</v>
      </c>
      <c r="D102" s="751" t="s">
        <v>1766</v>
      </c>
      <c r="E102" s="787"/>
      <c r="F102" s="753">
        <v>46031</v>
      </c>
      <c r="G102" s="753">
        <v>46035</v>
      </c>
      <c r="H102" s="753">
        <v>46036</v>
      </c>
      <c r="I102" s="753">
        <v>46036</v>
      </c>
      <c r="J102" s="753">
        <v>46036</v>
      </c>
      <c r="K102" s="753">
        <v>46039</v>
      </c>
      <c r="L102" s="753">
        <v>46039</v>
      </c>
      <c r="M102" s="957" t="s">
        <v>631</v>
      </c>
      <c r="N102" s="1021">
        <v>46042</v>
      </c>
      <c r="O102" s="751" t="s">
        <v>2892</v>
      </c>
      <c r="P102" s="751">
        <v>25</v>
      </c>
      <c r="Q102" s="868"/>
    </row>
    <row r="103" spans="1:17" s="1057" customFormat="1" ht="45" customHeight="1">
      <c r="A103" s="751">
        <f t="shared" si="2"/>
        <v>97</v>
      </c>
      <c r="B103" s="752" t="s">
        <v>3168</v>
      </c>
      <c r="C103" s="751" t="s">
        <v>1980</v>
      </c>
      <c r="D103" s="751" t="s">
        <v>2762</v>
      </c>
      <c r="E103" s="787"/>
      <c r="F103" s="753">
        <v>46033</v>
      </c>
      <c r="G103" s="753">
        <v>46038</v>
      </c>
      <c r="H103" s="753">
        <v>46039</v>
      </c>
      <c r="I103" s="753">
        <v>46039</v>
      </c>
      <c r="J103" s="753">
        <v>46041</v>
      </c>
      <c r="K103" s="753">
        <v>46042</v>
      </c>
      <c r="L103" s="753">
        <v>46042</v>
      </c>
      <c r="M103" s="957" t="s">
        <v>631</v>
      </c>
      <c r="N103" s="1021">
        <v>46042</v>
      </c>
      <c r="O103" s="751" t="s">
        <v>2873</v>
      </c>
      <c r="P103" s="751">
        <v>20</v>
      </c>
      <c r="Q103" s="868"/>
    </row>
    <row r="104" spans="1:17" s="1057" customFormat="1" ht="45" customHeight="1">
      <c r="A104" s="751">
        <f t="shared" si="2"/>
        <v>98</v>
      </c>
      <c r="B104" s="752" t="s">
        <v>850</v>
      </c>
      <c r="C104" s="751" t="s">
        <v>76</v>
      </c>
      <c r="D104" s="751" t="s">
        <v>897</v>
      </c>
      <c r="E104" s="787"/>
      <c r="F104" s="753">
        <v>46037</v>
      </c>
      <c r="G104" s="753">
        <v>46043</v>
      </c>
      <c r="H104" s="753">
        <v>46043</v>
      </c>
      <c r="I104" s="753">
        <v>46043</v>
      </c>
      <c r="J104" s="753">
        <v>46043</v>
      </c>
      <c r="K104" s="753">
        <v>46044</v>
      </c>
      <c r="L104" s="753">
        <v>46044</v>
      </c>
      <c r="M104" s="957" t="s">
        <v>631</v>
      </c>
      <c r="N104" s="1021">
        <v>46047</v>
      </c>
      <c r="O104" s="751" t="s">
        <v>3300</v>
      </c>
      <c r="P104" s="751">
        <v>25</v>
      </c>
      <c r="Q104" s="868"/>
    </row>
    <row r="105" spans="1:17" s="1057" customFormat="1" ht="45" customHeight="1">
      <c r="A105" s="751">
        <f t="shared" si="2"/>
        <v>99</v>
      </c>
      <c r="B105" s="752" t="s">
        <v>3201</v>
      </c>
      <c r="C105" s="751" t="s">
        <v>53</v>
      </c>
      <c r="D105" s="751" t="s">
        <v>1766</v>
      </c>
      <c r="E105" s="787"/>
      <c r="F105" s="753">
        <v>46039</v>
      </c>
      <c r="G105" s="753">
        <v>46041</v>
      </c>
      <c r="H105" s="753">
        <v>46042</v>
      </c>
      <c r="I105" s="753">
        <v>46042</v>
      </c>
      <c r="J105" s="753">
        <v>46043</v>
      </c>
      <c r="K105" s="753">
        <v>46044</v>
      </c>
      <c r="L105" s="753">
        <v>46044</v>
      </c>
      <c r="M105" s="957" t="s">
        <v>631</v>
      </c>
      <c r="N105" s="1021">
        <v>46066</v>
      </c>
      <c r="O105" s="751" t="s">
        <v>2892</v>
      </c>
      <c r="P105" s="751">
        <v>25</v>
      </c>
      <c r="Q105" s="868"/>
    </row>
    <row r="106" spans="1:17" s="1057" customFormat="1" ht="45" customHeight="1">
      <c r="A106" s="751">
        <f t="shared" si="2"/>
        <v>100</v>
      </c>
      <c r="B106" s="752" t="s">
        <v>2606</v>
      </c>
      <c r="C106" s="751" t="s">
        <v>1277</v>
      </c>
      <c r="D106" s="751" t="s">
        <v>1766</v>
      </c>
      <c r="E106" s="787"/>
      <c r="F106" s="753">
        <v>46039</v>
      </c>
      <c r="G106" s="753">
        <v>46055</v>
      </c>
      <c r="H106" s="753">
        <v>46056</v>
      </c>
      <c r="I106" s="753">
        <v>46056</v>
      </c>
      <c r="J106" s="753">
        <v>46056</v>
      </c>
      <c r="K106" s="753">
        <v>46058</v>
      </c>
      <c r="L106" s="753">
        <v>46058</v>
      </c>
      <c r="M106" s="957" t="s">
        <v>631</v>
      </c>
      <c r="N106" s="1021">
        <v>46061</v>
      </c>
      <c r="O106" s="751" t="s">
        <v>3183</v>
      </c>
      <c r="P106" s="751">
        <v>40</v>
      </c>
      <c r="Q106" s="868"/>
    </row>
    <row r="107" spans="1:17" s="1057" customFormat="1" ht="45" customHeight="1">
      <c r="A107" s="751">
        <f t="shared" si="2"/>
        <v>101</v>
      </c>
      <c r="B107" s="752" t="s">
        <v>3169</v>
      </c>
      <c r="C107" s="751" t="s">
        <v>2220</v>
      </c>
      <c r="D107" s="751" t="s">
        <v>2762</v>
      </c>
      <c r="E107" s="787"/>
      <c r="F107" s="753">
        <v>46040</v>
      </c>
      <c r="G107" s="753">
        <v>46063</v>
      </c>
      <c r="H107" s="753">
        <v>46063</v>
      </c>
      <c r="I107" s="753">
        <v>46063</v>
      </c>
      <c r="J107" s="753">
        <v>46064</v>
      </c>
      <c r="K107" s="753">
        <v>46065</v>
      </c>
      <c r="L107" s="753">
        <v>46065</v>
      </c>
      <c r="M107" s="957" t="s">
        <v>631</v>
      </c>
      <c r="N107" s="1021">
        <v>46065</v>
      </c>
      <c r="O107" s="751" t="s">
        <v>2873</v>
      </c>
      <c r="P107" s="751">
        <v>20</v>
      </c>
      <c r="Q107" s="868"/>
    </row>
    <row r="108" spans="1:17" s="1057" customFormat="1" ht="45" customHeight="1">
      <c r="A108" s="751">
        <f t="shared" si="2"/>
        <v>102</v>
      </c>
      <c r="B108" s="752" t="s">
        <v>2996</v>
      </c>
      <c r="C108" s="751" t="s">
        <v>1991</v>
      </c>
      <c r="D108" s="751" t="s">
        <v>2762</v>
      </c>
      <c r="E108" s="787"/>
      <c r="F108" s="753">
        <v>46043</v>
      </c>
      <c r="G108" s="753">
        <v>46061</v>
      </c>
      <c r="H108" s="753">
        <v>46062</v>
      </c>
      <c r="I108" s="753">
        <v>46062</v>
      </c>
      <c r="J108" s="753">
        <v>46063</v>
      </c>
      <c r="K108" s="753">
        <v>46066</v>
      </c>
      <c r="L108" s="753">
        <v>46066</v>
      </c>
      <c r="M108" s="957" t="s">
        <v>631</v>
      </c>
      <c r="N108" s="1021">
        <v>46070</v>
      </c>
      <c r="O108" s="751" t="s">
        <v>2751</v>
      </c>
      <c r="P108" s="751">
        <v>20</v>
      </c>
      <c r="Q108" s="868"/>
    </row>
    <row r="109" spans="1:17" s="1057" customFormat="1" ht="45" customHeight="1">
      <c r="A109" s="1119">
        <f t="shared" si="2"/>
        <v>103</v>
      </c>
      <c r="B109" s="1120" t="s">
        <v>495</v>
      </c>
      <c r="C109" s="1123" t="s">
        <v>3355</v>
      </c>
      <c r="D109" s="1119" t="s">
        <v>1766</v>
      </c>
      <c r="E109" s="1121"/>
      <c r="F109" s="1122">
        <v>46040</v>
      </c>
      <c r="G109" s="1122">
        <v>46042</v>
      </c>
      <c r="H109" s="1122">
        <v>46042</v>
      </c>
      <c r="I109" s="1122">
        <v>46042</v>
      </c>
      <c r="J109" s="1122">
        <v>46042</v>
      </c>
      <c r="K109" s="1122">
        <v>46043</v>
      </c>
      <c r="L109" s="1122">
        <v>46043</v>
      </c>
      <c r="M109" s="1123" t="s">
        <v>631</v>
      </c>
      <c r="N109" s="1124">
        <v>46044</v>
      </c>
      <c r="O109" s="1119" t="s">
        <v>2857</v>
      </c>
      <c r="P109" s="1119">
        <v>16</v>
      </c>
      <c r="Q109" s="1125" t="s">
        <v>3351</v>
      </c>
    </row>
    <row r="110" spans="1:17" s="1057" customFormat="1" ht="45" customHeight="1">
      <c r="A110" s="751">
        <f t="shared" si="2"/>
        <v>104</v>
      </c>
      <c r="B110" s="752" t="s">
        <v>2598</v>
      </c>
      <c r="C110" s="751" t="s">
        <v>76</v>
      </c>
      <c r="D110" s="751" t="s">
        <v>1766</v>
      </c>
      <c r="E110" s="787"/>
      <c r="F110" s="753">
        <v>46040</v>
      </c>
      <c r="G110" s="753">
        <v>46044</v>
      </c>
      <c r="H110" s="753">
        <v>46052</v>
      </c>
      <c r="I110" s="753">
        <v>46052</v>
      </c>
      <c r="J110" s="753">
        <v>46053</v>
      </c>
      <c r="K110" s="753">
        <v>46053</v>
      </c>
      <c r="L110" s="753">
        <v>46053</v>
      </c>
      <c r="M110" s="957" t="s">
        <v>631</v>
      </c>
      <c r="N110" s="1021">
        <v>46054</v>
      </c>
      <c r="O110" s="751" t="s">
        <v>3276</v>
      </c>
      <c r="P110" s="751">
        <v>13</v>
      </c>
      <c r="Q110" s="868"/>
    </row>
    <row r="111" spans="1:17" s="1057" customFormat="1" ht="45" customHeight="1">
      <c r="A111" s="751">
        <f t="shared" si="2"/>
        <v>105</v>
      </c>
      <c r="B111" s="752" t="s">
        <v>394</v>
      </c>
      <c r="C111" s="751" t="s">
        <v>76</v>
      </c>
      <c r="D111" s="751" t="s">
        <v>897</v>
      </c>
      <c r="E111" s="787"/>
      <c r="F111" s="753">
        <v>46040</v>
      </c>
      <c r="G111" s="753">
        <v>46044</v>
      </c>
      <c r="H111" s="753">
        <v>46044</v>
      </c>
      <c r="I111" s="753">
        <v>46044</v>
      </c>
      <c r="J111" s="753">
        <v>46044</v>
      </c>
      <c r="K111" s="753">
        <v>46049</v>
      </c>
      <c r="L111" s="753">
        <v>46049</v>
      </c>
      <c r="M111" s="957" t="s">
        <v>631</v>
      </c>
      <c r="N111" s="1021">
        <v>46072</v>
      </c>
      <c r="O111" s="751" t="s">
        <v>3300</v>
      </c>
      <c r="P111" s="751">
        <v>25</v>
      </c>
      <c r="Q111" s="868"/>
    </row>
    <row r="112" spans="1:17" s="1057" customFormat="1" ht="45" customHeight="1">
      <c r="A112" s="751">
        <f t="shared" si="2"/>
        <v>106</v>
      </c>
      <c r="B112" s="752" t="s">
        <v>3054</v>
      </c>
      <c r="C112" s="751" t="s">
        <v>1269</v>
      </c>
      <c r="D112" s="751" t="s">
        <v>1766</v>
      </c>
      <c r="E112" s="787"/>
      <c r="F112" s="753">
        <v>46042</v>
      </c>
      <c r="G112" s="753">
        <v>46057</v>
      </c>
      <c r="H112" s="753">
        <v>46058</v>
      </c>
      <c r="I112" s="753">
        <v>46058</v>
      </c>
      <c r="J112" s="753">
        <v>46058</v>
      </c>
      <c r="K112" s="753">
        <v>46059</v>
      </c>
      <c r="L112" s="753">
        <v>46059</v>
      </c>
      <c r="M112" s="957" t="s">
        <v>631</v>
      </c>
      <c r="N112" s="957"/>
      <c r="O112" s="751" t="s">
        <v>3183</v>
      </c>
      <c r="P112" s="751">
        <v>40</v>
      </c>
      <c r="Q112" s="868"/>
    </row>
    <row r="113" spans="1:17" s="1057" customFormat="1" ht="45" customHeight="1">
      <c r="A113" s="751">
        <f t="shared" si="2"/>
        <v>107</v>
      </c>
      <c r="B113" s="752" t="s">
        <v>3199</v>
      </c>
      <c r="C113" s="751" t="s">
        <v>76</v>
      </c>
      <c r="D113" s="751" t="s">
        <v>1766</v>
      </c>
      <c r="E113" s="787"/>
      <c r="F113" s="753">
        <v>46042</v>
      </c>
      <c r="G113" s="753">
        <v>46051</v>
      </c>
      <c r="H113" s="753">
        <v>46051</v>
      </c>
      <c r="I113" s="753">
        <v>46051</v>
      </c>
      <c r="J113" s="753">
        <v>46052</v>
      </c>
      <c r="K113" s="753">
        <v>46052</v>
      </c>
      <c r="L113" s="753">
        <v>46052</v>
      </c>
      <c r="M113" s="957" t="s">
        <v>631</v>
      </c>
      <c r="N113" s="1021">
        <v>46052</v>
      </c>
      <c r="O113" s="751" t="s">
        <v>2892</v>
      </c>
      <c r="P113" s="751">
        <v>25</v>
      </c>
      <c r="Q113" s="868"/>
    </row>
    <row r="114" spans="1:17" s="1057" customFormat="1" ht="45" customHeight="1">
      <c r="A114" s="751">
        <f t="shared" si="2"/>
        <v>108</v>
      </c>
      <c r="B114" s="752" t="s">
        <v>2472</v>
      </c>
      <c r="C114" s="751" t="s">
        <v>53</v>
      </c>
      <c r="D114" s="751" t="s">
        <v>1766</v>
      </c>
      <c r="E114" s="787"/>
      <c r="F114" s="753">
        <v>46043</v>
      </c>
      <c r="G114" s="753">
        <v>46052</v>
      </c>
      <c r="H114" s="753">
        <v>46052</v>
      </c>
      <c r="I114" s="753">
        <v>46052</v>
      </c>
      <c r="J114" s="753">
        <v>46053</v>
      </c>
      <c r="K114" s="753">
        <v>46053</v>
      </c>
      <c r="L114" s="753">
        <v>46053</v>
      </c>
      <c r="M114" s="957" t="s">
        <v>631</v>
      </c>
      <c r="N114" s="1021">
        <v>46055</v>
      </c>
      <c r="O114" s="751" t="s">
        <v>2866</v>
      </c>
      <c r="P114" s="751">
        <v>20</v>
      </c>
      <c r="Q114" s="868"/>
    </row>
    <row r="115" spans="1:17" s="1057" customFormat="1" ht="45" customHeight="1">
      <c r="A115" s="751">
        <f t="shared" si="2"/>
        <v>109</v>
      </c>
      <c r="B115" s="752" t="s">
        <v>2545</v>
      </c>
      <c r="C115" s="751" t="s">
        <v>62</v>
      </c>
      <c r="D115" s="751" t="s">
        <v>1766</v>
      </c>
      <c r="E115" s="787"/>
      <c r="F115" s="753">
        <v>46044</v>
      </c>
      <c r="G115" s="753">
        <v>46059</v>
      </c>
      <c r="H115" s="753">
        <v>46060</v>
      </c>
      <c r="I115" s="753">
        <v>46060</v>
      </c>
      <c r="J115" s="753">
        <v>46063</v>
      </c>
      <c r="K115" s="753">
        <v>46064</v>
      </c>
      <c r="L115" s="753">
        <v>46064</v>
      </c>
      <c r="M115" s="957" t="s">
        <v>631</v>
      </c>
      <c r="N115" s="1021">
        <v>46068</v>
      </c>
      <c r="O115" s="751" t="s">
        <v>3183</v>
      </c>
      <c r="P115" s="751">
        <v>40</v>
      </c>
      <c r="Q115" s="868"/>
    </row>
    <row r="116" spans="1:17" s="1057" customFormat="1" ht="45" customHeight="1">
      <c r="A116" s="751">
        <f t="shared" si="2"/>
        <v>110</v>
      </c>
      <c r="B116" s="752" t="s">
        <v>3200</v>
      </c>
      <c r="C116" s="751" t="s">
        <v>76</v>
      </c>
      <c r="D116" s="751" t="s">
        <v>1766</v>
      </c>
      <c r="E116" s="787"/>
      <c r="F116" s="753">
        <v>46045</v>
      </c>
      <c r="G116" s="753">
        <v>46052</v>
      </c>
      <c r="H116" s="753">
        <v>46053</v>
      </c>
      <c r="I116" s="753">
        <v>46053</v>
      </c>
      <c r="J116" s="753">
        <v>46053</v>
      </c>
      <c r="K116" s="753">
        <v>46053</v>
      </c>
      <c r="L116" s="753">
        <v>46053</v>
      </c>
      <c r="M116" s="957" t="s">
        <v>631</v>
      </c>
      <c r="N116" s="1021">
        <v>46058</v>
      </c>
      <c r="O116" s="751" t="s">
        <v>2892</v>
      </c>
      <c r="P116" s="751">
        <v>25</v>
      </c>
      <c r="Q116" s="868"/>
    </row>
    <row r="117" spans="1:17" s="1057" customFormat="1" ht="45" customHeight="1">
      <c r="A117" s="751">
        <f>A116+1</f>
        <v>111</v>
      </c>
      <c r="B117" s="752" t="s">
        <v>2412</v>
      </c>
      <c r="C117" s="751" t="s">
        <v>1998</v>
      </c>
      <c r="D117" s="751" t="s">
        <v>1766</v>
      </c>
      <c r="E117" s="787"/>
      <c r="F117" s="753">
        <v>46051</v>
      </c>
      <c r="G117" s="753">
        <v>46059</v>
      </c>
      <c r="H117" s="753">
        <v>46059</v>
      </c>
      <c r="I117" s="753">
        <v>46059</v>
      </c>
      <c r="J117" s="753">
        <v>46060</v>
      </c>
      <c r="K117" s="753">
        <v>46061</v>
      </c>
      <c r="L117" s="753">
        <v>46061</v>
      </c>
      <c r="M117" s="957" t="s">
        <v>631</v>
      </c>
      <c r="N117" s="1021">
        <v>46060</v>
      </c>
      <c r="O117" s="751" t="s">
        <v>3300</v>
      </c>
      <c r="P117" s="751">
        <v>20</v>
      </c>
      <c r="Q117" s="868"/>
    </row>
    <row r="118" spans="1:17" s="1057" customFormat="1" ht="45" customHeight="1">
      <c r="A118" s="751">
        <f t="shared" si="2"/>
        <v>112</v>
      </c>
      <c r="B118" s="752" t="s">
        <v>3228</v>
      </c>
      <c r="C118" s="751" t="s">
        <v>1319</v>
      </c>
      <c r="D118" s="751" t="s">
        <v>1766</v>
      </c>
      <c r="E118" s="787"/>
      <c r="F118" s="753">
        <v>46053</v>
      </c>
      <c r="G118" s="753">
        <v>46059</v>
      </c>
      <c r="H118" s="753">
        <v>46060</v>
      </c>
      <c r="I118" s="753">
        <v>46060</v>
      </c>
      <c r="J118" s="753">
        <v>46062</v>
      </c>
      <c r="K118" s="753">
        <v>46062</v>
      </c>
      <c r="L118" s="753">
        <v>46062</v>
      </c>
      <c r="M118" s="957" t="s">
        <v>631</v>
      </c>
      <c r="N118" s="1021">
        <v>46063</v>
      </c>
      <c r="O118" s="751" t="s">
        <v>2892</v>
      </c>
      <c r="P118" s="751">
        <v>25</v>
      </c>
      <c r="Q118" s="868"/>
    </row>
    <row r="119" spans="1:17" s="1057" customFormat="1" ht="45" customHeight="1">
      <c r="A119" s="751">
        <f t="shared" si="2"/>
        <v>113</v>
      </c>
      <c r="B119" s="752" t="s">
        <v>2599</v>
      </c>
      <c r="C119" s="751" t="s">
        <v>62</v>
      </c>
      <c r="D119" s="751" t="s">
        <v>1766</v>
      </c>
      <c r="E119" s="787"/>
      <c r="F119" s="753">
        <v>46056</v>
      </c>
      <c r="G119" s="753">
        <v>46059</v>
      </c>
      <c r="H119" s="753">
        <v>46059</v>
      </c>
      <c r="I119" s="753">
        <v>46059</v>
      </c>
      <c r="J119" s="753">
        <v>46059</v>
      </c>
      <c r="K119" s="753">
        <v>46060</v>
      </c>
      <c r="L119" s="753">
        <v>46060</v>
      </c>
      <c r="M119" s="957" t="s">
        <v>631</v>
      </c>
      <c r="N119" s="1021">
        <v>46060</v>
      </c>
      <c r="O119" s="751" t="s">
        <v>3276</v>
      </c>
      <c r="P119" s="751">
        <v>13</v>
      </c>
      <c r="Q119" s="868"/>
    </row>
    <row r="120" spans="1:17" s="1057" customFormat="1" ht="45" customHeight="1">
      <c r="A120" s="751">
        <f t="shared" si="2"/>
        <v>114</v>
      </c>
      <c r="B120" s="752" t="s">
        <v>2605</v>
      </c>
      <c r="C120" s="751" t="s">
        <v>76</v>
      </c>
      <c r="D120" s="751" t="s">
        <v>1766</v>
      </c>
      <c r="E120" s="787"/>
      <c r="F120" s="753">
        <v>46057</v>
      </c>
      <c r="G120" s="753">
        <v>45327</v>
      </c>
      <c r="H120" s="753">
        <v>46063</v>
      </c>
      <c r="I120" s="753">
        <v>46063</v>
      </c>
      <c r="J120" s="753">
        <v>46064</v>
      </c>
      <c r="K120" s="753">
        <v>46065</v>
      </c>
      <c r="L120" s="753">
        <v>46065</v>
      </c>
      <c r="M120" s="957" t="s">
        <v>631</v>
      </c>
      <c r="N120" s="1021">
        <v>46067</v>
      </c>
      <c r="O120" s="751" t="s">
        <v>3183</v>
      </c>
      <c r="P120" s="751">
        <v>40</v>
      </c>
      <c r="Q120" s="868"/>
    </row>
    <row r="121" spans="1:17" s="1057" customFormat="1" ht="45" customHeight="1">
      <c r="A121" s="1065">
        <f t="shared" si="2"/>
        <v>115</v>
      </c>
      <c r="B121" s="1066" t="s">
        <v>3229</v>
      </c>
      <c r="C121" s="1065" t="s">
        <v>1277</v>
      </c>
      <c r="D121" s="1065" t="s">
        <v>1766</v>
      </c>
      <c r="E121" s="963"/>
      <c r="F121" s="1067">
        <v>46058</v>
      </c>
      <c r="G121" s="1067">
        <v>46066</v>
      </c>
      <c r="H121" s="1067">
        <v>46066</v>
      </c>
      <c r="I121" s="1067">
        <v>46066</v>
      </c>
      <c r="J121" s="1067">
        <v>46067</v>
      </c>
      <c r="K121" s="1067">
        <v>46067</v>
      </c>
      <c r="L121" s="1067">
        <v>46067</v>
      </c>
      <c r="M121" s="1068" t="s">
        <v>631</v>
      </c>
      <c r="N121" s="1093">
        <v>46068</v>
      </c>
      <c r="O121" s="1065" t="s">
        <v>2892</v>
      </c>
      <c r="P121" s="1065">
        <v>25</v>
      </c>
      <c r="Q121" s="1069"/>
    </row>
    <row r="122" spans="1:17" s="1057" customFormat="1" ht="45" customHeight="1">
      <c r="A122" s="1065">
        <f t="shared" si="2"/>
        <v>116</v>
      </c>
      <c r="B122" s="1066" t="s">
        <v>529</v>
      </c>
      <c r="C122" s="1065" t="s">
        <v>76</v>
      </c>
      <c r="D122" s="1065" t="s">
        <v>3337</v>
      </c>
      <c r="E122" s="963"/>
      <c r="F122" s="1067">
        <v>46058</v>
      </c>
      <c r="G122" s="1067">
        <v>46073</v>
      </c>
      <c r="H122" s="1067">
        <v>46073</v>
      </c>
      <c r="I122" s="1067">
        <v>46073</v>
      </c>
      <c r="J122" s="1067">
        <v>46073</v>
      </c>
      <c r="K122" s="1067">
        <v>46074</v>
      </c>
      <c r="L122" s="1067">
        <v>46074</v>
      </c>
      <c r="M122" s="1068" t="s">
        <v>631</v>
      </c>
      <c r="N122" s="1093">
        <v>46073</v>
      </c>
      <c r="O122" s="1065" t="s">
        <v>2857</v>
      </c>
      <c r="P122" s="1065">
        <v>16</v>
      </c>
      <c r="Q122" s="1069"/>
    </row>
    <row r="123" spans="1:17" s="1057" customFormat="1" ht="45" customHeight="1">
      <c r="A123" s="751">
        <f t="shared" si="2"/>
        <v>117</v>
      </c>
      <c r="B123" s="752" t="s">
        <v>3196</v>
      </c>
      <c r="C123" s="751" t="s">
        <v>76</v>
      </c>
      <c r="D123" s="751" t="s">
        <v>1766</v>
      </c>
      <c r="E123" s="787"/>
      <c r="F123" s="753">
        <v>46059</v>
      </c>
      <c r="G123" s="753">
        <v>46063</v>
      </c>
      <c r="H123" s="753">
        <v>46064</v>
      </c>
      <c r="I123" s="753">
        <v>46064</v>
      </c>
      <c r="J123" s="753">
        <v>46066</v>
      </c>
      <c r="K123" s="753">
        <v>46066</v>
      </c>
      <c r="L123" s="753">
        <v>46066</v>
      </c>
      <c r="M123" s="957" t="s">
        <v>631</v>
      </c>
      <c r="N123" s="1021">
        <v>46067</v>
      </c>
      <c r="O123" s="751" t="s">
        <v>3183</v>
      </c>
      <c r="P123" s="751">
        <v>40</v>
      </c>
      <c r="Q123" s="868"/>
    </row>
    <row r="124" spans="1:17" s="1057" customFormat="1" ht="45" customHeight="1">
      <c r="A124" s="751">
        <f t="shared" si="2"/>
        <v>118</v>
      </c>
      <c r="B124" s="752" t="s">
        <v>3030</v>
      </c>
      <c r="C124" s="751" t="s">
        <v>1277</v>
      </c>
      <c r="D124" s="751" t="s">
        <v>1766</v>
      </c>
      <c r="E124" s="787"/>
      <c r="F124" s="753">
        <v>46059</v>
      </c>
      <c r="G124" s="753">
        <v>46067</v>
      </c>
      <c r="H124" s="753">
        <v>46067</v>
      </c>
      <c r="I124" s="753">
        <v>46067</v>
      </c>
      <c r="J124" s="753">
        <v>46068</v>
      </c>
      <c r="K124" s="753">
        <v>46072</v>
      </c>
      <c r="L124" s="753">
        <v>46072</v>
      </c>
      <c r="M124" s="957" t="s">
        <v>631</v>
      </c>
      <c r="N124" s="1021">
        <v>46072</v>
      </c>
      <c r="O124" s="751" t="s">
        <v>2866</v>
      </c>
      <c r="P124" s="751">
        <v>20</v>
      </c>
      <c r="Q124" s="868"/>
    </row>
    <row r="125" spans="1:17" s="1057" customFormat="1" ht="45" customHeight="1">
      <c r="A125" s="1065">
        <f t="shared" si="2"/>
        <v>119</v>
      </c>
      <c r="B125" s="1066" t="s">
        <v>2546</v>
      </c>
      <c r="C125" s="1065" t="s">
        <v>76</v>
      </c>
      <c r="D125" s="1065" t="s">
        <v>1766</v>
      </c>
      <c r="E125" s="963"/>
      <c r="F125" s="1067">
        <v>46062</v>
      </c>
      <c r="G125" s="1067">
        <v>46066</v>
      </c>
      <c r="H125" s="1067">
        <v>46066</v>
      </c>
      <c r="I125" s="1067">
        <v>46066</v>
      </c>
      <c r="J125" s="1067">
        <v>46067</v>
      </c>
      <c r="K125" s="1067">
        <v>46068</v>
      </c>
      <c r="L125" s="1067">
        <v>46068</v>
      </c>
      <c r="M125" s="1068" t="s">
        <v>631</v>
      </c>
      <c r="N125" s="1093">
        <v>46073</v>
      </c>
      <c r="O125" s="1065" t="s">
        <v>3183</v>
      </c>
      <c r="P125" s="1065">
        <v>40</v>
      </c>
      <c r="Q125" s="1069"/>
    </row>
    <row r="126" spans="1:17" s="1057" customFormat="1" ht="45" customHeight="1">
      <c r="A126" s="1065">
        <f t="shared" si="2"/>
        <v>120</v>
      </c>
      <c r="B126" s="1066" t="s">
        <v>3205</v>
      </c>
      <c r="C126" s="1065" t="s">
        <v>76</v>
      </c>
      <c r="D126" s="1065" t="s">
        <v>1766</v>
      </c>
      <c r="E126" s="963"/>
      <c r="F126" s="1067">
        <v>46062</v>
      </c>
      <c r="G126" s="1067">
        <v>46066</v>
      </c>
      <c r="H126" s="1067">
        <v>46066</v>
      </c>
      <c r="I126" s="1067">
        <v>46067</v>
      </c>
      <c r="J126" s="1067">
        <v>46067</v>
      </c>
      <c r="K126" s="1067">
        <v>46068</v>
      </c>
      <c r="L126" s="1067">
        <v>46068</v>
      </c>
      <c r="M126" s="1068" t="s">
        <v>631</v>
      </c>
      <c r="N126" s="1093">
        <v>46068</v>
      </c>
      <c r="O126" s="1065" t="s">
        <v>2892</v>
      </c>
      <c r="P126" s="1065">
        <v>25</v>
      </c>
      <c r="Q126" s="1069"/>
    </row>
    <row r="127" spans="1:17" s="1057" customFormat="1" ht="45" customHeight="1">
      <c r="A127" s="1065">
        <f t="shared" si="2"/>
        <v>121</v>
      </c>
      <c r="B127" s="1066" t="s">
        <v>3061</v>
      </c>
      <c r="C127" s="1065" t="s">
        <v>1277</v>
      </c>
      <c r="D127" s="1065" t="s">
        <v>1766</v>
      </c>
      <c r="E127" s="963"/>
      <c r="F127" s="1067">
        <v>46062</v>
      </c>
      <c r="G127" s="1067">
        <v>46068</v>
      </c>
      <c r="H127" s="1067">
        <v>46069</v>
      </c>
      <c r="I127" s="1067">
        <v>46069</v>
      </c>
      <c r="J127" s="1067">
        <v>46070</v>
      </c>
      <c r="K127" s="1067">
        <v>46071</v>
      </c>
      <c r="L127" s="1067">
        <v>46071</v>
      </c>
      <c r="M127" s="1068" t="s">
        <v>631</v>
      </c>
      <c r="N127" s="1093">
        <v>46071</v>
      </c>
      <c r="O127" s="1065" t="s">
        <v>3276</v>
      </c>
      <c r="P127" s="1065">
        <v>13</v>
      </c>
      <c r="Q127" s="1069"/>
    </row>
    <row r="128" spans="1:17" s="1057" customFormat="1" ht="45" customHeight="1">
      <c r="A128" s="1065">
        <f t="shared" si="2"/>
        <v>122</v>
      </c>
      <c r="B128" s="1066" t="s">
        <v>2957</v>
      </c>
      <c r="C128" s="1065" t="s">
        <v>1361</v>
      </c>
      <c r="D128" s="1065" t="s">
        <v>3337</v>
      </c>
      <c r="E128" s="963"/>
      <c r="F128" s="1067">
        <v>46063</v>
      </c>
      <c r="G128" s="1067">
        <v>46067</v>
      </c>
      <c r="H128" s="1067">
        <v>46068</v>
      </c>
      <c r="I128" s="1067">
        <v>46068</v>
      </c>
      <c r="J128" s="1067">
        <v>46069</v>
      </c>
      <c r="K128" s="1067">
        <v>46071</v>
      </c>
      <c r="L128" s="1067">
        <v>46071</v>
      </c>
      <c r="M128" s="1068" t="s">
        <v>631</v>
      </c>
      <c r="N128" s="1093">
        <v>46072</v>
      </c>
      <c r="O128" s="1065" t="s">
        <v>3352</v>
      </c>
      <c r="P128" s="1065">
        <v>18</v>
      </c>
      <c r="Q128" s="1069"/>
    </row>
    <row r="129" spans="1:17" s="1057" customFormat="1" ht="45" customHeight="1">
      <c r="A129" s="751">
        <f t="shared" si="2"/>
        <v>123</v>
      </c>
      <c r="B129" s="752" t="s">
        <v>2547</v>
      </c>
      <c r="C129" s="751" t="s">
        <v>62</v>
      </c>
      <c r="D129" s="751" t="s">
        <v>1766</v>
      </c>
      <c r="E129" s="787"/>
      <c r="F129" s="753">
        <v>46065</v>
      </c>
      <c r="G129" s="753">
        <v>46068</v>
      </c>
      <c r="H129" s="753">
        <v>46069</v>
      </c>
      <c r="I129" s="753">
        <v>46069</v>
      </c>
      <c r="J129" s="753">
        <v>46069</v>
      </c>
      <c r="K129" s="753">
        <v>46073</v>
      </c>
      <c r="L129" s="753">
        <v>46073</v>
      </c>
      <c r="M129" s="957" t="s">
        <v>631</v>
      </c>
      <c r="N129" s="1021">
        <v>46073</v>
      </c>
      <c r="O129" s="751" t="s">
        <v>3357</v>
      </c>
      <c r="P129" s="751">
        <v>25</v>
      </c>
      <c r="Q129" s="868"/>
    </row>
    <row r="130" spans="1:17" s="1057" customFormat="1" ht="45" customHeight="1">
      <c r="A130" s="1065">
        <f t="shared" si="2"/>
        <v>124</v>
      </c>
      <c r="B130" s="1066" t="s">
        <v>2952</v>
      </c>
      <c r="C130" s="1065" t="s">
        <v>1269</v>
      </c>
      <c r="D130" s="1065" t="s">
        <v>3337</v>
      </c>
      <c r="E130" s="963"/>
      <c r="F130" s="1067">
        <v>46063</v>
      </c>
      <c r="G130" s="1067">
        <v>46072</v>
      </c>
      <c r="H130" s="1067">
        <v>46073</v>
      </c>
      <c r="I130" s="1067">
        <v>46073</v>
      </c>
      <c r="J130" s="1067">
        <v>46073</v>
      </c>
      <c r="K130" s="1067">
        <v>46074</v>
      </c>
      <c r="L130" s="1067">
        <v>46074</v>
      </c>
      <c r="M130" s="1068" t="s">
        <v>631</v>
      </c>
      <c r="N130" s="1093">
        <v>46072</v>
      </c>
      <c r="O130" s="1065" t="s">
        <v>3353</v>
      </c>
      <c r="P130" s="1065">
        <v>15</v>
      </c>
      <c r="Q130" s="1069"/>
    </row>
    <row r="131" spans="1:17" s="1057" customFormat="1" ht="45" customHeight="1">
      <c r="A131" s="1065">
        <f t="shared" si="2"/>
        <v>125</v>
      </c>
      <c r="B131" s="1066" t="s">
        <v>2994</v>
      </c>
      <c r="C131" s="1065" t="s">
        <v>1991</v>
      </c>
      <c r="D131" s="1065" t="s">
        <v>2762</v>
      </c>
      <c r="E131" s="963"/>
      <c r="F131" s="1067">
        <v>46065</v>
      </c>
      <c r="G131" s="1067">
        <v>46077</v>
      </c>
      <c r="H131" s="1067">
        <v>46078</v>
      </c>
      <c r="I131" s="1067">
        <v>46078</v>
      </c>
      <c r="J131" s="1067">
        <v>46080</v>
      </c>
      <c r="K131" s="1067">
        <v>46080</v>
      </c>
      <c r="L131" s="1067">
        <v>46080</v>
      </c>
      <c r="M131" s="1068" t="s">
        <v>631</v>
      </c>
      <c r="N131" s="1093">
        <v>46078</v>
      </c>
      <c r="O131" s="1065" t="s">
        <v>2751</v>
      </c>
      <c r="P131" s="1065">
        <v>20</v>
      </c>
      <c r="Q131" s="1069"/>
    </row>
    <row r="132" spans="1:17" s="1057" customFormat="1" ht="45" customHeight="1">
      <c r="A132" s="1065">
        <f t="shared" si="2"/>
        <v>126</v>
      </c>
      <c r="B132" s="1066" t="s">
        <v>3197</v>
      </c>
      <c r="C132" s="1065" t="s">
        <v>62</v>
      </c>
      <c r="D132" s="1065" t="s">
        <v>1766</v>
      </c>
      <c r="E132" s="963"/>
      <c r="F132" s="1067">
        <v>46066</v>
      </c>
      <c r="G132" s="1067">
        <v>46070</v>
      </c>
      <c r="H132" s="1067">
        <v>46070</v>
      </c>
      <c r="I132" s="1067">
        <v>46070</v>
      </c>
      <c r="J132" s="1067">
        <v>46070</v>
      </c>
      <c r="K132" s="1067">
        <v>46071</v>
      </c>
      <c r="L132" s="1067">
        <v>46071</v>
      </c>
      <c r="M132" s="1068" t="s">
        <v>631</v>
      </c>
      <c r="N132" s="1093">
        <v>46072</v>
      </c>
      <c r="O132" s="1065" t="s">
        <v>3358</v>
      </c>
      <c r="P132" s="1065">
        <v>20</v>
      </c>
      <c r="Q132" s="1069"/>
    </row>
    <row r="133" spans="1:17" s="1057" customFormat="1" ht="45" customHeight="1">
      <c r="A133" s="751">
        <f t="shared" si="2"/>
        <v>127</v>
      </c>
      <c r="B133" s="752" t="s">
        <v>2972</v>
      </c>
      <c r="C133" s="751" t="s">
        <v>2235</v>
      </c>
      <c r="D133" s="751" t="s">
        <v>1766</v>
      </c>
      <c r="E133" s="788"/>
      <c r="F133" s="753">
        <v>46068</v>
      </c>
      <c r="G133" s="753">
        <v>46076</v>
      </c>
      <c r="H133" s="753">
        <v>46077</v>
      </c>
      <c r="I133" s="753">
        <v>46077</v>
      </c>
      <c r="J133" s="753">
        <v>46077</v>
      </c>
      <c r="K133" s="753">
        <v>46078</v>
      </c>
      <c r="L133" s="753">
        <v>46078</v>
      </c>
      <c r="M133" s="957" t="s">
        <v>631</v>
      </c>
      <c r="N133" s="1021">
        <v>46079</v>
      </c>
      <c r="O133" s="751" t="s">
        <v>3356</v>
      </c>
      <c r="P133" s="751">
        <v>15</v>
      </c>
      <c r="Q133" s="868"/>
    </row>
    <row r="134" spans="1:17" s="1057" customFormat="1" ht="45" customHeight="1">
      <c r="A134" s="751">
        <f t="shared" si="2"/>
        <v>128</v>
      </c>
      <c r="B134" s="752" t="s">
        <v>458</v>
      </c>
      <c r="C134" s="751" t="s">
        <v>62</v>
      </c>
      <c r="D134" s="751" t="s">
        <v>1766</v>
      </c>
      <c r="E134" s="787"/>
      <c r="F134" s="753">
        <v>46067</v>
      </c>
      <c r="G134" s="753">
        <v>46068</v>
      </c>
      <c r="H134" s="753">
        <v>46068</v>
      </c>
      <c r="I134" s="753">
        <v>46068</v>
      </c>
      <c r="J134" s="753">
        <v>46069</v>
      </c>
      <c r="K134" s="753">
        <v>46070</v>
      </c>
      <c r="L134" s="753">
        <v>46070</v>
      </c>
      <c r="M134" s="957" t="s">
        <v>631</v>
      </c>
      <c r="N134" s="1021">
        <v>46070</v>
      </c>
      <c r="O134" s="751" t="s">
        <v>2857</v>
      </c>
      <c r="P134" s="751">
        <v>16</v>
      </c>
      <c r="Q134" s="868"/>
    </row>
    <row r="135" spans="1:17" s="1057" customFormat="1" ht="45" customHeight="1">
      <c r="A135" s="1065">
        <f t="shared" si="2"/>
        <v>129</v>
      </c>
      <c r="B135" s="1066" t="s">
        <v>3052</v>
      </c>
      <c r="C135" s="1065" t="s">
        <v>1361</v>
      </c>
      <c r="D135" s="1065" t="s">
        <v>1766</v>
      </c>
      <c r="E135" s="963"/>
      <c r="F135" s="1067">
        <v>46068</v>
      </c>
      <c r="G135" s="1067">
        <v>46078</v>
      </c>
      <c r="H135" s="1067">
        <v>46080</v>
      </c>
      <c r="I135" s="1067">
        <v>46080</v>
      </c>
      <c r="J135" s="1067">
        <v>46080</v>
      </c>
      <c r="K135" s="1067">
        <v>46080</v>
      </c>
      <c r="L135" s="1067">
        <v>46080</v>
      </c>
      <c r="M135" s="1068" t="s">
        <v>631</v>
      </c>
      <c r="N135" s="1093">
        <v>46081</v>
      </c>
      <c r="O135" s="1065" t="s">
        <v>3358</v>
      </c>
      <c r="P135" s="1065">
        <v>20</v>
      </c>
      <c r="Q135" s="1069"/>
    </row>
    <row r="136" spans="1:17" s="1057" customFormat="1" ht="45" customHeight="1">
      <c r="A136" s="751">
        <f t="shared" si="2"/>
        <v>130</v>
      </c>
      <c r="B136" s="752" t="s">
        <v>3047</v>
      </c>
      <c r="C136" s="957" t="s">
        <v>3359</v>
      </c>
      <c r="D136" s="751" t="s">
        <v>1766</v>
      </c>
      <c r="E136" s="787"/>
      <c r="F136" s="753">
        <v>46068</v>
      </c>
      <c r="G136" s="753">
        <v>46074</v>
      </c>
      <c r="H136" s="753">
        <v>46074</v>
      </c>
      <c r="I136" s="753">
        <v>46074</v>
      </c>
      <c r="J136" s="753">
        <v>46075</v>
      </c>
      <c r="K136" s="753">
        <v>46077</v>
      </c>
      <c r="L136" s="753">
        <v>46077</v>
      </c>
      <c r="M136" s="957" t="s">
        <v>631</v>
      </c>
      <c r="N136" s="1021">
        <v>46078</v>
      </c>
      <c r="O136" s="751" t="s">
        <v>2873</v>
      </c>
      <c r="P136" s="751">
        <v>20</v>
      </c>
      <c r="Q136" s="868"/>
    </row>
    <row r="137" spans="1:17" s="1057" customFormat="1" ht="59" customHeight="1">
      <c r="A137" s="751">
        <f t="shared" si="2"/>
        <v>131</v>
      </c>
      <c r="B137" s="752" t="s">
        <v>3059</v>
      </c>
      <c r="C137" s="957" t="s">
        <v>3362</v>
      </c>
      <c r="D137" s="751" t="s">
        <v>2762</v>
      </c>
      <c r="E137" s="787"/>
      <c r="F137" s="753">
        <v>46072</v>
      </c>
      <c r="G137" s="753">
        <v>46082</v>
      </c>
      <c r="H137" s="753">
        <v>46082</v>
      </c>
      <c r="I137" s="753">
        <v>46086</v>
      </c>
      <c r="J137" s="753">
        <v>46087</v>
      </c>
      <c r="K137" s="753">
        <v>46097</v>
      </c>
      <c r="L137" s="753">
        <v>46097</v>
      </c>
      <c r="M137" s="957" t="s">
        <v>631</v>
      </c>
      <c r="N137" s="1021">
        <v>46097</v>
      </c>
      <c r="O137" s="751" t="s">
        <v>3358</v>
      </c>
      <c r="P137" s="751">
        <v>20</v>
      </c>
      <c r="Q137" s="868"/>
    </row>
    <row r="138" spans="1:17" s="1057" customFormat="1" ht="45" customHeight="1">
      <c r="A138" s="751">
        <f t="shared" si="2"/>
        <v>132</v>
      </c>
      <c r="B138" s="752" t="s">
        <v>3232</v>
      </c>
      <c r="C138" s="957" t="s">
        <v>2220</v>
      </c>
      <c r="D138" s="751" t="s">
        <v>2762</v>
      </c>
      <c r="E138" s="787"/>
      <c r="F138" s="753">
        <v>46072</v>
      </c>
      <c r="G138" s="753">
        <v>46079</v>
      </c>
      <c r="H138" s="753">
        <v>46080</v>
      </c>
      <c r="I138" s="753">
        <v>46080</v>
      </c>
      <c r="J138" s="753">
        <v>46081</v>
      </c>
      <c r="K138" s="753">
        <v>46081</v>
      </c>
      <c r="L138" s="753">
        <v>46081</v>
      </c>
      <c r="M138" s="957" t="s">
        <v>631</v>
      </c>
      <c r="N138" s="1021">
        <v>46084</v>
      </c>
      <c r="O138" s="751" t="s">
        <v>2892</v>
      </c>
      <c r="P138" s="751">
        <v>20</v>
      </c>
      <c r="Q138" s="868"/>
    </row>
    <row r="139" spans="1:17" s="1057" customFormat="1" ht="38" customHeight="1">
      <c r="A139" s="751">
        <f t="shared" si="2"/>
        <v>133</v>
      </c>
      <c r="B139" s="752" t="s">
        <v>3363</v>
      </c>
      <c r="C139" s="957" t="s">
        <v>76</v>
      </c>
      <c r="D139" s="751" t="s">
        <v>3336</v>
      </c>
      <c r="E139" s="787"/>
      <c r="F139" s="753">
        <v>46072</v>
      </c>
      <c r="G139" s="753">
        <v>46078</v>
      </c>
      <c r="H139" s="753">
        <v>46078</v>
      </c>
      <c r="I139" s="753">
        <v>46078</v>
      </c>
      <c r="J139" s="753">
        <v>46078</v>
      </c>
      <c r="K139" s="753">
        <v>46079</v>
      </c>
      <c r="L139" s="753">
        <v>46079</v>
      </c>
      <c r="M139" s="957" t="s">
        <v>631</v>
      </c>
      <c r="N139" s="957"/>
      <c r="O139" s="751" t="s">
        <v>3300</v>
      </c>
      <c r="P139" s="751">
        <v>15</v>
      </c>
      <c r="Q139" s="868"/>
    </row>
    <row r="140" spans="1:17" s="1057" customFormat="1" ht="45" customHeight="1">
      <c r="A140" s="751">
        <f t="shared" ref="A140:A144" si="3">A139+1</f>
        <v>134</v>
      </c>
      <c r="B140" s="752" t="s">
        <v>2954</v>
      </c>
      <c r="C140" s="957" t="s">
        <v>1269</v>
      </c>
      <c r="D140" s="751" t="s">
        <v>3336</v>
      </c>
      <c r="E140" s="787"/>
      <c r="F140" s="753">
        <v>46072</v>
      </c>
      <c r="G140" s="753">
        <v>46082</v>
      </c>
      <c r="H140" s="753">
        <v>46082</v>
      </c>
      <c r="I140" s="753">
        <v>46082</v>
      </c>
      <c r="J140" s="753">
        <v>46083</v>
      </c>
      <c r="K140" s="753">
        <v>46083</v>
      </c>
      <c r="L140" s="753">
        <v>46083</v>
      </c>
      <c r="M140" s="957" t="s">
        <v>631</v>
      </c>
      <c r="N140" s="1021">
        <v>46095</v>
      </c>
      <c r="O140" s="751" t="s">
        <v>3300</v>
      </c>
      <c r="P140" s="751">
        <v>15</v>
      </c>
      <c r="Q140" s="868"/>
    </row>
    <row r="141" spans="1:17" s="1057" customFormat="1" ht="45" customHeight="1">
      <c r="A141" s="751">
        <f t="shared" si="3"/>
        <v>135</v>
      </c>
      <c r="B141" s="752" t="s">
        <v>2583</v>
      </c>
      <c r="C141" s="957" t="s">
        <v>76</v>
      </c>
      <c r="D141" s="751" t="s">
        <v>3336</v>
      </c>
      <c r="E141" s="787"/>
      <c r="F141" s="753">
        <v>46074</v>
      </c>
      <c r="G141" s="753">
        <v>46079</v>
      </c>
      <c r="H141" s="753">
        <v>46080</v>
      </c>
      <c r="I141" s="753">
        <v>46080</v>
      </c>
      <c r="J141" s="753">
        <v>46081</v>
      </c>
      <c r="K141" s="753">
        <v>46081</v>
      </c>
      <c r="L141" s="753">
        <v>46081</v>
      </c>
      <c r="M141" s="957" t="s">
        <v>631</v>
      </c>
      <c r="N141" s="1021">
        <v>46084</v>
      </c>
      <c r="O141" s="751" t="s">
        <v>2915</v>
      </c>
      <c r="P141" s="751">
        <v>10</v>
      </c>
      <c r="Q141" s="868"/>
    </row>
    <row r="142" spans="1:17" s="1057" customFormat="1" ht="45" customHeight="1">
      <c r="A142" s="751">
        <f t="shared" si="3"/>
        <v>136</v>
      </c>
      <c r="B142" s="752" t="s">
        <v>3060</v>
      </c>
      <c r="C142" s="957" t="s">
        <v>1991</v>
      </c>
      <c r="D142" s="751" t="s">
        <v>2762</v>
      </c>
      <c r="E142" s="787"/>
      <c r="F142" s="753">
        <v>46074</v>
      </c>
      <c r="G142" s="753">
        <v>46087</v>
      </c>
      <c r="H142" s="753">
        <v>46088</v>
      </c>
      <c r="I142" s="753">
        <v>46089</v>
      </c>
      <c r="J142" s="753">
        <v>46090</v>
      </c>
      <c r="K142" s="753">
        <v>46091</v>
      </c>
      <c r="L142" s="753">
        <v>46091</v>
      </c>
      <c r="M142" s="957" t="s">
        <v>631</v>
      </c>
      <c r="N142" s="1021">
        <v>46091</v>
      </c>
      <c r="O142" s="751" t="s">
        <v>3276</v>
      </c>
      <c r="P142" s="751">
        <v>13</v>
      </c>
      <c r="Q142" s="868"/>
    </row>
    <row r="143" spans="1:17" s="1057" customFormat="1" ht="45" customHeight="1">
      <c r="A143" s="751">
        <f t="shared" si="3"/>
        <v>137</v>
      </c>
      <c r="B143" s="752" t="s">
        <v>3036</v>
      </c>
      <c r="C143" s="957" t="s">
        <v>1269</v>
      </c>
      <c r="D143" s="751" t="s">
        <v>1766</v>
      </c>
      <c r="E143" s="787"/>
      <c r="F143" s="753">
        <v>46074</v>
      </c>
      <c r="G143" s="753">
        <v>46079</v>
      </c>
      <c r="H143" s="753">
        <v>46080</v>
      </c>
      <c r="I143" s="753">
        <v>46080</v>
      </c>
      <c r="J143" s="753">
        <v>46081</v>
      </c>
      <c r="K143" s="753">
        <v>46081</v>
      </c>
      <c r="L143" s="753">
        <v>46081</v>
      </c>
      <c r="M143" s="957" t="s">
        <v>631</v>
      </c>
      <c r="N143" s="1021">
        <v>46087</v>
      </c>
      <c r="O143" s="751" t="s">
        <v>2866</v>
      </c>
      <c r="P143" s="751">
        <v>18</v>
      </c>
      <c r="Q143" s="868"/>
    </row>
    <row r="144" spans="1:17" s="1057" customFormat="1" ht="45" customHeight="1">
      <c r="A144" s="751">
        <f t="shared" si="3"/>
        <v>138</v>
      </c>
      <c r="B144" s="752" t="s">
        <v>538</v>
      </c>
      <c r="C144" s="957" t="s">
        <v>249</v>
      </c>
      <c r="D144" s="751" t="s">
        <v>3336</v>
      </c>
      <c r="E144" s="787"/>
      <c r="F144" s="753">
        <v>46075</v>
      </c>
      <c r="G144" s="753">
        <v>46078</v>
      </c>
      <c r="H144" s="753">
        <v>46079</v>
      </c>
      <c r="I144" s="753">
        <v>46079</v>
      </c>
      <c r="J144" s="753">
        <v>46079</v>
      </c>
      <c r="K144" s="753">
        <v>46079</v>
      </c>
      <c r="L144" s="753">
        <v>46079</v>
      </c>
      <c r="M144" s="957" t="s">
        <v>631</v>
      </c>
      <c r="N144" s="1021">
        <v>46081</v>
      </c>
      <c r="O144" s="751" t="s">
        <v>2857</v>
      </c>
      <c r="P144" s="751">
        <v>16</v>
      </c>
      <c r="Q144" s="868"/>
    </row>
    <row r="145" spans="1:18" s="1057" customFormat="1" ht="45" customHeight="1">
      <c r="A145" s="1065">
        <f t="shared" ref="A145:A167" si="4">A144+1</f>
        <v>139</v>
      </c>
      <c r="B145" s="1066" t="s">
        <v>188</v>
      </c>
      <c r="C145" s="1068" t="s">
        <v>76</v>
      </c>
      <c r="D145" s="1065" t="s">
        <v>3336</v>
      </c>
      <c r="E145" s="963"/>
      <c r="F145" s="1067">
        <v>46079</v>
      </c>
      <c r="G145" s="1067">
        <v>46093</v>
      </c>
      <c r="H145" s="1067">
        <v>46093</v>
      </c>
      <c r="I145" s="1067">
        <v>46093</v>
      </c>
      <c r="J145" s="1067">
        <v>46093</v>
      </c>
      <c r="K145" s="1067">
        <v>46094</v>
      </c>
      <c r="L145" s="1067">
        <v>46094</v>
      </c>
      <c r="M145" s="1068" t="s">
        <v>631</v>
      </c>
      <c r="N145" s="1068"/>
      <c r="O145" s="1065" t="s">
        <v>3300</v>
      </c>
      <c r="P145" s="1065">
        <v>15</v>
      </c>
      <c r="Q145" s="1069"/>
    </row>
    <row r="146" spans="1:18" s="1057" customFormat="1" ht="45" customHeight="1">
      <c r="A146" s="751">
        <f t="shared" si="4"/>
        <v>140</v>
      </c>
      <c r="B146" s="752" t="s">
        <v>2960</v>
      </c>
      <c r="C146" s="957" t="s">
        <v>1956</v>
      </c>
      <c r="D146" s="751" t="s">
        <v>3336</v>
      </c>
      <c r="E146" s="787"/>
      <c r="F146" s="753">
        <v>46079</v>
      </c>
      <c r="G146" s="753">
        <v>46095</v>
      </c>
      <c r="H146" s="753">
        <v>46103</v>
      </c>
      <c r="I146" s="753">
        <v>46103</v>
      </c>
      <c r="J146" s="753">
        <v>46103</v>
      </c>
      <c r="K146" s="753">
        <v>46104</v>
      </c>
      <c r="L146" s="753">
        <v>46104</v>
      </c>
      <c r="M146" s="957" t="s">
        <v>631</v>
      </c>
      <c r="N146" s="1021">
        <v>46104</v>
      </c>
      <c r="O146" s="751" t="s">
        <v>2857</v>
      </c>
      <c r="P146" s="751">
        <v>16</v>
      </c>
      <c r="Q146" s="868"/>
    </row>
    <row r="147" spans="1:18" s="1057" customFormat="1" ht="45" customHeight="1">
      <c r="A147" s="751">
        <f t="shared" si="4"/>
        <v>141</v>
      </c>
      <c r="B147" s="752" t="s">
        <v>735</v>
      </c>
      <c r="C147" s="957" t="s">
        <v>53</v>
      </c>
      <c r="D147" s="751" t="s">
        <v>3336</v>
      </c>
      <c r="E147" s="787"/>
      <c r="F147" s="753">
        <v>46086</v>
      </c>
      <c r="G147" s="753">
        <v>46110</v>
      </c>
      <c r="H147" s="753">
        <v>46111</v>
      </c>
      <c r="I147" s="753">
        <v>46111</v>
      </c>
      <c r="J147" s="753">
        <v>46111</v>
      </c>
      <c r="K147" s="753">
        <v>46112</v>
      </c>
      <c r="L147" s="753">
        <v>46112</v>
      </c>
      <c r="M147" s="957" t="s">
        <v>631</v>
      </c>
      <c r="N147" s="1021">
        <v>46118</v>
      </c>
      <c r="O147" s="751" t="s">
        <v>3303</v>
      </c>
      <c r="P147" s="751">
        <v>10</v>
      </c>
      <c r="Q147" s="868"/>
    </row>
    <row r="148" spans="1:18" s="1057" customFormat="1" ht="45" customHeight="1">
      <c r="A148" s="751">
        <f t="shared" si="4"/>
        <v>142</v>
      </c>
      <c r="B148" s="752" t="s">
        <v>3063</v>
      </c>
      <c r="C148" s="957" t="s">
        <v>1319</v>
      </c>
      <c r="D148" s="751" t="s">
        <v>1766</v>
      </c>
      <c r="E148" s="787"/>
      <c r="F148" s="753">
        <v>46081</v>
      </c>
      <c r="G148" s="753">
        <v>46101</v>
      </c>
      <c r="H148" s="753">
        <v>46103</v>
      </c>
      <c r="I148" s="753">
        <v>46103</v>
      </c>
      <c r="J148" s="753">
        <v>46104</v>
      </c>
      <c r="K148" s="753">
        <v>46107</v>
      </c>
      <c r="L148" s="753">
        <v>46107</v>
      </c>
      <c r="M148" s="957" t="s">
        <v>631</v>
      </c>
      <c r="N148" s="1021">
        <v>46113</v>
      </c>
      <c r="O148" s="751" t="s">
        <v>3183</v>
      </c>
      <c r="P148" s="751">
        <v>20</v>
      </c>
      <c r="Q148" s="868"/>
    </row>
    <row r="149" spans="1:18" s="1057" customFormat="1" ht="45" customHeight="1">
      <c r="A149" s="751">
        <f t="shared" si="4"/>
        <v>143</v>
      </c>
      <c r="B149" s="752" t="s">
        <v>3023</v>
      </c>
      <c r="C149" s="957" t="s">
        <v>1991</v>
      </c>
      <c r="D149" s="751" t="s">
        <v>2762</v>
      </c>
      <c r="E149" s="787"/>
      <c r="F149" s="753">
        <v>46082</v>
      </c>
      <c r="G149" s="753">
        <v>46103</v>
      </c>
      <c r="H149" s="753">
        <v>46104</v>
      </c>
      <c r="I149" s="753">
        <v>46104</v>
      </c>
      <c r="J149" s="753">
        <v>46105</v>
      </c>
      <c r="K149" s="753">
        <v>46109</v>
      </c>
      <c r="L149" s="753">
        <v>46109</v>
      </c>
      <c r="M149" s="957" t="s">
        <v>631</v>
      </c>
      <c r="N149" s="957"/>
      <c r="O149" s="751" t="s">
        <v>2751</v>
      </c>
      <c r="P149" s="751">
        <v>15</v>
      </c>
      <c r="Q149" s="868"/>
    </row>
    <row r="150" spans="1:18" s="1057" customFormat="1" ht="45" customHeight="1">
      <c r="A150" s="751">
        <f t="shared" si="4"/>
        <v>144</v>
      </c>
      <c r="B150" s="752" t="s">
        <v>3166</v>
      </c>
      <c r="C150" s="957" t="s">
        <v>3368</v>
      </c>
      <c r="D150" s="751" t="s">
        <v>2762</v>
      </c>
      <c r="E150" s="787"/>
      <c r="F150" s="753">
        <v>46082</v>
      </c>
      <c r="G150" s="753">
        <v>46091</v>
      </c>
      <c r="H150" s="753">
        <v>46092</v>
      </c>
      <c r="I150" s="753">
        <v>46092</v>
      </c>
      <c r="J150" s="753">
        <v>46094</v>
      </c>
      <c r="K150" s="753">
        <v>46096</v>
      </c>
      <c r="L150" s="753">
        <v>46096</v>
      </c>
      <c r="M150" s="957" t="s">
        <v>631</v>
      </c>
      <c r="N150" s="1021">
        <v>46095</v>
      </c>
      <c r="O150" s="751" t="s">
        <v>2873</v>
      </c>
      <c r="P150" s="751">
        <v>20</v>
      </c>
      <c r="Q150" s="868"/>
    </row>
    <row r="151" spans="1:18" s="1057" customFormat="1" ht="45" customHeight="1">
      <c r="A151" s="751">
        <f t="shared" si="4"/>
        <v>145</v>
      </c>
      <c r="B151" s="752" t="s">
        <v>3056</v>
      </c>
      <c r="C151" s="957" t="s">
        <v>1269</v>
      </c>
      <c r="D151" s="751" t="s">
        <v>3336</v>
      </c>
      <c r="E151" s="787"/>
      <c r="F151" s="753">
        <v>46082</v>
      </c>
      <c r="G151" s="753">
        <v>46104</v>
      </c>
      <c r="H151" s="753">
        <v>46104</v>
      </c>
      <c r="I151" s="753">
        <v>46104</v>
      </c>
      <c r="J151" s="753">
        <v>46105</v>
      </c>
      <c r="K151" s="753">
        <v>46106</v>
      </c>
      <c r="L151" s="753">
        <v>46106</v>
      </c>
      <c r="M151" s="957" t="s">
        <v>631</v>
      </c>
      <c r="N151" s="1021">
        <v>46109</v>
      </c>
      <c r="O151" s="751" t="s">
        <v>2915</v>
      </c>
      <c r="P151" s="751">
        <v>10</v>
      </c>
      <c r="Q151" s="868"/>
    </row>
    <row r="152" spans="1:18" s="1057" customFormat="1" ht="45" customHeight="1">
      <c r="A152" s="751">
        <f t="shared" si="4"/>
        <v>146</v>
      </c>
      <c r="B152" s="752" t="s">
        <v>3051</v>
      </c>
      <c r="C152" s="957" t="s">
        <v>1361</v>
      </c>
      <c r="D152" s="751" t="s">
        <v>1766</v>
      </c>
      <c r="E152" s="787"/>
      <c r="F152" s="753">
        <v>46083</v>
      </c>
      <c r="G152" s="753">
        <v>46093</v>
      </c>
      <c r="H152" s="753">
        <v>46094</v>
      </c>
      <c r="I152" s="753">
        <v>46094</v>
      </c>
      <c r="J152" s="753">
        <v>46097</v>
      </c>
      <c r="K152" s="753">
        <v>46099</v>
      </c>
      <c r="L152" s="753">
        <v>46099</v>
      </c>
      <c r="M152" s="957" t="s">
        <v>631</v>
      </c>
      <c r="N152" s="1021">
        <v>46099</v>
      </c>
      <c r="O152" s="751" t="s">
        <v>3183</v>
      </c>
      <c r="P152" s="751">
        <v>20</v>
      </c>
      <c r="Q152" s="868"/>
    </row>
    <row r="153" spans="1:18" s="1057" customFormat="1" ht="45" customHeight="1">
      <c r="A153" s="751">
        <f t="shared" si="4"/>
        <v>147</v>
      </c>
      <c r="B153" s="752" t="s">
        <v>2946</v>
      </c>
      <c r="C153" s="957" t="s">
        <v>1319</v>
      </c>
      <c r="D153" s="751" t="s">
        <v>3337</v>
      </c>
      <c r="E153" s="787"/>
      <c r="F153" s="753">
        <v>46106</v>
      </c>
      <c r="G153" s="753">
        <v>46110</v>
      </c>
      <c r="H153" s="753">
        <v>46111</v>
      </c>
      <c r="I153" s="753">
        <v>46111</v>
      </c>
      <c r="J153" s="753">
        <v>46111</v>
      </c>
      <c r="K153" s="753">
        <v>46111</v>
      </c>
      <c r="L153" s="753">
        <v>46111</v>
      </c>
      <c r="M153" s="957" t="s">
        <v>631</v>
      </c>
      <c r="N153" s="1021">
        <v>46118</v>
      </c>
      <c r="O153" s="751" t="s">
        <v>3300</v>
      </c>
      <c r="P153" s="751">
        <v>10</v>
      </c>
      <c r="Q153" s="868"/>
    </row>
    <row r="154" spans="1:18" s="1057" customFormat="1" ht="45" customHeight="1">
      <c r="A154" s="751">
        <f t="shared" si="4"/>
        <v>148</v>
      </c>
      <c r="B154" s="752" t="s">
        <v>200</v>
      </c>
      <c r="C154" s="957" t="s">
        <v>76</v>
      </c>
      <c r="D154" s="751" t="s">
        <v>3337</v>
      </c>
      <c r="E154" s="787"/>
      <c r="F154" s="753">
        <v>46094</v>
      </c>
      <c r="G154" s="753">
        <v>46099</v>
      </c>
      <c r="H154" s="753">
        <v>46100</v>
      </c>
      <c r="I154" s="753">
        <v>46100</v>
      </c>
      <c r="J154" s="753">
        <v>46100</v>
      </c>
      <c r="K154" s="753">
        <v>46100</v>
      </c>
      <c r="L154" s="753">
        <v>46100</v>
      </c>
      <c r="M154" s="957" t="s">
        <v>631</v>
      </c>
      <c r="N154" s="1021">
        <v>46100</v>
      </c>
      <c r="O154" s="751" t="s">
        <v>3300</v>
      </c>
      <c r="P154" s="751">
        <v>20</v>
      </c>
      <c r="Q154" s="868"/>
    </row>
    <row r="155" spans="1:18" s="1057" customFormat="1" ht="45" customHeight="1">
      <c r="A155" s="751">
        <f t="shared" si="4"/>
        <v>149</v>
      </c>
      <c r="B155" s="752" t="s">
        <v>2604</v>
      </c>
      <c r="C155" s="957" t="s">
        <v>3395</v>
      </c>
      <c r="D155" s="751" t="s">
        <v>2762</v>
      </c>
      <c r="E155" s="787"/>
      <c r="F155" s="753">
        <v>46097</v>
      </c>
      <c r="G155" s="753">
        <v>46110</v>
      </c>
      <c r="H155" s="753">
        <v>46111</v>
      </c>
      <c r="I155" s="753">
        <v>46111</v>
      </c>
      <c r="J155" s="753">
        <v>46111</v>
      </c>
      <c r="K155" s="753">
        <v>46112</v>
      </c>
      <c r="L155" s="753">
        <v>46112</v>
      </c>
      <c r="M155" s="957" t="s">
        <v>631</v>
      </c>
      <c r="N155" s="957"/>
      <c r="O155" s="751" t="s">
        <v>3183</v>
      </c>
      <c r="P155" s="751">
        <v>14</v>
      </c>
      <c r="Q155" s="868"/>
    </row>
    <row r="156" spans="1:18" s="1057" customFormat="1" ht="45" customHeight="1">
      <c r="A156" s="751">
        <f t="shared" si="4"/>
        <v>150</v>
      </c>
      <c r="B156" s="752" t="s">
        <v>3164</v>
      </c>
      <c r="C156" s="957" t="s">
        <v>2220</v>
      </c>
      <c r="D156" s="751" t="s">
        <v>2762</v>
      </c>
      <c r="E156" s="787"/>
      <c r="F156" s="753">
        <v>46105</v>
      </c>
      <c r="G156" s="753">
        <v>46115</v>
      </c>
      <c r="H156" s="753">
        <v>46116</v>
      </c>
      <c r="I156" s="753">
        <v>46116</v>
      </c>
      <c r="J156" s="753">
        <v>46116</v>
      </c>
      <c r="K156" s="753">
        <v>46118</v>
      </c>
      <c r="L156" s="753">
        <v>46118</v>
      </c>
      <c r="M156" s="957" t="s">
        <v>631</v>
      </c>
      <c r="N156" s="1021">
        <v>46115</v>
      </c>
      <c r="O156" s="751" t="s">
        <v>2873</v>
      </c>
      <c r="P156" s="751">
        <v>16</v>
      </c>
      <c r="Q156" s="868"/>
      <c r="R156" s="1277"/>
    </row>
    <row r="157" spans="1:18" s="1057" customFormat="1" ht="45" customHeight="1">
      <c r="A157" s="751">
        <f>A156+1</f>
        <v>151</v>
      </c>
      <c r="B157" s="752" t="s">
        <v>3163</v>
      </c>
      <c r="C157" s="957" t="s">
        <v>1980</v>
      </c>
      <c r="D157" s="751" t="s">
        <v>2762</v>
      </c>
      <c r="E157" s="787"/>
      <c r="F157" s="753">
        <v>46104</v>
      </c>
      <c r="G157" s="753">
        <v>46110</v>
      </c>
      <c r="H157" s="753">
        <v>46111</v>
      </c>
      <c r="I157" s="753">
        <v>46111</v>
      </c>
      <c r="J157" s="753">
        <v>46111</v>
      </c>
      <c r="K157" s="753">
        <v>46111</v>
      </c>
      <c r="L157" s="753">
        <v>46111</v>
      </c>
      <c r="M157" s="957" t="s">
        <v>631</v>
      </c>
      <c r="N157" s="957"/>
      <c r="O157" s="751" t="s">
        <v>3183</v>
      </c>
      <c r="P157" s="751">
        <v>16</v>
      </c>
      <c r="Q157" s="868"/>
    </row>
    <row r="158" spans="1:18" s="1057" customFormat="1" ht="45" customHeight="1">
      <c r="A158" s="655">
        <f t="shared" si="4"/>
        <v>152</v>
      </c>
      <c r="B158" s="656" t="s">
        <v>2959</v>
      </c>
      <c r="C158" s="816" t="s">
        <v>3411</v>
      </c>
      <c r="D158" s="655" t="s">
        <v>3337</v>
      </c>
      <c r="E158" s="788"/>
      <c r="F158" s="657">
        <v>46118</v>
      </c>
      <c r="G158" s="657"/>
      <c r="H158" s="657"/>
      <c r="I158" s="657"/>
      <c r="J158" s="657"/>
      <c r="K158" s="657"/>
      <c r="L158" s="657"/>
      <c r="M158" s="816" t="s">
        <v>22</v>
      </c>
      <c r="N158" s="816"/>
      <c r="O158" s="937" t="s">
        <v>2857</v>
      </c>
      <c r="P158" s="937">
        <v>12</v>
      </c>
      <c r="Q158" s="799" t="s">
        <v>3512</v>
      </c>
      <c r="R158" s="1277">
        <v>46132</v>
      </c>
    </row>
    <row r="159" spans="1:18" s="1057" customFormat="1" ht="45" customHeight="1">
      <c r="A159" s="655">
        <f t="shared" si="4"/>
        <v>153</v>
      </c>
      <c r="B159" s="656" t="s">
        <v>3026</v>
      </c>
      <c r="C159" s="816" t="s">
        <v>2026</v>
      </c>
      <c r="D159" s="655" t="s">
        <v>2762</v>
      </c>
      <c r="E159" s="788"/>
      <c r="F159" s="657">
        <v>46106</v>
      </c>
      <c r="G159" s="657"/>
      <c r="H159" s="657"/>
      <c r="I159" s="657"/>
      <c r="J159" s="657"/>
      <c r="K159" s="657"/>
      <c r="L159" s="657"/>
      <c r="M159" s="816" t="s">
        <v>22</v>
      </c>
      <c r="N159" s="816"/>
      <c r="O159" s="937" t="s">
        <v>2751</v>
      </c>
      <c r="P159" s="937">
        <v>15</v>
      </c>
      <c r="Q159" s="799" t="s">
        <v>3513</v>
      </c>
      <c r="R159" s="1277">
        <v>46127</v>
      </c>
    </row>
    <row r="160" spans="1:18" s="1057" customFormat="1" ht="45" customHeight="1">
      <c r="A160" s="751">
        <f t="shared" si="4"/>
        <v>154</v>
      </c>
      <c r="B160" s="752" t="s">
        <v>3194</v>
      </c>
      <c r="C160" s="957" t="s">
        <v>76</v>
      </c>
      <c r="D160" s="751" t="s">
        <v>3337</v>
      </c>
      <c r="E160" s="787"/>
      <c r="F160" s="753">
        <v>46106</v>
      </c>
      <c r="G160" s="753">
        <v>46116</v>
      </c>
      <c r="H160" s="753">
        <v>46116</v>
      </c>
      <c r="I160" s="753">
        <v>46116</v>
      </c>
      <c r="J160" s="753">
        <v>46116</v>
      </c>
      <c r="K160" s="753">
        <v>46117</v>
      </c>
      <c r="L160" s="753">
        <v>46117</v>
      </c>
      <c r="M160" s="957" t="s">
        <v>631</v>
      </c>
      <c r="N160" s="957"/>
      <c r="O160" s="751" t="s">
        <v>2915</v>
      </c>
      <c r="P160" s="751">
        <v>12</v>
      </c>
      <c r="Q160" s="868"/>
    </row>
    <row r="161" spans="1:18" s="1057" customFormat="1" ht="45" customHeight="1">
      <c r="A161" s="655">
        <f t="shared" si="4"/>
        <v>155</v>
      </c>
      <c r="B161" s="656" t="s">
        <v>3193</v>
      </c>
      <c r="C161" s="816" t="s">
        <v>53</v>
      </c>
      <c r="D161" s="655" t="s">
        <v>3337</v>
      </c>
      <c r="E161" s="788"/>
      <c r="F161" s="657">
        <v>46110</v>
      </c>
      <c r="G161" s="657">
        <v>46116</v>
      </c>
      <c r="H161" s="657">
        <v>46117</v>
      </c>
      <c r="I161" s="657">
        <v>46117</v>
      </c>
      <c r="J161" s="657"/>
      <c r="K161" s="657"/>
      <c r="L161" s="657"/>
      <c r="M161" s="816" t="s">
        <v>22</v>
      </c>
      <c r="N161" s="816"/>
      <c r="O161" s="937" t="s">
        <v>3151</v>
      </c>
      <c r="P161" s="937">
        <v>11</v>
      </c>
      <c r="Q161" s="799" t="s">
        <v>3515</v>
      </c>
      <c r="R161" s="1277">
        <v>46119</v>
      </c>
    </row>
    <row r="162" spans="1:18" s="1057" customFormat="1" ht="37.5">
      <c r="A162" s="655">
        <f t="shared" si="4"/>
        <v>156</v>
      </c>
      <c r="B162" s="656" t="s">
        <v>118</v>
      </c>
      <c r="C162" s="816" t="s">
        <v>53</v>
      </c>
      <c r="D162" s="655" t="s">
        <v>3337</v>
      </c>
      <c r="E162" s="788"/>
      <c r="F162" s="657">
        <v>46111</v>
      </c>
      <c r="G162" s="657">
        <v>46116</v>
      </c>
      <c r="H162" s="657">
        <v>46118</v>
      </c>
      <c r="I162" s="657">
        <v>46118</v>
      </c>
      <c r="J162" s="657">
        <v>46118</v>
      </c>
      <c r="K162" s="657"/>
      <c r="L162" s="657"/>
      <c r="M162" s="816" t="s">
        <v>22</v>
      </c>
      <c r="N162" s="816"/>
      <c r="O162" s="937" t="s">
        <v>3457</v>
      </c>
      <c r="P162" s="937">
        <v>10</v>
      </c>
      <c r="Q162" s="799" t="s">
        <v>3514</v>
      </c>
      <c r="R162" s="1277">
        <v>46119</v>
      </c>
    </row>
    <row r="163" spans="1:18" s="1057" customFormat="1" ht="45" customHeight="1">
      <c r="A163" s="655">
        <f t="shared" si="4"/>
        <v>157</v>
      </c>
      <c r="B163" s="656" t="s">
        <v>2932</v>
      </c>
      <c r="C163" s="816" t="s">
        <v>1938</v>
      </c>
      <c r="D163" s="655" t="s">
        <v>3337</v>
      </c>
      <c r="E163" s="788"/>
      <c r="F163" s="657"/>
      <c r="G163" s="657"/>
      <c r="H163" s="657"/>
      <c r="I163" s="657"/>
      <c r="J163" s="657"/>
      <c r="K163" s="657"/>
      <c r="L163" s="657"/>
      <c r="M163" s="816" t="s">
        <v>22</v>
      </c>
      <c r="N163" s="816"/>
      <c r="O163" s="937" t="s">
        <v>3457</v>
      </c>
      <c r="P163" s="655"/>
      <c r="Q163" s="799" t="s">
        <v>3476</v>
      </c>
    </row>
    <row r="164" spans="1:18" s="1057" customFormat="1" ht="45" customHeight="1">
      <c r="A164" s="655">
        <f t="shared" si="4"/>
        <v>158</v>
      </c>
      <c r="B164" s="656" t="s">
        <v>3237</v>
      </c>
      <c r="C164" s="816" t="s">
        <v>3482</v>
      </c>
      <c r="D164" s="655" t="s">
        <v>897</v>
      </c>
      <c r="E164" s="788"/>
      <c r="F164" s="657">
        <v>46116</v>
      </c>
      <c r="G164" s="657"/>
      <c r="H164" s="657"/>
      <c r="I164" s="657"/>
      <c r="J164" s="657"/>
      <c r="K164" s="657"/>
      <c r="L164" s="657"/>
      <c r="M164" s="816" t="s">
        <v>22</v>
      </c>
      <c r="N164" s="816"/>
      <c r="O164" s="937" t="s">
        <v>3183</v>
      </c>
      <c r="P164" s="655">
        <v>15</v>
      </c>
      <c r="Q164" s="799" t="s">
        <v>1416</v>
      </c>
    </row>
    <row r="165" spans="1:18" s="1057" customFormat="1" ht="45" customHeight="1">
      <c r="A165" s="655">
        <f t="shared" si="4"/>
        <v>159</v>
      </c>
      <c r="B165" s="656" t="s">
        <v>702</v>
      </c>
      <c r="C165" s="816" t="s">
        <v>53</v>
      </c>
      <c r="D165" s="655" t="s">
        <v>3337</v>
      </c>
      <c r="E165" s="788"/>
      <c r="F165" s="657"/>
      <c r="G165" s="657"/>
      <c r="H165" s="657"/>
      <c r="I165" s="657"/>
      <c r="J165" s="657"/>
      <c r="K165" s="657"/>
      <c r="L165" s="657"/>
      <c r="M165" s="816" t="s">
        <v>22</v>
      </c>
      <c r="N165" s="816"/>
      <c r="O165" s="937" t="s">
        <v>3303</v>
      </c>
      <c r="P165" s="655">
        <v>8</v>
      </c>
      <c r="Q165" s="799" t="s">
        <v>3483</v>
      </c>
    </row>
    <row r="166" spans="1:18" s="1057" customFormat="1" ht="45" customHeight="1">
      <c r="A166" s="655">
        <f t="shared" si="4"/>
        <v>160</v>
      </c>
      <c r="B166" s="656" t="s">
        <v>2935</v>
      </c>
      <c r="C166" s="816" t="s">
        <v>1277</v>
      </c>
      <c r="D166" s="655" t="s">
        <v>3337</v>
      </c>
      <c r="E166" s="788"/>
      <c r="F166" s="657"/>
      <c r="G166" s="657"/>
      <c r="H166" s="657"/>
      <c r="I166" s="657"/>
      <c r="J166" s="657"/>
      <c r="K166" s="657"/>
      <c r="L166" s="657"/>
      <c r="M166" s="816" t="s">
        <v>22</v>
      </c>
      <c r="N166" s="816"/>
      <c r="O166" s="937" t="s">
        <v>3300</v>
      </c>
      <c r="P166" s="655">
        <v>12</v>
      </c>
      <c r="Q166" s="799" t="s">
        <v>3496</v>
      </c>
    </row>
    <row r="167" spans="1:18" s="1057" customFormat="1" ht="45" customHeight="1">
      <c r="A167" s="655">
        <f t="shared" si="4"/>
        <v>161</v>
      </c>
      <c r="B167" s="656" t="s">
        <v>3165</v>
      </c>
      <c r="C167" s="816" t="s">
        <v>1269</v>
      </c>
      <c r="D167" s="655" t="s">
        <v>1766</v>
      </c>
      <c r="E167" s="788"/>
      <c r="F167" s="657"/>
      <c r="G167" s="657"/>
      <c r="H167" s="657"/>
      <c r="I167" s="657"/>
      <c r="J167" s="657"/>
      <c r="K167" s="657"/>
      <c r="L167" s="657"/>
      <c r="M167" s="816" t="s">
        <v>22</v>
      </c>
      <c r="N167" s="816"/>
      <c r="O167" s="937" t="s">
        <v>2873</v>
      </c>
      <c r="P167" s="655">
        <v>16</v>
      </c>
      <c r="Q167" s="799" t="s">
        <v>3516</v>
      </c>
    </row>
  </sheetData>
  <autoFilter ref="A5:Q167" xr:uid="{25B1D0EB-708F-4A06-9C00-687ACFD68158}">
    <filterColumn colId="6" showButton="0"/>
    <filterColumn colId="7" showButton="0"/>
    <filterColumn colId="8" showButton="0"/>
    <filterColumn colId="9" showButton="0"/>
  </autoFilter>
  <mergeCells count="17">
    <mergeCell ref="A1:H1"/>
    <mergeCell ref="G5:K5"/>
    <mergeCell ref="L5:L6"/>
    <mergeCell ref="A5:A6"/>
    <mergeCell ref="B5:B6"/>
    <mergeCell ref="C5:C6"/>
    <mergeCell ref="D5:D6"/>
    <mergeCell ref="E5:E6"/>
    <mergeCell ref="F5:F6"/>
    <mergeCell ref="P32:P33"/>
    <mergeCell ref="M5:M6"/>
    <mergeCell ref="N5:N6"/>
    <mergeCell ref="P14:P15"/>
    <mergeCell ref="P18:P19"/>
    <mergeCell ref="P20:P21"/>
    <mergeCell ref="P24:P25"/>
    <mergeCell ref="P22:P23"/>
  </mergeCells>
  <conditionalFormatting sqref="B1:B1048576">
    <cfRule type="duplicateValues" dxfId="3566" priority="1"/>
  </conditionalFormatting>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503AD-D31E-4006-8134-D67EE7E98E7A}">
  <sheetPr>
    <tabColor rgb="FFFFFF00"/>
  </sheetPr>
  <dimension ref="B2:P47"/>
  <sheetViews>
    <sheetView showZeros="0" workbookViewId="0">
      <pane xSplit="3" ySplit="1" topLeftCell="D33" activePane="bottomRight" state="frozen"/>
      <selection pane="topRight" activeCell="D1" sqref="D1"/>
      <selection pane="bottomLeft" activeCell="A3" sqref="A3"/>
      <selection pane="bottomRight" activeCell="O47" sqref="O47"/>
    </sheetView>
  </sheetViews>
  <sheetFormatPr defaultRowHeight="14.5"/>
  <cols>
    <col min="2" max="4" width="8.7265625" style="2"/>
    <col min="5" max="5" width="8.08984375" style="2" bestFit="1" customWidth="1"/>
    <col min="6" max="6" width="13.08984375" style="2" bestFit="1" customWidth="1"/>
    <col min="7" max="7" width="11.6328125" style="2" bestFit="1" customWidth="1"/>
    <col min="8" max="9" width="9" style="2" bestFit="1" customWidth="1"/>
    <col min="10" max="12" width="8.7265625" style="2"/>
  </cols>
  <sheetData>
    <row r="2" spans="4:16">
      <c r="D2" s="1190" t="s">
        <v>1785</v>
      </c>
      <c r="E2" s="1190" t="s">
        <v>3259</v>
      </c>
      <c r="F2" s="1190" t="s">
        <v>1405</v>
      </c>
      <c r="G2" s="1190" t="s">
        <v>45</v>
      </c>
      <c r="H2" s="1190" t="s">
        <v>1441</v>
      </c>
      <c r="I2" s="1190" t="s">
        <v>3389</v>
      </c>
      <c r="J2" s="1190" t="s">
        <v>1399</v>
      </c>
    </row>
    <row r="3" spans="4:16">
      <c r="D3" s="1204">
        <v>1</v>
      </c>
      <c r="E3" s="1204" t="s">
        <v>2606</v>
      </c>
      <c r="F3" s="1204" t="s">
        <v>1277</v>
      </c>
      <c r="G3" s="1204" t="s">
        <v>1766</v>
      </c>
      <c r="H3" s="940">
        <v>46039</v>
      </c>
      <c r="I3" s="940">
        <v>46058</v>
      </c>
      <c r="J3" s="1204">
        <v>105</v>
      </c>
      <c r="K3" s="1204" t="s">
        <v>3399</v>
      </c>
    </row>
    <row r="4" spans="4:16">
      <c r="D4" s="1204">
        <f t="shared" ref="D4:D34" si="0">D3+1</f>
        <v>2</v>
      </c>
      <c r="E4" s="1204" t="s">
        <v>3054</v>
      </c>
      <c r="F4" s="1204" t="s">
        <v>1269</v>
      </c>
      <c r="G4" s="1204" t="s">
        <v>1766</v>
      </c>
      <c r="H4" s="940">
        <v>46042</v>
      </c>
      <c r="I4" s="940">
        <v>46059</v>
      </c>
      <c r="J4" s="1204">
        <f>J3+1</f>
        <v>106</v>
      </c>
      <c r="K4" s="1204" t="s">
        <v>3399</v>
      </c>
    </row>
    <row r="5" spans="4:16">
      <c r="D5" s="1204">
        <f t="shared" si="0"/>
        <v>3</v>
      </c>
      <c r="E5" s="1204" t="s">
        <v>2599</v>
      </c>
      <c r="F5" s="1204" t="s">
        <v>62</v>
      </c>
      <c r="G5" s="1204" t="s">
        <v>1766</v>
      </c>
      <c r="H5" s="940">
        <v>46056</v>
      </c>
      <c r="I5" s="940">
        <v>46060</v>
      </c>
      <c r="J5" s="1204">
        <f t="shared" ref="J5:J32" si="1">J4+1</f>
        <v>107</v>
      </c>
      <c r="K5" s="1204" t="s">
        <v>3399</v>
      </c>
    </row>
    <row r="6" spans="4:16">
      <c r="D6" s="1204">
        <f t="shared" si="0"/>
        <v>4</v>
      </c>
      <c r="E6" s="1204" t="s">
        <v>2412</v>
      </c>
      <c r="F6" s="1204" t="s">
        <v>1998</v>
      </c>
      <c r="G6" s="1204" t="s">
        <v>1766</v>
      </c>
      <c r="H6" s="940">
        <v>46051</v>
      </c>
      <c r="I6" s="940">
        <v>46061</v>
      </c>
      <c r="J6" s="1204">
        <f t="shared" si="1"/>
        <v>108</v>
      </c>
      <c r="K6" s="1205" t="s">
        <v>3399</v>
      </c>
    </row>
    <row r="7" spans="4:16">
      <c r="D7" s="1204">
        <f t="shared" si="0"/>
        <v>5</v>
      </c>
      <c r="E7" s="1204" t="s">
        <v>3228</v>
      </c>
      <c r="F7" s="1204" t="s">
        <v>1319</v>
      </c>
      <c r="G7" s="1204" t="s">
        <v>1766</v>
      </c>
      <c r="H7" s="940">
        <v>46053</v>
      </c>
      <c r="I7" s="940">
        <v>46062</v>
      </c>
      <c r="J7" s="1204">
        <f t="shared" si="1"/>
        <v>109</v>
      </c>
      <c r="K7" s="1205" t="s">
        <v>3399</v>
      </c>
    </row>
    <row r="8" spans="4:16">
      <c r="D8" s="1204">
        <f t="shared" si="0"/>
        <v>6</v>
      </c>
      <c r="E8" s="1204" t="s">
        <v>2545</v>
      </c>
      <c r="F8" s="1204" t="s">
        <v>62</v>
      </c>
      <c r="G8" s="1204" t="s">
        <v>1766</v>
      </c>
      <c r="H8" s="940">
        <v>46044</v>
      </c>
      <c r="I8" s="940">
        <v>46064</v>
      </c>
      <c r="J8" s="1204">
        <f t="shared" si="1"/>
        <v>110</v>
      </c>
      <c r="K8" s="1205" t="s">
        <v>3399</v>
      </c>
    </row>
    <row r="9" spans="4:16">
      <c r="D9" s="1204">
        <f t="shared" si="0"/>
        <v>7</v>
      </c>
      <c r="E9" s="1204" t="s">
        <v>3169</v>
      </c>
      <c r="F9" s="1204" t="s">
        <v>2220</v>
      </c>
      <c r="G9" s="1204" t="s">
        <v>2762</v>
      </c>
      <c r="H9" s="940">
        <v>46040</v>
      </c>
      <c r="I9" s="940">
        <v>46065</v>
      </c>
      <c r="J9" s="1204">
        <f t="shared" si="1"/>
        <v>111</v>
      </c>
      <c r="K9" s="1205" t="s">
        <v>3399</v>
      </c>
    </row>
    <row r="10" spans="4:16">
      <c r="D10" s="1204">
        <f t="shared" si="0"/>
        <v>8</v>
      </c>
      <c r="E10" s="1204" t="s">
        <v>2605</v>
      </c>
      <c r="F10" s="1204" t="s">
        <v>76</v>
      </c>
      <c r="G10" s="1204" t="s">
        <v>1766</v>
      </c>
      <c r="H10" s="940">
        <v>46057</v>
      </c>
      <c r="I10" s="940">
        <v>46065</v>
      </c>
      <c r="J10" s="1204">
        <f t="shared" si="1"/>
        <v>112</v>
      </c>
      <c r="K10" s="1205" t="s">
        <v>3399</v>
      </c>
    </row>
    <row r="11" spans="4:16">
      <c r="D11" s="1204">
        <f t="shared" si="0"/>
        <v>9</v>
      </c>
      <c r="E11" s="1204" t="s">
        <v>2996</v>
      </c>
      <c r="F11" s="1204" t="s">
        <v>1991</v>
      </c>
      <c r="G11" s="1204" t="s">
        <v>2762</v>
      </c>
      <c r="H11" s="940">
        <v>46043</v>
      </c>
      <c r="I11" s="940">
        <v>46066</v>
      </c>
      <c r="J11" s="1204">
        <f t="shared" si="1"/>
        <v>113</v>
      </c>
      <c r="K11" s="1205" t="s">
        <v>3399</v>
      </c>
      <c r="P11">
        <f>8+30+40+26</f>
        <v>104</v>
      </c>
    </row>
    <row r="12" spans="4:16">
      <c r="D12" s="1204">
        <f t="shared" si="0"/>
        <v>10</v>
      </c>
      <c r="E12" s="1204" t="s">
        <v>3196</v>
      </c>
      <c r="F12" s="1204" t="s">
        <v>76</v>
      </c>
      <c r="G12" s="1204" t="s">
        <v>1766</v>
      </c>
      <c r="H12" s="940">
        <v>46059</v>
      </c>
      <c r="I12" s="940">
        <v>46066</v>
      </c>
      <c r="J12" s="1204">
        <f t="shared" si="1"/>
        <v>114</v>
      </c>
      <c r="K12" s="1205" t="s">
        <v>3399</v>
      </c>
    </row>
    <row r="13" spans="4:16">
      <c r="D13" s="1204">
        <f t="shared" si="0"/>
        <v>11</v>
      </c>
      <c r="E13" s="1204" t="s">
        <v>3229</v>
      </c>
      <c r="F13" s="1204" t="s">
        <v>1277</v>
      </c>
      <c r="G13" s="1204" t="s">
        <v>1766</v>
      </c>
      <c r="H13" s="940">
        <v>46058</v>
      </c>
      <c r="I13" s="940">
        <v>46067</v>
      </c>
      <c r="J13" s="1204">
        <f t="shared" si="1"/>
        <v>115</v>
      </c>
      <c r="K13" s="1205" t="s">
        <v>3399</v>
      </c>
    </row>
    <row r="14" spans="4:16">
      <c r="D14" s="1204">
        <f t="shared" si="0"/>
        <v>12</v>
      </c>
      <c r="E14" s="1204" t="s">
        <v>2546</v>
      </c>
      <c r="F14" s="1204" t="s">
        <v>76</v>
      </c>
      <c r="G14" s="1204" t="s">
        <v>1766</v>
      </c>
      <c r="H14" s="940">
        <v>46062</v>
      </c>
      <c r="I14" s="940">
        <v>46068</v>
      </c>
      <c r="J14" s="1204">
        <f t="shared" si="1"/>
        <v>116</v>
      </c>
      <c r="K14" s="1205" t="s">
        <v>3399</v>
      </c>
    </row>
    <row r="15" spans="4:16">
      <c r="D15" s="1204">
        <f t="shared" si="0"/>
        <v>13</v>
      </c>
      <c r="E15" s="1204" t="s">
        <v>3205</v>
      </c>
      <c r="F15" s="1204" t="s">
        <v>76</v>
      </c>
      <c r="G15" s="1204" t="s">
        <v>1766</v>
      </c>
      <c r="H15" s="940">
        <v>46062</v>
      </c>
      <c r="I15" s="940">
        <v>46068</v>
      </c>
      <c r="J15" s="1204">
        <f t="shared" si="1"/>
        <v>117</v>
      </c>
      <c r="K15" s="1205" t="s">
        <v>3399</v>
      </c>
    </row>
    <row r="16" spans="4:16">
      <c r="D16" s="1204">
        <f t="shared" si="0"/>
        <v>14</v>
      </c>
      <c r="E16" s="1204" t="s">
        <v>458</v>
      </c>
      <c r="F16" s="1204" t="s">
        <v>62</v>
      </c>
      <c r="G16" s="1204" t="s">
        <v>1766</v>
      </c>
      <c r="H16" s="940">
        <v>46067</v>
      </c>
      <c r="I16" s="940">
        <v>46070</v>
      </c>
      <c r="J16" s="1204">
        <f t="shared" si="1"/>
        <v>118</v>
      </c>
      <c r="K16" s="1205" t="s">
        <v>3399</v>
      </c>
    </row>
    <row r="17" spans="4:11">
      <c r="D17" s="1204">
        <f t="shared" si="0"/>
        <v>15</v>
      </c>
      <c r="E17" s="1204" t="s">
        <v>3061</v>
      </c>
      <c r="F17" s="1204" t="s">
        <v>1277</v>
      </c>
      <c r="G17" s="1204" t="s">
        <v>1766</v>
      </c>
      <c r="H17" s="940">
        <v>46062</v>
      </c>
      <c r="I17" s="940">
        <v>46071</v>
      </c>
      <c r="J17" s="1204">
        <f t="shared" si="1"/>
        <v>119</v>
      </c>
      <c r="K17" s="1205" t="s">
        <v>3399</v>
      </c>
    </row>
    <row r="18" spans="4:11">
      <c r="D18" s="1204">
        <f t="shared" si="0"/>
        <v>16</v>
      </c>
      <c r="E18" s="1204" t="s">
        <v>2957</v>
      </c>
      <c r="F18" s="1204" t="s">
        <v>1361</v>
      </c>
      <c r="G18" s="1204" t="s">
        <v>3337</v>
      </c>
      <c r="H18" s="940">
        <v>46063</v>
      </c>
      <c r="I18" s="940">
        <v>46071</v>
      </c>
      <c r="J18" s="1204">
        <f t="shared" si="1"/>
        <v>120</v>
      </c>
      <c r="K18" s="1205" t="s">
        <v>3399</v>
      </c>
    </row>
    <row r="19" spans="4:11">
      <c r="D19" s="1204">
        <f t="shared" si="0"/>
        <v>17</v>
      </c>
      <c r="E19" s="1204" t="s">
        <v>3197</v>
      </c>
      <c r="F19" s="1204" t="s">
        <v>62</v>
      </c>
      <c r="G19" s="1204" t="s">
        <v>1766</v>
      </c>
      <c r="H19" s="940">
        <v>46066</v>
      </c>
      <c r="I19" s="940">
        <v>46071</v>
      </c>
      <c r="J19" s="1204">
        <f t="shared" si="1"/>
        <v>121</v>
      </c>
      <c r="K19" s="1205" t="s">
        <v>3399</v>
      </c>
    </row>
    <row r="20" spans="4:11">
      <c r="D20" s="1204">
        <f t="shared" si="0"/>
        <v>18</v>
      </c>
      <c r="E20" s="1204" t="s">
        <v>3030</v>
      </c>
      <c r="F20" s="1204" t="s">
        <v>1277</v>
      </c>
      <c r="G20" s="1204" t="s">
        <v>1766</v>
      </c>
      <c r="H20" s="940">
        <v>46059</v>
      </c>
      <c r="I20" s="940">
        <v>46072</v>
      </c>
      <c r="J20" s="1204">
        <f t="shared" si="1"/>
        <v>122</v>
      </c>
      <c r="K20" s="1205" t="s">
        <v>3399</v>
      </c>
    </row>
    <row r="21" spans="4:11">
      <c r="D21" s="1204">
        <f t="shared" si="0"/>
        <v>19</v>
      </c>
      <c r="E21" s="1204" t="s">
        <v>2547</v>
      </c>
      <c r="F21" s="1204" t="s">
        <v>62</v>
      </c>
      <c r="G21" s="1204" t="s">
        <v>1766</v>
      </c>
      <c r="H21" s="940">
        <v>46065</v>
      </c>
      <c r="I21" s="940">
        <v>46073</v>
      </c>
      <c r="J21" s="1204">
        <f t="shared" si="1"/>
        <v>123</v>
      </c>
      <c r="K21" s="1205" t="s">
        <v>3399</v>
      </c>
    </row>
    <row r="22" spans="4:11">
      <c r="D22" s="1204">
        <f t="shared" si="0"/>
        <v>20</v>
      </c>
      <c r="E22" s="1204" t="s">
        <v>529</v>
      </c>
      <c r="F22" s="1204" t="s">
        <v>76</v>
      </c>
      <c r="G22" s="1204" t="s">
        <v>3337</v>
      </c>
      <c r="H22" s="940">
        <v>46058</v>
      </c>
      <c r="I22" s="940">
        <v>46074</v>
      </c>
      <c r="J22" s="1204">
        <f t="shared" si="1"/>
        <v>124</v>
      </c>
      <c r="K22" s="1205" t="s">
        <v>3399</v>
      </c>
    </row>
    <row r="23" spans="4:11">
      <c r="D23" s="1204">
        <f t="shared" si="0"/>
        <v>21</v>
      </c>
      <c r="E23" s="1204" t="s">
        <v>2952</v>
      </c>
      <c r="F23" s="1204" t="s">
        <v>1269</v>
      </c>
      <c r="G23" s="1204" t="s">
        <v>3337</v>
      </c>
      <c r="H23" s="940">
        <v>46063</v>
      </c>
      <c r="I23" s="940">
        <v>46074</v>
      </c>
      <c r="J23" s="1204">
        <f t="shared" si="1"/>
        <v>125</v>
      </c>
      <c r="K23" s="1205" t="s">
        <v>3399</v>
      </c>
    </row>
    <row r="24" spans="4:11">
      <c r="D24" s="1204">
        <f t="shared" si="0"/>
        <v>22</v>
      </c>
      <c r="E24" s="1204" t="s">
        <v>3047</v>
      </c>
      <c r="F24" s="1204" t="s">
        <v>3359</v>
      </c>
      <c r="G24" s="1204" t="s">
        <v>1766</v>
      </c>
      <c r="H24" s="940">
        <v>46068</v>
      </c>
      <c r="I24" s="940">
        <v>46077</v>
      </c>
      <c r="J24" s="1204">
        <f t="shared" si="1"/>
        <v>126</v>
      </c>
      <c r="K24" s="1205" t="s">
        <v>3399</v>
      </c>
    </row>
    <row r="25" spans="4:11">
      <c r="D25" s="1204">
        <f t="shared" si="0"/>
        <v>23</v>
      </c>
      <c r="E25" s="1204" t="s">
        <v>2972</v>
      </c>
      <c r="F25" s="1204" t="s">
        <v>2235</v>
      </c>
      <c r="G25" s="1204" t="s">
        <v>1766</v>
      </c>
      <c r="H25" s="940">
        <v>46068</v>
      </c>
      <c r="I25" s="940">
        <v>46078</v>
      </c>
      <c r="J25" s="1204">
        <f t="shared" si="1"/>
        <v>127</v>
      </c>
      <c r="K25" s="1205" t="s">
        <v>3399</v>
      </c>
    </row>
    <row r="26" spans="4:11">
      <c r="D26" s="1204">
        <f t="shared" si="0"/>
        <v>24</v>
      </c>
      <c r="E26" s="1204" t="s">
        <v>3363</v>
      </c>
      <c r="F26" s="1204" t="s">
        <v>76</v>
      </c>
      <c r="G26" s="1204" t="s">
        <v>3336</v>
      </c>
      <c r="H26" s="940">
        <v>46072</v>
      </c>
      <c r="I26" s="940">
        <v>46079</v>
      </c>
      <c r="J26" s="1204">
        <f t="shared" si="1"/>
        <v>128</v>
      </c>
      <c r="K26" s="1205" t="s">
        <v>3399</v>
      </c>
    </row>
    <row r="27" spans="4:11">
      <c r="D27" s="1204">
        <f t="shared" si="0"/>
        <v>25</v>
      </c>
      <c r="E27" s="1204" t="s">
        <v>538</v>
      </c>
      <c r="F27" s="1204" t="s">
        <v>249</v>
      </c>
      <c r="G27" s="1204" t="s">
        <v>3336</v>
      </c>
      <c r="H27" s="940">
        <v>46075</v>
      </c>
      <c r="I27" s="940">
        <v>46079</v>
      </c>
      <c r="J27" s="1204">
        <f t="shared" si="1"/>
        <v>129</v>
      </c>
      <c r="K27" s="1205" t="s">
        <v>3399</v>
      </c>
    </row>
    <row r="28" spans="4:11">
      <c r="D28" s="1204">
        <f t="shared" si="0"/>
        <v>26</v>
      </c>
      <c r="E28" s="1204" t="s">
        <v>2994</v>
      </c>
      <c r="F28" s="1204" t="s">
        <v>1991</v>
      </c>
      <c r="G28" s="1204" t="s">
        <v>1766</v>
      </c>
      <c r="H28" s="940">
        <v>46065</v>
      </c>
      <c r="I28" s="940">
        <v>46080</v>
      </c>
      <c r="J28" s="1204">
        <f t="shared" si="1"/>
        <v>130</v>
      </c>
      <c r="K28" s="1205" t="s">
        <v>3399</v>
      </c>
    </row>
    <row r="29" spans="4:11">
      <c r="D29" s="1204">
        <f t="shared" si="0"/>
        <v>27</v>
      </c>
      <c r="E29" s="1204" t="s">
        <v>3052</v>
      </c>
      <c r="F29" s="1204" t="s">
        <v>1361</v>
      </c>
      <c r="G29" s="1204" t="s">
        <v>1766</v>
      </c>
      <c r="H29" s="940">
        <v>46068</v>
      </c>
      <c r="I29" s="940">
        <v>46080</v>
      </c>
      <c r="J29" s="1204">
        <f t="shared" si="1"/>
        <v>131</v>
      </c>
      <c r="K29" s="1205" t="s">
        <v>3399</v>
      </c>
    </row>
    <row r="30" spans="4:11">
      <c r="D30" s="1204">
        <f t="shared" si="0"/>
        <v>28</v>
      </c>
      <c r="E30" s="1204" t="s">
        <v>3232</v>
      </c>
      <c r="F30" s="1204" t="s">
        <v>2220</v>
      </c>
      <c r="G30" s="1204" t="s">
        <v>2762</v>
      </c>
      <c r="H30" s="940">
        <v>46072</v>
      </c>
      <c r="I30" s="940">
        <v>46081</v>
      </c>
      <c r="J30" s="1204">
        <f t="shared" si="1"/>
        <v>132</v>
      </c>
      <c r="K30" s="1205" t="s">
        <v>3399</v>
      </c>
    </row>
    <row r="31" spans="4:11">
      <c r="D31" s="1204">
        <f t="shared" si="0"/>
        <v>29</v>
      </c>
      <c r="E31" s="1204" t="s">
        <v>2583</v>
      </c>
      <c r="F31" s="1204" t="s">
        <v>76</v>
      </c>
      <c r="G31" s="1204" t="s">
        <v>3336</v>
      </c>
      <c r="H31" s="940">
        <v>46074</v>
      </c>
      <c r="I31" s="940">
        <v>46081</v>
      </c>
      <c r="J31" s="1204">
        <f t="shared" si="1"/>
        <v>133</v>
      </c>
      <c r="K31" s="1204" t="s">
        <v>3399</v>
      </c>
    </row>
    <row r="32" spans="4:11">
      <c r="D32" s="1204">
        <f t="shared" si="0"/>
        <v>30</v>
      </c>
      <c r="E32" s="1204" t="s">
        <v>3036</v>
      </c>
      <c r="F32" s="1204" t="s">
        <v>1269</v>
      </c>
      <c r="G32" s="1204" t="s">
        <v>1766</v>
      </c>
      <c r="H32" s="940">
        <v>46074</v>
      </c>
      <c r="I32" s="940">
        <v>46081</v>
      </c>
      <c r="J32" s="1204">
        <f t="shared" si="1"/>
        <v>134</v>
      </c>
      <c r="K32" s="1205" t="s">
        <v>3399</v>
      </c>
    </row>
    <row r="33" spans="4:11">
      <c r="D33" s="1204">
        <f t="shared" si="0"/>
        <v>31</v>
      </c>
      <c r="E33" s="1205" t="s">
        <v>495</v>
      </c>
      <c r="F33" s="1205" t="s">
        <v>249</v>
      </c>
      <c r="G33" s="1205" t="s">
        <v>1766</v>
      </c>
      <c r="H33" s="1204"/>
      <c r="I33" s="1204"/>
      <c r="J33" s="1204">
        <v>135</v>
      </c>
      <c r="K33" s="1205" t="s">
        <v>3399</v>
      </c>
    </row>
    <row r="34" spans="4:11">
      <c r="D34" s="1204">
        <f t="shared" si="0"/>
        <v>32</v>
      </c>
      <c r="E34" s="1204" t="s">
        <v>421</v>
      </c>
      <c r="F34" s="1204"/>
      <c r="G34" s="1204"/>
      <c r="H34" s="1206">
        <v>46077</v>
      </c>
      <c r="I34" s="1206">
        <v>46082</v>
      </c>
      <c r="J34" s="1204">
        <v>136</v>
      </c>
      <c r="K34" s="1205" t="s">
        <v>3399</v>
      </c>
    </row>
    <row r="37" spans="4:11">
      <c r="D37" s="1190" t="s">
        <v>1785</v>
      </c>
      <c r="E37" s="1190" t="s">
        <v>3259</v>
      </c>
      <c r="F37" s="1190" t="s">
        <v>1405</v>
      </c>
      <c r="G37" s="1190" t="s">
        <v>45</v>
      </c>
      <c r="H37" s="1190" t="s">
        <v>1441</v>
      </c>
      <c r="I37" s="1190" t="s">
        <v>3389</v>
      </c>
      <c r="J37" s="1190" t="s">
        <v>1399</v>
      </c>
    </row>
    <row r="38" spans="4:11">
      <c r="D38" s="1204">
        <v>1</v>
      </c>
      <c r="E38" s="1204" t="s">
        <v>3059</v>
      </c>
      <c r="F38" s="1204" t="s">
        <v>3362</v>
      </c>
      <c r="G38" s="1204" t="s">
        <v>2762</v>
      </c>
      <c r="H38" s="940">
        <v>46072</v>
      </c>
      <c r="I38" s="940">
        <v>46097</v>
      </c>
      <c r="J38" s="1204">
        <v>140</v>
      </c>
      <c r="K38" s="1204"/>
    </row>
    <row r="39" spans="4:11">
      <c r="D39" s="1204">
        <f>D38+1</f>
        <v>2</v>
      </c>
      <c r="E39" s="1204" t="s">
        <v>3060</v>
      </c>
      <c r="F39" s="1204" t="s">
        <v>1991</v>
      </c>
      <c r="G39" s="1204" t="s">
        <v>2762</v>
      </c>
      <c r="H39" s="940">
        <v>46074</v>
      </c>
      <c r="I39" s="940">
        <v>46091</v>
      </c>
      <c r="J39" s="1204">
        <v>137</v>
      </c>
      <c r="K39" s="1204"/>
    </row>
    <row r="40" spans="4:11">
      <c r="D40" s="1204">
        <f t="shared" ref="D40:D47" si="2">D39+1</f>
        <v>3</v>
      </c>
      <c r="E40" s="1204" t="s">
        <v>188</v>
      </c>
      <c r="F40" s="1204" t="s">
        <v>76</v>
      </c>
      <c r="G40" s="1204" t="s">
        <v>3336</v>
      </c>
      <c r="H40" s="940">
        <v>46085</v>
      </c>
      <c r="I40" s="940">
        <v>46094</v>
      </c>
      <c r="J40" s="1204">
        <v>138</v>
      </c>
      <c r="K40" s="1204" t="s">
        <v>3399</v>
      </c>
    </row>
    <row r="41" spans="4:11">
      <c r="D41" s="1204">
        <f t="shared" si="2"/>
        <v>4</v>
      </c>
      <c r="E41" s="1204" t="s">
        <v>2960</v>
      </c>
      <c r="F41" s="1204" t="s">
        <v>1956</v>
      </c>
      <c r="G41" s="1204" t="s">
        <v>3336</v>
      </c>
      <c r="H41" s="940">
        <v>46084</v>
      </c>
      <c r="I41" s="940">
        <v>46104</v>
      </c>
      <c r="J41" s="1204">
        <v>143</v>
      </c>
      <c r="K41" s="1204" t="s">
        <v>3399</v>
      </c>
    </row>
    <row r="42" spans="4:11">
      <c r="D42" s="1204">
        <f t="shared" si="2"/>
        <v>5</v>
      </c>
      <c r="E42" s="1204" t="s">
        <v>3063</v>
      </c>
      <c r="F42" s="1204" t="s">
        <v>1319</v>
      </c>
      <c r="G42" s="1204" t="s">
        <v>1766</v>
      </c>
      <c r="H42" s="940">
        <v>46081</v>
      </c>
      <c r="I42" s="940">
        <v>46107</v>
      </c>
      <c r="J42" s="1204">
        <v>145</v>
      </c>
      <c r="K42" s="1204"/>
    </row>
    <row r="43" spans="4:11">
      <c r="D43" s="1204">
        <f t="shared" si="2"/>
        <v>6</v>
      </c>
      <c r="E43" s="1204" t="s">
        <v>3166</v>
      </c>
      <c r="F43" s="1204" t="s">
        <v>3368</v>
      </c>
      <c r="G43" s="1204" t="s">
        <v>2762</v>
      </c>
      <c r="H43" s="940">
        <v>46082</v>
      </c>
      <c r="I43" s="940">
        <v>46096</v>
      </c>
      <c r="J43" s="1204">
        <v>139</v>
      </c>
      <c r="K43" s="1204"/>
    </row>
    <row r="44" spans="4:11">
      <c r="D44" s="1204">
        <f t="shared" si="2"/>
        <v>7</v>
      </c>
      <c r="E44" s="1204" t="s">
        <v>3056</v>
      </c>
      <c r="F44" s="1204" t="s">
        <v>1269</v>
      </c>
      <c r="G44" s="1204" t="s">
        <v>3336</v>
      </c>
      <c r="H44" s="940">
        <v>46082</v>
      </c>
      <c r="I44" s="940">
        <v>46106</v>
      </c>
      <c r="J44" s="1204">
        <v>144</v>
      </c>
      <c r="K44" s="1204"/>
    </row>
    <row r="45" spans="4:11">
      <c r="D45" s="1204">
        <f t="shared" si="2"/>
        <v>8</v>
      </c>
      <c r="E45" s="1204" t="s">
        <v>3051</v>
      </c>
      <c r="F45" s="1204" t="s">
        <v>1361</v>
      </c>
      <c r="G45" s="1204" t="s">
        <v>1766</v>
      </c>
      <c r="H45" s="940">
        <v>46083</v>
      </c>
      <c r="I45" s="940">
        <v>46099</v>
      </c>
      <c r="J45" s="1204">
        <v>141</v>
      </c>
      <c r="K45" s="1204"/>
    </row>
    <row r="46" spans="4:11">
      <c r="D46" s="1204">
        <f t="shared" si="2"/>
        <v>9</v>
      </c>
      <c r="E46" s="1204" t="s">
        <v>200</v>
      </c>
      <c r="F46" s="1204" t="s">
        <v>76</v>
      </c>
      <c r="G46" s="1204" t="s">
        <v>3337</v>
      </c>
      <c r="H46" s="940">
        <v>46094</v>
      </c>
      <c r="I46" s="940">
        <v>46100</v>
      </c>
      <c r="J46" s="1204">
        <v>142</v>
      </c>
      <c r="K46" s="1204" t="s">
        <v>3399</v>
      </c>
    </row>
    <row r="47" spans="4:11">
      <c r="D47" s="1204">
        <f t="shared" si="2"/>
        <v>10</v>
      </c>
      <c r="E47" s="1204" t="s">
        <v>3023</v>
      </c>
      <c r="F47" s="1204" t="s">
        <v>1991</v>
      </c>
      <c r="G47" s="1204" t="s">
        <v>2762</v>
      </c>
      <c r="H47" s="1206">
        <v>46082</v>
      </c>
      <c r="I47" s="1206">
        <v>46109</v>
      </c>
      <c r="J47" s="1204">
        <v>146</v>
      </c>
      <c r="K47" s="1204" t="s">
        <v>3399</v>
      </c>
    </row>
  </sheetData>
  <autoFilter ref="D2:I32" xr:uid="{B19503AD-D31E-4006-8134-D67EE7E98E7A}">
    <sortState xmlns:xlrd2="http://schemas.microsoft.com/office/spreadsheetml/2017/richdata2" ref="D3:I32">
      <sortCondition ref="I2:I32"/>
    </sortState>
  </autoFilter>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C007C-0A21-408D-BD8C-9C18B447F129}">
  <sheetPr>
    <tabColor rgb="FF002060"/>
  </sheetPr>
  <dimension ref="B2:G38"/>
  <sheetViews>
    <sheetView workbookViewId="0">
      <selection activeCell="E4" sqref="E4"/>
    </sheetView>
  </sheetViews>
  <sheetFormatPr defaultRowHeight="14.5"/>
  <cols>
    <col min="2" max="2" width="4.6328125" bestFit="1" customWidth="1"/>
    <col min="3" max="3" width="29.90625" bestFit="1" customWidth="1"/>
    <col min="4" max="4" width="10.453125" bestFit="1" customWidth="1"/>
    <col min="5" max="5" width="10" bestFit="1" customWidth="1"/>
  </cols>
  <sheetData>
    <row r="2" spans="2:7" ht="43.5">
      <c r="B2" s="10" t="s">
        <v>1785</v>
      </c>
      <c r="C2" s="10" t="s">
        <v>2425</v>
      </c>
      <c r="D2" s="756" t="s">
        <v>2883</v>
      </c>
      <c r="E2" s="10" t="s">
        <v>631</v>
      </c>
      <c r="F2" s="10" t="s">
        <v>22</v>
      </c>
      <c r="G2" s="10" t="s">
        <v>593</v>
      </c>
    </row>
    <row r="3" spans="2:7">
      <c r="B3" s="33">
        <v>1</v>
      </c>
      <c r="C3" s="962" t="s">
        <v>2884</v>
      </c>
      <c r="D3" s="33">
        <v>93</v>
      </c>
      <c r="E3" s="33">
        <v>81</v>
      </c>
      <c r="F3" s="33">
        <v>9</v>
      </c>
      <c r="G3" s="33">
        <f>D3-E3-F3</f>
        <v>3</v>
      </c>
    </row>
    <row r="4" spans="2:7">
      <c r="B4" s="33">
        <f>B3+1</f>
        <v>2</v>
      </c>
      <c r="C4" s="962" t="s">
        <v>2885</v>
      </c>
      <c r="D4" s="33">
        <v>166</v>
      </c>
      <c r="E4" s="33">
        <v>152</v>
      </c>
      <c r="F4" s="33">
        <v>9</v>
      </c>
      <c r="G4" s="33">
        <f>D4-E4-F4</f>
        <v>5</v>
      </c>
    </row>
    <row r="5" spans="2:7">
      <c r="B5" s="33">
        <f>B4+1</f>
        <v>3</v>
      </c>
      <c r="C5" s="962" t="s">
        <v>2886</v>
      </c>
      <c r="D5" s="33">
        <v>49</v>
      </c>
      <c r="E5" s="33">
        <v>44</v>
      </c>
      <c r="F5" s="33">
        <v>5</v>
      </c>
      <c r="G5" s="33">
        <f>D5-E5-F5</f>
        <v>0</v>
      </c>
    </row>
    <row r="6" spans="2:7">
      <c r="B6" s="33">
        <f>B5+1</f>
        <v>4</v>
      </c>
      <c r="C6" s="962" t="s">
        <v>2727</v>
      </c>
      <c r="D6" s="33">
        <v>2</v>
      </c>
      <c r="E6" s="33"/>
      <c r="F6" s="33">
        <v>2</v>
      </c>
      <c r="G6" s="33">
        <f>D6-E6-F6</f>
        <v>0</v>
      </c>
    </row>
    <row r="7" spans="2:7">
      <c r="B7" s="1368" t="s">
        <v>994</v>
      </c>
      <c r="C7" s="1368"/>
      <c r="D7" s="1020">
        <f>SUM(D3:D6)</f>
        <v>310</v>
      </c>
      <c r="E7" s="1020">
        <f>SUM(E3:E6)</f>
        <v>277</v>
      </c>
      <c r="F7" s="1020">
        <f>SUM(F3:F6)</f>
        <v>25</v>
      </c>
      <c r="G7" s="1020">
        <f>SUM(G3:G6)</f>
        <v>8</v>
      </c>
    </row>
    <row r="38" spans="4:5">
      <c r="D38" s="1209">
        <v>46098</v>
      </c>
      <c r="E38">
        <v>3</v>
      </c>
    </row>
  </sheetData>
  <mergeCells count="1">
    <mergeCell ref="B7:C7"/>
  </mergeCell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569F2-8232-44B1-9A8D-202F3F5E5D6A}">
  <sheetPr>
    <tabColor rgb="FF002060"/>
  </sheetPr>
  <dimension ref="A1:P56"/>
  <sheetViews>
    <sheetView workbookViewId="0">
      <pane ySplit="6" topLeftCell="A50" activePane="bottomLeft" state="frozen"/>
      <selection activeCell="D5" sqref="D5"/>
      <selection pane="bottomLeft" activeCell="A56" sqref="A56"/>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9.1796875" style="648" customWidth="1"/>
    <col min="6" max="6" width="10.08984375" style="648" bestFit="1" customWidth="1"/>
    <col min="7" max="7" width="11.08984375" style="648" bestFit="1" customWidth="1"/>
    <col min="8" max="8" width="9.1796875" style="648" bestFit="1" customWidth="1"/>
    <col min="9" max="9" width="12.6328125" style="648" bestFit="1" customWidth="1"/>
    <col min="10" max="10" width="9.1796875" style="648" customWidth="1"/>
    <col min="11" max="11" width="12.08984375" style="649" customWidth="1"/>
    <col min="12" max="12" width="9.26953125" style="648" bestFit="1" customWidth="1"/>
    <col min="13" max="13" width="9.26953125" style="648" customWidth="1"/>
    <col min="14" max="14" width="19.08984375" style="650" bestFit="1" customWidth="1"/>
    <col min="15" max="15" width="12.6328125" style="650" bestFit="1" customWidth="1"/>
    <col min="16" max="16" width="33.36328125" style="648" customWidth="1"/>
    <col min="17" max="17" width="7.90625" style="648"/>
    <col min="18" max="18" width="12.453125" style="648" customWidth="1"/>
    <col min="19" max="16384" width="7.90625" style="648"/>
  </cols>
  <sheetData>
    <row r="1" spans="1:16" ht="12.5">
      <c r="A1" s="645" t="s">
        <v>37</v>
      </c>
      <c r="B1" s="646"/>
      <c r="C1" s="647"/>
      <c r="D1" s="647"/>
      <c r="E1" s="647"/>
      <c r="F1" s="647"/>
      <c r="G1" s="647"/>
      <c r="H1" s="647"/>
      <c r="I1" s="647"/>
      <c r="J1" s="647"/>
      <c r="L1" s="647"/>
      <c r="M1" s="647"/>
      <c r="N1" s="699" t="s">
        <v>38</v>
      </c>
      <c r="O1" s="700">
        <f>'TB-605'!E1</f>
        <v>46118</v>
      </c>
    </row>
    <row r="2" spans="1:16" ht="12.5">
      <c r="A2" s="651" t="s">
        <v>2849</v>
      </c>
      <c r="B2" s="652"/>
      <c r="C2" s="653"/>
      <c r="D2" s="653"/>
      <c r="E2" s="653"/>
      <c r="F2" s="653"/>
      <c r="G2" s="653"/>
      <c r="H2" s="653"/>
      <c r="I2" s="653"/>
      <c r="J2" s="653"/>
      <c r="L2" s="653"/>
      <c r="M2" s="653"/>
    </row>
    <row r="3" spans="1:16" ht="12.5">
      <c r="A3" s="651" t="s">
        <v>642</v>
      </c>
      <c r="B3" s="651"/>
      <c r="C3" s="654"/>
      <c r="D3" s="654"/>
      <c r="E3" s="654"/>
      <c r="F3" s="654"/>
      <c r="G3" s="654"/>
      <c r="H3" s="654"/>
      <c r="I3" s="654"/>
      <c r="J3" s="654"/>
      <c r="L3" s="654"/>
      <c r="M3" s="654"/>
    </row>
    <row r="5" spans="1:16" s="661" customFormat="1" ht="17.5" customHeight="1">
      <c r="A5" s="1481" t="s">
        <v>1785</v>
      </c>
      <c r="B5" s="1481" t="s">
        <v>998</v>
      </c>
      <c r="C5" s="1481" t="s">
        <v>44</v>
      </c>
      <c r="D5" s="1481" t="s">
        <v>45</v>
      </c>
      <c r="E5" s="1481" t="s">
        <v>1441</v>
      </c>
      <c r="F5" s="1483" t="s">
        <v>28</v>
      </c>
      <c r="G5" s="1484"/>
      <c r="H5" s="1484"/>
      <c r="I5" s="1484"/>
      <c r="J5" s="1485"/>
      <c r="K5" s="1486" t="s">
        <v>2419</v>
      </c>
      <c r="L5" s="1481" t="s">
        <v>627</v>
      </c>
      <c r="M5" s="1481" t="s">
        <v>609</v>
      </c>
      <c r="N5" s="659" t="s">
        <v>1763</v>
      </c>
      <c r="O5" s="660" t="s">
        <v>1764</v>
      </c>
      <c r="P5" s="660" t="s">
        <v>1765</v>
      </c>
    </row>
    <row r="6" spans="1:16" s="661" customFormat="1" ht="17.5" customHeight="1">
      <c r="A6" s="1482"/>
      <c r="B6" s="1482"/>
      <c r="C6" s="1482"/>
      <c r="D6" s="1482"/>
      <c r="E6" s="1482"/>
      <c r="F6" s="659" t="s">
        <v>1416</v>
      </c>
      <c r="G6" s="659" t="s">
        <v>2417</v>
      </c>
      <c r="H6" s="659" t="s">
        <v>2391</v>
      </c>
      <c r="I6" s="659" t="s">
        <v>2418</v>
      </c>
      <c r="J6" s="659" t="s">
        <v>2409</v>
      </c>
      <c r="K6" s="1487"/>
      <c r="L6" s="1482"/>
      <c r="M6" s="1482"/>
      <c r="N6" s="659"/>
      <c r="O6" s="660"/>
      <c r="P6" s="660"/>
    </row>
    <row r="7" spans="1:16" s="658" customFormat="1" ht="29.5" customHeight="1">
      <c r="A7" s="751">
        <v>1</v>
      </c>
      <c r="B7" s="752" t="s">
        <v>2850</v>
      </c>
      <c r="C7" s="751" t="s">
        <v>1277</v>
      </c>
      <c r="D7" s="751" t="s">
        <v>92</v>
      </c>
      <c r="E7" s="753">
        <v>45931</v>
      </c>
      <c r="F7" s="753">
        <v>45945</v>
      </c>
      <c r="G7" s="753">
        <v>45953</v>
      </c>
      <c r="H7" s="753">
        <v>45953</v>
      </c>
      <c r="I7" s="753">
        <v>45954</v>
      </c>
      <c r="J7" s="753">
        <v>45956</v>
      </c>
      <c r="K7" s="753">
        <v>45956</v>
      </c>
      <c r="L7" s="957" t="s">
        <v>631</v>
      </c>
      <c r="M7" s="1021">
        <v>45970</v>
      </c>
      <c r="N7" s="751" t="s">
        <v>3134</v>
      </c>
      <c r="O7" s="751">
        <v>8</v>
      </c>
      <c r="P7" s="868"/>
    </row>
    <row r="8" spans="1:16" s="658" customFormat="1" ht="29.5" customHeight="1">
      <c r="A8" s="751">
        <v>2</v>
      </c>
      <c r="B8" s="752" t="s">
        <v>2880</v>
      </c>
      <c r="C8" s="751" t="s">
        <v>1319</v>
      </c>
      <c r="D8" s="751" t="s">
        <v>92</v>
      </c>
      <c r="E8" s="753">
        <v>45954</v>
      </c>
      <c r="F8" s="753">
        <v>45967</v>
      </c>
      <c r="G8" s="753">
        <v>45968</v>
      </c>
      <c r="H8" s="753">
        <v>45970</v>
      </c>
      <c r="I8" s="753">
        <v>45970</v>
      </c>
      <c r="J8" s="753">
        <v>45971</v>
      </c>
      <c r="K8" s="753">
        <v>45971</v>
      </c>
      <c r="L8" s="957" t="s">
        <v>631</v>
      </c>
      <c r="M8" s="1021">
        <v>45972</v>
      </c>
      <c r="N8" s="751" t="s">
        <v>3134</v>
      </c>
      <c r="O8" s="751">
        <v>13</v>
      </c>
      <c r="P8" s="868"/>
    </row>
    <row r="9" spans="1:16" s="658" customFormat="1" ht="29.5" customHeight="1">
      <c r="A9" s="751">
        <v>3</v>
      </c>
      <c r="B9" s="752" t="s">
        <v>2868</v>
      </c>
      <c r="C9" s="751" t="s">
        <v>1269</v>
      </c>
      <c r="D9" s="751" t="s">
        <v>92</v>
      </c>
      <c r="E9" s="753">
        <v>45944</v>
      </c>
      <c r="F9" s="753">
        <v>45953</v>
      </c>
      <c r="G9" s="753">
        <v>45960</v>
      </c>
      <c r="H9" s="753">
        <v>45960</v>
      </c>
      <c r="I9" s="753">
        <v>45961</v>
      </c>
      <c r="J9" s="753">
        <v>45961</v>
      </c>
      <c r="K9" s="753">
        <v>45961</v>
      </c>
      <c r="L9" s="957" t="s">
        <v>631</v>
      </c>
      <c r="M9" s="1021">
        <v>45981</v>
      </c>
      <c r="N9" s="751" t="s">
        <v>2869</v>
      </c>
      <c r="O9" s="751">
        <v>8</v>
      </c>
      <c r="P9" s="868"/>
    </row>
    <row r="10" spans="1:16" s="658" customFormat="1" ht="29.5" customHeight="1">
      <c r="A10" s="751">
        <v>4</v>
      </c>
      <c r="B10" s="752" t="s">
        <v>1650</v>
      </c>
      <c r="C10" s="751" t="s">
        <v>1361</v>
      </c>
      <c r="D10" s="751" t="s">
        <v>92</v>
      </c>
      <c r="E10" s="753">
        <v>45954</v>
      </c>
      <c r="F10" s="753">
        <v>45960</v>
      </c>
      <c r="G10" s="753">
        <v>45967</v>
      </c>
      <c r="H10" s="753">
        <v>45967</v>
      </c>
      <c r="I10" s="753">
        <v>45968</v>
      </c>
      <c r="J10" s="753">
        <v>45969</v>
      </c>
      <c r="K10" s="753">
        <v>45969</v>
      </c>
      <c r="L10" s="957" t="s">
        <v>631</v>
      </c>
      <c r="M10" s="1021">
        <v>45975</v>
      </c>
      <c r="N10" s="751" t="s">
        <v>2879</v>
      </c>
      <c r="O10" s="751">
        <v>9</v>
      </c>
      <c r="P10" s="868"/>
    </row>
    <row r="11" spans="1:16" s="658" customFormat="1" ht="29.5" customHeight="1">
      <c r="A11" s="751">
        <v>5</v>
      </c>
      <c r="B11" s="752" t="s">
        <v>1138</v>
      </c>
      <c r="C11" s="751" t="s">
        <v>90</v>
      </c>
      <c r="D11" s="751" t="s">
        <v>92</v>
      </c>
      <c r="E11" s="753">
        <v>45968</v>
      </c>
      <c r="F11" s="753">
        <v>45990</v>
      </c>
      <c r="G11" s="753">
        <v>45991</v>
      </c>
      <c r="H11" s="753">
        <v>45991</v>
      </c>
      <c r="I11" s="753">
        <v>45991</v>
      </c>
      <c r="J11" s="753">
        <v>45991</v>
      </c>
      <c r="K11" s="753">
        <v>45991</v>
      </c>
      <c r="L11" s="957" t="s">
        <v>631</v>
      </c>
      <c r="M11" s="1021">
        <v>45995</v>
      </c>
      <c r="N11" s="1479" t="s">
        <v>2879</v>
      </c>
      <c r="O11" s="1479">
        <v>10</v>
      </c>
      <c r="P11" s="868"/>
    </row>
    <row r="12" spans="1:16" s="658" customFormat="1" ht="29.5" customHeight="1">
      <c r="A12" s="751">
        <v>6</v>
      </c>
      <c r="B12" s="752" t="s">
        <v>1124</v>
      </c>
      <c r="C12" s="751" t="s">
        <v>1269</v>
      </c>
      <c r="D12" s="751" t="s">
        <v>92</v>
      </c>
      <c r="E12" s="753">
        <v>45975</v>
      </c>
      <c r="F12" s="753">
        <v>45979</v>
      </c>
      <c r="G12" s="753">
        <v>45981</v>
      </c>
      <c r="H12" s="753">
        <v>45982</v>
      </c>
      <c r="I12" s="753" t="s">
        <v>3154</v>
      </c>
      <c r="J12" s="753">
        <v>45983</v>
      </c>
      <c r="K12" s="753">
        <v>45983</v>
      </c>
      <c r="L12" s="957" t="s">
        <v>631</v>
      </c>
      <c r="M12" s="1021">
        <v>45995</v>
      </c>
      <c r="N12" s="1480"/>
      <c r="O12" s="1480"/>
      <c r="P12" s="868"/>
    </row>
    <row r="13" spans="1:16" s="658" customFormat="1" ht="29.5" customHeight="1">
      <c r="A13" s="751">
        <v>7</v>
      </c>
      <c r="B13" s="752" t="s">
        <v>2887</v>
      </c>
      <c r="C13" s="751" t="s">
        <v>2688</v>
      </c>
      <c r="D13" s="751" t="s">
        <v>92</v>
      </c>
      <c r="E13" s="753">
        <v>45958</v>
      </c>
      <c r="F13" s="753">
        <v>45965</v>
      </c>
      <c r="G13" s="753">
        <v>45988</v>
      </c>
      <c r="H13" s="753">
        <v>45989</v>
      </c>
      <c r="I13" s="753">
        <v>45990</v>
      </c>
      <c r="J13" s="753">
        <v>45990</v>
      </c>
      <c r="K13" s="753">
        <v>45990</v>
      </c>
      <c r="L13" s="957" t="s">
        <v>631</v>
      </c>
      <c r="M13" s="1021">
        <v>45995</v>
      </c>
      <c r="N13" s="751" t="s">
        <v>2888</v>
      </c>
      <c r="O13" s="751">
        <v>10</v>
      </c>
      <c r="P13" s="868"/>
    </row>
    <row r="14" spans="1:16" s="658" customFormat="1" ht="29.5" customHeight="1">
      <c r="A14" s="751">
        <v>8</v>
      </c>
      <c r="B14" s="752" t="s">
        <v>2411</v>
      </c>
      <c r="C14" s="751" t="s">
        <v>1277</v>
      </c>
      <c r="D14" s="751" t="s">
        <v>92</v>
      </c>
      <c r="E14" s="753">
        <v>45963</v>
      </c>
      <c r="F14" s="753">
        <v>45979</v>
      </c>
      <c r="G14" s="753">
        <v>45981</v>
      </c>
      <c r="H14" s="753">
        <v>45982</v>
      </c>
      <c r="I14" s="753" t="s">
        <v>3154</v>
      </c>
      <c r="J14" s="753">
        <v>45983</v>
      </c>
      <c r="K14" s="753">
        <v>45983</v>
      </c>
      <c r="L14" s="957" t="s">
        <v>631</v>
      </c>
      <c r="M14" s="1021">
        <v>45994</v>
      </c>
      <c r="N14" s="751" t="s">
        <v>2869</v>
      </c>
      <c r="O14" s="751">
        <v>12</v>
      </c>
      <c r="P14" s="868"/>
    </row>
    <row r="15" spans="1:16" s="658" customFormat="1" ht="29.5" customHeight="1">
      <c r="A15" s="751">
        <v>9</v>
      </c>
      <c r="B15" s="752" t="s">
        <v>2972</v>
      </c>
      <c r="C15" s="751" t="s">
        <v>2235</v>
      </c>
      <c r="D15" s="751" t="s">
        <v>92</v>
      </c>
      <c r="E15" s="753">
        <v>45971</v>
      </c>
      <c r="F15" s="753">
        <v>45988</v>
      </c>
      <c r="G15" s="753">
        <v>45988</v>
      </c>
      <c r="H15" s="753">
        <v>45988</v>
      </c>
      <c r="I15" s="753">
        <v>45988</v>
      </c>
      <c r="J15" s="753">
        <v>45988</v>
      </c>
      <c r="K15" s="753">
        <v>45988</v>
      </c>
      <c r="L15" s="957" t="s">
        <v>631</v>
      </c>
      <c r="M15" s="1021">
        <v>45999</v>
      </c>
      <c r="N15" s="751" t="s">
        <v>3134</v>
      </c>
      <c r="O15" s="751">
        <v>13</v>
      </c>
      <c r="P15" s="868"/>
    </row>
    <row r="16" spans="1:16" s="658" customFormat="1" ht="29.5" customHeight="1">
      <c r="A16" s="751">
        <v>10</v>
      </c>
      <c r="B16" s="752" t="s">
        <v>3095</v>
      </c>
      <c r="C16" s="751" t="s">
        <v>1937</v>
      </c>
      <c r="D16" s="751" t="s">
        <v>92</v>
      </c>
      <c r="E16" s="753">
        <v>45975</v>
      </c>
      <c r="F16" s="753">
        <v>45979</v>
      </c>
      <c r="G16" s="753">
        <v>45989</v>
      </c>
      <c r="H16" s="753">
        <v>45989</v>
      </c>
      <c r="I16" s="753">
        <v>45990</v>
      </c>
      <c r="J16" s="753">
        <v>45990</v>
      </c>
      <c r="K16" s="753">
        <v>45990</v>
      </c>
      <c r="L16" s="957" t="s">
        <v>631</v>
      </c>
      <c r="M16" s="1021">
        <v>45994</v>
      </c>
      <c r="N16" s="751" t="s">
        <v>3146</v>
      </c>
      <c r="O16" s="751">
        <v>10</v>
      </c>
      <c r="P16" s="868"/>
    </row>
    <row r="17" spans="1:16" s="658" customFormat="1" ht="29.5" customHeight="1">
      <c r="A17" s="751">
        <f t="shared" ref="A17:A22" si="0">A16+1</f>
        <v>11</v>
      </c>
      <c r="B17" s="752" t="s">
        <v>3091</v>
      </c>
      <c r="C17" s="751" t="s">
        <v>3157</v>
      </c>
      <c r="D17" s="751" t="s">
        <v>1766</v>
      </c>
      <c r="E17" s="753">
        <v>45984</v>
      </c>
      <c r="F17" s="753">
        <v>45997</v>
      </c>
      <c r="G17" s="753">
        <v>45997</v>
      </c>
      <c r="H17" s="753">
        <v>45997</v>
      </c>
      <c r="I17" s="753">
        <v>45998</v>
      </c>
      <c r="J17" s="753">
        <v>45999</v>
      </c>
      <c r="K17" s="753">
        <v>45999</v>
      </c>
      <c r="L17" s="957" t="s">
        <v>631</v>
      </c>
      <c r="M17" s="1118">
        <v>46024</v>
      </c>
      <c r="N17" s="751" t="s">
        <v>2879</v>
      </c>
      <c r="O17" s="751">
        <v>10</v>
      </c>
      <c r="P17" s="868"/>
    </row>
    <row r="18" spans="1:16" s="658" customFormat="1" ht="30" customHeight="1">
      <c r="A18" s="751">
        <f t="shared" si="0"/>
        <v>12</v>
      </c>
      <c r="B18" s="752" t="s">
        <v>3094</v>
      </c>
      <c r="C18" s="751" t="s">
        <v>2688</v>
      </c>
      <c r="D18" s="751" t="s">
        <v>1766</v>
      </c>
      <c r="E18" s="753">
        <v>45987</v>
      </c>
      <c r="F18" s="753">
        <v>46008</v>
      </c>
      <c r="G18" s="753">
        <v>46009</v>
      </c>
      <c r="H18" s="753">
        <v>46009</v>
      </c>
      <c r="I18" s="753">
        <v>46009</v>
      </c>
      <c r="J18" s="753">
        <v>46010</v>
      </c>
      <c r="K18" s="753">
        <v>46010</v>
      </c>
      <c r="L18" s="957" t="s">
        <v>631</v>
      </c>
      <c r="M18" s="1021">
        <v>46012</v>
      </c>
      <c r="N18" s="751" t="s">
        <v>3146</v>
      </c>
      <c r="O18" s="751">
        <v>10</v>
      </c>
      <c r="P18" s="868"/>
    </row>
    <row r="19" spans="1:16" s="658" customFormat="1" ht="36.5" customHeight="1">
      <c r="A19" s="751">
        <f t="shared" si="0"/>
        <v>13</v>
      </c>
      <c r="B19" s="752" t="s">
        <v>2975</v>
      </c>
      <c r="C19" s="751" t="s">
        <v>1998</v>
      </c>
      <c r="D19" s="751" t="s">
        <v>92</v>
      </c>
      <c r="E19" s="753">
        <v>45989</v>
      </c>
      <c r="F19" s="753">
        <v>46009</v>
      </c>
      <c r="G19" s="753">
        <v>46010</v>
      </c>
      <c r="H19" s="753">
        <v>46011</v>
      </c>
      <c r="I19" s="753">
        <v>46012</v>
      </c>
      <c r="J19" s="753">
        <v>46012</v>
      </c>
      <c r="K19" s="753">
        <v>46012</v>
      </c>
      <c r="L19" s="957" t="s">
        <v>631</v>
      </c>
      <c r="M19" s="1021">
        <v>46014</v>
      </c>
      <c r="N19" s="751" t="s">
        <v>3134</v>
      </c>
      <c r="O19" s="751">
        <v>13</v>
      </c>
      <c r="P19" s="868"/>
    </row>
    <row r="20" spans="1:16" s="658" customFormat="1" ht="30" customHeight="1">
      <c r="A20" s="751">
        <f t="shared" si="0"/>
        <v>14</v>
      </c>
      <c r="B20" s="752" t="s">
        <v>3020</v>
      </c>
      <c r="C20" s="751" t="s">
        <v>1319</v>
      </c>
      <c r="D20" s="751" t="s">
        <v>92</v>
      </c>
      <c r="E20" s="753">
        <v>45993</v>
      </c>
      <c r="F20" s="753">
        <v>46000</v>
      </c>
      <c r="G20" s="753">
        <v>46006</v>
      </c>
      <c r="H20" s="753">
        <v>46006</v>
      </c>
      <c r="I20" s="753">
        <v>46007</v>
      </c>
      <c r="J20" s="753">
        <v>46008</v>
      </c>
      <c r="K20" s="753">
        <v>46008</v>
      </c>
      <c r="L20" s="957" t="s">
        <v>631</v>
      </c>
      <c r="M20" s="1021">
        <v>46009</v>
      </c>
      <c r="N20" s="751" t="s">
        <v>2869</v>
      </c>
      <c r="O20" s="751">
        <v>12</v>
      </c>
      <c r="P20" s="868"/>
    </row>
    <row r="21" spans="1:16" s="658" customFormat="1" ht="36.5" customHeight="1">
      <c r="A21" s="751">
        <f t="shared" si="0"/>
        <v>15</v>
      </c>
      <c r="B21" s="752" t="s">
        <v>3002</v>
      </c>
      <c r="C21" s="751" t="s">
        <v>2688</v>
      </c>
      <c r="D21" s="751" t="s">
        <v>92</v>
      </c>
      <c r="E21" s="753">
        <v>45994</v>
      </c>
      <c r="F21" s="753">
        <v>46009</v>
      </c>
      <c r="G21" s="753">
        <v>46009</v>
      </c>
      <c r="H21" s="753">
        <v>46009</v>
      </c>
      <c r="I21" s="753">
        <v>46012</v>
      </c>
      <c r="J21" s="753">
        <v>46012</v>
      </c>
      <c r="K21" s="753">
        <v>46012</v>
      </c>
      <c r="L21" s="957" t="s">
        <v>631</v>
      </c>
      <c r="M21" s="1021">
        <v>46017</v>
      </c>
      <c r="N21" s="751" t="s">
        <v>2888</v>
      </c>
      <c r="O21" s="751">
        <v>10</v>
      </c>
      <c r="P21" s="868"/>
    </row>
    <row r="22" spans="1:16" s="658" customFormat="1" ht="30" customHeight="1">
      <c r="A22" s="751">
        <f t="shared" si="0"/>
        <v>16</v>
      </c>
      <c r="B22" s="752" t="s">
        <v>1659</v>
      </c>
      <c r="C22" s="751" t="s">
        <v>76</v>
      </c>
      <c r="D22" s="751" t="s">
        <v>1766</v>
      </c>
      <c r="E22" s="753">
        <v>45999</v>
      </c>
      <c r="F22" s="753">
        <v>46007</v>
      </c>
      <c r="G22" s="753">
        <v>46007</v>
      </c>
      <c r="H22" s="753">
        <v>46007</v>
      </c>
      <c r="I22" s="753">
        <v>46007</v>
      </c>
      <c r="J22" s="753">
        <v>46008</v>
      </c>
      <c r="K22" s="753">
        <v>46008</v>
      </c>
      <c r="L22" s="957" t="s">
        <v>631</v>
      </c>
      <c r="M22" s="1118">
        <v>46025</v>
      </c>
      <c r="N22" s="751" t="s">
        <v>2879</v>
      </c>
      <c r="O22" s="751">
        <v>10</v>
      </c>
      <c r="P22" s="868"/>
    </row>
    <row r="23" spans="1:16" s="1057" customFormat="1" ht="27.5" customHeight="1">
      <c r="A23" s="751">
        <f t="shared" ref="A23:A36" si="1">A22+1</f>
        <v>17</v>
      </c>
      <c r="B23" s="752" t="s">
        <v>3105</v>
      </c>
      <c r="C23" s="751" t="s">
        <v>2688</v>
      </c>
      <c r="D23" s="751" t="s">
        <v>92</v>
      </c>
      <c r="E23" s="753">
        <v>46012</v>
      </c>
      <c r="F23" s="753">
        <v>46019</v>
      </c>
      <c r="G23" s="753">
        <v>46021</v>
      </c>
      <c r="H23" s="753">
        <v>46022</v>
      </c>
      <c r="I23" s="753">
        <v>46022</v>
      </c>
      <c r="J23" s="753">
        <v>46022</v>
      </c>
      <c r="K23" s="753">
        <v>46022</v>
      </c>
      <c r="L23" s="957" t="s">
        <v>631</v>
      </c>
      <c r="M23" s="1021">
        <v>46024</v>
      </c>
      <c r="N23" s="751" t="s">
        <v>3146</v>
      </c>
      <c r="O23" s="751">
        <v>10</v>
      </c>
      <c r="P23" s="868"/>
    </row>
    <row r="24" spans="1:16" s="1057" customFormat="1" ht="30" customHeight="1">
      <c r="A24" s="751">
        <f t="shared" si="1"/>
        <v>18</v>
      </c>
      <c r="B24" s="752" t="s">
        <v>3093</v>
      </c>
      <c r="C24" s="751" t="s">
        <v>1980</v>
      </c>
      <c r="D24" s="751" t="s">
        <v>1766</v>
      </c>
      <c r="E24" s="753">
        <v>46012</v>
      </c>
      <c r="F24" s="753">
        <v>46016</v>
      </c>
      <c r="G24" s="753">
        <v>46017</v>
      </c>
      <c r="H24" s="753">
        <v>46017</v>
      </c>
      <c r="I24" s="753">
        <v>46018</v>
      </c>
      <c r="J24" s="753">
        <v>46019</v>
      </c>
      <c r="K24" s="753">
        <v>46019</v>
      </c>
      <c r="L24" s="957" t="s">
        <v>631</v>
      </c>
      <c r="M24" s="1118">
        <v>46032</v>
      </c>
      <c r="N24" s="751" t="s">
        <v>2879</v>
      </c>
      <c r="O24" s="751">
        <v>10</v>
      </c>
      <c r="P24" s="868"/>
    </row>
    <row r="25" spans="1:16" s="1057" customFormat="1" ht="32" customHeight="1">
      <c r="A25" s="751">
        <f t="shared" si="1"/>
        <v>19</v>
      </c>
      <c r="B25" s="752" t="s">
        <v>3114</v>
      </c>
      <c r="C25" s="751" t="s">
        <v>1269</v>
      </c>
      <c r="D25" s="751" t="s">
        <v>92</v>
      </c>
      <c r="E25" s="753">
        <v>46016</v>
      </c>
      <c r="F25" s="753">
        <v>46019</v>
      </c>
      <c r="G25" s="753">
        <v>46025</v>
      </c>
      <c r="H25" s="753">
        <v>46026</v>
      </c>
      <c r="I25" s="753">
        <v>46026</v>
      </c>
      <c r="J25" s="753">
        <v>46027</v>
      </c>
      <c r="K25" s="753">
        <v>46027</v>
      </c>
      <c r="L25" s="957" t="s">
        <v>631</v>
      </c>
      <c r="M25" s="1021">
        <v>46030</v>
      </c>
      <c r="N25" s="751" t="s">
        <v>2888</v>
      </c>
      <c r="O25" s="751">
        <v>10</v>
      </c>
      <c r="P25" s="868"/>
    </row>
    <row r="26" spans="1:16" s="1057" customFormat="1" ht="30" customHeight="1">
      <c r="A26" s="751">
        <f t="shared" si="1"/>
        <v>20</v>
      </c>
      <c r="B26" s="752" t="s">
        <v>3285</v>
      </c>
      <c r="C26" s="751" t="s">
        <v>2688</v>
      </c>
      <c r="D26" s="751" t="s">
        <v>92</v>
      </c>
      <c r="E26" s="753">
        <v>46016</v>
      </c>
      <c r="F26" s="753">
        <v>46019</v>
      </c>
      <c r="G26" s="753">
        <v>46021</v>
      </c>
      <c r="H26" s="753">
        <v>46021</v>
      </c>
      <c r="I26" s="753">
        <v>46021</v>
      </c>
      <c r="J26" s="753">
        <v>46025</v>
      </c>
      <c r="K26" s="753">
        <v>46025</v>
      </c>
      <c r="L26" s="957" t="s">
        <v>631</v>
      </c>
      <c r="M26" s="1021">
        <v>46026</v>
      </c>
      <c r="N26" s="751" t="s">
        <v>2869</v>
      </c>
      <c r="O26" s="751">
        <v>12</v>
      </c>
      <c r="P26" s="868"/>
    </row>
    <row r="27" spans="1:16" s="1057" customFormat="1" ht="32" customHeight="1">
      <c r="A27" s="751">
        <f t="shared" si="1"/>
        <v>21</v>
      </c>
      <c r="B27" s="752" t="s">
        <v>2924</v>
      </c>
      <c r="C27" s="751" t="s">
        <v>2235</v>
      </c>
      <c r="D27" s="751" t="s">
        <v>92</v>
      </c>
      <c r="E27" s="753">
        <v>46016</v>
      </c>
      <c r="F27" s="753">
        <v>46022</v>
      </c>
      <c r="G27" s="753">
        <v>46025</v>
      </c>
      <c r="H27" s="753">
        <v>46026</v>
      </c>
      <c r="I27" s="753">
        <v>46027</v>
      </c>
      <c r="J27" s="753">
        <v>46029</v>
      </c>
      <c r="K27" s="753">
        <v>46029</v>
      </c>
      <c r="L27" s="957" t="s">
        <v>631</v>
      </c>
      <c r="M27" s="1021">
        <v>46034</v>
      </c>
      <c r="N27" s="751" t="s">
        <v>3134</v>
      </c>
      <c r="O27" s="751">
        <v>13</v>
      </c>
      <c r="P27" s="868"/>
    </row>
    <row r="28" spans="1:16" s="1057" customFormat="1" ht="30" customHeight="1">
      <c r="A28" s="751">
        <f t="shared" si="1"/>
        <v>22</v>
      </c>
      <c r="B28" s="752" t="s">
        <v>3092</v>
      </c>
      <c r="C28" s="751" t="s">
        <v>1319</v>
      </c>
      <c r="D28" s="751" t="s">
        <v>1766</v>
      </c>
      <c r="E28" s="753">
        <v>46019</v>
      </c>
      <c r="F28" s="753">
        <v>46031</v>
      </c>
      <c r="G28" s="753">
        <v>46033</v>
      </c>
      <c r="H28" s="753">
        <v>46033</v>
      </c>
      <c r="I28" s="753">
        <v>46033</v>
      </c>
      <c r="J28" s="753">
        <v>46034</v>
      </c>
      <c r="K28" s="753">
        <v>46034</v>
      </c>
      <c r="L28" s="957" t="s">
        <v>631</v>
      </c>
      <c r="M28" s="957" t="s">
        <v>631</v>
      </c>
      <c r="N28" s="751" t="s">
        <v>2879</v>
      </c>
      <c r="O28" s="751">
        <v>10</v>
      </c>
      <c r="P28" s="868"/>
    </row>
    <row r="29" spans="1:16" s="1057" customFormat="1" ht="30" customHeight="1">
      <c r="A29" s="751">
        <f t="shared" si="1"/>
        <v>23</v>
      </c>
      <c r="B29" s="752" t="s">
        <v>3106</v>
      </c>
      <c r="C29" s="751" t="s">
        <v>3157</v>
      </c>
      <c r="D29" s="751" t="s">
        <v>92</v>
      </c>
      <c r="E29" s="753">
        <v>46020</v>
      </c>
      <c r="F29" s="753">
        <v>46034</v>
      </c>
      <c r="G29" s="753">
        <v>46038</v>
      </c>
      <c r="H29" s="753">
        <v>46039</v>
      </c>
      <c r="I29" s="753">
        <v>46039</v>
      </c>
      <c r="J29" s="753">
        <v>46041</v>
      </c>
      <c r="K29" s="753">
        <v>46041</v>
      </c>
      <c r="L29" s="957" t="s">
        <v>631</v>
      </c>
      <c r="M29" s="1021">
        <v>46043</v>
      </c>
      <c r="N29" s="751" t="s">
        <v>3146</v>
      </c>
      <c r="O29" s="751">
        <v>10</v>
      </c>
      <c r="P29" s="868"/>
    </row>
    <row r="30" spans="1:16" s="1057" customFormat="1" ht="30" customHeight="1">
      <c r="A30" s="751">
        <f t="shared" si="1"/>
        <v>24</v>
      </c>
      <c r="B30" s="752" t="s">
        <v>3089</v>
      </c>
      <c r="C30" s="751" t="s">
        <v>3298</v>
      </c>
      <c r="D30" s="751" t="s">
        <v>92</v>
      </c>
      <c r="E30" s="753">
        <v>46033</v>
      </c>
      <c r="F30" s="753">
        <v>46041</v>
      </c>
      <c r="G30" s="753">
        <v>46041</v>
      </c>
      <c r="H30" s="753">
        <v>46042</v>
      </c>
      <c r="I30" s="753">
        <v>46042</v>
      </c>
      <c r="J30" s="753">
        <v>46043</v>
      </c>
      <c r="K30" s="753">
        <v>46043</v>
      </c>
      <c r="L30" s="957" t="s">
        <v>631</v>
      </c>
      <c r="M30" s="1021">
        <v>46044</v>
      </c>
      <c r="N30" s="751" t="s">
        <v>2879</v>
      </c>
      <c r="O30" s="751">
        <v>10</v>
      </c>
      <c r="P30" s="868"/>
    </row>
    <row r="31" spans="1:16" s="1057" customFormat="1" ht="30" customHeight="1">
      <c r="A31" s="751">
        <f t="shared" si="1"/>
        <v>25</v>
      </c>
      <c r="B31" s="752" t="s">
        <v>2977</v>
      </c>
      <c r="C31" s="751" t="s">
        <v>2220</v>
      </c>
      <c r="D31" s="751" t="s">
        <v>1766</v>
      </c>
      <c r="E31" s="753">
        <v>46034</v>
      </c>
      <c r="F31" s="753">
        <v>46076</v>
      </c>
      <c r="G31" s="753">
        <v>46078</v>
      </c>
      <c r="H31" s="753">
        <v>46079</v>
      </c>
      <c r="I31" s="753">
        <v>46079</v>
      </c>
      <c r="J31" s="753">
        <v>46079</v>
      </c>
      <c r="K31" s="753">
        <v>46079</v>
      </c>
      <c r="L31" s="957" t="s">
        <v>631</v>
      </c>
      <c r="M31" s="957"/>
      <c r="N31" s="751" t="s">
        <v>3134</v>
      </c>
      <c r="O31" s="751">
        <v>13</v>
      </c>
      <c r="P31" s="868"/>
    </row>
    <row r="32" spans="1:16" s="1057" customFormat="1" ht="30" customHeight="1">
      <c r="A32" s="751">
        <f t="shared" si="1"/>
        <v>26</v>
      </c>
      <c r="B32" s="752" t="s">
        <v>2415</v>
      </c>
      <c r="C32" s="751" t="s">
        <v>1319</v>
      </c>
      <c r="D32" s="751" t="s">
        <v>54</v>
      </c>
      <c r="E32" s="753">
        <v>46037</v>
      </c>
      <c r="F32" s="753">
        <v>46056</v>
      </c>
      <c r="G32" s="753">
        <v>46060</v>
      </c>
      <c r="H32" s="753">
        <v>46060</v>
      </c>
      <c r="I32" s="753">
        <v>46060</v>
      </c>
      <c r="J32" s="753">
        <v>46063</v>
      </c>
      <c r="K32" s="753">
        <v>46063</v>
      </c>
      <c r="L32" s="957" t="s">
        <v>631</v>
      </c>
      <c r="M32" s="1021">
        <v>46064</v>
      </c>
      <c r="N32" s="751" t="s">
        <v>3301</v>
      </c>
      <c r="O32" s="751">
        <v>6</v>
      </c>
      <c r="P32" s="868"/>
    </row>
    <row r="33" spans="1:16" s="1057" customFormat="1" ht="30" customHeight="1">
      <c r="A33" s="751">
        <f t="shared" si="1"/>
        <v>27</v>
      </c>
      <c r="B33" s="752" t="s">
        <v>3023</v>
      </c>
      <c r="C33" s="751" t="s">
        <v>1277</v>
      </c>
      <c r="D33" s="751" t="s">
        <v>92</v>
      </c>
      <c r="E33" s="753">
        <v>46039</v>
      </c>
      <c r="F33" s="753">
        <v>46053</v>
      </c>
      <c r="G33" s="753">
        <v>46053</v>
      </c>
      <c r="H33" s="753">
        <v>46053</v>
      </c>
      <c r="I33" s="753">
        <v>46053</v>
      </c>
      <c r="J33" s="753">
        <v>46053</v>
      </c>
      <c r="K33" s="753">
        <v>46053</v>
      </c>
      <c r="L33" s="957" t="s">
        <v>631</v>
      </c>
      <c r="M33" s="957" t="s">
        <v>631</v>
      </c>
      <c r="N33" s="751" t="s">
        <v>2869</v>
      </c>
      <c r="O33" s="751">
        <v>12</v>
      </c>
      <c r="P33" s="868"/>
    </row>
    <row r="34" spans="1:16" s="1057" customFormat="1" ht="30" customHeight="1">
      <c r="A34" s="751">
        <f t="shared" si="1"/>
        <v>28</v>
      </c>
      <c r="B34" s="752" t="s">
        <v>3304</v>
      </c>
      <c r="C34" s="751" t="s">
        <v>1937</v>
      </c>
      <c r="D34" s="751" t="s">
        <v>897</v>
      </c>
      <c r="E34" s="753">
        <v>46040</v>
      </c>
      <c r="F34" s="753">
        <v>46053</v>
      </c>
      <c r="G34" s="753">
        <v>46053</v>
      </c>
      <c r="H34" s="753">
        <v>46053</v>
      </c>
      <c r="I34" s="753">
        <v>46053</v>
      </c>
      <c r="J34" s="753">
        <v>46053</v>
      </c>
      <c r="K34" s="753">
        <v>46053</v>
      </c>
      <c r="L34" s="957" t="s">
        <v>631</v>
      </c>
      <c r="M34" s="957" t="s">
        <v>631</v>
      </c>
      <c r="N34" s="751" t="s">
        <v>2879</v>
      </c>
      <c r="O34" s="751">
        <v>10</v>
      </c>
      <c r="P34" s="868"/>
    </row>
    <row r="35" spans="1:16" s="1057" customFormat="1" ht="30" customHeight="1">
      <c r="A35" s="937">
        <f t="shared" si="1"/>
        <v>29</v>
      </c>
      <c r="B35" s="938" t="s">
        <v>3101</v>
      </c>
      <c r="C35" s="937" t="s">
        <v>1269</v>
      </c>
      <c r="D35" s="937" t="s">
        <v>92</v>
      </c>
      <c r="E35" s="940">
        <v>46041</v>
      </c>
      <c r="F35" s="940"/>
      <c r="G35" s="940"/>
      <c r="H35" s="940"/>
      <c r="I35" s="940"/>
      <c r="J35" s="940"/>
      <c r="K35" s="940"/>
      <c r="L35" s="941"/>
      <c r="M35" s="941"/>
      <c r="N35" s="937" t="s">
        <v>3146</v>
      </c>
      <c r="O35" s="937">
        <v>10</v>
      </c>
      <c r="P35" s="942" t="s">
        <v>3312</v>
      </c>
    </row>
    <row r="36" spans="1:16" s="1057" customFormat="1" ht="30" customHeight="1">
      <c r="A36" s="751">
        <f t="shared" si="1"/>
        <v>30</v>
      </c>
      <c r="B36" s="752" t="s">
        <v>3307</v>
      </c>
      <c r="C36" s="751" t="s">
        <v>90</v>
      </c>
      <c r="D36" s="751" t="s">
        <v>92</v>
      </c>
      <c r="E36" s="753">
        <v>46044</v>
      </c>
      <c r="F36" s="753">
        <v>46053</v>
      </c>
      <c r="G36" s="753">
        <v>46053</v>
      </c>
      <c r="H36" s="753">
        <v>46053</v>
      </c>
      <c r="I36" s="753">
        <v>46053</v>
      </c>
      <c r="J36" s="753">
        <v>46053</v>
      </c>
      <c r="K36" s="753">
        <v>46053</v>
      </c>
      <c r="L36" s="957" t="s">
        <v>631</v>
      </c>
      <c r="M36" s="957" t="s">
        <v>631</v>
      </c>
      <c r="N36" s="751" t="s">
        <v>3142</v>
      </c>
      <c r="O36" s="751">
        <v>6</v>
      </c>
      <c r="P36" s="868"/>
    </row>
    <row r="37" spans="1:16" s="1057" customFormat="1" ht="30" customHeight="1">
      <c r="A37" s="1065">
        <f t="shared" ref="A37:A56" si="2">A36+1</f>
        <v>31</v>
      </c>
      <c r="B37" s="1066" t="s">
        <v>3069</v>
      </c>
      <c r="C37" s="1065" t="s">
        <v>1980</v>
      </c>
      <c r="D37" s="1065" t="s">
        <v>92</v>
      </c>
      <c r="E37" s="1067">
        <v>46056</v>
      </c>
      <c r="F37" s="1067">
        <v>46079</v>
      </c>
      <c r="G37" s="1067">
        <v>46080</v>
      </c>
      <c r="H37" s="1067">
        <v>46080</v>
      </c>
      <c r="I37" s="1067">
        <v>46080</v>
      </c>
      <c r="J37" s="1067">
        <v>46080</v>
      </c>
      <c r="K37" s="1067">
        <v>46080</v>
      </c>
      <c r="L37" s="1068" t="s">
        <v>631</v>
      </c>
      <c r="M37" s="1068"/>
      <c r="N37" s="1065" t="s">
        <v>2879</v>
      </c>
      <c r="O37" s="1065">
        <v>10</v>
      </c>
      <c r="P37" s="1069"/>
    </row>
    <row r="38" spans="1:16" s="1057" customFormat="1" ht="30" customHeight="1">
      <c r="A38" s="751">
        <f t="shared" si="2"/>
        <v>32</v>
      </c>
      <c r="B38" s="752" t="s">
        <v>3072</v>
      </c>
      <c r="C38" s="751" t="s">
        <v>2220</v>
      </c>
      <c r="D38" s="751" t="s">
        <v>92</v>
      </c>
      <c r="E38" s="753">
        <v>46056</v>
      </c>
      <c r="F38" s="753">
        <v>46076</v>
      </c>
      <c r="G38" s="753">
        <v>46077</v>
      </c>
      <c r="H38" s="753">
        <v>46077</v>
      </c>
      <c r="I38" s="753">
        <v>46077</v>
      </c>
      <c r="J38" s="753">
        <v>46077</v>
      </c>
      <c r="K38" s="753">
        <v>46077</v>
      </c>
      <c r="L38" s="957" t="s">
        <v>631</v>
      </c>
      <c r="M38" s="957"/>
      <c r="N38" s="751" t="s">
        <v>3146</v>
      </c>
      <c r="O38" s="751">
        <v>10</v>
      </c>
      <c r="P38" s="868"/>
    </row>
    <row r="39" spans="1:16" s="1057" customFormat="1" ht="30" customHeight="1">
      <c r="A39" s="751">
        <f t="shared" si="2"/>
        <v>33</v>
      </c>
      <c r="B39" s="752" t="s">
        <v>3335</v>
      </c>
      <c r="C39" s="751" t="s">
        <v>90</v>
      </c>
      <c r="D39" s="751" t="s">
        <v>92</v>
      </c>
      <c r="E39" s="753">
        <v>46058</v>
      </c>
      <c r="F39" s="753">
        <v>46071</v>
      </c>
      <c r="G39" s="753">
        <v>46071</v>
      </c>
      <c r="H39" s="753">
        <v>46071</v>
      </c>
      <c r="I39" s="753">
        <v>46071</v>
      </c>
      <c r="J39" s="753">
        <v>46071</v>
      </c>
      <c r="K39" s="753">
        <v>46071</v>
      </c>
      <c r="L39" s="957" t="s">
        <v>631</v>
      </c>
      <c r="M39" s="957" t="s">
        <v>631</v>
      </c>
      <c r="N39" s="751" t="s">
        <v>3301</v>
      </c>
      <c r="O39" s="751">
        <v>6</v>
      </c>
      <c r="P39" s="868"/>
    </row>
    <row r="40" spans="1:16" s="1057" customFormat="1" ht="30" customHeight="1">
      <c r="A40" s="1065">
        <f t="shared" si="2"/>
        <v>34</v>
      </c>
      <c r="B40" s="1066" t="s">
        <v>1131</v>
      </c>
      <c r="C40" s="1065" t="s">
        <v>2421</v>
      </c>
      <c r="D40" s="1065" t="s">
        <v>92</v>
      </c>
      <c r="E40" s="1067">
        <v>46060</v>
      </c>
      <c r="F40" s="1067">
        <v>46077</v>
      </c>
      <c r="G40" s="1067">
        <v>46080</v>
      </c>
      <c r="H40" s="1067">
        <v>46080</v>
      </c>
      <c r="I40" s="1067">
        <v>46080</v>
      </c>
      <c r="J40" s="1067">
        <v>46080</v>
      </c>
      <c r="K40" s="1067">
        <v>46080</v>
      </c>
      <c r="L40" s="1068" t="s">
        <v>631</v>
      </c>
      <c r="M40" s="957" t="s">
        <v>631</v>
      </c>
      <c r="N40" s="1065" t="s">
        <v>2879</v>
      </c>
      <c r="O40" s="1065">
        <v>10</v>
      </c>
      <c r="P40" s="1069"/>
    </row>
    <row r="41" spans="1:16" s="1057" customFormat="1" ht="30" customHeight="1">
      <c r="A41" s="751">
        <f t="shared" si="2"/>
        <v>35</v>
      </c>
      <c r="B41" s="752" t="s">
        <v>3345</v>
      </c>
      <c r="C41" s="1161" t="s">
        <v>2220</v>
      </c>
      <c r="D41" s="751" t="s">
        <v>92</v>
      </c>
      <c r="E41" s="753">
        <v>46063</v>
      </c>
      <c r="F41" s="753">
        <v>46079</v>
      </c>
      <c r="G41" s="753">
        <v>46081</v>
      </c>
      <c r="H41" s="753">
        <v>46081</v>
      </c>
      <c r="I41" s="753">
        <v>46081</v>
      </c>
      <c r="J41" s="753">
        <v>46081</v>
      </c>
      <c r="K41" s="753">
        <v>46081</v>
      </c>
      <c r="L41" s="957" t="s">
        <v>631</v>
      </c>
      <c r="M41" s="957"/>
      <c r="N41" s="751" t="s">
        <v>2879</v>
      </c>
      <c r="O41" s="751">
        <v>10</v>
      </c>
      <c r="P41" s="868"/>
    </row>
    <row r="42" spans="1:16" s="1057" customFormat="1" ht="35" customHeight="1">
      <c r="A42" s="751">
        <f t="shared" si="2"/>
        <v>36</v>
      </c>
      <c r="B42" s="752" t="s">
        <v>2922</v>
      </c>
      <c r="C42" s="1161" t="s">
        <v>1361</v>
      </c>
      <c r="D42" s="751" t="s">
        <v>92</v>
      </c>
      <c r="E42" s="753" t="s">
        <v>3346</v>
      </c>
      <c r="F42" s="753">
        <v>46072</v>
      </c>
      <c r="G42" s="753">
        <v>46077</v>
      </c>
      <c r="H42" s="753">
        <v>46077</v>
      </c>
      <c r="I42" s="753">
        <v>46079</v>
      </c>
      <c r="J42" s="753">
        <v>46079</v>
      </c>
      <c r="K42" s="753">
        <v>46079</v>
      </c>
      <c r="L42" s="957" t="s">
        <v>631</v>
      </c>
      <c r="M42" s="957"/>
      <c r="N42" s="751" t="s">
        <v>3347</v>
      </c>
      <c r="O42" s="751">
        <v>10</v>
      </c>
      <c r="P42" s="868"/>
    </row>
    <row r="43" spans="1:16" s="1057" customFormat="1" ht="30" customHeight="1">
      <c r="A43" s="751">
        <f t="shared" si="2"/>
        <v>37</v>
      </c>
      <c r="B43" s="752" t="s">
        <v>2983</v>
      </c>
      <c r="C43" s="1161" t="s">
        <v>1956</v>
      </c>
      <c r="D43" s="751" t="s">
        <v>92</v>
      </c>
      <c r="E43" s="753">
        <v>46071</v>
      </c>
      <c r="F43" s="753">
        <v>46076</v>
      </c>
      <c r="G43" s="753">
        <v>46077</v>
      </c>
      <c r="H43" s="753">
        <v>46080</v>
      </c>
      <c r="I43" s="753">
        <v>46080</v>
      </c>
      <c r="J43" s="753">
        <v>46081</v>
      </c>
      <c r="K43" s="753">
        <v>46081</v>
      </c>
      <c r="L43" s="957" t="s">
        <v>631</v>
      </c>
      <c r="M43" s="957"/>
      <c r="N43" s="751" t="s">
        <v>2869</v>
      </c>
      <c r="O43" s="751">
        <v>10</v>
      </c>
      <c r="P43" s="868"/>
    </row>
    <row r="44" spans="1:16" s="1057" customFormat="1" ht="30" customHeight="1">
      <c r="A44" s="751">
        <f t="shared" si="2"/>
        <v>38</v>
      </c>
      <c r="B44" s="752" t="s">
        <v>2981</v>
      </c>
      <c r="C44" s="1161" t="s">
        <v>1991</v>
      </c>
      <c r="D44" s="751" t="s">
        <v>92</v>
      </c>
      <c r="E44" s="753">
        <v>46071</v>
      </c>
      <c r="F44" s="753">
        <v>46105</v>
      </c>
      <c r="G44" s="753">
        <v>46106</v>
      </c>
      <c r="H44" s="753">
        <v>46107</v>
      </c>
      <c r="I44" s="753">
        <v>46107</v>
      </c>
      <c r="J44" s="753">
        <v>46107</v>
      </c>
      <c r="K44" s="753">
        <v>46107</v>
      </c>
      <c r="L44" s="957" t="s">
        <v>631</v>
      </c>
      <c r="M44" s="957"/>
      <c r="N44" s="751" t="s">
        <v>3134</v>
      </c>
      <c r="O44" s="751">
        <v>10</v>
      </c>
      <c r="P44" s="868"/>
    </row>
    <row r="45" spans="1:16" s="1057" customFormat="1" ht="30" customHeight="1">
      <c r="A45" s="751">
        <f t="shared" si="2"/>
        <v>39</v>
      </c>
      <c r="B45" s="752" t="s">
        <v>3067</v>
      </c>
      <c r="C45" s="1161" t="s">
        <v>1956</v>
      </c>
      <c r="D45" s="751" t="s">
        <v>92</v>
      </c>
      <c r="E45" s="753">
        <v>46073</v>
      </c>
      <c r="F45" s="753">
        <v>46079</v>
      </c>
      <c r="G45" s="753">
        <v>46080</v>
      </c>
      <c r="H45" s="753">
        <v>46080</v>
      </c>
      <c r="I45" s="753">
        <v>46080</v>
      </c>
      <c r="J45" s="753">
        <v>46080</v>
      </c>
      <c r="K45" s="753">
        <v>46080</v>
      </c>
      <c r="L45" s="957" t="s">
        <v>631</v>
      </c>
      <c r="M45" s="957" t="s">
        <v>631</v>
      </c>
      <c r="N45" s="751" t="s">
        <v>3301</v>
      </c>
      <c r="O45" s="751">
        <v>12</v>
      </c>
      <c r="P45" s="868"/>
    </row>
    <row r="46" spans="1:16" s="1057" customFormat="1" ht="30" customHeight="1">
      <c r="A46" s="751">
        <f>A45+1</f>
        <v>40</v>
      </c>
      <c r="B46" s="752" t="s">
        <v>3071</v>
      </c>
      <c r="C46" s="1161" t="s">
        <v>1980</v>
      </c>
      <c r="D46" s="751" t="s">
        <v>92</v>
      </c>
      <c r="E46" s="753">
        <v>46081</v>
      </c>
      <c r="F46" s="753">
        <v>46088</v>
      </c>
      <c r="G46" s="753">
        <v>46089</v>
      </c>
      <c r="H46" s="753">
        <v>46089</v>
      </c>
      <c r="I46" s="753">
        <v>46089</v>
      </c>
      <c r="J46" s="753">
        <v>46089</v>
      </c>
      <c r="K46" s="753">
        <v>46089</v>
      </c>
      <c r="L46" s="957" t="s">
        <v>631</v>
      </c>
      <c r="M46" s="957" t="s">
        <v>631</v>
      </c>
      <c r="N46" s="751" t="s">
        <v>3146</v>
      </c>
      <c r="O46" s="751">
        <v>10</v>
      </c>
      <c r="P46" s="868"/>
    </row>
    <row r="47" spans="1:16" s="1057" customFormat="1" ht="30" customHeight="1">
      <c r="A47" s="751">
        <f t="shared" si="2"/>
        <v>41</v>
      </c>
      <c r="B47" s="752" t="s">
        <v>3087</v>
      </c>
      <c r="C47" s="1161" t="s">
        <v>1277</v>
      </c>
      <c r="D47" s="751" t="s">
        <v>92</v>
      </c>
      <c r="E47" s="753">
        <v>46089</v>
      </c>
      <c r="F47" s="753">
        <v>46106</v>
      </c>
      <c r="G47" s="753">
        <v>46108</v>
      </c>
      <c r="H47" s="753">
        <v>46108</v>
      </c>
      <c r="I47" s="753">
        <v>46110</v>
      </c>
      <c r="J47" s="753">
        <v>46111</v>
      </c>
      <c r="K47" s="753">
        <v>46111</v>
      </c>
      <c r="L47" s="957" t="s">
        <v>631</v>
      </c>
      <c r="M47" s="957"/>
      <c r="N47" s="751" t="s">
        <v>86</v>
      </c>
      <c r="O47" s="751">
        <v>10</v>
      </c>
      <c r="P47" s="868"/>
    </row>
    <row r="48" spans="1:16" s="1057" customFormat="1" ht="30" customHeight="1">
      <c r="A48" s="751">
        <f t="shared" si="2"/>
        <v>42</v>
      </c>
      <c r="B48" s="752" t="s">
        <v>3066</v>
      </c>
      <c r="C48" s="1161" t="s">
        <v>1956</v>
      </c>
      <c r="D48" s="751" t="s">
        <v>92</v>
      </c>
      <c r="E48" s="753">
        <v>46089</v>
      </c>
      <c r="F48" s="753">
        <v>46106</v>
      </c>
      <c r="G48" s="753">
        <v>46107</v>
      </c>
      <c r="H48" s="753">
        <v>46107</v>
      </c>
      <c r="I48" s="753">
        <v>46108</v>
      </c>
      <c r="J48" s="753">
        <v>46109</v>
      </c>
      <c r="K48" s="753">
        <v>46109</v>
      </c>
      <c r="L48" s="957" t="s">
        <v>631</v>
      </c>
      <c r="M48" s="957"/>
      <c r="N48" s="751" t="s">
        <v>3301</v>
      </c>
      <c r="O48" s="751">
        <v>12</v>
      </c>
      <c r="P48" s="868"/>
    </row>
    <row r="49" spans="1:16" s="1057" customFormat="1" ht="30" customHeight="1">
      <c r="A49" s="751">
        <f t="shared" si="2"/>
        <v>43</v>
      </c>
      <c r="B49" s="752" t="s">
        <v>3000</v>
      </c>
      <c r="C49" s="1161" t="s">
        <v>1319</v>
      </c>
      <c r="D49" s="751" t="s">
        <v>92</v>
      </c>
      <c r="E49" s="753">
        <v>46089</v>
      </c>
      <c r="F49" s="753">
        <v>46108</v>
      </c>
      <c r="G49" s="753">
        <v>46109</v>
      </c>
      <c r="H49" s="753">
        <v>46110</v>
      </c>
      <c r="I49" s="753">
        <v>46111</v>
      </c>
      <c r="J49" s="753">
        <v>46112</v>
      </c>
      <c r="K49" s="753">
        <v>46112</v>
      </c>
      <c r="L49" s="957" t="s">
        <v>631</v>
      </c>
      <c r="M49" s="957"/>
      <c r="N49" s="751" t="s">
        <v>2888</v>
      </c>
      <c r="O49" s="751">
        <v>10</v>
      </c>
      <c r="P49" s="868"/>
    </row>
    <row r="50" spans="1:16" s="1057" customFormat="1" ht="30" customHeight="1">
      <c r="A50" s="751">
        <f t="shared" si="2"/>
        <v>44</v>
      </c>
      <c r="B50" s="752" t="s">
        <v>3102</v>
      </c>
      <c r="C50" s="1161" t="s">
        <v>3298</v>
      </c>
      <c r="D50" s="751" t="s">
        <v>92</v>
      </c>
      <c r="E50" s="753">
        <v>46092</v>
      </c>
      <c r="F50" s="753">
        <v>46108</v>
      </c>
      <c r="G50" s="753">
        <v>46109</v>
      </c>
      <c r="H50" s="753">
        <v>46109</v>
      </c>
      <c r="I50" s="753">
        <v>46109</v>
      </c>
      <c r="J50" s="753">
        <v>46110</v>
      </c>
      <c r="K50" s="753">
        <v>46110</v>
      </c>
      <c r="L50" s="957" t="s">
        <v>631</v>
      </c>
      <c r="M50" s="957"/>
      <c r="N50" s="751" t="s">
        <v>86</v>
      </c>
      <c r="O50" s="751">
        <v>10</v>
      </c>
      <c r="P50" s="868"/>
    </row>
    <row r="51" spans="1:16" s="1057" customFormat="1" ht="30" customHeight="1">
      <c r="A51" s="751">
        <f t="shared" si="2"/>
        <v>45</v>
      </c>
      <c r="B51" s="752" t="s">
        <v>2980</v>
      </c>
      <c r="C51" s="1161" t="s">
        <v>2220</v>
      </c>
      <c r="D51" s="751" t="s">
        <v>92</v>
      </c>
      <c r="E51" s="753">
        <v>46093</v>
      </c>
      <c r="F51" s="753">
        <v>46106</v>
      </c>
      <c r="G51" s="753">
        <v>46107</v>
      </c>
      <c r="H51" s="753">
        <v>46107</v>
      </c>
      <c r="I51" s="753">
        <v>46107</v>
      </c>
      <c r="J51" s="753">
        <v>46108</v>
      </c>
      <c r="K51" s="753">
        <v>46108</v>
      </c>
      <c r="L51" s="957" t="s">
        <v>631</v>
      </c>
      <c r="M51" s="957"/>
      <c r="N51" s="751" t="s">
        <v>2869</v>
      </c>
      <c r="O51" s="751">
        <v>13</v>
      </c>
      <c r="P51" s="868"/>
    </row>
    <row r="52" spans="1:16" s="1057" customFormat="1" ht="30" customHeight="1">
      <c r="A52" s="1030">
        <f t="shared" si="2"/>
        <v>46</v>
      </c>
      <c r="B52" s="1031" t="s">
        <v>2988</v>
      </c>
      <c r="C52" s="1153" t="s">
        <v>1956</v>
      </c>
      <c r="D52" s="1030" t="s">
        <v>92</v>
      </c>
      <c r="E52" s="1033">
        <v>46103</v>
      </c>
      <c r="F52" s="1033"/>
      <c r="G52" s="1033"/>
      <c r="H52" s="1033"/>
      <c r="I52" s="1033"/>
      <c r="J52" s="1033"/>
      <c r="K52" s="1033"/>
      <c r="L52" s="816" t="s">
        <v>22</v>
      </c>
      <c r="M52" s="816"/>
      <c r="N52" s="1030" t="s">
        <v>3134</v>
      </c>
      <c r="O52" s="1030">
        <v>10</v>
      </c>
      <c r="P52" s="799" t="s">
        <v>3517</v>
      </c>
    </row>
    <row r="53" spans="1:16" s="1057" customFormat="1" ht="30" customHeight="1">
      <c r="A53" s="1030">
        <f t="shared" si="2"/>
        <v>47</v>
      </c>
      <c r="B53" s="1031" t="s">
        <v>3065</v>
      </c>
      <c r="C53" s="1153" t="s">
        <v>1998</v>
      </c>
      <c r="D53" s="1030" t="s">
        <v>92</v>
      </c>
      <c r="E53" s="1033">
        <v>46111</v>
      </c>
      <c r="F53" s="1033"/>
      <c r="G53" s="1033"/>
      <c r="H53" s="1033"/>
      <c r="I53" s="1033"/>
      <c r="J53" s="1033"/>
      <c r="K53" s="1033"/>
      <c r="L53" s="816" t="s">
        <v>22</v>
      </c>
      <c r="M53" s="816"/>
      <c r="N53" s="1030" t="s">
        <v>3301</v>
      </c>
      <c r="O53" s="1030">
        <v>12</v>
      </c>
      <c r="P53" s="799" t="s">
        <v>3518</v>
      </c>
    </row>
    <row r="54" spans="1:16" s="1057" customFormat="1" ht="30" customHeight="1">
      <c r="A54" s="1030">
        <f t="shared" si="2"/>
        <v>48</v>
      </c>
      <c r="B54" s="1031" t="s">
        <v>3026</v>
      </c>
      <c r="C54" s="1153" t="s">
        <v>1319</v>
      </c>
      <c r="D54" s="1030" t="s">
        <v>92</v>
      </c>
      <c r="E54" s="1033">
        <v>46116</v>
      </c>
      <c r="F54" s="1033"/>
      <c r="G54" s="1033"/>
      <c r="H54" s="1033"/>
      <c r="I54" s="1033"/>
      <c r="J54" s="1033"/>
      <c r="K54" s="1033"/>
      <c r="L54" s="816" t="s">
        <v>22</v>
      </c>
      <c r="M54" s="816"/>
      <c r="N54" s="1030" t="s">
        <v>2869</v>
      </c>
      <c r="O54" s="1030">
        <v>13</v>
      </c>
      <c r="P54" s="799" t="s">
        <v>1408</v>
      </c>
    </row>
    <row r="55" spans="1:16" s="1057" customFormat="1" ht="30" customHeight="1">
      <c r="A55" s="1030">
        <f t="shared" si="2"/>
        <v>49</v>
      </c>
      <c r="B55" s="1031" t="s">
        <v>2999</v>
      </c>
      <c r="C55" s="1153" t="s">
        <v>1277</v>
      </c>
      <c r="D55" s="1030" t="s">
        <v>92</v>
      </c>
      <c r="E55" s="1033"/>
      <c r="F55" s="1033"/>
      <c r="G55" s="1033"/>
      <c r="H55" s="1033"/>
      <c r="I55" s="1033"/>
      <c r="J55" s="1033"/>
      <c r="K55" s="1033"/>
      <c r="L55" s="816" t="s">
        <v>22</v>
      </c>
      <c r="M55" s="816"/>
      <c r="N55" s="1030" t="s">
        <v>2888</v>
      </c>
      <c r="O55" s="1030">
        <v>12</v>
      </c>
      <c r="P55" s="799" t="s">
        <v>3484</v>
      </c>
    </row>
    <row r="56" spans="1:16" s="1057" customFormat="1" ht="30" customHeight="1">
      <c r="A56" s="1030">
        <f t="shared" si="2"/>
        <v>50</v>
      </c>
      <c r="B56" s="1031" t="s">
        <v>3104</v>
      </c>
      <c r="C56" s="1153" t="s">
        <v>90</v>
      </c>
      <c r="D56" s="1030" t="s">
        <v>92</v>
      </c>
      <c r="E56" s="1033">
        <v>46116</v>
      </c>
      <c r="F56" s="1033"/>
      <c r="G56" s="1033"/>
      <c r="H56" s="1033"/>
      <c r="I56" s="1033"/>
      <c r="J56" s="1033"/>
      <c r="K56" s="1033"/>
      <c r="L56" s="816" t="s">
        <v>22</v>
      </c>
      <c r="M56" s="816"/>
      <c r="N56" s="1030" t="s">
        <v>86</v>
      </c>
      <c r="O56" s="1030">
        <v>10</v>
      </c>
      <c r="P56" s="799" t="s">
        <v>1416</v>
      </c>
    </row>
  </sheetData>
  <autoFilter ref="A6:P52" xr:uid="{F0B569F2-8232-44B1-9A8D-202F3F5E5D6A}"/>
  <mergeCells count="11">
    <mergeCell ref="A5:A6"/>
    <mergeCell ref="B5:B6"/>
    <mergeCell ref="C5:C6"/>
    <mergeCell ref="D5:D6"/>
    <mergeCell ref="E5:E6"/>
    <mergeCell ref="N11:N12"/>
    <mergeCell ref="O11:O12"/>
    <mergeCell ref="L5:L6"/>
    <mergeCell ref="M5:M6"/>
    <mergeCell ref="F5:J5"/>
    <mergeCell ref="K5:K6"/>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59D47-7B73-4855-9960-800B9847E10F}">
  <sheetPr>
    <tabColor rgb="FF002060"/>
  </sheetPr>
  <dimension ref="B1:AB40"/>
  <sheetViews>
    <sheetView zoomScaleNormal="100" workbookViewId="0">
      <selection activeCell="E25" sqref="E25"/>
    </sheetView>
  </sheetViews>
  <sheetFormatPr defaultColWidth="8.7265625" defaultRowHeight="14.5"/>
  <cols>
    <col min="1" max="1" width="8.7265625" style="774"/>
    <col min="2" max="2" width="26" style="781" bestFit="1" customWidth="1"/>
    <col min="3" max="3" width="8.54296875" style="781" bestFit="1" customWidth="1"/>
    <col min="4" max="4" width="8.54296875" style="781" customWidth="1"/>
    <col min="5" max="5" width="21.6328125" style="774" bestFit="1" customWidth="1"/>
    <col min="6" max="6" width="10.7265625" style="781" bestFit="1" customWidth="1"/>
    <col min="7" max="7" width="6.26953125" style="774" customWidth="1"/>
    <col min="8" max="8" width="5.453125" style="774" bestFit="1" customWidth="1"/>
    <col min="9" max="9" width="18.6328125" style="774" bestFit="1" customWidth="1"/>
    <col min="10" max="10" width="10.7265625" style="774" bestFit="1" customWidth="1"/>
    <col min="11" max="11" width="6.26953125" style="774" customWidth="1"/>
    <col min="12" max="12" width="21.81640625" style="774" bestFit="1" customWidth="1"/>
    <col min="13" max="13" width="8.36328125" style="774" bestFit="1" customWidth="1"/>
    <col min="14" max="14" width="4.36328125" style="774" bestFit="1" customWidth="1"/>
    <col min="15" max="15" width="8.08984375" style="774" customWidth="1"/>
    <col min="16" max="25" width="0" style="781" hidden="1" customWidth="1"/>
    <col min="26" max="28" width="0" style="774" hidden="1" customWidth="1"/>
    <col min="29" max="16384" width="8.7265625" style="774"/>
  </cols>
  <sheetData>
    <row r="1" spans="2:28">
      <c r="M1" s="782" t="s">
        <v>570</v>
      </c>
      <c r="N1" s="1491">
        <f>'Foundation JS-Line -Jammu'!P1</f>
        <v>46118</v>
      </c>
      <c r="O1" s="1492"/>
    </row>
    <row r="2" spans="2:28">
      <c r="B2" s="1493" t="s">
        <v>2185</v>
      </c>
      <c r="C2" s="1493"/>
      <c r="D2" s="1493"/>
      <c r="E2" s="1493"/>
      <c r="F2" s="1493"/>
      <c r="G2" s="1493"/>
      <c r="H2" s="1493"/>
      <c r="I2" s="1493"/>
      <c r="J2" s="1493"/>
      <c r="K2" s="1493"/>
      <c r="L2" s="1493"/>
      <c r="M2" s="1493"/>
      <c r="N2" s="1493"/>
      <c r="O2" s="1493"/>
    </row>
    <row r="3" spans="2:28" s="775" customFormat="1">
      <c r="B3" s="779" t="s">
        <v>2186</v>
      </c>
      <c r="C3" s="779" t="s">
        <v>2203</v>
      </c>
      <c r="D3" s="1494" t="s">
        <v>2187</v>
      </c>
      <c r="E3" s="1495"/>
      <c r="F3" s="1151" t="s">
        <v>2425</v>
      </c>
      <c r="G3" s="1151" t="s">
        <v>2188</v>
      </c>
      <c r="H3" s="1494" t="s">
        <v>2187</v>
      </c>
      <c r="I3" s="1495"/>
      <c r="J3" s="1151" t="s">
        <v>2425</v>
      </c>
      <c r="K3" s="1151" t="s">
        <v>2188</v>
      </c>
      <c r="L3" s="779" t="s">
        <v>2189</v>
      </c>
      <c r="M3" s="779" t="s">
        <v>2190</v>
      </c>
      <c r="N3" s="779" t="s">
        <v>2191</v>
      </c>
      <c r="O3" s="779" t="s">
        <v>994</v>
      </c>
      <c r="P3" s="971" t="s">
        <v>2908</v>
      </c>
      <c r="Q3" s="971" t="s">
        <v>2764</v>
      </c>
      <c r="R3" s="971" t="s">
        <v>2909</v>
      </c>
      <c r="S3" s="971" t="s">
        <v>2910</v>
      </c>
      <c r="T3" s="971" t="s">
        <v>2911</v>
      </c>
      <c r="U3" s="971" t="s">
        <v>2912</v>
      </c>
      <c r="V3" s="971" t="s">
        <v>2913</v>
      </c>
      <c r="W3" s="971" t="s">
        <v>2857</v>
      </c>
      <c r="X3" s="971" t="s">
        <v>2914</v>
      </c>
      <c r="Y3" s="971" t="s">
        <v>2915</v>
      </c>
      <c r="Z3" s="971" t="s">
        <v>2916</v>
      </c>
      <c r="AA3" s="971" t="s">
        <v>2917</v>
      </c>
    </row>
    <row r="4" spans="2:28">
      <c r="B4" s="776"/>
      <c r="C4" s="776"/>
      <c r="D4" s="1151" t="s">
        <v>3141</v>
      </c>
      <c r="E4" s="1152" t="s">
        <v>28</v>
      </c>
      <c r="F4" s="1152"/>
      <c r="G4" s="1152"/>
      <c r="H4" s="1151" t="s">
        <v>3141</v>
      </c>
      <c r="I4" s="1152" t="s">
        <v>610</v>
      </c>
      <c r="J4" s="1152"/>
      <c r="K4" s="1152"/>
      <c r="L4" s="777" t="s">
        <v>2193</v>
      </c>
      <c r="M4" s="776">
        <f>4+10+1</f>
        <v>15</v>
      </c>
      <c r="N4" s="776"/>
      <c r="O4" s="776">
        <f>M4+N4</f>
        <v>15</v>
      </c>
      <c r="Q4" s="781">
        <v>2</v>
      </c>
      <c r="S4" s="781">
        <v>2</v>
      </c>
      <c r="U4" s="781">
        <v>1</v>
      </c>
      <c r="V4" s="781">
        <v>1</v>
      </c>
      <c r="W4" s="781">
        <v>1</v>
      </c>
      <c r="X4" s="972">
        <v>1</v>
      </c>
      <c r="Y4" s="781">
        <v>1</v>
      </c>
      <c r="AA4" s="774">
        <v>1</v>
      </c>
      <c r="AB4" s="774">
        <f t="shared" ref="AB4:AB12" si="0">SUM(P4:AA4)</f>
        <v>10</v>
      </c>
    </row>
    <row r="5" spans="2:28">
      <c r="B5" s="776" t="s">
        <v>2192</v>
      </c>
      <c r="C5" s="776">
        <v>1</v>
      </c>
      <c r="D5" s="1230" t="s">
        <v>3407</v>
      </c>
      <c r="E5" s="1231" t="s">
        <v>3143</v>
      </c>
      <c r="F5" s="1232" t="s">
        <v>2905</v>
      </c>
      <c r="G5" s="1233">
        <v>22</v>
      </c>
      <c r="H5" s="1233">
        <v>1</v>
      </c>
      <c r="I5" s="1273" t="s">
        <v>3490</v>
      </c>
      <c r="J5" s="1256" t="s">
        <v>2905</v>
      </c>
      <c r="K5" s="1233">
        <v>25</v>
      </c>
      <c r="L5" s="776" t="s">
        <v>2195</v>
      </c>
      <c r="M5" s="777">
        <f>6+2</f>
        <v>8</v>
      </c>
      <c r="N5" s="777"/>
      <c r="O5" s="776">
        <f t="shared" ref="O5:O6" si="1">M5+N5</f>
        <v>8</v>
      </c>
      <c r="P5" s="781">
        <v>1</v>
      </c>
      <c r="S5" s="781">
        <v>1</v>
      </c>
      <c r="T5" s="781">
        <v>1</v>
      </c>
      <c r="W5" s="781">
        <v>1</v>
      </c>
      <c r="X5" s="781">
        <v>1</v>
      </c>
      <c r="AA5" s="774">
        <v>1</v>
      </c>
      <c r="AB5" s="774">
        <f t="shared" si="0"/>
        <v>6</v>
      </c>
    </row>
    <row r="6" spans="2:28">
      <c r="B6" s="776" t="s">
        <v>2194</v>
      </c>
      <c r="C6" s="776">
        <v>2</v>
      </c>
      <c r="D6" s="1234">
        <v>3</v>
      </c>
      <c r="E6" s="1235" t="s">
        <v>3150</v>
      </c>
      <c r="F6" s="1232" t="s">
        <v>2905</v>
      </c>
      <c r="G6" s="1236">
        <v>16</v>
      </c>
      <c r="H6" s="1233">
        <f t="shared" ref="H6:H13" si="2">H5+1</f>
        <v>2</v>
      </c>
      <c r="I6" s="1254" t="s">
        <v>3338</v>
      </c>
      <c r="J6" s="1257" t="s">
        <v>3401</v>
      </c>
      <c r="K6" s="1233">
        <v>23</v>
      </c>
      <c r="L6" s="776" t="s">
        <v>2196</v>
      </c>
      <c r="M6" s="776">
        <v>5</v>
      </c>
      <c r="N6" s="776"/>
      <c r="O6" s="776">
        <f t="shared" si="1"/>
        <v>5</v>
      </c>
      <c r="P6" s="781">
        <v>1</v>
      </c>
      <c r="R6" s="781">
        <v>1</v>
      </c>
      <c r="T6" s="781">
        <v>1</v>
      </c>
      <c r="V6" s="781">
        <v>1</v>
      </c>
      <c r="X6" s="781">
        <v>1</v>
      </c>
      <c r="AB6" s="774">
        <f t="shared" si="0"/>
        <v>5</v>
      </c>
    </row>
    <row r="7" spans="2:28">
      <c r="B7" s="948" t="s">
        <v>2870</v>
      </c>
      <c r="C7" s="778">
        <v>5</v>
      </c>
      <c r="D7" s="1234">
        <v>4</v>
      </c>
      <c r="E7" s="1237" t="s">
        <v>3177</v>
      </c>
      <c r="F7" s="1232" t="s">
        <v>2905</v>
      </c>
      <c r="G7" s="1236">
        <v>12</v>
      </c>
      <c r="H7" s="1233">
        <f t="shared" si="2"/>
        <v>3</v>
      </c>
      <c r="I7" s="1273" t="s">
        <v>3491</v>
      </c>
      <c r="J7" s="1256" t="s">
        <v>2905</v>
      </c>
      <c r="K7" s="1233">
        <v>20</v>
      </c>
      <c r="L7" s="777" t="s">
        <v>2197</v>
      </c>
      <c r="M7" s="777">
        <v>13</v>
      </c>
      <c r="N7" s="777"/>
      <c r="O7" s="776">
        <f>M7+N7</f>
        <v>13</v>
      </c>
      <c r="AB7" s="774">
        <f t="shared" si="0"/>
        <v>0</v>
      </c>
    </row>
    <row r="8" spans="2:28">
      <c r="B8" s="849" t="s">
        <v>2204</v>
      </c>
      <c r="C8" s="776">
        <v>3</v>
      </c>
      <c r="D8" s="1234">
        <f t="shared" ref="D8" si="3">D7+1</f>
        <v>5</v>
      </c>
      <c r="E8" s="1231" t="s">
        <v>2751</v>
      </c>
      <c r="F8" s="1232" t="s">
        <v>2906</v>
      </c>
      <c r="G8" s="1233">
        <v>15</v>
      </c>
      <c r="H8" s="1233">
        <f t="shared" si="2"/>
        <v>4</v>
      </c>
      <c r="I8" s="1254" t="s">
        <v>3314</v>
      </c>
      <c r="J8" s="1248" t="s">
        <v>2906</v>
      </c>
      <c r="K8" s="1233">
        <v>24</v>
      </c>
      <c r="L8" s="777" t="s">
        <v>2198</v>
      </c>
      <c r="M8" s="777">
        <f>4+7</f>
        <v>11</v>
      </c>
      <c r="N8" s="777"/>
      <c r="O8" s="776">
        <f>M8+N8</f>
        <v>11</v>
      </c>
      <c r="P8" s="781">
        <v>1</v>
      </c>
      <c r="Q8" s="781">
        <v>2</v>
      </c>
      <c r="R8" s="781">
        <v>5</v>
      </c>
      <c r="S8" s="781">
        <v>2</v>
      </c>
      <c r="T8" s="781">
        <v>2</v>
      </c>
      <c r="U8" s="781">
        <v>1</v>
      </c>
      <c r="AB8" s="774">
        <f t="shared" si="0"/>
        <v>13</v>
      </c>
    </row>
    <row r="9" spans="2:28">
      <c r="B9" s="776" t="s">
        <v>2205</v>
      </c>
      <c r="C9" s="776">
        <v>2</v>
      </c>
      <c r="D9" s="1241" t="s">
        <v>3409</v>
      </c>
      <c r="E9" s="1242" t="s">
        <v>3299</v>
      </c>
      <c r="F9" s="1232" t="s">
        <v>2906</v>
      </c>
      <c r="G9" s="1236">
        <v>22</v>
      </c>
      <c r="H9" s="1233">
        <f t="shared" si="2"/>
        <v>5</v>
      </c>
      <c r="I9" s="1254" t="s">
        <v>3334</v>
      </c>
      <c r="J9" s="1248" t="s">
        <v>2906</v>
      </c>
      <c r="K9" s="1233">
        <v>25</v>
      </c>
      <c r="L9" s="818" t="s">
        <v>2420</v>
      </c>
      <c r="M9" s="777">
        <v>12</v>
      </c>
      <c r="N9" s="777"/>
      <c r="O9" s="776">
        <f>M9+N9</f>
        <v>12</v>
      </c>
      <c r="P9" s="781">
        <v>1</v>
      </c>
      <c r="T9" s="781">
        <v>1</v>
      </c>
      <c r="U9" s="781">
        <v>1</v>
      </c>
      <c r="V9" s="781">
        <v>1</v>
      </c>
      <c r="X9" s="781">
        <v>1</v>
      </c>
      <c r="Y9" s="781">
        <v>1</v>
      </c>
      <c r="AA9" s="774">
        <v>1</v>
      </c>
      <c r="AB9" s="774">
        <f t="shared" si="0"/>
        <v>7</v>
      </c>
    </row>
    <row r="10" spans="2:28">
      <c r="B10" s="776" t="s">
        <v>2199</v>
      </c>
      <c r="C10" s="776">
        <v>7</v>
      </c>
      <c r="D10" s="1234">
        <v>8</v>
      </c>
      <c r="E10" s="1231" t="s">
        <v>2873</v>
      </c>
      <c r="F10" s="1232" t="s">
        <v>2906</v>
      </c>
      <c r="G10" s="1236">
        <v>16</v>
      </c>
      <c r="H10" s="1233">
        <f t="shared" si="2"/>
        <v>6</v>
      </c>
      <c r="I10" s="1255" t="s">
        <v>3406</v>
      </c>
      <c r="J10" s="1253" t="s">
        <v>2906</v>
      </c>
      <c r="K10" s="1236">
        <v>16</v>
      </c>
      <c r="L10" s="945" t="s">
        <v>2858</v>
      </c>
      <c r="M10" s="777">
        <f>7+1+2+1</f>
        <v>11</v>
      </c>
      <c r="N10" s="777"/>
      <c r="O10" s="776">
        <f>M10+N10</f>
        <v>11</v>
      </c>
      <c r="P10" s="781">
        <v>1</v>
      </c>
      <c r="Q10" s="781">
        <v>1</v>
      </c>
      <c r="R10" s="781">
        <v>1</v>
      </c>
      <c r="S10" s="781">
        <v>1</v>
      </c>
      <c r="T10" s="781">
        <v>1</v>
      </c>
      <c r="U10" s="781">
        <v>1</v>
      </c>
      <c r="V10" s="781">
        <v>2</v>
      </c>
      <c r="X10" s="781">
        <v>1</v>
      </c>
      <c r="Y10" s="781">
        <v>2</v>
      </c>
      <c r="Z10" s="774">
        <v>1</v>
      </c>
      <c r="AB10" s="774">
        <f t="shared" si="0"/>
        <v>12</v>
      </c>
    </row>
    <row r="11" spans="2:28">
      <c r="B11" s="822" t="s">
        <v>2451</v>
      </c>
      <c r="C11" s="776">
        <v>9</v>
      </c>
      <c r="D11" s="1234">
        <v>9</v>
      </c>
      <c r="E11" s="1243" t="s">
        <v>2915</v>
      </c>
      <c r="F11" s="1232" t="s">
        <v>2906</v>
      </c>
      <c r="G11" s="1233">
        <v>12</v>
      </c>
      <c r="H11" s="1233">
        <f t="shared" si="2"/>
        <v>7</v>
      </c>
      <c r="I11" s="1252" t="s">
        <v>3348</v>
      </c>
      <c r="J11" s="1253" t="s">
        <v>2906</v>
      </c>
      <c r="K11" s="1233">
        <v>15</v>
      </c>
      <c r="L11" s="945" t="s">
        <v>2859</v>
      </c>
      <c r="M11" s="777">
        <v>11</v>
      </c>
      <c r="N11" s="777"/>
      <c r="O11" s="776">
        <f>M11+N11</f>
        <v>11</v>
      </c>
      <c r="P11" s="781">
        <v>1</v>
      </c>
      <c r="R11" s="781">
        <v>1</v>
      </c>
      <c r="S11" s="781">
        <v>1</v>
      </c>
      <c r="T11" s="781">
        <v>1</v>
      </c>
      <c r="W11" s="781">
        <v>1</v>
      </c>
      <c r="Z11" s="774">
        <v>1</v>
      </c>
      <c r="AA11" s="774">
        <v>1</v>
      </c>
      <c r="AB11" s="774">
        <f t="shared" si="0"/>
        <v>7</v>
      </c>
    </row>
    <row r="12" spans="2:28">
      <c r="B12" s="778" t="s">
        <v>2206</v>
      </c>
      <c r="C12" s="778">
        <v>3</v>
      </c>
      <c r="D12" s="1234">
        <v>10</v>
      </c>
      <c r="E12" s="1231" t="s">
        <v>3134</v>
      </c>
      <c r="F12" s="1232" t="s">
        <v>2907</v>
      </c>
      <c r="G12" s="1236">
        <v>13</v>
      </c>
      <c r="H12" s="1233">
        <f t="shared" si="2"/>
        <v>8</v>
      </c>
      <c r="I12" s="1258" t="s">
        <v>3477</v>
      </c>
      <c r="J12" s="1256" t="s">
        <v>2905</v>
      </c>
      <c r="K12" s="1236">
        <v>24</v>
      </c>
      <c r="L12" s="777"/>
      <c r="M12" s="777"/>
      <c r="N12" s="777"/>
      <c r="O12" s="777"/>
      <c r="P12" s="781">
        <v>2</v>
      </c>
      <c r="Q12" s="781">
        <v>1</v>
      </c>
      <c r="R12" s="781">
        <v>4</v>
      </c>
      <c r="U12" s="781">
        <v>4</v>
      </c>
      <c r="AB12" s="774">
        <f t="shared" si="0"/>
        <v>11</v>
      </c>
    </row>
    <row r="13" spans="2:28">
      <c r="B13" s="850" t="s">
        <v>2653</v>
      </c>
      <c r="C13" s="778">
        <v>1</v>
      </c>
      <c r="D13" s="1234">
        <v>11</v>
      </c>
      <c r="E13" s="1231" t="s">
        <v>2869</v>
      </c>
      <c r="F13" s="1232" t="s">
        <v>2907</v>
      </c>
      <c r="G13" s="1236">
        <v>12</v>
      </c>
      <c r="H13" s="1233">
        <f t="shared" si="2"/>
        <v>9</v>
      </c>
      <c r="I13" s="1247" t="s">
        <v>1786</v>
      </c>
      <c r="J13" s="1248" t="s">
        <v>2906</v>
      </c>
      <c r="K13" s="1233">
        <v>23</v>
      </c>
      <c r="L13" s="777"/>
      <c r="M13" s="777"/>
      <c r="N13" s="777"/>
      <c r="O13" s="777"/>
    </row>
    <row r="14" spans="2:28">
      <c r="B14" s="778" t="s">
        <v>2207</v>
      </c>
      <c r="C14" s="778">
        <v>5</v>
      </c>
      <c r="D14" s="1234">
        <v>12</v>
      </c>
      <c r="E14" s="1231" t="s">
        <v>3144</v>
      </c>
      <c r="F14" s="1232" t="s">
        <v>2907</v>
      </c>
      <c r="G14" s="1233">
        <v>12</v>
      </c>
      <c r="H14" s="1249">
        <f>H13+1</f>
        <v>10</v>
      </c>
      <c r="I14" s="1250" t="s">
        <v>3382</v>
      </c>
      <c r="J14" s="1251" t="s">
        <v>2906</v>
      </c>
      <c r="K14" s="1249">
        <v>20</v>
      </c>
      <c r="L14" s="777"/>
      <c r="M14" s="777"/>
      <c r="N14" s="777"/>
      <c r="O14" s="777"/>
    </row>
    <row r="15" spans="2:28">
      <c r="B15" s="970" t="s">
        <v>2903</v>
      </c>
      <c r="C15" s="778">
        <v>4</v>
      </c>
      <c r="D15" s="1234">
        <v>13</v>
      </c>
      <c r="E15" s="1231" t="s">
        <v>3145</v>
      </c>
      <c r="F15" s="1232" t="s">
        <v>2907</v>
      </c>
      <c r="G15" s="1233">
        <v>11</v>
      </c>
      <c r="H15" s="1233">
        <f>H14+1</f>
        <v>11</v>
      </c>
      <c r="I15" s="1259" t="s">
        <v>3410</v>
      </c>
      <c r="J15" s="1260" t="s">
        <v>2905</v>
      </c>
      <c r="K15" s="1236">
        <v>19</v>
      </c>
      <c r="L15" s="1193"/>
      <c r="M15" s="777"/>
      <c r="N15" s="777"/>
      <c r="O15" s="777"/>
    </row>
    <row r="16" spans="2:28">
      <c r="B16" s="778" t="s">
        <v>2208</v>
      </c>
      <c r="C16" s="778">
        <v>5</v>
      </c>
      <c r="D16" s="1263" t="s">
        <v>3478</v>
      </c>
      <c r="E16" s="1246" t="s">
        <v>3183</v>
      </c>
      <c r="F16" s="1232" t="s">
        <v>2906</v>
      </c>
      <c r="G16" s="1233">
        <v>30</v>
      </c>
      <c r="H16" s="1233">
        <f>H15+1</f>
        <v>12</v>
      </c>
      <c r="I16" s="1273" t="s">
        <v>3489</v>
      </c>
      <c r="J16" s="1260" t="s">
        <v>2905</v>
      </c>
      <c r="K16" s="1236">
        <v>15</v>
      </c>
      <c r="L16" s="1193"/>
      <c r="M16" s="777"/>
      <c r="N16" s="777"/>
      <c r="O16" s="777"/>
    </row>
    <row r="17" spans="2:15">
      <c r="B17" s="970" t="s">
        <v>2904</v>
      </c>
      <c r="C17" s="778">
        <v>20</v>
      </c>
      <c r="D17" s="1238">
        <v>16</v>
      </c>
      <c r="E17" s="1262" t="s">
        <v>3301</v>
      </c>
      <c r="F17" s="1264" t="s">
        <v>2907</v>
      </c>
      <c r="G17" s="1236">
        <v>13</v>
      </c>
      <c r="H17" s="1198"/>
      <c r="I17" s="1198"/>
      <c r="J17" s="1198"/>
      <c r="K17" s="1198"/>
      <c r="L17" s="777"/>
      <c r="M17" s="777"/>
      <c r="N17" s="777"/>
      <c r="O17" s="777"/>
    </row>
    <row r="18" spans="2:15">
      <c r="B18" s="778"/>
      <c r="C18" s="778"/>
      <c r="D18" s="1238">
        <v>17</v>
      </c>
      <c r="E18" s="1261" t="s">
        <v>3381</v>
      </c>
      <c r="F18" s="1232" t="s">
        <v>2906</v>
      </c>
      <c r="G18" s="1233">
        <v>6</v>
      </c>
      <c r="H18" s="943"/>
      <c r="I18" s="943"/>
      <c r="J18" s="943"/>
      <c r="K18" s="943"/>
      <c r="L18" s="777"/>
      <c r="M18" s="777"/>
      <c r="N18" s="777"/>
      <c r="O18" s="777"/>
    </row>
    <row r="19" spans="2:15">
      <c r="B19" s="778"/>
      <c r="C19" s="778"/>
      <c r="D19" s="1238">
        <v>18</v>
      </c>
      <c r="E19" s="1262" t="s">
        <v>2857</v>
      </c>
      <c r="F19" s="1232" t="s">
        <v>2906</v>
      </c>
      <c r="G19" s="1233">
        <v>12</v>
      </c>
      <c r="H19" s="943"/>
      <c r="I19" s="943"/>
      <c r="J19" s="943"/>
      <c r="K19" s="943"/>
      <c r="L19" s="777"/>
      <c r="M19" s="777"/>
      <c r="N19" s="777"/>
      <c r="O19" s="777"/>
    </row>
    <row r="20" spans="2:15">
      <c r="B20" s="778"/>
      <c r="C20" s="778"/>
      <c r="D20" s="1238">
        <v>19</v>
      </c>
      <c r="E20" s="1245" t="s">
        <v>3300</v>
      </c>
      <c r="F20" s="1232" t="s">
        <v>2905</v>
      </c>
      <c r="G20" s="1233">
        <v>14</v>
      </c>
      <c r="H20" s="777"/>
      <c r="I20" s="777"/>
      <c r="J20" s="777"/>
      <c r="K20" s="777"/>
      <c r="L20" s="777"/>
      <c r="M20" s="777"/>
      <c r="N20" s="777"/>
      <c r="O20" s="777"/>
    </row>
    <row r="21" spans="2:15">
      <c r="B21" s="778"/>
      <c r="C21" s="778"/>
      <c r="D21" s="1238">
        <v>20</v>
      </c>
      <c r="E21" s="1244" t="s">
        <v>3151</v>
      </c>
      <c r="F21" s="1232" t="s">
        <v>2906</v>
      </c>
      <c r="G21" s="1233">
        <v>11</v>
      </c>
      <c r="H21" s="777"/>
      <c r="I21" s="777"/>
      <c r="J21" s="777"/>
      <c r="K21" s="777"/>
      <c r="L21" s="777"/>
      <c r="M21" s="777"/>
      <c r="N21" s="777"/>
      <c r="O21" s="777"/>
    </row>
    <row r="22" spans="2:15">
      <c r="B22" s="778"/>
      <c r="C22" s="778"/>
      <c r="D22" s="1238">
        <v>21</v>
      </c>
      <c r="E22" s="1239" t="s">
        <v>2209</v>
      </c>
      <c r="F22" s="1232" t="s">
        <v>2905</v>
      </c>
      <c r="G22" s="1233">
        <v>8</v>
      </c>
      <c r="H22" s="777"/>
      <c r="I22" s="777"/>
      <c r="J22" s="777"/>
      <c r="K22" s="777"/>
      <c r="L22" s="777"/>
      <c r="M22" s="777"/>
      <c r="N22" s="777"/>
      <c r="O22" s="777"/>
    </row>
    <row r="23" spans="2:15">
      <c r="B23" s="778"/>
      <c r="C23" s="778"/>
      <c r="D23" s="1238">
        <v>22</v>
      </c>
      <c r="E23" s="1239" t="s">
        <v>3256</v>
      </c>
      <c r="F23" s="1232" t="s">
        <v>2905</v>
      </c>
      <c r="G23" s="1233">
        <v>8</v>
      </c>
      <c r="H23" s="777"/>
      <c r="I23" s="777"/>
      <c r="J23" s="777"/>
      <c r="K23" s="777"/>
      <c r="L23" s="777"/>
      <c r="M23" s="777"/>
      <c r="N23" s="777"/>
      <c r="O23" s="777"/>
    </row>
    <row r="24" spans="2:15">
      <c r="B24" s="778"/>
      <c r="C24" s="778"/>
      <c r="D24" s="1238">
        <v>23</v>
      </c>
      <c r="E24" s="1240" t="s">
        <v>3148</v>
      </c>
      <c r="F24" s="1232" t="s">
        <v>2905</v>
      </c>
      <c r="G24" s="1233">
        <v>8</v>
      </c>
      <c r="H24" s="777"/>
      <c r="I24" s="777"/>
      <c r="J24" s="777"/>
      <c r="K24" s="777"/>
      <c r="L24" s="777"/>
      <c r="M24" s="777"/>
      <c r="N24" s="777"/>
      <c r="O24" s="777"/>
    </row>
    <row r="25" spans="2:15">
      <c r="B25" s="778"/>
      <c r="C25" s="778"/>
      <c r="D25" s="1238">
        <v>24</v>
      </c>
      <c r="E25" s="1240" t="s">
        <v>3472</v>
      </c>
      <c r="F25" s="1271" t="s">
        <v>2738</v>
      </c>
      <c r="G25" s="1233">
        <v>8</v>
      </c>
      <c r="H25" s="777"/>
      <c r="I25" s="777"/>
      <c r="J25" s="777"/>
      <c r="K25" s="777"/>
      <c r="L25" s="777"/>
      <c r="M25" s="777"/>
      <c r="N25" s="777"/>
      <c r="O25" s="777"/>
    </row>
    <row r="26" spans="2:15">
      <c r="B26" s="778"/>
      <c r="C26" s="778"/>
      <c r="D26" s="1238">
        <v>25</v>
      </c>
      <c r="E26" s="1240" t="s">
        <v>3248</v>
      </c>
      <c r="F26" s="1271" t="s">
        <v>2738</v>
      </c>
      <c r="G26" s="1233">
        <v>9</v>
      </c>
      <c r="H26" s="777"/>
      <c r="I26" s="777"/>
      <c r="J26" s="777"/>
      <c r="K26" s="777"/>
      <c r="L26" s="777"/>
      <c r="M26" s="777"/>
      <c r="N26" s="777"/>
      <c r="O26" s="777"/>
    </row>
    <row r="27" spans="2:15">
      <c r="B27" s="778"/>
      <c r="C27" s="778"/>
      <c r="D27" s="1238">
        <v>26</v>
      </c>
      <c r="E27" s="1240" t="s">
        <v>3473</v>
      </c>
      <c r="F27" s="1271" t="s">
        <v>2738</v>
      </c>
      <c r="G27" s="1233">
        <v>10</v>
      </c>
      <c r="H27" s="777"/>
      <c r="I27" s="777"/>
      <c r="J27" s="777"/>
      <c r="K27" s="777"/>
      <c r="L27" s="777"/>
      <c r="M27" s="777"/>
      <c r="N27" s="777"/>
      <c r="O27" s="777"/>
    </row>
    <row r="28" spans="2:15">
      <c r="B28" s="778"/>
      <c r="C28" s="778"/>
      <c r="D28" s="1238">
        <v>26</v>
      </c>
      <c r="E28" s="1272" t="s">
        <v>3486</v>
      </c>
      <c r="F28" s="1232" t="s">
        <v>2905</v>
      </c>
      <c r="G28" s="1233">
        <v>6</v>
      </c>
      <c r="H28" s="777"/>
      <c r="I28" s="777"/>
      <c r="J28" s="777"/>
      <c r="K28" s="777"/>
      <c r="L28" s="777"/>
      <c r="M28" s="777"/>
      <c r="N28" s="777"/>
      <c r="O28" s="777"/>
    </row>
    <row r="29" spans="2:15">
      <c r="B29" s="779" t="s">
        <v>2200</v>
      </c>
      <c r="C29" s="779">
        <f>SUM(C4:C20)</f>
        <v>67</v>
      </c>
      <c r="D29" s="779"/>
      <c r="E29" s="780" t="s">
        <v>2201</v>
      </c>
      <c r="F29" s="780"/>
      <c r="G29" s="780">
        <f>SUM(G5:G28)</f>
        <v>306</v>
      </c>
      <c r="H29" s="780"/>
      <c r="I29" s="780" t="s">
        <v>2201</v>
      </c>
      <c r="J29" s="780"/>
      <c r="K29" s="780">
        <f>SUM(K5:K28)</f>
        <v>249</v>
      </c>
      <c r="L29" s="780" t="s">
        <v>2202</v>
      </c>
      <c r="M29" s="780">
        <f>SUM(M4:M20)</f>
        <v>86</v>
      </c>
      <c r="N29" s="780"/>
      <c r="O29" s="780">
        <f>SUM(O4:O20)</f>
        <v>86</v>
      </c>
    </row>
    <row r="40" spans="4:5">
      <c r="D40" s="1208">
        <v>46101</v>
      </c>
      <c r="E40" s="774">
        <v>6</v>
      </c>
    </row>
  </sheetData>
  <mergeCells count="4">
    <mergeCell ref="N1:O1"/>
    <mergeCell ref="B2:O2"/>
    <mergeCell ref="D3:E3"/>
    <mergeCell ref="H3:I3"/>
  </mergeCells>
  <pageMargins left="0.7" right="0.7" top="0.75" bottom="0.75" header="0.3" footer="0.3"/>
  <pageSetup paperSize="9" scale="70" orientation="landscape"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BDF18F-0F0B-4CD7-AF81-80578F87A294}">
  <sheetPr>
    <tabColor rgb="FF002060"/>
  </sheetPr>
  <dimension ref="A1:K40"/>
  <sheetViews>
    <sheetView zoomScaleNormal="90" workbookViewId="0">
      <pane ySplit="2" topLeftCell="A36" activePane="bottomLeft" state="frozen"/>
      <selection activeCell="D5" sqref="D5"/>
      <selection pane="bottomLeft" activeCell="D39" sqref="D39"/>
    </sheetView>
  </sheetViews>
  <sheetFormatPr defaultRowHeight="14.5"/>
  <cols>
    <col min="1" max="1" width="7.81640625" style="785" customWidth="1"/>
    <col min="2" max="2" width="25.90625" style="785" bestFit="1" customWidth="1"/>
    <col min="3" max="3" width="9" style="785" bestFit="1" customWidth="1"/>
    <col min="4" max="4" width="15.36328125" style="785" bestFit="1" customWidth="1"/>
    <col min="5" max="5" width="10.6328125" style="785" bestFit="1" customWidth="1"/>
    <col min="6" max="6" width="10.6328125" style="785" customWidth="1"/>
    <col min="7" max="7" width="60.6328125" style="785" bestFit="1" customWidth="1"/>
    <col min="8" max="8" width="38.08984375" style="785" customWidth="1"/>
    <col min="9" max="16384" width="8.7265625" style="785"/>
  </cols>
  <sheetData>
    <row r="1" spans="1:11" s="783" customFormat="1" ht="15.5">
      <c r="A1" s="1496" t="s">
        <v>2181</v>
      </c>
      <c r="B1" s="1496"/>
      <c r="C1" s="1496"/>
      <c r="D1" s="1496"/>
      <c r="E1" s="1496"/>
      <c r="F1" s="1496"/>
      <c r="G1" s="1496"/>
      <c r="H1" s="1496"/>
      <c r="I1" s="1496"/>
    </row>
    <row r="2" spans="1:11" s="783" customFormat="1" ht="18.5" customHeight="1">
      <c r="A2" s="784" t="s">
        <v>1785</v>
      </c>
      <c r="B2" s="784" t="s">
        <v>2425</v>
      </c>
      <c r="C2" s="784" t="s">
        <v>2423</v>
      </c>
      <c r="D2" s="784" t="s">
        <v>1438</v>
      </c>
      <c r="E2" s="784" t="s">
        <v>2424</v>
      </c>
      <c r="F2" s="784" t="s">
        <v>627</v>
      </c>
      <c r="G2" s="784" t="s">
        <v>2432</v>
      </c>
      <c r="H2" s="784" t="s">
        <v>2430</v>
      </c>
      <c r="I2" s="819" t="s">
        <v>19</v>
      </c>
    </row>
    <row r="3" spans="1:11" s="783" customFormat="1" ht="43.5">
      <c r="A3" s="1077">
        <v>1</v>
      </c>
      <c r="B3" s="1077" t="s">
        <v>2426</v>
      </c>
      <c r="C3" s="1078">
        <v>45867</v>
      </c>
      <c r="D3" s="1078">
        <v>45868</v>
      </c>
      <c r="E3" s="1077">
        <v>2</v>
      </c>
      <c r="F3" s="1079" t="s">
        <v>3279</v>
      </c>
      <c r="G3" s="1077" t="s">
        <v>2437</v>
      </c>
      <c r="H3" s="1080" t="s">
        <v>2427</v>
      </c>
      <c r="I3" s="1081"/>
    </row>
    <row r="4" spans="1:11" s="783" customFormat="1" ht="29">
      <c r="A4" s="1077">
        <f>A3+1</f>
        <v>2</v>
      </c>
      <c r="B4" s="1077" t="s">
        <v>2426</v>
      </c>
      <c r="C4" s="1078">
        <v>45870</v>
      </c>
      <c r="D4" s="1078">
        <v>45870</v>
      </c>
      <c r="E4" s="1077">
        <v>1</v>
      </c>
      <c r="F4" s="1079" t="s">
        <v>3279</v>
      </c>
      <c r="G4" s="1077" t="s">
        <v>2437</v>
      </c>
      <c r="H4" s="1080" t="s">
        <v>2429</v>
      </c>
      <c r="I4" s="1081"/>
    </row>
    <row r="5" spans="1:11" s="783" customFormat="1" ht="29">
      <c r="A5" s="1077">
        <f t="shared" ref="A5:A29" si="0">A4+1</f>
        <v>3</v>
      </c>
      <c r="B5" s="1077" t="s">
        <v>2431</v>
      </c>
      <c r="C5" s="1078">
        <v>45875</v>
      </c>
      <c r="D5" s="1078">
        <v>45875</v>
      </c>
      <c r="E5" s="1077">
        <v>1</v>
      </c>
      <c r="F5" s="1079" t="s">
        <v>3279</v>
      </c>
      <c r="G5" s="1077" t="s">
        <v>2433</v>
      </c>
      <c r="H5" s="1080" t="s">
        <v>2434</v>
      </c>
      <c r="I5" s="1081"/>
    </row>
    <row r="6" spans="1:11" s="783" customFormat="1" ht="29">
      <c r="A6" s="1077">
        <f t="shared" si="0"/>
        <v>4</v>
      </c>
      <c r="B6" s="1077" t="s">
        <v>2426</v>
      </c>
      <c r="C6" s="1078">
        <v>45876</v>
      </c>
      <c r="D6" s="1078">
        <v>45876</v>
      </c>
      <c r="E6" s="1077">
        <v>1</v>
      </c>
      <c r="F6" s="1079" t="s">
        <v>3279</v>
      </c>
      <c r="G6" s="1077" t="s">
        <v>2437</v>
      </c>
      <c r="H6" s="1080" t="s">
        <v>2435</v>
      </c>
      <c r="I6" s="1081"/>
    </row>
    <row r="7" spans="1:11" s="783" customFormat="1" ht="29">
      <c r="A7" s="1077">
        <f t="shared" si="0"/>
        <v>5</v>
      </c>
      <c r="B7" s="1077" t="s">
        <v>2426</v>
      </c>
      <c r="C7" s="1078">
        <v>45878</v>
      </c>
      <c r="D7" s="1078">
        <v>45878</v>
      </c>
      <c r="E7" s="1077">
        <v>1</v>
      </c>
      <c r="F7" s="1079" t="s">
        <v>3279</v>
      </c>
      <c r="G7" s="1077" t="s">
        <v>2437</v>
      </c>
      <c r="H7" s="1080" t="s">
        <v>2436</v>
      </c>
      <c r="I7" s="1081"/>
    </row>
    <row r="8" spans="1:11" s="783" customFormat="1" ht="36.5" customHeight="1">
      <c r="A8" s="1077">
        <f t="shared" si="0"/>
        <v>6</v>
      </c>
      <c r="B8" s="1077" t="s">
        <v>2426</v>
      </c>
      <c r="C8" s="1078">
        <v>45881</v>
      </c>
      <c r="D8" s="1078">
        <v>45883</v>
      </c>
      <c r="E8" s="1077">
        <v>3</v>
      </c>
      <c r="F8" s="1079" t="s">
        <v>3279</v>
      </c>
      <c r="G8" s="1077" t="s">
        <v>2428</v>
      </c>
      <c r="H8" s="1080" t="s">
        <v>2438</v>
      </c>
      <c r="I8" s="1081"/>
    </row>
    <row r="9" spans="1:11" s="783" customFormat="1" ht="36.5" customHeight="1">
      <c r="A9" s="1077">
        <f t="shared" si="0"/>
        <v>7</v>
      </c>
      <c r="B9" s="1077" t="s">
        <v>2431</v>
      </c>
      <c r="C9" s="1078">
        <v>45881</v>
      </c>
      <c r="D9" s="1078">
        <v>45881</v>
      </c>
      <c r="E9" s="1077">
        <v>1</v>
      </c>
      <c r="F9" s="1079" t="s">
        <v>3279</v>
      </c>
      <c r="G9" s="1077" t="s">
        <v>2433</v>
      </c>
      <c r="H9" s="1080" t="s">
        <v>2439</v>
      </c>
      <c r="I9" s="1081"/>
    </row>
    <row r="10" spans="1:11" s="783" customFormat="1" ht="36.5" customHeight="1">
      <c r="A10" s="1077">
        <f t="shared" si="0"/>
        <v>8</v>
      </c>
      <c r="B10" s="1077" t="s">
        <v>2431</v>
      </c>
      <c r="C10" s="1078">
        <v>45885</v>
      </c>
      <c r="D10" s="1078">
        <v>45887</v>
      </c>
      <c r="E10" s="1077">
        <v>3</v>
      </c>
      <c r="F10" s="1079" t="s">
        <v>3279</v>
      </c>
      <c r="G10" s="1077" t="s">
        <v>2433</v>
      </c>
      <c r="H10" s="1080" t="s">
        <v>2441</v>
      </c>
      <c r="I10" s="1081"/>
    </row>
    <row r="11" spans="1:11" s="783" customFormat="1" ht="36.5" customHeight="1">
      <c r="A11" s="1077">
        <f t="shared" si="0"/>
        <v>9</v>
      </c>
      <c r="B11" s="1077" t="s">
        <v>2426</v>
      </c>
      <c r="C11" s="1078">
        <v>45886</v>
      </c>
      <c r="D11" s="1078">
        <v>45887</v>
      </c>
      <c r="E11" s="1077">
        <v>2</v>
      </c>
      <c r="F11" s="1079" t="s">
        <v>3279</v>
      </c>
      <c r="G11" s="1077" t="s">
        <v>2428</v>
      </c>
      <c r="H11" s="1080" t="s">
        <v>2440</v>
      </c>
      <c r="I11" s="1081"/>
    </row>
    <row r="12" spans="1:11" s="783" customFormat="1" ht="36.5" customHeight="1">
      <c r="A12" s="1077">
        <f t="shared" si="0"/>
        <v>10</v>
      </c>
      <c r="B12" s="1077" t="s">
        <v>2426</v>
      </c>
      <c r="C12" s="1078">
        <v>45889</v>
      </c>
      <c r="D12" s="1078" t="s">
        <v>3393</v>
      </c>
      <c r="E12" s="1077">
        <v>0.5</v>
      </c>
      <c r="F12" s="1079" t="s">
        <v>3279</v>
      </c>
      <c r="G12" s="1077">
        <v>38</v>
      </c>
      <c r="H12" s="1080" t="s">
        <v>2442</v>
      </c>
      <c r="I12" s="1081"/>
    </row>
    <row r="13" spans="1:11" s="783" customFormat="1" ht="36.5" customHeight="1">
      <c r="A13" s="1077">
        <f t="shared" si="0"/>
        <v>11</v>
      </c>
      <c r="B13" s="1077" t="s">
        <v>2426</v>
      </c>
      <c r="C13" s="1078">
        <v>45892</v>
      </c>
      <c r="D13" s="1078">
        <v>11</v>
      </c>
      <c r="E13" s="1077">
        <v>6</v>
      </c>
      <c r="F13" s="1079" t="s">
        <v>3279</v>
      </c>
      <c r="G13" s="1077" t="s">
        <v>2444</v>
      </c>
      <c r="H13" s="1080" t="s">
        <v>2442</v>
      </c>
      <c r="I13" s="1081"/>
      <c r="J13" s="783">
        <v>1</v>
      </c>
    </row>
    <row r="14" spans="1:11" s="783" customFormat="1" ht="36.5" customHeight="1">
      <c r="A14" s="1077">
        <f t="shared" si="0"/>
        <v>12</v>
      </c>
      <c r="B14" s="1077" t="s">
        <v>2431</v>
      </c>
      <c r="C14" s="1078">
        <v>45892</v>
      </c>
      <c r="D14" s="1078">
        <v>45897</v>
      </c>
      <c r="E14" s="1077">
        <v>6</v>
      </c>
      <c r="F14" s="1079" t="s">
        <v>3279</v>
      </c>
      <c r="G14" s="1077"/>
      <c r="H14" s="1196" t="s">
        <v>2443</v>
      </c>
      <c r="I14" s="1197"/>
    </row>
    <row r="15" spans="1:11" s="783" customFormat="1" ht="36.5" customHeight="1">
      <c r="A15" s="1077">
        <f t="shared" si="0"/>
        <v>13</v>
      </c>
      <c r="B15" s="1077" t="s">
        <v>2426</v>
      </c>
      <c r="C15" s="1078">
        <v>45899</v>
      </c>
      <c r="D15" s="1078">
        <v>45903</v>
      </c>
      <c r="E15" s="1077">
        <v>5</v>
      </c>
      <c r="F15" s="1079" t="s">
        <v>3279</v>
      </c>
      <c r="G15" s="1077" t="s">
        <v>2445</v>
      </c>
      <c r="H15" s="1080" t="s">
        <v>2446</v>
      </c>
      <c r="I15" s="1081"/>
      <c r="J15" s="1203"/>
      <c r="K15" s="1203"/>
    </row>
    <row r="16" spans="1:11" s="783" customFormat="1" ht="36.5" customHeight="1">
      <c r="A16" s="1077">
        <f t="shared" si="0"/>
        <v>14</v>
      </c>
      <c r="B16" s="1077" t="s">
        <v>2431</v>
      </c>
      <c r="C16" s="1078">
        <v>45898</v>
      </c>
      <c r="D16" s="1078">
        <v>45911</v>
      </c>
      <c r="E16" s="1077">
        <v>14</v>
      </c>
      <c r="F16" s="1079" t="s">
        <v>3279</v>
      </c>
      <c r="G16" s="1077" t="s">
        <v>2433</v>
      </c>
      <c r="H16" s="1203"/>
      <c r="I16" s="1203"/>
      <c r="J16" s="1203"/>
      <c r="K16" s="1203"/>
    </row>
    <row r="17" spans="1:10" s="783" customFormat="1" ht="36.5" customHeight="1">
      <c r="A17" s="1077">
        <f t="shared" si="0"/>
        <v>15</v>
      </c>
      <c r="B17" s="1077" t="s">
        <v>2727</v>
      </c>
      <c r="C17" s="1078">
        <v>45897</v>
      </c>
      <c r="D17" s="1078">
        <v>45917</v>
      </c>
      <c r="E17" s="1077">
        <f>D17-C17</f>
        <v>20</v>
      </c>
      <c r="F17" s="1079" t="s">
        <v>3279</v>
      </c>
      <c r="G17" s="1077" t="s">
        <v>2748</v>
      </c>
      <c r="H17" s="1200" t="s">
        <v>2747</v>
      </c>
      <c r="I17" s="1201"/>
    </row>
    <row r="18" spans="1:10" s="783" customFormat="1" ht="36.5" customHeight="1">
      <c r="A18" s="1077">
        <f t="shared" si="0"/>
        <v>16</v>
      </c>
      <c r="B18" s="1077" t="s">
        <v>2426</v>
      </c>
      <c r="C18" s="1078">
        <v>45928</v>
      </c>
      <c r="D18" s="1078">
        <v>45929</v>
      </c>
      <c r="E18" s="1077">
        <v>2</v>
      </c>
      <c r="F18" s="1079" t="s">
        <v>3279</v>
      </c>
      <c r="G18" s="1077" t="s">
        <v>2875</v>
      </c>
      <c r="H18" s="1080" t="s">
        <v>2876</v>
      </c>
      <c r="I18" s="1081"/>
    </row>
    <row r="19" spans="1:10" s="783" customFormat="1" ht="36.5" customHeight="1">
      <c r="A19" s="1077">
        <f t="shared" si="0"/>
        <v>17</v>
      </c>
      <c r="B19" s="1077" t="s">
        <v>2426</v>
      </c>
      <c r="C19" s="1078">
        <v>45935</v>
      </c>
      <c r="D19" s="1078">
        <v>45937</v>
      </c>
      <c r="E19" s="1077">
        <v>3</v>
      </c>
      <c r="F19" s="1079" t="s">
        <v>3279</v>
      </c>
      <c r="G19" s="1077" t="s">
        <v>2748</v>
      </c>
      <c r="H19" s="1080" t="s">
        <v>2854</v>
      </c>
      <c r="I19" s="1081"/>
      <c r="J19" s="783">
        <f>J13+1</f>
        <v>2</v>
      </c>
    </row>
    <row r="20" spans="1:10" s="783" customFormat="1" ht="36.5" customHeight="1">
      <c r="A20" s="1077">
        <f t="shared" si="0"/>
        <v>18</v>
      </c>
      <c r="B20" s="1077" t="s">
        <v>2431</v>
      </c>
      <c r="C20" s="1078">
        <v>45935</v>
      </c>
      <c r="D20" s="1078">
        <v>45939</v>
      </c>
      <c r="E20" s="1077">
        <f>D20-C20</f>
        <v>4</v>
      </c>
      <c r="F20" s="1079" t="s">
        <v>3279</v>
      </c>
      <c r="G20" s="1077" t="s">
        <v>2748</v>
      </c>
      <c r="H20" s="1080" t="s">
        <v>2856</v>
      </c>
      <c r="I20" s="1081"/>
    </row>
    <row r="21" spans="1:10" s="783" customFormat="1" ht="36.5" customHeight="1">
      <c r="A21" s="1077">
        <f t="shared" si="0"/>
        <v>19</v>
      </c>
      <c r="B21" s="1077" t="s">
        <v>2727</v>
      </c>
      <c r="C21" s="1078">
        <v>45935</v>
      </c>
      <c r="D21" s="1078" t="s">
        <v>3394</v>
      </c>
      <c r="E21" s="1077">
        <v>3</v>
      </c>
      <c r="F21" s="1079" t="s">
        <v>3279</v>
      </c>
      <c r="G21" s="1077" t="s">
        <v>2748</v>
      </c>
      <c r="H21" s="1080" t="s">
        <v>2854</v>
      </c>
      <c r="I21" s="1081"/>
    </row>
    <row r="22" spans="1:10" s="783" customFormat="1" ht="36.5" hidden="1" customHeight="1">
      <c r="A22" s="1077">
        <f t="shared" si="0"/>
        <v>20</v>
      </c>
      <c r="B22" s="1077" t="s">
        <v>2426</v>
      </c>
      <c r="C22" s="1078">
        <v>45943</v>
      </c>
      <c r="D22" s="1078">
        <v>21</v>
      </c>
      <c r="E22" s="1077">
        <v>3</v>
      </c>
      <c r="F22" s="1079" t="s">
        <v>3279</v>
      </c>
      <c r="G22" s="1077" t="s">
        <v>2875</v>
      </c>
      <c r="H22" s="1080" t="s">
        <v>2874</v>
      </c>
      <c r="I22" s="1081"/>
    </row>
    <row r="23" spans="1:10" s="783" customFormat="1" ht="36.5" hidden="1" customHeight="1">
      <c r="A23" s="1077">
        <f t="shared" si="0"/>
        <v>21</v>
      </c>
      <c r="B23" s="1077" t="s">
        <v>2426</v>
      </c>
      <c r="C23" s="1078">
        <v>45948</v>
      </c>
      <c r="D23" s="1078">
        <v>22</v>
      </c>
      <c r="E23" s="1077">
        <v>1</v>
      </c>
      <c r="F23" s="1079" t="s">
        <v>3279</v>
      </c>
      <c r="G23" s="1077" t="s">
        <v>2875</v>
      </c>
      <c r="H23" s="1080" t="s">
        <v>2876</v>
      </c>
      <c r="I23" s="1081"/>
    </row>
    <row r="24" spans="1:10" s="783" customFormat="1" ht="36.5" hidden="1" customHeight="1">
      <c r="A24" s="1077">
        <f t="shared" si="0"/>
        <v>22</v>
      </c>
      <c r="B24" s="1077" t="s">
        <v>2426</v>
      </c>
      <c r="C24" s="1078">
        <v>45954</v>
      </c>
      <c r="D24" s="1078">
        <v>45981</v>
      </c>
      <c r="E24" s="1077">
        <f>D24-C24</f>
        <v>27</v>
      </c>
      <c r="F24" s="1079" t="s">
        <v>3279</v>
      </c>
      <c r="G24" s="1082" t="s">
        <v>3132</v>
      </c>
      <c r="H24" s="1080" t="s">
        <v>2876</v>
      </c>
      <c r="I24" s="1081"/>
    </row>
    <row r="25" spans="1:10" s="783" customFormat="1" ht="36.5" customHeight="1">
      <c r="A25" s="1077">
        <f t="shared" si="0"/>
        <v>23</v>
      </c>
      <c r="B25" s="1077" t="s">
        <v>2426</v>
      </c>
      <c r="C25" s="1078">
        <v>45995</v>
      </c>
      <c r="D25" s="1078">
        <v>45997</v>
      </c>
      <c r="E25" s="1077">
        <v>3</v>
      </c>
      <c r="F25" s="1079" t="s">
        <v>3279</v>
      </c>
      <c r="G25" s="1083" t="s">
        <v>3186</v>
      </c>
      <c r="H25" s="1084" t="s">
        <v>3185</v>
      </c>
      <c r="I25" s="1081"/>
    </row>
    <row r="26" spans="1:10" s="783" customFormat="1" ht="36.5" customHeight="1">
      <c r="A26" s="1077">
        <f t="shared" si="0"/>
        <v>24</v>
      </c>
      <c r="B26" s="1077" t="s">
        <v>2426</v>
      </c>
      <c r="C26" s="1078">
        <v>46002</v>
      </c>
      <c r="D26" s="1078">
        <v>46005</v>
      </c>
      <c r="E26" s="1077">
        <f>D26-C26</f>
        <v>3</v>
      </c>
      <c r="F26" s="1079" t="s">
        <v>3279</v>
      </c>
      <c r="G26" s="1085" t="s">
        <v>3250</v>
      </c>
      <c r="H26" s="1084" t="s">
        <v>3185</v>
      </c>
      <c r="I26" s="1081"/>
    </row>
    <row r="27" spans="1:10" s="783" customFormat="1" ht="36.5" customHeight="1">
      <c r="A27" s="1077">
        <f t="shared" si="0"/>
        <v>25</v>
      </c>
      <c r="B27" s="1077" t="s">
        <v>2426</v>
      </c>
      <c r="C27" s="1078">
        <v>46005</v>
      </c>
      <c r="D27" s="1078">
        <v>46007</v>
      </c>
      <c r="E27" s="1077">
        <f>D27-C27</f>
        <v>2</v>
      </c>
      <c r="F27" s="1079" t="s">
        <v>3279</v>
      </c>
      <c r="G27" s="1086" t="s">
        <v>3252</v>
      </c>
      <c r="H27" s="1084" t="s">
        <v>3185</v>
      </c>
      <c r="I27" s="1081"/>
    </row>
    <row r="28" spans="1:10" s="783" customFormat="1" ht="36.5" customHeight="1">
      <c r="A28" s="1077">
        <f t="shared" si="0"/>
        <v>26</v>
      </c>
      <c r="B28" s="1077" t="s">
        <v>2431</v>
      </c>
      <c r="C28" s="1078">
        <v>46003</v>
      </c>
      <c r="D28" s="1078">
        <v>46005</v>
      </c>
      <c r="E28" s="1077">
        <v>2</v>
      </c>
      <c r="F28" s="1079" t="s">
        <v>3279</v>
      </c>
      <c r="G28" s="1086" t="s">
        <v>3253</v>
      </c>
      <c r="H28" s="1084" t="s">
        <v>3185</v>
      </c>
      <c r="I28" s="1081"/>
    </row>
    <row r="29" spans="1:10" s="783" customFormat="1" ht="36.5" customHeight="1">
      <c r="A29" s="1077">
        <f t="shared" si="0"/>
        <v>27</v>
      </c>
      <c r="B29" s="1077" t="s">
        <v>2426</v>
      </c>
      <c r="C29" s="1078">
        <v>46010</v>
      </c>
      <c r="D29" s="1078">
        <v>46011</v>
      </c>
      <c r="E29" s="1077">
        <v>2</v>
      </c>
      <c r="F29" s="1079" t="s">
        <v>3279</v>
      </c>
      <c r="G29" s="1087" t="s">
        <v>3277</v>
      </c>
      <c r="H29" s="1084" t="s">
        <v>3185</v>
      </c>
      <c r="I29" s="1081"/>
    </row>
    <row r="30" spans="1:10" s="1090" customFormat="1" ht="36.5" customHeight="1">
      <c r="A30" s="1077">
        <f t="shared" ref="A30:A38" si="1">A29+1</f>
        <v>28</v>
      </c>
      <c r="B30" s="1077" t="s">
        <v>2431</v>
      </c>
      <c r="C30" s="1078">
        <v>46013</v>
      </c>
      <c r="D30" s="1078">
        <v>46014</v>
      </c>
      <c r="E30" s="1077">
        <v>2</v>
      </c>
      <c r="F30" s="1079" t="s">
        <v>3279</v>
      </c>
      <c r="G30" s="1092" t="s">
        <v>3281</v>
      </c>
      <c r="H30" s="1084" t="s">
        <v>3185</v>
      </c>
      <c r="I30" s="1081"/>
    </row>
    <row r="31" spans="1:10" s="1090" customFormat="1" ht="43.5">
      <c r="A31" s="1099">
        <f t="shared" si="1"/>
        <v>29</v>
      </c>
      <c r="B31" s="1110" t="s">
        <v>2727</v>
      </c>
      <c r="C31" s="1101">
        <v>46021</v>
      </c>
      <c r="D31" s="1101">
        <v>46038</v>
      </c>
      <c r="E31" s="1099">
        <f>D31-C31</f>
        <v>17</v>
      </c>
      <c r="F31" s="1111" t="s">
        <v>3279</v>
      </c>
      <c r="G31" s="1112" t="s">
        <v>3296</v>
      </c>
      <c r="H31" s="1113" t="s">
        <v>3305</v>
      </c>
      <c r="I31" s="1105"/>
    </row>
    <row r="32" spans="1:10" s="1090" customFormat="1" ht="43.5">
      <c r="A32" s="1099">
        <f t="shared" si="1"/>
        <v>30</v>
      </c>
      <c r="B32" s="1100" t="s">
        <v>2426</v>
      </c>
      <c r="C32" s="1101">
        <v>46024</v>
      </c>
      <c r="D32" s="1101">
        <v>46026</v>
      </c>
      <c r="E32" s="1099">
        <f>D32-C32</f>
        <v>2</v>
      </c>
      <c r="F32" s="1102" t="s">
        <v>3279</v>
      </c>
      <c r="G32" s="1103" t="s">
        <v>3290</v>
      </c>
      <c r="H32" s="1104" t="s">
        <v>3291</v>
      </c>
      <c r="I32" s="1105"/>
    </row>
    <row r="33" spans="1:9" s="1090" customFormat="1" ht="43" customHeight="1">
      <c r="A33" s="1099">
        <f t="shared" si="1"/>
        <v>31</v>
      </c>
      <c r="B33" s="1140" t="s">
        <v>2426</v>
      </c>
      <c r="C33" s="1101">
        <v>46045</v>
      </c>
      <c r="D33" s="1101">
        <v>46054</v>
      </c>
      <c r="E33" s="1099">
        <f>D33-C33</f>
        <v>9</v>
      </c>
      <c r="F33" s="1141" t="s">
        <v>3279</v>
      </c>
      <c r="G33" s="1142" t="s">
        <v>2748</v>
      </c>
      <c r="H33" s="1143" t="s">
        <v>3308</v>
      </c>
      <c r="I33" s="1105"/>
    </row>
    <row r="34" spans="1:9" s="1090" customFormat="1" ht="43" customHeight="1">
      <c r="A34" s="1099">
        <f t="shared" si="1"/>
        <v>32</v>
      </c>
      <c r="B34" s="1144" t="s">
        <v>3331</v>
      </c>
      <c r="C34" s="1101">
        <v>46054</v>
      </c>
      <c r="D34" s="1101">
        <v>46057</v>
      </c>
      <c r="E34" s="1099">
        <f>D34-C34</f>
        <v>3</v>
      </c>
      <c r="F34" s="1145" t="s">
        <v>3279</v>
      </c>
      <c r="G34" s="1144" t="s">
        <v>3332</v>
      </c>
      <c r="H34" s="1146" t="s">
        <v>3333</v>
      </c>
      <c r="I34" s="1105"/>
    </row>
    <row r="35" spans="1:9" s="1090" customFormat="1" ht="43" customHeight="1">
      <c r="A35" s="1099">
        <f t="shared" si="1"/>
        <v>33</v>
      </c>
      <c r="B35" s="1148" t="s">
        <v>3339</v>
      </c>
      <c r="C35" s="1101">
        <v>46060</v>
      </c>
      <c r="D35" s="1101">
        <v>46061</v>
      </c>
      <c r="E35" s="1099">
        <v>2</v>
      </c>
      <c r="F35" s="1149" t="s">
        <v>3279</v>
      </c>
      <c r="G35" s="1148" t="s">
        <v>3340</v>
      </c>
      <c r="H35" s="1150" t="s">
        <v>3291</v>
      </c>
      <c r="I35" s="1105"/>
    </row>
    <row r="36" spans="1:9" s="1090" customFormat="1" ht="43" customHeight="1">
      <c r="A36" s="1099">
        <f t="shared" si="1"/>
        <v>34</v>
      </c>
      <c r="B36" s="1185" t="s">
        <v>3384</v>
      </c>
      <c r="C36" s="1101">
        <v>46087</v>
      </c>
      <c r="D36" s="1101">
        <v>46088</v>
      </c>
      <c r="E36" s="1099">
        <v>2</v>
      </c>
      <c r="F36" s="1186" t="s">
        <v>3279</v>
      </c>
      <c r="G36" s="1185" t="s">
        <v>3385</v>
      </c>
      <c r="H36" s="1150" t="s">
        <v>3291</v>
      </c>
      <c r="I36" s="1105"/>
    </row>
    <row r="37" spans="1:9" s="1090" customFormat="1" ht="43" customHeight="1">
      <c r="A37" s="1099">
        <f t="shared" si="1"/>
        <v>35</v>
      </c>
      <c r="B37" s="1187" t="s">
        <v>3387</v>
      </c>
      <c r="C37" s="1101">
        <v>46090</v>
      </c>
      <c r="D37" s="1101">
        <f>C37</f>
        <v>46090</v>
      </c>
      <c r="E37" s="1099">
        <v>1</v>
      </c>
      <c r="F37" s="1186" t="s">
        <v>3279</v>
      </c>
      <c r="G37" s="1187" t="s">
        <v>3388</v>
      </c>
      <c r="H37" s="1150" t="s">
        <v>3291</v>
      </c>
      <c r="I37" s="1105"/>
    </row>
    <row r="38" spans="1:9" s="1090" customFormat="1" ht="43" customHeight="1">
      <c r="A38" s="1211">
        <f t="shared" si="1"/>
        <v>36</v>
      </c>
      <c r="B38" s="1212" t="s">
        <v>3396</v>
      </c>
      <c r="C38" s="1213">
        <v>46096</v>
      </c>
      <c r="D38" s="1213">
        <v>46103</v>
      </c>
      <c r="E38" s="1211">
        <v>8</v>
      </c>
      <c r="F38" s="1214" t="s">
        <v>3279</v>
      </c>
      <c r="G38" s="1212" t="s">
        <v>3397</v>
      </c>
      <c r="H38" s="1215" t="s">
        <v>3398</v>
      </c>
      <c r="I38" s="1216"/>
    </row>
    <row r="39" spans="1:9" s="1090" customFormat="1" ht="43" customHeight="1">
      <c r="A39" s="1265">
        <f>A38+1</f>
        <v>37</v>
      </c>
      <c r="B39" s="1268" t="s">
        <v>3479</v>
      </c>
      <c r="C39" s="1266">
        <v>46103</v>
      </c>
      <c r="D39" s="1266">
        <v>46118</v>
      </c>
      <c r="E39" s="1265">
        <f>D39-C39</f>
        <v>15</v>
      </c>
      <c r="F39" s="1269" t="s">
        <v>3480</v>
      </c>
      <c r="G39" s="1268" t="s">
        <v>3481</v>
      </c>
      <c r="H39" s="1270" t="s">
        <v>1658</v>
      </c>
      <c r="I39" s="1267"/>
    </row>
    <row r="40" spans="1:9" s="1090" customFormat="1" ht="43" customHeight="1">
      <c r="A40" s="1265">
        <f>A39+1</f>
        <v>38</v>
      </c>
      <c r="B40" s="1276" t="s">
        <v>3500</v>
      </c>
      <c r="C40" s="1266">
        <v>46116</v>
      </c>
      <c r="D40" s="1266">
        <v>46118</v>
      </c>
      <c r="E40" s="1265">
        <v>3</v>
      </c>
      <c r="F40" s="1269" t="s">
        <v>3480</v>
      </c>
      <c r="G40" s="1276" t="s">
        <v>3501</v>
      </c>
      <c r="H40" s="1270" t="s">
        <v>1658</v>
      </c>
      <c r="I40" s="1267"/>
    </row>
  </sheetData>
  <autoFilter ref="A2:I16" xr:uid="{C0BDF18F-0F0B-4CD7-AF81-80578F87A294}"/>
  <mergeCells count="1">
    <mergeCell ref="A1:I1"/>
  </mergeCell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65784-5283-4ED1-8B48-CB33A79268D6}">
  <dimension ref="C3:G17"/>
  <sheetViews>
    <sheetView workbookViewId="0">
      <selection activeCell="D18" sqref="D18"/>
    </sheetView>
  </sheetViews>
  <sheetFormatPr defaultRowHeight="14.5"/>
  <cols>
    <col min="3" max="3" width="19.54296875" bestFit="1" customWidth="1"/>
    <col min="4" max="4" width="67.81640625" bestFit="1" customWidth="1"/>
    <col min="7" max="7" width="9.54296875" bestFit="1" customWidth="1"/>
  </cols>
  <sheetData>
    <row r="3" spans="3:7" ht="29" customHeight="1">
      <c r="C3" s="10" t="s">
        <v>574</v>
      </c>
      <c r="D3" s="1323" t="s">
        <v>3416</v>
      </c>
      <c r="E3" s="1323"/>
      <c r="F3" s="1323"/>
      <c r="G3" s="1323"/>
    </row>
    <row r="4" spans="3:7">
      <c r="C4" s="10" t="s">
        <v>3412</v>
      </c>
      <c r="D4" s="1322" t="s">
        <v>3413</v>
      </c>
      <c r="E4" s="1322"/>
      <c r="F4" s="1322"/>
      <c r="G4" s="1322"/>
    </row>
    <row r="5" spans="3:7">
      <c r="C5" s="10" t="s">
        <v>3414</v>
      </c>
      <c r="D5" s="1322" t="s">
        <v>3415</v>
      </c>
      <c r="E5" s="1322"/>
      <c r="F5" s="1322"/>
      <c r="G5" s="1322"/>
    </row>
    <row r="6" spans="3:7">
      <c r="C6" s="1322" t="s">
        <v>3417</v>
      </c>
      <c r="D6" s="1322"/>
      <c r="E6" s="10" t="s">
        <v>3418</v>
      </c>
      <c r="F6" s="10" t="s">
        <v>3419</v>
      </c>
      <c r="G6" s="10" t="s">
        <v>3420</v>
      </c>
    </row>
    <row r="7" spans="3:7">
      <c r="C7" s="1497" t="s">
        <v>3421</v>
      </c>
      <c r="D7" s="1497"/>
      <c r="E7" s="33">
        <v>137</v>
      </c>
      <c r="F7" s="33">
        <v>20</v>
      </c>
      <c r="G7" s="1218">
        <v>46402</v>
      </c>
    </row>
    <row r="8" spans="3:7">
      <c r="C8" s="1497" t="s">
        <v>3422</v>
      </c>
      <c r="D8" s="1497"/>
      <c r="E8" s="33">
        <v>33</v>
      </c>
      <c r="F8" s="33">
        <v>22</v>
      </c>
      <c r="G8" s="1218">
        <v>46461</v>
      </c>
    </row>
    <row r="9" spans="3:7">
      <c r="C9" s="1497" t="s">
        <v>3423</v>
      </c>
      <c r="D9" s="1497"/>
      <c r="E9" s="33">
        <v>3.4</v>
      </c>
      <c r="F9" s="33">
        <v>18</v>
      </c>
      <c r="G9" s="1218">
        <v>46341</v>
      </c>
    </row>
    <row r="10" spans="3:7">
      <c r="C10" s="12"/>
      <c r="D10" s="12"/>
      <c r="E10" s="1020">
        <f>SUM(E7:E9)</f>
        <v>173.4</v>
      </c>
      <c r="F10" s="12"/>
      <c r="G10" s="12"/>
    </row>
    <row r="11" spans="3:7">
      <c r="C11" s="1498" t="s">
        <v>3424</v>
      </c>
      <c r="D11" s="1370"/>
      <c r="E11" s="1498" t="s">
        <v>3425</v>
      </c>
      <c r="F11" s="1370"/>
      <c r="G11" s="1370"/>
    </row>
    <row r="16" spans="3:7">
      <c r="D16">
        <f>137+33+3.4</f>
        <v>173.4</v>
      </c>
    </row>
    <row r="17" spans="4:4">
      <c r="D17">
        <f>389+116+18</f>
        <v>523</v>
      </c>
    </row>
  </sheetData>
  <mergeCells count="9">
    <mergeCell ref="C9:D9"/>
    <mergeCell ref="C11:D11"/>
    <mergeCell ref="E11:G11"/>
    <mergeCell ref="D3:G3"/>
    <mergeCell ref="D4:G4"/>
    <mergeCell ref="D5:G5"/>
    <mergeCell ref="C6:D6"/>
    <mergeCell ref="C7:D7"/>
    <mergeCell ref="C8:D8"/>
  </mergeCells>
  <pageMargins left="0.7" right="0.7" top="0.75" bottom="0.75" header="0.3" footer="0.3"/>
  <pageSetup orientation="portrait"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08B83-0D16-4685-A152-58D4B7BBB186}">
  <sheetPr>
    <tabColor rgb="FF92D050"/>
  </sheetPr>
  <dimension ref="B1:P54"/>
  <sheetViews>
    <sheetView workbookViewId="0">
      <selection activeCell="P57" sqref="P57"/>
    </sheetView>
  </sheetViews>
  <sheetFormatPr defaultRowHeight="14.5"/>
  <cols>
    <col min="2" max="2" width="7.54296875" bestFit="1" customWidth="1"/>
    <col min="3" max="3" width="7.81640625" bestFit="1" customWidth="1"/>
    <col min="4" max="4" width="9.54296875" customWidth="1"/>
    <col min="5" max="5" width="15.08984375" bestFit="1" customWidth="1"/>
    <col min="6" max="6" width="11.7265625" bestFit="1" customWidth="1"/>
    <col min="7" max="7" width="12.453125" bestFit="1" customWidth="1"/>
    <col min="8" max="8" width="9.36328125" style="2" bestFit="1" customWidth="1"/>
    <col min="9" max="9" width="8.54296875" style="2" hidden="1" customWidth="1"/>
    <col min="10" max="10" width="9.453125" style="2" hidden="1" customWidth="1"/>
    <col min="11" max="11" width="8.54296875" style="2" hidden="1" customWidth="1"/>
    <col min="12" max="12" width="9.453125" style="2" hidden="1" customWidth="1"/>
    <col min="13" max="13" width="12.6328125" style="2" bestFit="1" customWidth="1"/>
    <col min="14" max="15" width="10.453125" customWidth="1"/>
    <col min="16" max="16" width="70.90625" customWidth="1"/>
  </cols>
  <sheetData>
    <row r="1" spans="2:16">
      <c r="B1" s="645" t="s">
        <v>37</v>
      </c>
    </row>
    <row r="2" spans="2:16">
      <c r="B2" s="645" t="s">
        <v>1774</v>
      </c>
    </row>
    <row r="3" spans="2:16">
      <c r="B3" s="645" t="s">
        <v>2184</v>
      </c>
    </row>
    <row r="5" spans="2:16" ht="29">
      <c r="B5" s="10" t="s">
        <v>2182</v>
      </c>
      <c r="C5" s="756" t="s">
        <v>2403</v>
      </c>
      <c r="D5" s="756" t="s">
        <v>2404</v>
      </c>
      <c r="E5" s="756" t="s">
        <v>2405</v>
      </c>
      <c r="F5" s="756" t="s">
        <v>2406</v>
      </c>
      <c r="G5" s="756" t="s">
        <v>994</v>
      </c>
    </row>
    <row r="6" spans="2:16">
      <c r="B6" s="13" t="s">
        <v>2183</v>
      </c>
      <c r="C6" s="13">
        <v>1</v>
      </c>
      <c r="D6" s="13">
        <v>3</v>
      </c>
      <c r="E6" s="13">
        <v>7</v>
      </c>
      <c r="F6" s="13">
        <v>8</v>
      </c>
      <c r="G6" s="13">
        <f>SUM(C6:F6)</f>
        <v>19</v>
      </c>
    </row>
    <row r="7" spans="2:16">
      <c r="B7" s="13" t="s">
        <v>21</v>
      </c>
      <c r="C7" s="13">
        <v>1</v>
      </c>
      <c r="D7" s="13"/>
      <c r="E7" s="13">
        <v>1</v>
      </c>
      <c r="F7" s="13">
        <v>1</v>
      </c>
      <c r="G7" s="13">
        <f>SUM(C7:F7)</f>
        <v>3</v>
      </c>
    </row>
    <row r="9" spans="2:16" s="367" customFormat="1">
      <c r="B9" s="1322" t="s">
        <v>1921</v>
      </c>
      <c r="C9" s="1322" t="s">
        <v>1433</v>
      </c>
      <c r="D9" s="1323" t="s">
        <v>2390</v>
      </c>
      <c r="E9" s="1323" t="s">
        <v>44</v>
      </c>
      <c r="F9" s="1322" t="s">
        <v>45</v>
      </c>
      <c r="G9" s="1322" t="s">
        <v>627</v>
      </c>
      <c r="H9" s="1454" t="s">
        <v>2183</v>
      </c>
      <c r="I9" s="1502"/>
      <c r="J9" s="1502"/>
      <c r="K9" s="1502"/>
      <c r="L9" s="1502"/>
      <c r="M9" s="1455"/>
      <c r="N9" s="1454" t="s">
        <v>21</v>
      </c>
      <c r="O9" s="1455"/>
      <c r="P9" s="1322" t="s">
        <v>1765</v>
      </c>
    </row>
    <row r="10" spans="2:16">
      <c r="B10" s="1322"/>
      <c r="C10" s="1322"/>
      <c r="D10" s="1323" t="s">
        <v>2390</v>
      </c>
      <c r="E10" s="1323" t="s">
        <v>44</v>
      </c>
      <c r="F10" s="1322" t="s">
        <v>45</v>
      </c>
      <c r="G10" s="1322" t="s">
        <v>627</v>
      </c>
      <c r="H10" s="756" t="s">
        <v>2392</v>
      </c>
      <c r="I10" s="756" t="s">
        <v>2393</v>
      </c>
      <c r="J10" s="756" t="s">
        <v>2392</v>
      </c>
      <c r="K10" s="756" t="s">
        <v>2393</v>
      </c>
      <c r="L10" s="756" t="s">
        <v>2392</v>
      </c>
      <c r="M10" s="756" t="s">
        <v>2393</v>
      </c>
      <c r="N10" s="9" t="s">
        <v>2392</v>
      </c>
      <c r="O10" s="9" t="s">
        <v>2393</v>
      </c>
      <c r="P10" s="1322"/>
    </row>
    <row r="11" spans="2:16">
      <c r="B11" s="13"/>
      <c r="C11" s="12"/>
      <c r="D11" s="12"/>
      <c r="E11" s="12"/>
      <c r="F11" s="12"/>
      <c r="G11" s="12"/>
      <c r="H11" s="13"/>
      <c r="I11" s="13"/>
      <c r="J11" s="13"/>
      <c r="K11" s="13"/>
      <c r="L11" s="13"/>
      <c r="M11" s="13"/>
      <c r="N11" s="12"/>
      <c r="O11" s="12"/>
      <c r="P11" s="12"/>
    </row>
    <row r="12" spans="2:16">
      <c r="B12" s="13">
        <v>1</v>
      </c>
      <c r="C12" s="1325" t="s">
        <v>2394</v>
      </c>
      <c r="D12" s="801" t="s">
        <v>1654</v>
      </c>
      <c r="E12" s="802" t="s">
        <v>76</v>
      </c>
      <c r="F12" s="810" t="s">
        <v>210</v>
      </c>
      <c r="G12" s="804" t="s">
        <v>2395</v>
      </c>
      <c r="H12" s="805">
        <v>45900</v>
      </c>
      <c r="I12" s="805">
        <v>45904</v>
      </c>
      <c r="J12" s="805">
        <v>45902</v>
      </c>
      <c r="K12" s="805">
        <v>45905</v>
      </c>
      <c r="L12" s="805">
        <v>45904</v>
      </c>
      <c r="M12" s="806">
        <v>45909</v>
      </c>
      <c r="N12" s="809">
        <v>45900</v>
      </c>
      <c r="O12" s="809">
        <v>45924</v>
      </c>
      <c r="P12" s="869"/>
    </row>
    <row r="13" spans="2:16">
      <c r="B13" s="13">
        <f t="shared" ref="B13:B30" si="0">B12+1</f>
        <v>2</v>
      </c>
      <c r="C13" s="1325"/>
      <c r="D13" s="820" t="s">
        <v>2447</v>
      </c>
      <c r="E13" s="821" t="s">
        <v>1269</v>
      </c>
      <c r="F13" s="803" t="s">
        <v>2450</v>
      </c>
      <c r="G13" s="804" t="s">
        <v>2395</v>
      </c>
      <c r="H13" s="808">
        <v>45909</v>
      </c>
      <c r="I13" s="808">
        <f>H13+5</f>
        <v>45914</v>
      </c>
      <c r="J13" s="808">
        <f>H13+3</f>
        <v>45912</v>
      </c>
      <c r="K13" s="808">
        <f>J13+4</f>
        <v>45916</v>
      </c>
      <c r="L13" s="808">
        <f>J13+2</f>
        <v>45914</v>
      </c>
      <c r="M13" s="808">
        <f>L13+6</f>
        <v>45920</v>
      </c>
      <c r="N13" s="809">
        <v>45907</v>
      </c>
      <c r="O13" s="809">
        <v>45920</v>
      </c>
      <c r="P13" s="867"/>
    </row>
    <row r="14" spans="2:16">
      <c r="B14" s="13">
        <f t="shared" si="0"/>
        <v>3</v>
      </c>
      <c r="C14" s="1325"/>
      <c r="D14" s="935" t="s">
        <v>1660</v>
      </c>
      <c r="E14" s="936" t="s">
        <v>53</v>
      </c>
      <c r="F14" s="934" t="s">
        <v>2762</v>
      </c>
      <c r="G14" s="804" t="s">
        <v>2395</v>
      </c>
      <c r="H14" s="808">
        <v>45920</v>
      </c>
      <c r="I14" s="808">
        <f>H14+4</f>
        <v>45924</v>
      </c>
      <c r="J14" s="808">
        <f>H14+2</f>
        <v>45922</v>
      </c>
      <c r="K14" s="808">
        <f>J14+3</f>
        <v>45925</v>
      </c>
      <c r="L14" s="808">
        <f>J14+2</f>
        <v>45924</v>
      </c>
      <c r="M14" s="808">
        <f>L14+3</f>
        <v>45927</v>
      </c>
      <c r="N14" s="809">
        <v>45930</v>
      </c>
      <c r="O14" s="12"/>
      <c r="P14" s="906" t="s">
        <v>2763</v>
      </c>
    </row>
    <row r="15" spans="2:16">
      <c r="B15" s="13">
        <f t="shared" si="0"/>
        <v>4</v>
      </c>
      <c r="C15" s="1325"/>
      <c r="D15" s="801" t="s">
        <v>1657</v>
      </c>
      <c r="E15" s="802" t="s">
        <v>76</v>
      </c>
      <c r="F15" s="934" t="s">
        <v>2762</v>
      </c>
      <c r="G15" s="804" t="s">
        <v>2395</v>
      </c>
      <c r="H15" s="808">
        <v>45897</v>
      </c>
      <c r="I15" s="808">
        <v>45902</v>
      </c>
      <c r="J15" s="808">
        <v>45899</v>
      </c>
      <c r="K15" s="808">
        <v>45903</v>
      </c>
      <c r="L15" s="808">
        <v>45902</v>
      </c>
      <c r="M15" s="808">
        <v>45907</v>
      </c>
      <c r="N15" s="809">
        <v>45926</v>
      </c>
      <c r="O15" s="12"/>
      <c r="P15" s="906" t="s">
        <v>1408</v>
      </c>
    </row>
    <row r="16" spans="2:16">
      <c r="B16" s="13">
        <f t="shared" si="0"/>
        <v>5</v>
      </c>
      <c r="C16" s="1325"/>
      <c r="D16" s="801" t="s">
        <v>2396</v>
      </c>
      <c r="E16" s="802" t="s">
        <v>1361</v>
      </c>
      <c r="F16" s="803" t="s">
        <v>897</v>
      </c>
      <c r="G16" s="804" t="s">
        <v>2395</v>
      </c>
      <c r="H16" s="808">
        <v>45907</v>
      </c>
      <c r="I16" s="808">
        <f>H16+5</f>
        <v>45912</v>
      </c>
      <c r="J16" s="808">
        <f>H16+3</f>
        <v>45910</v>
      </c>
      <c r="K16" s="808">
        <f>J16+4</f>
        <v>45914</v>
      </c>
      <c r="L16" s="808">
        <f>J16+2</f>
        <v>45912</v>
      </c>
      <c r="M16" s="808">
        <f>L16+6</f>
        <v>45918</v>
      </c>
      <c r="N16" s="809">
        <v>45910</v>
      </c>
      <c r="O16" s="12"/>
      <c r="P16" s="871" t="s">
        <v>1408</v>
      </c>
    </row>
    <row r="17" spans="2:16">
      <c r="B17" s="13">
        <f t="shared" si="0"/>
        <v>6</v>
      </c>
      <c r="C17" s="1325"/>
      <c r="D17" s="801" t="s">
        <v>2397</v>
      </c>
      <c r="E17" s="802" t="s">
        <v>1277</v>
      </c>
      <c r="F17" s="803" t="s">
        <v>897</v>
      </c>
      <c r="G17" s="804" t="s">
        <v>2395</v>
      </c>
      <c r="H17" s="808">
        <v>45918</v>
      </c>
      <c r="I17" s="808">
        <f>H17+5</f>
        <v>45923</v>
      </c>
      <c r="J17" s="808">
        <f>H17+3</f>
        <v>45921</v>
      </c>
      <c r="K17" s="808">
        <f>J17+4</f>
        <v>45925</v>
      </c>
      <c r="L17" s="808">
        <f>J17+2</f>
        <v>45923</v>
      </c>
      <c r="M17" s="808">
        <f>L17+6</f>
        <v>45929</v>
      </c>
      <c r="N17" s="809">
        <v>45911</v>
      </c>
      <c r="O17" s="12"/>
      <c r="P17" s="906" t="s">
        <v>2847</v>
      </c>
    </row>
    <row r="18" spans="2:16">
      <c r="B18" s="13">
        <f t="shared" si="0"/>
        <v>7</v>
      </c>
      <c r="C18" s="1325"/>
      <c r="D18" s="935" t="s">
        <v>1116</v>
      </c>
      <c r="E18" s="936" t="s">
        <v>62</v>
      </c>
      <c r="F18" s="934" t="s">
        <v>1766</v>
      </c>
      <c r="G18" s="804" t="s">
        <v>2395</v>
      </c>
      <c r="H18" s="808">
        <v>45902</v>
      </c>
      <c r="I18" s="808">
        <f>H18+3</f>
        <v>45905</v>
      </c>
      <c r="J18" s="808">
        <f>H18+2</f>
        <v>45904</v>
      </c>
      <c r="K18" s="808">
        <f>J18+3</f>
        <v>45907</v>
      </c>
      <c r="L18" s="808">
        <f>J18+1</f>
        <v>45905</v>
      </c>
      <c r="M18" s="808">
        <f>L18+4</f>
        <v>45909</v>
      </c>
      <c r="N18" s="809">
        <v>45925</v>
      </c>
      <c r="O18" s="12"/>
      <c r="P18" s="906" t="s">
        <v>2763</v>
      </c>
    </row>
    <row r="19" spans="2:16">
      <c r="B19" s="13">
        <f t="shared" si="0"/>
        <v>8</v>
      </c>
      <c r="C19" s="1325"/>
      <c r="D19" s="801" t="s">
        <v>894</v>
      </c>
      <c r="E19" s="802" t="s">
        <v>53</v>
      </c>
      <c r="F19" s="803"/>
      <c r="G19" s="804" t="s">
        <v>2398</v>
      </c>
      <c r="H19" s="808">
        <v>45908</v>
      </c>
      <c r="I19" s="808">
        <f>H19+3</f>
        <v>45911</v>
      </c>
      <c r="J19" s="808">
        <f>H19+2</f>
        <v>45910</v>
      </c>
      <c r="K19" s="808">
        <f>J19+3</f>
        <v>45913</v>
      </c>
      <c r="L19" s="808">
        <f>J19+1</f>
        <v>45911</v>
      </c>
      <c r="M19" s="808">
        <f>L19+4</f>
        <v>45915</v>
      </c>
      <c r="N19" s="12"/>
      <c r="O19" s="12"/>
      <c r="P19" s="12"/>
    </row>
    <row r="20" spans="2:16">
      <c r="B20" s="13">
        <f t="shared" si="0"/>
        <v>9</v>
      </c>
      <c r="C20" s="1325"/>
      <c r="D20" s="801" t="s">
        <v>974</v>
      </c>
      <c r="E20" s="802" t="s">
        <v>62</v>
      </c>
      <c r="F20" s="803"/>
      <c r="G20" s="807" t="s">
        <v>2398</v>
      </c>
      <c r="H20" s="808">
        <v>45914</v>
      </c>
      <c r="I20" s="808">
        <f>H20+3</f>
        <v>45917</v>
      </c>
      <c r="J20" s="808">
        <f>H20+2</f>
        <v>45916</v>
      </c>
      <c r="K20" s="808">
        <f>J20+3</f>
        <v>45919</v>
      </c>
      <c r="L20" s="808">
        <f>J20+1</f>
        <v>45917</v>
      </c>
      <c r="M20" s="808">
        <f>L20+4</f>
        <v>45921</v>
      </c>
      <c r="N20" s="12"/>
      <c r="O20" s="12"/>
      <c r="P20" s="12"/>
    </row>
    <row r="21" spans="2:16">
      <c r="B21" s="13">
        <f t="shared" si="0"/>
        <v>10</v>
      </c>
      <c r="C21" s="1325"/>
      <c r="D21" s="801" t="s">
        <v>814</v>
      </c>
      <c r="E21" s="802" t="s">
        <v>62</v>
      </c>
      <c r="F21" s="803"/>
      <c r="G21" s="807" t="s">
        <v>2398</v>
      </c>
      <c r="H21" s="808">
        <v>45920</v>
      </c>
      <c r="I21" s="808">
        <f>H21+3</f>
        <v>45923</v>
      </c>
      <c r="J21" s="808">
        <f>H21+2</f>
        <v>45922</v>
      </c>
      <c r="K21" s="808">
        <f>J21+3</f>
        <v>45925</v>
      </c>
      <c r="L21" s="808">
        <f>J21+1</f>
        <v>45923</v>
      </c>
      <c r="M21" s="808">
        <f>L21+4</f>
        <v>45927</v>
      </c>
      <c r="N21" s="12"/>
      <c r="O21" s="12"/>
      <c r="P21" s="12"/>
    </row>
    <row r="22" spans="2:16">
      <c r="B22" s="13">
        <f t="shared" si="0"/>
        <v>11</v>
      </c>
      <c r="C22" s="1325" t="s">
        <v>2399</v>
      </c>
      <c r="D22" s="872" t="s">
        <v>2750</v>
      </c>
      <c r="E22" s="873" t="s">
        <v>62</v>
      </c>
      <c r="F22" s="874" t="s">
        <v>1766</v>
      </c>
      <c r="G22" s="804" t="s">
        <v>2395</v>
      </c>
      <c r="H22" s="805">
        <v>45905</v>
      </c>
      <c r="I22" s="805">
        <v>45909</v>
      </c>
      <c r="J22" s="805">
        <v>45907</v>
      </c>
      <c r="K22" s="805">
        <v>45910</v>
      </c>
      <c r="L22" s="805">
        <v>45909</v>
      </c>
      <c r="M22" s="806">
        <v>45912</v>
      </c>
      <c r="N22" s="809">
        <v>45925</v>
      </c>
      <c r="O22" s="12"/>
      <c r="P22" s="871" t="s">
        <v>1408</v>
      </c>
    </row>
    <row r="23" spans="2:16">
      <c r="B23" s="13">
        <f t="shared" si="0"/>
        <v>12</v>
      </c>
      <c r="C23" s="1325"/>
      <c r="D23" s="801" t="s">
        <v>2401</v>
      </c>
      <c r="E23" s="802" t="s">
        <v>76</v>
      </c>
      <c r="F23" s="803"/>
      <c r="G23" s="804" t="s">
        <v>2398</v>
      </c>
      <c r="H23" s="805">
        <v>45911</v>
      </c>
      <c r="I23" s="805">
        <v>45915</v>
      </c>
      <c r="J23" s="805">
        <v>45913</v>
      </c>
      <c r="K23" s="805">
        <v>45916</v>
      </c>
      <c r="L23" s="805">
        <v>45915</v>
      </c>
      <c r="M23" s="806">
        <v>45918</v>
      </c>
      <c r="N23" s="12"/>
      <c r="O23" s="12"/>
      <c r="P23" s="12"/>
    </row>
    <row r="24" spans="2:16">
      <c r="B24" s="13">
        <f t="shared" si="0"/>
        <v>13</v>
      </c>
      <c r="C24" s="1325"/>
      <c r="D24" s="801" t="s">
        <v>2402</v>
      </c>
      <c r="E24" s="802" t="s">
        <v>76</v>
      </c>
      <c r="F24" s="803"/>
      <c r="G24" s="804" t="s">
        <v>2398</v>
      </c>
      <c r="H24" s="805">
        <v>45920</v>
      </c>
      <c r="I24" s="805">
        <v>45924</v>
      </c>
      <c r="J24" s="805">
        <v>45922</v>
      </c>
      <c r="K24" s="805">
        <v>45925</v>
      </c>
      <c r="L24" s="805">
        <v>45924</v>
      </c>
      <c r="M24" s="806">
        <v>45928</v>
      </c>
      <c r="N24" s="12"/>
      <c r="O24" s="12"/>
      <c r="P24" s="12"/>
    </row>
    <row r="25" spans="2:16">
      <c r="B25" s="13">
        <f t="shared" si="0"/>
        <v>14</v>
      </c>
      <c r="C25" s="1325"/>
      <c r="D25" s="801" t="s">
        <v>746</v>
      </c>
      <c r="E25" s="802" t="s">
        <v>53</v>
      </c>
      <c r="F25" s="803"/>
      <c r="G25" s="804" t="s">
        <v>2398</v>
      </c>
      <c r="H25" s="805">
        <v>45908</v>
      </c>
      <c r="I25" s="805">
        <f>H25+4</f>
        <v>45912</v>
      </c>
      <c r="J25" s="805">
        <v>45910</v>
      </c>
      <c r="K25" s="805">
        <f>J25+3</f>
        <v>45913</v>
      </c>
      <c r="L25" s="805">
        <v>45912</v>
      </c>
      <c r="M25" s="806">
        <f>L25+3</f>
        <v>45915</v>
      </c>
      <c r="N25" s="12"/>
      <c r="O25" s="12"/>
      <c r="P25" s="807"/>
    </row>
    <row r="26" spans="2:16">
      <c r="B26" s="13">
        <f t="shared" si="0"/>
        <v>15</v>
      </c>
      <c r="C26" s="1325"/>
      <c r="D26" s="801" t="s">
        <v>761</v>
      </c>
      <c r="E26" s="802" t="s">
        <v>62</v>
      </c>
      <c r="F26" s="803"/>
      <c r="G26" s="804" t="s">
        <v>2398</v>
      </c>
      <c r="H26" s="805">
        <v>45915</v>
      </c>
      <c r="I26" s="805">
        <v>45919</v>
      </c>
      <c r="J26" s="805">
        <v>45917</v>
      </c>
      <c r="K26" s="805">
        <v>45920</v>
      </c>
      <c r="L26" s="805">
        <v>45919</v>
      </c>
      <c r="M26" s="805">
        <v>45922</v>
      </c>
      <c r="N26" s="12"/>
      <c r="O26" s="12"/>
      <c r="P26" s="807"/>
    </row>
    <row r="27" spans="2:16">
      <c r="B27" s="13">
        <f t="shared" si="0"/>
        <v>16</v>
      </c>
      <c r="C27" s="1325"/>
      <c r="D27" s="801" t="s">
        <v>554</v>
      </c>
      <c r="E27" s="802" t="s">
        <v>76</v>
      </c>
      <c r="F27" s="803"/>
      <c r="G27" s="804" t="s">
        <v>2398</v>
      </c>
      <c r="H27" s="805">
        <v>45922</v>
      </c>
      <c r="I27" s="805">
        <v>45926</v>
      </c>
      <c r="J27" s="805">
        <v>45924</v>
      </c>
      <c r="K27" s="805">
        <v>45927</v>
      </c>
      <c r="L27" s="805">
        <v>45926</v>
      </c>
      <c r="M27" s="805">
        <v>45929</v>
      </c>
      <c r="N27" s="12"/>
      <c r="O27" s="12"/>
      <c r="P27" s="807"/>
    </row>
    <row r="28" spans="2:16">
      <c r="B28" s="13">
        <f t="shared" si="0"/>
        <v>17</v>
      </c>
      <c r="C28" s="1325"/>
      <c r="D28" s="801" t="s">
        <v>134</v>
      </c>
      <c r="E28" s="802" t="s">
        <v>76</v>
      </c>
      <c r="F28" s="803"/>
      <c r="G28" s="804" t="s">
        <v>2398</v>
      </c>
      <c r="H28" s="805">
        <v>45908</v>
      </c>
      <c r="I28" s="808">
        <f>H28+4</f>
        <v>45912</v>
      </c>
      <c r="J28" s="808">
        <f>H28+2</f>
        <v>45910</v>
      </c>
      <c r="K28" s="808">
        <f>J28+3</f>
        <v>45913</v>
      </c>
      <c r="L28" s="808">
        <f>J28+2</f>
        <v>45912</v>
      </c>
      <c r="M28" s="808">
        <f>L28+3</f>
        <v>45915</v>
      </c>
      <c r="N28" s="12"/>
      <c r="O28" s="12"/>
      <c r="P28" s="807"/>
    </row>
    <row r="29" spans="2:16">
      <c r="B29" s="13">
        <f t="shared" si="0"/>
        <v>18</v>
      </c>
      <c r="C29" s="1325"/>
      <c r="D29" s="801" t="s">
        <v>118</v>
      </c>
      <c r="E29" s="802" t="s">
        <v>53</v>
      </c>
      <c r="F29" s="803"/>
      <c r="G29" s="804" t="s">
        <v>2398</v>
      </c>
      <c r="H29" s="808">
        <v>45915</v>
      </c>
      <c r="I29" s="808">
        <f>H29+4</f>
        <v>45919</v>
      </c>
      <c r="J29" s="808">
        <f>H29+2</f>
        <v>45917</v>
      </c>
      <c r="K29" s="808">
        <f>J29+3</f>
        <v>45920</v>
      </c>
      <c r="L29" s="808">
        <f>J29+2</f>
        <v>45919</v>
      </c>
      <c r="M29" s="808">
        <f>L29+3</f>
        <v>45922</v>
      </c>
      <c r="N29" s="12"/>
      <c r="O29" s="12"/>
      <c r="P29" s="12"/>
    </row>
    <row r="30" spans="2:16">
      <c r="B30" s="13">
        <f t="shared" si="0"/>
        <v>19</v>
      </c>
      <c r="C30" s="1325"/>
      <c r="D30" s="801" t="s">
        <v>151</v>
      </c>
      <c r="E30" s="802" t="s">
        <v>76</v>
      </c>
      <c r="F30" s="803"/>
      <c r="G30" s="804" t="s">
        <v>2398</v>
      </c>
      <c r="H30" s="808">
        <v>45922</v>
      </c>
      <c r="I30" s="808">
        <f>H30+4</f>
        <v>45926</v>
      </c>
      <c r="J30" s="808">
        <f>H30+2</f>
        <v>45924</v>
      </c>
      <c r="K30" s="808">
        <f>J30+3</f>
        <v>45927</v>
      </c>
      <c r="L30" s="808">
        <f>J30+2</f>
        <v>45926</v>
      </c>
      <c r="M30" s="808">
        <f>L30+3</f>
        <v>45929</v>
      </c>
      <c r="N30" s="12"/>
      <c r="O30" s="12"/>
      <c r="P30" s="12"/>
    </row>
    <row r="32" spans="2:16">
      <c r="C32" s="645" t="s">
        <v>2408</v>
      </c>
    </row>
    <row r="33" spans="3:16">
      <c r="C33" s="645" t="s">
        <v>2184</v>
      </c>
    </row>
    <row r="35" spans="3:16" ht="29">
      <c r="C35" s="10" t="s">
        <v>2182</v>
      </c>
      <c r="D35" s="756" t="s">
        <v>2403</v>
      </c>
      <c r="E35" s="756" t="s">
        <v>2404</v>
      </c>
      <c r="F35" s="756" t="s">
        <v>2405</v>
      </c>
      <c r="G35" s="756" t="s">
        <v>2406</v>
      </c>
      <c r="H35" s="756" t="s">
        <v>994</v>
      </c>
    </row>
    <row r="36" spans="3:16">
      <c r="C36" s="13" t="s">
        <v>2183</v>
      </c>
      <c r="D36" s="13"/>
      <c r="E36" s="13"/>
      <c r="F36" s="13">
        <v>2</v>
      </c>
      <c r="G36" s="13">
        <v>1</v>
      </c>
      <c r="H36" s="13">
        <f>SUM(D36:G36)</f>
        <v>3</v>
      </c>
    </row>
    <row r="37" spans="3:16">
      <c r="C37" s="13" t="s">
        <v>21</v>
      </c>
      <c r="D37" s="13"/>
      <c r="E37" s="13"/>
      <c r="F37" s="13"/>
      <c r="G37" s="13"/>
      <c r="H37" s="13">
        <f>SUM(D37:G37)</f>
        <v>0</v>
      </c>
    </row>
    <row r="39" spans="3:16" ht="14.5" customHeight="1">
      <c r="C39" s="1322" t="s">
        <v>1921</v>
      </c>
      <c r="D39" s="1503" t="s">
        <v>2390</v>
      </c>
      <c r="E39" s="1503" t="s">
        <v>44</v>
      </c>
      <c r="F39" s="1505" t="s">
        <v>45</v>
      </c>
      <c r="G39" s="1505" t="s">
        <v>627</v>
      </c>
      <c r="H39" s="1454" t="s">
        <v>2183</v>
      </c>
      <c r="I39" s="1502"/>
      <c r="J39" s="1502"/>
      <c r="K39" s="1502"/>
      <c r="L39" s="1502"/>
      <c r="M39" s="1455"/>
      <c r="N39" s="1454" t="s">
        <v>21</v>
      </c>
      <c r="O39" s="1455"/>
      <c r="P39" s="10" t="s">
        <v>1765</v>
      </c>
    </row>
    <row r="40" spans="3:16" ht="14.5" customHeight="1">
      <c r="C40" s="1322"/>
      <c r="D40" s="1504"/>
      <c r="E40" s="1504"/>
      <c r="F40" s="1506"/>
      <c r="G40" s="1506"/>
      <c r="H40" s="756" t="s">
        <v>570</v>
      </c>
      <c r="I40" s="756" t="s">
        <v>570</v>
      </c>
      <c r="J40" s="756" t="s">
        <v>2392</v>
      </c>
      <c r="K40" s="756" t="s">
        <v>2393</v>
      </c>
      <c r="L40" s="756" t="s">
        <v>2392</v>
      </c>
      <c r="M40" s="756" t="s">
        <v>2393</v>
      </c>
      <c r="N40" s="756" t="s">
        <v>2392</v>
      </c>
      <c r="O40" s="756" t="s">
        <v>2393</v>
      </c>
      <c r="P40" s="10"/>
    </row>
    <row r="41" spans="3:16" s="811" customFormat="1">
      <c r="C41" s="33">
        <v>1</v>
      </c>
      <c r="D41" s="814" t="s">
        <v>2410</v>
      </c>
      <c r="E41" s="803" t="s">
        <v>1269</v>
      </c>
      <c r="F41" s="803"/>
      <c r="G41" s="804"/>
      <c r="H41" s="805">
        <v>45904</v>
      </c>
      <c r="I41" s="805">
        <v>45915</v>
      </c>
      <c r="J41" s="805">
        <v>45907</v>
      </c>
      <c r="K41" s="805">
        <v>45912</v>
      </c>
      <c r="L41" s="805">
        <v>45909</v>
      </c>
      <c r="M41" s="806">
        <v>45915</v>
      </c>
      <c r="N41" s="812"/>
      <c r="O41" s="812"/>
      <c r="P41" s="1499" t="s">
        <v>2848</v>
      </c>
    </row>
    <row r="42" spans="3:16" s="811" customFormat="1">
      <c r="C42" s="33">
        <f>C41+1</f>
        <v>2</v>
      </c>
      <c r="D42" s="814" t="s">
        <v>2411</v>
      </c>
      <c r="E42" s="803" t="s">
        <v>1277</v>
      </c>
      <c r="F42" s="803"/>
      <c r="G42" s="803"/>
      <c r="H42" s="808">
        <v>45914</v>
      </c>
      <c r="I42" s="808">
        <v>45925</v>
      </c>
      <c r="J42" s="808">
        <f>H42+3</f>
        <v>45917</v>
      </c>
      <c r="K42" s="808">
        <f>J42+5</f>
        <v>45922</v>
      </c>
      <c r="L42" s="808">
        <f>J42+2</f>
        <v>45919</v>
      </c>
      <c r="M42" s="808">
        <f>L42+6</f>
        <v>45925</v>
      </c>
      <c r="N42" s="813"/>
      <c r="O42" s="813"/>
      <c r="P42" s="1500"/>
    </row>
    <row r="43" spans="3:16" s="811" customFormat="1">
      <c r="C43" s="33">
        <f>C42+1</f>
        <v>3</v>
      </c>
      <c r="D43" s="814" t="s">
        <v>2412</v>
      </c>
      <c r="E43" s="803" t="s">
        <v>1277</v>
      </c>
      <c r="F43" s="803"/>
      <c r="G43" s="804"/>
      <c r="H43" s="808">
        <v>45910</v>
      </c>
      <c r="I43" s="808">
        <v>45921</v>
      </c>
      <c r="J43" s="808">
        <f>H43+3</f>
        <v>45913</v>
      </c>
      <c r="K43" s="808">
        <f>J43+5</f>
        <v>45918</v>
      </c>
      <c r="L43" s="808">
        <f>J43+2</f>
        <v>45915</v>
      </c>
      <c r="M43" s="808">
        <f>L43+6</f>
        <v>45921</v>
      </c>
      <c r="N43" s="813"/>
      <c r="O43" s="813"/>
      <c r="P43" s="1501"/>
    </row>
    <row r="45" spans="3:16">
      <c r="C45" s="645" t="s">
        <v>2414</v>
      </c>
    </row>
    <row r="46" spans="3:16">
      <c r="C46" s="645" t="s">
        <v>2184</v>
      </c>
    </row>
    <row r="48" spans="3:16" ht="29">
      <c r="C48" s="10" t="s">
        <v>2182</v>
      </c>
      <c r="D48" s="756" t="s">
        <v>2403</v>
      </c>
      <c r="E48" s="756" t="s">
        <v>2404</v>
      </c>
      <c r="F48" s="756" t="s">
        <v>2405</v>
      </c>
      <c r="G48" s="756" t="s">
        <v>2406</v>
      </c>
      <c r="H48" s="756" t="s">
        <v>994</v>
      </c>
    </row>
    <row r="49" spans="3:16">
      <c r="C49" s="13" t="s">
        <v>2183</v>
      </c>
      <c r="D49" s="13"/>
      <c r="E49" s="13"/>
      <c r="F49" s="13">
        <v>1</v>
      </c>
      <c r="G49" s="13"/>
      <c r="H49" s="13">
        <f>SUM(D49:G49)</f>
        <v>1</v>
      </c>
    </row>
    <row r="50" spans="3:16">
      <c r="C50" s="13" t="s">
        <v>21</v>
      </c>
      <c r="D50" s="13"/>
      <c r="E50" s="13"/>
      <c r="F50" s="13"/>
      <c r="G50" s="13"/>
      <c r="H50" s="13"/>
    </row>
    <row r="52" spans="3:16">
      <c r="C52" s="1322" t="s">
        <v>1921</v>
      </c>
      <c r="D52" s="1323" t="s">
        <v>2390</v>
      </c>
      <c r="E52" s="1323" t="s">
        <v>44</v>
      </c>
      <c r="F52" s="1322" t="s">
        <v>45</v>
      </c>
      <c r="G52" s="1322" t="s">
        <v>627</v>
      </c>
      <c r="H52" s="1454" t="s">
        <v>2183</v>
      </c>
      <c r="I52" s="1502"/>
      <c r="J52" s="1502"/>
      <c r="K52" s="1502"/>
      <c r="L52" s="1502"/>
      <c r="M52" s="1455"/>
      <c r="N52" s="1454" t="s">
        <v>21</v>
      </c>
      <c r="O52" s="1455"/>
      <c r="P52" s="10" t="s">
        <v>1765</v>
      </c>
    </row>
    <row r="53" spans="3:16">
      <c r="C53" s="1322"/>
      <c r="D53" s="1323" t="s">
        <v>2390</v>
      </c>
      <c r="E53" s="1323" t="s">
        <v>44</v>
      </c>
      <c r="F53" s="1322" t="s">
        <v>45</v>
      </c>
      <c r="G53" s="1322" t="s">
        <v>627</v>
      </c>
      <c r="H53" s="756" t="s">
        <v>2392</v>
      </c>
      <c r="I53" s="756" t="s">
        <v>2393</v>
      </c>
      <c r="J53" s="756" t="s">
        <v>2392</v>
      </c>
      <c r="K53" s="756" t="s">
        <v>2393</v>
      </c>
      <c r="L53" s="756" t="s">
        <v>2392</v>
      </c>
      <c r="M53" s="756" t="s">
        <v>2393</v>
      </c>
      <c r="N53" s="756" t="s">
        <v>2392</v>
      </c>
      <c r="O53" s="756" t="s">
        <v>2393</v>
      </c>
      <c r="P53" s="10"/>
    </row>
    <row r="54" spans="3:16" s="367" customFormat="1" ht="57" customHeight="1">
      <c r="C54" s="33">
        <v>1</v>
      </c>
      <c r="D54" s="814" t="s">
        <v>2415</v>
      </c>
      <c r="E54" s="803" t="s">
        <v>2416</v>
      </c>
      <c r="F54" s="803"/>
      <c r="G54" s="804"/>
      <c r="H54" s="805">
        <v>45908</v>
      </c>
      <c r="I54" s="805">
        <v>45915</v>
      </c>
      <c r="J54" s="805">
        <v>45881</v>
      </c>
      <c r="K54" s="805">
        <v>45916</v>
      </c>
      <c r="L54" s="805">
        <v>45914</v>
      </c>
      <c r="M54" s="806">
        <v>45921</v>
      </c>
      <c r="N54" s="805"/>
      <c r="O54" s="805"/>
      <c r="P54" s="815" t="s">
        <v>2413</v>
      </c>
    </row>
  </sheetData>
  <autoFilter ref="B10:M30" xr:uid="{C9D08B83-0D16-4685-A152-58D4B7BBB186}"/>
  <mergeCells count="26">
    <mergeCell ref="B9:B10"/>
    <mergeCell ref="C9:C10"/>
    <mergeCell ref="D9:D10"/>
    <mergeCell ref="E9:E10"/>
    <mergeCell ref="F9:F10"/>
    <mergeCell ref="C39:C40"/>
    <mergeCell ref="C22:C30"/>
    <mergeCell ref="P9:P10"/>
    <mergeCell ref="C12:C21"/>
    <mergeCell ref="G9:G10"/>
    <mergeCell ref="H9:M9"/>
    <mergeCell ref="N9:O9"/>
    <mergeCell ref="D39:D40"/>
    <mergeCell ref="E39:E40"/>
    <mergeCell ref="F39:F40"/>
    <mergeCell ref="G39:G40"/>
    <mergeCell ref="N39:O39"/>
    <mergeCell ref="H39:M39"/>
    <mergeCell ref="P41:P43"/>
    <mergeCell ref="C52:C53"/>
    <mergeCell ref="D52:D53"/>
    <mergeCell ref="E52:E53"/>
    <mergeCell ref="F52:F53"/>
    <mergeCell ref="G52:G53"/>
    <mergeCell ref="N52:O52"/>
    <mergeCell ref="H52:M52"/>
  </mergeCells>
  <conditionalFormatting sqref="D12:D30">
    <cfRule type="duplicateValues" dxfId="3565" priority="23"/>
    <cfRule type="duplicateValues" dxfId="3564" priority="24"/>
    <cfRule type="duplicateValues" dxfId="3563" priority="25"/>
    <cfRule type="duplicateValues" dxfId="3562" priority="26"/>
  </conditionalFormatting>
  <conditionalFormatting sqref="D30 D12">
    <cfRule type="duplicateValues" dxfId="3561" priority="18"/>
    <cfRule type="duplicateValues" dxfId="3560" priority="19"/>
    <cfRule type="duplicateValues" dxfId="3559" priority="20"/>
    <cfRule type="duplicateValues" dxfId="3558" priority="21"/>
  </conditionalFormatting>
  <conditionalFormatting sqref="D41">
    <cfRule type="duplicateValues" dxfId="3557" priority="8"/>
    <cfRule type="duplicateValues" dxfId="3556" priority="9"/>
    <cfRule type="duplicateValues" dxfId="3555" priority="10"/>
    <cfRule type="duplicateValues" dxfId="3554" priority="11"/>
  </conditionalFormatting>
  <conditionalFormatting sqref="D41:D43">
    <cfRule type="duplicateValues" dxfId="3553" priority="12"/>
    <cfRule type="duplicateValues" dxfId="3552" priority="13"/>
    <cfRule type="duplicateValues" dxfId="3551" priority="14"/>
    <cfRule type="duplicateValues" dxfId="3550" priority="15"/>
  </conditionalFormatting>
  <conditionalFormatting sqref="D54">
    <cfRule type="duplicateValues" dxfId="3549" priority="2"/>
    <cfRule type="duplicateValues" dxfId="3548" priority="3"/>
    <cfRule type="duplicateValues" dxfId="3547" priority="4"/>
    <cfRule type="duplicateValues" dxfId="3546" priority="5"/>
  </conditionalFormatting>
  <conditionalFormatting sqref="E12:E30">
    <cfRule type="expression" dxfId="3545" priority="17" stopIfTrue="1">
      <formula>IF(#REF!="TEN",TRUE,FALSE)</formula>
    </cfRule>
  </conditionalFormatting>
  <conditionalFormatting sqref="E41:E43">
    <cfRule type="expression" dxfId="3544" priority="7" stopIfTrue="1">
      <formula>IF(#REF!="TEN",TRUE,FALSE)</formula>
    </cfRule>
  </conditionalFormatting>
  <conditionalFormatting sqref="E54">
    <cfRule type="expression" dxfId="3543" priority="1" stopIfTrue="1">
      <formula>IF(#REF!="TEN",TRUE,FALSE)</formula>
    </cfRule>
  </conditionalFormatting>
  <pageMargins left="0.7" right="0.7" top="0.75" bottom="0.75" header="0.3" footer="0.3"/>
  <ignoredErrors>
    <ignoredError sqref="J18:J22 K14:K30" formula="1"/>
  </ignoredError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96267-0F91-4479-B4A1-6E21AD73D2CE}">
  <sheetPr>
    <tabColor rgb="FF0070C0"/>
  </sheetPr>
  <dimension ref="B1:V46"/>
  <sheetViews>
    <sheetView topLeftCell="A25" zoomScale="80" workbookViewId="0">
      <selection activeCell="C37" sqref="C37"/>
    </sheetView>
  </sheetViews>
  <sheetFormatPr defaultRowHeight="14.5"/>
  <cols>
    <col min="1" max="1" width="8.7265625" style="1010"/>
    <col min="2" max="2" width="4.6328125" style="1019" bestFit="1" customWidth="1"/>
    <col min="3" max="3" width="7.36328125" style="1019" customWidth="1"/>
    <col min="4" max="4" width="11" style="1019" hidden="1" customWidth="1"/>
    <col min="5" max="5" width="7.36328125" style="1019" customWidth="1"/>
    <col min="6" max="6" width="10.90625" style="1019" bestFit="1" customWidth="1"/>
    <col min="7" max="7" width="10.54296875" style="1010" bestFit="1" customWidth="1"/>
    <col min="8" max="8" width="9.90625" style="1019" customWidth="1"/>
    <col min="9" max="9" width="2" style="1010" customWidth="1"/>
    <col min="10" max="11" width="8.7265625" style="1010"/>
    <col min="12" max="12" width="11.54296875" style="1010" hidden="1" customWidth="1"/>
    <col min="13" max="13" width="8.7265625" style="1010" customWidth="1"/>
    <col min="14" max="14" width="8.7265625" style="1010"/>
    <col min="15" max="15" width="10.54296875" style="1010" bestFit="1" customWidth="1"/>
    <col min="16" max="16" width="8.6328125" style="1010" customWidth="1"/>
    <col min="17" max="17" width="2.81640625" style="1010" customWidth="1"/>
    <col min="18" max="19" width="8.7265625" style="1010"/>
    <col min="20" max="20" width="8.7265625" style="1010" hidden="1" customWidth="1"/>
    <col min="21" max="21" width="8.7265625" style="1010" customWidth="1"/>
    <col min="22" max="16384" width="8.7265625" style="1010"/>
  </cols>
  <sheetData>
    <row r="1" spans="2:22">
      <c r="B1" s="1507" t="s">
        <v>3117</v>
      </c>
      <c r="C1" s="1507"/>
      <c r="D1" s="1507"/>
      <c r="E1" s="1507"/>
      <c r="F1" s="1507"/>
      <c r="G1" s="1507"/>
      <c r="H1" s="1507"/>
      <c r="J1" s="1508" t="s">
        <v>3118</v>
      </c>
      <c r="K1" s="1508"/>
      <c r="L1" s="1508"/>
      <c r="M1" s="1508"/>
      <c r="N1" s="1508"/>
      <c r="O1" s="1508"/>
      <c r="P1" s="1508"/>
      <c r="R1" s="1507" t="s">
        <v>3119</v>
      </c>
      <c r="S1" s="1507"/>
      <c r="T1" s="1507"/>
      <c r="U1" s="1507"/>
      <c r="V1" s="1507"/>
    </row>
    <row r="2" spans="2:22" ht="20.5" customHeight="1">
      <c r="B2" s="1508" t="s">
        <v>1785</v>
      </c>
      <c r="C2" s="1508" t="s">
        <v>3120</v>
      </c>
      <c r="D2" s="1509" t="s">
        <v>3306</v>
      </c>
      <c r="E2" s="1509" t="s">
        <v>3316</v>
      </c>
      <c r="F2" s="1509" t="s">
        <v>3122</v>
      </c>
      <c r="G2" s="1049" t="s">
        <v>3292</v>
      </c>
      <c r="H2" s="1508" t="s">
        <v>19</v>
      </c>
      <c r="J2" s="1508" t="s">
        <v>1785</v>
      </c>
      <c r="K2" s="1508" t="s">
        <v>3120</v>
      </c>
      <c r="L2" s="1509" t="s">
        <v>3306</v>
      </c>
      <c r="M2" s="1509" t="s">
        <v>3316</v>
      </c>
      <c r="N2" s="1509" t="s">
        <v>3122</v>
      </c>
      <c r="O2" s="1049" t="s">
        <v>3292</v>
      </c>
      <c r="P2" s="1508" t="s">
        <v>19</v>
      </c>
      <c r="R2" s="1508" t="s">
        <v>1785</v>
      </c>
      <c r="S2" s="1508" t="s">
        <v>3120</v>
      </c>
      <c r="T2" s="1509" t="s">
        <v>3121</v>
      </c>
      <c r="U2" s="1509" t="s">
        <v>3316</v>
      </c>
      <c r="V2" s="1509" t="s">
        <v>3122</v>
      </c>
    </row>
    <row r="3" spans="2:22" ht="20.5" customHeight="1">
      <c r="B3" s="1508"/>
      <c r="C3" s="1508"/>
      <c r="D3" s="1508"/>
      <c r="E3" s="1509"/>
      <c r="F3" s="1509"/>
      <c r="G3" s="1011"/>
      <c r="H3" s="1508"/>
      <c r="J3" s="1508"/>
      <c r="K3" s="1508"/>
      <c r="L3" s="1508"/>
      <c r="M3" s="1509"/>
      <c r="N3" s="1509"/>
      <c r="O3" s="1011"/>
      <c r="P3" s="1508"/>
      <c r="R3" s="1508"/>
      <c r="S3" s="1508"/>
      <c r="T3" s="1508"/>
      <c r="U3" s="1509"/>
      <c r="V3" s="1509"/>
    </row>
    <row r="4" spans="2:22">
      <c r="B4" s="1012">
        <v>1</v>
      </c>
      <c r="C4" s="1012" t="s">
        <v>1675</v>
      </c>
      <c r="D4" s="1012">
        <v>201</v>
      </c>
      <c r="E4" s="1510">
        <f>370+64</f>
        <v>434</v>
      </c>
      <c r="F4" s="1012">
        <v>186</v>
      </c>
      <c r="G4" s="1012"/>
      <c r="H4" s="1051"/>
      <c r="J4" s="1012">
        <v>1</v>
      </c>
      <c r="K4" s="1012" t="s">
        <v>1675</v>
      </c>
      <c r="L4" s="1012">
        <v>1</v>
      </c>
      <c r="M4" s="1510">
        <v>129</v>
      </c>
      <c r="N4" s="1012">
        <v>2</v>
      </c>
      <c r="O4" s="1012"/>
      <c r="P4" s="1050"/>
      <c r="R4" s="1013">
        <v>1</v>
      </c>
      <c r="S4" s="1013" t="s">
        <v>1871</v>
      </c>
      <c r="T4" s="1013">
        <v>13</v>
      </c>
      <c r="U4" s="1013">
        <v>14</v>
      </c>
      <c r="V4" s="1013">
        <v>10</v>
      </c>
    </row>
    <row r="5" spans="2:22">
      <c r="B5" s="1013">
        <f>B4+1</f>
        <v>2</v>
      </c>
      <c r="C5" s="1012" t="s">
        <v>2421</v>
      </c>
      <c r="D5" s="1012">
        <v>57</v>
      </c>
      <c r="E5" s="1510"/>
      <c r="F5" s="1012">
        <v>49</v>
      </c>
      <c r="G5" s="1012"/>
      <c r="H5" s="1051"/>
      <c r="J5" s="1012">
        <f>J4+1</f>
        <v>2</v>
      </c>
      <c r="K5" s="1012" t="s">
        <v>2421</v>
      </c>
      <c r="L5" s="1012">
        <v>20</v>
      </c>
      <c r="M5" s="1510"/>
      <c r="N5" s="1012">
        <v>18.75</v>
      </c>
      <c r="O5" s="1012"/>
      <c r="P5" s="1050"/>
      <c r="R5" s="1511" t="s">
        <v>994</v>
      </c>
      <c r="S5" s="1511"/>
      <c r="T5" s="1015">
        <f>SUM(T1:T4)</f>
        <v>13</v>
      </c>
      <c r="U5" s="1015">
        <f>SUM(U1:U4)</f>
        <v>14</v>
      </c>
      <c r="V5" s="1015">
        <f>SUM(V1:V4)</f>
        <v>10</v>
      </c>
    </row>
    <row r="6" spans="2:22">
      <c r="B6" s="1013">
        <f>B5+1</f>
        <v>3</v>
      </c>
      <c r="C6" s="1012" t="s">
        <v>2422</v>
      </c>
      <c r="D6" s="1012">
        <v>44</v>
      </c>
      <c r="E6" s="1510"/>
      <c r="F6" s="1012">
        <v>38</v>
      </c>
      <c r="G6" s="1012"/>
      <c r="H6" s="1051"/>
      <c r="J6" s="1012">
        <f>J5+1</f>
        <v>3</v>
      </c>
      <c r="K6" s="1012" t="s">
        <v>2422</v>
      </c>
      <c r="L6" s="1012">
        <v>21</v>
      </c>
      <c r="M6" s="1510"/>
      <c r="N6" s="1012">
        <v>16.75</v>
      </c>
      <c r="O6" s="1012"/>
      <c r="P6" s="1050"/>
    </row>
    <row r="7" spans="2:22">
      <c r="B7" s="1013">
        <f>B6+1</f>
        <v>4</v>
      </c>
      <c r="C7" s="1012" t="s">
        <v>2449</v>
      </c>
      <c r="D7" s="1012">
        <v>63</v>
      </c>
      <c r="E7" s="1510"/>
      <c r="F7" s="1012">
        <v>54</v>
      </c>
      <c r="G7" s="1012"/>
      <c r="H7" s="1013"/>
      <c r="J7" s="1012">
        <f>J6+1</f>
        <v>4</v>
      </c>
      <c r="K7" s="1012" t="s">
        <v>2449</v>
      </c>
      <c r="L7" s="1012">
        <f>22+7</f>
        <v>29</v>
      </c>
      <c r="M7" s="1510"/>
      <c r="N7" s="1012">
        <v>26</v>
      </c>
      <c r="O7" s="1012"/>
      <c r="P7" s="1012"/>
    </row>
    <row r="8" spans="2:22">
      <c r="B8" s="1511" t="s">
        <v>994</v>
      </c>
      <c r="C8" s="1511"/>
      <c r="D8" s="1015">
        <f t="shared" ref="D8:F8" si="0">SUM(D4:D7)</f>
        <v>365</v>
      </c>
      <c r="E8" s="1015">
        <f t="shared" si="0"/>
        <v>434</v>
      </c>
      <c r="F8" s="1015">
        <f t="shared" si="0"/>
        <v>327</v>
      </c>
      <c r="G8" s="1015"/>
      <c r="H8" s="1013"/>
      <c r="J8" s="1512" t="s">
        <v>994</v>
      </c>
      <c r="K8" s="1512"/>
      <c r="L8" s="1015">
        <f>SUM(L4:L7)</f>
        <v>71</v>
      </c>
      <c r="M8" s="1015">
        <f>SUM(M4:M7)</f>
        <v>129</v>
      </c>
      <c r="N8" s="1015">
        <f>SUM(N4:N7)</f>
        <v>63.5</v>
      </c>
      <c r="O8" s="1015"/>
      <c r="P8" s="1015"/>
    </row>
    <row r="10" spans="2:22">
      <c r="B10" s="1507" t="s">
        <v>3117</v>
      </c>
      <c r="C10" s="1507"/>
      <c r="D10" s="1507"/>
      <c r="E10" s="1507"/>
      <c r="F10" s="1507"/>
      <c r="G10" s="1507"/>
      <c r="H10" s="1507"/>
      <c r="J10" s="1513" t="s">
        <v>3123</v>
      </c>
      <c r="K10" s="1514"/>
      <c r="L10" s="1514"/>
      <c r="M10" s="1514"/>
      <c r="N10" s="1514"/>
      <c r="O10" s="1514"/>
      <c r="P10" s="1515"/>
      <c r="R10" s="1507" t="s">
        <v>3124</v>
      </c>
      <c r="S10" s="1507"/>
      <c r="T10" s="1507"/>
      <c r="U10" s="1507"/>
      <c r="V10" s="1507"/>
    </row>
    <row r="11" spans="2:22" ht="20.5" customHeight="1">
      <c r="B11" s="1508" t="s">
        <v>1785</v>
      </c>
      <c r="C11" s="1508" t="s">
        <v>2919</v>
      </c>
      <c r="D11" s="1509" t="s">
        <v>3306</v>
      </c>
      <c r="E11" s="1509" t="s">
        <v>3316</v>
      </c>
      <c r="F11" s="1509" t="s">
        <v>3122</v>
      </c>
      <c r="G11" s="1049" t="s">
        <v>3292</v>
      </c>
      <c r="H11" s="1508" t="s">
        <v>19</v>
      </c>
      <c r="J11" s="1508" t="s">
        <v>1785</v>
      </c>
      <c r="K11" s="1509" t="s">
        <v>2919</v>
      </c>
      <c r="L11" s="1509" t="s">
        <v>3306</v>
      </c>
      <c r="M11" s="1509" t="s">
        <v>3316</v>
      </c>
      <c r="N11" s="1509" t="s">
        <v>3122</v>
      </c>
      <c r="O11" s="1049" t="s">
        <v>3292</v>
      </c>
      <c r="P11" s="1508" t="s">
        <v>19</v>
      </c>
      <c r="R11" s="1508" t="s">
        <v>1785</v>
      </c>
      <c r="S11" s="1508" t="s">
        <v>2919</v>
      </c>
      <c r="T11" s="1509" t="s">
        <v>3121</v>
      </c>
      <c r="U11" s="1509" t="s">
        <v>3316</v>
      </c>
      <c r="V11" s="1509" t="s">
        <v>3122</v>
      </c>
    </row>
    <row r="12" spans="2:22" ht="20.5" customHeight="1">
      <c r="B12" s="1508"/>
      <c r="C12" s="1508"/>
      <c r="D12" s="1508"/>
      <c r="E12" s="1509"/>
      <c r="F12" s="1509"/>
      <c r="G12" s="1011">
        <v>38</v>
      </c>
      <c r="H12" s="1508"/>
      <c r="J12" s="1508"/>
      <c r="K12" s="1508"/>
      <c r="L12" s="1508"/>
      <c r="M12" s="1509"/>
      <c r="N12" s="1509"/>
      <c r="O12" s="1011"/>
      <c r="P12" s="1508"/>
      <c r="R12" s="1508"/>
      <c r="S12" s="1508"/>
      <c r="T12" s="1508"/>
      <c r="U12" s="1509"/>
      <c r="V12" s="1509"/>
    </row>
    <row r="13" spans="2:22">
      <c r="B13" s="1012">
        <v>1</v>
      </c>
      <c r="C13" s="1016" t="s">
        <v>1675</v>
      </c>
      <c r="D13" s="1016">
        <v>11</v>
      </c>
      <c r="E13" s="1510">
        <f>101+115</f>
        <v>216</v>
      </c>
      <c r="F13" s="1016"/>
      <c r="G13" s="1016"/>
      <c r="H13" s="1013"/>
      <c r="J13" s="1012">
        <v>1</v>
      </c>
      <c r="K13" s="1012" t="s">
        <v>2894</v>
      </c>
      <c r="L13" s="1016"/>
      <c r="M13" s="1516">
        <v>100</v>
      </c>
      <c r="N13" s="1016"/>
      <c r="O13" s="1016"/>
      <c r="P13" s="1016"/>
      <c r="R13" s="1013">
        <v>1</v>
      </c>
      <c r="S13" s="1013" t="s">
        <v>1871</v>
      </c>
      <c r="T13" s="1013">
        <v>13</v>
      </c>
      <c r="U13" s="1013">
        <v>14</v>
      </c>
      <c r="V13" s="1013"/>
    </row>
    <row r="14" spans="2:22">
      <c r="B14" s="1012"/>
      <c r="C14" s="1012" t="s">
        <v>2894</v>
      </c>
      <c r="D14" s="1012">
        <v>201</v>
      </c>
      <c r="E14" s="1510"/>
      <c r="F14" s="1012">
        <v>171</v>
      </c>
      <c r="G14" s="1012"/>
      <c r="H14" s="1195"/>
      <c r="J14" s="1191"/>
      <c r="K14" s="1191" t="s">
        <v>2895</v>
      </c>
      <c r="L14" s="1012"/>
      <c r="M14" s="1517"/>
      <c r="N14" s="1012"/>
      <c r="O14" s="1012"/>
      <c r="P14" s="1012"/>
      <c r="R14" s="1014" t="s">
        <v>994</v>
      </c>
      <c r="S14" s="1014"/>
      <c r="T14" s="1015">
        <f>SUM(T10:T13)</f>
        <v>13</v>
      </c>
      <c r="U14" s="1015">
        <f>SUM(U10:U13)</f>
        <v>14</v>
      </c>
      <c r="V14" s="1015"/>
    </row>
    <row r="15" spans="2:22">
      <c r="B15" s="1012"/>
      <c r="C15" s="1012" t="s">
        <v>2895</v>
      </c>
      <c r="D15" s="1012">
        <v>140</v>
      </c>
      <c r="E15" s="1510"/>
      <c r="F15" s="1012">
        <v>110</v>
      </c>
      <c r="G15" s="1012"/>
      <c r="H15" s="1013"/>
      <c r="I15" s="1202"/>
      <c r="J15" s="1012"/>
      <c r="K15" s="1012" t="s">
        <v>3125</v>
      </c>
      <c r="L15" s="1194"/>
      <c r="M15" s="1517"/>
      <c r="N15" s="1012"/>
      <c r="O15" s="1012"/>
      <c r="P15" s="1012"/>
    </row>
    <row r="16" spans="2:22">
      <c r="B16" s="1012"/>
      <c r="C16" s="1012" t="s">
        <v>3125</v>
      </c>
      <c r="D16" s="1012">
        <v>61</v>
      </c>
      <c r="E16" s="1510"/>
      <c r="F16" s="1012">
        <v>61</v>
      </c>
      <c r="G16" s="1012"/>
      <c r="H16" s="1013"/>
      <c r="I16" s="1202"/>
      <c r="J16" s="1202"/>
      <c r="K16" s="1202"/>
      <c r="L16" s="1194"/>
      <c r="M16" s="1517"/>
      <c r="N16" s="1012"/>
      <c r="O16" s="1012"/>
      <c r="P16" s="1012"/>
    </row>
    <row r="17" spans="2:16">
      <c r="B17" s="1012"/>
      <c r="C17" s="1012" t="s">
        <v>3126</v>
      </c>
      <c r="D17" s="1012">
        <v>25</v>
      </c>
      <c r="E17" s="1510"/>
      <c r="F17" s="1012">
        <v>22</v>
      </c>
      <c r="G17" s="1012"/>
      <c r="H17" s="1199"/>
      <c r="J17" s="1192"/>
      <c r="K17" s="1192" t="s">
        <v>3126</v>
      </c>
      <c r="L17" s="1012"/>
      <c r="M17" s="1517"/>
      <c r="N17" s="1012"/>
      <c r="O17" s="1012"/>
      <c r="P17" s="1012"/>
    </row>
    <row r="18" spans="2:16">
      <c r="B18" s="1012"/>
      <c r="C18" s="1012" t="s">
        <v>2896</v>
      </c>
      <c r="D18" s="1012">
        <v>6</v>
      </c>
      <c r="E18" s="1510"/>
      <c r="F18" s="1012">
        <v>4</v>
      </c>
      <c r="G18" s="1012"/>
      <c r="H18" s="1013"/>
      <c r="J18" s="1012"/>
      <c r="K18" s="1012" t="s">
        <v>2896</v>
      </c>
      <c r="L18" s="1012"/>
      <c r="M18" s="1517"/>
      <c r="N18" s="1012"/>
      <c r="O18" s="1012"/>
      <c r="P18" s="1012"/>
    </row>
    <row r="19" spans="2:16">
      <c r="B19" s="1013">
        <f>B13+1</f>
        <v>2</v>
      </c>
      <c r="C19" s="1016" t="s">
        <v>2421</v>
      </c>
      <c r="D19" s="1016"/>
      <c r="E19" s="1510"/>
      <c r="F19" s="1016"/>
      <c r="G19" s="1017"/>
      <c r="H19" s="1013"/>
      <c r="J19" s="1013">
        <f>J13+1</f>
        <v>2</v>
      </c>
      <c r="K19" s="1016" t="s">
        <v>2421</v>
      </c>
      <c r="L19" s="1016"/>
      <c r="M19" s="1517"/>
      <c r="N19" s="1016"/>
      <c r="O19" s="1017"/>
      <c r="P19" s="1016"/>
    </row>
    <row r="20" spans="2:16">
      <c r="B20" s="1013"/>
      <c r="C20" s="1012" t="s">
        <v>2894</v>
      </c>
      <c r="D20" s="1012">
        <v>57</v>
      </c>
      <c r="E20" s="1510"/>
      <c r="F20" s="1012">
        <v>34</v>
      </c>
      <c r="G20" s="1013"/>
      <c r="H20" s="1013"/>
      <c r="J20" s="1013"/>
      <c r="K20" s="1012" t="s">
        <v>2894</v>
      </c>
      <c r="L20" s="1012"/>
      <c r="M20" s="1517"/>
      <c r="N20" s="1013">
        <v>14</v>
      </c>
      <c r="O20" s="1013"/>
      <c r="P20" s="1012"/>
    </row>
    <row r="21" spans="2:16">
      <c r="B21" s="1013"/>
      <c r="C21" s="1012" t="s">
        <v>2895</v>
      </c>
      <c r="D21" s="1012" t="s">
        <v>3394</v>
      </c>
      <c r="E21" s="1510"/>
      <c r="F21" s="1012">
        <v>31</v>
      </c>
      <c r="G21" s="1013"/>
      <c r="H21" s="1013"/>
      <c r="J21" s="1013"/>
      <c r="K21" s="1012" t="s">
        <v>2895</v>
      </c>
      <c r="L21" s="1012"/>
      <c r="M21" s="1517"/>
      <c r="N21" s="1013">
        <v>14</v>
      </c>
      <c r="O21" s="1013"/>
      <c r="P21" s="1012"/>
    </row>
    <row r="22" spans="2:16">
      <c r="B22" s="1013"/>
      <c r="C22" s="1012" t="s">
        <v>3125</v>
      </c>
      <c r="D22" s="1012">
        <v>21</v>
      </c>
      <c r="E22" s="1510"/>
      <c r="F22" s="1012">
        <v>3</v>
      </c>
      <c r="G22" s="1013"/>
      <c r="H22" s="1013"/>
      <c r="J22" s="1013"/>
      <c r="K22" s="1012" t="s">
        <v>3125</v>
      </c>
      <c r="L22" s="1012"/>
      <c r="M22" s="1517"/>
      <c r="N22" s="1013"/>
      <c r="O22" s="1013"/>
      <c r="P22" s="1012"/>
    </row>
    <row r="23" spans="2:16">
      <c r="B23" s="1013"/>
      <c r="C23" s="1012" t="s">
        <v>3126</v>
      </c>
      <c r="D23" s="1012">
        <v>22</v>
      </c>
      <c r="E23" s="1510"/>
      <c r="F23" s="1012">
        <v>2</v>
      </c>
      <c r="G23" s="1013"/>
      <c r="H23" s="1013"/>
      <c r="J23" s="1013"/>
      <c r="K23" s="1012" t="s">
        <v>3126</v>
      </c>
      <c r="L23" s="1012"/>
      <c r="M23" s="1517"/>
      <c r="N23" s="1013"/>
      <c r="O23" s="1013"/>
      <c r="P23" s="1012"/>
    </row>
    <row r="24" spans="2:16">
      <c r="B24" s="1013"/>
      <c r="C24" s="1012" t="s">
        <v>2896</v>
      </c>
      <c r="D24" s="1012">
        <v>9</v>
      </c>
      <c r="E24" s="1510"/>
      <c r="F24" s="1012">
        <v>2</v>
      </c>
      <c r="G24" s="1013"/>
      <c r="H24" s="1013"/>
      <c r="J24" s="1013"/>
      <c r="K24" s="1012" t="s">
        <v>2896</v>
      </c>
      <c r="L24" s="1012"/>
      <c r="M24" s="1517"/>
      <c r="N24" s="1013">
        <v>4</v>
      </c>
      <c r="O24" s="1013"/>
      <c r="P24" s="1012"/>
    </row>
    <row r="25" spans="2:16">
      <c r="B25" s="1013"/>
      <c r="C25" s="1018" t="s">
        <v>3127</v>
      </c>
      <c r="D25" s="1012"/>
      <c r="E25" s="1510"/>
      <c r="F25" s="1012"/>
      <c r="G25" s="1013"/>
      <c r="H25" s="1013"/>
      <c r="J25" s="1013"/>
      <c r="K25" s="1018" t="s">
        <v>3127</v>
      </c>
      <c r="L25" s="1012"/>
      <c r="M25" s="1517"/>
      <c r="N25" s="1012"/>
      <c r="O25" s="1013"/>
      <c r="P25" s="1012"/>
    </row>
    <row r="26" spans="2:16">
      <c r="B26" s="1013"/>
      <c r="C26" s="1018" t="s">
        <v>3128</v>
      </c>
      <c r="D26" s="1012"/>
      <c r="E26" s="1510"/>
      <c r="F26" s="1012"/>
      <c r="G26" s="1013"/>
      <c r="H26" s="1013"/>
      <c r="J26" s="1013"/>
      <c r="K26" s="1018" t="s">
        <v>3128</v>
      </c>
      <c r="L26" s="1012"/>
      <c r="M26" s="1517"/>
      <c r="N26" s="1012"/>
      <c r="O26" s="1013"/>
      <c r="P26" s="1012"/>
    </row>
    <row r="27" spans="2:16">
      <c r="B27" s="1013">
        <f>B19+1</f>
        <v>3</v>
      </c>
      <c r="C27" s="1016" t="s">
        <v>2422</v>
      </c>
      <c r="D27" s="1016"/>
      <c r="E27" s="1510"/>
      <c r="F27" s="1016"/>
      <c r="G27" s="1017"/>
      <c r="H27" s="1013"/>
      <c r="J27" s="1013">
        <f>J19+1</f>
        <v>3</v>
      </c>
      <c r="K27" s="1016" t="s">
        <v>2422</v>
      </c>
      <c r="L27" s="1016"/>
      <c r="M27" s="1517"/>
      <c r="N27" s="1016"/>
      <c r="O27" s="1017"/>
      <c r="P27" s="1016"/>
    </row>
    <row r="28" spans="2:16">
      <c r="B28" s="1013"/>
      <c r="C28" s="1012" t="s">
        <v>2894</v>
      </c>
      <c r="D28" s="1012">
        <v>44</v>
      </c>
      <c r="E28" s="1510"/>
      <c r="F28" s="1012">
        <v>33</v>
      </c>
      <c r="G28" s="1013"/>
      <c r="H28" s="1013"/>
      <c r="J28" s="1013"/>
      <c r="K28" s="1012" t="s">
        <v>2894</v>
      </c>
      <c r="L28" s="1012"/>
      <c r="M28" s="1517"/>
      <c r="N28" s="1013">
        <v>12</v>
      </c>
      <c r="O28" s="1013"/>
      <c r="P28" s="1012"/>
    </row>
    <row r="29" spans="2:16">
      <c r="B29" s="1013"/>
      <c r="C29" s="1012" t="s">
        <v>2895</v>
      </c>
      <c r="D29" s="1012">
        <v>33</v>
      </c>
      <c r="E29" s="1510"/>
      <c r="F29" s="1012">
        <v>25</v>
      </c>
      <c r="G29" s="1013"/>
      <c r="H29" s="1013"/>
      <c r="J29" s="1013"/>
      <c r="K29" s="1012" t="s">
        <v>2895</v>
      </c>
      <c r="L29" s="1012"/>
      <c r="M29" s="1517"/>
      <c r="N29" s="1013">
        <v>12</v>
      </c>
      <c r="O29" s="1013"/>
      <c r="P29" s="1012"/>
    </row>
    <row r="30" spans="2:16">
      <c r="B30" s="1013"/>
      <c r="C30" s="1012" t="s">
        <v>3125</v>
      </c>
      <c r="D30" s="1012">
        <v>11</v>
      </c>
      <c r="E30" s="1510"/>
      <c r="F30" s="1012">
        <v>8</v>
      </c>
      <c r="G30" s="1013"/>
      <c r="H30" s="1013"/>
      <c r="J30" s="1013"/>
      <c r="K30" s="1012" t="s">
        <v>3125</v>
      </c>
      <c r="L30" s="1012"/>
      <c r="M30" s="1517"/>
      <c r="N30" s="1013"/>
      <c r="O30" s="1013"/>
      <c r="P30" s="1012"/>
    </row>
    <row r="31" spans="2:16">
      <c r="B31" s="1013"/>
      <c r="C31" s="1012" t="s">
        <v>3126</v>
      </c>
      <c r="D31" s="1012">
        <v>3</v>
      </c>
      <c r="E31" s="1510"/>
      <c r="F31" s="1012">
        <v>2</v>
      </c>
      <c r="G31" s="1013"/>
      <c r="H31" s="1013"/>
      <c r="J31" s="1013"/>
      <c r="K31" s="1012" t="s">
        <v>3126</v>
      </c>
      <c r="L31" s="1012"/>
      <c r="M31" s="1517"/>
      <c r="N31" s="1013"/>
      <c r="O31" s="1013"/>
      <c r="P31" s="1012"/>
    </row>
    <row r="32" spans="2:16">
      <c r="B32" s="1013"/>
      <c r="C32" s="1012" t="s">
        <v>2896</v>
      </c>
      <c r="D32" s="1012">
        <v>6</v>
      </c>
      <c r="E32" s="1510"/>
      <c r="F32" s="1012">
        <v>3</v>
      </c>
      <c r="G32" s="1013"/>
      <c r="H32" s="1013"/>
      <c r="J32" s="1013"/>
      <c r="K32" s="1012" t="s">
        <v>2896</v>
      </c>
      <c r="L32" s="1012"/>
      <c r="M32" s="1517"/>
      <c r="N32" s="1013">
        <v>2</v>
      </c>
      <c r="O32" s="1013"/>
      <c r="P32" s="1012"/>
    </row>
    <row r="33" spans="2:16">
      <c r="B33" s="1013"/>
      <c r="C33" s="1018" t="s">
        <v>3127</v>
      </c>
      <c r="D33" s="1012"/>
      <c r="E33" s="1510"/>
      <c r="F33" s="1012"/>
      <c r="G33" s="1013"/>
      <c r="H33" s="1013"/>
      <c r="J33" s="1013"/>
      <c r="K33" s="1018" t="s">
        <v>3127</v>
      </c>
      <c r="L33" s="1012"/>
      <c r="M33" s="1517"/>
      <c r="N33" s="1013"/>
      <c r="O33" s="1013"/>
      <c r="P33" s="1012"/>
    </row>
    <row r="34" spans="2:16">
      <c r="B34" s="1013"/>
      <c r="C34" s="1018" t="s">
        <v>3128</v>
      </c>
      <c r="D34" s="1012"/>
      <c r="E34" s="1510"/>
      <c r="F34" s="1012"/>
      <c r="G34" s="1013"/>
      <c r="H34" s="1013"/>
      <c r="J34" s="1013"/>
      <c r="K34" s="1018" t="s">
        <v>3128</v>
      </c>
      <c r="L34" s="1012"/>
      <c r="M34" s="1517"/>
      <c r="N34" s="1013"/>
      <c r="O34" s="1013"/>
      <c r="P34" s="1012"/>
    </row>
    <row r="35" spans="2:16">
      <c r="B35" s="1013">
        <f>B27+1</f>
        <v>4</v>
      </c>
      <c r="C35" s="1016" t="s">
        <v>2449</v>
      </c>
      <c r="D35" s="1016"/>
      <c r="E35" s="1510"/>
      <c r="F35" s="1016"/>
      <c r="G35" s="1017"/>
      <c r="H35" s="1013"/>
      <c r="J35" s="1013">
        <f>J27+1</f>
        <v>4</v>
      </c>
      <c r="K35" s="1016" t="s">
        <v>2449</v>
      </c>
      <c r="L35" s="1016"/>
      <c r="M35" s="1517"/>
      <c r="N35" s="1016"/>
      <c r="O35" s="1017"/>
      <c r="P35" s="1016"/>
    </row>
    <row r="36" spans="2:16">
      <c r="B36" s="1013"/>
      <c r="C36" s="1012" t="s">
        <v>2894</v>
      </c>
      <c r="D36" s="1012">
        <v>63</v>
      </c>
      <c r="E36" s="1510"/>
      <c r="F36" s="1013">
        <v>36</v>
      </c>
      <c r="G36" s="1013"/>
      <c r="H36" s="1013"/>
      <c r="J36" s="1013"/>
      <c r="K36" s="1012" t="s">
        <v>2894</v>
      </c>
      <c r="L36" s="1012"/>
      <c r="M36" s="1517"/>
      <c r="N36" s="1013">
        <v>15</v>
      </c>
      <c r="O36" s="1013"/>
      <c r="P36" s="1012"/>
    </row>
    <row r="37" spans="2:16" ht="174">
      <c r="B37" s="1188" t="s">
        <v>3387</v>
      </c>
      <c r="C37" s="1189">
        <v>46090</v>
      </c>
      <c r="D37" s="1189">
        <f>C37</f>
        <v>46090</v>
      </c>
      <c r="E37" s="1510"/>
      <c r="F37" s="1013">
        <v>36</v>
      </c>
      <c r="G37" s="1013" t="s">
        <v>3388</v>
      </c>
      <c r="H37" s="1013"/>
      <c r="J37" s="1013"/>
      <c r="K37" s="1012" t="s">
        <v>2894</v>
      </c>
      <c r="L37" s="1012"/>
      <c r="M37" s="1517"/>
      <c r="N37" s="1013">
        <v>15</v>
      </c>
      <c r="O37" s="1013"/>
      <c r="P37" s="1012"/>
    </row>
    <row r="38" spans="2:16">
      <c r="B38" s="1013"/>
      <c r="C38" s="1012" t="s">
        <v>3125</v>
      </c>
      <c r="D38" s="1012">
        <v>6</v>
      </c>
      <c r="E38" s="1510"/>
      <c r="F38" s="1013">
        <v>5</v>
      </c>
      <c r="G38" s="1013"/>
      <c r="H38" s="1013"/>
      <c r="J38" s="1013"/>
      <c r="K38" s="1012" t="s">
        <v>3125</v>
      </c>
      <c r="L38" s="1012"/>
      <c r="M38" s="1517"/>
      <c r="N38" s="1013"/>
      <c r="O38" s="1013"/>
      <c r="P38" s="1012"/>
    </row>
    <row r="39" spans="2:16">
      <c r="B39" s="1013"/>
      <c r="C39" s="1012" t="s">
        <v>3126</v>
      </c>
      <c r="D39" s="1012">
        <v>3</v>
      </c>
      <c r="E39" s="1510"/>
      <c r="F39" s="1013">
        <v>3</v>
      </c>
      <c r="G39" s="1013"/>
      <c r="H39" s="1013"/>
      <c r="J39" s="1013"/>
      <c r="K39" s="1012" t="s">
        <v>3126</v>
      </c>
      <c r="L39" s="1012"/>
      <c r="M39" s="1517"/>
      <c r="N39" s="1013"/>
      <c r="O39" s="1013"/>
      <c r="P39" s="1012"/>
    </row>
    <row r="40" spans="2:16">
      <c r="B40" s="1013"/>
      <c r="C40" s="1012" t="s">
        <v>2896</v>
      </c>
      <c r="D40" s="1012">
        <v>9</v>
      </c>
      <c r="E40" s="1510"/>
      <c r="F40" s="1012">
        <v>5</v>
      </c>
      <c r="G40" s="1013"/>
      <c r="H40" s="1013"/>
      <c r="J40" s="1013"/>
      <c r="K40" s="1012" t="s">
        <v>2896</v>
      </c>
      <c r="L40" s="1012"/>
      <c r="M40" s="1517"/>
      <c r="N40" s="1013">
        <v>5</v>
      </c>
      <c r="O40" s="1013"/>
      <c r="P40" s="1012"/>
    </row>
    <row r="41" spans="2:16">
      <c r="B41" s="1013"/>
      <c r="C41" s="1012" t="s">
        <v>3129</v>
      </c>
      <c r="D41" s="1012">
        <v>11</v>
      </c>
      <c r="E41" s="1510"/>
      <c r="F41" s="1012"/>
      <c r="G41" s="1013"/>
      <c r="H41" s="1013"/>
      <c r="J41" s="1013"/>
      <c r="K41" s="1012" t="s">
        <v>3129</v>
      </c>
      <c r="L41" s="1012"/>
      <c r="M41" s="1517"/>
      <c r="N41" s="1013"/>
      <c r="O41" s="1013"/>
      <c r="P41" s="1012"/>
    </row>
    <row r="42" spans="2:16">
      <c r="B42" s="1013"/>
      <c r="C42" s="1012" t="s">
        <v>3130</v>
      </c>
      <c r="D42" s="1012">
        <v>10</v>
      </c>
      <c r="E42" s="1510"/>
      <c r="F42" s="1012"/>
      <c r="G42" s="1013"/>
      <c r="H42" s="1013"/>
      <c r="J42" s="1013"/>
      <c r="K42" s="1012" t="s">
        <v>3130</v>
      </c>
      <c r="L42" s="1012"/>
      <c r="M42" s="1517"/>
      <c r="N42" s="1013"/>
      <c r="O42" s="1013"/>
      <c r="P42" s="1012"/>
    </row>
    <row r="43" spans="2:16">
      <c r="B43" s="1013"/>
      <c r="C43" s="1012" t="s">
        <v>3131</v>
      </c>
      <c r="D43" s="1012">
        <v>9</v>
      </c>
      <c r="E43" s="1510"/>
      <c r="F43" s="1012"/>
      <c r="G43" s="1013"/>
      <c r="H43" s="1013"/>
      <c r="J43" s="1013"/>
      <c r="K43" s="1012" t="s">
        <v>3131</v>
      </c>
      <c r="L43" s="1012"/>
      <c r="M43" s="1517"/>
      <c r="N43" s="1013"/>
      <c r="O43" s="1013"/>
      <c r="P43" s="1012"/>
    </row>
    <row r="44" spans="2:16">
      <c r="B44" s="1013"/>
      <c r="C44" s="1018" t="s">
        <v>3127</v>
      </c>
      <c r="D44" s="1012"/>
      <c r="E44" s="1510"/>
      <c r="F44" s="1012"/>
      <c r="G44" s="1013"/>
      <c r="H44" s="1013"/>
      <c r="J44" s="1013"/>
      <c r="K44" s="1018" t="s">
        <v>3127</v>
      </c>
      <c r="L44" s="1012"/>
      <c r="M44" s="1517"/>
      <c r="N44" s="1013"/>
      <c r="O44" s="1013"/>
      <c r="P44" s="1012"/>
    </row>
    <row r="45" spans="2:16">
      <c r="B45" s="1013"/>
      <c r="C45" s="1018" t="s">
        <v>3128</v>
      </c>
      <c r="D45" s="1012"/>
      <c r="E45" s="1510"/>
      <c r="F45" s="1012"/>
      <c r="G45" s="1013"/>
      <c r="H45" s="1013"/>
      <c r="J45" s="1013"/>
      <c r="K45" s="1018" t="s">
        <v>3128</v>
      </c>
      <c r="L45" s="1012"/>
      <c r="M45" s="1518"/>
      <c r="N45" s="1013"/>
      <c r="O45" s="1013"/>
      <c r="P45" s="1012"/>
    </row>
    <row r="46" spans="2:16">
      <c r="B46" s="1511" t="s">
        <v>994</v>
      </c>
      <c r="C46" s="1511"/>
      <c r="D46" s="1015">
        <f>D36+D28+D20+D14</f>
        <v>365</v>
      </c>
      <c r="E46" s="1015">
        <f>E13</f>
        <v>216</v>
      </c>
      <c r="F46" s="1015">
        <f>F36+F28+F20+F14</f>
        <v>274</v>
      </c>
      <c r="G46" s="1015">
        <f>G36+G28+G20+G14</f>
        <v>0</v>
      </c>
      <c r="H46" s="1013"/>
      <c r="J46" s="1511" t="s">
        <v>994</v>
      </c>
      <c r="K46" s="1511"/>
      <c r="L46" s="1015">
        <f>L36+L28+L20+L14</f>
        <v>0</v>
      </c>
      <c r="M46" s="1015">
        <f>M13</f>
        <v>100</v>
      </c>
      <c r="N46" s="1015">
        <f>N36+N28+N20+N14</f>
        <v>41</v>
      </c>
      <c r="O46" s="1015">
        <f>O36+O28+O20+O14</f>
        <v>0</v>
      </c>
      <c r="P46" s="1015"/>
    </row>
  </sheetData>
  <mergeCells count="49">
    <mergeCell ref="M13:M45"/>
    <mergeCell ref="M11:M12"/>
    <mergeCell ref="N11:N12"/>
    <mergeCell ref="B46:C46"/>
    <mergeCell ref="J46:K46"/>
    <mergeCell ref="J11:J12"/>
    <mergeCell ref="K11:K12"/>
    <mergeCell ref="L11:L12"/>
    <mergeCell ref="H11:H12"/>
    <mergeCell ref="E13:E45"/>
    <mergeCell ref="B8:C8"/>
    <mergeCell ref="J8:K8"/>
    <mergeCell ref="R11:R12"/>
    <mergeCell ref="S11:S12"/>
    <mergeCell ref="T11:T12"/>
    <mergeCell ref="P11:P12"/>
    <mergeCell ref="J10:P10"/>
    <mergeCell ref="B10:H10"/>
    <mergeCell ref="U11:U12"/>
    <mergeCell ref="V11:V12"/>
    <mergeCell ref="R10:V10"/>
    <mergeCell ref="B11:B12"/>
    <mergeCell ref="C11:C12"/>
    <mergeCell ref="D11:D12"/>
    <mergeCell ref="E11:E12"/>
    <mergeCell ref="F11:F12"/>
    <mergeCell ref="E4:E7"/>
    <mergeCell ref="M4:M7"/>
    <mergeCell ref="R5:S5"/>
    <mergeCell ref="K2:K3"/>
    <mergeCell ref="L2:L3"/>
    <mergeCell ref="M2:M3"/>
    <mergeCell ref="N2:N3"/>
    <mergeCell ref="R2:R3"/>
    <mergeCell ref="S2:S3"/>
    <mergeCell ref="H2:H3"/>
    <mergeCell ref="P2:P3"/>
    <mergeCell ref="R1:V1"/>
    <mergeCell ref="B2:B3"/>
    <mergeCell ref="C2:C3"/>
    <mergeCell ref="D2:D3"/>
    <mergeCell ref="E2:E3"/>
    <mergeCell ref="F2:F3"/>
    <mergeCell ref="J2:J3"/>
    <mergeCell ref="T2:T3"/>
    <mergeCell ref="U2:U3"/>
    <mergeCell ref="V2:V3"/>
    <mergeCell ref="B1:H1"/>
    <mergeCell ref="J1:P1"/>
  </mergeCells>
  <pageMargins left="0.7" right="0.7" top="0.75" bottom="0.75" header="0.3" footer="0.3"/>
  <ignoredErrors>
    <ignoredError sqref="E46" formula="1"/>
  </ignoredError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9FA4F-410D-4974-9218-B4626433ED2F}">
  <sheetPr>
    <tabColor rgb="FF00B0F0"/>
    <pageSetUpPr fitToPage="1"/>
  </sheetPr>
  <dimension ref="A1:T57"/>
  <sheetViews>
    <sheetView zoomScale="80" zoomScaleNormal="80" workbookViewId="0">
      <pane xSplit="3" ySplit="10" topLeftCell="S11" activePane="bottomRight" state="frozen"/>
      <selection activeCell="K15" sqref="K15"/>
      <selection pane="topRight" activeCell="K15" sqref="K15"/>
      <selection pane="bottomLeft" activeCell="K15" sqref="K15"/>
      <selection pane="bottomRight" activeCell="K15" sqref="K15"/>
    </sheetView>
  </sheetViews>
  <sheetFormatPr defaultRowHeight="14.5"/>
  <cols>
    <col min="1" max="1" width="5.26953125" style="747" customWidth="1"/>
    <col min="2" max="2" width="24.81640625" style="703" customWidth="1"/>
    <col min="3" max="3" width="8.7265625" style="703"/>
    <col min="4" max="4" width="11.54296875" style="703" hidden="1" customWidth="1"/>
    <col min="5" max="5" width="10.1796875" style="703" hidden="1" customWidth="1"/>
    <col min="6" max="6" width="9.7265625" style="703" hidden="1" customWidth="1"/>
    <col min="7" max="7" width="0" style="703" hidden="1" customWidth="1"/>
    <col min="8" max="9" width="10.54296875" style="703" hidden="1" customWidth="1"/>
    <col min="10" max="10" width="0" style="703" hidden="1" customWidth="1"/>
    <col min="11" max="11" width="11.1796875" style="703" hidden="1" customWidth="1"/>
    <col min="12" max="12" width="9.7265625" style="703" hidden="1" customWidth="1"/>
    <col min="13" max="13" width="10.26953125" style="703" hidden="1" customWidth="1"/>
    <col min="14" max="14" width="0" style="703" hidden="1" customWidth="1"/>
    <col min="15" max="15" width="10.453125" style="703" hidden="1" customWidth="1"/>
    <col min="16" max="16" width="9.7265625" style="703" hidden="1" customWidth="1"/>
    <col min="17" max="18" width="0" style="703" hidden="1" customWidth="1"/>
    <col min="19" max="19" width="12.453125" style="703" customWidth="1"/>
    <col min="20" max="20" width="42" style="703" bestFit="1" customWidth="1"/>
    <col min="21" max="16384" width="8.7265625" style="703"/>
  </cols>
  <sheetData>
    <row r="1" spans="1:20" ht="15">
      <c r="A1" s="748" t="s">
        <v>1865</v>
      </c>
      <c r="B1" s="701"/>
      <c r="C1" s="701"/>
      <c r="D1" s="701"/>
      <c r="E1" s="701"/>
      <c r="F1" s="701"/>
      <c r="G1" s="701"/>
      <c r="H1" s="701"/>
      <c r="I1" s="701"/>
      <c r="J1" s="701"/>
      <c r="K1" s="701"/>
      <c r="L1" s="701"/>
      <c r="M1" s="701"/>
      <c r="N1" s="701"/>
      <c r="O1" s="701"/>
      <c r="P1" s="701"/>
      <c r="Q1" s="701"/>
      <c r="R1" s="701"/>
      <c r="S1" s="702"/>
      <c r="T1" s="702"/>
    </row>
    <row r="2" spans="1:20" ht="15">
      <c r="A2" s="748" t="s">
        <v>1836</v>
      </c>
      <c r="B2" s="701"/>
      <c r="C2" s="701"/>
      <c r="D2" s="701"/>
      <c r="E2" s="701"/>
      <c r="F2" s="701"/>
      <c r="G2" s="701"/>
      <c r="H2" s="701"/>
      <c r="I2" s="701"/>
      <c r="J2" s="701"/>
      <c r="K2" s="701"/>
      <c r="L2" s="701"/>
      <c r="M2" s="701"/>
      <c r="N2" s="701"/>
      <c r="O2" s="701"/>
      <c r="P2" s="701"/>
      <c r="Q2" s="701"/>
      <c r="R2" s="701"/>
      <c r="S2" s="702"/>
      <c r="T2" s="702"/>
    </row>
    <row r="3" spans="1:20" ht="15">
      <c r="A3" s="749" t="s">
        <v>1866</v>
      </c>
      <c r="B3" s="704"/>
      <c r="C3" s="701"/>
      <c r="D3" s="705"/>
      <c r="E3" s="705"/>
      <c r="F3" s="701"/>
      <c r="G3" s="701"/>
      <c r="H3" s="701"/>
      <c r="I3" s="701"/>
      <c r="J3" s="701"/>
      <c r="K3" s="701"/>
      <c r="L3" s="701"/>
      <c r="M3" s="705"/>
      <c r="N3" s="701"/>
      <c r="O3" s="701"/>
      <c r="P3" s="701"/>
      <c r="Q3" s="956"/>
      <c r="R3" s="958"/>
      <c r="S3" s="959"/>
      <c r="T3" s="960"/>
    </row>
    <row r="4" spans="1:20" ht="15">
      <c r="A4" s="748" t="s">
        <v>1867</v>
      </c>
      <c r="B4" s="701"/>
      <c r="C4" s="701"/>
      <c r="D4" s="705" t="s">
        <v>1837</v>
      </c>
      <c r="E4" s="705"/>
      <c r="F4" s="740">
        <f>'TB-605'!E1</f>
        <v>46118</v>
      </c>
      <c r="G4" s="701"/>
      <c r="H4" s="701"/>
      <c r="I4" s="701"/>
      <c r="J4" s="701"/>
      <c r="K4" s="701"/>
      <c r="L4" s="701"/>
      <c r="M4" s="705"/>
      <c r="N4" s="701"/>
      <c r="O4" s="701"/>
      <c r="P4" s="701"/>
      <c r="Q4" s="705"/>
      <c r="R4" s="705"/>
      <c r="S4" s="707"/>
      <c r="T4" s="706"/>
    </row>
    <row r="5" spans="1:20" ht="15">
      <c r="A5" s="705"/>
      <c r="B5" s="701"/>
      <c r="C5" s="701"/>
      <c r="D5" s="705"/>
      <c r="E5" s="705"/>
      <c r="F5" s="701"/>
      <c r="G5" s="701"/>
      <c r="H5" s="701"/>
      <c r="I5" s="701"/>
      <c r="J5" s="701"/>
      <c r="K5" s="701"/>
      <c r="L5" s="701"/>
      <c r="M5" s="705"/>
      <c r="N5" s="701"/>
      <c r="O5" s="701"/>
      <c r="P5" s="701"/>
      <c r="Q5" s="705"/>
      <c r="R5" s="705"/>
      <c r="S5" s="707"/>
      <c r="T5" s="706"/>
    </row>
    <row r="6" spans="1:20" ht="15">
      <c r="A6" s="1523" t="s">
        <v>2394</v>
      </c>
      <c r="B6" s="1523"/>
      <c r="C6" s="1523"/>
      <c r="D6" s="1523"/>
      <c r="E6" s="1523"/>
      <c r="F6" s="1523"/>
      <c r="G6" s="1523"/>
      <c r="H6" s="1523"/>
      <c r="I6" s="1523"/>
      <c r="J6" s="1523"/>
      <c r="K6" s="1523"/>
      <c r="L6" s="1523"/>
      <c r="M6" s="1523"/>
      <c r="N6" s="1523"/>
      <c r="O6" s="1523"/>
      <c r="P6" s="1523"/>
      <c r="Q6" s="1523"/>
      <c r="R6" s="1523"/>
      <c r="S6" s="1523"/>
      <c r="T6" s="1523"/>
    </row>
    <row r="7" spans="1:20">
      <c r="A7" s="1519" t="s">
        <v>1868</v>
      </c>
      <c r="B7" s="1519"/>
      <c r="C7" s="1519"/>
      <c r="D7" s="1519"/>
      <c r="E7" s="1519"/>
      <c r="F7" s="1519"/>
      <c r="G7" s="1519"/>
      <c r="H7" s="1519"/>
      <c r="I7" s="1519"/>
      <c r="J7" s="1519"/>
      <c r="K7" s="1519"/>
      <c r="L7" s="1519"/>
      <c r="M7" s="1519"/>
      <c r="N7" s="1519"/>
      <c r="O7" s="1519"/>
      <c r="P7" s="1519"/>
      <c r="Q7" s="1519"/>
      <c r="R7" s="1519"/>
      <c r="S7" s="1519"/>
      <c r="T7" s="1519"/>
    </row>
    <row r="8" spans="1:20" ht="15" customHeight="1">
      <c r="A8" s="1520" t="s">
        <v>996</v>
      </c>
      <c r="B8" s="1520" t="s">
        <v>1838</v>
      </c>
      <c r="C8" s="1520" t="s">
        <v>589</v>
      </c>
      <c r="D8" s="1520" t="s">
        <v>1839</v>
      </c>
      <c r="E8" s="1520"/>
      <c r="F8" s="1520"/>
      <c r="G8" s="1520"/>
      <c r="H8" s="1520"/>
      <c r="I8" s="1520"/>
      <c r="J8" s="1520"/>
      <c r="K8" s="1520"/>
      <c r="L8" s="1520"/>
      <c r="M8" s="1520"/>
      <c r="N8" s="1520"/>
      <c r="O8" s="1520"/>
      <c r="P8" s="1520" t="s">
        <v>1840</v>
      </c>
      <c r="Q8" s="1520"/>
      <c r="R8" s="1520"/>
      <c r="S8" s="1520" t="s">
        <v>3330</v>
      </c>
      <c r="T8" s="1520" t="s">
        <v>19</v>
      </c>
    </row>
    <row r="9" spans="1:20" ht="30.75" customHeight="1">
      <c r="A9" s="1520"/>
      <c r="B9" s="1520"/>
      <c r="C9" s="1520"/>
      <c r="D9" s="1521" t="s">
        <v>1842</v>
      </c>
      <c r="E9" s="1521"/>
      <c r="F9" s="1521"/>
      <c r="G9" s="1520" t="s">
        <v>1843</v>
      </c>
      <c r="H9" s="1520"/>
      <c r="I9" s="1520"/>
      <c r="J9" s="1520" t="s">
        <v>1844</v>
      </c>
      <c r="K9" s="1520"/>
      <c r="L9" s="1520"/>
      <c r="M9" s="1524" t="s">
        <v>1845</v>
      </c>
      <c r="N9" s="1524"/>
      <c r="O9" s="1524"/>
      <c r="P9" s="1520"/>
      <c r="Q9" s="1520"/>
      <c r="R9" s="1520"/>
      <c r="S9" s="1520"/>
      <c r="T9" s="1520"/>
    </row>
    <row r="10" spans="1:20" ht="27" customHeight="1">
      <c r="A10" s="1520"/>
      <c r="B10" s="1520"/>
      <c r="C10" s="1520"/>
      <c r="D10" s="949" t="s">
        <v>1846</v>
      </c>
      <c r="E10" s="949" t="s">
        <v>1847</v>
      </c>
      <c r="F10" s="949" t="s">
        <v>1848</v>
      </c>
      <c r="G10" s="708" t="s">
        <v>1846</v>
      </c>
      <c r="H10" s="708" t="s">
        <v>1847</v>
      </c>
      <c r="I10" s="708" t="s">
        <v>1848</v>
      </c>
      <c r="J10" s="708" t="s">
        <v>1846</v>
      </c>
      <c r="K10" s="708" t="s">
        <v>1847</v>
      </c>
      <c r="L10" s="708" t="s">
        <v>1848</v>
      </c>
      <c r="M10" s="708" t="s">
        <v>1846</v>
      </c>
      <c r="N10" s="708" t="s">
        <v>1847</v>
      </c>
      <c r="O10" s="708" t="s">
        <v>1848</v>
      </c>
      <c r="P10" s="708" t="s">
        <v>1846</v>
      </c>
      <c r="Q10" s="708" t="s">
        <v>1847</v>
      </c>
      <c r="R10" s="708" t="s">
        <v>1848</v>
      </c>
      <c r="S10" s="1520"/>
      <c r="T10" s="1520"/>
    </row>
    <row r="11" spans="1:20">
      <c r="A11" s="710">
        <v>1</v>
      </c>
      <c r="B11" s="709" t="s">
        <v>1849</v>
      </c>
      <c r="C11" s="710" t="s">
        <v>1850</v>
      </c>
      <c r="D11" s="712"/>
      <c r="E11" s="712"/>
      <c r="F11" s="712"/>
      <c r="G11" s="712"/>
      <c r="H11" s="712"/>
      <c r="I11" s="712"/>
      <c r="J11" s="712"/>
      <c r="K11" s="712"/>
      <c r="L11" s="712"/>
      <c r="M11" s="711"/>
      <c r="N11" s="712"/>
      <c r="O11" s="712"/>
      <c r="P11" s="712"/>
      <c r="Q11" s="713"/>
      <c r="R11" s="713"/>
      <c r="S11" s="714"/>
      <c r="T11" s="742"/>
    </row>
    <row r="12" spans="1:20">
      <c r="A12" s="708">
        <v>1.1000000000000001</v>
      </c>
      <c r="B12" s="715" t="s">
        <v>1869</v>
      </c>
      <c r="C12" s="708" t="s">
        <v>1850</v>
      </c>
      <c r="D12" s="950">
        <v>8697</v>
      </c>
      <c r="E12" s="950"/>
      <c r="F12" s="950">
        <f>D12+E12</f>
        <v>8697</v>
      </c>
      <c r="G12" s="716">
        <v>0</v>
      </c>
      <c r="H12" s="716">
        <v>0</v>
      </c>
      <c r="I12" s="716">
        <f>G12+H12</f>
        <v>0</v>
      </c>
      <c r="J12" s="716">
        <v>0</v>
      </c>
      <c r="K12" s="716">
        <v>0</v>
      </c>
      <c r="L12" s="716">
        <f>J12+K12</f>
        <v>0</v>
      </c>
      <c r="M12" s="716">
        <f>D12+G12-J12</f>
        <v>8697</v>
      </c>
      <c r="N12" s="717">
        <f>E12+H12-K12</f>
        <v>0</v>
      </c>
      <c r="O12" s="717">
        <f>M12+N12</f>
        <v>8697</v>
      </c>
      <c r="P12" s="717">
        <v>7172</v>
      </c>
      <c r="Q12" s="718"/>
      <c r="R12" s="718">
        <f>P12+Q12</f>
        <v>7172</v>
      </c>
      <c r="S12" s="719">
        <v>5000</v>
      </c>
      <c r="T12" s="743"/>
    </row>
    <row r="13" spans="1:20">
      <c r="A13" s="708"/>
      <c r="B13" s="715"/>
      <c r="C13" s="708"/>
      <c r="D13" s="950"/>
      <c r="E13" s="950"/>
      <c r="F13" s="950">
        <f t="shared" ref="F13:F39" si="0">D13+E13</f>
        <v>0</v>
      </c>
      <c r="G13" s="716"/>
      <c r="H13" s="716"/>
      <c r="I13" s="716">
        <f t="shared" ref="I13:I39" si="1">G13+H13</f>
        <v>0</v>
      </c>
      <c r="J13" s="716"/>
      <c r="K13" s="716"/>
      <c r="L13" s="716">
        <f t="shared" ref="L13:L39" si="2">J13+K13</f>
        <v>0</v>
      </c>
      <c r="M13" s="716">
        <f t="shared" ref="M13:N39" si="3">D13+G13-J13</f>
        <v>0</v>
      </c>
      <c r="N13" s="717">
        <f t="shared" si="3"/>
        <v>0</v>
      </c>
      <c r="O13" s="717">
        <f t="shared" ref="O13:O39" si="4">M13+N13</f>
        <v>0</v>
      </c>
      <c r="P13" s="717"/>
      <c r="Q13" s="718"/>
      <c r="R13" s="718">
        <f t="shared" ref="R13:R39" si="5">P13+Q13</f>
        <v>0</v>
      </c>
      <c r="S13" s="719">
        <f t="shared" ref="S13:S39" si="6">O13-R13</f>
        <v>0</v>
      </c>
      <c r="T13" s="743"/>
    </row>
    <row r="14" spans="1:20">
      <c r="A14" s="710">
        <v>2</v>
      </c>
      <c r="B14" s="709" t="s">
        <v>1851</v>
      </c>
      <c r="C14" s="710" t="s">
        <v>1852</v>
      </c>
      <c r="D14" s="711"/>
      <c r="E14" s="711"/>
      <c r="F14" s="711"/>
      <c r="G14" s="711"/>
      <c r="H14" s="711"/>
      <c r="I14" s="711"/>
      <c r="J14" s="711"/>
      <c r="K14" s="711"/>
      <c r="L14" s="711"/>
      <c r="M14" s="711"/>
      <c r="N14" s="712"/>
      <c r="O14" s="712"/>
      <c r="P14" s="712"/>
      <c r="Q14" s="720"/>
      <c r="R14" s="720"/>
      <c r="S14" s="721"/>
      <c r="T14" s="742"/>
    </row>
    <row r="15" spans="1:20">
      <c r="A15" s="708">
        <v>2.1</v>
      </c>
      <c r="B15" s="715" t="s">
        <v>1870</v>
      </c>
      <c r="C15" s="708" t="s">
        <v>1852</v>
      </c>
      <c r="D15" s="952">
        <f>SUM(D16:D21)</f>
        <v>213.14999999999998</v>
      </c>
      <c r="E15" s="952">
        <f>SUM(E16:E21)</f>
        <v>0</v>
      </c>
      <c r="F15" s="952">
        <f>SUM(F16:F21)</f>
        <v>213.14999999999998</v>
      </c>
      <c r="G15" s="723">
        <v>0</v>
      </c>
      <c r="H15" s="723">
        <v>0</v>
      </c>
      <c r="I15" s="722">
        <f>SUM(I16:I21)</f>
        <v>0</v>
      </c>
      <c r="J15" s="722">
        <f>SUM(J16:J21)</f>
        <v>18.372651000000001</v>
      </c>
      <c r="K15" s="723">
        <v>0</v>
      </c>
      <c r="L15" s="722">
        <f>SUM(L16:L21)</f>
        <v>18.372651000000001</v>
      </c>
      <c r="M15" s="722">
        <f>SUM(M16:M21)</f>
        <v>194.77734900000002</v>
      </c>
      <c r="N15" s="724">
        <f t="shared" si="3"/>
        <v>0</v>
      </c>
      <c r="O15" s="724">
        <f t="shared" si="4"/>
        <v>194.77734900000002</v>
      </c>
      <c r="P15" s="722">
        <f>SUM(P16:P21)</f>
        <v>68.852000000000004</v>
      </c>
      <c r="Q15" s="725">
        <v>0</v>
      </c>
      <c r="R15" s="726">
        <f t="shared" si="5"/>
        <v>68.852000000000004</v>
      </c>
      <c r="S15" s="727">
        <f>SUM(S16:S21)</f>
        <v>352.28699999999998</v>
      </c>
      <c r="T15" s="743"/>
    </row>
    <row r="16" spans="1:20">
      <c r="A16" s="708"/>
      <c r="B16" s="750" t="s">
        <v>1853</v>
      </c>
      <c r="C16" s="708" t="s">
        <v>1852</v>
      </c>
      <c r="D16" s="974">
        <v>8.2240000000000002</v>
      </c>
      <c r="E16" s="974">
        <v>0</v>
      </c>
      <c r="F16" s="974">
        <f t="shared" si="0"/>
        <v>8.2240000000000002</v>
      </c>
      <c r="G16" s="975">
        <v>0</v>
      </c>
      <c r="H16" s="975">
        <v>0</v>
      </c>
      <c r="I16" s="975">
        <f t="shared" si="1"/>
        <v>0</v>
      </c>
      <c r="J16" s="975">
        <v>0.52438099999999999</v>
      </c>
      <c r="K16" s="975">
        <v>0</v>
      </c>
      <c r="L16" s="975">
        <f t="shared" si="2"/>
        <v>0.52438099999999999</v>
      </c>
      <c r="M16" s="975">
        <f t="shared" si="3"/>
        <v>7.6996190000000002</v>
      </c>
      <c r="N16" s="973">
        <f t="shared" si="3"/>
        <v>0</v>
      </c>
      <c r="O16" s="973">
        <f t="shared" si="4"/>
        <v>7.6996190000000002</v>
      </c>
      <c r="P16" s="973">
        <v>1.649</v>
      </c>
      <c r="Q16" s="800"/>
      <c r="R16" s="800">
        <f t="shared" si="5"/>
        <v>1.649</v>
      </c>
      <c r="S16" s="976">
        <v>7.9219999999999997</v>
      </c>
      <c r="T16" s="743"/>
    </row>
    <row r="17" spans="1:20">
      <c r="A17" s="708"/>
      <c r="B17" s="750" t="s">
        <v>1854</v>
      </c>
      <c r="C17" s="708" t="s">
        <v>1852</v>
      </c>
      <c r="D17" s="974">
        <v>42.155999999999999</v>
      </c>
      <c r="E17" s="974">
        <v>0</v>
      </c>
      <c r="F17" s="974">
        <f t="shared" si="0"/>
        <v>42.155999999999999</v>
      </c>
      <c r="G17" s="975">
        <v>0</v>
      </c>
      <c r="H17" s="975">
        <v>0</v>
      </c>
      <c r="I17" s="975">
        <f t="shared" si="1"/>
        <v>0</v>
      </c>
      <c r="J17" s="975">
        <v>0</v>
      </c>
      <c r="K17" s="975">
        <v>0</v>
      </c>
      <c r="L17" s="975">
        <f t="shared" si="2"/>
        <v>0</v>
      </c>
      <c r="M17" s="975">
        <f t="shared" si="3"/>
        <v>42.155999999999999</v>
      </c>
      <c r="N17" s="973">
        <f t="shared" si="3"/>
        <v>0</v>
      </c>
      <c r="O17" s="973">
        <f t="shared" si="4"/>
        <v>42.155999999999999</v>
      </c>
      <c r="P17" s="973">
        <v>10.271000000000001</v>
      </c>
      <c r="Q17" s="800"/>
      <c r="R17" s="800">
        <f t="shared" si="5"/>
        <v>10.271000000000001</v>
      </c>
      <c r="S17" s="976">
        <v>52.061</v>
      </c>
      <c r="T17" s="743"/>
    </row>
    <row r="18" spans="1:20">
      <c r="A18" s="708"/>
      <c r="B18" s="750" t="s">
        <v>1855</v>
      </c>
      <c r="C18" s="708" t="s">
        <v>1852</v>
      </c>
      <c r="D18" s="974">
        <v>117.2</v>
      </c>
      <c r="E18" s="974">
        <v>0</v>
      </c>
      <c r="F18" s="974">
        <f t="shared" si="0"/>
        <v>117.2</v>
      </c>
      <c r="G18" s="975">
        <v>0</v>
      </c>
      <c r="H18" s="975">
        <v>0</v>
      </c>
      <c r="I18" s="975">
        <f t="shared" si="1"/>
        <v>0</v>
      </c>
      <c r="J18" s="975">
        <v>14.70049</v>
      </c>
      <c r="K18" s="975">
        <v>0</v>
      </c>
      <c r="L18" s="975">
        <f t="shared" si="2"/>
        <v>14.70049</v>
      </c>
      <c r="M18" s="975">
        <f t="shared" si="3"/>
        <v>102.49951</v>
      </c>
      <c r="N18" s="973">
        <f t="shared" si="3"/>
        <v>0</v>
      </c>
      <c r="O18" s="973">
        <f t="shared" si="4"/>
        <v>102.49951</v>
      </c>
      <c r="P18" s="973">
        <v>46.856000000000002</v>
      </c>
      <c r="Q18" s="800"/>
      <c r="R18" s="800">
        <f t="shared" si="5"/>
        <v>46.856000000000002</v>
      </c>
      <c r="S18" s="976">
        <v>133.68700000000001</v>
      </c>
      <c r="T18" s="743"/>
    </row>
    <row r="19" spans="1:20">
      <c r="A19" s="708"/>
      <c r="B19" s="750" t="s">
        <v>1856</v>
      </c>
      <c r="C19" s="708" t="s">
        <v>1852</v>
      </c>
      <c r="D19" s="974">
        <v>18.97</v>
      </c>
      <c r="E19" s="974">
        <v>0</v>
      </c>
      <c r="F19" s="974">
        <f t="shared" si="0"/>
        <v>18.97</v>
      </c>
      <c r="G19" s="975">
        <v>0</v>
      </c>
      <c r="H19" s="975">
        <v>0</v>
      </c>
      <c r="I19" s="975">
        <f t="shared" si="1"/>
        <v>0</v>
      </c>
      <c r="J19" s="975">
        <v>0</v>
      </c>
      <c r="K19" s="975">
        <v>0</v>
      </c>
      <c r="L19" s="975">
        <f t="shared" si="2"/>
        <v>0</v>
      </c>
      <c r="M19" s="975">
        <f t="shared" si="3"/>
        <v>18.97</v>
      </c>
      <c r="N19" s="973">
        <f t="shared" si="3"/>
        <v>0</v>
      </c>
      <c r="O19" s="973">
        <f t="shared" si="4"/>
        <v>18.97</v>
      </c>
      <c r="P19" s="973">
        <v>0.13400000000000001</v>
      </c>
      <c r="Q19" s="800"/>
      <c r="R19" s="800">
        <f t="shared" si="5"/>
        <v>0.13400000000000001</v>
      </c>
      <c r="S19" s="976">
        <v>48.517000000000003</v>
      </c>
      <c r="T19" s="743"/>
    </row>
    <row r="20" spans="1:20">
      <c r="A20" s="708"/>
      <c r="B20" s="750" t="s">
        <v>1857</v>
      </c>
      <c r="C20" s="708" t="s">
        <v>1852</v>
      </c>
      <c r="D20" s="974">
        <v>13.324999999999999</v>
      </c>
      <c r="E20" s="974">
        <v>0</v>
      </c>
      <c r="F20" s="974">
        <f t="shared" si="0"/>
        <v>13.324999999999999</v>
      </c>
      <c r="G20" s="975">
        <v>0</v>
      </c>
      <c r="H20" s="975">
        <v>0</v>
      </c>
      <c r="I20" s="975">
        <f t="shared" si="1"/>
        <v>0</v>
      </c>
      <c r="J20" s="975">
        <v>0.46</v>
      </c>
      <c r="K20" s="975">
        <v>0</v>
      </c>
      <c r="L20" s="975">
        <f t="shared" si="2"/>
        <v>0.46</v>
      </c>
      <c r="M20" s="975">
        <f t="shared" si="3"/>
        <v>12.864999999999998</v>
      </c>
      <c r="N20" s="973">
        <f t="shared" si="3"/>
        <v>0</v>
      </c>
      <c r="O20" s="973">
        <f t="shared" si="4"/>
        <v>12.864999999999998</v>
      </c>
      <c r="P20" s="973">
        <v>3.82</v>
      </c>
      <c r="Q20" s="800"/>
      <c r="R20" s="800">
        <f t="shared" si="5"/>
        <v>3.82</v>
      </c>
      <c r="S20" s="976">
        <v>54.777000000000001</v>
      </c>
      <c r="T20" s="743"/>
    </row>
    <row r="21" spans="1:20">
      <c r="A21" s="708"/>
      <c r="B21" s="750" t="s">
        <v>1858</v>
      </c>
      <c r="C21" s="708" t="s">
        <v>1852</v>
      </c>
      <c r="D21" s="974">
        <v>13.275</v>
      </c>
      <c r="E21" s="974">
        <v>0</v>
      </c>
      <c r="F21" s="974">
        <f t="shared" si="0"/>
        <v>13.275</v>
      </c>
      <c r="G21" s="975">
        <v>0</v>
      </c>
      <c r="H21" s="975">
        <v>0</v>
      </c>
      <c r="I21" s="975">
        <f t="shared" si="1"/>
        <v>0</v>
      </c>
      <c r="J21" s="975">
        <v>2.6877800000000001</v>
      </c>
      <c r="K21" s="975">
        <v>0</v>
      </c>
      <c r="L21" s="975">
        <f t="shared" si="2"/>
        <v>2.6877800000000001</v>
      </c>
      <c r="M21" s="975">
        <f t="shared" si="3"/>
        <v>10.58722</v>
      </c>
      <c r="N21" s="973">
        <f t="shared" si="3"/>
        <v>0</v>
      </c>
      <c r="O21" s="973">
        <f t="shared" si="4"/>
        <v>10.58722</v>
      </c>
      <c r="P21" s="973">
        <v>6.1219999999999999</v>
      </c>
      <c r="Q21" s="800"/>
      <c r="R21" s="800">
        <f t="shared" si="5"/>
        <v>6.1219999999999999</v>
      </c>
      <c r="S21" s="976">
        <v>55.323</v>
      </c>
      <c r="T21" s="743"/>
    </row>
    <row r="22" spans="1:20" hidden="1">
      <c r="A22" s="708"/>
      <c r="B22" s="715"/>
      <c r="C22" s="708"/>
      <c r="D22" s="950"/>
      <c r="E22" s="951"/>
      <c r="F22" s="951"/>
      <c r="G22" s="717"/>
      <c r="H22" s="717"/>
      <c r="I22" s="717"/>
      <c r="J22" s="717"/>
      <c r="K22" s="717"/>
      <c r="L22" s="717"/>
      <c r="M22" s="716"/>
      <c r="N22" s="717"/>
      <c r="O22" s="717"/>
      <c r="P22" s="717"/>
      <c r="Q22" s="718"/>
      <c r="R22" s="718"/>
      <c r="S22" s="732"/>
      <c r="T22" s="743"/>
    </row>
    <row r="23" spans="1:20" hidden="1">
      <c r="A23" s="746">
        <v>3</v>
      </c>
      <c r="B23" s="733" t="s">
        <v>1859</v>
      </c>
      <c r="C23" s="734" t="s">
        <v>1860</v>
      </c>
      <c r="D23" s="735"/>
      <c r="E23" s="735"/>
      <c r="F23" s="735">
        <f t="shared" si="0"/>
        <v>0</v>
      </c>
      <c r="G23" s="735"/>
      <c r="H23" s="735"/>
      <c r="I23" s="735">
        <f t="shared" si="1"/>
        <v>0</v>
      </c>
      <c r="J23" s="735"/>
      <c r="K23" s="735"/>
      <c r="L23" s="735">
        <f t="shared" si="2"/>
        <v>0</v>
      </c>
      <c r="M23" s="711">
        <f t="shared" si="3"/>
        <v>0</v>
      </c>
      <c r="N23" s="712">
        <f t="shared" si="3"/>
        <v>0</v>
      </c>
      <c r="O23" s="712">
        <f t="shared" si="4"/>
        <v>0</v>
      </c>
      <c r="P23" s="735"/>
      <c r="Q23" s="720"/>
      <c r="R23" s="720">
        <f t="shared" si="5"/>
        <v>0</v>
      </c>
      <c r="S23" s="736">
        <f t="shared" si="6"/>
        <v>0</v>
      </c>
      <c r="T23" s="744"/>
    </row>
    <row r="24" spans="1:20" hidden="1">
      <c r="A24" s="741">
        <v>3.1</v>
      </c>
      <c r="B24" s="737" t="s">
        <v>1675</v>
      </c>
      <c r="C24" s="738" t="s">
        <v>1860</v>
      </c>
      <c r="D24" s="954">
        <f>70+10</f>
        <v>80</v>
      </c>
      <c r="E24" s="955">
        <v>0</v>
      </c>
      <c r="F24" s="955">
        <f t="shared" si="0"/>
        <v>80</v>
      </c>
      <c r="G24" s="739">
        <v>0</v>
      </c>
      <c r="H24" s="739">
        <v>0</v>
      </c>
      <c r="I24" s="739">
        <f t="shared" si="1"/>
        <v>0</v>
      </c>
      <c r="J24" s="739">
        <v>34</v>
      </c>
      <c r="K24" s="739">
        <v>0</v>
      </c>
      <c r="L24" s="739">
        <f t="shared" si="2"/>
        <v>34</v>
      </c>
      <c r="M24" s="716">
        <f t="shared" si="3"/>
        <v>46</v>
      </c>
      <c r="N24" s="717">
        <f t="shared" si="3"/>
        <v>0</v>
      </c>
      <c r="O24" s="717">
        <f t="shared" si="4"/>
        <v>46</v>
      </c>
      <c r="P24" s="717">
        <v>13</v>
      </c>
      <c r="Q24" s="717"/>
      <c r="R24" s="717">
        <f t="shared" si="5"/>
        <v>13</v>
      </c>
      <c r="S24" s="718">
        <f t="shared" si="6"/>
        <v>33</v>
      </c>
      <c r="T24" s="745"/>
    </row>
    <row r="25" spans="1:20" hidden="1">
      <c r="A25" s="741">
        <v>3.2</v>
      </c>
      <c r="B25" s="737" t="s">
        <v>2421</v>
      </c>
      <c r="C25" s="738" t="s">
        <v>1860</v>
      </c>
      <c r="D25" s="954">
        <f>20+14</f>
        <v>34</v>
      </c>
      <c r="E25" s="955"/>
      <c r="F25" s="955">
        <f t="shared" si="0"/>
        <v>34</v>
      </c>
      <c r="G25" s="739"/>
      <c r="H25" s="739"/>
      <c r="I25" s="739"/>
      <c r="J25" s="739">
        <v>5</v>
      </c>
      <c r="K25" s="739"/>
      <c r="L25" s="739">
        <f t="shared" si="2"/>
        <v>5</v>
      </c>
      <c r="M25" s="716">
        <f t="shared" si="3"/>
        <v>29</v>
      </c>
      <c r="N25" s="717"/>
      <c r="O25" s="717">
        <f t="shared" si="4"/>
        <v>29</v>
      </c>
      <c r="P25" s="717">
        <v>3</v>
      </c>
      <c r="Q25" s="717"/>
      <c r="R25" s="717">
        <f t="shared" si="5"/>
        <v>3</v>
      </c>
      <c r="S25" s="718">
        <f t="shared" si="6"/>
        <v>26</v>
      </c>
      <c r="T25" s="745"/>
    </row>
    <row r="26" spans="1:20" hidden="1">
      <c r="A26" s="741">
        <v>3.3</v>
      </c>
      <c r="B26" s="737" t="s">
        <v>2422</v>
      </c>
      <c r="C26" s="738" t="s">
        <v>1860</v>
      </c>
      <c r="D26" s="954">
        <f>12+20</f>
        <v>32</v>
      </c>
      <c r="E26" s="955"/>
      <c r="F26" s="955">
        <f t="shared" si="0"/>
        <v>32</v>
      </c>
      <c r="G26" s="739"/>
      <c r="H26" s="739"/>
      <c r="I26" s="739"/>
      <c r="J26" s="739">
        <v>5</v>
      </c>
      <c r="K26" s="739"/>
      <c r="L26" s="739">
        <f t="shared" si="2"/>
        <v>5</v>
      </c>
      <c r="M26" s="716">
        <f t="shared" si="3"/>
        <v>27</v>
      </c>
      <c r="N26" s="717"/>
      <c r="O26" s="717">
        <f t="shared" si="4"/>
        <v>27</v>
      </c>
      <c r="P26" s="717">
        <v>6</v>
      </c>
      <c r="Q26" s="717"/>
      <c r="R26" s="717">
        <f t="shared" si="5"/>
        <v>6</v>
      </c>
      <c r="S26" s="718">
        <f t="shared" si="6"/>
        <v>21</v>
      </c>
      <c r="T26" s="745"/>
    </row>
    <row r="27" spans="1:20" hidden="1">
      <c r="A27" s="741">
        <v>3.4</v>
      </c>
      <c r="B27" s="737" t="s">
        <v>2449</v>
      </c>
      <c r="C27" s="738" t="s">
        <v>1860</v>
      </c>
      <c r="D27" s="954">
        <f>15+10</f>
        <v>25</v>
      </c>
      <c r="E27" s="955"/>
      <c r="F27" s="955">
        <f t="shared" si="0"/>
        <v>25</v>
      </c>
      <c r="G27" s="739"/>
      <c r="H27" s="739"/>
      <c r="I27" s="739"/>
      <c r="J27" s="739">
        <v>2</v>
      </c>
      <c r="K27" s="739"/>
      <c r="L27" s="739">
        <f t="shared" si="2"/>
        <v>2</v>
      </c>
      <c r="M27" s="716">
        <f t="shared" si="3"/>
        <v>23</v>
      </c>
      <c r="N27" s="717"/>
      <c r="O27" s="717">
        <f t="shared" si="4"/>
        <v>23</v>
      </c>
      <c r="P27" s="717">
        <v>1</v>
      </c>
      <c r="Q27" s="717"/>
      <c r="R27" s="717">
        <f t="shared" si="5"/>
        <v>1</v>
      </c>
      <c r="S27" s="718">
        <f t="shared" si="6"/>
        <v>22</v>
      </c>
      <c r="T27" s="745"/>
    </row>
    <row r="28" spans="1:20" hidden="1">
      <c r="A28" s="741">
        <v>3.5</v>
      </c>
      <c r="B28" s="737" t="s">
        <v>1871</v>
      </c>
      <c r="C28" s="738" t="s">
        <v>1860</v>
      </c>
      <c r="D28" s="954">
        <v>10</v>
      </c>
      <c r="E28" s="955"/>
      <c r="F28" s="955">
        <f t="shared" si="0"/>
        <v>10</v>
      </c>
      <c r="G28" s="739"/>
      <c r="H28" s="739"/>
      <c r="I28" s="739">
        <f t="shared" si="1"/>
        <v>0</v>
      </c>
      <c r="J28" s="739"/>
      <c r="K28" s="739"/>
      <c r="L28" s="739">
        <f t="shared" si="2"/>
        <v>0</v>
      </c>
      <c r="M28" s="716">
        <f t="shared" si="3"/>
        <v>10</v>
      </c>
      <c r="N28" s="717">
        <f t="shared" si="3"/>
        <v>0</v>
      </c>
      <c r="O28" s="717">
        <f t="shared" si="4"/>
        <v>10</v>
      </c>
      <c r="P28" s="739">
        <v>0</v>
      </c>
      <c r="Q28" s="718"/>
      <c r="R28" s="717">
        <f t="shared" si="5"/>
        <v>0</v>
      </c>
      <c r="S28" s="718">
        <f t="shared" si="6"/>
        <v>10</v>
      </c>
      <c r="T28" s="745"/>
    </row>
    <row r="29" spans="1:20" hidden="1">
      <c r="A29" s="746">
        <v>4</v>
      </c>
      <c r="B29" s="733" t="s">
        <v>2863</v>
      </c>
      <c r="C29" s="734" t="s">
        <v>1860</v>
      </c>
      <c r="D29" s="954"/>
      <c r="E29" s="955"/>
      <c r="F29" s="955">
        <f t="shared" ref="F29:F36" si="7">D29+E29</f>
        <v>0</v>
      </c>
      <c r="G29" s="735"/>
      <c r="H29" s="735"/>
      <c r="I29" s="735">
        <f t="shared" ref="I29:I30" si="8">G29+H29</f>
        <v>0</v>
      </c>
      <c r="J29" s="735"/>
      <c r="K29" s="735"/>
      <c r="L29" s="735">
        <f t="shared" ref="L29:L30" si="9">J29+K29</f>
        <v>0</v>
      </c>
      <c r="M29" s="711">
        <f t="shared" ref="M29:M36" si="10">D29+G29-J29</f>
        <v>0</v>
      </c>
      <c r="N29" s="712">
        <f t="shared" ref="N29:N30" si="11">E29+H29-K29</f>
        <v>0</v>
      </c>
      <c r="O29" s="712">
        <f t="shared" ref="O29:O36" si="12">M29+N29</f>
        <v>0</v>
      </c>
      <c r="P29" s="735"/>
      <c r="Q29" s="720"/>
      <c r="R29" s="720">
        <f t="shared" ref="R29:R36" si="13">P29+Q29</f>
        <v>0</v>
      </c>
      <c r="S29" s="736">
        <f t="shared" ref="S29:S36" si="14">O29-R29</f>
        <v>0</v>
      </c>
      <c r="T29" s="744"/>
    </row>
    <row r="30" spans="1:20" hidden="1">
      <c r="A30" s="741">
        <v>3.1</v>
      </c>
      <c r="B30" s="737" t="s">
        <v>2422</v>
      </c>
      <c r="C30" s="738"/>
      <c r="D30" s="954"/>
      <c r="E30" s="955">
        <v>0</v>
      </c>
      <c r="F30" s="955">
        <f t="shared" si="7"/>
        <v>0</v>
      </c>
      <c r="G30" s="739">
        <v>0</v>
      </c>
      <c r="H30" s="739">
        <v>0</v>
      </c>
      <c r="I30" s="739">
        <f t="shared" si="8"/>
        <v>0</v>
      </c>
      <c r="J30" s="739"/>
      <c r="K30" s="739">
        <v>0</v>
      </c>
      <c r="L30" s="739">
        <f t="shared" si="9"/>
        <v>0</v>
      </c>
      <c r="M30" s="716">
        <f t="shared" si="10"/>
        <v>0</v>
      </c>
      <c r="N30" s="717">
        <f t="shared" si="11"/>
        <v>0</v>
      </c>
      <c r="O30" s="717">
        <f t="shared" si="12"/>
        <v>0</v>
      </c>
      <c r="P30" s="717"/>
      <c r="Q30" s="717"/>
      <c r="R30" s="717">
        <f t="shared" si="13"/>
        <v>0</v>
      </c>
      <c r="S30" s="718">
        <f t="shared" si="14"/>
        <v>0</v>
      </c>
      <c r="T30" s="745"/>
    </row>
    <row r="31" spans="1:20" hidden="1">
      <c r="A31" s="741"/>
      <c r="B31" s="737" t="s">
        <v>2894</v>
      </c>
      <c r="C31" s="738" t="s">
        <v>1860</v>
      </c>
      <c r="D31" s="954">
        <v>20</v>
      </c>
      <c r="E31" s="955"/>
      <c r="F31" s="955">
        <f t="shared" si="7"/>
        <v>20</v>
      </c>
      <c r="G31" s="739"/>
      <c r="H31" s="739"/>
      <c r="I31" s="739"/>
      <c r="J31" s="739"/>
      <c r="K31" s="739"/>
      <c r="L31" s="739"/>
      <c r="M31" s="716">
        <f t="shared" si="10"/>
        <v>20</v>
      </c>
      <c r="N31" s="717"/>
      <c r="O31" s="717">
        <f t="shared" si="12"/>
        <v>20</v>
      </c>
      <c r="P31" s="717"/>
      <c r="Q31" s="717"/>
      <c r="R31" s="717">
        <f t="shared" si="13"/>
        <v>0</v>
      </c>
      <c r="S31" s="718">
        <f t="shared" si="14"/>
        <v>20</v>
      </c>
      <c r="T31" s="745"/>
    </row>
    <row r="32" spans="1:20" hidden="1">
      <c r="A32" s="741"/>
      <c r="B32" s="737" t="s">
        <v>2895</v>
      </c>
      <c r="C32" s="738" t="s">
        <v>1860</v>
      </c>
      <c r="D32" s="954">
        <v>20</v>
      </c>
      <c r="E32" s="955"/>
      <c r="F32" s="955">
        <f t="shared" si="7"/>
        <v>20</v>
      </c>
      <c r="G32" s="739"/>
      <c r="H32" s="739"/>
      <c r="I32" s="739"/>
      <c r="J32" s="739"/>
      <c r="K32" s="739"/>
      <c r="L32" s="739"/>
      <c r="M32" s="716">
        <f t="shared" si="10"/>
        <v>20</v>
      </c>
      <c r="N32" s="717"/>
      <c r="O32" s="717">
        <f t="shared" si="12"/>
        <v>20</v>
      </c>
      <c r="P32" s="717"/>
      <c r="Q32" s="717"/>
      <c r="R32" s="717">
        <f t="shared" si="13"/>
        <v>0</v>
      </c>
      <c r="S32" s="718">
        <f t="shared" si="14"/>
        <v>20</v>
      </c>
      <c r="T32" s="745"/>
    </row>
    <row r="33" spans="1:20" hidden="1">
      <c r="A33" s="741">
        <v>3.2</v>
      </c>
      <c r="B33" s="737" t="s">
        <v>1675</v>
      </c>
      <c r="C33" s="738"/>
      <c r="D33" s="954"/>
      <c r="E33" s="955"/>
      <c r="F33" s="955">
        <f t="shared" si="7"/>
        <v>0</v>
      </c>
      <c r="G33" s="739"/>
      <c r="H33" s="739"/>
      <c r="I33" s="739"/>
      <c r="J33" s="739"/>
      <c r="K33" s="739"/>
      <c r="L33" s="739"/>
      <c r="M33" s="716">
        <f t="shared" si="10"/>
        <v>0</v>
      </c>
      <c r="N33" s="717"/>
      <c r="O33" s="717">
        <f t="shared" si="12"/>
        <v>0</v>
      </c>
      <c r="P33" s="717"/>
      <c r="Q33" s="717"/>
      <c r="R33" s="717">
        <f t="shared" si="13"/>
        <v>0</v>
      </c>
      <c r="S33" s="718">
        <f t="shared" si="14"/>
        <v>0</v>
      </c>
      <c r="T33" s="745"/>
    </row>
    <row r="34" spans="1:20" hidden="1">
      <c r="A34" s="741"/>
      <c r="B34" s="737" t="s">
        <v>2894</v>
      </c>
      <c r="C34" s="738" t="s">
        <v>1860</v>
      </c>
      <c r="D34" s="954">
        <v>81</v>
      </c>
      <c r="E34" s="955"/>
      <c r="F34" s="955">
        <f t="shared" si="7"/>
        <v>81</v>
      </c>
      <c r="G34" s="739"/>
      <c r="H34" s="739"/>
      <c r="I34" s="739"/>
      <c r="J34" s="739"/>
      <c r="K34" s="739"/>
      <c r="L34" s="739"/>
      <c r="M34" s="716">
        <f t="shared" si="10"/>
        <v>81</v>
      </c>
      <c r="N34" s="717"/>
      <c r="O34" s="717">
        <f t="shared" si="12"/>
        <v>81</v>
      </c>
      <c r="P34" s="717"/>
      <c r="Q34" s="717"/>
      <c r="R34" s="717">
        <f t="shared" si="13"/>
        <v>0</v>
      </c>
      <c r="S34" s="718">
        <f t="shared" si="14"/>
        <v>81</v>
      </c>
    </row>
    <row r="35" spans="1:20" hidden="1">
      <c r="A35" s="741"/>
      <c r="B35" s="737" t="s">
        <v>2895</v>
      </c>
      <c r="C35" s="738" t="s">
        <v>1860</v>
      </c>
      <c r="D35" s="954">
        <v>61</v>
      </c>
      <c r="E35" s="955"/>
      <c r="F35" s="955">
        <f t="shared" si="7"/>
        <v>61</v>
      </c>
      <c r="G35" s="739"/>
      <c r="H35" s="739"/>
      <c r="I35" s="739"/>
      <c r="J35" s="739"/>
      <c r="K35" s="739"/>
      <c r="L35" s="739"/>
      <c r="M35" s="716">
        <f t="shared" si="10"/>
        <v>61</v>
      </c>
      <c r="N35" s="717"/>
      <c r="O35" s="717">
        <f t="shared" si="12"/>
        <v>61</v>
      </c>
      <c r="P35" s="717"/>
      <c r="Q35" s="717"/>
      <c r="R35" s="717">
        <f t="shared" si="13"/>
        <v>0</v>
      </c>
      <c r="S35" s="718">
        <f t="shared" si="14"/>
        <v>61</v>
      </c>
    </row>
    <row r="36" spans="1:20" hidden="1">
      <c r="A36" s="741"/>
      <c r="B36" s="737" t="s">
        <v>2896</v>
      </c>
      <c r="C36" s="738" t="s">
        <v>1860</v>
      </c>
      <c r="D36" s="954">
        <v>1</v>
      </c>
      <c r="E36" s="955"/>
      <c r="F36" s="955">
        <f t="shared" si="7"/>
        <v>1</v>
      </c>
      <c r="G36" s="739"/>
      <c r="H36" s="739"/>
      <c r="I36" s="739"/>
      <c r="J36" s="739"/>
      <c r="K36" s="739"/>
      <c r="L36" s="739"/>
      <c r="M36" s="716">
        <f t="shared" si="10"/>
        <v>1</v>
      </c>
      <c r="N36" s="717"/>
      <c r="O36" s="717">
        <f t="shared" si="12"/>
        <v>1</v>
      </c>
      <c r="P36" s="717"/>
      <c r="Q36" s="717"/>
      <c r="R36" s="717">
        <f t="shared" si="13"/>
        <v>0</v>
      </c>
      <c r="S36" s="718">
        <f t="shared" si="14"/>
        <v>1</v>
      </c>
    </row>
    <row r="37" spans="1:20" hidden="1">
      <c r="A37" s="746">
        <v>5</v>
      </c>
      <c r="B37" s="733" t="s">
        <v>1861</v>
      </c>
      <c r="C37" s="734"/>
      <c r="D37" s="734"/>
      <c r="E37" s="734"/>
      <c r="F37" s="735">
        <f t="shared" si="0"/>
        <v>0</v>
      </c>
      <c r="G37" s="735"/>
      <c r="H37" s="735"/>
      <c r="I37" s="735">
        <f t="shared" si="1"/>
        <v>0</v>
      </c>
      <c r="J37" s="735"/>
      <c r="K37" s="735"/>
      <c r="L37" s="735">
        <f t="shared" si="2"/>
        <v>0</v>
      </c>
      <c r="M37" s="711">
        <f t="shared" si="3"/>
        <v>0</v>
      </c>
      <c r="N37" s="712">
        <f t="shared" si="3"/>
        <v>0</v>
      </c>
      <c r="O37" s="712">
        <f t="shared" si="4"/>
        <v>0</v>
      </c>
      <c r="P37" s="735"/>
      <c r="Q37" s="720"/>
      <c r="R37" s="720">
        <f t="shared" si="5"/>
        <v>0</v>
      </c>
      <c r="S37" s="720">
        <f t="shared" si="6"/>
        <v>0</v>
      </c>
    </row>
    <row r="38" spans="1:20" hidden="1">
      <c r="A38" s="741">
        <v>5.0999999999999996</v>
      </c>
      <c r="B38" s="737" t="s">
        <v>1862</v>
      </c>
      <c r="C38" s="738" t="s">
        <v>1863</v>
      </c>
      <c r="D38" s="954">
        <v>51</v>
      </c>
      <c r="E38" s="955">
        <v>0</v>
      </c>
      <c r="F38" s="955">
        <f t="shared" si="0"/>
        <v>51</v>
      </c>
      <c r="G38" s="739">
        <v>0</v>
      </c>
      <c r="H38" s="739">
        <v>0</v>
      </c>
      <c r="I38" s="739">
        <f t="shared" si="1"/>
        <v>0</v>
      </c>
      <c r="J38" s="739">
        <v>0</v>
      </c>
      <c r="K38" s="739">
        <v>0</v>
      </c>
      <c r="L38" s="739">
        <f t="shared" si="2"/>
        <v>0</v>
      </c>
      <c r="M38" s="716">
        <f t="shared" si="3"/>
        <v>51</v>
      </c>
      <c r="N38" s="717">
        <f t="shared" si="3"/>
        <v>0</v>
      </c>
      <c r="O38" s="717">
        <f t="shared" si="4"/>
        <v>51</v>
      </c>
      <c r="P38" s="717">
        <v>3</v>
      </c>
      <c r="Q38" s="717">
        <v>0</v>
      </c>
      <c r="R38" s="717">
        <f t="shared" si="5"/>
        <v>3</v>
      </c>
      <c r="S38" s="718">
        <f t="shared" si="6"/>
        <v>48</v>
      </c>
    </row>
    <row r="39" spans="1:20" hidden="1">
      <c r="A39" s="741">
        <v>5.2</v>
      </c>
      <c r="B39" s="737" t="s">
        <v>1864</v>
      </c>
      <c r="C39" s="738" t="s">
        <v>608</v>
      </c>
      <c r="D39" s="954">
        <v>130</v>
      </c>
      <c r="E39" s="955">
        <v>0</v>
      </c>
      <c r="F39" s="955">
        <f t="shared" si="0"/>
        <v>130</v>
      </c>
      <c r="G39" s="739">
        <v>0</v>
      </c>
      <c r="H39" s="739">
        <v>0</v>
      </c>
      <c r="I39" s="739">
        <f t="shared" si="1"/>
        <v>0</v>
      </c>
      <c r="J39" s="739">
        <v>46</v>
      </c>
      <c r="K39" s="739">
        <v>0</v>
      </c>
      <c r="L39" s="739">
        <f t="shared" si="2"/>
        <v>46</v>
      </c>
      <c r="M39" s="716">
        <f t="shared" si="3"/>
        <v>84</v>
      </c>
      <c r="N39" s="717">
        <f t="shared" si="3"/>
        <v>0</v>
      </c>
      <c r="O39" s="717">
        <f t="shared" si="4"/>
        <v>84</v>
      </c>
      <c r="P39" s="717">
        <v>4</v>
      </c>
      <c r="Q39" s="717"/>
      <c r="R39" s="717">
        <f t="shared" si="5"/>
        <v>4</v>
      </c>
      <c r="S39" s="718">
        <f t="shared" si="6"/>
        <v>80</v>
      </c>
    </row>
    <row r="40" spans="1:20" hidden="1"/>
    <row r="42" spans="1:20" ht="15.5">
      <c r="A42" s="1522" t="s">
        <v>2399</v>
      </c>
      <c r="B42" s="1522"/>
      <c r="C42" s="1522"/>
      <c r="D42" s="1522"/>
      <c r="E42" s="1522"/>
      <c r="F42" s="1522"/>
      <c r="G42" s="1522"/>
      <c r="H42" s="1522"/>
      <c r="I42" s="1522"/>
      <c r="J42" s="1522"/>
      <c r="K42" s="1522"/>
      <c r="L42" s="1522"/>
      <c r="M42" s="1522"/>
      <c r="N42" s="1522"/>
      <c r="O42" s="1522"/>
      <c r="P42" s="1522"/>
      <c r="Q42" s="1522"/>
      <c r="R42" s="1522"/>
      <c r="S42" s="1522"/>
      <c r="T42" s="1522"/>
    </row>
    <row r="43" spans="1:20">
      <c r="A43" s="1519" t="s">
        <v>1868</v>
      </c>
      <c r="B43" s="1519"/>
      <c r="C43" s="1519"/>
      <c r="D43" s="1519"/>
      <c r="E43" s="1519"/>
      <c r="F43" s="1519"/>
      <c r="G43" s="1519"/>
      <c r="H43" s="1519"/>
      <c r="I43" s="1519"/>
      <c r="J43" s="1519"/>
      <c r="K43" s="1519"/>
      <c r="L43" s="1519"/>
      <c r="M43" s="1519"/>
      <c r="N43" s="1519"/>
      <c r="O43" s="1519"/>
      <c r="P43" s="1519"/>
      <c r="Q43" s="1519"/>
      <c r="R43" s="1519"/>
      <c r="S43" s="1519"/>
      <c r="T43" s="1519"/>
    </row>
    <row r="44" spans="1:20">
      <c r="A44" s="1520" t="s">
        <v>996</v>
      </c>
      <c r="B44" s="1520" t="s">
        <v>1838</v>
      </c>
      <c r="C44" s="1520" t="s">
        <v>589</v>
      </c>
      <c r="D44" s="1520" t="s">
        <v>1839</v>
      </c>
      <c r="E44" s="1520"/>
      <c r="F44" s="1520"/>
      <c r="G44" s="1520"/>
      <c r="H44" s="1520"/>
      <c r="I44" s="1520"/>
      <c r="J44" s="1520"/>
      <c r="K44" s="1520"/>
      <c r="L44" s="1520"/>
      <c r="M44" s="1520"/>
      <c r="N44" s="1520"/>
      <c r="O44" s="1520"/>
      <c r="P44" s="1520" t="s">
        <v>1840</v>
      </c>
      <c r="Q44" s="1520"/>
      <c r="R44" s="1520"/>
      <c r="S44" s="1520" t="s">
        <v>3330</v>
      </c>
      <c r="T44" s="1520" t="s">
        <v>19</v>
      </c>
    </row>
    <row r="45" spans="1:20">
      <c r="A45" s="1520"/>
      <c r="B45" s="1520"/>
      <c r="C45" s="1520"/>
      <c r="D45" s="1521" t="s">
        <v>1842</v>
      </c>
      <c r="E45" s="1521"/>
      <c r="F45" s="1521"/>
      <c r="G45" s="1520" t="s">
        <v>1843</v>
      </c>
      <c r="H45" s="1520"/>
      <c r="I45" s="1520"/>
      <c r="J45" s="1520" t="s">
        <v>1844</v>
      </c>
      <c r="K45" s="1520"/>
      <c r="L45" s="1520"/>
      <c r="M45" s="1524" t="s">
        <v>1845</v>
      </c>
      <c r="N45" s="1524"/>
      <c r="O45" s="1524"/>
      <c r="P45" s="1520"/>
      <c r="Q45" s="1520"/>
      <c r="R45" s="1520"/>
      <c r="S45" s="1520"/>
      <c r="T45" s="1520"/>
    </row>
    <row r="46" spans="1:20" ht="25">
      <c r="A46" s="1520"/>
      <c r="B46" s="1520"/>
      <c r="C46" s="1520"/>
      <c r="D46" s="949" t="s">
        <v>1846</v>
      </c>
      <c r="E46" s="949" t="s">
        <v>1847</v>
      </c>
      <c r="F46" s="949" t="s">
        <v>1848</v>
      </c>
      <c r="G46" s="708" t="s">
        <v>1846</v>
      </c>
      <c r="H46" s="708" t="s">
        <v>1847</v>
      </c>
      <c r="I46" s="708" t="s">
        <v>1848</v>
      </c>
      <c r="J46" s="708" t="s">
        <v>1846</v>
      </c>
      <c r="K46" s="708" t="s">
        <v>1847</v>
      </c>
      <c r="L46" s="708" t="s">
        <v>1848</v>
      </c>
      <c r="M46" s="708" t="s">
        <v>1846</v>
      </c>
      <c r="N46" s="708" t="s">
        <v>1847</v>
      </c>
      <c r="O46" s="708" t="s">
        <v>1848</v>
      </c>
      <c r="P46" s="708" t="s">
        <v>1846</v>
      </c>
      <c r="Q46" s="708" t="s">
        <v>1847</v>
      </c>
      <c r="R46" s="708" t="s">
        <v>1848</v>
      </c>
      <c r="S46" s="1520"/>
      <c r="T46" s="1520"/>
    </row>
    <row r="47" spans="1:20">
      <c r="A47" s="710">
        <v>1</v>
      </c>
      <c r="B47" s="709" t="s">
        <v>1849</v>
      </c>
      <c r="C47" s="710" t="s">
        <v>1850</v>
      </c>
      <c r="D47" s="712"/>
      <c r="E47" s="712"/>
      <c r="F47" s="712"/>
      <c r="G47" s="712"/>
      <c r="H47" s="712"/>
      <c r="I47" s="712"/>
      <c r="J47" s="712"/>
      <c r="K47" s="712"/>
      <c r="L47" s="712"/>
      <c r="M47" s="711"/>
      <c r="N47" s="712"/>
      <c r="O47" s="712"/>
      <c r="P47" s="712"/>
      <c r="Q47" s="713"/>
      <c r="R47" s="713"/>
      <c r="S47" s="714"/>
      <c r="T47" s="742"/>
    </row>
    <row r="48" spans="1:20">
      <c r="A48" s="708">
        <v>1.1000000000000001</v>
      </c>
      <c r="B48" s="715" t="s">
        <v>1869</v>
      </c>
      <c r="C48" s="708" t="s">
        <v>1850</v>
      </c>
      <c r="D48" s="950">
        <v>8697</v>
      </c>
      <c r="E48" s="950"/>
      <c r="F48" s="950">
        <f>D48+E48</f>
        <v>8697</v>
      </c>
      <c r="G48" s="716">
        <v>0</v>
      </c>
      <c r="H48" s="716">
        <v>0</v>
      </c>
      <c r="I48" s="716">
        <f>G48+H48</f>
        <v>0</v>
      </c>
      <c r="J48" s="716">
        <v>0</v>
      </c>
      <c r="K48" s="716">
        <v>0</v>
      </c>
      <c r="L48" s="716">
        <f>J48+K48</f>
        <v>0</v>
      </c>
      <c r="M48" s="716">
        <f>D48+G48-J48</f>
        <v>8697</v>
      </c>
      <c r="N48" s="717">
        <f>E48+H48-K48</f>
        <v>0</v>
      </c>
      <c r="O48" s="717">
        <f>M48+N48</f>
        <v>8697</v>
      </c>
      <c r="P48" s="717">
        <v>7172</v>
      </c>
      <c r="Q48" s="718"/>
      <c r="R48" s="718">
        <f>P48+Q48</f>
        <v>7172</v>
      </c>
      <c r="S48" s="719">
        <v>3150</v>
      </c>
      <c r="T48" s="743"/>
    </row>
    <row r="49" spans="1:20">
      <c r="A49" s="708"/>
      <c r="B49" s="715"/>
      <c r="C49" s="708"/>
      <c r="D49" s="950"/>
      <c r="E49" s="950"/>
      <c r="F49" s="950">
        <f t="shared" ref="F49" si="15">D49+E49</f>
        <v>0</v>
      </c>
      <c r="G49" s="716"/>
      <c r="H49" s="716"/>
      <c r="I49" s="716">
        <f t="shared" ref="I49" si="16">G49+H49</f>
        <v>0</v>
      </c>
      <c r="J49" s="716"/>
      <c r="K49" s="716"/>
      <c r="L49" s="716">
        <f t="shared" ref="L49" si="17">J49+K49</f>
        <v>0</v>
      </c>
      <c r="M49" s="716">
        <f t="shared" ref="M49" si="18">D49+G49-J49</f>
        <v>0</v>
      </c>
      <c r="N49" s="717">
        <f t="shared" ref="N49" si="19">E49+H49-K49</f>
        <v>0</v>
      </c>
      <c r="O49" s="717">
        <f t="shared" ref="O49" si="20">M49+N49</f>
        <v>0</v>
      </c>
      <c r="P49" s="717"/>
      <c r="Q49" s="718"/>
      <c r="R49" s="718">
        <f t="shared" ref="R49" si="21">P49+Q49</f>
        <v>0</v>
      </c>
      <c r="S49" s="719">
        <f t="shared" ref="S49" si="22">O49-R49</f>
        <v>0</v>
      </c>
      <c r="T49" s="743"/>
    </row>
    <row r="50" spans="1:20">
      <c r="A50" s="710">
        <v>2</v>
      </c>
      <c r="B50" s="709" t="s">
        <v>1851</v>
      </c>
      <c r="C50" s="710" t="s">
        <v>1852</v>
      </c>
      <c r="D50" s="711"/>
      <c r="E50" s="711"/>
      <c r="F50" s="711"/>
      <c r="G50" s="711"/>
      <c r="H50" s="711"/>
      <c r="I50" s="711"/>
      <c r="J50" s="711"/>
      <c r="K50" s="711"/>
      <c r="L50" s="711"/>
      <c r="M50" s="711"/>
      <c r="N50" s="712"/>
      <c r="O50" s="712"/>
      <c r="P50" s="712"/>
      <c r="Q50" s="720"/>
      <c r="R50" s="720"/>
      <c r="S50" s="721"/>
      <c r="T50" s="742"/>
    </row>
    <row r="51" spans="1:20">
      <c r="A51" s="708">
        <v>2.1</v>
      </c>
      <c r="B51" s="715" t="s">
        <v>1870</v>
      </c>
      <c r="C51" s="708" t="s">
        <v>1852</v>
      </c>
      <c r="D51" s="952">
        <f>SUM(D52:D57)</f>
        <v>213.14999999999998</v>
      </c>
      <c r="E51" s="952">
        <f>SUM(E52:E57)</f>
        <v>0</v>
      </c>
      <c r="F51" s="952">
        <f>SUM(F52:F57)</f>
        <v>213.14999999999998</v>
      </c>
      <c r="G51" s="723">
        <v>0</v>
      </c>
      <c r="H51" s="723">
        <v>0</v>
      </c>
      <c r="I51" s="722">
        <f>SUM(I52:I57)</f>
        <v>0</v>
      </c>
      <c r="J51" s="722">
        <f>SUM(J52:J57)</f>
        <v>18.372651000000001</v>
      </c>
      <c r="K51" s="723">
        <v>0</v>
      </c>
      <c r="L51" s="722">
        <f>SUM(L52:L57)</f>
        <v>18.372651000000001</v>
      </c>
      <c r="M51" s="722">
        <f>SUM(M52:M57)</f>
        <v>194.77734900000002</v>
      </c>
      <c r="N51" s="724">
        <f t="shared" ref="N51:N57" si="23">E51+H51-K51</f>
        <v>0</v>
      </c>
      <c r="O51" s="724">
        <f t="shared" ref="O51:O57" si="24">M51+N51</f>
        <v>194.77734900000002</v>
      </c>
      <c r="P51" s="722">
        <f>SUM(P52:P57)</f>
        <v>68.852000000000004</v>
      </c>
      <c r="Q51" s="725">
        <v>0</v>
      </c>
      <c r="R51" s="726">
        <f t="shared" ref="R51:R57" si="25">P51+Q51</f>
        <v>68.852000000000004</v>
      </c>
      <c r="S51" s="727">
        <f>SUM(S52:S57)</f>
        <v>337.9450809999999</v>
      </c>
      <c r="T51" s="743"/>
    </row>
    <row r="52" spans="1:20">
      <c r="A52" s="708"/>
      <c r="B52" s="750" t="s">
        <v>1853</v>
      </c>
      <c r="C52" s="708" t="s">
        <v>1852</v>
      </c>
      <c r="D52" s="974">
        <v>8.2240000000000002</v>
      </c>
      <c r="E52" s="974">
        <v>0</v>
      </c>
      <c r="F52" s="974">
        <f t="shared" ref="F52:F57" si="26">D52+E52</f>
        <v>8.2240000000000002</v>
      </c>
      <c r="G52" s="975">
        <v>0</v>
      </c>
      <c r="H52" s="975">
        <v>0</v>
      </c>
      <c r="I52" s="975">
        <f t="shared" ref="I52:I57" si="27">G52+H52</f>
        <v>0</v>
      </c>
      <c r="J52" s="975">
        <v>0.52438099999999999</v>
      </c>
      <c r="K52" s="975">
        <v>0</v>
      </c>
      <c r="L52" s="975">
        <f t="shared" ref="L52:L57" si="28">J52+K52</f>
        <v>0.52438099999999999</v>
      </c>
      <c r="M52" s="975">
        <f t="shared" ref="M52:M57" si="29">D52+G52-J52</f>
        <v>7.6996190000000002</v>
      </c>
      <c r="N52" s="973">
        <f t="shared" si="23"/>
        <v>0</v>
      </c>
      <c r="O52" s="973">
        <f t="shared" si="24"/>
        <v>7.6996190000000002</v>
      </c>
      <c r="P52" s="973">
        <v>1.649</v>
      </c>
      <c r="Q52" s="800"/>
      <c r="R52" s="800">
        <f t="shared" si="25"/>
        <v>1.649</v>
      </c>
      <c r="S52" s="976">
        <v>6.5645429999999969</v>
      </c>
      <c r="T52" s="743"/>
    </row>
    <row r="53" spans="1:20">
      <c r="A53" s="708"/>
      <c r="B53" s="750" t="s">
        <v>1854</v>
      </c>
      <c r="C53" s="708" t="s">
        <v>1852</v>
      </c>
      <c r="D53" s="974">
        <v>42.155999999999999</v>
      </c>
      <c r="E53" s="974">
        <v>0</v>
      </c>
      <c r="F53" s="974">
        <f t="shared" si="26"/>
        <v>42.155999999999999</v>
      </c>
      <c r="G53" s="975">
        <v>0</v>
      </c>
      <c r="H53" s="975">
        <v>0</v>
      </c>
      <c r="I53" s="975">
        <f t="shared" si="27"/>
        <v>0</v>
      </c>
      <c r="J53" s="975">
        <v>0</v>
      </c>
      <c r="K53" s="975">
        <v>0</v>
      </c>
      <c r="L53" s="975">
        <f t="shared" si="28"/>
        <v>0</v>
      </c>
      <c r="M53" s="975">
        <f t="shared" si="29"/>
        <v>42.155999999999999</v>
      </c>
      <c r="N53" s="973">
        <f t="shared" si="23"/>
        <v>0</v>
      </c>
      <c r="O53" s="973">
        <f t="shared" si="24"/>
        <v>42.155999999999999</v>
      </c>
      <c r="P53" s="973">
        <v>10.271000000000001</v>
      </c>
      <c r="Q53" s="800"/>
      <c r="R53" s="800">
        <f t="shared" si="25"/>
        <v>10.271000000000001</v>
      </c>
      <c r="S53" s="976">
        <v>63.800619000000019</v>
      </c>
      <c r="T53" s="743"/>
    </row>
    <row r="54" spans="1:20">
      <c r="A54" s="708"/>
      <c r="B54" s="750" t="s">
        <v>1855</v>
      </c>
      <c r="C54" s="708" t="s">
        <v>1852</v>
      </c>
      <c r="D54" s="974">
        <v>117.2</v>
      </c>
      <c r="E54" s="974">
        <v>0</v>
      </c>
      <c r="F54" s="974">
        <f t="shared" si="26"/>
        <v>117.2</v>
      </c>
      <c r="G54" s="975">
        <v>0</v>
      </c>
      <c r="H54" s="975">
        <v>0</v>
      </c>
      <c r="I54" s="975">
        <f t="shared" si="27"/>
        <v>0</v>
      </c>
      <c r="J54" s="975">
        <v>14.70049</v>
      </c>
      <c r="K54" s="975">
        <v>0</v>
      </c>
      <c r="L54" s="975">
        <f t="shared" si="28"/>
        <v>14.70049</v>
      </c>
      <c r="M54" s="975">
        <f t="shared" si="29"/>
        <v>102.49951</v>
      </c>
      <c r="N54" s="973">
        <f t="shared" si="23"/>
        <v>0</v>
      </c>
      <c r="O54" s="973">
        <f t="shared" si="24"/>
        <v>102.49951</v>
      </c>
      <c r="P54" s="973">
        <v>46.856000000000002</v>
      </c>
      <c r="Q54" s="800"/>
      <c r="R54" s="800">
        <f t="shared" si="25"/>
        <v>46.856000000000002</v>
      </c>
      <c r="S54" s="976">
        <v>217.02913599999988</v>
      </c>
      <c r="T54" s="743"/>
    </row>
    <row r="55" spans="1:20">
      <c r="A55" s="708"/>
      <c r="B55" s="750" t="s">
        <v>1856</v>
      </c>
      <c r="C55" s="708" t="s">
        <v>1852</v>
      </c>
      <c r="D55" s="974">
        <v>18.97</v>
      </c>
      <c r="E55" s="974">
        <v>0</v>
      </c>
      <c r="F55" s="974">
        <f t="shared" si="26"/>
        <v>18.97</v>
      </c>
      <c r="G55" s="975">
        <v>0</v>
      </c>
      <c r="H55" s="975">
        <v>0</v>
      </c>
      <c r="I55" s="975">
        <f t="shared" si="27"/>
        <v>0</v>
      </c>
      <c r="J55" s="975">
        <v>0</v>
      </c>
      <c r="K55" s="975">
        <v>0</v>
      </c>
      <c r="L55" s="975">
        <f t="shared" si="28"/>
        <v>0</v>
      </c>
      <c r="M55" s="975">
        <f t="shared" si="29"/>
        <v>18.97</v>
      </c>
      <c r="N55" s="973">
        <f t="shared" si="23"/>
        <v>0</v>
      </c>
      <c r="O55" s="973">
        <f t="shared" si="24"/>
        <v>18.97</v>
      </c>
      <c r="P55" s="973">
        <v>0.13400000000000001</v>
      </c>
      <c r="Q55" s="800"/>
      <c r="R55" s="800">
        <f t="shared" si="25"/>
        <v>0.13400000000000001</v>
      </c>
      <c r="S55" s="976">
        <v>19.873999999999999</v>
      </c>
      <c r="T55" s="743"/>
    </row>
    <row r="56" spans="1:20">
      <c r="A56" s="708"/>
      <c r="B56" s="750" t="s">
        <v>1857</v>
      </c>
      <c r="C56" s="708" t="s">
        <v>1852</v>
      </c>
      <c r="D56" s="974">
        <v>13.324999999999999</v>
      </c>
      <c r="E56" s="974">
        <v>0</v>
      </c>
      <c r="F56" s="974">
        <f t="shared" si="26"/>
        <v>13.324999999999999</v>
      </c>
      <c r="G56" s="975">
        <v>0</v>
      </c>
      <c r="H56" s="975">
        <v>0</v>
      </c>
      <c r="I56" s="975">
        <f t="shared" si="27"/>
        <v>0</v>
      </c>
      <c r="J56" s="975">
        <v>0.46</v>
      </c>
      <c r="K56" s="975">
        <v>0</v>
      </c>
      <c r="L56" s="975">
        <f t="shared" si="28"/>
        <v>0.46</v>
      </c>
      <c r="M56" s="975">
        <f t="shared" si="29"/>
        <v>12.864999999999998</v>
      </c>
      <c r="N56" s="973">
        <f t="shared" si="23"/>
        <v>0</v>
      </c>
      <c r="O56" s="973">
        <f t="shared" si="24"/>
        <v>12.864999999999998</v>
      </c>
      <c r="P56" s="973">
        <v>3.82</v>
      </c>
      <c r="Q56" s="800"/>
      <c r="R56" s="800">
        <f t="shared" si="25"/>
        <v>3.82</v>
      </c>
      <c r="S56" s="976">
        <v>16.450118</v>
      </c>
      <c r="T56" s="743"/>
    </row>
    <row r="57" spans="1:20">
      <c r="A57" s="708"/>
      <c r="B57" s="750" t="s">
        <v>1858</v>
      </c>
      <c r="C57" s="708" t="s">
        <v>1852</v>
      </c>
      <c r="D57" s="974">
        <v>13.275</v>
      </c>
      <c r="E57" s="974">
        <v>0</v>
      </c>
      <c r="F57" s="974">
        <f t="shared" si="26"/>
        <v>13.275</v>
      </c>
      <c r="G57" s="975">
        <v>0</v>
      </c>
      <c r="H57" s="975">
        <v>0</v>
      </c>
      <c r="I57" s="975">
        <f t="shared" si="27"/>
        <v>0</v>
      </c>
      <c r="J57" s="975">
        <v>2.6877800000000001</v>
      </c>
      <c r="K57" s="975">
        <v>0</v>
      </c>
      <c r="L57" s="975">
        <f t="shared" si="28"/>
        <v>2.6877800000000001</v>
      </c>
      <c r="M57" s="975">
        <f t="shared" si="29"/>
        <v>10.58722</v>
      </c>
      <c r="N57" s="973">
        <f t="shared" si="23"/>
        <v>0</v>
      </c>
      <c r="O57" s="973">
        <f t="shared" si="24"/>
        <v>10.58722</v>
      </c>
      <c r="P57" s="973">
        <v>6.1219999999999999</v>
      </c>
      <c r="Q57" s="800"/>
      <c r="R57" s="800">
        <f t="shared" si="25"/>
        <v>6.1219999999999999</v>
      </c>
      <c r="S57" s="976">
        <v>14.226665000000047</v>
      </c>
      <c r="T57" s="743"/>
    </row>
  </sheetData>
  <mergeCells count="26">
    <mergeCell ref="A42:T42"/>
    <mergeCell ref="A6:T6"/>
    <mergeCell ref="A43:T43"/>
    <mergeCell ref="A44:A46"/>
    <mergeCell ref="B44:B46"/>
    <mergeCell ref="C44:C46"/>
    <mergeCell ref="D44:O44"/>
    <mergeCell ref="P44:R45"/>
    <mergeCell ref="S44:S46"/>
    <mergeCell ref="T44:T46"/>
    <mergeCell ref="D45:F45"/>
    <mergeCell ref="G45:I45"/>
    <mergeCell ref="J45:L45"/>
    <mergeCell ref="M45:O45"/>
    <mergeCell ref="J9:L9"/>
    <mergeCell ref="M9:O9"/>
    <mergeCell ref="A7:T7"/>
    <mergeCell ref="A8:A10"/>
    <mergeCell ref="B8:B10"/>
    <mergeCell ref="C8:C10"/>
    <mergeCell ref="D8:O8"/>
    <mergeCell ref="P8:R9"/>
    <mergeCell ref="S8:S10"/>
    <mergeCell ref="T8:T10"/>
    <mergeCell ref="D9:F9"/>
    <mergeCell ref="G9:I9"/>
  </mergeCells>
  <conditionalFormatting sqref="E12:E13 E16:E22 E24:E36 E38:E39">
    <cfRule type="cellIs" dxfId="3542" priority="6" operator="greaterThan">
      <formula>0</formula>
    </cfRule>
  </conditionalFormatting>
  <conditionalFormatting sqref="E48:E49 E52:E57">
    <cfRule type="cellIs" dxfId="3541" priority="1" operator="greaterThan">
      <formula>0</formula>
    </cfRule>
  </conditionalFormatting>
  <conditionalFormatting sqref="H11:H13 H15:H39">
    <cfRule type="cellIs" dxfId="3540" priority="10" operator="greaterThan">
      <formula>0</formula>
    </cfRule>
  </conditionalFormatting>
  <conditionalFormatting sqref="H47:H49 H51:H57">
    <cfRule type="cellIs" dxfId="3539" priority="5" operator="greaterThan">
      <formula>0</formula>
    </cfRule>
  </conditionalFormatting>
  <conditionalFormatting sqref="K11:K39">
    <cfRule type="cellIs" dxfId="3538" priority="9" operator="greaterThan">
      <formula>0</formula>
    </cfRule>
  </conditionalFormatting>
  <conditionalFormatting sqref="K47:K57">
    <cfRule type="cellIs" dxfId="3537" priority="4" operator="greaterThan">
      <formula>0</formula>
    </cfRule>
  </conditionalFormatting>
  <conditionalFormatting sqref="N11:N39">
    <cfRule type="cellIs" dxfId="3536" priority="8" operator="greaterThan">
      <formula>0</formula>
    </cfRule>
  </conditionalFormatting>
  <conditionalFormatting sqref="N47:N57">
    <cfRule type="cellIs" dxfId="3535" priority="3" operator="greaterThan">
      <formula>0</formula>
    </cfRule>
  </conditionalFormatting>
  <conditionalFormatting sqref="Q11:R11 Q12:Q39">
    <cfRule type="cellIs" dxfId="3534" priority="7" operator="greaterThan">
      <formula>0</formula>
    </cfRule>
  </conditionalFormatting>
  <conditionalFormatting sqref="Q47:R47 Q48:Q57">
    <cfRule type="cellIs" dxfId="3533" priority="2" operator="greaterThan">
      <formula>0</formula>
    </cfRule>
  </conditionalFormatting>
  <pageMargins left="0.7" right="0.7" top="0.75" bottom="0.75" header="0.3" footer="0.3"/>
  <pageSetup scale="80" orientation="landscape"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83B49-7F8D-4EA3-BED5-7353CB0AF402}">
  <sheetPr>
    <tabColor rgb="FFFF0000"/>
    <pageSetUpPr fitToPage="1"/>
  </sheetPr>
  <dimension ref="A1:T30"/>
  <sheetViews>
    <sheetView zoomScale="80" zoomScaleNormal="80" workbookViewId="0">
      <pane xSplit="3" ySplit="9" topLeftCell="D10" activePane="bottomRight" state="frozen"/>
      <selection activeCell="F11" sqref="F11:F12"/>
      <selection pane="topRight" activeCell="F11" sqref="F11:F12"/>
      <selection pane="bottomLeft" activeCell="F11" sqref="F11:F12"/>
      <selection pane="bottomRight" activeCell="F11" sqref="F11:F12"/>
    </sheetView>
  </sheetViews>
  <sheetFormatPr defaultRowHeight="14.5"/>
  <cols>
    <col min="1" max="1" width="5.26953125" style="747" customWidth="1"/>
    <col min="2" max="2" width="24.81640625" style="703" customWidth="1"/>
    <col min="3" max="3" width="8.7265625" style="703"/>
    <col min="4" max="4" width="11.54296875" style="703" customWidth="1"/>
    <col min="5" max="5" width="10.1796875" style="703" customWidth="1"/>
    <col min="6" max="6" width="9.7265625" style="703" customWidth="1"/>
    <col min="7" max="7" width="8.7265625" style="703"/>
    <col min="8" max="9" width="10.54296875" style="703" customWidth="1"/>
    <col min="10" max="10" width="8.7265625" style="703"/>
    <col min="11" max="11" width="11.1796875" style="703" customWidth="1"/>
    <col min="12" max="12" width="9.7265625" style="703" customWidth="1"/>
    <col min="13" max="13" width="10.26953125" style="703" customWidth="1"/>
    <col min="14" max="14" width="8.7265625" style="703"/>
    <col min="15" max="15" width="10.453125" style="703" customWidth="1"/>
    <col min="16" max="16" width="9.7265625" style="703" bestFit="1" customWidth="1"/>
    <col min="17" max="18" width="8.7265625" style="703"/>
    <col min="19" max="19" width="12.453125" style="703" customWidth="1"/>
    <col min="20" max="20" width="42" style="703" bestFit="1" customWidth="1"/>
    <col min="21" max="16384" width="8.7265625" style="703"/>
  </cols>
  <sheetData>
    <row r="1" spans="1:20" ht="15">
      <c r="A1" s="748" t="s">
        <v>1865</v>
      </c>
      <c r="B1" s="701"/>
      <c r="C1" s="701"/>
      <c r="D1" s="701"/>
      <c r="E1" s="701"/>
      <c r="F1" s="701"/>
      <c r="G1" s="701"/>
      <c r="H1" s="701"/>
      <c r="I1" s="701"/>
      <c r="J1" s="701"/>
      <c r="K1" s="701"/>
      <c r="L1" s="701"/>
      <c r="M1" s="701"/>
      <c r="N1" s="701"/>
      <c r="O1" s="701"/>
      <c r="P1" s="701"/>
      <c r="Q1" s="701"/>
      <c r="R1" s="701"/>
      <c r="S1" s="702"/>
      <c r="T1" s="702"/>
    </row>
    <row r="2" spans="1:20" ht="15">
      <c r="A2" s="748" t="s">
        <v>1836</v>
      </c>
      <c r="B2" s="701"/>
      <c r="C2" s="701"/>
      <c r="D2" s="701"/>
      <c r="E2" s="701"/>
      <c r="F2" s="701"/>
      <c r="G2" s="701"/>
      <c r="H2" s="701"/>
      <c r="I2" s="701"/>
      <c r="J2" s="701"/>
      <c r="K2" s="701"/>
      <c r="L2" s="701"/>
      <c r="M2" s="701"/>
      <c r="N2" s="701"/>
      <c r="O2" s="701"/>
      <c r="P2" s="701"/>
      <c r="Q2" s="701"/>
      <c r="R2" s="701"/>
      <c r="S2" s="956" t="s">
        <v>3147</v>
      </c>
      <c r="T2" s="958"/>
    </row>
    <row r="3" spans="1:20" ht="15">
      <c r="A3" s="749" t="s">
        <v>1866</v>
      </c>
      <c r="B3" s="704"/>
      <c r="C3" s="701"/>
      <c r="D3" s="705"/>
      <c r="E3" s="705"/>
      <c r="F3" s="701"/>
      <c r="G3" s="701"/>
      <c r="H3" s="701"/>
      <c r="I3" s="701"/>
      <c r="J3" s="701"/>
      <c r="K3" s="701"/>
      <c r="L3" s="701"/>
      <c r="M3" s="705"/>
      <c r="N3" s="701"/>
      <c r="O3" s="701"/>
      <c r="P3" s="701"/>
      <c r="Q3" s="705"/>
      <c r="R3" s="705"/>
      <c r="S3" s="706"/>
      <c r="T3" s="702"/>
    </row>
    <row r="4" spans="1:20" ht="15">
      <c r="A4" s="748" t="s">
        <v>1867</v>
      </c>
      <c r="B4" s="701"/>
      <c r="C4" s="701"/>
      <c r="D4" s="705" t="s">
        <v>1837</v>
      </c>
      <c r="E4" s="705"/>
      <c r="F4" s="740">
        <f>'TB-605'!E1</f>
        <v>46118</v>
      </c>
      <c r="G4" s="701"/>
      <c r="H4" s="701"/>
      <c r="I4" s="701"/>
      <c r="J4" s="701"/>
      <c r="K4" s="701"/>
      <c r="L4" s="701"/>
      <c r="M4" s="705"/>
      <c r="N4" s="701"/>
      <c r="O4" s="701"/>
      <c r="P4" s="701"/>
      <c r="Q4" s="705"/>
      <c r="R4" s="705"/>
      <c r="S4" s="707"/>
      <c r="T4" s="706"/>
    </row>
    <row r="5" spans="1:20" ht="15">
      <c r="A5" s="705"/>
      <c r="B5" s="701"/>
      <c r="C5" s="701"/>
      <c r="D5" s="705"/>
      <c r="E5" s="705"/>
      <c r="F5" s="701"/>
      <c r="G5" s="701"/>
      <c r="H5" s="701"/>
      <c r="I5" s="701"/>
      <c r="J5" s="701"/>
      <c r="K5" s="701"/>
      <c r="L5" s="701"/>
      <c r="M5" s="705"/>
      <c r="N5" s="701"/>
      <c r="O5" s="701"/>
      <c r="P5" s="701"/>
      <c r="Q5" s="705"/>
      <c r="R5" s="705"/>
      <c r="S5" s="707"/>
      <c r="T5" s="706"/>
    </row>
    <row r="6" spans="1:20">
      <c r="A6" s="1524" t="s">
        <v>1868</v>
      </c>
      <c r="B6" s="1524"/>
      <c r="C6" s="1524"/>
      <c r="D6" s="1524"/>
      <c r="E6" s="1524"/>
      <c r="F6" s="1524"/>
      <c r="G6" s="1524"/>
      <c r="H6" s="1524"/>
      <c r="I6" s="1524"/>
      <c r="J6" s="1524"/>
      <c r="K6" s="1524"/>
      <c r="L6" s="1524"/>
      <c r="M6" s="1524"/>
      <c r="N6" s="1524"/>
      <c r="O6" s="1524"/>
      <c r="P6" s="1524"/>
      <c r="Q6" s="1524"/>
      <c r="R6" s="1524"/>
      <c r="S6" s="1524"/>
      <c r="T6" s="1524"/>
    </row>
    <row r="7" spans="1:20" ht="15" customHeight="1">
      <c r="A7" s="1520" t="s">
        <v>996</v>
      </c>
      <c r="B7" s="1520" t="s">
        <v>1838</v>
      </c>
      <c r="C7" s="1520" t="s">
        <v>589</v>
      </c>
      <c r="D7" s="1520" t="s">
        <v>1839</v>
      </c>
      <c r="E7" s="1520"/>
      <c r="F7" s="1520"/>
      <c r="G7" s="1520"/>
      <c r="H7" s="1520"/>
      <c r="I7" s="1520"/>
      <c r="J7" s="1520"/>
      <c r="K7" s="1520"/>
      <c r="L7" s="1520"/>
      <c r="M7" s="1520"/>
      <c r="N7" s="1520"/>
      <c r="O7" s="1520"/>
      <c r="P7" s="1520" t="s">
        <v>1840</v>
      </c>
      <c r="Q7" s="1520"/>
      <c r="R7" s="1520"/>
      <c r="S7" s="1520" t="s">
        <v>1841</v>
      </c>
      <c r="T7" s="1520" t="s">
        <v>19</v>
      </c>
    </row>
    <row r="8" spans="1:20" ht="30.75" customHeight="1">
      <c r="A8" s="1520"/>
      <c r="B8" s="1520"/>
      <c r="C8" s="1520"/>
      <c r="D8" s="1521" t="s">
        <v>1842</v>
      </c>
      <c r="E8" s="1521"/>
      <c r="F8" s="1521"/>
      <c r="G8" s="1520" t="s">
        <v>1843</v>
      </c>
      <c r="H8" s="1520"/>
      <c r="I8" s="1520"/>
      <c r="J8" s="1520" t="s">
        <v>1844</v>
      </c>
      <c r="K8" s="1520"/>
      <c r="L8" s="1520"/>
      <c r="M8" s="1524" t="s">
        <v>1845</v>
      </c>
      <c r="N8" s="1524"/>
      <c r="O8" s="1524"/>
      <c r="P8" s="1520"/>
      <c r="Q8" s="1520"/>
      <c r="R8" s="1520"/>
      <c r="S8" s="1520"/>
      <c r="T8" s="1520"/>
    </row>
    <row r="9" spans="1:20" ht="27" customHeight="1">
      <c r="A9" s="1520"/>
      <c r="B9" s="1520"/>
      <c r="C9" s="1520"/>
      <c r="D9" s="949" t="s">
        <v>1846</v>
      </c>
      <c r="E9" s="949" t="s">
        <v>1847</v>
      </c>
      <c r="F9" s="949" t="s">
        <v>1848</v>
      </c>
      <c r="G9" s="708" t="s">
        <v>1846</v>
      </c>
      <c r="H9" s="708" t="s">
        <v>1847</v>
      </c>
      <c r="I9" s="708" t="s">
        <v>1848</v>
      </c>
      <c r="J9" s="708" t="s">
        <v>1846</v>
      </c>
      <c r="K9" s="708" t="s">
        <v>1847</v>
      </c>
      <c r="L9" s="708" t="s">
        <v>1848</v>
      </c>
      <c r="M9" s="708" t="s">
        <v>1846</v>
      </c>
      <c r="N9" s="708" t="s">
        <v>1847</v>
      </c>
      <c r="O9" s="708" t="s">
        <v>1848</v>
      </c>
      <c r="P9" s="708" t="s">
        <v>1846</v>
      </c>
      <c r="Q9" s="708" t="s">
        <v>1847</v>
      </c>
      <c r="R9" s="708" t="s">
        <v>1848</v>
      </c>
      <c r="S9" s="1520"/>
      <c r="T9" s="1520"/>
    </row>
    <row r="10" spans="1:20">
      <c r="A10" s="710">
        <v>1</v>
      </c>
      <c r="B10" s="709" t="s">
        <v>1849</v>
      </c>
      <c r="C10" s="710" t="s">
        <v>1850</v>
      </c>
      <c r="D10" s="712"/>
      <c r="E10" s="712"/>
      <c r="F10" s="712"/>
      <c r="G10" s="712"/>
      <c r="H10" s="712"/>
      <c r="I10" s="712"/>
      <c r="J10" s="712"/>
      <c r="K10" s="712"/>
      <c r="L10" s="712"/>
      <c r="M10" s="711"/>
      <c r="N10" s="712"/>
      <c r="O10" s="712"/>
      <c r="P10" s="712"/>
      <c r="Q10" s="713"/>
      <c r="R10" s="713"/>
      <c r="S10" s="714"/>
      <c r="T10" s="742"/>
    </row>
    <row r="11" spans="1:20">
      <c r="A11" s="708">
        <v>1.1000000000000001</v>
      </c>
      <c r="B11" s="715" t="s">
        <v>1869</v>
      </c>
      <c r="C11" s="708" t="s">
        <v>1850</v>
      </c>
      <c r="D11" s="950">
        <f>800+5500</f>
        <v>6300</v>
      </c>
      <c r="E11" s="950"/>
      <c r="F11" s="950">
        <f>D11+E11</f>
        <v>6300</v>
      </c>
      <c r="G11" s="716">
        <v>0</v>
      </c>
      <c r="H11" s="716">
        <v>0</v>
      </c>
      <c r="I11" s="716">
        <f>G11+H11</f>
        <v>0</v>
      </c>
      <c r="J11" s="716">
        <v>0</v>
      </c>
      <c r="K11" s="716">
        <v>0</v>
      </c>
      <c r="L11" s="716">
        <f>J11+K11</f>
        <v>0</v>
      </c>
      <c r="M11" s="716">
        <f>D11+G11-J11</f>
        <v>6300</v>
      </c>
      <c r="N11" s="717">
        <f>E11+H11-K11</f>
        <v>0</v>
      </c>
      <c r="O11" s="717">
        <f>M11+N11</f>
        <v>6300</v>
      </c>
      <c r="P11" s="717">
        <v>5539</v>
      </c>
      <c r="Q11" s="718"/>
      <c r="R11" s="718">
        <f>P11+Q11</f>
        <v>5539</v>
      </c>
      <c r="S11" s="719">
        <f>O11-R11</f>
        <v>761</v>
      </c>
      <c r="T11" s="743"/>
    </row>
    <row r="12" spans="1:20">
      <c r="A12" s="708"/>
      <c r="B12" s="715"/>
      <c r="C12" s="708"/>
      <c r="D12" s="950"/>
      <c r="E12" s="950"/>
      <c r="F12" s="950">
        <f t="shared" ref="F12:F30" si="0">D12+E12</f>
        <v>0</v>
      </c>
      <c r="G12" s="716"/>
      <c r="H12" s="716"/>
      <c r="I12" s="716">
        <f t="shared" ref="I12:I30" si="1">G12+H12</f>
        <v>0</v>
      </c>
      <c r="J12" s="716"/>
      <c r="K12" s="716"/>
      <c r="L12" s="716">
        <f t="shared" ref="L12:L30" si="2">J12+K12</f>
        <v>0</v>
      </c>
      <c r="M12" s="716">
        <f t="shared" ref="M12:N30" si="3">D12+G12-J12</f>
        <v>0</v>
      </c>
      <c r="N12" s="717">
        <f t="shared" si="3"/>
        <v>0</v>
      </c>
      <c r="O12" s="717">
        <f t="shared" ref="O12:O30" si="4">M12+N12</f>
        <v>0</v>
      </c>
      <c r="P12" s="717"/>
      <c r="Q12" s="718"/>
      <c r="R12" s="718">
        <f t="shared" ref="R12:R30" si="5">P12+Q12</f>
        <v>0</v>
      </c>
      <c r="S12" s="719">
        <f t="shared" ref="S12:S30" si="6">O12-R12</f>
        <v>0</v>
      </c>
      <c r="T12" s="743"/>
    </row>
    <row r="13" spans="1:20">
      <c r="A13" s="710">
        <v>2</v>
      </c>
      <c r="B13" s="709" t="s">
        <v>1851</v>
      </c>
      <c r="C13" s="710"/>
      <c r="D13" s="711"/>
      <c r="E13" s="711"/>
      <c r="F13" s="711"/>
      <c r="G13" s="711"/>
      <c r="H13" s="711"/>
      <c r="I13" s="711"/>
      <c r="J13" s="711"/>
      <c r="K13" s="711"/>
      <c r="L13" s="711"/>
      <c r="M13" s="711"/>
      <c r="N13" s="712"/>
      <c r="O13" s="712"/>
      <c r="P13" s="712"/>
      <c r="Q13" s="720"/>
      <c r="R13" s="720"/>
      <c r="S13" s="721"/>
      <c r="T13" s="742"/>
    </row>
    <row r="14" spans="1:20">
      <c r="A14" s="708">
        <v>2.1</v>
      </c>
      <c r="B14" s="715" t="s">
        <v>1870</v>
      </c>
      <c r="C14" s="708" t="s">
        <v>1852</v>
      </c>
      <c r="D14" s="952">
        <f>SUM(D15:D20)</f>
        <v>200.24</v>
      </c>
      <c r="E14" s="952">
        <f t="shared" ref="E14:S14" si="7">SUM(E15:E20)</f>
        <v>0</v>
      </c>
      <c r="F14" s="952">
        <f t="shared" si="7"/>
        <v>200.24</v>
      </c>
      <c r="G14" s="722">
        <f t="shared" si="7"/>
        <v>18.372651000000001</v>
      </c>
      <c r="H14" s="722">
        <f t="shared" si="7"/>
        <v>0</v>
      </c>
      <c r="I14" s="722">
        <f t="shared" si="7"/>
        <v>18.372651000000001</v>
      </c>
      <c r="J14" s="722">
        <f t="shared" si="7"/>
        <v>0</v>
      </c>
      <c r="K14" s="722">
        <f t="shared" si="7"/>
        <v>0</v>
      </c>
      <c r="L14" s="722">
        <f t="shared" si="7"/>
        <v>0</v>
      </c>
      <c r="M14" s="722">
        <f t="shared" si="7"/>
        <v>218.61265100000003</v>
      </c>
      <c r="N14" s="722">
        <f t="shared" si="7"/>
        <v>0</v>
      </c>
      <c r="O14" s="722">
        <f t="shared" si="7"/>
        <v>218.61265100000003</v>
      </c>
      <c r="P14" s="722">
        <f t="shared" si="7"/>
        <v>59.653846000000001</v>
      </c>
      <c r="Q14" s="722">
        <f t="shared" si="7"/>
        <v>0</v>
      </c>
      <c r="R14" s="722">
        <f t="shared" si="7"/>
        <v>59.653846000000001</v>
      </c>
      <c r="S14" s="722">
        <f t="shared" si="7"/>
        <v>158.95880500000001</v>
      </c>
      <c r="T14" s="743"/>
    </row>
    <row r="15" spans="1:20">
      <c r="A15" s="708"/>
      <c r="B15" s="750" t="s">
        <v>1853</v>
      </c>
      <c r="C15" s="708" t="s">
        <v>1852</v>
      </c>
      <c r="D15" s="953">
        <v>4.08</v>
      </c>
      <c r="E15" s="953">
        <v>0</v>
      </c>
      <c r="F15" s="953">
        <f t="shared" si="0"/>
        <v>4.08</v>
      </c>
      <c r="G15" s="728">
        <f>(43.056+31.325)/1000+0.45</f>
        <v>0.52438099999999999</v>
      </c>
      <c r="H15" s="728">
        <v>0</v>
      </c>
      <c r="I15" s="728">
        <f t="shared" si="1"/>
        <v>0.52438099999999999</v>
      </c>
      <c r="J15" s="728">
        <v>0</v>
      </c>
      <c r="K15" s="728">
        <v>0</v>
      </c>
      <c r="L15" s="728">
        <f t="shared" si="2"/>
        <v>0</v>
      </c>
      <c r="M15" s="728">
        <f t="shared" si="3"/>
        <v>4.6043810000000001</v>
      </c>
      <c r="N15" s="729">
        <f t="shared" si="3"/>
        <v>0</v>
      </c>
      <c r="O15" s="729">
        <f t="shared" si="4"/>
        <v>4.6043810000000001</v>
      </c>
      <c r="P15" s="729">
        <v>1.5443609999999997</v>
      </c>
      <c r="Q15" s="800"/>
      <c r="R15" s="730">
        <f t="shared" si="5"/>
        <v>1.5443609999999997</v>
      </c>
      <c r="S15" s="731">
        <f t="shared" si="6"/>
        <v>3.0600200000000006</v>
      </c>
      <c r="T15" s="743"/>
    </row>
    <row r="16" spans="1:20">
      <c r="A16" s="708"/>
      <c r="B16" s="750" t="s">
        <v>1854</v>
      </c>
      <c r="C16" s="708" t="s">
        <v>1852</v>
      </c>
      <c r="D16" s="953">
        <v>27.86</v>
      </c>
      <c r="E16" s="953">
        <v>0</v>
      </c>
      <c r="F16" s="953">
        <f t="shared" si="0"/>
        <v>27.86</v>
      </c>
      <c r="G16" s="728">
        <v>0</v>
      </c>
      <c r="H16" s="728">
        <v>0</v>
      </c>
      <c r="I16" s="728">
        <f t="shared" si="1"/>
        <v>0</v>
      </c>
      <c r="J16" s="728">
        <v>0</v>
      </c>
      <c r="K16" s="728">
        <v>0</v>
      </c>
      <c r="L16" s="728">
        <f t="shared" si="2"/>
        <v>0</v>
      </c>
      <c r="M16" s="728">
        <f t="shared" si="3"/>
        <v>27.86</v>
      </c>
      <c r="N16" s="729">
        <f t="shared" si="3"/>
        <v>0</v>
      </c>
      <c r="O16" s="729">
        <f t="shared" si="4"/>
        <v>27.86</v>
      </c>
      <c r="P16" s="729">
        <v>3.9520959999999996</v>
      </c>
      <c r="Q16" s="800"/>
      <c r="R16" s="730">
        <f t="shared" si="5"/>
        <v>3.9520959999999996</v>
      </c>
      <c r="S16" s="731">
        <f t="shared" si="6"/>
        <v>23.907903999999998</v>
      </c>
      <c r="T16" s="743"/>
    </row>
    <row r="17" spans="1:20">
      <c r="A17" s="708"/>
      <c r="B17" s="750" t="s">
        <v>1855</v>
      </c>
      <c r="C17" s="708" t="s">
        <v>1852</v>
      </c>
      <c r="D17" s="953">
        <v>140.46</v>
      </c>
      <c r="E17" s="953">
        <v>0</v>
      </c>
      <c r="F17" s="953">
        <f t="shared" si="0"/>
        <v>140.46</v>
      </c>
      <c r="G17" s="728">
        <f>(1336.709+524.26+220.193+209.328)/1000+12.41</f>
        <v>14.70049</v>
      </c>
      <c r="H17" s="728">
        <v>0</v>
      </c>
      <c r="I17" s="728">
        <f t="shared" si="1"/>
        <v>14.70049</v>
      </c>
      <c r="J17" s="728">
        <v>0</v>
      </c>
      <c r="K17" s="728">
        <v>0</v>
      </c>
      <c r="L17" s="728">
        <f t="shared" si="2"/>
        <v>0</v>
      </c>
      <c r="M17" s="728">
        <f t="shared" si="3"/>
        <v>155.16049000000001</v>
      </c>
      <c r="N17" s="729">
        <f t="shared" si="3"/>
        <v>0</v>
      </c>
      <c r="O17" s="729">
        <f t="shared" si="4"/>
        <v>155.16049000000001</v>
      </c>
      <c r="P17" s="729">
        <v>45.109664000000002</v>
      </c>
      <c r="Q17" s="800"/>
      <c r="R17" s="730">
        <f t="shared" si="5"/>
        <v>45.109664000000002</v>
      </c>
      <c r="S17" s="731">
        <f t="shared" si="6"/>
        <v>110.050826</v>
      </c>
      <c r="T17" s="743"/>
    </row>
    <row r="18" spans="1:20">
      <c r="A18" s="708"/>
      <c r="B18" s="750" t="s">
        <v>1856</v>
      </c>
      <c r="C18" s="708" t="s">
        <v>1852</v>
      </c>
      <c r="D18" s="953">
        <v>8.0299999999999994</v>
      </c>
      <c r="E18" s="953">
        <v>0</v>
      </c>
      <c r="F18" s="953">
        <f t="shared" si="0"/>
        <v>8.0299999999999994</v>
      </c>
      <c r="G18" s="728">
        <v>0</v>
      </c>
      <c r="H18" s="728">
        <v>0</v>
      </c>
      <c r="I18" s="728">
        <f t="shared" si="1"/>
        <v>0</v>
      </c>
      <c r="J18" s="728">
        <v>0</v>
      </c>
      <c r="K18" s="728">
        <v>0</v>
      </c>
      <c r="L18" s="728">
        <f t="shared" si="2"/>
        <v>0</v>
      </c>
      <c r="M18" s="728">
        <f t="shared" si="3"/>
        <v>8.0299999999999994</v>
      </c>
      <c r="N18" s="729">
        <f t="shared" si="3"/>
        <v>0</v>
      </c>
      <c r="O18" s="729">
        <f t="shared" si="4"/>
        <v>8.0299999999999994</v>
      </c>
      <c r="P18" s="729">
        <v>0</v>
      </c>
      <c r="Q18" s="800"/>
      <c r="R18" s="730">
        <f t="shared" si="5"/>
        <v>0</v>
      </c>
      <c r="S18" s="731">
        <f t="shared" si="6"/>
        <v>8.0299999999999994</v>
      </c>
      <c r="T18" s="743"/>
    </row>
    <row r="19" spans="1:20">
      <c r="A19" s="708"/>
      <c r="B19" s="750" t="s">
        <v>1857</v>
      </c>
      <c r="C19" s="708" t="s">
        <v>1852</v>
      </c>
      <c r="D19" s="953">
        <v>10.06</v>
      </c>
      <c r="E19" s="953">
        <v>0</v>
      </c>
      <c r="F19" s="953">
        <f t="shared" si="0"/>
        <v>10.06</v>
      </c>
      <c r="G19" s="728">
        <v>0.46</v>
      </c>
      <c r="H19" s="728">
        <v>0</v>
      </c>
      <c r="I19" s="728">
        <f t="shared" si="1"/>
        <v>0.46</v>
      </c>
      <c r="J19" s="728">
        <v>0</v>
      </c>
      <c r="K19" s="728">
        <v>0</v>
      </c>
      <c r="L19" s="728">
        <f t="shared" si="2"/>
        <v>0</v>
      </c>
      <c r="M19" s="728">
        <f t="shared" si="3"/>
        <v>10.520000000000001</v>
      </c>
      <c r="N19" s="729">
        <f t="shared" si="3"/>
        <v>0</v>
      </c>
      <c r="O19" s="729">
        <f t="shared" si="4"/>
        <v>10.520000000000001</v>
      </c>
      <c r="P19" s="729">
        <v>2.4704770000000003</v>
      </c>
      <c r="Q19" s="800"/>
      <c r="R19" s="730">
        <f t="shared" si="5"/>
        <v>2.4704770000000003</v>
      </c>
      <c r="S19" s="731">
        <f t="shared" si="6"/>
        <v>8.0495230000000006</v>
      </c>
      <c r="T19" s="743"/>
    </row>
    <row r="20" spans="1:20">
      <c r="A20" s="708"/>
      <c r="B20" s="750" t="s">
        <v>1858</v>
      </c>
      <c r="C20" s="708" t="s">
        <v>1852</v>
      </c>
      <c r="D20" s="953">
        <v>9.75</v>
      </c>
      <c r="E20" s="953">
        <v>0</v>
      </c>
      <c r="F20" s="953">
        <f t="shared" si="0"/>
        <v>9.75</v>
      </c>
      <c r="G20" s="728">
        <f>(243.89+243.89)/1000+2.2</f>
        <v>2.6877800000000001</v>
      </c>
      <c r="H20" s="728">
        <v>0</v>
      </c>
      <c r="I20" s="728">
        <f t="shared" si="1"/>
        <v>2.6877800000000001</v>
      </c>
      <c r="J20" s="728">
        <v>0</v>
      </c>
      <c r="K20" s="728">
        <v>0</v>
      </c>
      <c r="L20" s="728">
        <f t="shared" si="2"/>
        <v>0</v>
      </c>
      <c r="M20" s="728">
        <f t="shared" si="3"/>
        <v>12.43778</v>
      </c>
      <c r="N20" s="729">
        <f t="shared" si="3"/>
        <v>0</v>
      </c>
      <c r="O20" s="729">
        <f t="shared" si="4"/>
        <v>12.43778</v>
      </c>
      <c r="P20" s="729">
        <v>6.5772480000000009</v>
      </c>
      <c r="Q20" s="800"/>
      <c r="R20" s="730">
        <f t="shared" si="5"/>
        <v>6.5772480000000009</v>
      </c>
      <c r="S20" s="731">
        <f t="shared" si="6"/>
        <v>5.8605319999999992</v>
      </c>
      <c r="T20" s="743"/>
    </row>
    <row r="21" spans="1:20">
      <c r="A21" s="708"/>
      <c r="B21" s="715"/>
      <c r="C21" s="708"/>
      <c r="D21" s="950"/>
      <c r="E21" s="951"/>
      <c r="F21" s="951"/>
      <c r="G21" s="717"/>
      <c r="H21" s="717"/>
      <c r="I21" s="717"/>
      <c r="J21" s="717"/>
      <c r="K21" s="717"/>
      <c r="L21" s="717"/>
      <c r="M21" s="716"/>
      <c r="N21" s="717"/>
      <c r="O21" s="717"/>
      <c r="P21" s="717"/>
      <c r="Q21" s="718"/>
      <c r="R21" s="718"/>
      <c r="S21" s="732"/>
      <c r="T21" s="743"/>
    </row>
    <row r="22" spans="1:20">
      <c r="A22" s="746">
        <v>3</v>
      </c>
      <c r="B22" s="733" t="s">
        <v>1859</v>
      </c>
      <c r="C22" s="734" t="s">
        <v>1860</v>
      </c>
      <c r="D22" s="735"/>
      <c r="E22" s="735"/>
      <c r="F22" s="735">
        <f t="shared" si="0"/>
        <v>0</v>
      </c>
      <c r="G22" s="735"/>
      <c r="H22" s="735"/>
      <c r="I22" s="735">
        <f t="shared" si="1"/>
        <v>0</v>
      </c>
      <c r="J22" s="735"/>
      <c r="K22" s="735"/>
      <c r="L22" s="735">
        <f t="shared" si="2"/>
        <v>0</v>
      </c>
      <c r="M22" s="711">
        <f t="shared" si="3"/>
        <v>0</v>
      </c>
      <c r="N22" s="712">
        <f t="shared" si="3"/>
        <v>0</v>
      </c>
      <c r="O22" s="712">
        <f t="shared" si="4"/>
        <v>0</v>
      </c>
      <c r="P22" s="735"/>
      <c r="Q22" s="720"/>
      <c r="R22" s="720">
        <f t="shared" si="5"/>
        <v>0</v>
      </c>
      <c r="S22" s="736">
        <f t="shared" si="6"/>
        <v>0</v>
      </c>
      <c r="T22" s="744"/>
    </row>
    <row r="23" spans="1:20">
      <c r="A23" s="741">
        <v>3.1</v>
      </c>
      <c r="B23" s="737" t="s">
        <v>1675</v>
      </c>
      <c r="C23" s="738" t="s">
        <v>1860</v>
      </c>
      <c r="D23" s="954"/>
      <c r="E23" s="955">
        <v>0</v>
      </c>
      <c r="F23" s="955">
        <f t="shared" si="0"/>
        <v>0</v>
      </c>
      <c r="G23" s="739">
        <f>19+15</f>
        <v>34</v>
      </c>
      <c r="H23" s="739">
        <v>0</v>
      </c>
      <c r="I23" s="739">
        <f t="shared" si="1"/>
        <v>34</v>
      </c>
      <c r="J23" s="739"/>
      <c r="K23" s="739">
        <v>0</v>
      </c>
      <c r="L23" s="739">
        <f t="shared" si="2"/>
        <v>0</v>
      </c>
      <c r="M23" s="716">
        <f t="shared" si="3"/>
        <v>34</v>
      </c>
      <c r="N23" s="717">
        <f t="shared" si="3"/>
        <v>0</v>
      </c>
      <c r="O23" s="717">
        <f t="shared" si="4"/>
        <v>34</v>
      </c>
      <c r="P23" s="717">
        <v>18</v>
      </c>
      <c r="Q23" s="717"/>
      <c r="R23" s="717">
        <f t="shared" si="5"/>
        <v>18</v>
      </c>
      <c r="S23" s="718">
        <f t="shared" si="6"/>
        <v>16</v>
      </c>
      <c r="T23" s="745"/>
    </row>
    <row r="24" spans="1:20">
      <c r="A24" s="741">
        <v>3.2</v>
      </c>
      <c r="B24" s="737" t="s">
        <v>2421</v>
      </c>
      <c r="C24" s="738" t="s">
        <v>1860</v>
      </c>
      <c r="D24" s="954"/>
      <c r="E24" s="955"/>
      <c r="F24" s="955">
        <f t="shared" si="0"/>
        <v>0</v>
      </c>
      <c r="G24" s="739">
        <f>1+4</f>
        <v>5</v>
      </c>
      <c r="H24" s="739"/>
      <c r="I24" s="739">
        <f t="shared" si="1"/>
        <v>5</v>
      </c>
      <c r="J24" s="739"/>
      <c r="K24" s="739"/>
      <c r="L24" s="739"/>
      <c r="M24" s="716">
        <f t="shared" si="3"/>
        <v>5</v>
      </c>
      <c r="N24" s="717"/>
      <c r="O24" s="717">
        <f t="shared" si="4"/>
        <v>5</v>
      </c>
      <c r="P24" s="717">
        <v>2</v>
      </c>
      <c r="Q24" s="717"/>
      <c r="R24" s="717">
        <f t="shared" si="5"/>
        <v>2</v>
      </c>
      <c r="S24" s="718">
        <f t="shared" si="6"/>
        <v>3</v>
      </c>
      <c r="T24" s="745"/>
    </row>
    <row r="25" spans="1:20">
      <c r="A25" s="741">
        <v>3.3</v>
      </c>
      <c r="B25" s="737" t="s">
        <v>2422</v>
      </c>
      <c r="C25" s="738" t="s">
        <v>1860</v>
      </c>
      <c r="D25" s="954"/>
      <c r="E25" s="955"/>
      <c r="F25" s="955">
        <f t="shared" si="0"/>
        <v>0</v>
      </c>
      <c r="G25" s="739">
        <f>1+4</f>
        <v>5</v>
      </c>
      <c r="H25" s="739"/>
      <c r="I25" s="739">
        <f t="shared" si="1"/>
        <v>5</v>
      </c>
      <c r="J25" s="739"/>
      <c r="K25" s="739"/>
      <c r="L25" s="739"/>
      <c r="M25" s="716">
        <f t="shared" si="3"/>
        <v>5</v>
      </c>
      <c r="N25" s="717"/>
      <c r="O25" s="717">
        <f t="shared" si="4"/>
        <v>5</v>
      </c>
      <c r="P25" s="717">
        <v>1</v>
      </c>
      <c r="Q25" s="717"/>
      <c r="R25" s="717">
        <f t="shared" si="5"/>
        <v>1</v>
      </c>
      <c r="S25" s="718">
        <f t="shared" si="6"/>
        <v>4</v>
      </c>
      <c r="T25" s="745"/>
    </row>
    <row r="26" spans="1:20">
      <c r="A26" s="741">
        <v>3.4</v>
      </c>
      <c r="B26" s="737" t="s">
        <v>2449</v>
      </c>
      <c r="C26" s="738" t="s">
        <v>1860</v>
      </c>
      <c r="D26" s="954"/>
      <c r="E26" s="955"/>
      <c r="F26" s="955">
        <f t="shared" si="0"/>
        <v>0</v>
      </c>
      <c r="G26" s="739">
        <v>2</v>
      </c>
      <c r="H26" s="739"/>
      <c r="I26" s="739">
        <f t="shared" si="1"/>
        <v>2</v>
      </c>
      <c r="J26" s="739"/>
      <c r="K26" s="739"/>
      <c r="L26" s="739"/>
      <c r="M26" s="716">
        <f t="shared" si="3"/>
        <v>2</v>
      </c>
      <c r="N26" s="717"/>
      <c r="O26" s="717">
        <f t="shared" si="4"/>
        <v>2</v>
      </c>
      <c r="P26" s="717">
        <v>1</v>
      </c>
      <c r="Q26" s="717"/>
      <c r="R26" s="717">
        <f t="shared" si="5"/>
        <v>1</v>
      </c>
      <c r="S26" s="718">
        <f t="shared" si="6"/>
        <v>1</v>
      </c>
      <c r="T26" s="745"/>
    </row>
    <row r="27" spans="1:20">
      <c r="A27" s="741">
        <v>3.5</v>
      </c>
      <c r="B27" s="737" t="s">
        <v>1871</v>
      </c>
      <c r="C27" s="738" t="s">
        <v>1860</v>
      </c>
      <c r="D27" s="954"/>
      <c r="E27" s="955"/>
      <c r="F27" s="955">
        <f t="shared" si="0"/>
        <v>0</v>
      </c>
      <c r="G27" s="739"/>
      <c r="H27" s="739"/>
      <c r="I27" s="739">
        <f t="shared" si="1"/>
        <v>0</v>
      </c>
      <c r="J27" s="739"/>
      <c r="K27" s="739"/>
      <c r="L27" s="739">
        <f t="shared" si="2"/>
        <v>0</v>
      </c>
      <c r="M27" s="716">
        <f t="shared" si="3"/>
        <v>0</v>
      </c>
      <c r="N27" s="717">
        <f t="shared" si="3"/>
        <v>0</v>
      </c>
      <c r="O27" s="717">
        <f t="shared" si="4"/>
        <v>0</v>
      </c>
      <c r="P27" s="739">
        <v>0</v>
      </c>
      <c r="Q27" s="718"/>
      <c r="R27" s="717">
        <f t="shared" si="5"/>
        <v>0</v>
      </c>
      <c r="S27" s="718">
        <f t="shared" si="6"/>
        <v>0</v>
      </c>
      <c r="T27" s="745"/>
    </row>
    <row r="28" spans="1:20">
      <c r="A28" s="746">
        <v>4</v>
      </c>
      <c r="B28" s="733" t="s">
        <v>1861</v>
      </c>
      <c r="C28" s="734"/>
      <c r="D28" s="735"/>
      <c r="E28" s="735"/>
      <c r="F28" s="735">
        <f t="shared" si="0"/>
        <v>0</v>
      </c>
      <c r="G28" s="735"/>
      <c r="H28" s="735"/>
      <c r="I28" s="735">
        <f t="shared" si="1"/>
        <v>0</v>
      </c>
      <c r="J28" s="735"/>
      <c r="K28" s="735"/>
      <c r="L28" s="735">
        <f t="shared" si="2"/>
        <v>0</v>
      </c>
      <c r="M28" s="711">
        <f t="shared" si="3"/>
        <v>0</v>
      </c>
      <c r="N28" s="712">
        <f t="shared" si="3"/>
        <v>0</v>
      </c>
      <c r="O28" s="712">
        <f t="shared" si="4"/>
        <v>0</v>
      </c>
      <c r="P28" s="735"/>
      <c r="Q28" s="720"/>
      <c r="R28" s="720">
        <f t="shared" si="5"/>
        <v>0</v>
      </c>
      <c r="S28" s="720">
        <f t="shared" si="6"/>
        <v>0</v>
      </c>
      <c r="T28" s="744"/>
    </row>
    <row r="29" spans="1:20">
      <c r="A29" s="741">
        <v>4.0999999999999996</v>
      </c>
      <c r="B29" s="737" t="s">
        <v>1862</v>
      </c>
      <c r="C29" s="738" t="s">
        <v>1863</v>
      </c>
      <c r="D29" s="954"/>
      <c r="E29" s="955">
        <v>0</v>
      </c>
      <c r="F29" s="955">
        <f t="shared" ref="F29" si="8">D29+E29</f>
        <v>0</v>
      </c>
      <c r="G29" s="739">
        <v>0</v>
      </c>
      <c r="H29" s="739">
        <v>0</v>
      </c>
      <c r="I29" s="739">
        <f t="shared" si="1"/>
        <v>0</v>
      </c>
      <c r="J29" s="739">
        <v>0</v>
      </c>
      <c r="K29" s="739">
        <v>0</v>
      </c>
      <c r="L29" s="739">
        <f t="shared" si="2"/>
        <v>0</v>
      </c>
      <c r="M29" s="716">
        <f t="shared" si="3"/>
        <v>0</v>
      </c>
      <c r="N29" s="717">
        <f t="shared" si="3"/>
        <v>0</v>
      </c>
      <c r="O29" s="717">
        <f t="shared" si="4"/>
        <v>0</v>
      </c>
      <c r="P29" s="717">
        <v>0</v>
      </c>
      <c r="Q29" s="717">
        <v>0</v>
      </c>
      <c r="R29" s="717">
        <f t="shared" si="5"/>
        <v>0</v>
      </c>
      <c r="S29" s="718">
        <f t="shared" si="6"/>
        <v>0</v>
      </c>
      <c r="T29" s="745"/>
    </row>
    <row r="30" spans="1:20">
      <c r="A30" s="741">
        <v>4.2</v>
      </c>
      <c r="B30" s="737" t="s">
        <v>1864</v>
      </c>
      <c r="C30" s="738" t="s">
        <v>608</v>
      </c>
      <c r="D30" s="954"/>
      <c r="E30" s="955">
        <v>0</v>
      </c>
      <c r="F30" s="955">
        <f t="shared" si="0"/>
        <v>0</v>
      </c>
      <c r="G30" s="739">
        <v>46</v>
      </c>
      <c r="H30" s="739">
        <v>0</v>
      </c>
      <c r="I30" s="739">
        <f t="shared" si="1"/>
        <v>46</v>
      </c>
      <c r="J30" s="739"/>
      <c r="K30" s="739">
        <v>0</v>
      </c>
      <c r="L30" s="739">
        <f t="shared" si="2"/>
        <v>0</v>
      </c>
      <c r="M30" s="716">
        <f t="shared" si="3"/>
        <v>46</v>
      </c>
      <c r="N30" s="717">
        <f t="shared" si="3"/>
        <v>0</v>
      </c>
      <c r="O30" s="717">
        <f t="shared" si="4"/>
        <v>46</v>
      </c>
      <c r="P30" s="717">
        <v>11</v>
      </c>
      <c r="Q30" s="717">
        <v>0</v>
      </c>
      <c r="R30" s="717">
        <f t="shared" si="5"/>
        <v>11</v>
      </c>
      <c r="S30" s="718">
        <f t="shared" si="6"/>
        <v>35</v>
      </c>
      <c r="T30" s="745"/>
    </row>
  </sheetData>
  <mergeCells count="12">
    <mergeCell ref="J8:L8"/>
    <mergeCell ref="M8:O8"/>
    <mergeCell ref="A6:T6"/>
    <mergeCell ref="A7:A9"/>
    <mergeCell ref="B7:B9"/>
    <mergeCell ref="C7:C9"/>
    <mergeCell ref="D7:O7"/>
    <mergeCell ref="P7:R8"/>
    <mergeCell ref="S7:S9"/>
    <mergeCell ref="T7:T9"/>
    <mergeCell ref="D8:F8"/>
    <mergeCell ref="G8:I8"/>
  </mergeCells>
  <conditionalFormatting sqref="E11:E12 E15:E21 E23:E27 E29:E30">
    <cfRule type="cellIs" dxfId="3532" priority="1" operator="greaterThan">
      <formula>0</formula>
    </cfRule>
  </conditionalFormatting>
  <conditionalFormatting sqref="H10:H12 H15:H30">
    <cfRule type="cellIs" dxfId="3531" priority="5" operator="greaterThan">
      <formula>0</formula>
    </cfRule>
  </conditionalFormatting>
  <conditionalFormatting sqref="K10:K13 K15:K30">
    <cfRule type="cellIs" dxfId="3530" priority="4" operator="greaterThan">
      <formula>0</formula>
    </cfRule>
  </conditionalFormatting>
  <conditionalFormatting sqref="N10:N13 N15:N30">
    <cfRule type="cellIs" dxfId="3529" priority="3" operator="greaterThan">
      <formula>0</formula>
    </cfRule>
  </conditionalFormatting>
  <conditionalFormatting sqref="Q10:R10 Q11:Q13 Q15:Q30">
    <cfRule type="cellIs" dxfId="3528" priority="2" operator="greaterThan">
      <formula>0</formula>
    </cfRule>
  </conditionalFormatting>
  <pageMargins left="0.7" right="0.7" top="0.75" bottom="0.75" header="0.3" footer="0.3"/>
  <pageSetup scale="49" orientation="landscape"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241"/>
  <sheetViews>
    <sheetView topLeftCell="A163" workbookViewId="0">
      <selection activeCell="B236" sqref="B236"/>
    </sheetView>
  </sheetViews>
  <sheetFormatPr defaultColWidth="7.90625" defaultRowHeight="12.9" customHeight="1"/>
  <cols>
    <col min="1" max="1" width="5.08984375" style="160" customWidth="1"/>
    <col min="2" max="2" width="7.90625" style="160" customWidth="1"/>
    <col min="3" max="3" width="16" style="160" customWidth="1"/>
    <col min="4" max="4" width="12.6328125" style="160" customWidth="1"/>
    <col min="5" max="5" width="15.08984375" style="160" customWidth="1"/>
    <col min="6" max="6" width="21" style="160" customWidth="1"/>
    <col min="7" max="7" width="22.08984375" style="162" customWidth="1"/>
    <col min="8" max="9" width="17" style="160" customWidth="1"/>
    <col min="10" max="16384" width="7.90625" style="160"/>
  </cols>
  <sheetData>
    <row r="1" spans="1:9" ht="12">
      <c r="A1" s="163" t="s">
        <v>37</v>
      </c>
      <c r="B1" s="163"/>
      <c r="C1" s="165"/>
      <c r="D1" s="165"/>
      <c r="E1" s="165"/>
      <c r="F1" s="165"/>
    </row>
    <row r="2" spans="1:9" ht="12">
      <c r="A2" s="168" t="s">
        <v>39</v>
      </c>
      <c r="B2" s="168"/>
      <c r="C2" s="170"/>
      <c r="D2" s="170"/>
      <c r="E2" s="170"/>
      <c r="F2" s="170"/>
    </row>
    <row r="3" spans="1:9" ht="12">
      <c r="A3" s="168" t="s">
        <v>609</v>
      </c>
      <c r="B3" s="168"/>
      <c r="C3" s="173"/>
      <c r="D3" s="173"/>
      <c r="E3" s="173"/>
      <c r="F3" s="173"/>
    </row>
    <row r="4" spans="1:9" s="159" customFormat="1" ht="12">
      <c r="A4" s="1315" t="s">
        <v>40</v>
      </c>
      <c r="B4" s="1527" t="s">
        <v>1209</v>
      </c>
      <c r="C4" s="1317" t="s">
        <v>43</v>
      </c>
      <c r="D4" s="1317" t="s">
        <v>44</v>
      </c>
      <c r="E4" s="1317" t="s">
        <v>45</v>
      </c>
      <c r="F4" s="1319" t="s">
        <v>1210</v>
      </c>
      <c r="G4" s="1525" t="s">
        <v>609</v>
      </c>
      <c r="H4" s="1318" t="s">
        <v>49</v>
      </c>
      <c r="I4" s="1526" t="s">
        <v>1215</v>
      </c>
    </row>
    <row r="5" spans="1:9" s="159" customFormat="1" ht="12">
      <c r="A5" s="1315"/>
      <c r="B5" s="1528"/>
      <c r="C5" s="1317"/>
      <c r="D5" s="1317"/>
      <c r="E5" s="1317"/>
      <c r="F5" s="1320"/>
      <c r="G5" s="1525"/>
      <c r="H5" s="1318"/>
      <c r="I5" s="1526"/>
    </row>
    <row r="6" spans="1:9" ht="12">
      <c r="A6" s="134"/>
      <c r="B6" s="216">
        <v>45261</v>
      </c>
      <c r="C6" s="134"/>
      <c r="D6" s="134"/>
      <c r="E6" s="134"/>
      <c r="F6" s="129"/>
      <c r="G6" s="134"/>
      <c r="H6" s="131"/>
    </row>
    <row r="7" spans="1:9" ht="12">
      <c r="A7" s="134">
        <v>1</v>
      </c>
      <c r="B7" s="134">
        <v>1</v>
      </c>
      <c r="C7" s="132" t="s">
        <v>52</v>
      </c>
      <c r="D7" s="134" t="s">
        <v>53</v>
      </c>
      <c r="E7" s="134" t="s">
        <v>54</v>
      </c>
      <c r="F7" s="129" t="s">
        <v>1211</v>
      </c>
      <c r="G7" s="134" t="s">
        <v>65</v>
      </c>
      <c r="H7" s="131" t="s">
        <v>58</v>
      </c>
    </row>
    <row r="8" spans="1:9" ht="12">
      <c r="A8" s="134">
        <v>2</v>
      </c>
      <c r="B8" s="134">
        <v>2</v>
      </c>
      <c r="C8" s="132" t="s">
        <v>87</v>
      </c>
      <c r="D8" s="134" t="s">
        <v>62</v>
      </c>
      <c r="E8" s="134" t="s">
        <v>54</v>
      </c>
      <c r="F8" s="129" t="s">
        <v>1211</v>
      </c>
      <c r="G8" s="134" t="s">
        <v>100</v>
      </c>
      <c r="H8" s="534" t="s">
        <v>1679</v>
      </c>
    </row>
    <row r="9" spans="1:9" ht="12">
      <c r="A9" s="134"/>
      <c r="B9" s="184">
        <v>45292</v>
      </c>
      <c r="C9" s="134"/>
      <c r="D9" s="134"/>
      <c r="E9" s="134"/>
      <c r="F9" s="129"/>
      <c r="G9" s="134"/>
      <c r="H9" s="134"/>
    </row>
    <row r="10" spans="1:9" ht="12">
      <c r="A10" s="134">
        <v>3</v>
      </c>
      <c r="B10" s="134">
        <v>1</v>
      </c>
      <c r="C10" s="132" t="s">
        <v>96</v>
      </c>
      <c r="D10" s="134" t="s">
        <v>62</v>
      </c>
      <c r="E10" s="134" t="s">
        <v>54</v>
      </c>
      <c r="F10" s="129" t="s">
        <v>1211</v>
      </c>
      <c r="G10" s="134" t="s">
        <v>110</v>
      </c>
      <c r="H10" s="131" t="s">
        <v>58</v>
      </c>
    </row>
    <row r="11" spans="1:9" ht="12">
      <c r="A11" s="134">
        <v>4</v>
      </c>
      <c r="B11" s="134">
        <v>2</v>
      </c>
      <c r="C11" s="132" t="s">
        <v>89</v>
      </c>
      <c r="D11" s="134" t="s">
        <v>90</v>
      </c>
      <c r="E11" s="134" t="s">
        <v>54</v>
      </c>
      <c r="F11" s="129" t="s">
        <v>1211</v>
      </c>
      <c r="G11" s="134" t="s">
        <v>110</v>
      </c>
      <c r="H11" s="131" t="s">
        <v>58</v>
      </c>
    </row>
    <row r="12" spans="1:9" ht="12">
      <c r="A12" s="134">
        <v>5</v>
      </c>
      <c r="B12" s="134">
        <v>3</v>
      </c>
      <c r="C12" s="132" t="s">
        <v>81</v>
      </c>
      <c r="D12" s="134" t="s">
        <v>62</v>
      </c>
      <c r="E12" s="134" t="s">
        <v>54</v>
      </c>
      <c r="F12" s="129" t="s">
        <v>1211</v>
      </c>
      <c r="G12" s="134" t="s">
        <v>110</v>
      </c>
      <c r="H12" s="131" t="s">
        <v>58</v>
      </c>
    </row>
    <row r="13" spans="1:9" ht="12.9" customHeight="1">
      <c r="A13" s="134">
        <v>6</v>
      </c>
      <c r="B13" s="134">
        <v>4</v>
      </c>
      <c r="C13" s="132" t="s">
        <v>75</v>
      </c>
      <c r="D13" s="134" t="s">
        <v>76</v>
      </c>
      <c r="E13" s="134" t="s">
        <v>54</v>
      </c>
      <c r="F13" s="129" t="s">
        <v>1211</v>
      </c>
      <c r="G13" s="134" t="s">
        <v>110</v>
      </c>
      <c r="H13" s="131" t="s">
        <v>58</v>
      </c>
    </row>
    <row r="14" spans="1:9" ht="12.9" customHeight="1">
      <c r="A14" s="134">
        <v>7</v>
      </c>
      <c r="B14" s="134">
        <v>5</v>
      </c>
      <c r="C14" s="132" t="s">
        <v>71</v>
      </c>
      <c r="D14" s="134" t="s">
        <v>62</v>
      </c>
      <c r="E14" s="134" t="s">
        <v>54</v>
      </c>
      <c r="F14" s="129" t="s">
        <v>1211</v>
      </c>
      <c r="G14" s="134" t="s">
        <v>110</v>
      </c>
      <c r="H14" s="131" t="s">
        <v>58</v>
      </c>
    </row>
    <row r="15" spans="1:9" ht="12.9" customHeight="1">
      <c r="A15" s="134">
        <v>8</v>
      </c>
      <c r="B15" s="134">
        <v>6</v>
      </c>
      <c r="C15" s="132" t="s">
        <v>66</v>
      </c>
      <c r="D15" s="134" t="s">
        <v>53</v>
      </c>
      <c r="E15" s="134" t="s">
        <v>54</v>
      </c>
      <c r="F15" s="129" t="s">
        <v>1211</v>
      </c>
      <c r="G15" s="134" t="s">
        <v>110</v>
      </c>
      <c r="H15" s="131" t="s">
        <v>58</v>
      </c>
    </row>
    <row r="16" spans="1:9" ht="12.9" customHeight="1">
      <c r="A16" s="134">
        <v>9</v>
      </c>
      <c r="B16" s="134">
        <v>7</v>
      </c>
      <c r="C16" s="132" t="s">
        <v>98</v>
      </c>
      <c r="D16" s="134" t="s">
        <v>62</v>
      </c>
      <c r="E16" s="134" t="s">
        <v>92</v>
      </c>
      <c r="F16" s="134" t="s">
        <v>1218</v>
      </c>
      <c r="G16" s="134" t="s">
        <v>104</v>
      </c>
      <c r="H16" s="134" t="s">
        <v>1242</v>
      </c>
    </row>
    <row r="17" spans="1:8" ht="12.9" customHeight="1">
      <c r="A17" s="134">
        <v>10</v>
      </c>
      <c r="B17" s="134">
        <v>8</v>
      </c>
      <c r="C17" s="132" t="s">
        <v>91</v>
      </c>
      <c r="D17" s="134" t="s">
        <v>62</v>
      </c>
      <c r="E17" s="134" t="s">
        <v>92</v>
      </c>
      <c r="F17" s="134" t="s">
        <v>1218</v>
      </c>
      <c r="G17" s="134" t="s">
        <v>104</v>
      </c>
      <c r="H17" s="134" t="s">
        <v>1242</v>
      </c>
    </row>
    <row r="18" spans="1:8" ht="12.9" customHeight="1">
      <c r="A18" s="134">
        <v>11</v>
      </c>
      <c r="B18" s="134">
        <v>9</v>
      </c>
      <c r="C18" s="132" t="s">
        <v>105</v>
      </c>
      <c r="D18" s="134" t="s">
        <v>62</v>
      </c>
      <c r="E18" s="134" t="s">
        <v>54</v>
      </c>
      <c r="F18" s="134" t="s">
        <v>1211</v>
      </c>
      <c r="G18" s="134" t="s">
        <v>115</v>
      </c>
      <c r="H18" s="134" t="s">
        <v>1243</v>
      </c>
    </row>
    <row r="19" spans="1:8" ht="12.9" customHeight="1">
      <c r="A19" s="134">
        <v>12</v>
      </c>
      <c r="B19" s="134">
        <v>10</v>
      </c>
      <c r="C19" s="132" t="s">
        <v>95</v>
      </c>
      <c r="D19" s="134" t="s">
        <v>76</v>
      </c>
      <c r="E19" s="134" t="s">
        <v>54</v>
      </c>
      <c r="F19" s="134" t="s">
        <v>1211</v>
      </c>
      <c r="G19" s="134" t="s">
        <v>115</v>
      </c>
      <c r="H19" s="134" t="s">
        <v>1243</v>
      </c>
    </row>
    <row r="20" spans="1:8" ht="12.9" customHeight="1">
      <c r="A20" s="134">
        <v>13</v>
      </c>
      <c r="B20" s="134">
        <v>11</v>
      </c>
      <c r="C20" s="132" t="s">
        <v>83</v>
      </c>
      <c r="D20" s="134" t="s">
        <v>62</v>
      </c>
      <c r="E20" s="134" t="s">
        <v>54</v>
      </c>
      <c r="F20" s="134" t="s">
        <v>1211</v>
      </c>
      <c r="G20" s="134" t="s">
        <v>115</v>
      </c>
      <c r="H20" s="134" t="s">
        <v>1243</v>
      </c>
    </row>
    <row r="21" spans="1:8" ht="12.9" customHeight="1">
      <c r="A21" s="134">
        <v>14</v>
      </c>
      <c r="B21" s="134">
        <v>12</v>
      </c>
      <c r="C21" s="132" t="s">
        <v>106</v>
      </c>
      <c r="D21" s="134" t="s">
        <v>107</v>
      </c>
      <c r="E21" s="134" t="s">
        <v>54</v>
      </c>
      <c r="F21" s="134" t="s">
        <v>1211</v>
      </c>
      <c r="G21" s="134" t="s">
        <v>126</v>
      </c>
      <c r="H21" s="534" t="s">
        <v>1679</v>
      </c>
    </row>
    <row r="22" spans="1:8" ht="12.9" customHeight="1">
      <c r="A22" s="134">
        <v>15</v>
      </c>
      <c r="B22" s="134">
        <v>13</v>
      </c>
      <c r="C22" s="132" t="s">
        <v>79</v>
      </c>
      <c r="D22" s="134" t="s">
        <v>76</v>
      </c>
      <c r="E22" s="134" t="s">
        <v>54</v>
      </c>
      <c r="F22" s="134" t="s">
        <v>1211</v>
      </c>
      <c r="G22" s="134" t="s">
        <v>126</v>
      </c>
      <c r="H22" s="534" t="s">
        <v>1679</v>
      </c>
    </row>
    <row r="23" spans="1:8" ht="12.9" customHeight="1">
      <c r="A23" s="134">
        <v>16</v>
      </c>
      <c r="B23" s="134">
        <v>14</v>
      </c>
      <c r="C23" s="132" t="s">
        <v>61</v>
      </c>
      <c r="D23" s="134" t="s">
        <v>62</v>
      </c>
      <c r="E23" s="134" t="s">
        <v>54</v>
      </c>
      <c r="F23" s="134" t="s">
        <v>1211</v>
      </c>
      <c r="G23" s="134" t="s">
        <v>126</v>
      </c>
      <c r="H23" s="534" t="s">
        <v>1679</v>
      </c>
    </row>
    <row r="24" spans="1:8" ht="12.9" customHeight="1">
      <c r="A24" s="134">
        <v>17</v>
      </c>
      <c r="B24" s="134">
        <v>15</v>
      </c>
      <c r="C24" s="132" t="s">
        <v>101</v>
      </c>
      <c r="D24" s="134" t="s">
        <v>76</v>
      </c>
      <c r="E24" s="134" t="s">
        <v>54</v>
      </c>
      <c r="F24" s="134" t="s">
        <v>1211</v>
      </c>
      <c r="G24" s="134" t="s">
        <v>126</v>
      </c>
      <c r="H24" s="534" t="s">
        <v>1679</v>
      </c>
    </row>
    <row r="25" spans="1:8" ht="12.9" customHeight="1">
      <c r="A25" s="134">
        <v>18</v>
      </c>
      <c r="B25" s="134">
        <v>16</v>
      </c>
      <c r="C25" s="132" t="s">
        <v>68</v>
      </c>
      <c r="D25" s="134" t="s">
        <v>62</v>
      </c>
      <c r="E25" s="134" t="s">
        <v>54</v>
      </c>
      <c r="F25" s="134" t="s">
        <v>1211</v>
      </c>
      <c r="G25" s="134" t="s">
        <v>117</v>
      </c>
      <c r="H25" s="534" t="s">
        <v>1679</v>
      </c>
    </row>
    <row r="26" spans="1:8" ht="12.9" customHeight="1">
      <c r="A26" s="134">
        <v>19</v>
      </c>
      <c r="B26" s="134">
        <v>17</v>
      </c>
      <c r="C26" s="132" t="s">
        <v>94</v>
      </c>
      <c r="D26" s="134" t="s">
        <v>62</v>
      </c>
      <c r="E26" s="134" t="s">
        <v>54</v>
      </c>
      <c r="F26" s="134" t="s">
        <v>1211</v>
      </c>
      <c r="G26" s="134" t="s">
        <v>132</v>
      </c>
      <c r="H26" s="134" t="s">
        <v>74</v>
      </c>
    </row>
    <row r="27" spans="1:8" ht="12.9" customHeight="1">
      <c r="A27" s="134">
        <v>20</v>
      </c>
      <c r="B27" s="134">
        <v>18</v>
      </c>
      <c r="C27" s="132" t="s">
        <v>118</v>
      </c>
      <c r="D27" s="134" t="s">
        <v>76</v>
      </c>
      <c r="E27" s="134" t="s">
        <v>54</v>
      </c>
      <c r="F27" s="134" t="s">
        <v>1211</v>
      </c>
      <c r="G27" s="134" t="s">
        <v>132</v>
      </c>
      <c r="H27" s="134" t="s">
        <v>1244</v>
      </c>
    </row>
    <row r="28" spans="1:8" ht="12.9" customHeight="1">
      <c r="A28" s="134">
        <v>21</v>
      </c>
      <c r="B28" s="134">
        <v>19</v>
      </c>
      <c r="C28" s="132" t="s">
        <v>122</v>
      </c>
      <c r="D28" s="134" t="s">
        <v>76</v>
      </c>
      <c r="E28" s="134" t="s">
        <v>54</v>
      </c>
      <c r="F28" s="134" t="s">
        <v>1211</v>
      </c>
      <c r="G28" s="134" t="s">
        <v>1245</v>
      </c>
      <c r="H28" s="134" t="s">
        <v>237</v>
      </c>
    </row>
    <row r="29" spans="1:8" ht="12.9" customHeight="1">
      <c r="A29" s="134">
        <v>22</v>
      </c>
      <c r="B29" s="134">
        <v>20</v>
      </c>
      <c r="C29" s="132" t="s">
        <v>129</v>
      </c>
      <c r="D29" s="134" t="s">
        <v>76</v>
      </c>
      <c r="E29" s="134" t="s">
        <v>54</v>
      </c>
      <c r="F29" s="134" t="s">
        <v>1211</v>
      </c>
      <c r="G29" s="134" t="s">
        <v>1245</v>
      </c>
      <c r="H29" s="134" t="s">
        <v>237</v>
      </c>
    </row>
    <row r="30" spans="1:8" ht="12.9" customHeight="1">
      <c r="A30" s="134">
        <v>23</v>
      </c>
      <c r="B30" s="134">
        <v>21</v>
      </c>
      <c r="C30" s="132" t="s">
        <v>116</v>
      </c>
      <c r="D30" s="134" t="s">
        <v>62</v>
      </c>
      <c r="E30" s="134" t="s">
        <v>54</v>
      </c>
      <c r="F30" s="134" t="s">
        <v>1211</v>
      </c>
      <c r="G30" s="134" t="s">
        <v>138</v>
      </c>
      <c r="H30" s="134" t="s">
        <v>58</v>
      </c>
    </row>
    <row r="31" spans="1:8" ht="12.9" customHeight="1">
      <c r="A31" s="134">
        <v>24</v>
      </c>
      <c r="B31" s="134">
        <v>22</v>
      </c>
      <c r="C31" s="132" t="s">
        <v>123</v>
      </c>
      <c r="D31" s="134" t="s">
        <v>76</v>
      </c>
      <c r="E31" s="134" t="s">
        <v>54</v>
      </c>
      <c r="F31" s="134" t="s">
        <v>1211</v>
      </c>
      <c r="G31" s="134" t="s">
        <v>138</v>
      </c>
      <c r="H31" s="134" t="s">
        <v>58</v>
      </c>
    </row>
    <row r="32" spans="1:8" ht="12.9" customHeight="1">
      <c r="A32" s="134">
        <v>25</v>
      </c>
      <c r="B32" s="134">
        <v>23</v>
      </c>
      <c r="C32" s="132" t="s">
        <v>102</v>
      </c>
      <c r="D32" s="134" t="s">
        <v>53</v>
      </c>
      <c r="E32" s="134" t="s">
        <v>92</v>
      </c>
      <c r="F32" s="134" t="s">
        <v>1218</v>
      </c>
      <c r="G32" s="134" t="s">
        <v>138</v>
      </c>
      <c r="H32" s="131" t="s">
        <v>58</v>
      </c>
    </row>
    <row r="33" spans="1:8" ht="12.9" customHeight="1">
      <c r="A33" s="134">
        <v>26</v>
      </c>
      <c r="B33" s="134">
        <v>24</v>
      </c>
      <c r="C33" s="132" t="s">
        <v>139</v>
      </c>
      <c r="D33" s="134" t="s">
        <v>140</v>
      </c>
      <c r="E33" s="134" t="s">
        <v>131</v>
      </c>
      <c r="F33" s="134" t="s">
        <v>1211</v>
      </c>
      <c r="G33" s="134" t="s">
        <v>141</v>
      </c>
      <c r="H33" s="134" t="s">
        <v>85</v>
      </c>
    </row>
    <row r="34" spans="1:8" ht="12.9" customHeight="1">
      <c r="A34" s="134">
        <v>27</v>
      </c>
      <c r="B34" s="134">
        <v>25</v>
      </c>
      <c r="C34" s="132" t="s">
        <v>133</v>
      </c>
      <c r="D34" s="134" t="s">
        <v>62</v>
      </c>
      <c r="E34" s="134" t="s">
        <v>54</v>
      </c>
      <c r="F34" s="134" t="s">
        <v>1211</v>
      </c>
      <c r="G34" s="134" t="s">
        <v>149</v>
      </c>
      <c r="H34" s="134" t="s">
        <v>74</v>
      </c>
    </row>
    <row r="35" spans="1:8" ht="12.9" customHeight="1">
      <c r="A35" s="134">
        <v>28</v>
      </c>
      <c r="B35" s="134">
        <v>26</v>
      </c>
      <c r="C35" s="132" t="s">
        <v>134</v>
      </c>
      <c r="D35" s="134" t="s">
        <v>62</v>
      </c>
      <c r="E35" s="134" t="s">
        <v>54</v>
      </c>
      <c r="F35" s="134" t="s">
        <v>1211</v>
      </c>
      <c r="G35" s="134" t="s">
        <v>153</v>
      </c>
      <c r="H35" s="134" t="s">
        <v>1244</v>
      </c>
    </row>
    <row r="36" spans="1:8" ht="12.9" customHeight="1">
      <c r="A36" s="134">
        <v>29</v>
      </c>
      <c r="B36" s="134">
        <v>27</v>
      </c>
      <c r="C36" s="217" t="s">
        <v>156</v>
      </c>
      <c r="D36" s="218" t="s">
        <v>62</v>
      </c>
      <c r="E36" s="134" t="s">
        <v>92</v>
      </c>
      <c r="F36" s="134" t="s">
        <v>1218</v>
      </c>
      <c r="G36" s="134" t="s">
        <v>171</v>
      </c>
      <c r="H36" s="534" t="s">
        <v>1679</v>
      </c>
    </row>
    <row r="37" spans="1:8" ht="12.9" customHeight="1">
      <c r="A37" s="134">
        <v>30</v>
      </c>
      <c r="B37" s="134">
        <v>28</v>
      </c>
      <c r="C37" s="217" t="s">
        <v>169</v>
      </c>
      <c r="D37" s="134" t="s">
        <v>76</v>
      </c>
      <c r="E37" s="134" t="s">
        <v>92</v>
      </c>
      <c r="F37" s="134" t="s">
        <v>1218</v>
      </c>
      <c r="G37" s="134" t="s">
        <v>171</v>
      </c>
      <c r="H37" s="534" t="s">
        <v>1679</v>
      </c>
    </row>
    <row r="38" spans="1:8" ht="12.9" customHeight="1">
      <c r="A38" s="134">
        <v>31</v>
      </c>
      <c r="B38" s="134">
        <v>29</v>
      </c>
      <c r="C38" s="217" t="s">
        <v>154</v>
      </c>
      <c r="D38" s="218" t="s">
        <v>62</v>
      </c>
      <c r="E38" s="134" t="s">
        <v>54</v>
      </c>
      <c r="F38" s="134" t="s">
        <v>1211</v>
      </c>
      <c r="G38" s="134" t="s">
        <v>165</v>
      </c>
      <c r="H38" s="134" t="s">
        <v>74</v>
      </c>
    </row>
    <row r="39" spans="1:8" ht="12.9" customHeight="1">
      <c r="A39" s="134">
        <v>32</v>
      </c>
      <c r="B39" s="134">
        <v>30</v>
      </c>
      <c r="C39" s="132" t="s">
        <v>146</v>
      </c>
      <c r="D39" s="134" t="s">
        <v>62</v>
      </c>
      <c r="E39" s="134" t="s">
        <v>54</v>
      </c>
      <c r="F39" s="134" t="s">
        <v>1211</v>
      </c>
      <c r="G39" s="134" t="s">
        <v>165</v>
      </c>
      <c r="H39" s="134" t="s">
        <v>74</v>
      </c>
    </row>
    <row r="40" spans="1:8" ht="12.9" customHeight="1">
      <c r="A40" s="134">
        <v>33</v>
      </c>
      <c r="B40" s="134">
        <v>31</v>
      </c>
      <c r="C40" s="217" t="s">
        <v>163</v>
      </c>
      <c r="D40" s="218" t="s">
        <v>76</v>
      </c>
      <c r="E40" s="134" t="s">
        <v>54</v>
      </c>
      <c r="F40" s="134" t="s">
        <v>1211</v>
      </c>
      <c r="G40" s="134" t="s">
        <v>165</v>
      </c>
      <c r="H40" s="134" t="s">
        <v>237</v>
      </c>
    </row>
    <row r="41" spans="1:8" ht="12.9" customHeight="1">
      <c r="A41" s="134">
        <v>34</v>
      </c>
      <c r="B41" s="134">
        <v>32</v>
      </c>
      <c r="C41" s="217" t="s">
        <v>121</v>
      </c>
      <c r="D41" s="218" t="s">
        <v>62</v>
      </c>
      <c r="E41" s="134" t="s">
        <v>54</v>
      </c>
      <c r="F41" s="134" t="s">
        <v>1211</v>
      </c>
      <c r="G41" s="134" t="s">
        <v>172</v>
      </c>
      <c r="H41" s="534" t="s">
        <v>1679</v>
      </c>
    </row>
    <row r="42" spans="1:8" ht="12.9" customHeight="1">
      <c r="A42" s="134">
        <v>35</v>
      </c>
      <c r="B42" s="134">
        <v>33</v>
      </c>
      <c r="C42" s="217" t="s">
        <v>166</v>
      </c>
      <c r="D42" s="218" t="s">
        <v>167</v>
      </c>
      <c r="E42" s="134" t="s">
        <v>131</v>
      </c>
      <c r="F42" s="134" t="s">
        <v>1211</v>
      </c>
      <c r="G42" s="134" t="s">
        <v>174</v>
      </c>
      <c r="H42" s="134" t="s">
        <v>85</v>
      </c>
    </row>
    <row r="43" spans="1:8" ht="12.9" customHeight="1">
      <c r="A43" s="134">
        <v>36</v>
      </c>
      <c r="B43" s="134">
        <v>34</v>
      </c>
      <c r="C43" s="217" t="s">
        <v>168</v>
      </c>
      <c r="D43" s="218" t="s">
        <v>167</v>
      </c>
      <c r="E43" s="134" t="s">
        <v>131</v>
      </c>
      <c r="F43" s="134" t="s">
        <v>1211</v>
      </c>
      <c r="G43" s="134" t="s">
        <v>174</v>
      </c>
      <c r="H43" s="134" t="s">
        <v>85</v>
      </c>
    </row>
    <row r="44" spans="1:8" ht="12.9" customHeight="1">
      <c r="A44" s="134"/>
      <c r="B44" s="527" t="s">
        <v>181</v>
      </c>
      <c r="C44" s="134"/>
      <c r="D44" s="134"/>
      <c r="E44" s="134"/>
      <c r="F44" s="134"/>
      <c r="G44" s="134"/>
      <c r="H44" s="134"/>
    </row>
    <row r="45" spans="1:8" ht="12.9" customHeight="1">
      <c r="A45" s="134">
        <v>37</v>
      </c>
      <c r="B45" s="134">
        <v>1</v>
      </c>
      <c r="C45" s="132" t="s">
        <v>178</v>
      </c>
      <c r="D45" s="134" t="s">
        <v>62</v>
      </c>
      <c r="E45" s="134" t="s">
        <v>54</v>
      </c>
      <c r="F45" s="134" t="s">
        <v>1211</v>
      </c>
      <c r="G45" s="134" t="s">
        <v>183</v>
      </c>
      <c r="H45" s="134" t="s">
        <v>1244</v>
      </c>
    </row>
    <row r="46" spans="1:8" ht="12.9" customHeight="1">
      <c r="A46" s="134">
        <v>38</v>
      </c>
      <c r="B46" s="134">
        <v>2</v>
      </c>
      <c r="C46" s="132" t="s">
        <v>136</v>
      </c>
      <c r="D46" s="134" t="s">
        <v>76</v>
      </c>
      <c r="E46" s="134" t="s">
        <v>92</v>
      </c>
      <c r="F46" s="134" t="s">
        <v>1218</v>
      </c>
      <c r="G46" s="134" t="s">
        <v>184</v>
      </c>
      <c r="H46" s="134" t="s">
        <v>58</v>
      </c>
    </row>
    <row r="47" spans="1:8" ht="12.9" customHeight="1">
      <c r="A47" s="134">
        <v>39</v>
      </c>
      <c r="B47" s="134">
        <v>3</v>
      </c>
      <c r="C47" s="132" t="s">
        <v>162</v>
      </c>
      <c r="D47" s="134" t="s">
        <v>62</v>
      </c>
      <c r="E47" s="134" t="s">
        <v>54</v>
      </c>
      <c r="F47" s="134" t="s">
        <v>1211</v>
      </c>
      <c r="G47" s="134" t="s">
        <v>184</v>
      </c>
      <c r="H47" s="134" t="s">
        <v>58</v>
      </c>
    </row>
    <row r="48" spans="1:8" ht="12.9" customHeight="1">
      <c r="A48" s="134">
        <v>40</v>
      </c>
      <c r="B48" s="134">
        <v>4</v>
      </c>
      <c r="C48" s="132" t="s">
        <v>148</v>
      </c>
      <c r="D48" s="134" t="s">
        <v>112</v>
      </c>
      <c r="E48" s="134" t="s">
        <v>54</v>
      </c>
      <c r="F48" s="134" t="s">
        <v>1211</v>
      </c>
      <c r="G48" s="134" t="s">
        <v>184</v>
      </c>
      <c r="H48" s="134" t="s">
        <v>58</v>
      </c>
    </row>
    <row r="49" spans="1:8" ht="12.9" customHeight="1">
      <c r="A49" s="134">
        <v>41</v>
      </c>
      <c r="B49" s="134">
        <v>5</v>
      </c>
      <c r="C49" s="132" t="s">
        <v>170</v>
      </c>
      <c r="D49" s="134" t="s">
        <v>53</v>
      </c>
      <c r="E49" s="134" t="s">
        <v>92</v>
      </c>
      <c r="F49" s="134" t="s">
        <v>1218</v>
      </c>
      <c r="G49" s="134" t="s">
        <v>184</v>
      </c>
      <c r="H49" s="134" t="s">
        <v>58</v>
      </c>
    </row>
    <row r="50" spans="1:8" ht="12.9" customHeight="1">
      <c r="A50" s="134">
        <v>42</v>
      </c>
      <c r="B50" s="134">
        <v>6</v>
      </c>
      <c r="C50" s="132" t="s">
        <v>180</v>
      </c>
      <c r="D50" s="134" t="s">
        <v>53</v>
      </c>
      <c r="E50" s="134" t="s">
        <v>92</v>
      </c>
      <c r="F50" s="134" t="s">
        <v>1218</v>
      </c>
      <c r="G50" s="134" t="s">
        <v>184</v>
      </c>
      <c r="H50" s="134" t="s">
        <v>58</v>
      </c>
    </row>
    <row r="51" spans="1:8" ht="12.9" customHeight="1">
      <c r="A51" s="134">
        <v>43</v>
      </c>
      <c r="B51" s="134">
        <v>7</v>
      </c>
      <c r="C51" s="132" t="s">
        <v>135</v>
      </c>
      <c r="D51" s="134" t="s">
        <v>76</v>
      </c>
      <c r="E51" s="134" t="s">
        <v>131</v>
      </c>
      <c r="F51" s="134" t="s">
        <v>1211</v>
      </c>
      <c r="G51" s="134" t="s">
        <v>184</v>
      </c>
      <c r="H51" s="134" t="s">
        <v>1243</v>
      </c>
    </row>
    <row r="52" spans="1:8" ht="12.9" customHeight="1">
      <c r="A52" s="134">
        <v>44</v>
      </c>
      <c r="B52" s="134">
        <v>8</v>
      </c>
      <c r="C52" s="132" t="s">
        <v>173</v>
      </c>
      <c r="D52" s="134" t="s">
        <v>76</v>
      </c>
      <c r="E52" s="134" t="s">
        <v>131</v>
      </c>
      <c r="F52" s="134" t="s">
        <v>1211</v>
      </c>
      <c r="G52" s="134" t="s">
        <v>184</v>
      </c>
      <c r="H52" s="134" t="s">
        <v>1243</v>
      </c>
    </row>
    <row r="53" spans="1:8" ht="12.9" customHeight="1">
      <c r="A53" s="134">
        <v>45</v>
      </c>
      <c r="B53" s="134">
        <v>9</v>
      </c>
      <c r="C53" s="132" t="s">
        <v>185</v>
      </c>
      <c r="D53" s="134" t="s">
        <v>186</v>
      </c>
      <c r="E53" s="134" t="s">
        <v>131</v>
      </c>
      <c r="F53" s="134" t="s">
        <v>1211</v>
      </c>
      <c r="G53" s="134" t="s">
        <v>197</v>
      </c>
      <c r="H53" s="134" t="s">
        <v>1243</v>
      </c>
    </row>
    <row r="54" spans="1:8" ht="12.9" customHeight="1">
      <c r="A54" s="134">
        <v>46</v>
      </c>
      <c r="B54" s="134">
        <v>10</v>
      </c>
      <c r="C54" s="132" t="s">
        <v>191</v>
      </c>
      <c r="D54" s="134" t="s">
        <v>53</v>
      </c>
      <c r="E54" s="134" t="s">
        <v>131</v>
      </c>
      <c r="F54" s="134" t="s">
        <v>1211</v>
      </c>
      <c r="G54" s="134" t="s">
        <v>202</v>
      </c>
      <c r="H54" s="134" t="s">
        <v>85</v>
      </c>
    </row>
    <row r="55" spans="1:8" ht="12.9" customHeight="1">
      <c r="A55" s="134">
        <v>47</v>
      </c>
      <c r="B55" s="134">
        <v>11</v>
      </c>
      <c r="C55" s="132" t="s">
        <v>147</v>
      </c>
      <c r="D55" s="134" t="s">
        <v>76</v>
      </c>
      <c r="E55" s="134" t="s">
        <v>54</v>
      </c>
      <c r="F55" s="134" t="s">
        <v>1211</v>
      </c>
      <c r="G55" s="134" t="s">
        <v>199</v>
      </c>
      <c r="H55" s="134" t="s">
        <v>237</v>
      </c>
    </row>
    <row r="56" spans="1:8" ht="12.9" customHeight="1">
      <c r="A56" s="134">
        <v>48</v>
      </c>
      <c r="B56" s="134">
        <v>12</v>
      </c>
      <c r="C56" s="217" t="s">
        <v>151</v>
      </c>
      <c r="D56" s="218" t="s">
        <v>76</v>
      </c>
      <c r="E56" s="134" t="s">
        <v>54</v>
      </c>
      <c r="F56" s="134" t="s">
        <v>1211</v>
      </c>
      <c r="G56" s="134" t="s">
        <v>199</v>
      </c>
      <c r="H56" s="134" t="s">
        <v>237</v>
      </c>
    </row>
    <row r="57" spans="1:8" ht="12.9" customHeight="1">
      <c r="A57" s="134">
        <v>49</v>
      </c>
      <c r="B57" s="134">
        <v>13</v>
      </c>
      <c r="C57" s="132" t="s">
        <v>188</v>
      </c>
      <c r="D57" s="134" t="s">
        <v>76</v>
      </c>
      <c r="E57" s="134" t="s">
        <v>54</v>
      </c>
      <c r="F57" s="134" t="s">
        <v>1211</v>
      </c>
      <c r="G57" s="134" t="s">
        <v>199</v>
      </c>
      <c r="H57" s="134" t="s">
        <v>237</v>
      </c>
    </row>
    <row r="58" spans="1:8" ht="12.9" customHeight="1">
      <c r="A58" s="134">
        <v>50</v>
      </c>
      <c r="B58" s="134">
        <v>14</v>
      </c>
      <c r="C58" s="132" t="s">
        <v>201</v>
      </c>
      <c r="D58" s="134" t="s">
        <v>62</v>
      </c>
      <c r="E58" s="134" t="s">
        <v>54</v>
      </c>
      <c r="F58" s="134" t="s">
        <v>1211</v>
      </c>
      <c r="G58" s="134" t="s">
        <v>205</v>
      </c>
      <c r="H58" s="134" t="s">
        <v>120</v>
      </c>
    </row>
    <row r="59" spans="1:8" ht="12.9" customHeight="1">
      <c r="A59" s="134">
        <v>51</v>
      </c>
      <c r="B59" s="134">
        <v>15</v>
      </c>
      <c r="C59" s="132" t="s">
        <v>206</v>
      </c>
      <c r="D59" s="134" t="s">
        <v>143</v>
      </c>
      <c r="E59" s="134" t="s">
        <v>131</v>
      </c>
      <c r="F59" s="134" t="s">
        <v>1211</v>
      </c>
      <c r="G59" s="134" t="s">
        <v>213</v>
      </c>
      <c r="H59" s="134" t="s">
        <v>85</v>
      </c>
    </row>
    <row r="60" spans="1:8" ht="12.9" customHeight="1">
      <c r="A60" s="134">
        <v>52</v>
      </c>
      <c r="B60" s="134">
        <v>16</v>
      </c>
      <c r="C60" s="132" t="s">
        <v>182</v>
      </c>
      <c r="D60" s="134" t="s">
        <v>62</v>
      </c>
      <c r="E60" s="134" t="s">
        <v>54</v>
      </c>
      <c r="F60" s="134" t="s">
        <v>1211</v>
      </c>
      <c r="G60" s="134" t="s">
        <v>217</v>
      </c>
      <c r="H60" s="134" t="s">
        <v>74</v>
      </c>
    </row>
    <row r="61" spans="1:8" ht="12.9" customHeight="1">
      <c r="A61" s="134">
        <v>53</v>
      </c>
      <c r="B61" s="134">
        <v>17</v>
      </c>
      <c r="C61" s="132" t="s">
        <v>193</v>
      </c>
      <c r="D61" s="134" t="s">
        <v>76</v>
      </c>
      <c r="E61" s="219" t="s">
        <v>54</v>
      </c>
      <c r="F61" s="134" t="s">
        <v>1211</v>
      </c>
      <c r="G61" s="134" t="s">
        <v>217</v>
      </c>
      <c r="H61" s="134" t="s">
        <v>74</v>
      </c>
    </row>
    <row r="62" spans="1:8" ht="12.9" customHeight="1">
      <c r="A62" s="134">
        <v>54</v>
      </c>
      <c r="B62" s="134">
        <v>18</v>
      </c>
      <c r="C62" s="217" t="s">
        <v>175</v>
      </c>
      <c r="D62" s="134" t="s">
        <v>76</v>
      </c>
      <c r="E62" s="134" t="s">
        <v>54</v>
      </c>
      <c r="F62" s="134" t="s">
        <v>1211</v>
      </c>
      <c r="G62" s="134" t="s">
        <v>217</v>
      </c>
      <c r="H62" s="134" t="s">
        <v>74</v>
      </c>
    </row>
    <row r="63" spans="1:8" ht="12.9" customHeight="1">
      <c r="A63" s="134">
        <v>55</v>
      </c>
      <c r="B63" s="134">
        <v>19</v>
      </c>
      <c r="C63" s="132" t="s">
        <v>144</v>
      </c>
      <c r="D63" s="134" t="s">
        <v>76</v>
      </c>
      <c r="E63" s="134" t="s">
        <v>54</v>
      </c>
      <c r="F63" s="154" t="s">
        <v>1218</v>
      </c>
      <c r="G63" s="134" t="s">
        <v>217</v>
      </c>
      <c r="H63" s="134" t="s">
        <v>74</v>
      </c>
    </row>
    <row r="64" spans="1:8" ht="12.9" customHeight="1">
      <c r="A64" s="134">
        <v>56</v>
      </c>
      <c r="B64" s="134">
        <v>20</v>
      </c>
      <c r="C64" s="132" t="s">
        <v>111</v>
      </c>
      <c r="D64" s="134" t="s">
        <v>112</v>
      </c>
      <c r="E64" s="134" t="s">
        <v>54</v>
      </c>
      <c r="F64" s="154" t="s">
        <v>1218</v>
      </c>
      <c r="G64" s="134" t="s">
        <v>217</v>
      </c>
      <c r="H64" s="134" t="s">
        <v>74</v>
      </c>
    </row>
    <row r="65" spans="1:8" ht="12.9" customHeight="1">
      <c r="A65" s="134">
        <v>57</v>
      </c>
      <c r="B65" s="134">
        <v>21</v>
      </c>
      <c r="C65" s="132" t="s">
        <v>72</v>
      </c>
      <c r="D65" s="129" t="s">
        <v>62</v>
      </c>
      <c r="E65" s="134" t="s">
        <v>54</v>
      </c>
      <c r="F65" s="154" t="s">
        <v>1211</v>
      </c>
      <c r="G65" s="134" t="s">
        <v>217</v>
      </c>
      <c r="H65" s="134" t="s">
        <v>74</v>
      </c>
    </row>
    <row r="66" spans="1:8" ht="12.9" customHeight="1">
      <c r="A66" s="134">
        <v>58</v>
      </c>
      <c r="B66" s="134">
        <v>22</v>
      </c>
      <c r="C66" s="217" t="s">
        <v>164</v>
      </c>
      <c r="D66" s="218" t="s">
        <v>62</v>
      </c>
      <c r="E66" s="134" t="s">
        <v>54</v>
      </c>
      <c r="F66" s="154" t="s">
        <v>1211</v>
      </c>
      <c r="G66" s="134" t="s">
        <v>217</v>
      </c>
      <c r="H66" s="134" t="s">
        <v>74</v>
      </c>
    </row>
    <row r="67" spans="1:8" ht="12.9" customHeight="1">
      <c r="A67" s="134">
        <v>59</v>
      </c>
      <c r="B67" s="134">
        <v>23</v>
      </c>
      <c r="C67" s="132" t="s">
        <v>187</v>
      </c>
      <c r="D67" s="134" t="s">
        <v>76</v>
      </c>
      <c r="E67" s="134" t="s">
        <v>54</v>
      </c>
      <c r="F67" s="134" t="s">
        <v>1211</v>
      </c>
      <c r="G67" s="134" t="s">
        <v>217</v>
      </c>
      <c r="H67" s="534" t="s">
        <v>1679</v>
      </c>
    </row>
    <row r="68" spans="1:8" ht="12.9" customHeight="1">
      <c r="A68" s="134">
        <v>60</v>
      </c>
      <c r="B68" s="134">
        <v>24</v>
      </c>
      <c r="C68" s="132" t="s">
        <v>125</v>
      </c>
      <c r="D68" s="134" t="s">
        <v>62</v>
      </c>
      <c r="E68" s="134" t="s">
        <v>54</v>
      </c>
      <c r="F68" s="134" t="s">
        <v>1211</v>
      </c>
      <c r="G68" s="134" t="s">
        <v>217</v>
      </c>
      <c r="H68" s="134" t="s">
        <v>1242</v>
      </c>
    </row>
    <row r="69" spans="1:8" ht="12.9" customHeight="1">
      <c r="A69" s="134">
        <v>61</v>
      </c>
      <c r="B69" s="134">
        <v>25</v>
      </c>
      <c r="C69" s="132" t="s">
        <v>130</v>
      </c>
      <c r="D69" s="134" t="s">
        <v>76</v>
      </c>
      <c r="E69" s="134" t="s">
        <v>131</v>
      </c>
      <c r="F69" s="134" t="s">
        <v>1211</v>
      </c>
      <c r="G69" s="134" t="s">
        <v>217</v>
      </c>
      <c r="H69" s="134" t="s">
        <v>1242</v>
      </c>
    </row>
    <row r="70" spans="1:8" ht="12.9" customHeight="1">
      <c r="A70" s="134">
        <v>62</v>
      </c>
      <c r="B70" s="134">
        <v>26</v>
      </c>
      <c r="C70" s="132" t="s">
        <v>142</v>
      </c>
      <c r="D70" s="134" t="s">
        <v>143</v>
      </c>
      <c r="E70" s="134" t="s">
        <v>131</v>
      </c>
      <c r="F70" s="134" t="s">
        <v>1211</v>
      </c>
      <c r="G70" s="134" t="s">
        <v>217</v>
      </c>
      <c r="H70" s="134" t="s">
        <v>1242</v>
      </c>
    </row>
    <row r="71" spans="1:8" ht="12.9" customHeight="1">
      <c r="A71" s="134">
        <v>63</v>
      </c>
      <c r="B71" s="134">
        <v>27</v>
      </c>
      <c r="C71" s="132" t="s">
        <v>211</v>
      </c>
      <c r="D71" s="134" t="s">
        <v>212</v>
      </c>
      <c r="E71" s="134" t="s">
        <v>92</v>
      </c>
      <c r="F71" s="134" t="s">
        <v>1218</v>
      </c>
      <c r="G71" s="134" t="s">
        <v>230</v>
      </c>
      <c r="H71" s="534" t="s">
        <v>1679</v>
      </c>
    </row>
    <row r="72" spans="1:8" ht="12.9" customHeight="1">
      <c r="A72" s="134">
        <v>64</v>
      </c>
      <c r="B72" s="134">
        <v>28</v>
      </c>
      <c r="C72" s="132" t="s">
        <v>195</v>
      </c>
      <c r="D72" s="134" t="s">
        <v>62</v>
      </c>
      <c r="E72" s="134" t="s">
        <v>92</v>
      </c>
      <c r="F72" s="134" t="s">
        <v>1218</v>
      </c>
      <c r="G72" s="134" t="s">
        <v>230</v>
      </c>
      <c r="H72" s="534" t="s">
        <v>1679</v>
      </c>
    </row>
    <row r="73" spans="1:8" ht="12.9" customHeight="1">
      <c r="A73" s="134">
        <v>65</v>
      </c>
      <c r="B73" s="134">
        <v>29</v>
      </c>
      <c r="C73" s="132" t="s">
        <v>220</v>
      </c>
      <c r="D73" s="134" t="s">
        <v>186</v>
      </c>
      <c r="E73" s="134" t="s">
        <v>131</v>
      </c>
      <c r="F73" s="134" t="s">
        <v>1211</v>
      </c>
      <c r="G73" s="134" t="s">
        <v>221</v>
      </c>
      <c r="H73" s="134" t="s">
        <v>85</v>
      </c>
    </row>
    <row r="74" spans="1:8" ht="12.9" customHeight="1">
      <c r="A74" s="134">
        <v>66</v>
      </c>
      <c r="B74" s="134">
        <v>30</v>
      </c>
      <c r="C74" s="132" t="s">
        <v>159</v>
      </c>
      <c r="D74" s="134" t="s">
        <v>62</v>
      </c>
      <c r="E74" s="134" t="s">
        <v>54</v>
      </c>
      <c r="F74" s="134" t="s">
        <v>1211</v>
      </c>
      <c r="G74" s="134" t="s">
        <v>228</v>
      </c>
      <c r="H74" s="134" t="s">
        <v>120</v>
      </c>
    </row>
    <row r="75" spans="1:8" ht="12.9" customHeight="1">
      <c r="A75" s="134">
        <v>67</v>
      </c>
      <c r="B75" s="134">
        <v>31</v>
      </c>
      <c r="C75" s="132" t="s">
        <v>114</v>
      </c>
      <c r="D75" s="134" t="s">
        <v>76</v>
      </c>
      <c r="E75" s="134" t="s">
        <v>54</v>
      </c>
      <c r="F75" s="134" t="s">
        <v>1211</v>
      </c>
      <c r="G75" s="134" t="s">
        <v>233</v>
      </c>
      <c r="H75" s="134" t="s">
        <v>1242</v>
      </c>
    </row>
    <row r="76" spans="1:8" ht="12.9" customHeight="1">
      <c r="A76" s="134">
        <v>68</v>
      </c>
      <c r="B76" s="134">
        <v>32</v>
      </c>
      <c r="C76" s="217" t="s">
        <v>155</v>
      </c>
      <c r="D76" s="218" t="s">
        <v>143</v>
      </c>
      <c r="E76" s="134" t="s">
        <v>131</v>
      </c>
      <c r="F76" s="134" t="s">
        <v>1211</v>
      </c>
      <c r="G76" s="134" t="s">
        <v>233</v>
      </c>
      <c r="H76" s="134" t="s">
        <v>1242</v>
      </c>
    </row>
    <row r="77" spans="1:8" ht="12.9" customHeight="1">
      <c r="A77" s="134">
        <v>69</v>
      </c>
      <c r="B77" s="134">
        <v>33</v>
      </c>
      <c r="C77" s="132" t="s">
        <v>109</v>
      </c>
      <c r="D77" s="134" t="s">
        <v>107</v>
      </c>
      <c r="E77" s="134" t="s">
        <v>92</v>
      </c>
      <c r="F77" s="134" t="s">
        <v>1218</v>
      </c>
      <c r="G77" s="134" t="s">
        <v>233</v>
      </c>
      <c r="H77" s="134" t="s">
        <v>1242</v>
      </c>
    </row>
    <row r="78" spans="1:8" ht="12.9" customHeight="1">
      <c r="A78" s="134">
        <v>70</v>
      </c>
      <c r="B78" s="134">
        <v>34</v>
      </c>
      <c r="C78" s="132" t="s">
        <v>216</v>
      </c>
      <c r="D78" s="134" t="s">
        <v>76</v>
      </c>
      <c r="E78" s="134" t="s">
        <v>210</v>
      </c>
      <c r="F78" s="134" t="s">
        <v>1211</v>
      </c>
      <c r="G78" s="134" t="s">
        <v>233</v>
      </c>
      <c r="H78" s="134" t="s">
        <v>58</v>
      </c>
    </row>
    <row r="79" spans="1:8" ht="12.9" customHeight="1">
      <c r="A79" s="134">
        <v>71</v>
      </c>
      <c r="B79" s="134">
        <v>35</v>
      </c>
      <c r="C79" s="178" t="s">
        <v>226</v>
      </c>
      <c r="D79" s="137" t="s">
        <v>227</v>
      </c>
      <c r="E79" s="137" t="s">
        <v>54</v>
      </c>
      <c r="F79" s="134" t="s">
        <v>1211</v>
      </c>
      <c r="G79" s="134" t="s">
        <v>233</v>
      </c>
      <c r="H79" s="137" t="s">
        <v>58</v>
      </c>
    </row>
    <row r="80" spans="1:8" ht="12.9" customHeight="1">
      <c r="A80" s="134">
        <v>72</v>
      </c>
      <c r="B80" s="134">
        <v>36</v>
      </c>
      <c r="C80" s="132" t="s">
        <v>215</v>
      </c>
      <c r="D80" s="134" t="s">
        <v>186</v>
      </c>
      <c r="E80" s="134" t="s">
        <v>210</v>
      </c>
      <c r="F80" s="134" t="s">
        <v>1211</v>
      </c>
      <c r="G80" s="134" t="s">
        <v>233</v>
      </c>
      <c r="H80" s="134" t="s">
        <v>58</v>
      </c>
    </row>
    <row r="81" spans="1:12" ht="12.9" customHeight="1">
      <c r="A81" s="134">
        <v>73</v>
      </c>
      <c r="B81" s="134">
        <v>37</v>
      </c>
      <c r="C81" s="132" t="s">
        <v>204</v>
      </c>
      <c r="D81" s="220" t="s">
        <v>62</v>
      </c>
      <c r="E81" s="134" t="s">
        <v>54</v>
      </c>
      <c r="F81" s="134" t="s">
        <v>1211</v>
      </c>
      <c r="G81" s="134" t="s">
        <v>233</v>
      </c>
      <c r="H81" s="131" t="s">
        <v>58</v>
      </c>
    </row>
    <row r="82" spans="1:12" ht="12.9" customHeight="1">
      <c r="A82" s="134">
        <v>74</v>
      </c>
      <c r="B82" s="134">
        <v>38</v>
      </c>
      <c r="C82" s="132" t="s">
        <v>198</v>
      </c>
      <c r="D82" s="134" t="s">
        <v>62</v>
      </c>
      <c r="E82" s="134" t="s">
        <v>54</v>
      </c>
      <c r="F82" s="134" t="s">
        <v>1211</v>
      </c>
      <c r="G82" s="134" t="s">
        <v>233</v>
      </c>
      <c r="H82" s="134" t="s">
        <v>58</v>
      </c>
    </row>
    <row r="83" spans="1:12" ht="12.9" customHeight="1">
      <c r="A83" s="134">
        <v>75</v>
      </c>
      <c r="B83" s="134">
        <v>39</v>
      </c>
      <c r="C83" s="132" t="s">
        <v>127</v>
      </c>
      <c r="D83" s="134" t="s">
        <v>76</v>
      </c>
      <c r="E83" s="134" t="s">
        <v>92</v>
      </c>
      <c r="F83" s="134" t="s">
        <v>1218</v>
      </c>
      <c r="G83" s="134" t="s">
        <v>233</v>
      </c>
      <c r="H83" s="534" t="s">
        <v>1679</v>
      </c>
    </row>
    <row r="84" spans="1:12" ht="12.9" customHeight="1">
      <c r="A84" s="134">
        <v>76</v>
      </c>
      <c r="B84" s="134">
        <v>40</v>
      </c>
      <c r="C84" s="132" t="s">
        <v>229</v>
      </c>
      <c r="D84" s="219" t="s">
        <v>143</v>
      </c>
      <c r="E84" s="219" t="s">
        <v>131</v>
      </c>
      <c r="F84" s="134" t="s">
        <v>1211</v>
      </c>
      <c r="G84" s="134" t="s">
        <v>233</v>
      </c>
      <c r="H84" s="534" t="s">
        <v>1679</v>
      </c>
    </row>
    <row r="85" spans="1:12" ht="12.9" customHeight="1">
      <c r="A85" s="134">
        <v>77</v>
      </c>
      <c r="B85" s="134">
        <v>41</v>
      </c>
      <c r="C85" s="217" t="s">
        <v>150</v>
      </c>
      <c r="D85" s="218" t="s">
        <v>62</v>
      </c>
      <c r="E85" s="134" t="s">
        <v>92</v>
      </c>
      <c r="F85" s="134" t="s">
        <v>1218</v>
      </c>
      <c r="G85" s="134" t="s">
        <v>231</v>
      </c>
      <c r="H85" s="534" t="s">
        <v>1679</v>
      </c>
    </row>
    <row r="86" spans="1:12" ht="12.9" customHeight="1">
      <c r="A86" s="134">
        <v>78</v>
      </c>
      <c r="B86" s="134">
        <v>42</v>
      </c>
      <c r="C86" s="132" t="s">
        <v>137</v>
      </c>
      <c r="D86" s="134" t="s">
        <v>76</v>
      </c>
      <c r="E86" s="134" t="s">
        <v>92</v>
      </c>
      <c r="F86" s="134" t="s">
        <v>1218</v>
      </c>
      <c r="G86" s="134" t="s">
        <v>231</v>
      </c>
      <c r="H86" s="534" t="s">
        <v>1679</v>
      </c>
    </row>
    <row r="87" spans="1:12" ht="12.9" customHeight="1">
      <c r="A87" s="134">
        <v>79</v>
      </c>
      <c r="B87" s="134">
        <v>43</v>
      </c>
      <c r="C87" s="132" t="s">
        <v>224</v>
      </c>
      <c r="D87" s="134" t="s">
        <v>62</v>
      </c>
      <c r="E87" s="134" t="s">
        <v>131</v>
      </c>
      <c r="F87" s="134" t="s">
        <v>1211</v>
      </c>
      <c r="G87" s="134" t="s">
        <v>233</v>
      </c>
      <c r="H87" s="134" t="s">
        <v>85</v>
      </c>
    </row>
    <row r="88" spans="1:12" ht="12.9" customHeight="1">
      <c r="A88" s="134">
        <v>80</v>
      </c>
      <c r="B88" s="134">
        <v>44</v>
      </c>
      <c r="C88" s="132" t="s">
        <v>214</v>
      </c>
      <c r="D88" s="134" t="s">
        <v>53</v>
      </c>
      <c r="E88" s="134" t="s">
        <v>131</v>
      </c>
      <c r="F88" s="134" t="s">
        <v>1211</v>
      </c>
      <c r="G88" s="134" t="s">
        <v>233</v>
      </c>
      <c r="H88" s="134" t="s">
        <v>85</v>
      </c>
      <c r="L88" s="160">
        <f>126+84</f>
        <v>210</v>
      </c>
    </row>
    <row r="89" spans="1:12" ht="12.9" customHeight="1">
      <c r="A89" s="134">
        <v>81</v>
      </c>
      <c r="B89" s="134">
        <v>45</v>
      </c>
      <c r="C89" s="217" t="s">
        <v>177</v>
      </c>
      <c r="D89" s="154" t="s">
        <v>62</v>
      </c>
      <c r="E89" s="154" t="s">
        <v>92</v>
      </c>
      <c r="F89" s="154" t="s">
        <v>1211</v>
      </c>
      <c r="G89" s="134" t="s">
        <v>233</v>
      </c>
      <c r="H89" s="534" t="s">
        <v>1679</v>
      </c>
    </row>
    <row r="90" spans="1:12" ht="12.9" customHeight="1">
      <c r="A90" s="134">
        <v>82</v>
      </c>
      <c r="B90" s="134">
        <v>46</v>
      </c>
      <c r="C90" s="217" t="s">
        <v>200</v>
      </c>
      <c r="D90" s="134" t="s">
        <v>76</v>
      </c>
      <c r="E90" s="134" t="s">
        <v>54</v>
      </c>
      <c r="F90" s="134" t="s">
        <v>1211</v>
      </c>
      <c r="G90" s="134" t="s">
        <v>213</v>
      </c>
      <c r="H90" s="134" t="s">
        <v>237</v>
      </c>
    </row>
    <row r="91" spans="1:12" ht="12.9" customHeight="1">
      <c r="A91" s="134">
        <v>83</v>
      </c>
      <c r="B91" s="134">
        <v>47</v>
      </c>
      <c r="C91" s="217" t="s">
        <v>219</v>
      </c>
      <c r="D91" s="134" t="s">
        <v>53</v>
      </c>
      <c r="E91" s="134" t="s">
        <v>54</v>
      </c>
      <c r="F91" s="134" t="s">
        <v>1211</v>
      </c>
      <c r="G91" s="134" t="s">
        <v>235</v>
      </c>
      <c r="H91" s="134" t="s">
        <v>1242</v>
      </c>
    </row>
    <row r="92" spans="1:12" ht="12.9" customHeight="1">
      <c r="A92" s="134">
        <v>84</v>
      </c>
      <c r="B92" s="134">
        <v>48</v>
      </c>
      <c r="C92" s="217" t="s">
        <v>232</v>
      </c>
      <c r="D92" s="134" t="s">
        <v>62</v>
      </c>
      <c r="E92" s="134" t="s">
        <v>131</v>
      </c>
      <c r="F92" s="134" t="s">
        <v>1211</v>
      </c>
      <c r="G92" s="134" t="s">
        <v>240</v>
      </c>
      <c r="H92" s="134" t="s">
        <v>85</v>
      </c>
    </row>
    <row r="93" spans="1:12" ht="12.9" customHeight="1">
      <c r="A93" s="134">
        <v>85</v>
      </c>
      <c r="B93" s="134">
        <v>49</v>
      </c>
      <c r="C93" s="217" t="s">
        <v>238</v>
      </c>
      <c r="D93" s="134" t="s">
        <v>62</v>
      </c>
      <c r="E93" s="134" t="s">
        <v>92</v>
      </c>
      <c r="F93" s="134" t="s">
        <v>1218</v>
      </c>
      <c r="G93" s="134" t="s">
        <v>815</v>
      </c>
      <c r="H93" s="134" t="s">
        <v>1242</v>
      </c>
    </row>
    <row r="94" spans="1:12" ht="12.9" customHeight="1">
      <c r="A94" s="134"/>
      <c r="B94" s="154" t="s">
        <v>247</v>
      </c>
      <c r="C94" s="134"/>
      <c r="D94" s="134"/>
      <c r="E94" s="134"/>
      <c r="F94" s="134"/>
      <c r="G94" s="134"/>
      <c r="H94" s="134"/>
    </row>
    <row r="95" spans="1:12" ht="12.9" customHeight="1">
      <c r="A95" s="134">
        <v>86</v>
      </c>
      <c r="B95" s="134">
        <v>1</v>
      </c>
      <c r="C95" s="132" t="s">
        <v>239</v>
      </c>
      <c r="D95" s="134" t="s">
        <v>62</v>
      </c>
      <c r="E95" s="134" t="s">
        <v>92</v>
      </c>
      <c r="F95" s="134" t="s">
        <v>1218</v>
      </c>
      <c r="G95" s="134" t="s">
        <v>822</v>
      </c>
      <c r="H95" s="134" t="s">
        <v>58</v>
      </c>
    </row>
    <row r="96" spans="1:12" ht="12.9" customHeight="1">
      <c r="A96" s="134">
        <v>87</v>
      </c>
      <c r="B96" s="134">
        <v>2</v>
      </c>
      <c r="C96" s="132" t="s">
        <v>245</v>
      </c>
      <c r="D96" s="134" t="s">
        <v>62</v>
      </c>
      <c r="E96" s="134" t="s">
        <v>92</v>
      </c>
      <c r="F96" s="134" t="s">
        <v>1218</v>
      </c>
      <c r="G96" s="134" t="s">
        <v>822</v>
      </c>
      <c r="H96" s="134" t="s">
        <v>58</v>
      </c>
    </row>
    <row r="97" spans="1:8" ht="12.9" customHeight="1">
      <c r="A97" s="134">
        <v>88</v>
      </c>
      <c r="B97" s="134">
        <v>3</v>
      </c>
      <c r="C97" s="132" t="s">
        <v>234</v>
      </c>
      <c r="D97" s="134" t="s">
        <v>62</v>
      </c>
      <c r="E97" s="134" t="s">
        <v>54</v>
      </c>
      <c r="F97" s="134" t="s">
        <v>1211</v>
      </c>
      <c r="G97" s="134" t="s">
        <v>255</v>
      </c>
      <c r="H97" s="134" t="s">
        <v>237</v>
      </c>
    </row>
    <row r="98" spans="1:8" ht="12.9" customHeight="1">
      <c r="A98" s="134">
        <v>89</v>
      </c>
      <c r="B98" s="134">
        <v>4</v>
      </c>
      <c r="C98" s="132" t="s">
        <v>242</v>
      </c>
      <c r="D98" s="134" t="s">
        <v>243</v>
      </c>
      <c r="E98" s="134" t="s">
        <v>54</v>
      </c>
      <c r="F98" s="134" t="s">
        <v>1211</v>
      </c>
      <c r="G98" s="134" t="s">
        <v>255</v>
      </c>
      <c r="H98" s="134" t="s">
        <v>237</v>
      </c>
    </row>
    <row r="99" spans="1:8" ht="12.9" customHeight="1">
      <c r="A99" s="134">
        <v>90</v>
      </c>
      <c r="B99" s="134">
        <v>5</v>
      </c>
      <c r="C99" s="132" t="s">
        <v>251</v>
      </c>
      <c r="D99" s="134" t="s">
        <v>76</v>
      </c>
      <c r="E99" s="134" t="s">
        <v>54</v>
      </c>
      <c r="F99" s="134" t="s">
        <v>1211</v>
      </c>
      <c r="G99" s="134" t="s">
        <v>826</v>
      </c>
      <c r="H99" s="134" t="s">
        <v>237</v>
      </c>
    </row>
    <row r="100" spans="1:8" ht="12.9" customHeight="1">
      <c r="A100" s="134">
        <v>91</v>
      </c>
      <c r="B100" s="134">
        <v>6</v>
      </c>
      <c r="C100" s="132" t="s">
        <v>208</v>
      </c>
      <c r="D100" s="134" t="s">
        <v>209</v>
      </c>
      <c r="E100" s="134" t="s">
        <v>210</v>
      </c>
      <c r="F100" s="134" t="s">
        <v>1211</v>
      </c>
      <c r="G100" s="134" t="s">
        <v>815</v>
      </c>
      <c r="H100" s="134" t="s">
        <v>1242</v>
      </c>
    </row>
    <row r="101" spans="1:8" ht="12.9" customHeight="1">
      <c r="A101" s="134">
        <v>92</v>
      </c>
      <c r="B101" s="134">
        <v>7</v>
      </c>
      <c r="C101" s="132" t="s">
        <v>196</v>
      </c>
      <c r="D101" s="134" t="s">
        <v>53</v>
      </c>
      <c r="E101" s="134" t="s">
        <v>54</v>
      </c>
      <c r="F101" s="134" t="s">
        <v>1211</v>
      </c>
      <c r="G101" s="134" t="s">
        <v>815</v>
      </c>
      <c r="H101" s="134" t="s">
        <v>1242</v>
      </c>
    </row>
    <row r="102" spans="1:8" ht="12.9" customHeight="1">
      <c r="A102" s="134">
        <v>93</v>
      </c>
      <c r="B102" s="134">
        <v>8</v>
      </c>
      <c r="C102" s="132" t="s">
        <v>222</v>
      </c>
      <c r="D102" s="134" t="s">
        <v>62</v>
      </c>
      <c r="E102" s="134" t="s">
        <v>131</v>
      </c>
      <c r="F102" s="134" t="s">
        <v>1211</v>
      </c>
      <c r="G102" s="134" t="s">
        <v>823</v>
      </c>
      <c r="H102" s="134" t="s">
        <v>120</v>
      </c>
    </row>
    <row r="103" spans="1:8" ht="12.9" customHeight="1">
      <c r="A103" s="134">
        <v>94</v>
      </c>
      <c r="B103" s="134">
        <v>9</v>
      </c>
      <c r="C103" s="132" t="s">
        <v>248</v>
      </c>
      <c r="D103" s="134" t="s">
        <v>249</v>
      </c>
      <c r="E103" s="134" t="s">
        <v>54</v>
      </c>
      <c r="F103" s="134" t="s">
        <v>1211</v>
      </c>
      <c r="G103" s="133" t="s">
        <v>827</v>
      </c>
      <c r="H103" s="134" t="s">
        <v>58</v>
      </c>
    </row>
    <row r="104" spans="1:8" ht="12.9" customHeight="1">
      <c r="A104" s="134">
        <v>95</v>
      </c>
      <c r="B104" s="134">
        <v>10</v>
      </c>
      <c r="C104" s="132" t="s">
        <v>254</v>
      </c>
      <c r="D104" s="134" t="s">
        <v>112</v>
      </c>
      <c r="E104" s="134" t="s">
        <v>54</v>
      </c>
      <c r="F104" s="134" t="s">
        <v>1211</v>
      </c>
      <c r="G104" s="133" t="s">
        <v>827</v>
      </c>
      <c r="H104" s="134" t="s">
        <v>58</v>
      </c>
    </row>
    <row r="105" spans="1:8" ht="12.9" customHeight="1">
      <c r="A105" s="134">
        <v>96</v>
      </c>
      <c r="B105" s="134">
        <v>11</v>
      </c>
      <c r="C105" s="132" t="s">
        <v>265</v>
      </c>
      <c r="D105" s="134" t="s">
        <v>212</v>
      </c>
      <c r="E105" s="134" t="s">
        <v>54</v>
      </c>
      <c r="F105" s="134" t="s">
        <v>1211</v>
      </c>
      <c r="G105" s="133" t="s">
        <v>266</v>
      </c>
      <c r="H105" s="134" t="s">
        <v>58</v>
      </c>
    </row>
    <row r="106" spans="1:8" ht="12.9" customHeight="1">
      <c r="A106" s="134">
        <v>97</v>
      </c>
      <c r="B106" s="134">
        <v>12</v>
      </c>
      <c r="C106" s="132" t="s">
        <v>260</v>
      </c>
      <c r="D106" s="134" t="s">
        <v>62</v>
      </c>
      <c r="E106" s="134" t="s">
        <v>131</v>
      </c>
      <c r="F106" s="134" t="s">
        <v>1211</v>
      </c>
      <c r="G106" s="134" t="s">
        <v>274</v>
      </c>
      <c r="H106" s="134" t="s">
        <v>120</v>
      </c>
    </row>
    <row r="107" spans="1:8" ht="12.9" customHeight="1">
      <c r="A107" s="134">
        <v>98</v>
      </c>
      <c r="B107" s="134">
        <v>13</v>
      </c>
      <c r="C107" s="132" t="s">
        <v>268</v>
      </c>
      <c r="D107" s="134" t="s">
        <v>62</v>
      </c>
      <c r="E107" s="134" t="s">
        <v>131</v>
      </c>
      <c r="F107" s="134" t="s">
        <v>1211</v>
      </c>
      <c r="G107" s="134" t="s">
        <v>274</v>
      </c>
      <c r="H107" s="534" t="s">
        <v>1679</v>
      </c>
    </row>
    <row r="108" spans="1:8" ht="12.9" customHeight="1">
      <c r="A108" s="134">
        <v>99</v>
      </c>
      <c r="B108" s="134">
        <v>14</v>
      </c>
      <c r="C108" s="132" t="s">
        <v>257</v>
      </c>
      <c r="D108" s="221" t="s">
        <v>62</v>
      </c>
      <c r="E108" s="221" t="s">
        <v>54</v>
      </c>
      <c r="F108" s="134" t="s">
        <v>1211</v>
      </c>
      <c r="G108" s="134" t="s">
        <v>277</v>
      </c>
      <c r="H108" s="221" t="s">
        <v>58</v>
      </c>
    </row>
    <row r="109" spans="1:8" ht="12.9" customHeight="1">
      <c r="A109" s="134">
        <v>100</v>
      </c>
      <c r="B109" s="134">
        <v>15</v>
      </c>
      <c r="C109" s="132" t="s">
        <v>271</v>
      </c>
      <c r="D109" s="221" t="s">
        <v>53</v>
      </c>
      <c r="E109" s="221" t="s">
        <v>131</v>
      </c>
      <c r="F109" s="134" t="s">
        <v>1211</v>
      </c>
      <c r="G109" s="134" t="s">
        <v>279</v>
      </c>
      <c r="H109" s="134" t="s">
        <v>237</v>
      </c>
    </row>
    <row r="110" spans="1:8" ht="12.9" customHeight="1">
      <c r="A110" s="134">
        <v>101</v>
      </c>
      <c r="B110" s="134">
        <v>16</v>
      </c>
      <c r="C110" s="132" t="s">
        <v>273</v>
      </c>
      <c r="D110" s="134" t="s">
        <v>62</v>
      </c>
      <c r="E110" s="134" t="s">
        <v>131</v>
      </c>
      <c r="F110" s="134" t="s">
        <v>1211</v>
      </c>
      <c r="G110" s="134" t="s">
        <v>279</v>
      </c>
      <c r="H110" s="134" t="s">
        <v>237</v>
      </c>
    </row>
    <row r="111" spans="1:8" ht="12.9" customHeight="1">
      <c r="A111" s="134">
        <v>102</v>
      </c>
      <c r="B111" s="134">
        <v>17</v>
      </c>
      <c r="C111" s="132" t="s">
        <v>276</v>
      </c>
      <c r="D111" s="134" t="s">
        <v>167</v>
      </c>
      <c r="E111" s="134" t="s">
        <v>131</v>
      </c>
      <c r="F111" s="134" t="s">
        <v>1211</v>
      </c>
      <c r="G111" s="134" t="s">
        <v>279</v>
      </c>
      <c r="H111" s="134" t="s">
        <v>237</v>
      </c>
    </row>
    <row r="112" spans="1:8" ht="12.9" customHeight="1">
      <c r="B112" s="154" t="s">
        <v>1233</v>
      </c>
    </row>
    <row r="113" spans="1:8" ht="12.9" customHeight="1">
      <c r="A113" s="134">
        <v>103</v>
      </c>
      <c r="B113" s="134">
        <v>1</v>
      </c>
      <c r="C113" s="132" t="s">
        <v>280</v>
      </c>
      <c r="D113" s="134" t="s">
        <v>62</v>
      </c>
      <c r="E113" s="134" t="s">
        <v>131</v>
      </c>
      <c r="F113" s="134" t="s">
        <v>1211</v>
      </c>
      <c r="G113" s="134" t="s">
        <v>1246</v>
      </c>
      <c r="H113" s="134" t="s">
        <v>237</v>
      </c>
    </row>
    <row r="114" spans="1:8" ht="12.9" customHeight="1">
      <c r="A114" s="134">
        <v>104</v>
      </c>
      <c r="B114" s="134">
        <v>2</v>
      </c>
      <c r="C114" s="132" t="s">
        <v>286</v>
      </c>
      <c r="D114" s="134" t="s">
        <v>287</v>
      </c>
      <c r="E114" s="134" t="s">
        <v>131</v>
      </c>
      <c r="F114" s="134" t="s">
        <v>1211</v>
      </c>
      <c r="G114" s="222" t="s">
        <v>289</v>
      </c>
      <c r="H114" s="134" t="s">
        <v>237</v>
      </c>
    </row>
    <row r="115" spans="1:8" ht="12.9" customHeight="1">
      <c r="A115" s="134">
        <v>105</v>
      </c>
      <c r="B115" s="134">
        <v>3</v>
      </c>
      <c r="C115" s="132" t="s">
        <v>294</v>
      </c>
      <c r="D115" s="134" t="s">
        <v>249</v>
      </c>
      <c r="E115" s="134" t="s">
        <v>131</v>
      </c>
      <c r="F115" s="134" t="s">
        <v>1211</v>
      </c>
      <c r="G115" s="134" t="s">
        <v>301</v>
      </c>
      <c r="H115" s="134" t="s">
        <v>120</v>
      </c>
    </row>
    <row r="116" spans="1:8" ht="12.9" customHeight="1">
      <c r="A116" s="134">
        <v>106</v>
      </c>
      <c r="B116" s="134">
        <v>4</v>
      </c>
      <c r="C116" s="132" t="s">
        <v>284</v>
      </c>
      <c r="D116" s="134" t="s">
        <v>167</v>
      </c>
      <c r="E116" s="134" t="s">
        <v>131</v>
      </c>
      <c r="F116" s="134" t="s">
        <v>1211</v>
      </c>
      <c r="G116" s="222" t="s">
        <v>299</v>
      </c>
      <c r="H116" s="534" t="s">
        <v>1679</v>
      </c>
    </row>
    <row r="117" spans="1:8" ht="12.9" customHeight="1">
      <c r="A117" s="134">
        <v>107</v>
      </c>
      <c r="B117" s="134">
        <v>5</v>
      </c>
      <c r="C117" s="132" t="s">
        <v>290</v>
      </c>
      <c r="D117" s="134" t="s">
        <v>167</v>
      </c>
      <c r="E117" s="134" t="s">
        <v>131</v>
      </c>
      <c r="F117" s="134" t="s">
        <v>1211</v>
      </c>
      <c r="G117" s="222" t="s">
        <v>299</v>
      </c>
      <c r="H117" s="534" t="s">
        <v>1679</v>
      </c>
    </row>
    <row r="118" spans="1:8" ht="12.9" customHeight="1">
      <c r="A118" s="134">
        <v>108</v>
      </c>
      <c r="B118" s="134">
        <v>6</v>
      </c>
      <c r="C118" s="132" t="s">
        <v>292</v>
      </c>
      <c r="D118" s="134" t="s">
        <v>167</v>
      </c>
      <c r="E118" s="134" t="s">
        <v>131</v>
      </c>
      <c r="F118" s="134" t="s">
        <v>1211</v>
      </c>
      <c r="G118" s="222" t="s">
        <v>299</v>
      </c>
      <c r="H118" s="534" t="s">
        <v>1679</v>
      </c>
    </row>
    <row r="119" spans="1:8" ht="12.9" customHeight="1">
      <c r="A119" s="134">
        <v>109</v>
      </c>
      <c r="B119" s="134">
        <v>7</v>
      </c>
      <c r="C119" s="132" t="s">
        <v>297</v>
      </c>
      <c r="D119" s="134" t="s">
        <v>249</v>
      </c>
      <c r="E119" s="134" t="s">
        <v>131</v>
      </c>
      <c r="F119" s="134" t="s">
        <v>1211</v>
      </c>
      <c r="G119" s="222" t="s">
        <v>302</v>
      </c>
      <c r="H119" s="534" t="s">
        <v>1679</v>
      </c>
    </row>
    <row r="120" spans="1:8" ht="12.9" customHeight="1">
      <c r="A120" s="134">
        <v>110</v>
      </c>
      <c r="B120" s="134">
        <v>8</v>
      </c>
      <c r="C120" s="132" t="s">
        <v>263</v>
      </c>
      <c r="D120" s="221" t="s">
        <v>76</v>
      </c>
      <c r="E120" s="134" t="s">
        <v>131</v>
      </c>
      <c r="F120" s="134" t="s">
        <v>1211</v>
      </c>
      <c r="G120" s="222" t="s">
        <v>302</v>
      </c>
      <c r="H120" s="534" t="s">
        <v>1679</v>
      </c>
    </row>
    <row r="121" spans="1:8" ht="12.9" customHeight="1">
      <c r="A121" s="134">
        <v>111</v>
      </c>
      <c r="B121" s="134">
        <v>9</v>
      </c>
      <c r="C121" s="132" t="s">
        <v>267</v>
      </c>
      <c r="D121" s="134" t="s">
        <v>62</v>
      </c>
      <c r="E121" s="134" t="s">
        <v>131</v>
      </c>
      <c r="F121" s="134" t="s">
        <v>1211</v>
      </c>
      <c r="G121" s="221" t="s">
        <v>307</v>
      </c>
      <c r="H121" s="134" t="s">
        <v>1244</v>
      </c>
    </row>
    <row r="122" spans="1:8" ht="12.9" customHeight="1">
      <c r="A122" s="134">
        <v>112</v>
      </c>
      <c r="B122" s="134">
        <v>10</v>
      </c>
      <c r="C122" s="132" t="s">
        <v>300</v>
      </c>
      <c r="D122" s="134" t="s">
        <v>76</v>
      </c>
      <c r="E122" s="134" t="s">
        <v>131</v>
      </c>
      <c r="F122" s="134" t="s">
        <v>1211</v>
      </c>
      <c r="G122" s="221" t="s">
        <v>307</v>
      </c>
      <c r="H122" s="134" t="s">
        <v>1244</v>
      </c>
    </row>
    <row r="123" spans="1:8" ht="12.9" customHeight="1">
      <c r="B123" s="154" t="s">
        <v>303</v>
      </c>
    </row>
    <row r="124" spans="1:8" ht="12.9" customHeight="1">
      <c r="A124" s="134">
        <v>113</v>
      </c>
      <c r="B124" s="134">
        <v>1</v>
      </c>
      <c r="C124" s="132" t="s">
        <v>304</v>
      </c>
      <c r="D124" s="134" t="s">
        <v>305</v>
      </c>
      <c r="E124" s="134" t="s">
        <v>131</v>
      </c>
      <c r="F124" s="134" t="s">
        <v>1211</v>
      </c>
      <c r="G124" s="222" t="s">
        <v>308</v>
      </c>
      <c r="H124" s="134" t="s">
        <v>120</v>
      </c>
    </row>
    <row r="125" spans="1:8" ht="12.9" customHeight="1">
      <c r="A125" s="134">
        <v>114</v>
      </c>
      <c r="B125" s="134">
        <v>2</v>
      </c>
      <c r="C125" s="132" t="s">
        <v>319</v>
      </c>
      <c r="D125" s="134" t="s">
        <v>249</v>
      </c>
      <c r="E125" s="134" t="s">
        <v>131</v>
      </c>
      <c r="F125" s="134" t="s">
        <v>1211</v>
      </c>
      <c r="G125" s="222" t="s">
        <v>324</v>
      </c>
      <c r="H125" s="134" t="s">
        <v>321</v>
      </c>
    </row>
    <row r="126" spans="1:8" ht="12.9" customHeight="1">
      <c r="A126" s="134">
        <v>115</v>
      </c>
      <c r="B126" s="134">
        <v>3</v>
      </c>
      <c r="C126" s="132" t="s">
        <v>322</v>
      </c>
      <c r="D126" s="134" t="s">
        <v>249</v>
      </c>
      <c r="E126" s="134" t="s">
        <v>131</v>
      </c>
      <c r="F126" s="134" t="s">
        <v>1211</v>
      </c>
      <c r="G126" s="222" t="s">
        <v>328</v>
      </c>
      <c r="H126" s="134" t="s">
        <v>237</v>
      </c>
    </row>
    <row r="127" spans="1:8" ht="12.9" customHeight="1">
      <c r="A127" s="134">
        <v>116</v>
      </c>
      <c r="B127" s="134">
        <v>4</v>
      </c>
      <c r="C127" s="132" t="s">
        <v>309</v>
      </c>
      <c r="D127" s="134" t="s">
        <v>167</v>
      </c>
      <c r="E127" s="134" t="s">
        <v>131</v>
      </c>
      <c r="F127" s="134" t="s">
        <v>1211</v>
      </c>
      <c r="G127" s="222" t="s">
        <v>331</v>
      </c>
      <c r="H127" s="134" t="s">
        <v>120</v>
      </c>
    </row>
    <row r="128" spans="1:8" ht="12.9" customHeight="1">
      <c r="A128" s="134">
        <v>117</v>
      </c>
      <c r="B128" s="134">
        <v>5</v>
      </c>
      <c r="C128" s="132" t="s">
        <v>313</v>
      </c>
      <c r="D128" s="134" t="s">
        <v>53</v>
      </c>
      <c r="E128" s="134" t="s">
        <v>131</v>
      </c>
      <c r="F128" s="134" t="s">
        <v>1211</v>
      </c>
      <c r="G128" s="222" t="s">
        <v>331</v>
      </c>
      <c r="H128" s="134" t="s">
        <v>120</v>
      </c>
    </row>
    <row r="129" spans="1:13" ht="12.9" customHeight="1">
      <c r="A129" s="134">
        <v>118</v>
      </c>
      <c r="B129" s="134">
        <v>6</v>
      </c>
      <c r="C129" s="132" t="s">
        <v>329</v>
      </c>
      <c r="D129" s="134" t="s">
        <v>76</v>
      </c>
      <c r="E129" s="134" t="s">
        <v>131</v>
      </c>
      <c r="F129" s="134" t="s">
        <v>1211</v>
      </c>
      <c r="G129" s="222" t="s">
        <v>331</v>
      </c>
      <c r="H129" s="134" t="s">
        <v>321</v>
      </c>
      <c r="L129" s="160">
        <f>6+5.99+29.97</f>
        <v>41.96</v>
      </c>
      <c r="M129" s="160">
        <f>L129-0.14</f>
        <v>41.82</v>
      </c>
    </row>
    <row r="130" spans="1:13" ht="12.9" customHeight="1">
      <c r="A130" s="162"/>
      <c r="B130" s="154" t="s">
        <v>335</v>
      </c>
      <c r="C130" s="162"/>
      <c r="D130" s="134"/>
      <c r="E130" s="134"/>
      <c r="F130" s="134"/>
      <c r="G130" s="223"/>
      <c r="H130" s="162"/>
    </row>
    <row r="131" spans="1:13" ht="12.9" customHeight="1">
      <c r="A131" s="134">
        <v>119</v>
      </c>
      <c r="B131" s="134">
        <v>1</v>
      </c>
      <c r="C131" s="132" t="s">
        <v>326</v>
      </c>
      <c r="D131" s="134" t="s">
        <v>186</v>
      </c>
      <c r="E131" s="134" t="s">
        <v>131</v>
      </c>
      <c r="F131" s="134" t="s">
        <v>1211</v>
      </c>
      <c r="G131" s="222" t="s">
        <v>189</v>
      </c>
      <c r="H131" s="134" t="s">
        <v>120</v>
      </c>
    </row>
    <row r="132" spans="1:13" ht="12.9" customHeight="1">
      <c r="A132" s="134">
        <v>120</v>
      </c>
      <c r="B132" s="134">
        <v>2</v>
      </c>
      <c r="C132" s="132" t="s">
        <v>334</v>
      </c>
      <c r="D132" s="134" t="s">
        <v>186</v>
      </c>
      <c r="E132" s="134" t="s">
        <v>131</v>
      </c>
      <c r="F132" s="134" t="s">
        <v>1211</v>
      </c>
      <c r="G132" s="222" t="s">
        <v>190</v>
      </c>
      <c r="H132" s="134" t="s">
        <v>120</v>
      </c>
    </row>
    <row r="133" spans="1:13" ht="12.9" customHeight="1">
      <c r="A133" s="134">
        <v>121</v>
      </c>
      <c r="B133" s="134">
        <v>3</v>
      </c>
      <c r="C133" s="132" t="s">
        <v>336</v>
      </c>
      <c r="D133" s="134" t="s">
        <v>186</v>
      </c>
      <c r="E133" s="134" t="s">
        <v>131</v>
      </c>
      <c r="F133" s="134" t="s">
        <v>1211</v>
      </c>
      <c r="G133" s="222" t="s">
        <v>339</v>
      </c>
      <c r="H133" s="134" t="s">
        <v>237</v>
      </c>
    </row>
    <row r="134" spans="1:13" ht="12.9" customHeight="1">
      <c r="A134" s="134">
        <v>122</v>
      </c>
      <c r="B134" s="134">
        <v>4</v>
      </c>
      <c r="C134" s="132" t="s">
        <v>332</v>
      </c>
      <c r="D134" s="134" t="s">
        <v>167</v>
      </c>
      <c r="E134" s="134" t="s">
        <v>131</v>
      </c>
      <c r="F134" s="134" t="s">
        <v>1211</v>
      </c>
      <c r="G134" s="222" t="s">
        <v>339</v>
      </c>
      <c r="H134" s="134" t="s">
        <v>237</v>
      </c>
    </row>
    <row r="135" spans="1:13" ht="12.9" customHeight="1">
      <c r="A135" s="134">
        <v>123</v>
      </c>
      <c r="B135" s="134">
        <v>5</v>
      </c>
      <c r="C135" s="132" t="s">
        <v>317</v>
      </c>
      <c r="D135" s="134" t="s">
        <v>62</v>
      </c>
      <c r="E135" s="134" t="s">
        <v>131</v>
      </c>
      <c r="F135" s="134" t="s">
        <v>1211</v>
      </c>
      <c r="G135" s="222" t="s">
        <v>339</v>
      </c>
      <c r="H135" s="134" t="s">
        <v>237</v>
      </c>
    </row>
    <row r="136" spans="1:13" ht="12.9" customHeight="1">
      <c r="A136" s="134">
        <v>124</v>
      </c>
      <c r="B136" s="134">
        <v>6</v>
      </c>
      <c r="C136" s="132" t="s">
        <v>340</v>
      </c>
      <c r="D136" s="134" t="s">
        <v>287</v>
      </c>
      <c r="E136" s="134" t="s">
        <v>131</v>
      </c>
      <c r="F136" s="134" t="s">
        <v>1211</v>
      </c>
      <c r="G136" s="222" t="s">
        <v>1247</v>
      </c>
      <c r="H136" s="134" t="s">
        <v>321</v>
      </c>
    </row>
    <row r="137" spans="1:13" ht="12.9" customHeight="1">
      <c r="A137" s="162"/>
      <c r="B137" s="194" t="s">
        <v>345</v>
      </c>
      <c r="C137" s="132"/>
      <c r="D137" s="134"/>
      <c r="E137" s="162"/>
      <c r="F137" s="162"/>
      <c r="G137" s="223"/>
      <c r="H137" s="134"/>
    </row>
    <row r="138" spans="1:13" ht="12.9" customHeight="1">
      <c r="A138" s="134">
        <v>125</v>
      </c>
      <c r="B138" s="134">
        <v>1</v>
      </c>
      <c r="C138" s="132" t="s">
        <v>342</v>
      </c>
      <c r="D138" s="134" t="s">
        <v>62</v>
      </c>
      <c r="E138" s="134" t="s">
        <v>131</v>
      </c>
      <c r="F138" s="134" t="s">
        <v>1211</v>
      </c>
      <c r="G138" s="222" t="s">
        <v>835</v>
      </c>
      <c r="H138" s="134" t="s">
        <v>237</v>
      </c>
    </row>
    <row r="139" spans="1:13" ht="12.9" customHeight="1">
      <c r="A139" s="134">
        <v>126</v>
      </c>
      <c r="B139" s="134">
        <v>2</v>
      </c>
      <c r="C139" s="132" t="s">
        <v>350</v>
      </c>
      <c r="D139" s="134" t="s">
        <v>351</v>
      </c>
      <c r="E139" s="134" t="s">
        <v>92</v>
      </c>
      <c r="F139" s="134" t="s">
        <v>1218</v>
      </c>
      <c r="G139" s="222" t="s">
        <v>862</v>
      </c>
      <c r="H139" s="134" t="s">
        <v>237</v>
      </c>
    </row>
    <row r="140" spans="1:13" ht="12.9" customHeight="1">
      <c r="A140" s="162"/>
      <c r="B140" s="194" t="s">
        <v>354</v>
      </c>
      <c r="C140" s="134"/>
      <c r="D140" s="134"/>
      <c r="E140" s="134"/>
      <c r="F140" s="134"/>
      <c r="G140" s="222"/>
      <c r="H140" s="162"/>
    </row>
    <row r="141" spans="1:13" ht="12.9" customHeight="1">
      <c r="A141" s="134">
        <v>127</v>
      </c>
      <c r="B141" s="134">
        <v>1</v>
      </c>
      <c r="C141" s="132" t="s">
        <v>346</v>
      </c>
      <c r="D141" s="134" t="s">
        <v>347</v>
      </c>
      <c r="E141" s="134" t="s">
        <v>131</v>
      </c>
      <c r="F141" s="134" t="s">
        <v>1211</v>
      </c>
      <c r="G141" s="222" t="s">
        <v>856</v>
      </c>
      <c r="H141" s="134" t="s">
        <v>120</v>
      </c>
    </row>
    <row r="142" spans="1:13" ht="12.9" customHeight="1">
      <c r="A142" s="134">
        <v>128</v>
      </c>
      <c r="B142" s="134">
        <v>2</v>
      </c>
      <c r="C142" s="132" t="s">
        <v>355</v>
      </c>
      <c r="D142" s="134" t="s">
        <v>62</v>
      </c>
      <c r="E142" s="134" t="s">
        <v>92</v>
      </c>
      <c r="F142" s="134" t="s">
        <v>1218</v>
      </c>
      <c r="G142" s="222" t="s">
        <v>863</v>
      </c>
      <c r="H142" s="134" t="s">
        <v>237</v>
      </c>
    </row>
    <row r="143" spans="1:13" ht="12.9" customHeight="1">
      <c r="A143" s="134">
        <v>129</v>
      </c>
      <c r="B143" s="134">
        <v>3</v>
      </c>
      <c r="C143" s="132" t="s">
        <v>357</v>
      </c>
      <c r="D143" s="134" t="s">
        <v>62</v>
      </c>
      <c r="E143" s="134" t="s">
        <v>92</v>
      </c>
      <c r="F143" s="134" t="s">
        <v>1218</v>
      </c>
      <c r="G143" s="222" t="s">
        <v>359</v>
      </c>
      <c r="H143" s="134" t="s">
        <v>237</v>
      </c>
    </row>
    <row r="144" spans="1:13" ht="12.9" customHeight="1">
      <c r="B144" s="194" t="s">
        <v>368</v>
      </c>
      <c r="C144" s="162"/>
      <c r="D144" s="162"/>
      <c r="E144" s="162"/>
      <c r="F144" s="162"/>
      <c r="G144" s="223"/>
    </row>
    <row r="145" spans="1:8" ht="12.9" customHeight="1">
      <c r="A145" s="134">
        <v>130</v>
      </c>
      <c r="B145" s="134">
        <v>1</v>
      </c>
      <c r="C145" s="132" t="s">
        <v>365</v>
      </c>
      <c r="D145" s="134" t="s">
        <v>62</v>
      </c>
      <c r="E145" s="134" t="s">
        <v>361</v>
      </c>
      <c r="F145" s="134" t="s">
        <v>1211</v>
      </c>
      <c r="G145" s="222" t="s">
        <v>880</v>
      </c>
      <c r="H145" s="134" t="s">
        <v>237</v>
      </c>
    </row>
    <row r="146" spans="1:8" ht="12.9" customHeight="1">
      <c r="A146" s="134">
        <v>131</v>
      </c>
      <c r="B146" s="134">
        <v>2</v>
      </c>
      <c r="C146" s="132" t="s">
        <v>369</v>
      </c>
      <c r="D146" s="134" t="s">
        <v>227</v>
      </c>
      <c r="E146" s="134" t="s">
        <v>361</v>
      </c>
      <c r="F146" s="134" t="s">
        <v>1211</v>
      </c>
      <c r="G146" s="222" t="s">
        <v>386</v>
      </c>
      <c r="H146" s="134" t="s">
        <v>237</v>
      </c>
    </row>
    <row r="147" spans="1:8" ht="12.9" customHeight="1">
      <c r="A147" s="134">
        <v>132</v>
      </c>
      <c r="B147" s="134">
        <v>3</v>
      </c>
      <c r="C147" s="132" t="s">
        <v>372</v>
      </c>
      <c r="D147" s="134" t="s">
        <v>143</v>
      </c>
      <c r="E147" s="134" t="s">
        <v>361</v>
      </c>
      <c r="F147" s="134" t="s">
        <v>1211</v>
      </c>
      <c r="G147" s="222" t="s">
        <v>388</v>
      </c>
      <c r="H147" s="134" t="s">
        <v>237</v>
      </c>
    </row>
    <row r="148" spans="1:8" ht="12.9" customHeight="1">
      <c r="A148" s="134">
        <v>133</v>
      </c>
      <c r="B148" s="134">
        <v>4</v>
      </c>
      <c r="C148" s="132" t="s">
        <v>387</v>
      </c>
      <c r="D148" s="134" t="s">
        <v>62</v>
      </c>
      <c r="E148" s="134" t="s">
        <v>361</v>
      </c>
      <c r="F148" s="134" t="s">
        <v>1211</v>
      </c>
      <c r="G148" s="222" t="s">
        <v>388</v>
      </c>
      <c r="H148" s="134" t="s">
        <v>237</v>
      </c>
    </row>
    <row r="149" spans="1:8" ht="12.9" customHeight="1">
      <c r="A149" s="134">
        <v>134</v>
      </c>
      <c r="B149" s="134">
        <v>5</v>
      </c>
      <c r="C149" s="132" t="s">
        <v>378</v>
      </c>
      <c r="D149" s="134" t="s">
        <v>112</v>
      </c>
      <c r="E149" s="134" t="s">
        <v>54</v>
      </c>
      <c r="F149" s="134" t="s">
        <v>1211</v>
      </c>
      <c r="G149" s="222" t="s">
        <v>390</v>
      </c>
      <c r="H149" s="134" t="s">
        <v>379</v>
      </c>
    </row>
    <row r="150" spans="1:8" ht="12.9" customHeight="1">
      <c r="A150" s="134">
        <v>135</v>
      </c>
      <c r="B150" s="134">
        <v>6</v>
      </c>
      <c r="C150" s="132" t="s">
        <v>384</v>
      </c>
      <c r="D150" s="134" t="s">
        <v>76</v>
      </c>
      <c r="E150" s="134" t="s">
        <v>54</v>
      </c>
      <c r="F150" s="134" t="s">
        <v>1211</v>
      </c>
      <c r="G150" s="222" t="s">
        <v>391</v>
      </c>
      <c r="H150" s="134" t="s">
        <v>379</v>
      </c>
    </row>
    <row r="151" spans="1:8" ht="12.9" customHeight="1">
      <c r="A151" s="134">
        <v>136</v>
      </c>
      <c r="B151" s="134">
        <v>7</v>
      </c>
      <c r="C151" s="132" t="s">
        <v>389</v>
      </c>
      <c r="D151" s="134" t="s">
        <v>76</v>
      </c>
      <c r="E151" s="134" t="s">
        <v>54</v>
      </c>
      <c r="F151" s="134" t="s">
        <v>1211</v>
      </c>
      <c r="G151" s="222" t="s">
        <v>393</v>
      </c>
      <c r="H151" s="134" t="s">
        <v>379</v>
      </c>
    </row>
    <row r="152" spans="1:8" ht="12.9" customHeight="1">
      <c r="A152" s="134">
        <v>137</v>
      </c>
      <c r="B152" s="134">
        <v>8</v>
      </c>
      <c r="C152" s="132" t="s">
        <v>380</v>
      </c>
      <c r="D152" s="134" t="s">
        <v>76</v>
      </c>
      <c r="E152" s="134" t="s">
        <v>54</v>
      </c>
      <c r="F152" s="134" t="s">
        <v>1211</v>
      </c>
      <c r="G152" s="222" t="s">
        <v>393</v>
      </c>
      <c r="H152" s="534" t="s">
        <v>1679</v>
      </c>
    </row>
    <row r="153" spans="1:8" ht="12.9" customHeight="1">
      <c r="A153" s="134">
        <v>138</v>
      </c>
      <c r="B153" s="134">
        <v>9</v>
      </c>
      <c r="C153" s="132" t="s">
        <v>392</v>
      </c>
      <c r="D153" s="134" t="s">
        <v>76</v>
      </c>
      <c r="E153" s="134" t="s">
        <v>54</v>
      </c>
      <c r="F153" s="134" t="s">
        <v>1211</v>
      </c>
      <c r="G153" s="222" t="s">
        <v>397</v>
      </c>
      <c r="H153" s="134" t="s">
        <v>379</v>
      </c>
    </row>
    <row r="154" spans="1:8" ht="12.9" customHeight="1">
      <c r="A154" s="134">
        <v>139</v>
      </c>
      <c r="B154" s="134">
        <v>10</v>
      </c>
      <c r="C154" s="132" t="s">
        <v>405</v>
      </c>
      <c r="D154" s="134" t="s">
        <v>406</v>
      </c>
      <c r="E154" s="134" t="s">
        <v>92</v>
      </c>
      <c r="F154" s="134" t="s">
        <v>1211</v>
      </c>
      <c r="G154" s="222" t="s">
        <v>407</v>
      </c>
      <c r="H154" s="134" t="s">
        <v>237</v>
      </c>
    </row>
    <row r="155" spans="1:8" ht="12.9" customHeight="1">
      <c r="A155" s="134">
        <v>140</v>
      </c>
      <c r="B155" s="134">
        <v>11</v>
      </c>
      <c r="C155" s="132" t="s">
        <v>394</v>
      </c>
      <c r="D155" s="134" t="s">
        <v>62</v>
      </c>
      <c r="E155" s="134" t="s">
        <v>54</v>
      </c>
      <c r="F155" s="134" t="s">
        <v>1211</v>
      </c>
      <c r="G155" s="222" t="s">
        <v>407</v>
      </c>
      <c r="H155" s="134" t="s">
        <v>237</v>
      </c>
    </row>
    <row r="156" spans="1:8" ht="12.9" customHeight="1">
      <c r="A156" s="134">
        <v>141</v>
      </c>
      <c r="B156" s="134">
        <v>12</v>
      </c>
      <c r="C156" s="132" t="s">
        <v>408</v>
      </c>
      <c r="D156" s="134" t="s">
        <v>53</v>
      </c>
      <c r="E156" s="134" t="s">
        <v>92</v>
      </c>
      <c r="F156" s="134" t="s">
        <v>1218</v>
      </c>
      <c r="G156" s="222" t="s">
        <v>422</v>
      </c>
      <c r="H156" s="134" t="s">
        <v>74</v>
      </c>
    </row>
    <row r="157" spans="1:8" ht="12.9" customHeight="1">
      <c r="A157" s="134">
        <v>142</v>
      </c>
      <c r="B157" s="134">
        <v>13</v>
      </c>
      <c r="C157" s="132" t="s">
        <v>375</v>
      </c>
      <c r="D157" s="134" t="s">
        <v>53</v>
      </c>
      <c r="E157" s="134" t="s">
        <v>361</v>
      </c>
      <c r="F157" s="134" t="s">
        <v>1211</v>
      </c>
      <c r="G157" s="222" t="s">
        <v>414</v>
      </c>
      <c r="H157" s="134" t="s">
        <v>364</v>
      </c>
    </row>
    <row r="158" spans="1:8" ht="12.9" customHeight="1">
      <c r="A158" s="134">
        <v>143</v>
      </c>
      <c r="B158" s="134">
        <v>14</v>
      </c>
      <c r="C158" s="132" t="s">
        <v>360</v>
      </c>
      <c r="D158" s="134" t="s">
        <v>186</v>
      </c>
      <c r="E158" s="134" t="s">
        <v>361</v>
      </c>
      <c r="F158" s="134" t="s">
        <v>1211</v>
      </c>
      <c r="G158" s="222" t="s">
        <v>414</v>
      </c>
      <c r="H158" s="134" t="s">
        <v>364</v>
      </c>
    </row>
    <row r="159" spans="1:8" ht="12.9" customHeight="1">
      <c r="B159" s="194" t="s">
        <v>412</v>
      </c>
    </row>
    <row r="160" spans="1:8" ht="12.9" customHeight="1">
      <c r="A160" s="134">
        <v>144</v>
      </c>
      <c r="B160" s="134">
        <v>1</v>
      </c>
      <c r="C160" s="132" t="s">
        <v>401</v>
      </c>
      <c r="D160" s="134" t="s">
        <v>143</v>
      </c>
      <c r="E160" s="134" t="s">
        <v>54</v>
      </c>
      <c r="F160" s="134" t="s">
        <v>1211</v>
      </c>
      <c r="G160" s="222" t="s">
        <v>415</v>
      </c>
      <c r="H160" s="134" t="s">
        <v>237</v>
      </c>
    </row>
    <row r="161" spans="1:8" ht="12.9" customHeight="1">
      <c r="A161" s="134">
        <v>145</v>
      </c>
      <c r="B161" s="134">
        <v>2</v>
      </c>
      <c r="C161" s="132" t="s">
        <v>416</v>
      </c>
      <c r="D161" s="142" t="s">
        <v>287</v>
      </c>
      <c r="E161" s="134" t="s">
        <v>54</v>
      </c>
      <c r="F161" s="134" t="s">
        <v>1211</v>
      </c>
      <c r="G161" s="222" t="s">
        <v>1248</v>
      </c>
      <c r="H161" s="134" t="s">
        <v>237</v>
      </c>
    </row>
    <row r="162" spans="1:8" ht="12.9" customHeight="1">
      <c r="A162" s="134">
        <v>146</v>
      </c>
      <c r="B162" s="134">
        <v>3</v>
      </c>
      <c r="C162" s="132" t="s">
        <v>402</v>
      </c>
      <c r="D162" s="134" t="s">
        <v>76</v>
      </c>
      <c r="E162" s="134" t="s">
        <v>54</v>
      </c>
      <c r="F162" s="134" t="s">
        <v>1211</v>
      </c>
      <c r="G162" s="134" t="s">
        <v>425</v>
      </c>
      <c r="H162" s="134" t="s">
        <v>379</v>
      </c>
    </row>
    <row r="163" spans="1:8" ht="12.9" customHeight="1">
      <c r="A163" s="134">
        <v>147</v>
      </c>
      <c r="B163" s="134">
        <v>4</v>
      </c>
      <c r="C163" s="132" t="s">
        <v>409</v>
      </c>
      <c r="D163" s="134" t="s">
        <v>76</v>
      </c>
      <c r="E163" s="134" t="s">
        <v>54</v>
      </c>
      <c r="F163" s="134" t="s">
        <v>1211</v>
      </c>
      <c r="G163" s="134" t="s">
        <v>425</v>
      </c>
      <c r="H163" s="134" t="s">
        <v>1249</v>
      </c>
    </row>
    <row r="164" spans="1:8" ht="12.9" customHeight="1">
      <c r="A164" s="134">
        <v>148</v>
      </c>
      <c r="B164" s="134">
        <v>5</v>
      </c>
      <c r="C164" s="132" t="s">
        <v>396</v>
      </c>
      <c r="D164" s="134" t="s">
        <v>76</v>
      </c>
      <c r="E164" s="134" t="s">
        <v>54</v>
      </c>
      <c r="F164" s="134" t="s">
        <v>1211</v>
      </c>
      <c r="G164" s="134" t="s">
        <v>425</v>
      </c>
      <c r="H164" s="134" t="s">
        <v>379</v>
      </c>
    </row>
    <row r="165" spans="1:8" ht="12.9" customHeight="1">
      <c r="A165" s="134">
        <v>149</v>
      </c>
      <c r="B165" s="134">
        <v>6</v>
      </c>
      <c r="C165" s="132" t="s">
        <v>413</v>
      </c>
      <c r="D165" s="134" t="s">
        <v>76</v>
      </c>
      <c r="E165" s="134" t="s">
        <v>54</v>
      </c>
      <c r="F165" s="134" t="s">
        <v>1211</v>
      </c>
      <c r="G165" s="134" t="s">
        <v>425</v>
      </c>
      <c r="H165" s="534" t="s">
        <v>1679</v>
      </c>
    </row>
    <row r="166" spans="1:8" ht="12.9" customHeight="1">
      <c r="A166" s="134">
        <v>150</v>
      </c>
      <c r="B166" s="134">
        <v>7</v>
      </c>
      <c r="C166" s="132" t="s">
        <v>399</v>
      </c>
      <c r="D166" s="134" t="s">
        <v>62</v>
      </c>
      <c r="E166" s="134" t="s">
        <v>54</v>
      </c>
      <c r="F166" s="134" t="s">
        <v>1211</v>
      </c>
      <c r="G166" s="134" t="s">
        <v>425</v>
      </c>
      <c r="H166" s="534" t="s">
        <v>1679</v>
      </c>
    </row>
    <row r="167" spans="1:8" ht="12.9" customHeight="1">
      <c r="A167" s="134">
        <v>151</v>
      </c>
      <c r="B167" s="134">
        <v>8</v>
      </c>
      <c r="C167" s="132" t="s">
        <v>424</v>
      </c>
      <c r="D167" s="134" t="s">
        <v>76</v>
      </c>
      <c r="E167" s="134" t="s">
        <v>54</v>
      </c>
      <c r="F167" s="134" t="s">
        <v>1211</v>
      </c>
      <c r="G167" s="134" t="s">
        <v>429</v>
      </c>
      <c r="H167" s="134" t="s">
        <v>379</v>
      </c>
    </row>
    <row r="168" spans="1:8" ht="12.9" customHeight="1">
      <c r="A168" s="134">
        <v>152</v>
      </c>
      <c r="B168" s="134">
        <v>9</v>
      </c>
      <c r="C168" s="132" t="s">
        <v>418</v>
      </c>
      <c r="D168" s="134" t="s">
        <v>419</v>
      </c>
      <c r="E168" s="134" t="s">
        <v>54</v>
      </c>
      <c r="F168" s="134" t="s">
        <v>1211</v>
      </c>
      <c r="G168" s="134" t="s">
        <v>429</v>
      </c>
      <c r="H168" s="134" t="s">
        <v>237</v>
      </c>
    </row>
    <row r="169" spans="1:8" ht="12.9" customHeight="1">
      <c r="A169" s="134">
        <v>153</v>
      </c>
      <c r="B169" s="134">
        <v>10</v>
      </c>
      <c r="C169" s="132" t="s">
        <v>421</v>
      </c>
      <c r="D169" s="134" t="s">
        <v>112</v>
      </c>
      <c r="E169" s="134" t="s">
        <v>92</v>
      </c>
      <c r="F169" s="134" t="s">
        <v>1218</v>
      </c>
      <c r="G169" s="134" t="s">
        <v>1250</v>
      </c>
      <c r="H169" s="134" t="s">
        <v>237</v>
      </c>
    </row>
    <row r="170" spans="1:8" ht="12.9" customHeight="1">
      <c r="A170" s="134">
        <v>154</v>
      </c>
      <c r="B170" s="134">
        <v>11</v>
      </c>
      <c r="C170" s="132" t="s">
        <v>427</v>
      </c>
      <c r="D170" s="134" t="s">
        <v>112</v>
      </c>
      <c r="E170" s="134" t="s">
        <v>131</v>
      </c>
      <c r="F170" s="134" t="s">
        <v>1211</v>
      </c>
      <c r="G170" s="134" t="s">
        <v>1250</v>
      </c>
      <c r="H170" s="534" t="s">
        <v>1679</v>
      </c>
    </row>
    <row r="171" spans="1:8" ht="12.9" customHeight="1">
      <c r="A171" s="134">
        <v>155</v>
      </c>
      <c r="B171" s="134">
        <v>12</v>
      </c>
      <c r="C171" s="132" t="s">
        <v>430</v>
      </c>
      <c r="D171" s="134" t="s">
        <v>62</v>
      </c>
      <c r="E171" s="134" t="s">
        <v>54</v>
      </c>
      <c r="F171" s="134" t="s">
        <v>1211</v>
      </c>
      <c r="G171" s="134" t="s">
        <v>435</v>
      </c>
      <c r="H171" s="134" t="s">
        <v>379</v>
      </c>
    </row>
    <row r="172" spans="1:8" ht="12.9" customHeight="1">
      <c r="A172" s="134">
        <v>156</v>
      </c>
      <c r="B172" s="134">
        <v>13</v>
      </c>
      <c r="C172" s="132" t="s">
        <v>439</v>
      </c>
      <c r="D172" s="142" t="s">
        <v>76</v>
      </c>
      <c r="E172" s="134" t="s">
        <v>54</v>
      </c>
      <c r="F172" s="134" t="s">
        <v>1211</v>
      </c>
      <c r="G172" s="134" t="s">
        <v>898</v>
      </c>
      <c r="H172" s="134" t="s">
        <v>379</v>
      </c>
    </row>
    <row r="173" spans="1:8" ht="12.9" customHeight="1">
      <c r="A173" s="134">
        <v>157</v>
      </c>
      <c r="B173" s="134">
        <v>14</v>
      </c>
      <c r="C173" s="132" t="s">
        <v>433</v>
      </c>
      <c r="D173" s="134" t="s">
        <v>62</v>
      </c>
      <c r="E173" s="134" t="s">
        <v>54</v>
      </c>
      <c r="F173" s="134" t="s">
        <v>1211</v>
      </c>
      <c r="G173" s="134" t="s">
        <v>898</v>
      </c>
      <c r="H173" s="134" t="s">
        <v>379</v>
      </c>
    </row>
    <row r="174" spans="1:8" ht="12.9" customHeight="1">
      <c r="A174" s="134">
        <v>158</v>
      </c>
      <c r="B174" s="134">
        <v>15</v>
      </c>
      <c r="C174" s="132" t="s">
        <v>442</v>
      </c>
      <c r="D174" s="134" t="s">
        <v>167</v>
      </c>
      <c r="E174" s="134" t="s">
        <v>361</v>
      </c>
      <c r="F174" s="134" t="s">
        <v>1211</v>
      </c>
      <c r="G174" s="134" t="s">
        <v>901</v>
      </c>
      <c r="H174" s="134" t="s">
        <v>364</v>
      </c>
    </row>
    <row r="175" spans="1:8" ht="12.9" customHeight="1">
      <c r="A175" s="134">
        <v>159</v>
      </c>
      <c r="B175" s="134">
        <v>16</v>
      </c>
      <c r="C175" s="132" t="s">
        <v>436</v>
      </c>
      <c r="D175" s="134" t="s">
        <v>62</v>
      </c>
      <c r="E175" s="134" t="s">
        <v>92</v>
      </c>
      <c r="F175" s="134" t="s">
        <v>1218</v>
      </c>
      <c r="G175" s="134" t="s">
        <v>901</v>
      </c>
      <c r="H175" s="134" t="s">
        <v>237</v>
      </c>
    </row>
    <row r="176" spans="1:8" ht="12.9" customHeight="1">
      <c r="B176" s="194" t="s">
        <v>443</v>
      </c>
    </row>
    <row r="177" spans="1:8" ht="12.9" customHeight="1">
      <c r="A177" s="134">
        <v>160</v>
      </c>
      <c r="B177" s="134">
        <v>1</v>
      </c>
      <c r="C177" s="132" t="s">
        <v>444</v>
      </c>
      <c r="D177" s="134" t="s">
        <v>445</v>
      </c>
      <c r="E177" s="134" t="s">
        <v>361</v>
      </c>
      <c r="F177" s="134" t="s">
        <v>1211</v>
      </c>
      <c r="G177" s="134" t="s">
        <v>447</v>
      </c>
      <c r="H177" s="134" t="s">
        <v>237</v>
      </c>
    </row>
    <row r="178" spans="1:8" ht="12.9" customHeight="1">
      <c r="B178" s="194" t="s">
        <v>935</v>
      </c>
    </row>
    <row r="179" spans="1:8" ht="12.9" customHeight="1">
      <c r="A179" s="134">
        <v>161</v>
      </c>
      <c r="B179" s="134">
        <v>1</v>
      </c>
      <c r="C179" s="132" t="s">
        <v>448</v>
      </c>
      <c r="D179" s="134" t="s">
        <v>76</v>
      </c>
      <c r="E179" s="134" t="s">
        <v>54</v>
      </c>
      <c r="F179" s="134" t="s">
        <v>1211</v>
      </c>
      <c r="G179" s="134" t="s">
        <v>944</v>
      </c>
      <c r="H179" s="134" t="s">
        <v>237</v>
      </c>
    </row>
    <row r="180" spans="1:8" ht="12.9" customHeight="1">
      <c r="A180" s="134">
        <v>162</v>
      </c>
      <c r="B180" s="134">
        <v>2</v>
      </c>
      <c r="C180" s="132" t="s">
        <v>451</v>
      </c>
      <c r="D180" s="134" t="s">
        <v>76</v>
      </c>
      <c r="E180" s="134" t="s">
        <v>54</v>
      </c>
      <c r="F180" s="134" t="s">
        <v>1211</v>
      </c>
      <c r="G180" s="134" t="s">
        <v>944</v>
      </c>
      <c r="H180" s="134" t="s">
        <v>237</v>
      </c>
    </row>
    <row r="181" spans="1:8" ht="12.9" customHeight="1">
      <c r="B181" s="203">
        <v>45682</v>
      </c>
    </row>
    <row r="182" spans="1:8" ht="12.9" customHeight="1">
      <c r="A182" s="134">
        <v>163</v>
      </c>
      <c r="B182" s="134">
        <v>1</v>
      </c>
      <c r="C182" s="132" t="s">
        <v>500</v>
      </c>
      <c r="D182" s="134" t="s">
        <v>227</v>
      </c>
      <c r="E182" s="134" t="s">
        <v>361</v>
      </c>
      <c r="F182" s="134" t="s">
        <v>1211</v>
      </c>
      <c r="G182" s="134" t="s">
        <v>505</v>
      </c>
      <c r="H182" s="134" t="s">
        <v>469</v>
      </c>
    </row>
    <row r="183" spans="1:8" ht="12.9" customHeight="1">
      <c r="A183" s="134">
        <v>164</v>
      </c>
      <c r="B183" s="134">
        <v>2</v>
      </c>
      <c r="C183" s="132" t="s">
        <v>510</v>
      </c>
      <c r="D183" s="134" t="s">
        <v>186</v>
      </c>
      <c r="E183" s="134" t="s">
        <v>361</v>
      </c>
      <c r="F183" s="134" t="s">
        <v>1211</v>
      </c>
      <c r="G183" s="534" t="s">
        <v>1240</v>
      </c>
      <c r="H183" s="134" t="s">
        <v>469</v>
      </c>
    </row>
    <row r="184" spans="1:8" ht="12.9" customHeight="1">
      <c r="A184" s="134">
        <v>165</v>
      </c>
      <c r="B184" s="134">
        <v>3</v>
      </c>
      <c r="C184" s="132" t="s">
        <v>547</v>
      </c>
      <c r="D184" s="134" t="s">
        <v>186</v>
      </c>
      <c r="E184" s="134" t="s">
        <v>131</v>
      </c>
      <c r="F184" s="134" t="s">
        <v>1211</v>
      </c>
      <c r="G184" s="134" t="s">
        <v>546</v>
      </c>
      <c r="H184" s="134" t="s">
        <v>1242</v>
      </c>
    </row>
    <row r="185" spans="1:8" ht="12.9" customHeight="1">
      <c r="A185" s="134">
        <v>166</v>
      </c>
      <c r="B185" s="134">
        <v>4</v>
      </c>
      <c r="C185" s="132" t="s">
        <v>538</v>
      </c>
      <c r="D185" s="134" t="s">
        <v>62</v>
      </c>
      <c r="E185" s="134" t="s">
        <v>54</v>
      </c>
      <c r="F185" s="134" t="s">
        <v>1211</v>
      </c>
      <c r="G185" s="134" t="s">
        <v>549</v>
      </c>
      <c r="H185" s="134" t="s">
        <v>1251</v>
      </c>
    </row>
    <row r="186" spans="1:8" ht="12.9" customHeight="1">
      <c r="A186" s="134">
        <v>167</v>
      </c>
      <c r="B186" s="134">
        <v>5</v>
      </c>
      <c r="C186" s="132" t="s">
        <v>508</v>
      </c>
      <c r="D186" s="134" t="s">
        <v>62</v>
      </c>
      <c r="E186" s="134" t="s">
        <v>54</v>
      </c>
      <c r="F186" s="134" t="s">
        <v>1211</v>
      </c>
      <c r="G186" s="134" t="s">
        <v>549</v>
      </c>
      <c r="H186" s="134" t="s">
        <v>1251</v>
      </c>
    </row>
    <row r="187" spans="1:8" ht="12.9" customHeight="1">
      <c r="A187" s="134">
        <v>168</v>
      </c>
      <c r="B187" s="134">
        <v>6</v>
      </c>
      <c r="C187" s="132" t="s">
        <v>522</v>
      </c>
      <c r="D187" s="134" t="s">
        <v>62</v>
      </c>
      <c r="E187" s="134" t="s">
        <v>54</v>
      </c>
      <c r="F187" s="134" t="s">
        <v>1211</v>
      </c>
      <c r="G187" s="134" t="s">
        <v>549</v>
      </c>
      <c r="H187" s="134" t="s">
        <v>1251</v>
      </c>
    </row>
    <row r="188" spans="1:8" ht="12.9" customHeight="1">
      <c r="A188" s="134">
        <v>169</v>
      </c>
      <c r="B188" s="134">
        <v>7</v>
      </c>
      <c r="C188" s="132" t="s">
        <v>958</v>
      </c>
      <c r="D188" s="134" t="s">
        <v>62</v>
      </c>
      <c r="E188" s="134" t="s">
        <v>54</v>
      </c>
      <c r="F188" s="134" t="s">
        <v>1211</v>
      </c>
      <c r="G188" s="134" t="s">
        <v>549</v>
      </c>
      <c r="H188" s="134" t="s">
        <v>1251</v>
      </c>
    </row>
    <row r="189" spans="1:8" ht="12.9" customHeight="1">
      <c r="A189" s="134">
        <v>170</v>
      </c>
      <c r="B189" s="134">
        <v>8</v>
      </c>
      <c r="C189" s="132" t="s">
        <v>524</v>
      </c>
      <c r="D189" s="134" t="s">
        <v>62</v>
      </c>
      <c r="E189" s="134" t="s">
        <v>54</v>
      </c>
      <c r="F189" s="134" t="s">
        <v>1211</v>
      </c>
      <c r="G189" s="134" t="s">
        <v>553</v>
      </c>
      <c r="H189" s="134" t="s">
        <v>1251</v>
      </c>
    </row>
    <row r="190" spans="1:8" ht="12.9" customHeight="1">
      <c r="A190" s="134">
        <v>171</v>
      </c>
      <c r="B190" s="134">
        <v>9</v>
      </c>
      <c r="C190" s="132" t="s">
        <v>477</v>
      </c>
      <c r="D190" s="134" t="s">
        <v>62</v>
      </c>
      <c r="E190" s="134" t="s">
        <v>54</v>
      </c>
      <c r="F190" s="134" t="s">
        <v>1211</v>
      </c>
      <c r="G190" s="134" t="s">
        <v>553</v>
      </c>
      <c r="H190" s="134" t="s">
        <v>469</v>
      </c>
    </row>
    <row r="191" spans="1:8" ht="12.9" customHeight="1">
      <c r="A191" s="134">
        <v>172</v>
      </c>
      <c r="B191" s="134">
        <v>10</v>
      </c>
      <c r="C191" s="132" t="s">
        <v>493</v>
      </c>
      <c r="D191" s="134" t="s">
        <v>474</v>
      </c>
      <c r="E191" s="134" t="s">
        <v>54</v>
      </c>
      <c r="F191" s="134" t="s">
        <v>1211</v>
      </c>
      <c r="G191" s="134" t="s">
        <v>553</v>
      </c>
      <c r="H191" s="134" t="s">
        <v>469</v>
      </c>
    </row>
    <row r="192" spans="1:8" ht="12.9" customHeight="1">
      <c r="A192" s="134">
        <v>173</v>
      </c>
      <c r="B192" s="134">
        <v>11</v>
      </c>
      <c r="C192" s="132" t="s">
        <v>497</v>
      </c>
      <c r="D192" s="134" t="s">
        <v>62</v>
      </c>
      <c r="E192" s="134" t="s">
        <v>54</v>
      </c>
      <c r="F192" s="134" t="s">
        <v>1211</v>
      </c>
      <c r="G192" s="134" t="s">
        <v>553</v>
      </c>
      <c r="H192" s="134" t="s">
        <v>1251</v>
      </c>
    </row>
    <row r="193" spans="1:8" ht="12.9" customHeight="1">
      <c r="A193" s="134">
        <v>174</v>
      </c>
      <c r="B193" s="134">
        <v>12</v>
      </c>
      <c r="C193" s="132" t="s">
        <v>495</v>
      </c>
      <c r="D193" s="134" t="s">
        <v>62</v>
      </c>
      <c r="E193" s="134" t="s">
        <v>54</v>
      </c>
      <c r="F193" s="134" t="s">
        <v>1211</v>
      </c>
      <c r="G193" s="134" t="s">
        <v>553</v>
      </c>
      <c r="H193" s="134" t="s">
        <v>1251</v>
      </c>
    </row>
    <row r="194" spans="1:8" ht="12.9" customHeight="1">
      <c r="A194" s="134">
        <v>175</v>
      </c>
      <c r="B194" s="134">
        <v>13</v>
      </c>
      <c r="C194" s="132" t="s">
        <v>490</v>
      </c>
      <c r="D194" s="134" t="s">
        <v>53</v>
      </c>
      <c r="E194" s="134" t="s">
        <v>54</v>
      </c>
      <c r="F194" s="134" t="s">
        <v>1211</v>
      </c>
      <c r="G194" s="134" t="s">
        <v>556</v>
      </c>
      <c r="H194" s="134" t="s">
        <v>1251</v>
      </c>
    </row>
    <row r="195" spans="1:8" ht="12.9" customHeight="1">
      <c r="A195" s="134">
        <v>176</v>
      </c>
      <c r="B195" s="134">
        <v>14</v>
      </c>
      <c r="C195" s="132" t="s">
        <v>479</v>
      </c>
      <c r="D195" s="134" t="s">
        <v>62</v>
      </c>
      <c r="E195" s="134" t="s">
        <v>54</v>
      </c>
      <c r="F195" s="134" t="s">
        <v>1211</v>
      </c>
      <c r="G195" s="134" t="s">
        <v>556</v>
      </c>
      <c r="H195" s="134" t="s">
        <v>1251</v>
      </c>
    </row>
    <row r="196" spans="1:8" ht="12.9" customHeight="1">
      <c r="A196" s="134">
        <v>177</v>
      </c>
      <c r="B196" s="134">
        <v>15</v>
      </c>
      <c r="C196" s="132" t="s">
        <v>473</v>
      </c>
      <c r="D196" s="134" t="s">
        <v>474</v>
      </c>
      <c r="E196" s="134" t="s">
        <v>54</v>
      </c>
      <c r="F196" s="134" t="s">
        <v>1211</v>
      </c>
      <c r="G196" s="134" t="s">
        <v>556</v>
      </c>
      <c r="H196" s="134" t="s">
        <v>1251</v>
      </c>
    </row>
    <row r="197" spans="1:8" ht="12.9" customHeight="1">
      <c r="A197" s="134">
        <v>178</v>
      </c>
      <c r="B197" s="134">
        <v>16</v>
      </c>
      <c r="C197" s="542" t="s">
        <v>545</v>
      </c>
      <c r="D197" s="534" t="s">
        <v>62</v>
      </c>
      <c r="E197" s="534" t="s">
        <v>131</v>
      </c>
      <c r="F197" s="134" t="s">
        <v>1211</v>
      </c>
      <c r="G197" s="534" t="s">
        <v>978</v>
      </c>
      <c r="H197" s="534" t="s">
        <v>469</v>
      </c>
    </row>
    <row r="198" spans="1:8" ht="12.9" customHeight="1">
      <c r="A198" s="134">
        <v>179</v>
      </c>
      <c r="B198" s="134">
        <v>17</v>
      </c>
      <c r="C198" s="542" t="s">
        <v>562</v>
      </c>
      <c r="D198" s="534" t="s">
        <v>62</v>
      </c>
      <c r="E198" s="534" t="s">
        <v>131</v>
      </c>
      <c r="F198" s="134" t="s">
        <v>1211</v>
      </c>
      <c r="G198" s="534" t="s">
        <v>978</v>
      </c>
      <c r="H198" s="534" t="s">
        <v>469</v>
      </c>
    </row>
    <row r="199" spans="1:8" ht="12.9" customHeight="1">
      <c r="A199" s="134">
        <v>180</v>
      </c>
      <c r="B199" s="134">
        <v>18</v>
      </c>
      <c r="C199" s="542" t="s">
        <v>554</v>
      </c>
      <c r="D199" s="534" t="s">
        <v>1675</v>
      </c>
      <c r="E199" s="534" t="s">
        <v>131</v>
      </c>
      <c r="F199" s="134" t="s">
        <v>1211</v>
      </c>
      <c r="G199" s="534" t="s">
        <v>978</v>
      </c>
      <c r="H199" s="534" t="s">
        <v>1251</v>
      </c>
    </row>
    <row r="200" spans="1:8" ht="12.9" customHeight="1">
      <c r="A200" s="134"/>
      <c r="B200" s="527" t="s">
        <v>1252</v>
      </c>
      <c r="C200" s="134"/>
      <c r="D200" s="134"/>
      <c r="E200" s="134"/>
      <c r="F200" s="134"/>
      <c r="G200" s="134"/>
      <c r="H200" s="134"/>
    </row>
    <row r="201" spans="1:8" ht="12.9" customHeight="1">
      <c r="A201" s="134">
        <v>181</v>
      </c>
      <c r="B201" s="134">
        <v>1</v>
      </c>
      <c r="C201" s="132" t="s">
        <v>462</v>
      </c>
      <c r="D201" s="134" t="s">
        <v>62</v>
      </c>
      <c r="E201" s="134" t="s">
        <v>54</v>
      </c>
      <c r="F201" s="134" t="s">
        <v>1211</v>
      </c>
      <c r="G201" s="134" t="s">
        <v>563</v>
      </c>
      <c r="H201" s="134" t="s">
        <v>469</v>
      </c>
    </row>
    <row r="202" spans="1:8" ht="12.9" customHeight="1">
      <c r="A202" s="134">
        <v>182</v>
      </c>
      <c r="B202" s="134">
        <v>2</v>
      </c>
      <c r="C202" s="132" t="s">
        <v>454</v>
      </c>
      <c r="D202" s="134" t="s">
        <v>62</v>
      </c>
      <c r="E202" s="134" t="s">
        <v>54</v>
      </c>
      <c r="F202" s="134" t="s">
        <v>1211</v>
      </c>
      <c r="G202" s="134" t="s">
        <v>563</v>
      </c>
      <c r="H202" s="134" t="s">
        <v>469</v>
      </c>
    </row>
    <row r="203" spans="1:8" ht="12.9" customHeight="1">
      <c r="A203" s="134">
        <v>183</v>
      </c>
      <c r="B203" s="134">
        <v>3</v>
      </c>
      <c r="C203" s="132" t="s">
        <v>470</v>
      </c>
      <c r="D203" s="134" t="s">
        <v>62</v>
      </c>
      <c r="E203" s="134" t="s">
        <v>54</v>
      </c>
      <c r="F203" s="134" t="s">
        <v>1211</v>
      </c>
      <c r="G203" s="134" t="s">
        <v>563</v>
      </c>
      <c r="H203" s="134" t="s">
        <v>469</v>
      </c>
    </row>
    <row r="204" spans="1:8" ht="12.9" customHeight="1">
      <c r="A204" s="134">
        <v>184</v>
      </c>
      <c r="B204" s="134">
        <v>4</v>
      </c>
      <c r="C204" s="132" t="s">
        <v>1253</v>
      </c>
      <c r="D204" s="134" t="s">
        <v>62</v>
      </c>
      <c r="E204" s="134" t="s">
        <v>54</v>
      </c>
      <c r="F204" s="134" t="s">
        <v>1211</v>
      </c>
      <c r="G204" s="134" t="s">
        <v>563</v>
      </c>
      <c r="H204" s="134" t="s">
        <v>469</v>
      </c>
    </row>
    <row r="205" spans="1:8" ht="12.9" customHeight="1">
      <c r="A205" s="134">
        <v>185</v>
      </c>
      <c r="B205" s="134">
        <v>5</v>
      </c>
      <c r="C205" s="132" t="s">
        <v>484</v>
      </c>
      <c r="D205" s="134" t="s">
        <v>62</v>
      </c>
      <c r="E205" s="134" t="s">
        <v>54</v>
      </c>
      <c r="F205" s="134" t="s">
        <v>1211</v>
      </c>
      <c r="G205" s="134" t="s">
        <v>563</v>
      </c>
      <c r="H205" s="134" t="s">
        <v>1251</v>
      </c>
    </row>
    <row r="206" spans="1:8" ht="12.9" customHeight="1">
      <c r="A206" s="134">
        <v>186</v>
      </c>
      <c r="B206" s="134">
        <v>6</v>
      </c>
      <c r="C206" s="132" t="s">
        <v>465</v>
      </c>
      <c r="D206" s="134" t="s">
        <v>62</v>
      </c>
      <c r="E206" s="134" t="s">
        <v>54</v>
      </c>
      <c r="F206" s="134" t="s">
        <v>1211</v>
      </c>
      <c r="G206" s="134" t="s">
        <v>563</v>
      </c>
      <c r="H206" s="134" t="s">
        <v>1251</v>
      </c>
    </row>
    <row r="207" spans="1:8" ht="12.9" customHeight="1">
      <c r="A207" s="134">
        <v>187</v>
      </c>
      <c r="B207" s="134">
        <v>7</v>
      </c>
      <c r="C207" s="132" t="s">
        <v>458</v>
      </c>
      <c r="D207" s="134" t="s">
        <v>62</v>
      </c>
      <c r="E207" s="134" t="s">
        <v>54</v>
      </c>
      <c r="F207" s="134" t="s">
        <v>1211</v>
      </c>
      <c r="G207" s="134" t="s">
        <v>563</v>
      </c>
      <c r="H207" s="134" t="s">
        <v>1251</v>
      </c>
    </row>
    <row r="208" spans="1:8" ht="12.9" customHeight="1">
      <c r="A208" s="134">
        <v>188</v>
      </c>
      <c r="B208" s="134">
        <v>8</v>
      </c>
      <c r="C208" s="132" t="s">
        <v>557</v>
      </c>
      <c r="D208" s="134" t="s">
        <v>53</v>
      </c>
      <c r="E208" s="134" t="s">
        <v>131</v>
      </c>
      <c r="F208" s="134" t="s">
        <v>1211</v>
      </c>
      <c r="G208" s="134" t="s">
        <v>568</v>
      </c>
      <c r="H208" s="134" t="s">
        <v>1251</v>
      </c>
    </row>
    <row r="209" spans="1:8" ht="12.9" customHeight="1">
      <c r="A209" s="134">
        <v>189</v>
      </c>
      <c r="B209" s="134">
        <v>9</v>
      </c>
      <c r="C209" s="542" t="s">
        <v>542</v>
      </c>
      <c r="D209" s="534" t="s">
        <v>76</v>
      </c>
      <c r="E209" s="534" t="s">
        <v>543</v>
      </c>
      <c r="F209" s="534" t="s">
        <v>1218</v>
      </c>
      <c r="G209" s="534" t="s">
        <v>1666</v>
      </c>
      <c r="H209" s="534" t="s">
        <v>1251</v>
      </c>
    </row>
    <row r="210" spans="1:8" ht="12.9" customHeight="1">
      <c r="A210" s="134">
        <v>190</v>
      </c>
      <c r="B210" s="134">
        <v>10</v>
      </c>
      <c r="C210" s="132" t="s">
        <v>533</v>
      </c>
      <c r="D210" s="134" t="s">
        <v>512</v>
      </c>
      <c r="E210" s="134" t="s">
        <v>361</v>
      </c>
      <c r="F210" s="134" t="s">
        <v>1211</v>
      </c>
      <c r="G210" s="534" t="s">
        <v>1684</v>
      </c>
      <c r="H210" s="134" t="s">
        <v>469</v>
      </c>
    </row>
    <row r="211" spans="1:8" ht="12.9" customHeight="1">
      <c r="A211" s="134">
        <v>191</v>
      </c>
      <c r="B211" s="134">
        <v>11</v>
      </c>
      <c r="C211" s="132" t="s">
        <v>468</v>
      </c>
      <c r="D211" s="134" t="s">
        <v>227</v>
      </c>
      <c r="E211" s="134" t="s">
        <v>361</v>
      </c>
      <c r="F211" s="134" t="s">
        <v>1211</v>
      </c>
      <c r="G211" s="534" t="s">
        <v>1684</v>
      </c>
      <c r="H211" s="134" t="s">
        <v>469</v>
      </c>
    </row>
    <row r="212" spans="1:8" ht="12.9" customHeight="1">
      <c r="A212" s="134">
        <v>192</v>
      </c>
      <c r="B212" s="134">
        <v>12</v>
      </c>
      <c r="C212" s="132" t="s">
        <v>483</v>
      </c>
      <c r="D212" s="134" t="s">
        <v>227</v>
      </c>
      <c r="E212" s="134" t="s">
        <v>361</v>
      </c>
      <c r="F212" s="134" t="s">
        <v>1211</v>
      </c>
      <c r="G212" s="534" t="s">
        <v>1684</v>
      </c>
      <c r="H212" s="134" t="s">
        <v>469</v>
      </c>
    </row>
    <row r="213" spans="1:8" ht="12.9" customHeight="1">
      <c r="A213" s="134">
        <v>193</v>
      </c>
      <c r="B213" s="134">
        <v>13</v>
      </c>
      <c r="C213" s="132" t="s">
        <v>492</v>
      </c>
      <c r="D213" s="134" t="s">
        <v>186</v>
      </c>
      <c r="E213" s="134" t="s">
        <v>361</v>
      </c>
      <c r="F213" s="134" t="s">
        <v>1211</v>
      </c>
      <c r="G213" s="534" t="s">
        <v>1684</v>
      </c>
      <c r="H213" s="134" t="s">
        <v>469</v>
      </c>
    </row>
    <row r="214" spans="1:8" ht="12.9" customHeight="1">
      <c r="A214" s="134">
        <v>194</v>
      </c>
      <c r="B214" s="134">
        <v>14</v>
      </c>
      <c r="C214" s="132" t="s">
        <v>555</v>
      </c>
      <c r="D214" s="134" t="s">
        <v>167</v>
      </c>
      <c r="E214" s="134" t="s">
        <v>131</v>
      </c>
      <c r="F214" s="134" t="s">
        <v>1211</v>
      </c>
      <c r="G214" s="534" t="s">
        <v>1685</v>
      </c>
      <c r="H214" s="134" t="s">
        <v>469</v>
      </c>
    </row>
    <row r="215" spans="1:8" ht="12.9" customHeight="1">
      <c r="A215" s="134">
        <v>195</v>
      </c>
      <c r="B215" s="134">
        <v>15</v>
      </c>
      <c r="C215" s="132" t="s">
        <v>550</v>
      </c>
      <c r="D215" s="134" t="s">
        <v>249</v>
      </c>
      <c r="E215" s="134" t="s">
        <v>131</v>
      </c>
      <c r="F215" s="134" t="s">
        <v>1211</v>
      </c>
      <c r="G215" s="534" t="s">
        <v>1685</v>
      </c>
      <c r="H215" s="134" t="s">
        <v>955</v>
      </c>
    </row>
    <row r="216" spans="1:8" ht="12.9" customHeight="1">
      <c r="A216" s="134">
        <v>196</v>
      </c>
      <c r="B216" s="134">
        <v>16</v>
      </c>
      <c r="C216" s="132" t="s">
        <v>529</v>
      </c>
      <c r="D216" s="134" t="s">
        <v>62</v>
      </c>
      <c r="E216" s="134" t="s">
        <v>54</v>
      </c>
      <c r="F216" s="134" t="s">
        <v>1211</v>
      </c>
      <c r="G216" s="134" t="s">
        <v>1687</v>
      </c>
      <c r="H216" s="134" t="s">
        <v>237</v>
      </c>
    </row>
    <row r="217" spans="1:8" ht="12.9" customHeight="1">
      <c r="A217" s="134">
        <v>197</v>
      </c>
      <c r="B217" s="134">
        <v>17</v>
      </c>
      <c r="C217" s="132" t="s">
        <v>527</v>
      </c>
      <c r="D217" s="134" t="s">
        <v>305</v>
      </c>
      <c r="E217" s="134" t="s">
        <v>54</v>
      </c>
      <c r="F217" s="134" t="s">
        <v>1211</v>
      </c>
      <c r="G217" s="134" t="s">
        <v>1687</v>
      </c>
      <c r="H217" s="134" t="s">
        <v>237</v>
      </c>
    </row>
    <row r="218" spans="1:8" ht="12.9" customHeight="1">
      <c r="A218" s="134">
        <v>198</v>
      </c>
      <c r="B218" s="134">
        <v>18</v>
      </c>
      <c r="C218" s="132" t="s">
        <v>551</v>
      </c>
      <c r="D218" s="134" t="s">
        <v>76</v>
      </c>
      <c r="E218" s="134" t="s">
        <v>54</v>
      </c>
      <c r="F218" s="134" t="s">
        <v>1211</v>
      </c>
      <c r="G218" s="134" t="s">
        <v>1687</v>
      </c>
      <c r="H218" s="134" t="s">
        <v>237</v>
      </c>
    </row>
    <row r="219" spans="1:8" ht="12.9" customHeight="1">
      <c r="A219" s="134">
        <v>199</v>
      </c>
      <c r="B219" s="134">
        <v>19</v>
      </c>
      <c r="C219" s="132" t="s">
        <v>567</v>
      </c>
      <c r="D219" s="134" t="s">
        <v>186</v>
      </c>
      <c r="E219" s="134" t="s">
        <v>131</v>
      </c>
      <c r="F219" s="134" t="s">
        <v>1211</v>
      </c>
      <c r="G219" s="134" t="s">
        <v>1693</v>
      </c>
      <c r="H219" s="134" t="s">
        <v>461</v>
      </c>
    </row>
    <row r="220" spans="1:8" ht="12.9" customHeight="1">
      <c r="A220" s="134">
        <v>200</v>
      </c>
      <c r="B220" s="134">
        <v>20</v>
      </c>
      <c r="C220" s="132" t="s">
        <v>565</v>
      </c>
      <c r="D220" s="134" t="s">
        <v>566</v>
      </c>
      <c r="E220" s="134" t="s">
        <v>131</v>
      </c>
      <c r="F220" s="134" t="s">
        <v>1211</v>
      </c>
      <c r="G220" s="134" t="s">
        <v>1693</v>
      </c>
      <c r="H220" s="134" t="s">
        <v>461</v>
      </c>
    </row>
    <row r="221" spans="1:8" ht="12.9" customHeight="1">
      <c r="A221" s="134">
        <v>201</v>
      </c>
      <c r="B221" s="134">
        <v>21</v>
      </c>
      <c r="C221" s="132" t="s">
        <v>515</v>
      </c>
      <c r="D221" s="134" t="s">
        <v>516</v>
      </c>
      <c r="E221" s="134" t="s">
        <v>361</v>
      </c>
      <c r="F221" s="134" t="s">
        <v>1211</v>
      </c>
      <c r="G221" s="134" t="s">
        <v>1693</v>
      </c>
      <c r="H221" s="134" t="s">
        <v>461</v>
      </c>
    </row>
    <row r="222" spans="1:8" ht="12.9" customHeight="1">
      <c r="A222" s="134">
        <v>202</v>
      </c>
      <c r="B222" s="134">
        <v>22</v>
      </c>
      <c r="C222" s="132" t="s">
        <v>506</v>
      </c>
      <c r="D222" s="134" t="s">
        <v>186</v>
      </c>
      <c r="E222" s="134" t="s">
        <v>361</v>
      </c>
      <c r="F222" s="134" t="s">
        <v>1211</v>
      </c>
      <c r="G222" s="134" t="s">
        <v>1693</v>
      </c>
      <c r="H222" s="134" t="s">
        <v>461</v>
      </c>
    </row>
    <row r="223" spans="1:8" ht="12.9" customHeight="1">
      <c r="A223" s="134">
        <v>203</v>
      </c>
      <c r="B223" s="134">
        <v>23</v>
      </c>
      <c r="C223" s="132" t="s">
        <v>488</v>
      </c>
      <c r="D223" s="134" t="s">
        <v>167</v>
      </c>
      <c r="E223" s="134" t="s">
        <v>361</v>
      </c>
      <c r="F223" s="134" t="s">
        <v>1211</v>
      </c>
      <c r="G223" s="134" t="s">
        <v>1693</v>
      </c>
      <c r="H223" s="134" t="s">
        <v>461</v>
      </c>
    </row>
    <row r="224" spans="1:8" ht="12.9" customHeight="1">
      <c r="A224" s="134">
        <v>204</v>
      </c>
      <c r="B224" s="134">
        <v>24</v>
      </c>
      <c r="C224" s="132" t="s">
        <v>526</v>
      </c>
      <c r="D224" s="134" t="s">
        <v>227</v>
      </c>
      <c r="E224" s="134" t="s">
        <v>361</v>
      </c>
      <c r="F224" s="134" t="s">
        <v>1211</v>
      </c>
      <c r="G224" s="134" t="s">
        <v>1693</v>
      </c>
      <c r="H224" s="134" t="s">
        <v>461</v>
      </c>
    </row>
    <row r="225" spans="1:8" ht="12.9" customHeight="1">
      <c r="A225" s="134">
        <v>205</v>
      </c>
      <c r="B225" s="134">
        <v>25</v>
      </c>
      <c r="C225" s="132" t="s">
        <v>530</v>
      </c>
      <c r="D225" s="134" t="s">
        <v>167</v>
      </c>
      <c r="E225" s="134" t="s">
        <v>361</v>
      </c>
      <c r="F225" s="134" t="s">
        <v>1211</v>
      </c>
      <c r="G225" s="134" t="s">
        <v>1693</v>
      </c>
      <c r="H225" s="134" t="s">
        <v>461</v>
      </c>
    </row>
    <row r="226" spans="1:8" ht="12.9" customHeight="1">
      <c r="A226" s="134">
        <v>206</v>
      </c>
      <c r="B226" s="134">
        <v>26</v>
      </c>
      <c r="C226" s="132" t="s">
        <v>564</v>
      </c>
      <c r="D226" s="134" t="s">
        <v>186</v>
      </c>
      <c r="E226" s="134" t="s">
        <v>131</v>
      </c>
      <c r="F226" s="534" t="s">
        <v>1211</v>
      </c>
      <c r="G226" s="134" t="s">
        <v>1697</v>
      </c>
      <c r="H226" s="134" t="s">
        <v>469</v>
      </c>
    </row>
    <row r="227" spans="1:8" ht="12.9" customHeight="1">
      <c r="A227" s="134">
        <v>207</v>
      </c>
      <c r="B227" s="134">
        <v>27</v>
      </c>
      <c r="C227" s="132" t="s">
        <v>511</v>
      </c>
      <c r="D227" s="134" t="s">
        <v>512</v>
      </c>
      <c r="E227" s="134" t="s">
        <v>361</v>
      </c>
      <c r="F227" s="534" t="s">
        <v>1211</v>
      </c>
      <c r="G227" s="134" t="s">
        <v>1697</v>
      </c>
      <c r="H227" s="534" t="s">
        <v>1676</v>
      </c>
    </row>
    <row r="228" spans="1:8" ht="12.9" customHeight="1">
      <c r="A228" s="134">
        <v>208</v>
      </c>
      <c r="B228" s="134">
        <v>28</v>
      </c>
      <c r="C228" s="132" t="s">
        <v>514</v>
      </c>
      <c r="D228" s="134" t="s">
        <v>167</v>
      </c>
      <c r="E228" s="134" t="s">
        <v>361</v>
      </c>
      <c r="F228" s="534" t="s">
        <v>1211</v>
      </c>
      <c r="G228" s="134" t="s">
        <v>1701</v>
      </c>
      <c r="H228" s="534" t="s">
        <v>1676</v>
      </c>
    </row>
    <row r="229" spans="1:8" ht="12.9" customHeight="1">
      <c r="A229" s="134">
        <v>209</v>
      </c>
      <c r="B229" s="134">
        <v>29</v>
      </c>
      <c r="C229" s="132" t="s">
        <v>518</v>
      </c>
      <c r="D229" s="134" t="s">
        <v>519</v>
      </c>
      <c r="E229" s="134" t="s">
        <v>361</v>
      </c>
      <c r="F229" s="534" t="s">
        <v>1211</v>
      </c>
      <c r="G229" s="134" t="s">
        <v>1701</v>
      </c>
      <c r="H229" s="534" t="s">
        <v>1676</v>
      </c>
    </row>
    <row r="230" spans="1:8" ht="12.9" customHeight="1">
      <c r="A230" s="134">
        <v>210</v>
      </c>
      <c r="B230" s="134">
        <v>30</v>
      </c>
      <c r="C230" s="132" t="s">
        <v>536</v>
      </c>
      <c r="D230" s="134" t="s">
        <v>186</v>
      </c>
      <c r="E230" s="134" t="s">
        <v>361</v>
      </c>
      <c r="F230" s="534" t="s">
        <v>1211</v>
      </c>
      <c r="G230" s="134" t="s">
        <v>1701</v>
      </c>
      <c r="H230" s="534" t="s">
        <v>955</v>
      </c>
    </row>
    <row r="231" spans="1:8" ht="12.9" customHeight="1">
      <c r="A231" s="134">
        <v>211</v>
      </c>
      <c r="B231" s="134">
        <v>31</v>
      </c>
      <c r="C231" s="132" t="s">
        <v>559</v>
      </c>
      <c r="D231" s="461" t="s">
        <v>560</v>
      </c>
      <c r="E231" s="134" t="s">
        <v>131</v>
      </c>
      <c r="F231" s="534" t="s">
        <v>1211</v>
      </c>
      <c r="G231" s="134" t="s">
        <v>1703</v>
      </c>
      <c r="H231" s="534" t="s">
        <v>955</v>
      </c>
    </row>
    <row r="232" spans="1:8" ht="12.9" customHeight="1">
      <c r="A232" s="134">
        <v>212</v>
      </c>
      <c r="B232" s="134">
        <v>32</v>
      </c>
      <c r="C232" s="132" t="s">
        <v>534</v>
      </c>
      <c r="D232" s="134" t="s">
        <v>186</v>
      </c>
      <c r="E232" s="134" t="s">
        <v>361</v>
      </c>
      <c r="F232" s="534" t="s">
        <v>1211</v>
      </c>
      <c r="G232" s="134" t="s">
        <v>1703</v>
      </c>
      <c r="H232" s="134" t="s">
        <v>469</v>
      </c>
    </row>
    <row r="233" spans="1:8" ht="12.9" customHeight="1">
      <c r="A233" s="134">
        <v>213</v>
      </c>
      <c r="B233" s="134">
        <v>33</v>
      </c>
      <c r="C233" s="132" t="s">
        <v>540</v>
      </c>
      <c r="D233" s="134" t="s">
        <v>541</v>
      </c>
      <c r="E233" s="134" t="s">
        <v>131</v>
      </c>
      <c r="F233" s="534" t="s">
        <v>1211</v>
      </c>
      <c r="G233" s="134" t="s">
        <v>1703</v>
      </c>
      <c r="H233" s="134" t="s">
        <v>469</v>
      </c>
    </row>
    <row r="234" spans="1:8" ht="12">
      <c r="A234" s="134">
        <v>214</v>
      </c>
      <c r="B234" s="134">
        <v>34</v>
      </c>
      <c r="C234" s="132" t="s">
        <v>521</v>
      </c>
      <c r="D234" s="134" t="s">
        <v>186</v>
      </c>
      <c r="E234" s="134" t="s">
        <v>361</v>
      </c>
      <c r="F234" s="534" t="s">
        <v>1211</v>
      </c>
      <c r="G234" s="134" t="s">
        <v>1703</v>
      </c>
      <c r="H234" s="134" t="s">
        <v>469</v>
      </c>
    </row>
    <row r="235" spans="1:8" ht="12">
      <c r="B235" s="527" t="s">
        <v>1742</v>
      </c>
      <c r="C235" s="215"/>
      <c r="D235" s="215"/>
      <c r="E235" s="215">
        <v>1</v>
      </c>
      <c r="F235" s="215">
        <v>1</v>
      </c>
      <c r="G235" s="215"/>
      <c r="H235" s="215">
        <v>1</v>
      </c>
    </row>
    <row r="236" spans="1:8" ht="12">
      <c r="A236" s="134">
        <v>215</v>
      </c>
      <c r="B236" s="134">
        <v>1</v>
      </c>
      <c r="C236" s="132" t="s">
        <v>702</v>
      </c>
      <c r="D236" s="134" t="s">
        <v>76</v>
      </c>
      <c r="E236" s="134" t="s">
        <v>543</v>
      </c>
      <c r="F236" s="534" t="s">
        <v>1218</v>
      </c>
      <c r="G236" s="134" t="s">
        <v>1708</v>
      </c>
      <c r="H236" s="134" t="s">
        <v>1692</v>
      </c>
    </row>
    <row r="237" spans="1:8" ht="12">
      <c r="A237" s="134">
        <v>216</v>
      </c>
      <c r="B237" s="134">
        <v>2</v>
      </c>
      <c r="C237" s="132" t="s">
        <v>844</v>
      </c>
      <c r="D237" s="134" t="s">
        <v>541</v>
      </c>
      <c r="E237" s="134" t="s">
        <v>131</v>
      </c>
      <c r="F237" s="534" t="s">
        <v>1211</v>
      </c>
      <c r="G237" s="134" t="s">
        <v>1722</v>
      </c>
      <c r="H237" s="134" t="s">
        <v>1669</v>
      </c>
    </row>
    <row r="238" spans="1:8" ht="12">
      <c r="A238" s="134">
        <v>217</v>
      </c>
      <c r="B238" s="134">
        <v>3</v>
      </c>
      <c r="C238" s="132" t="s">
        <v>502</v>
      </c>
      <c r="D238" s="134" t="s">
        <v>167</v>
      </c>
      <c r="E238" s="134" t="s">
        <v>361</v>
      </c>
      <c r="F238" s="534" t="s">
        <v>1211</v>
      </c>
      <c r="G238" s="134" t="s">
        <v>1722</v>
      </c>
      <c r="H238" s="134" t="s">
        <v>1669</v>
      </c>
    </row>
    <row r="239" spans="1:8" ht="12">
      <c r="A239" s="134">
        <v>218</v>
      </c>
      <c r="B239" s="134">
        <v>4</v>
      </c>
      <c r="C239" s="132" t="s">
        <v>503</v>
      </c>
      <c r="D239" s="134" t="s">
        <v>504</v>
      </c>
      <c r="E239" s="134" t="s">
        <v>361</v>
      </c>
      <c r="F239" s="534" t="s">
        <v>1211</v>
      </c>
      <c r="G239" s="134" t="s">
        <v>1722</v>
      </c>
      <c r="H239" s="134" t="s">
        <v>1669</v>
      </c>
    </row>
    <row r="240" spans="1:8" ht="12.9" hidden="1" customHeight="1">
      <c r="A240" s="160">
        <v>219</v>
      </c>
      <c r="B240" s="160">
        <v>5</v>
      </c>
      <c r="C240" s="615" t="s">
        <v>1024</v>
      </c>
      <c r="D240" s="134" t="s">
        <v>143</v>
      </c>
      <c r="E240" s="134" t="s">
        <v>131</v>
      </c>
      <c r="F240" s="534" t="s">
        <v>1211</v>
      </c>
      <c r="G240" s="134" t="s">
        <v>1722</v>
      </c>
      <c r="H240" s="160" t="s">
        <v>1669</v>
      </c>
    </row>
    <row r="241" spans="1:8" ht="12.9" customHeight="1">
      <c r="A241" s="134">
        <v>219</v>
      </c>
      <c r="B241" s="134">
        <v>5</v>
      </c>
      <c r="C241" s="132" t="s">
        <v>487</v>
      </c>
      <c r="D241" s="134" t="s">
        <v>62</v>
      </c>
      <c r="E241" s="134" t="s">
        <v>54</v>
      </c>
      <c r="F241" s="534" t="s">
        <v>1211</v>
      </c>
      <c r="G241" s="134" t="s">
        <v>1736</v>
      </c>
      <c r="H241" s="134" t="s">
        <v>237</v>
      </c>
    </row>
  </sheetData>
  <autoFilter ref="A4:M209" xr:uid="{00000000-0001-0000-0C00-000000000000}"/>
  <mergeCells count="9">
    <mergeCell ref="F4:F5"/>
    <mergeCell ref="G4:G5"/>
    <mergeCell ref="H4:H5"/>
    <mergeCell ref="I4:I5"/>
    <mergeCell ref="A4:A5"/>
    <mergeCell ref="B4:B5"/>
    <mergeCell ref="C4:C5"/>
    <mergeCell ref="D4:D5"/>
    <mergeCell ref="E4:E5"/>
  </mergeCells>
  <conditionalFormatting sqref="B6">
    <cfRule type="duplicateValues" dxfId="3527" priority="288"/>
  </conditionalFormatting>
  <conditionalFormatting sqref="C1:C5">
    <cfRule type="duplicateValues" dxfId="3526" priority="424" stopIfTrue="1"/>
  </conditionalFormatting>
  <conditionalFormatting sqref="C6">
    <cfRule type="duplicateValues" dxfId="3525" priority="292" stopIfTrue="1"/>
  </conditionalFormatting>
  <conditionalFormatting sqref="C6:C7">
    <cfRule type="duplicateValues" dxfId="3524" priority="429"/>
    <cfRule type="expression" dxfId="3523" priority="420" stopIfTrue="1">
      <formula>IF(#REF!="TEN",TRUE,FALSE)</formula>
    </cfRule>
  </conditionalFormatting>
  <conditionalFormatting sqref="C6:C239 C241:C242">
    <cfRule type="duplicateValues" dxfId="3522" priority="3199"/>
  </conditionalFormatting>
  <conditionalFormatting sqref="C7">
    <cfRule type="duplicateValues" dxfId="3521" priority="291" stopIfTrue="1"/>
    <cfRule type="duplicateValues" dxfId="3520" priority="257" stopIfTrue="1"/>
  </conditionalFormatting>
  <conditionalFormatting sqref="C7:C72">
    <cfRule type="duplicateValues" dxfId="3519" priority="516"/>
  </conditionalFormatting>
  <conditionalFormatting sqref="C8:C9">
    <cfRule type="duplicateValues" dxfId="3518" priority="286" stopIfTrue="1"/>
    <cfRule type="expression" dxfId="3517" priority="284" stopIfTrue="1">
      <formula>IF(#REF!="TEN",TRUE,FALSE)</formula>
    </cfRule>
    <cfRule type="duplicateValues" dxfId="3516" priority="283" stopIfTrue="1"/>
    <cfRule type="duplicateValues" dxfId="3515" priority="282"/>
  </conditionalFormatting>
  <conditionalFormatting sqref="C9">
    <cfRule type="expression" dxfId="3514" priority="287" stopIfTrue="1">
      <formula>IF(#REF!="TEN",TRUE,FALSE)</formula>
    </cfRule>
  </conditionalFormatting>
  <conditionalFormatting sqref="C10:C13">
    <cfRule type="duplicateValues" dxfId="3513" priority="281" stopIfTrue="1"/>
    <cfRule type="expression" dxfId="3512" priority="280" stopIfTrue="1">
      <formula>IF(#REF!="TEN",TRUE,FALSE)</formula>
    </cfRule>
    <cfRule type="duplicateValues" dxfId="3511" priority="279" stopIfTrue="1"/>
    <cfRule type="expression" dxfId="3510" priority="277" stopIfTrue="1">
      <formula>IF(#REF!="TEN",TRUE,FALSE)</formula>
    </cfRule>
    <cfRule type="duplicateValues" dxfId="3509" priority="276" stopIfTrue="1"/>
    <cfRule type="duplicateValues" dxfId="3508" priority="275"/>
  </conditionalFormatting>
  <conditionalFormatting sqref="C10:C41">
    <cfRule type="duplicateValues" dxfId="3507" priority="460"/>
  </conditionalFormatting>
  <conditionalFormatting sqref="C28">
    <cfRule type="duplicateValues" dxfId="3506" priority="256" stopIfTrue="1"/>
  </conditionalFormatting>
  <conditionalFormatting sqref="C29">
    <cfRule type="duplicateValues" dxfId="3505" priority="255" stopIfTrue="1"/>
  </conditionalFormatting>
  <conditionalFormatting sqref="C30">
    <cfRule type="duplicateValues" dxfId="3504" priority="254" stopIfTrue="1"/>
  </conditionalFormatting>
  <conditionalFormatting sqref="C31">
    <cfRule type="duplicateValues" dxfId="3503" priority="253" stopIfTrue="1"/>
  </conditionalFormatting>
  <conditionalFormatting sqref="C32">
    <cfRule type="duplicateValues" dxfId="3502" priority="252" stopIfTrue="1"/>
  </conditionalFormatting>
  <conditionalFormatting sqref="C33">
    <cfRule type="duplicateValues" dxfId="3501" priority="251" stopIfTrue="1"/>
  </conditionalFormatting>
  <conditionalFormatting sqref="C39">
    <cfRule type="duplicateValues" dxfId="3500" priority="250" stopIfTrue="1"/>
  </conditionalFormatting>
  <conditionalFormatting sqref="C54">
    <cfRule type="duplicateValues" dxfId="3499" priority="244" stopIfTrue="1"/>
  </conditionalFormatting>
  <conditionalFormatting sqref="C55">
    <cfRule type="duplicateValues" dxfId="3498" priority="243" stopIfTrue="1"/>
  </conditionalFormatting>
  <conditionalFormatting sqref="C57">
    <cfRule type="duplicateValues" dxfId="3497" priority="240" stopIfTrue="1"/>
  </conditionalFormatting>
  <conditionalFormatting sqref="C58">
    <cfRule type="duplicateValues" dxfId="3496" priority="239" stopIfTrue="1"/>
  </conditionalFormatting>
  <conditionalFormatting sqref="C59">
    <cfRule type="duplicateValues" dxfId="3495" priority="237" stopIfTrue="1"/>
  </conditionalFormatting>
  <conditionalFormatting sqref="C60">
    <cfRule type="duplicateValues" dxfId="3494" priority="234" stopIfTrue="1"/>
  </conditionalFormatting>
  <conditionalFormatting sqref="C61">
    <cfRule type="duplicateValues" dxfId="3493" priority="233" stopIfTrue="1"/>
  </conditionalFormatting>
  <conditionalFormatting sqref="C63">
    <cfRule type="duplicateValues" dxfId="3492" priority="232" stopIfTrue="1"/>
  </conditionalFormatting>
  <conditionalFormatting sqref="C64">
    <cfRule type="duplicateValues" dxfId="3491" priority="230" stopIfTrue="1"/>
  </conditionalFormatting>
  <conditionalFormatting sqref="C65">
    <cfRule type="duplicateValues" dxfId="3490" priority="229" stopIfTrue="1"/>
  </conditionalFormatting>
  <conditionalFormatting sqref="C67">
    <cfRule type="duplicateValues" dxfId="3489" priority="228" stopIfTrue="1"/>
  </conditionalFormatting>
  <conditionalFormatting sqref="C68">
    <cfRule type="duplicateValues" dxfId="3488" priority="227" stopIfTrue="1"/>
  </conditionalFormatting>
  <conditionalFormatting sqref="C69">
    <cfRule type="duplicateValues" dxfId="3487" priority="226" stopIfTrue="1"/>
  </conditionalFormatting>
  <conditionalFormatting sqref="C70">
    <cfRule type="duplicateValues" dxfId="3486" priority="225" stopIfTrue="1"/>
  </conditionalFormatting>
  <conditionalFormatting sqref="C71">
    <cfRule type="duplicateValues" dxfId="3485" priority="224" stopIfTrue="1"/>
  </conditionalFormatting>
  <conditionalFormatting sqref="C72">
    <cfRule type="duplicateValues" dxfId="3484" priority="223" stopIfTrue="1"/>
  </conditionalFormatting>
  <conditionalFormatting sqref="C73">
    <cfRule type="duplicateValues" dxfId="3483" priority="214" stopIfTrue="1"/>
    <cfRule type="duplicateValues" dxfId="3482" priority="209"/>
  </conditionalFormatting>
  <conditionalFormatting sqref="C74">
    <cfRule type="duplicateValues" dxfId="3481" priority="208" stopIfTrue="1"/>
    <cfRule type="duplicateValues" dxfId="3480" priority="202"/>
  </conditionalFormatting>
  <conditionalFormatting sqref="C75">
    <cfRule type="duplicateValues" dxfId="3479" priority="201" stopIfTrue="1"/>
  </conditionalFormatting>
  <conditionalFormatting sqref="C77">
    <cfRule type="duplicateValues" dxfId="3478" priority="188" stopIfTrue="1"/>
  </conditionalFormatting>
  <conditionalFormatting sqref="C78">
    <cfRule type="duplicateValues" dxfId="3477" priority="200" stopIfTrue="1"/>
  </conditionalFormatting>
  <conditionalFormatting sqref="C79">
    <cfRule type="duplicateValues" dxfId="3476" priority="199" stopIfTrue="1"/>
  </conditionalFormatting>
  <conditionalFormatting sqref="C80">
    <cfRule type="duplicateValues" dxfId="3475" priority="198" stopIfTrue="1"/>
  </conditionalFormatting>
  <conditionalFormatting sqref="C81">
    <cfRule type="duplicateValues" dxfId="3474" priority="197" stopIfTrue="1"/>
  </conditionalFormatting>
  <conditionalFormatting sqref="C82">
    <cfRule type="duplicateValues" dxfId="3473" priority="195" stopIfTrue="1"/>
  </conditionalFormatting>
  <conditionalFormatting sqref="C83">
    <cfRule type="duplicateValues" dxfId="3472" priority="196" stopIfTrue="1"/>
  </conditionalFormatting>
  <conditionalFormatting sqref="C84">
    <cfRule type="duplicateValues" dxfId="3471" priority="194" stopIfTrue="1"/>
  </conditionalFormatting>
  <conditionalFormatting sqref="C86">
    <cfRule type="duplicateValues" dxfId="3470" priority="192" stopIfTrue="1"/>
  </conditionalFormatting>
  <conditionalFormatting sqref="C87">
    <cfRule type="duplicateValues" dxfId="3469" priority="191" stopIfTrue="1"/>
  </conditionalFormatting>
  <conditionalFormatting sqref="C88">
    <cfRule type="duplicateValues" dxfId="3468" priority="189" stopIfTrue="1"/>
  </conditionalFormatting>
  <conditionalFormatting sqref="C97">
    <cfRule type="duplicateValues" dxfId="3467" priority="180" stopIfTrue="1"/>
    <cfRule type="duplicateValues" dxfId="3466" priority="179" stopIfTrue="1"/>
  </conditionalFormatting>
  <conditionalFormatting sqref="C98:C99">
    <cfRule type="duplicateValues" dxfId="3465" priority="178" stopIfTrue="1"/>
    <cfRule type="duplicateValues" dxfId="3464" priority="177" stopIfTrue="1"/>
  </conditionalFormatting>
  <conditionalFormatting sqref="C100">
    <cfRule type="duplicateValues" dxfId="3463" priority="172" stopIfTrue="1"/>
  </conditionalFormatting>
  <conditionalFormatting sqref="C101">
    <cfRule type="duplicateValues" dxfId="3462" priority="171" stopIfTrue="1"/>
  </conditionalFormatting>
  <conditionalFormatting sqref="C102">
    <cfRule type="duplicateValues" dxfId="3461" priority="170" stopIfTrue="1"/>
  </conditionalFormatting>
  <conditionalFormatting sqref="C103">
    <cfRule type="duplicateValues" dxfId="3460" priority="169" stopIfTrue="1"/>
    <cfRule type="duplicateValues" dxfId="3459" priority="168" stopIfTrue="1"/>
    <cfRule type="duplicateValues" dxfId="3458" priority="167" stopIfTrue="1"/>
  </conditionalFormatting>
  <conditionalFormatting sqref="C104">
    <cfRule type="duplicateValues" dxfId="3457" priority="166" stopIfTrue="1"/>
    <cfRule type="duplicateValues" dxfId="3456" priority="165" stopIfTrue="1"/>
    <cfRule type="duplicateValues" dxfId="3455" priority="164" stopIfTrue="1"/>
    <cfRule type="duplicateValues" dxfId="3454" priority="163" stopIfTrue="1"/>
    <cfRule type="duplicateValues" dxfId="3453" priority="162" stopIfTrue="1"/>
  </conditionalFormatting>
  <conditionalFormatting sqref="C105">
    <cfRule type="duplicateValues" dxfId="3452" priority="158" stopIfTrue="1"/>
    <cfRule type="duplicateValues" dxfId="3451" priority="161" stopIfTrue="1"/>
    <cfRule type="duplicateValues" dxfId="3450" priority="157" stopIfTrue="1"/>
    <cfRule type="duplicateValues" dxfId="3449" priority="156" stopIfTrue="1"/>
    <cfRule type="duplicateValues" dxfId="3448" priority="160" stopIfTrue="1"/>
    <cfRule type="duplicateValues" dxfId="3447" priority="159" stopIfTrue="1"/>
  </conditionalFormatting>
  <conditionalFormatting sqref="C106">
    <cfRule type="duplicateValues" dxfId="3446" priority="153" stopIfTrue="1"/>
    <cfRule type="duplicateValues" dxfId="3445" priority="152" stopIfTrue="1"/>
    <cfRule type="duplicateValues" dxfId="3444" priority="151" stopIfTrue="1"/>
    <cfRule type="duplicateValues" dxfId="3443" priority="155" stopIfTrue="1"/>
    <cfRule type="duplicateValues" dxfId="3442" priority="154" stopIfTrue="1"/>
  </conditionalFormatting>
  <conditionalFormatting sqref="C107">
    <cfRule type="duplicateValues" dxfId="3441" priority="150" stopIfTrue="1"/>
    <cfRule type="duplicateValues" dxfId="3440" priority="148" stopIfTrue="1"/>
    <cfRule type="duplicateValues" dxfId="3439" priority="147" stopIfTrue="1"/>
    <cfRule type="duplicateValues" dxfId="3438" priority="146" stopIfTrue="1"/>
    <cfRule type="duplicateValues" dxfId="3437" priority="145" stopIfTrue="1"/>
    <cfRule type="duplicateValues" dxfId="3436" priority="149" stopIfTrue="1"/>
  </conditionalFormatting>
  <conditionalFormatting sqref="C108">
    <cfRule type="duplicateValues" dxfId="3435" priority="138" stopIfTrue="1"/>
    <cfRule type="duplicateValues" dxfId="3434" priority="137" stopIfTrue="1"/>
    <cfRule type="duplicateValues" dxfId="3433" priority="135" stopIfTrue="1"/>
    <cfRule type="duplicateValues" dxfId="3432" priority="134" stopIfTrue="1"/>
    <cfRule type="duplicateValues" dxfId="3431" priority="133" stopIfTrue="1"/>
    <cfRule type="duplicateValues" dxfId="3430" priority="136" stopIfTrue="1"/>
  </conditionalFormatting>
  <conditionalFormatting sqref="C109:C111">
    <cfRule type="duplicateValues" dxfId="3429" priority="128" stopIfTrue="1"/>
    <cfRule type="duplicateValues" dxfId="3428" priority="129" stopIfTrue="1"/>
    <cfRule type="duplicateValues" dxfId="3427" priority="130" stopIfTrue="1"/>
    <cfRule type="duplicateValues" dxfId="3426" priority="131" stopIfTrue="1"/>
    <cfRule type="duplicateValues" dxfId="3425" priority="132" stopIfTrue="1"/>
    <cfRule type="duplicateValues" dxfId="3424" priority="126" stopIfTrue="1"/>
    <cfRule type="duplicateValues" dxfId="3423" priority="127" stopIfTrue="1"/>
  </conditionalFormatting>
  <conditionalFormatting sqref="C113">
    <cfRule type="duplicateValues" dxfId="3422" priority="122" stopIfTrue="1"/>
    <cfRule type="duplicateValues" dxfId="3421" priority="121" stopIfTrue="1"/>
    <cfRule type="duplicateValues" dxfId="3420" priority="120" stopIfTrue="1"/>
    <cfRule type="duplicateValues" dxfId="3419" priority="119" stopIfTrue="1"/>
    <cfRule type="duplicateValues" dxfId="3418" priority="118" stopIfTrue="1"/>
    <cfRule type="duplicateValues" dxfId="3417" priority="124" stopIfTrue="1"/>
    <cfRule type="duplicateValues" dxfId="3416" priority="123" stopIfTrue="1"/>
  </conditionalFormatting>
  <conditionalFormatting sqref="C114">
    <cfRule type="duplicateValues" dxfId="3415" priority="117" stopIfTrue="1"/>
    <cfRule type="duplicateValues" dxfId="3414" priority="116" stopIfTrue="1"/>
    <cfRule type="duplicateValues" dxfId="3413" priority="115" stopIfTrue="1"/>
    <cfRule type="duplicateValues" dxfId="3412" priority="114" stopIfTrue="1"/>
    <cfRule type="duplicateValues" dxfId="3411" priority="113" stopIfTrue="1"/>
    <cfRule type="duplicateValues" dxfId="3410" priority="112" stopIfTrue="1"/>
    <cfRule type="duplicateValues" dxfId="3409" priority="111" stopIfTrue="1"/>
  </conditionalFormatting>
  <conditionalFormatting sqref="C116">
    <cfRule type="duplicateValues" dxfId="3408" priority="110" stopIfTrue="1"/>
    <cfRule type="duplicateValues" dxfId="3407" priority="109" stopIfTrue="1"/>
    <cfRule type="duplicateValues" dxfId="3406" priority="108" stopIfTrue="1"/>
    <cfRule type="duplicateValues" dxfId="3405" priority="107" stopIfTrue="1"/>
    <cfRule type="duplicateValues" dxfId="3404" priority="106" stopIfTrue="1"/>
    <cfRule type="duplicateValues" dxfId="3403" priority="104" stopIfTrue="1"/>
    <cfRule type="duplicateValues" dxfId="3402" priority="105" stopIfTrue="1"/>
  </conditionalFormatting>
  <conditionalFormatting sqref="C117">
    <cfRule type="duplicateValues" dxfId="3401" priority="101" stopIfTrue="1"/>
    <cfRule type="duplicateValues" dxfId="3400" priority="100" stopIfTrue="1"/>
    <cfRule type="duplicateValues" dxfId="3399" priority="99" stopIfTrue="1"/>
    <cfRule type="duplicateValues" dxfId="3398" priority="98" stopIfTrue="1"/>
    <cfRule type="duplicateValues" dxfId="3397" priority="97" stopIfTrue="1"/>
    <cfRule type="duplicateValues" dxfId="3396" priority="102" stopIfTrue="1"/>
  </conditionalFormatting>
  <conditionalFormatting sqref="C117:C118">
    <cfRule type="duplicateValues" dxfId="3395" priority="103" stopIfTrue="1"/>
  </conditionalFormatting>
  <conditionalFormatting sqref="C118">
    <cfRule type="duplicateValues" dxfId="3394" priority="95" stopIfTrue="1"/>
    <cfRule type="duplicateValues" dxfId="3393" priority="94" stopIfTrue="1"/>
    <cfRule type="duplicateValues" dxfId="3392" priority="93" stopIfTrue="1"/>
    <cfRule type="duplicateValues" dxfId="3391" priority="92" stopIfTrue="1"/>
    <cfRule type="duplicateValues" dxfId="3390" priority="91" stopIfTrue="1"/>
    <cfRule type="duplicateValues" dxfId="3389" priority="96" stopIfTrue="1"/>
  </conditionalFormatting>
  <conditionalFormatting sqref="C119">
    <cfRule type="duplicateValues" dxfId="3388" priority="90" stopIfTrue="1"/>
  </conditionalFormatting>
  <conditionalFormatting sqref="C120">
    <cfRule type="duplicateValues" dxfId="3387" priority="89" stopIfTrue="1"/>
    <cfRule type="duplicateValues" dxfId="3386" priority="88" stopIfTrue="1"/>
    <cfRule type="duplicateValues" dxfId="3385" priority="87" stopIfTrue="1"/>
    <cfRule type="duplicateValues" dxfId="3384" priority="86" stopIfTrue="1"/>
    <cfRule type="duplicateValues" dxfId="3383" priority="85" stopIfTrue="1"/>
    <cfRule type="duplicateValues" dxfId="3382" priority="84" stopIfTrue="1"/>
  </conditionalFormatting>
  <conditionalFormatting sqref="C126">
    <cfRule type="duplicateValues" dxfId="3381" priority="81" stopIfTrue="1"/>
  </conditionalFormatting>
  <conditionalFormatting sqref="C127:C129">
    <cfRule type="duplicateValues" dxfId="3380" priority="80" stopIfTrue="1"/>
  </conditionalFormatting>
  <conditionalFormatting sqref="C131">
    <cfRule type="duplicateValues" dxfId="3379" priority="77" stopIfTrue="1"/>
  </conditionalFormatting>
  <conditionalFormatting sqref="C132">
    <cfRule type="duplicateValues" dxfId="3378" priority="76" stopIfTrue="1"/>
  </conditionalFormatting>
  <conditionalFormatting sqref="C133">
    <cfRule type="duplicateValues" dxfId="3377" priority="75" stopIfTrue="1"/>
  </conditionalFormatting>
  <conditionalFormatting sqref="C134">
    <cfRule type="duplicateValues" dxfId="3376" priority="74" stopIfTrue="1"/>
  </conditionalFormatting>
  <conditionalFormatting sqref="C135">
    <cfRule type="duplicateValues" dxfId="3375" priority="73" stopIfTrue="1"/>
  </conditionalFormatting>
  <conditionalFormatting sqref="C136:C137">
    <cfRule type="duplicateValues" dxfId="3374" priority="72" stopIfTrue="1"/>
  </conditionalFormatting>
  <conditionalFormatting sqref="C138:C139">
    <cfRule type="duplicateValues" dxfId="3373" priority="71" stopIfTrue="1"/>
  </conditionalFormatting>
  <conditionalFormatting sqref="C141:C142">
    <cfRule type="duplicateValues" dxfId="3372" priority="69" stopIfTrue="1"/>
  </conditionalFormatting>
  <conditionalFormatting sqref="C143">
    <cfRule type="duplicateValues" dxfId="3371" priority="67" stopIfTrue="1"/>
  </conditionalFormatting>
  <conditionalFormatting sqref="C145">
    <cfRule type="duplicateValues" dxfId="3370" priority="65" stopIfTrue="1"/>
  </conditionalFormatting>
  <conditionalFormatting sqref="C146">
    <cfRule type="duplicateValues" dxfId="3369" priority="64" stopIfTrue="1"/>
  </conditionalFormatting>
  <conditionalFormatting sqref="C147:C149">
    <cfRule type="duplicateValues" dxfId="3368" priority="63" stopIfTrue="1"/>
  </conditionalFormatting>
  <conditionalFormatting sqref="C150">
    <cfRule type="duplicateValues" dxfId="3367" priority="60" stopIfTrue="1"/>
  </conditionalFormatting>
  <conditionalFormatting sqref="C151">
    <cfRule type="duplicateValues" dxfId="3366" priority="59" stopIfTrue="1"/>
  </conditionalFormatting>
  <conditionalFormatting sqref="C152">
    <cfRule type="duplicateValues" dxfId="3365" priority="58" stopIfTrue="1"/>
  </conditionalFormatting>
  <conditionalFormatting sqref="C153:C156">
    <cfRule type="duplicateValues" dxfId="3364" priority="57" stopIfTrue="1"/>
  </conditionalFormatting>
  <conditionalFormatting sqref="C157">
    <cfRule type="duplicateValues" dxfId="3363" priority="53" stopIfTrue="1"/>
  </conditionalFormatting>
  <conditionalFormatting sqref="C158">
    <cfRule type="duplicateValues" dxfId="3362" priority="52" stopIfTrue="1"/>
  </conditionalFormatting>
  <conditionalFormatting sqref="C160">
    <cfRule type="duplicateValues" dxfId="3361" priority="50" stopIfTrue="1"/>
  </conditionalFormatting>
  <conditionalFormatting sqref="C161">
    <cfRule type="duplicateValues" dxfId="3360" priority="49" stopIfTrue="1"/>
  </conditionalFormatting>
  <conditionalFormatting sqref="C171">
    <cfRule type="duplicateValues" dxfId="3359" priority="48" stopIfTrue="1"/>
  </conditionalFormatting>
  <conditionalFormatting sqref="C172">
    <cfRule type="duplicateValues" dxfId="3358" priority="47" stopIfTrue="1"/>
  </conditionalFormatting>
  <conditionalFormatting sqref="C173">
    <cfRule type="duplicateValues" dxfId="3357" priority="46" stopIfTrue="1"/>
  </conditionalFormatting>
  <conditionalFormatting sqref="C174:C175">
    <cfRule type="duplicateValues" dxfId="3356" priority="45" stopIfTrue="1"/>
  </conditionalFormatting>
  <conditionalFormatting sqref="C177">
    <cfRule type="duplicateValues" dxfId="3355" priority="42" stopIfTrue="1"/>
  </conditionalFormatting>
  <conditionalFormatting sqref="C179:C180">
    <cfRule type="duplicateValues" dxfId="3354" priority="39" stopIfTrue="1"/>
  </conditionalFormatting>
  <conditionalFormatting sqref="C182:C183">
    <cfRule type="duplicateValues" dxfId="3353" priority="37" stopIfTrue="1"/>
  </conditionalFormatting>
  <conditionalFormatting sqref="C210">
    <cfRule type="duplicateValues" dxfId="3352" priority="34" stopIfTrue="1"/>
  </conditionalFormatting>
  <conditionalFormatting sqref="C211">
    <cfRule type="duplicateValues" dxfId="3351" priority="33" stopIfTrue="1"/>
  </conditionalFormatting>
  <conditionalFormatting sqref="C212">
    <cfRule type="duplicateValues" dxfId="3350" priority="32" stopIfTrue="1"/>
  </conditionalFormatting>
  <conditionalFormatting sqref="C213:C215">
    <cfRule type="duplicateValues" dxfId="3349" priority="31" stopIfTrue="1"/>
  </conditionalFormatting>
  <conditionalFormatting sqref="C216">
    <cfRule type="duplicateValues" dxfId="3348" priority="27" stopIfTrue="1"/>
  </conditionalFormatting>
  <conditionalFormatting sqref="C217">
    <cfRule type="duplicateValues" dxfId="3347" priority="26" stopIfTrue="1"/>
  </conditionalFormatting>
  <conditionalFormatting sqref="C218">
    <cfRule type="duplicateValues" dxfId="3346" priority="25" stopIfTrue="1"/>
  </conditionalFormatting>
  <conditionalFormatting sqref="C219:C220">
    <cfRule type="duplicateValues" dxfId="3345" priority="24" stopIfTrue="1"/>
  </conditionalFormatting>
  <conditionalFormatting sqref="C221">
    <cfRule type="duplicateValues" dxfId="3344" priority="22" stopIfTrue="1"/>
  </conditionalFormatting>
  <conditionalFormatting sqref="C222">
    <cfRule type="duplicateValues" dxfId="3343" priority="21" stopIfTrue="1"/>
  </conditionalFormatting>
  <conditionalFormatting sqref="C223">
    <cfRule type="duplicateValues" dxfId="3342" priority="20" stopIfTrue="1"/>
  </conditionalFormatting>
  <conditionalFormatting sqref="C224">
    <cfRule type="duplicateValues" dxfId="3341" priority="19" stopIfTrue="1"/>
  </conditionalFormatting>
  <conditionalFormatting sqref="C225">
    <cfRule type="duplicateValues" dxfId="3340" priority="18" stopIfTrue="1"/>
  </conditionalFormatting>
  <conditionalFormatting sqref="C226">
    <cfRule type="duplicateValues" dxfId="3339" priority="17" stopIfTrue="1"/>
  </conditionalFormatting>
  <conditionalFormatting sqref="C227">
    <cfRule type="duplicateValues" dxfId="3338" priority="16" stopIfTrue="1"/>
  </conditionalFormatting>
  <conditionalFormatting sqref="C228">
    <cfRule type="duplicateValues" dxfId="3337" priority="15" stopIfTrue="1"/>
  </conditionalFormatting>
  <conditionalFormatting sqref="C229">
    <cfRule type="duplicateValues" dxfId="3336" priority="14" stopIfTrue="1"/>
  </conditionalFormatting>
  <conditionalFormatting sqref="C231">
    <cfRule type="duplicateValues" dxfId="3335" priority="13" stopIfTrue="1"/>
  </conditionalFormatting>
  <conditionalFormatting sqref="C233">
    <cfRule type="duplicateValues" dxfId="3334" priority="12" stopIfTrue="1"/>
  </conditionalFormatting>
  <conditionalFormatting sqref="C234">
    <cfRule type="duplicateValues" dxfId="3333" priority="11" stopIfTrue="1"/>
  </conditionalFormatting>
  <conditionalFormatting sqref="C236">
    <cfRule type="duplicateValues" dxfId="3332" priority="3198" stopIfTrue="1"/>
  </conditionalFormatting>
  <conditionalFormatting sqref="C237">
    <cfRule type="duplicateValues" dxfId="3331" priority="7" stopIfTrue="1"/>
  </conditionalFormatting>
  <conditionalFormatting sqref="C238">
    <cfRule type="duplicateValues" dxfId="3330" priority="6" stopIfTrue="1"/>
  </conditionalFormatting>
  <conditionalFormatting sqref="C239">
    <cfRule type="duplicateValues" dxfId="3329" priority="5" stopIfTrue="1"/>
  </conditionalFormatting>
  <conditionalFormatting sqref="C240">
    <cfRule type="duplicateValues" dxfId="3328" priority="3" stopIfTrue="1"/>
  </conditionalFormatting>
  <conditionalFormatting sqref="C241">
    <cfRule type="duplicateValues" dxfId="3327" priority="1" stopIfTrue="1"/>
  </conditionalFormatting>
  <conditionalFormatting sqref="C242:C65195 C235 C77:C84 C39 C1:C35 C44:C55 C58:C61 C63:C65 C67:C73 C75 C86:C88 C94:C96 C112 C115 C121:C125 C159 C162:C170 C176 C178 C181 C184:C209">
    <cfRule type="duplicateValues" dxfId="3326" priority="2980" stopIfTrue="1"/>
  </conditionalFormatting>
  <conditionalFormatting sqref="C242:C1048576 C235 C1:C209">
    <cfRule type="duplicateValues" dxfId="3325" priority="35"/>
  </conditionalFormatting>
  <pageMargins left="0.7" right="0.7" top="0.75" bottom="0.75" header="0.3" footer="0.3"/>
  <pageSetup paperSize="9" orientation="portrait" r:id="rId1"/>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339"/>
  <sheetViews>
    <sheetView topLeftCell="A271" workbookViewId="0">
      <selection activeCell="B236" sqref="B236"/>
    </sheetView>
  </sheetViews>
  <sheetFormatPr defaultColWidth="7.90625" defaultRowHeight="12.9" customHeight="1"/>
  <cols>
    <col min="1" max="1" width="7.90625" style="160" customWidth="1"/>
    <col min="2" max="2" width="7.08984375" style="160" customWidth="1"/>
    <col min="3" max="3" width="16" style="160" customWidth="1"/>
    <col min="4" max="4" width="12.6328125" style="160" customWidth="1"/>
    <col min="5" max="5" width="15.08984375" style="160" customWidth="1"/>
    <col min="6" max="6" width="21" style="160" customWidth="1"/>
    <col min="7" max="7" width="22.08984375" style="162" customWidth="1"/>
    <col min="8" max="8" width="15.453125" style="162" customWidth="1"/>
    <col min="9" max="9" width="18.90625" style="160" hidden="1" customWidth="1"/>
    <col min="10" max="16384" width="7.90625" style="160"/>
  </cols>
  <sheetData>
    <row r="1" spans="1:9" ht="12.9" customHeight="1">
      <c r="A1" s="163"/>
      <c r="B1" s="163" t="s">
        <v>37</v>
      </c>
      <c r="C1" s="165"/>
      <c r="D1" s="165"/>
      <c r="E1" s="165"/>
      <c r="F1" s="165"/>
    </row>
    <row r="2" spans="1:9" ht="12.9" customHeight="1">
      <c r="A2" s="168"/>
      <c r="B2" s="168" t="s">
        <v>39</v>
      </c>
      <c r="C2" s="170"/>
      <c r="D2" s="170"/>
      <c r="E2" s="170"/>
      <c r="F2" s="170"/>
    </row>
    <row r="3" spans="1:9" ht="12.9" customHeight="1">
      <c r="A3" s="168"/>
      <c r="B3" s="168" t="s">
        <v>609</v>
      </c>
      <c r="C3" s="173"/>
      <c r="D3" s="173"/>
      <c r="E3" s="173"/>
      <c r="F3" s="173"/>
    </row>
    <row r="4" spans="1:9" s="159" customFormat="1" ht="12.9" customHeight="1">
      <c r="A4" s="1315" t="s">
        <v>1209</v>
      </c>
      <c r="B4" s="1315" t="s">
        <v>40</v>
      </c>
      <c r="C4" s="1317" t="s">
        <v>43</v>
      </c>
      <c r="D4" s="1317" t="s">
        <v>44</v>
      </c>
      <c r="E4" s="1317" t="s">
        <v>45</v>
      </c>
      <c r="F4" s="1317" t="s">
        <v>1210</v>
      </c>
      <c r="G4" s="1525" t="s">
        <v>609</v>
      </c>
      <c r="H4" s="1318" t="s">
        <v>49</v>
      </c>
      <c r="I4" s="1529" t="s">
        <v>1215</v>
      </c>
    </row>
    <row r="5" spans="1:9" s="159" customFormat="1" ht="20.25" customHeight="1">
      <c r="A5" s="1315"/>
      <c r="B5" s="1315"/>
      <c r="C5" s="1317"/>
      <c r="D5" s="1317"/>
      <c r="E5" s="1317"/>
      <c r="F5" s="1317"/>
      <c r="G5" s="1525"/>
      <c r="H5" s="1318"/>
      <c r="I5" s="1529"/>
    </row>
    <row r="6" spans="1:9" s="159" customFormat="1" ht="15.75" customHeight="1">
      <c r="A6" s="128"/>
      <c r="B6" s="184">
        <v>45139</v>
      </c>
      <c r="D6" s="129"/>
      <c r="E6" s="129"/>
      <c r="F6" s="129"/>
      <c r="G6" s="134"/>
      <c r="H6" s="131"/>
      <c r="I6" s="226"/>
    </row>
    <row r="7" spans="1:9" s="159" customFormat="1" ht="12.9" customHeight="1">
      <c r="A7" s="128">
        <v>1</v>
      </c>
      <c r="B7" s="128">
        <v>1</v>
      </c>
      <c r="C7" s="530" t="s">
        <v>676</v>
      </c>
      <c r="D7" s="129" t="s">
        <v>76</v>
      </c>
      <c r="E7" s="129" t="s">
        <v>54</v>
      </c>
      <c r="F7" s="129" t="s">
        <v>1211</v>
      </c>
      <c r="G7" s="134" t="s">
        <v>685</v>
      </c>
      <c r="H7" s="131" t="s">
        <v>673</v>
      </c>
      <c r="I7" s="159" t="s">
        <v>1216</v>
      </c>
    </row>
    <row r="8" spans="1:9" ht="12.9" customHeight="1">
      <c r="A8" s="128">
        <f>A7+1</f>
        <v>2</v>
      </c>
      <c r="B8" s="128">
        <v>2</v>
      </c>
      <c r="C8" s="530" t="s">
        <v>688</v>
      </c>
      <c r="D8" s="129" t="s">
        <v>62</v>
      </c>
      <c r="E8" s="129" t="s">
        <v>54</v>
      </c>
      <c r="F8" s="129" t="s">
        <v>1211</v>
      </c>
      <c r="G8" s="133" t="s">
        <v>692</v>
      </c>
      <c r="H8" s="131" t="s">
        <v>673</v>
      </c>
      <c r="I8" s="159" t="s">
        <v>1216</v>
      </c>
    </row>
    <row r="9" spans="1:9" s="159" customFormat="1" ht="12.9" customHeight="1">
      <c r="A9" s="128">
        <f t="shared" ref="A9:A28" si="0">A8+1</f>
        <v>3</v>
      </c>
      <c r="B9" s="128">
        <v>3</v>
      </c>
      <c r="C9" s="530" t="s">
        <v>677</v>
      </c>
      <c r="D9" s="129" t="s">
        <v>62</v>
      </c>
      <c r="E9" s="129" t="s">
        <v>54</v>
      </c>
      <c r="F9" s="129" t="s">
        <v>1211</v>
      </c>
      <c r="G9" s="133" t="s">
        <v>1217</v>
      </c>
      <c r="H9" s="131" t="s">
        <v>673</v>
      </c>
      <c r="I9" s="159" t="s">
        <v>1216</v>
      </c>
    </row>
    <row r="10" spans="1:9" s="159" customFormat="1" ht="12.9" customHeight="1">
      <c r="A10" s="128">
        <f t="shared" si="0"/>
        <v>4</v>
      </c>
      <c r="B10" s="128">
        <v>4</v>
      </c>
      <c r="C10" s="530" t="s">
        <v>682</v>
      </c>
      <c r="D10" s="129" t="s">
        <v>62</v>
      </c>
      <c r="E10" s="129" t="s">
        <v>54</v>
      </c>
      <c r="F10" s="129" t="s">
        <v>1211</v>
      </c>
      <c r="G10" s="133" t="s">
        <v>1217</v>
      </c>
      <c r="H10" s="131" t="s">
        <v>673</v>
      </c>
      <c r="I10" s="159" t="s">
        <v>1216</v>
      </c>
    </row>
    <row r="11" spans="1:9" ht="12.9" customHeight="1">
      <c r="A11" s="128">
        <f t="shared" si="0"/>
        <v>5</v>
      </c>
      <c r="B11" s="128">
        <v>5</v>
      </c>
      <c r="C11" s="530" t="s">
        <v>683</v>
      </c>
      <c r="D11" s="129" t="s">
        <v>76</v>
      </c>
      <c r="E11" s="129" t="s">
        <v>54</v>
      </c>
      <c r="F11" s="129" t="s">
        <v>1211</v>
      </c>
      <c r="G11" s="133" t="s">
        <v>1217</v>
      </c>
      <c r="H11" s="131" t="s">
        <v>58</v>
      </c>
      <c r="I11" s="159" t="s">
        <v>1216</v>
      </c>
    </row>
    <row r="12" spans="1:9" ht="12.9" customHeight="1">
      <c r="A12" s="128">
        <f t="shared" si="0"/>
        <v>6</v>
      </c>
      <c r="B12" s="128">
        <v>6</v>
      </c>
      <c r="C12" s="530" t="s">
        <v>687</v>
      </c>
      <c r="D12" s="129" t="s">
        <v>76</v>
      </c>
      <c r="E12" s="129" t="s">
        <v>54</v>
      </c>
      <c r="F12" s="129" t="s">
        <v>1211</v>
      </c>
      <c r="G12" s="133" t="s">
        <v>1217</v>
      </c>
      <c r="H12" s="131" t="s">
        <v>58</v>
      </c>
      <c r="I12" s="159" t="s">
        <v>1216</v>
      </c>
    </row>
    <row r="13" spans="1:9" ht="12.9" customHeight="1">
      <c r="A13" s="128">
        <f t="shared" si="0"/>
        <v>7</v>
      </c>
      <c r="B13" s="128">
        <v>7</v>
      </c>
      <c r="C13" s="530" t="s">
        <v>689</v>
      </c>
      <c r="D13" s="129" t="s">
        <v>76</v>
      </c>
      <c r="E13" s="129" t="s">
        <v>54</v>
      </c>
      <c r="F13" s="129" t="s">
        <v>1211</v>
      </c>
      <c r="G13" s="133" t="s">
        <v>1217</v>
      </c>
      <c r="H13" s="131" t="s">
        <v>58</v>
      </c>
      <c r="I13" s="159" t="s">
        <v>1216</v>
      </c>
    </row>
    <row r="14" spans="1:9" ht="12.9" customHeight="1">
      <c r="A14" s="128">
        <f t="shared" si="0"/>
        <v>8</v>
      </c>
      <c r="B14" s="128">
        <v>8</v>
      </c>
      <c r="C14" s="530" t="s">
        <v>693</v>
      </c>
      <c r="D14" s="129" t="s">
        <v>62</v>
      </c>
      <c r="E14" s="129" t="s">
        <v>54</v>
      </c>
      <c r="F14" s="129" t="s">
        <v>1211</v>
      </c>
      <c r="G14" s="133" t="s">
        <v>1217</v>
      </c>
      <c r="H14" s="131" t="s">
        <v>58</v>
      </c>
      <c r="I14" s="159" t="s">
        <v>1216</v>
      </c>
    </row>
    <row r="15" spans="1:9" ht="12.9" customHeight="1">
      <c r="A15" s="128">
        <f t="shared" si="0"/>
        <v>9</v>
      </c>
      <c r="B15" s="128">
        <v>9</v>
      </c>
      <c r="C15" s="530" t="s">
        <v>694</v>
      </c>
      <c r="D15" s="129" t="s">
        <v>62</v>
      </c>
      <c r="E15" s="129" t="s">
        <v>54</v>
      </c>
      <c r="F15" s="129" t="s">
        <v>1211</v>
      </c>
      <c r="G15" s="133" t="s">
        <v>1217</v>
      </c>
      <c r="H15" s="131" t="s">
        <v>673</v>
      </c>
      <c r="I15" s="159" t="s">
        <v>1216</v>
      </c>
    </row>
    <row r="16" spans="1:9" ht="12.9" customHeight="1">
      <c r="A16" s="128">
        <f t="shared" si="0"/>
        <v>10</v>
      </c>
      <c r="B16" s="128">
        <v>10</v>
      </c>
      <c r="C16" s="530" t="s">
        <v>695</v>
      </c>
      <c r="D16" s="129" t="s">
        <v>62</v>
      </c>
      <c r="E16" s="129" t="s">
        <v>54</v>
      </c>
      <c r="F16" s="129" t="s">
        <v>1211</v>
      </c>
      <c r="G16" s="133" t="s">
        <v>697</v>
      </c>
      <c r="H16" s="131" t="s">
        <v>58</v>
      </c>
      <c r="I16" s="159" t="s">
        <v>1216</v>
      </c>
    </row>
    <row r="17" spans="1:9" ht="12.9" customHeight="1">
      <c r="A17" s="128">
        <f t="shared" si="0"/>
        <v>11</v>
      </c>
      <c r="B17" s="128">
        <v>11</v>
      </c>
      <c r="C17" s="530" t="s">
        <v>483</v>
      </c>
      <c r="D17" s="129" t="s">
        <v>62</v>
      </c>
      <c r="E17" s="129" t="s">
        <v>92</v>
      </c>
      <c r="F17" s="129" t="s">
        <v>1218</v>
      </c>
      <c r="G17" s="133" t="s">
        <v>697</v>
      </c>
      <c r="H17" s="131" t="s">
        <v>686</v>
      </c>
      <c r="I17" s="159" t="s">
        <v>1216</v>
      </c>
    </row>
    <row r="18" spans="1:9" s="159" customFormat="1" ht="12.9" customHeight="1">
      <c r="A18" s="128">
        <f t="shared" si="0"/>
        <v>12</v>
      </c>
      <c r="B18" s="128">
        <v>12</v>
      </c>
      <c r="C18" s="530" t="s">
        <v>681</v>
      </c>
      <c r="D18" s="129" t="s">
        <v>76</v>
      </c>
      <c r="E18" s="129" t="s">
        <v>54</v>
      </c>
      <c r="F18" s="129" t="s">
        <v>1211</v>
      </c>
      <c r="G18" s="134" t="s">
        <v>697</v>
      </c>
      <c r="H18" s="131" t="s">
        <v>58</v>
      </c>
      <c r="I18" s="159" t="s">
        <v>1216</v>
      </c>
    </row>
    <row r="19" spans="1:9" ht="12.9" customHeight="1">
      <c r="A19" s="128">
        <f t="shared" si="0"/>
        <v>13</v>
      </c>
      <c r="B19" s="128">
        <v>13</v>
      </c>
      <c r="C19" s="530" t="s">
        <v>691</v>
      </c>
      <c r="D19" s="129" t="s">
        <v>62</v>
      </c>
      <c r="E19" s="129" t="s">
        <v>54</v>
      </c>
      <c r="F19" s="129" t="s">
        <v>1211</v>
      </c>
      <c r="G19" s="134" t="s">
        <v>698</v>
      </c>
      <c r="H19" s="131" t="s">
        <v>673</v>
      </c>
      <c r="I19" s="159" t="s">
        <v>1216</v>
      </c>
    </row>
    <row r="20" spans="1:9" s="159" customFormat="1" ht="12.9" customHeight="1">
      <c r="A20" s="128">
        <f t="shared" si="0"/>
        <v>14</v>
      </c>
      <c r="B20" s="128">
        <v>14</v>
      </c>
      <c r="C20" s="530" t="s">
        <v>680</v>
      </c>
      <c r="D20" s="129" t="s">
        <v>62</v>
      </c>
      <c r="E20" s="129" t="s">
        <v>54</v>
      </c>
      <c r="F20" s="129" t="s">
        <v>1211</v>
      </c>
      <c r="G20" s="134" t="s">
        <v>698</v>
      </c>
      <c r="H20" s="131" t="s">
        <v>673</v>
      </c>
      <c r="I20" s="159" t="s">
        <v>1216</v>
      </c>
    </row>
    <row r="21" spans="1:9" s="159" customFormat="1" ht="12.9" customHeight="1">
      <c r="A21" s="128">
        <f t="shared" si="0"/>
        <v>15</v>
      </c>
      <c r="B21" s="128">
        <v>15</v>
      </c>
      <c r="C21" s="530" t="s">
        <v>675</v>
      </c>
      <c r="D21" s="129" t="s">
        <v>76</v>
      </c>
      <c r="E21" s="129" t="s">
        <v>54</v>
      </c>
      <c r="F21" s="129" t="s">
        <v>1211</v>
      </c>
      <c r="G21" s="134" t="s">
        <v>698</v>
      </c>
      <c r="H21" s="131" t="s">
        <v>673</v>
      </c>
      <c r="I21" s="159" t="s">
        <v>1216</v>
      </c>
    </row>
    <row r="22" spans="1:9" ht="12.9" customHeight="1">
      <c r="A22" s="128">
        <f t="shared" si="0"/>
        <v>16</v>
      </c>
      <c r="B22" s="128">
        <v>16</v>
      </c>
      <c r="C22" s="530" t="s">
        <v>696</v>
      </c>
      <c r="D22" s="129" t="s">
        <v>76</v>
      </c>
      <c r="E22" s="129" t="s">
        <v>54</v>
      </c>
      <c r="F22" s="129" t="s">
        <v>1211</v>
      </c>
      <c r="G22" s="134" t="s">
        <v>706</v>
      </c>
      <c r="H22" s="131" t="s">
        <v>673</v>
      </c>
      <c r="I22" s="159" t="s">
        <v>1216</v>
      </c>
    </row>
    <row r="23" spans="1:9" ht="12.9" customHeight="1">
      <c r="A23" s="128">
        <f t="shared" si="0"/>
        <v>17</v>
      </c>
      <c r="B23" s="128">
        <v>17</v>
      </c>
      <c r="C23" s="530" t="s">
        <v>468</v>
      </c>
      <c r="D23" s="129" t="s">
        <v>76</v>
      </c>
      <c r="E23" s="129" t="s">
        <v>92</v>
      </c>
      <c r="F23" s="129" t="s">
        <v>1218</v>
      </c>
      <c r="G23" s="134" t="s">
        <v>705</v>
      </c>
      <c r="H23" s="131" t="s">
        <v>686</v>
      </c>
      <c r="I23" s="159" t="s">
        <v>1216</v>
      </c>
    </row>
    <row r="24" spans="1:9" s="159" customFormat="1" ht="12.9" customHeight="1">
      <c r="A24" s="128">
        <f t="shared" si="0"/>
        <v>18</v>
      </c>
      <c r="B24" s="128">
        <v>18</v>
      </c>
      <c r="C24" s="529" t="s">
        <v>672</v>
      </c>
      <c r="D24" s="129" t="s">
        <v>76</v>
      </c>
      <c r="E24" s="129" t="s">
        <v>54</v>
      </c>
      <c r="F24" s="129" t="s">
        <v>1211</v>
      </c>
      <c r="G24" s="134" t="s">
        <v>705</v>
      </c>
      <c r="H24" s="131" t="s">
        <v>673</v>
      </c>
      <c r="I24" s="159" t="s">
        <v>1216</v>
      </c>
    </row>
    <row r="25" spans="1:9" s="159" customFormat="1" ht="12.9" customHeight="1">
      <c r="A25" s="128">
        <f t="shared" si="0"/>
        <v>19</v>
      </c>
      <c r="B25" s="128">
        <v>19</v>
      </c>
      <c r="C25" s="530" t="s">
        <v>699</v>
      </c>
      <c r="D25" s="129" t="s">
        <v>62</v>
      </c>
      <c r="E25" s="129" t="s">
        <v>92</v>
      </c>
      <c r="F25" s="129" t="s">
        <v>1218</v>
      </c>
      <c r="G25" s="134" t="s">
        <v>705</v>
      </c>
      <c r="H25" s="131" t="s">
        <v>690</v>
      </c>
      <c r="I25" s="159" t="s">
        <v>1216</v>
      </c>
    </row>
    <row r="26" spans="1:9" ht="12.9" customHeight="1">
      <c r="A26" s="128">
        <f t="shared" si="0"/>
        <v>20</v>
      </c>
      <c r="B26" s="128">
        <v>20</v>
      </c>
      <c r="C26" s="530" t="s">
        <v>701</v>
      </c>
      <c r="D26" s="129" t="s">
        <v>76</v>
      </c>
      <c r="E26" s="129" t="s">
        <v>54</v>
      </c>
      <c r="F26" s="129" t="s">
        <v>1211</v>
      </c>
      <c r="G26" s="134" t="s">
        <v>705</v>
      </c>
      <c r="H26" s="131" t="s">
        <v>673</v>
      </c>
      <c r="I26" s="159" t="s">
        <v>1216</v>
      </c>
    </row>
    <row r="27" spans="1:9" ht="12.9" customHeight="1">
      <c r="A27" s="128">
        <f t="shared" si="0"/>
        <v>21</v>
      </c>
      <c r="B27" s="128">
        <v>21</v>
      </c>
      <c r="C27" s="134" t="s">
        <v>704</v>
      </c>
      <c r="D27" s="129" t="s">
        <v>76</v>
      </c>
      <c r="E27" s="129" t="s">
        <v>92</v>
      </c>
      <c r="F27" s="129" t="s">
        <v>1218</v>
      </c>
      <c r="G27" s="134" t="s">
        <v>705</v>
      </c>
      <c r="H27" s="131" t="s">
        <v>690</v>
      </c>
      <c r="I27" s="159" t="s">
        <v>1216</v>
      </c>
    </row>
    <row r="28" spans="1:9" ht="12.9" customHeight="1">
      <c r="A28" s="128">
        <f t="shared" si="0"/>
        <v>22</v>
      </c>
      <c r="B28" s="128">
        <v>22</v>
      </c>
      <c r="C28" s="134" t="s">
        <v>492</v>
      </c>
      <c r="D28" s="129" t="s">
        <v>76</v>
      </c>
      <c r="E28" s="129" t="s">
        <v>92</v>
      </c>
      <c r="F28" s="129" t="s">
        <v>1218</v>
      </c>
      <c r="G28" s="134" t="s">
        <v>705</v>
      </c>
      <c r="H28" s="131" t="s">
        <v>686</v>
      </c>
      <c r="I28" s="159" t="s">
        <v>1216</v>
      </c>
    </row>
    <row r="29" spans="1:9" ht="12.9" customHeight="1">
      <c r="A29" s="176"/>
      <c r="B29" s="184">
        <v>45170</v>
      </c>
      <c r="D29" s="129"/>
      <c r="E29" s="129"/>
      <c r="F29" s="129"/>
      <c r="G29" s="134"/>
      <c r="H29" s="131"/>
      <c r="I29" s="159"/>
    </row>
    <row r="30" spans="1:9" ht="12.9" customHeight="1">
      <c r="A30" s="128">
        <f>A28+1</f>
        <v>23</v>
      </c>
      <c r="B30" s="128">
        <v>1</v>
      </c>
      <c r="C30" s="134" t="s">
        <v>170</v>
      </c>
      <c r="D30" s="530" t="s">
        <v>76</v>
      </c>
      <c r="E30" s="129" t="s">
        <v>54</v>
      </c>
      <c r="F30" s="129" t="s">
        <v>1211</v>
      </c>
      <c r="G30" s="134" t="s">
        <v>1219</v>
      </c>
      <c r="H30" s="131" t="s">
        <v>673</v>
      </c>
      <c r="I30" s="159" t="s">
        <v>1216</v>
      </c>
    </row>
    <row r="31" spans="1:9" ht="12.9" customHeight="1">
      <c r="A31" s="128">
        <f>A30+1</f>
        <v>24</v>
      </c>
      <c r="B31" s="128">
        <v>2</v>
      </c>
      <c r="C31" s="134" t="s">
        <v>98</v>
      </c>
      <c r="D31" s="129" t="s">
        <v>76</v>
      </c>
      <c r="E31" s="129" t="s">
        <v>54</v>
      </c>
      <c r="F31" s="129" t="s">
        <v>1211</v>
      </c>
      <c r="G31" s="134" t="s">
        <v>707</v>
      </c>
      <c r="H31" s="131" t="s">
        <v>673</v>
      </c>
      <c r="I31" s="159" t="s">
        <v>1216</v>
      </c>
    </row>
    <row r="32" spans="1:9" ht="12.9" customHeight="1">
      <c r="A32" s="128">
        <f t="shared" ref="A32:A59" si="1">A31+1</f>
        <v>25</v>
      </c>
      <c r="B32" s="128">
        <v>3</v>
      </c>
      <c r="C32" s="134" t="s">
        <v>180</v>
      </c>
      <c r="D32" s="530" t="s">
        <v>76</v>
      </c>
      <c r="E32" s="129" t="s">
        <v>54</v>
      </c>
      <c r="F32" s="129" t="s">
        <v>1211</v>
      </c>
      <c r="G32" s="134" t="s">
        <v>708</v>
      </c>
      <c r="H32" s="131" t="s">
        <v>673</v>
      </c>
      <c r="I32" s="159" t="s">
        <v>1216</v>
      </c>
    </row>
    <row r="33" spans="1:9" s="225" customFormat="1" ht="12.9" customHeight="1">
      <c r="A33" s="128">
        <f t="shared" si="1"/>
        <v>26</v>
      </c>
      <c r="B33" s="128">
        <v>4</v>
      </c>
      <c r="C33" s="134" t="s">
        <v>711</v>
      </c>
      <c r="D33" s="530" t="s">
        <v>76</v>
      </c>
      <c r="E33" s="129" t="s">
        <v>54</v>
      </c>
      <c r="F33" s="129" t="s">
        <v>1211</v>
      </c>
      <c r="G33" s="134" t="s">
        <v>713</v>
      </c>
      <c r="H33" s="131" t="s">
        <v>673</v>
      </c>
      <c r="I33" s="159" t="s">
        <v>1216</v>
      </c>
    </row>
    <row r="34" spans="1:9" s="159" customFormat="1" ht="12.9" customHeight="1">
      <c r="A34" s="128">
        <f t="shared" si="1"/>
        <v>27</v>
      </c>
      <c r="B34" s="128">
        <v>5</v>
      </c>
      <c r="C34" s="157" t="s">
        <v>401</v>
      </c>
      <c r="D34" s="158" t="s">
        <v>76</v>
      </c>
      <c r="E34" s="134" t="s">
        <v>54</v>
      </c>
      <c r="F34" s="129" t="s">
        <v>1211</v>
      </c>
      <c r="G34" s="134" t="s">
        <v>713</v>
      </c>
      <c r="H34" s="131" t="s">
        <v>58</v>
      </c>
      <c r="I34" s="159" t="s">
        <v>1216</v>
      </c>
    </row>
    <row r="35" spans="1:9" s="159" customFormat="1" ht="12.9" customHeight="1">
      <c r="A35" s="128">
        <f t="shared" si="1"/>
        <v>28</v>
      </c>
      <c r="B35" s="128">
        <v>6</v>
      </c>
      <c r="C35" s="530" t="s">
        <v>109</v>
      </c>
      <c r="D35" s="158" t="s">
        <v>76</v>
      </c>
      <c r="E35" s="129" t="s">
        <v>54</v>
      </c>
      <c r="F35" s="129" t="s">
        <v>1211</v>
      </c>
      <c r="G35" s="134" t="s">
        <v>713</v>
      </c>
      <c r="H35" s="131" t="s">
        <v>58</v>
      </c>
      <c r="I35" s="159" t="s">
        <v>1216</v>
      </c>
    </row>
    <row r="36" spans="1:9" s="159" customFormat="1" ht="12.9" customHeight="1">
      <c r="A36" s="128">
        <f t="shared" si="1"/>
        <v>29</v>
      </c>
      <c r="B36" s="128">
        <v>7</v>
      </c>
      <c r="C36" s="530" t="s">
        <v>357</v>
      </c>
      <c r="D36" s="129" t="s">
        <v>76</v>
      </c>
      <c r="E36" s="129" t="s">
        <v>54</v>
      </c>
      <c r="F36" s="129" t="s">
        <v>1211</v>
      </c>
      <c r="G36" s="134" t="s">
        <v>713</v>
      </c>
      <c r="H36" s="131" t="s">
        <v>58</v>
      </c>
      <c r="I36" s="159" t="s">
        <v>1216</v>
      </c>
    </row>
    <row r="37" spans="1:9" s="159" customFormat="1" ht="12.9" customHeight="1">
      <c r="A37" s="128">
        <f t="shared" si="1"/>
        <v>30</v>
      </c>
      <c r="B37" s="128">
        <v>8</v>
      </c>
      <c r="C37" s="530" t="s">
        <v>91</v>
      </c>
      <c r="D37" s="129" t="s">
        <v>76</v>
      </c>
      <c r="E37" s="129" t="s">
        <v>54</v>
      </c>
      <c r="F37" s="129" t="s">
        <v>1211</v>
      </c>
      <c r="G37" s="134" t="s">
        <v>713</v>
      </c>
      <c r="H37" s="131" t="s">
        <v>58</v>
      </c>
      <c r="I37" s="159" t="s">
        <v>1216</v>
      </c>
    </row>
    <row r="38" spans="1:9" ht="12.9" customHeight="1">
      <c r="A38" s="128">
        <f t="shared" si="1"/>
        <v>31</v>
      </c>
      <c r="B38" s="128">
        <v>9</v>
      </c>
      <c r="C38" s="530" t="s">
        <v>526</v>
      </c>
      <c r="D38" s="129" t="s">
        <v>62</v>
      </c>
      <c r="E38" s="129" t="s">
        <v>54</v>
      </c>
      <c r="F38" s="129" t="s">
        <v>1211</v>
      </c>
      <c r="G38" s="134" t="s">
        <v>715</v>
      </c>
      <c r="H38" s="131" t="s">
        <v>679</v>
      </c>
      <c r="I38" s="159" t="s">
        <v>1216</v>
      </c>
    </row>
    <row r="39" spans="1:9" ht="12.9" customHeight="1">
      <c r="A39" s="128">
        <f t="shared" si="1"/>
        <v>32</v>
      </c>
      <c r="B39" s="128">
        <v>10</v>
      </c>
      <c r="C39" s="134" t="s">
        <v>530</v>
      </c>
      <c r="D39" s="129" t="s">
        <v>62</v>
      </c>
      <c r="E39" s="129" t="s">
        <v>54</v>
      </c>
      <c r="F39" s="129" t="s">
        <v>1211</v>
      </c>
      <c r="G39" s="134" t="s">
        <v>715</v>
      </c>
      <c r="H39" s="131" t="s">
        <v>679</v>
      </c>
      <c r="I39" s="159" t="s">
        <v>1216</v>
      </c>
    </row>
    <row r="40" spans="1:9" ht="12.9" customHeight="1">
      <c r="A40" s="128">
        <f t="shared" si="1"/>
        <v>33</v>
      </c>
      <c r="B40" s="128">
        <v>11</v>
      </c>
      <c r="C40" s="134" t="s">
        <v>336</v>
      </c>
      <c r="D40" s="134" t="s">
        <v>76</v>
      </c>
      <c r="E40" s="129" t="s">
        <v>92</v>
      </c>
      <c r="F40" s="129" t="s">
        <v>1218</v>
      </c>
      <c r="G40" s="134" t="s">
        <v>723</v>
      </c>
      <c r="H40" s="131" t="s">
        <v>690</v>
      </c>
      <c r="I40" s="160" t="s">
        <v>1220</v>
      </c>
    </row>
    <row r="41" spans="1:9" ht="12.9" customHeight="1">
      <c r="A41" s="128">
        <f t="shared" si="1"/>
        <v>34</v>
      </c>
      <c r="B41" s="128">
        <v>12</v>
      </c>
      <c r="C41" s="134" t="s">
        <v>322</v>
      </c>
      <c r="D41" s="129" t="s">
        <v>76</v>
      </c>
      <c r="E41" s="129" t="s">
        <v>92</v>
      </c>
      <c r="F41" s="129" t="s">
        <v>1218</v>
      </c>
      <c r="G41" s="134" t="s">
        <v>723</v>
      </c>
      <c r="H41" s="131" t="s">
        <v>690</v>
      </c>
      <c r="I41" s="160" t="s">
        <v>1220</v>
      </c>
    </row>
    <row r="42" spans="1:9" ht="12.9" customHeight="1">
      <c r="A42" s="128">
        <f t="shared" si="1"/>
        <v>35</v>
      </c>
      <c r="B42" s="128">
        <v>13</v>
      </c>
      <c r="C42" s="134" t="s">
        <v>714</v>
      </c>
      <c r="D42" s="134" t="s">
        <v>62</v>
      </c>
      <c r="E42" s="129" t="s">
        <v>92</v>
      </c>
      <c r="F42" s="129" t="s">
        <v>1218</v>
      </c>
      <c r="G42" s="134" t="s">
        <v>730</v>
      </c>
      <c r="H42" s="131" t="s">
        <v>700</v>
      </c>
      <c r="I42" s="160" t="s">
        <v>1220</v>
      </c>
    </row>
    <row r="43" spans="1:9" ht="12.9" customHeight="1">
      <c r="A43" s="128">
        <f t="shared" si="1"/>
        <v>36</v>
      </c>
      <c r="B43" s="128">
        <v>14</v>
      </c>
      <c r="C43" s="134" t="s">
        <v>542</v>
      </c>
      <c r="D43" s="530" t="s">
        <v>62</v>
      </c>
      <c r="E43" s="129" t="s">
        <v>92</v>
      </c>
      <c r="F43" s="129" t="s">
        <v>1218</v>
      </c>
      <c r="G43" s="134" t="s">
        <v>725</v>
      </c>
      <c r="H43" s="131" t="s">
        <v>703</v>
      </c>
      <c r="I43" s="160" t="s">
        <v>1221</v>
      </c>
    </row>
    <row r="44" spans="1:9" ht="12.9" customHeight="1">
      <c r="A44" s="128">
        <f t="shared" si="1"/>
        <v>37</v>
      </c>
      <c r="B44" s="128">
        <v>15</v>
      </c>
      <c r="C44" s="134" t="s">
        <v>294</v>
      </c>
      <c r="D44" s="129" t="s">
        <v>76</v>
      </c>
      <c r="E44" s="129" t="s">
        <v>54</v>
      </c>
      <c r="F44" s="129" t="s">
        <v>1211</v>
      </c>
      <c r="G44" s="134" t="s">
        <v>727</v>
      </c>
      <c r="H44" s="131" t="s">
        <v>709</v>
      </c>
      <c r="I44" s="160" t="s">
        <v>1220</v>
      </c>
    </row>
    <row r="45" spans="1:9" ht="12.9" customHeight="1">
      <c r="A45" s="128">
        <f t="shared" si="1"/>
        <v>38</v>
      </c>
      <c r="B45" s="128">
        <v>16</v>
      </c>
      <c r="C45" s="134" t="s">
        <v>326</v>
      </c>
      <c r="D45" s="134" t="s">
        <v>62</v>
      </c>
      <c r="E45" s="129" t="s">
        <v>54</v>
      </c>
      <c r="F45" s="129" t="s">
        <v>1211</v>
      </c>
      <c r="G45" s="134" t="s">
        <v>727</v>
      </c>
      <c r="H45" s="131" t="s">
        <v>709</v>
      </c>
      <c r="I45" s="160" t="s">
        <v>1220</v>
      </c>
    </row>
    <row r="46" spans="1:9" ht="12.9" customHeight="1">
      <c r="A46" s="128">
        <f t="shared" si="1"/>
        <v>39</v>
      </c>
      <c r="B46" s="128">
        <v>17</v>
      </c>
      <c r="C46" s="134" t="s">
        <v>712</v>
      </c>
      <c r="D46" s="129" t="s">
        <v>62</v>
      </c>
      <c r="E46" s="129" t="s">
        <v>54</v>
      </c>
      <c r="F46" s="129" t="s">
        <v>1211</v>
      </c>
      <c r="G46" s="134" t="s">
        <v>728</v>
      </c>
      <c r="H46" s="131" t="s">
        <v>709</v>
      </c>
      <c r="I46" s="160" t="s">
        <v>1220</v>
      </c>
    </row>
    <row r="47" spans="1:9" ht="12.9" customHeight="1">
      <c r="A47" s="128">
        <f t="shared" si="1"/>
        <v>40</v>
      </c>
      <c r="B47" s="128">
        <v>18</v>
      </c>
      <c r="C47" s="134" t="s">
        <v>185</v>
      </c>
      <c r="D47" s="129" t="s">
        <v>62</v>
      </c>
      <c r="E47" s="129" t="s">
        <v>54</v>
      </c>
      <c r="F47" s="129" t="s">
        <v>1211</v>
      </c>
      <c r="G47" s="134" t="s">
        <v>733</v>
      </c>
      <c r="H47" s="131" t="s">
        <v>700</v>
      </c>
      <c r="I47" s="160" t="s">
        <v>1220</v>
      </c>
    </row>
    <row r="48" spans="1:9" ht="12.9" customHeight="1">
      <c r="A48" s="128">
        <f t="shared" si="1"/>
        <v>41</v>
      </c>
      <c r="B48" s="128">
        <v>19</v>
      </c>
      <c r="C48" s="134" t="s">
        <v>135</v>
      </c>
      <c r="D48" s="129" t="s">
        <v>76</v>
      </c>
      <c r="E48" s="129" t="s">
        <v>92</v>
      </c>
      <c r="F48" s="129" t="s">
        <v>1218</v>
      </c>
      <c r="G48" s="134" t="s">
        <v>734</v>
      </c>
      <c r="H48" s="131" t="s">
        <v>703</v>
      </c>
      <c r="I48" s="160" t="s">
        <v>1221</v>
      </c>
    </row>
    <row r="49" spans="1:9" ht="12.9" customHeight="1">
      <c r="A49" s="128">
        <f t="shared" si="1"/>
        <v>42</v>
      </c>
      <c r="B49" s="128">
        <v>20</v>
      </c>
      <c r="C49" s="134" t="s">
        <v>735</v>
      </c>
      <c r="D49" s="129" t="s">
        <v>76</v>
      </c>
      <c r="E49" s="129" t="s">
        <v>92</v>
      </c>
      <c r="F49" s="129" t="s">
        <v>1218</v>
      </c>
      <c r="G49" s="134" t="s">
        <v>1222</v>
      </c>
      <c r="H49" s="131" t="s">
        <v>679</v>
      </c>
      <c r="I49" s="160" t="s">
        <v>1221</v>
      </c>
    </row>
    <row r="50" spans="1:9" ht="12.9" customHeight="1">
      <c r="A50" s="128">
        <f t="shared" si="1"/>
        <v>43</v>
      </c>
      <c r="B50" s="128">
        <v>21</v>
      </c>
      <c r="C50" s="134" t="s">
        <v>719</v>
      </c>
      <c r="D50" s="129" t="s">
        <v>249</v>
      </c>
      <c r="E50" s="129" t="s">
        <v>54</v>
      </c>
      <c r="F50" s="129" t="s">
        <v>1211</v>
      </c>
      <c r="G50" s="134" t="s">
        <v>736</v>
      </c>
      <c r="H50" s="131" t="s">
        <v>647</v>
      </c>
      <c r="I50" s="160" t="s">
        <v>1221</v>
      </c>
    </row>
    <row r="51" spans="1:9" ht="12.9" customHeight="1">
      <c r="A51" s="128">
        <f t="shared" si="1"/>
        <v>44</v>
      </c>
      <c r="B51" s="128">
        <v>22</v>
      </c>
      <c r="C51" s="134" t="s">
        <v>740</v>
      </c>
      <c r="D51" s="129" t="s">
        <v>62</v>
      </c>
      <c r="E51" s="129" t="s">
        <v>54</v>
      </c>
      <c r="F51" s="129" t="s">
        <v>1211</v>
      </c>
      <c r="G51" s="134" t="s">
        <v>741</v>
      </c>
      <c r="H51" s="134" t="s">
        <v>58</v>
      </c>
      <c r="I51" s="160" t="s">
        <v>1221</v>
      </c>
    </row>
    <row r="52" spans="1:9" ht="12.9" customHeight="1">
      <c r="A52" s="128">
        <f t="shared" si="1"/>
        <v>45</v>
      </c>
      <c r="B52" s="128">
        <v>23</v>
      </c>
      <c r="C52" s="134" t="s">
        <v>732</v>
      </c>
      <c r="D52" s="129" t="s">
        <v>62</v>
      </c>
      <c r="E52" s="129" t="s">
        <v>54</v>
      </c>
      <c r="F52" s="129" t="s">
        <v>1211</v>
      </c>
      <c r="G52" s="134" t="s">
        <v>741</v>
      </c>
      <c r="H52" s="134" t="s">
        <v>58</v>
      </c>
      <c r="I52" s="160" t="s">
        <v>1221</v>
      </c>
    </row>
    <row r="53" spans="1:9" ht="12.9" customHeight="1">
      <c r="A53" s="128">
        <f t="shared" si="1"/>
        <v>46</v>
      </c>
      <c r="B53" s="128">
        <v>24</v>
      </c>
      <c r="C53" s="134" t="s">
        <v>139</v>
      </c>
      <c r="D53" s="129" t="s">
        <v>62</v>
      </c>
      <c r="E53" s="129" t="s">
        <v>92</v>
      </c>
      <c r="F53" s="129" t="s">
        <v>1218</v>
      </c>
      <c r="G53" s="134" t="s">
        <v>742</v>
      </c>
      <c r="H53" s="131" t="s">
        <v>703</v>
      </c>
      <c r="I53" s="160" t="s">
        <v>1221</v>
      </c>
    </row>
    <row r="54" spans="1:9" ht="12.9" customHeight="1">
      <c r="A54" s="128">
        <f t="shared" si="1"/>
        <v>47</v>
      </c>
      <c r="B54" s="128">
        <v>25</v>
      </c>
      <c r="C54" s="134" t="s">
        <v>724</v>
      </c>
      <c r="D54" s="129" t="s">
        <v>76</v>
      </c>
      <c r="E54" s="129" t="s">
        <v>92</v>
      </c>
      <c r="F54" s="129" t="s">
        <v>1218</v>
      </c>
      <c r="G54" s="134" t="s">
        <v>743</v>
      </c>
      <c r="H54" s="134" t="s">
        <v>703</v>
      </c>
      <c r="I54" s="160" t="s">
        <v>1220</v>
      </c>
    </row>
    <row r="55" spans="1:9" ht="12.9" customHeight="1">
      <c r="A55" s="128">
        <f t="shared" si="1"/>
        <v>48</v>
      </c>
      <c r="B55" s="128">
        <v>26</v>
      </c>
      <c r="C55" s="530" t="s">
        <v>329</v>
      </c>
      <c r="D55" s="129" t="s">
        <v>76</v>
      </c>
      <c r="E55" s="129" t="s">
        <v>54</v>
      </c>
      <c r="F55" s="129" t="s">
        <v>1211</v>
      </c>
      <c r="G55" s="134" t="s">
        <v>744</v>
      </c>
      <c r="H55" s="131" t="s">
        <v>690</v>
      </c>
      <c r="I55" s="160" t="s">
        <v>1220</v>
      </c>
    </row>
    <row r="56" spans="1:9" ht="12.9" customHeight="1">
      <c r="A56" s="128">
        <f t="shared" si="1"/>
        <v>49</v>
      </c>
      <c r="B56" s="128">
        <v>27</v>
      </c>
      <c r="C56" s="134" t="s">
        <v>502</v>
      </c>
      <c r="D56" s="129" t="s">
        <v>76</v>
      </c>
      <c r="E56" s="129" t="s">
        <v>543</v>
      </c>
      <c r="F56" s="129" t="s">
        <v>1218</v>
      </c>
      <c r="G56" s="134" t="s">
        <v>744</v>
      </c>
      <c r="H56" s="131" t="s">
        <v>647</v>
      </c>
      <c r="I56" s="160" t="s">
        <v>1221</v>
      </c>
    </row>
    <row r="57" spans="1:9" ht="12.9" customHeight="1">
      <c r="A57" s="128">
        <f t="shared" si="1"/>
        <v>50</v>
      </c>
      <c r="B57" s="128">
        <v>28</v>
      </c>
      <c r="C57" s="134" t="s">
        <v>731</v>
      </c>
      <c r="D57" s="129" t="s">
        <v>62</v>
      </c>
      <c r="E57" s="129" t="s">
        <v>54</v>
      </c>
      <c r="F57" s="129" t="s">
        <v>1211</v>
      </c>
      <c r="G57" s="134" t="s">
        <v>744</v>
      </c>
      <c r="H57" s="131" t="s">
        <v>700</v>
      </c>
      <c r="I57" s="160" t="s">
        <v>1221</v>
      </c>
    </row>
    <row r="58" spans="1:9" ht="12.9" customHeight="1">
      <c r="A58" s="128">
        <f t="shared" si="1"/>
        <v>51</v>
      </c>
      <c r="B58" s="128">
        <v>29</v>
      </c>
      <c r="C58" s="134" t="s">
        <v>521</v>
      </c>
      <c r="D58" s="129" t="s">
        <v>76</v>
      </c>
      <c r="E58" s="129" t="s">
        <v>543</v>
      </c>
      <c r="F58" s="129" t="s">
        <v>1218</v>
      </c>
      <c r="G58" s="134" t="s">
        <v>747</v>
      </c>
      <c r="H58" s="131" t="s">
        <v>690</v>
      </c>
    </row>
    <row r="59" spans="1:9" ht="12.9" customHeight="1">
      <c r="A59" s="128">
        <f t="shared" si="1"/>
        <v>52</v>
      </c>
      <c r="B59" s="128">
        <v>30</v>
      </c>
      <c r="C59" s="134" t="s">
        <v>503</v>
      </c>
      <c r="D59" s="134" t="s">
        <v>76</v>
      </c>
      <c r="E59" s="129" t="s">
        <v>131</v>
      </c>
      <c r="F59" s="129" t="s">
        <v>1211</v>
      </c>
      <c r="G59" s="134" t="s">
        <v>747</v>
      </c>
      <c r="H59" s="131" t="s">
        <v>647</v>
      </c>
    </row>
    <row r="60" spans="1:9" ht="12.9" customHeight="1">
      <c r="A60" s="176"/>
      <c r="B60" s="184">
        <v>45200</v>
      </c>
      <c r="D60" s="129"/>
      <c r="E60" s="129"/>
      <c r="F60" s="129"/>
      <c r="G60" s="134"/>
      <c r="H60" s="131"/>
      <c r="I60" s="159"/>
    </row>
    <row r="61" spans="1:9" ht="12.9" customHeight="1">
      <c r="A61" s="134">
        <v>53</v>
      </c>
      <c r="B61" s="134">
        <v>1</v>
      </c>
      <c r="C61" s="134" t="s">
        <v>375</v>
      </c>
      <c r="D61" s="129" t="s">
        <v>76</v>
      </c>
      <c r="E61" s="129" t="s">
        <v>92</v>
      </c>
      <c r="F61" s="129" t="s">
        <v>1218</v>
      </c>
      <c r="G61" s="134" t="s">
        <v>1223</v>
      </c>
      <c r="H61" s="131" t="s">
        <v>709</v>
      </c>
    </row>
    <row r="62" spans="1:9" ht="12.9" customHeight="1">
      <c r="A62" s="134">
        <v>54</v>
      </c>
      <c r="B62" s="134">
        <v>2</v>
      </c>
      <c r="C62" s="134" t="s">
        <v>430</v>
      </c>
      <c r="D62" s="134" t="s">
        <v>76</v>
      </c>
      <c r="E62" s="129" t="s">
        <v>54</v>
      </c>
      <c r="F62" s="129" t="s">
        <v>1211</v>
      </c>
      <c r="G62" s="134" t="s">
        <v>1223</v>
      </c>
      <c r="H62" s="131" t="s">
        <v>673</v>
      </c>
    </row>
    <row r="63" spans="1:9" ht="12.9" customHeight="1">
      <c r="A63" s="134">
        <v>55</v>
      </c>
      <c r="B63" s="134">
        <v>3</v>
      </c>
      <c r="C63" s="134" t="s">
        <v>722</v>
      </c>
      <c r="D63" s="129" t="s">
        <v>76</v>
      </c>
      <c r="E63" s="129" t="s">
        <v>54</v>
      </c>
      <c r="F63" s="129" t="s">
        <v>1211</v>
      </c>
      <c r="G63" s="134" t="s">
        <v>1223</v>
      </c>
      <c r="H63" s="131" t="s">
        <v>673</v>
      </c>
    </row>
    <row r="64" spans="1:9" ht="12.9" customHeight="1">
      <c r="A64" s="134">
        <v>56</v>
      </c>
      <c r="B64" s="134">
        <v>4</v>
      </c>
      <c r="C64" s="134" t="s">
        <v>737</v>
      </c>
      <c r="D64" s="129" t="s">
        <v>76</v>
      </c>
      <c r="E64" s="129" t="s">
        <v>54</v>
      </c>
      <c r="F64" s="129" t="s">
        <v>1211</v>
      </c>
      <c r="G64" s="134" t="s">
        <v>1223</v>
      </c>
      <c r="H64" s="131" t="s">
        <v>673</v>
      </c>
    </row>
    <row r="65" spans="1:11" ht="12.9" customHeight="1">
      <c r="A65" s="134">
        <v>57</v>
      </c>
      <c r="B65" s="134">
        <v>5</v>
      </c>
      <c r="C65" s="134" t="s">
        <v>402</v>
      </c>
      <c r="D65" s="129" t="s">
        <v>76</v>
      </c>
      <c r="E65" s="129" t="s">
        <v>54</v>
      </c>
      <c r="F65" s="129" t="s">
        <v>1211</v>
      </c>
      <c r="G65" s="134" t="s">
        <v>752</v>
      </c>
      <c r="H65" s="131" t="s">
        <v>673</v>
      </c>
    </row>
    <row r="66" spans="1:11" ht="12.9" customHeight="1">
      <c r="A66" s="134">
        <v>58</v>
      </c>
      <c r="B66" s="134">
        <v>6</v>
      </c>
      <c r="C66" s="134" t="s">
        <v>490</v>
      </c>
      <c r="D66" s="129" t="s">
        <v>76</v>
      </c>
      <c r="E66" s="129" t="s">
        <v>54</v>
      </c>
      <c r="F66" s="129" t="s">
        <v>1211</v>
      </c>
      <c r="G66" s="134" t="s">
        <v>752</v>
      </c>
      <c r="H66" s="131" t="s">
        <v>673</v>
      </c>
    </row>
    <row r="67" spans="1:11" ht="12.9" customHeight="1">
      <c r="A67" s="134">
        <v>59</v>
      </c>
      <c r="B67" s="134">
        <v>7</v>
      </c>
      <c r="C67" s="134" t="s">
        <v>479</v>
      </c>
      <c r="D67" s="129" t="s">
        <v>76</v>
      </c>
      <c r="E67" s="129" t="s">
        <v>54</v>
      </c>
      <c r="F67" s="129" t="s">
        <v>1211</v>
      </c>
      <c r="G67" s="134" t="s">
        <v>752</v>
      </c>
      <c r="H67" s="131" t="s">
        <v>673</v>
      </c>
    </row>
    <row r="68" spans="1:11" ht="12.9" customHeight="1">
      <c r="A68" s="134">
        <v>60</v>
      </c>
      <c r="B68" s="134">
        <v>8</v>
      </c>
      <c r="C68" s="134" t="s">
        <v>497</v>
      </c>
      <c r="D68" s="129" t="s">
        <v>76</v>
      </c>
      <c r="E68" s="129" t="s">
        <v>54</v>
      </c>
      <c r="F68" s="129" t="s">
        <v>1211</v>
      </c>
      <c r="G68" s="134" t="s">
        <v>752</v>
      </c>
      <c r="H68" s="131" t="s">
        <v>673</v>
      </c>
    </row>
    <row r="69" spans="1:11" ht="12.9" customHeight="1">
      <c r="A69" s="134">
        <v>61</v>
      </c>
      <c r="B69" s="134">
        <v>9</v>
      </c>
      <c r="C69" s="134" t="s">
        <v>130</v>
      </c>
      <c r="D69" s="129" t="s">
        <v>76</v>
      </c>
      <c r="E69" s="129" t="s">
        <v>54</v>
      </c>
      <c r="F69" s="129" t="s">
        <v>1211</v>
      </c>
      <c r="G69" s="134" t="s">
        <v>750</v>
      </c>
      <c r="H69" s="131" t="s">
        <v>58</v>
      </c>
    </row>
    <row r="70" spans="1:11" ht="12.9" customHeight="1">
      <c r="A70" s="134">
        <v>62</v>
      </c>
      <c r="B70" s="134">
        <v>10</v>
      </c>
      <c r="C70" s="134" t="s">
        <v>142</v>
      </c>
      <c r="D70" s="129" t="s">
        <v>62</v>
      </c>
      <c r="E70" s="129" t="s">
        <v>54</v>
      </c>
      <c r="F70" s="129" t="s">
        <v>1211</v>
      </c>
      <c r="G70" s="134" t="s">
        <v>750</v>
      </c>
      <c r="H70" s="131" t="s">
        <v>58</v>
      </c>
    </row>
    <row r="71" spans="1:11" ht="12.9" customHeight="1">
      <c r="A71" s="134">
        <v>63</v>
      </c>
      <c r="B71" s="134">
        <v>11</v>
      </c>
      <c r="C71" s="134" t="s">
        <v>125</v>
      </c>
      <c r="D71" s="129" t="s">
        <v>76</v>
      </c>
      <c r="E71" s="129" t="s">
        <v>54</v>
      </c>
      <c r="F71" s="129" t="s">
        <v>1211</v>
      </c>
      <c r="G71" s="134" t="s">
        <v>750</v>
      </c>
      <c r="H71" s="131" t="s">
        <v>58</v>
      </c>
    </row>
    <row r="72" spans="1:11" ht="12.9" customHeight="1">
      <c r="A72" s="134">
        <v>64</v>
      </c>
      <c r="B72" s="134">
        <v>12</v>
      </c>
      <c r="C72" s="134" t="s">
        <v>554</v>
      </c>
      <c r="D72" s="129" t="s">
        <v>62</v>
      </c>
      <c r="E72" s="129" t="s">
        <v>54</v>
      </c>
      <c r="F72" s="129" t="s">
        <v>1211</v>
      </c>
      <c r="G72" s="134" t="s">
        <v>750</v>
      </c>
      <c r="H72" s="131" t="s">
        <v>58</v>
      </c>
    </row>
    <row r="73" spans="1:11" ht="12.9" customHeight="1">
      <c r="A73" s="134">
        <v>65</v>
      </c>
      <c r="B73" s="134">
        <v>13</v>
      </c>
      <c r="C73" s="134" t="s">
        <v>114</v>
      </c>
      <c r="D73" s="129" t="s">
        <v>76</v>
      </c>
      <c r="E73" s="129" t="s">
        <v>54</v>
      </c>
      <c r="F73" s="129" t="s">
        <v>1211</v>
      </c>
      <c r="G73" s="134" t="s">
        <v>750</v>
      </c>
      <c r="H73" s="131" t="s">
        <v>58</v>
      </c>
    </row>
    <row r="74" spans="1:11" ht="12.9" customHeight="1">
      <c r="A74" s="134">
        <v>66</v>
      </c>
      <c r="B74" s="134">
        <v>14</v>
      </c>
      <c r="C74" s="134" t="s">
        <v>726</v>
      </c>
      <c r="D74" s="129" t="s">
        <v>62</v>
      </c>
      <c r="E74" s="129" t="s">
        <v>54</v>
      </c>
      <c r="F74" s="129" t="s">
        <v>1211</v>
      </c>
      <c r="G74" s="134" t="s">
        <v>750</v>
      </c>
      <c r="H74" s="131" t="s">
        <v>58</v>
      </c>
    </row>
    <row r="75" spans="1:11" ht="12.9" customHeight="1">
      <c r="A75" s="134">
        <v>67</v>
      </c>
      <c r="B75" s="134">
        <v>15</v>
      </c>
      <c r="C75" s="134" t="s">
        <v>729</v>
      </c>
      <c r="D75" s="129" t="s">
        <v>62</v>
      </c>
      <c r="E75" s="129" t="s">
        <v>54</v>
      </c>
      <c r="F75" s="129" t="s">
        <v>1211</v>
      </c>
      <c r="G75" s="134" t="s">
        <v>750</v>
      </c>
      <c r="H75" s="131" t="s">
        <v>58</v>
      </c>
    </row>
    <row r="76" spans="1:11" ht="12.9" customHeight="1">
      <c r="A76" s="134">
        <v>68</v>
      </c>
      <c r="B76" s="134">
        <v>16</v>
      </c>
      <c r="C76" s="134" t="s">
        <v>746</v>
      </c>
      <c r="D76" s="129" t="s">
        <v>62</v>
      </c>
      <c r="E76" s="129" t="s">
        <v>92</v>
      </c>
      <c r="F76" s="129" t="s">
        <v>1218</v>
      </c>
      <c r="G76" s="134" t="s">
        <v>750</v>
      </c>
      <c r="H76" s="131" t="s">
        <v>58</v>
      </c>
    </row>
    <row r="77" spans="1:11" ht="12.9" customHeight="1">
      <c r="A77" s="134">
        <v>69</v>
      </c>
      <c r="B77" s="134">
        <v>17</v>
      </c>
      <c r="C77" s="134" t="s">
        <v>355</v>
      </c>
      <c r="D77" s="129" t="s">
        <v>62</v>
      </c>
      <c r="E77" s="129" t="s">
        <v>54</v>
      </c>
      <c r="F77" s="129" t="s">
        <v>1211</v>
      </c>
      <c r="G77" s="134" t="s">
        <v>750</v>
      </c>
      <c r="H77" s="131" t="s">
        <v>58</v>
      </c>
      <c r="K77" t="s">
        <v>458</v>
      </c>
    </row>
    <row r="78" spans="1:11" ht="12.9" customHeight="1">
      <c r="A78" s="134">
        <v>70</v>
      </c>
      <c r="B78" s="134">
        <v>18</v>
      </c>
      <c r="C78" s="134" t="s">
        <v>751</v>
      </c>
      <c r="D78" s="129" t="s">
        <v>76</v>
      </c>
      <c r="E78" s="129" t="s">
        <v>54</v>
      </c>
      <c r="F78" s="129" t="s">
        <v>1211</v>
      </c>
      <c r="G78" s="134" t="s">
        <v>754</v>
      </c>
      <c r="H78" s="131" t="s">
        <v>58</v>
      </c>
      <c r="K78" t="s">
        <v>484</v>
      </c>
    </row>
    <row r="79" spans="1:11" ht="12.9" customHeight="1">
      <c r="A79" s="134">
        <v>71</v>
      </c>
      <c r="B79" s="134">
        <v>19</v>
      </c>
      <c r="C79" s="134" t="s">
        <v>749</v>
      </c>
      <c r="D79" s="129" t="s">
        <v>62</v>
      </c>
      <c r="E79" s="129" t="s">
        <v>54</v>
      </c>
      <c r="F79" s="129" t="s">
        <v>1211</v>
      </c>
      <c r="G79" s="134" t="s">
        <v>754</v>
      </c>
      <c r="H79" s="134" t="s">
        <v>700</v>
      </c>
    </row>
    <row r="80" spans="1:11" ht="12.9" customHeight="1">
      <c r="A80" s="134">
        <v>72</v>
      </c>
      <c r="B80" s="134">
        <v>20</v>
      </c>
      <c r="C80" s="530" t="s">
        <v>173</v>
      </c>
      <c r="D80" s="129" t="s">
        <v>76</v>
      </c>
      <c r="E80" s="129" t="s">
        <v>54</v>
      </c>
      <c r="F80" s="129" t="s">
        <v>1211</v>
      </c>
      <c r="G80" s="134" t="s">
        <v>755</v>
      </c>
      <c r="H80" s="134" t="s">
        <v>700</v>
      </c>
    </row>
    <row r="81" spans="1:8" ht="12.9" customHeight="1">
      <c r="A81" s="134">
        <v>73</v>
      </c>
      <c r="B81" s="134">
        <v>21</v>
      </c>
      <c r="C81" s="134" t="s">
        <v>557</v>
      </c>
      <c r="D81" s="129" t="s">
        <v>62</v>
      </c>
      <c r="E81" s="129" t="s">
        <v>54</v>
      </c>
      <c r="F81" s="129" t="s">
        <v>1211</v>
      </c>
      <c r="G81" s="134" t="s">
        <v>755</v>
      </c>
      <c r="H81" s="134" t="s">
        <v>700</v>
      </c>
    </row>
    <row r="82" spans="1:8" ht="12.9" customHeight="1">
      <c r="A82" s="134">
        <v>74</v>
      </c>
      <c r="B82" s="134">
        <v>22</v>
      </c>
      <c r="C82" s="134" t="s">
        <v>710</v>
      </c>
      <c r="D82" s="129" t="s">
        <v>62</v>
      </c>
      <c r="E82" s="129" t="s">
        <v>54</v>
      </c>
      <c r="F82" s="129" t="s">
        <v>1211</v>
      </c>
      <c r="G82" s="134" t="s">
        <v>755</v>
      </c>
      <c r="H82" s="134" t="s">
        <v>700</v>
      </c>
    </row>
    <row r="83" spans="1:8" ht="12.9" customHeight="1">
      <c r="A83" s="134">
        <v>75</v>
      </c>
      <c r="B83" s="134">
        <v>23</v>
      </c>
      <c r="C83" s="134" t="s">
        <v>166</v>
      </c>
      <c r="D83" s="129" t="s">
        <v>76</v>
      </c>
      <c r="E83" s="129" t="s">
        <v>92</v>
      </c>
      <c r="F83" s="129" t="s">
        <v>1218</v>
      </c>
      <c r="G83" s="134" t="s">
        <v>1224</v>
      </c>
      <c r="H83" s="134" t="s">
        <v>703</v>
      </c>
    </row>
    <row r="84" spans="1:8" ht="12.9" customHeight="1">
      <c r="A84" s="134">
        <v>76</v>
      </c>
      <c r="B84" s="134">
        <v>24</v>
      </c>
      <c r="C84" s="134" t="s">
        <v>753</v>
      </c>
      <c r="D84" s="129" t="s">
        <v>62</v>
      </c>
      <c r="E84" s="129" t="s">
        <v>92</v>
      </c>
      <c r="F84" s="129" t="s">
        <v>1218</v>
      </c>
      <c r="G84" s="134" t="s">
        <v>757</v>
      </c>
      <c r="H84" s="134" t="s">
        <v>679</v>
      </c>
    </row>
    <row r="85" spans="1:8" ht="12.9" customHeight="1">
      <c r="A85" s="134">
        <v>77</v>
      </c>
      <c r="B85" s="134">
        <v>25</v>
      </c>
      <c r="C85" s="134" t="s">
        <v>674</v>
      </c>
      <c r="D85" s="129" t="s">
        <v>76</v>
      </c>
      <c r="E85" s="129" t="s">
        <v>54</v>
      </c>
      <c r="F85" s="129" t="s">
        <v>1211</v>
      </c>
      <c r="G85" s="134" t="s">
        <v>757</v>
      </c>
      <c r="H85" s="131" t="s">
        <v>673</v>
      </c>
    </row>
    <row r="86" spans="1:8" ht="12.9" customHeight="1">
      <c r="A86" s="134">
        <v>78</v>
      </c>
      <c r="B86" s="134">
        <v>26</v>
      </c>
      <c r="C86" s="134" t="s">
        <v>756</v>
      </c>
      <c r="D86" s="129" t="s">
        <v>62</v>
      </c>
      <c r="E86" s="129" t="s">
        <v>131</v>
      </c>
      <c r="F86" s="129" t="s">
        <v>1211</v>
      </c>
      <c r="G86" s="134" t="s">
        <v>758</v>
      </c>
      <c r="H86" s="134" t="s">
        <v>739</v>
      </c>
    </row>
    <row r="87" spans="1:8" ht="12.9" customHeight="1">
      <c r="A87" s="134">
        <v>79</v>
      </c>
      <c r="B87" s="134">
        <v>27</v>
      </c>
      <c r="C87" s="134" t="s">
        <v>738</v>
      </c>
      <c r="D87" s="129" t="s">
        <v>62</v>
      </c>
      <c r="E87" s="129" t="s">
        <v>131</v>
      </c>
      <c r="F87" s="129" t="s">
        <v>1211</v>
      </c>
      <c r="G87" s="134" t="s">
        <v>758</v>
      </c>
      <c r="H87" s="134" t="s">
        <v>739</v>
      </c>
    </row>
    <row r="88" spans="1:8" ht="12.9" customHeight="1">
      <c r="A88" s="134">
        <v>80</v>
      </c>
      <c r="B88" s="134">
        <v>28</v>
      </c>
      <c r="C88" s="134" t="s">
        <v>555</v>
      </c>
      <c r="D88" s="129" t="s">
        <v>62</v>
      </c>
      <c r="E88" s="129" t="s">
        <v>543</v>
      </c>
      <c r="F88" s="129" t="s">
        <v>1218</v>
      </c>
      <c r="G88" s="134" t="s">
        <v>760</v>
      </c>
      <c r="H88" s="131" t="s">
        <v>647</v>
      </c>
    </row>
    <row r="89" spans="1:8" ht="12.9" customHeight="1">
      <c r="A89" s="134">
        <v>81</v>
      </c>
      <c r="B89" s="134">
        <v>29</v>
      </c>
      <c r="C89" s="134" t="s">
        <v>748</v>
      </c>
      <c r="D89" s="134" t="s">
        <v>62</v>
      </c>
      <c r="E89" s="129" t="s">
        <v>131</v>
      </c>
      <c r="F89" s="129" t="s">
        <v>1211</v>
      </c>
      <c r="G89" s="134" t="s">
        <v>1225</v>
      </c>
      <c r="H89" s="134" t="s">
        <v>739</v>
      </c>
    </row>
    <row r="90" spans="1:8" ht="12.9" customHeight="1">
      <c r="A90" s="134">
        <v>82</v>
      </c>
      <c r="B90" s="134">
        <v>30</v>
      </c>
      <c r="C90" s="134" t="s">
        <v>759</v>
      </c>
      <c r="D90" s="129" t="s">
        <v>76</v>
      </c>
      <c r="E90" s="129" t="s">
        <v>54</v>
      </c>
      <c r="F90" s="129" t="s">
        <v>1211</v>
      </c>
      <c r="G90" s="134" t="s">
        <v>766</v>
      </c>
      <c r="H90" s="131" t="s">
        <v>673</v>
      </c>
    </row>
    <row r="91" spans="1:8" ht="12.9" customHeight="1">
      <c r="A91" s="134">
        <v>83</v>
      </c>
      <c r="B91" s="134">
        <v>31</v>
      </c>
      <c r="C91" s="134" t="s">
        <v>761</v>
      </c>
      <c r="D91" s="134" t="s">
        <v>62</v>
      </c>
      <c r="E91" s="129" t="s">
        <v>92</v>
      </c>
      <c r="F91" s="129" t="s">
        <v>1218</v>
      </c>
      <c r="G91" s="134" t="s">
        <v>763</v>
      </c>
      <c r="H91" s="131" t="s">
        <v>679</v>
      </c>
    </row>
    <row r="92" spans="1:8" ht="12.9" customHeight="1">
      <c r="A92" s="134">
        <v>84</v>
      </c>
      <c r="B92" s="134">
        <v>32</v>
      </c>
      <c r="C92" s="530" t="s">
        <v>702</v>
      </c>
      <c r="D92" s="129" t="s">
        <v>62</v>
      </c>
      <c r="E92" s="129" t="s">
        <v>54</v>
      </c>
      <c r="F92" s="129" t="s">
        <v>1211</v>
      </c>
      <c r="G92" s="134" t="s">
        <v>763</v>
      </c>
      <c r="H92" s="131" t="s">
        <v>703</v>
      </c>
    </row>
    <row r="93" spans="1:8" ht="12.9" customHeight="1">
      <c r="A93" s="134">
        <v>85</v>
      </c>
      <c r="B93" s="134">
        <v>33</v>
      </c>
      <c r="C93" s="134" t="s">
        <v>762</v>
      </c>
      <c r="D93" s="129" t="s">
        <v>243</v>
      </c>
      <c r="E93" s="129" t="s">
        <v>54</v>
      </c>
      <c r="F93" s="129" t="s">
        <v>1211</v>
      </c>
      <c r="G93" s="134" t="s">
        <v>764</v>
      </c>
      <c r="H93" s="131" t="s">
        <v>673</v>
      </c>
    </row>
    <row r="94" spans="1:8" ht="12.9" customHeight="1">
      <c r="A94" s="134">
        <v>86</v>
      </c>
      <c r="B94" s="134">
        <v>34</v>
      </c>
      <c r="C94" s="134" t="s">
        <v>155</v>
      </c>
      <c r="D94" s="129" t="s">
        <v>243</v>
      </c>
      <c r="E94" s="134" t="s">
        <v>54</v>
      </c>
      <c r="F94" s="129" t="s">
        <v>1211</v>
      </c>
      <c r="G94" s="134" t="s">
        <v>772</v>
      </c>
      <c r="H94" s="131" t="s">
        <v>58</v>
      </c>
    </row>
    <row r="95" spans="1:8" ht="12.9" customHeight="1">
      <c r="A95" s="134">
        <v>87</v>
      </c>
      <c r="B95" s="134">
        <v>35</v>
      </c>
      <c r="C95" s="530" t="s">
        <v>684</v>
      </c>
      <c r="D95" s="129" t="s">
        <v>76</v>
      </c>
      <c r="E95" s="129" t="s">
        <v>54</v>
      </c>
      <c r="F95" s="129" t="s">
        <v>1211</v>
      </c>
      <c r="G95" s="134" t="s">
        <v>644</v>
      </c>
      <c r="H95" s="131" t="s">
        <v>679</v>
      </c>
    </row>
    <row r="96" spans="1:8" ht="12.9" customHeight="1">
      <c r="A96" s="134">
        <v>88</v>
      </c>
      <c r="B96" s="134">
        <v>36</v>
      </c>
      <c r="C96" s="530" t="s">
        <v>678</v>
      </c>
      <c r="D96" s="129" t="s">
        <v>62</v>
      </c>
      <c r="E96" s="129" t="s">
        <v>92</v>
      </c>
      <c r="F96" s="129" t="s">
        <v>1218</v>
      </c>
      <c r="G96" s="134" t="s">
        <v>644</v>
      </c>
      <c r="H96" s="131" t="s">
        <v>679</v>
      </c>
    </row>
    <row r="97" spans="1:8" ht="12.9" customHeight="1">
      <c r="A97" s="134">
        <v>89</v>
      </c>
      <c r="B97" s="134">
        <v>37</v>
      </c>
      <c r="C97" s="530" t="s">
        <v>488</v>
      </c>
      <c r="D97" s="129" t="s">
        <v>62</v>
      </c>
      <c r="E97" s="129" t="s">
        <v>92</v>
      </c>
      <c r="F97" s="129" t="s">
        <v>1218</v>
      </c>
      <c r="G97" s="134" t="s">
        <v>644</v>
      </c>
      <c r="H97" s="131" t="s">
        <v>679</v>
      </c>
    </row>
    <row r="98" spans="1:8" ht="12.9" customHeight="1">
      <c r="A98" s="134">
        <v>90</v>
      </c>
      <c r="B98" s="134">
        <v>38</v>
      </c>
      <c r="C98" s="134" t="s">
        <v>416</v>
      </c>
      <c r="D98" s="134" t="s">
        <v>112</v>
      </c>
      <c r="E98" s="134" t="s">
        <v>54</v>
      </c>
      <c r="F98" s="129" t="s">
        <v>1211</v>
      </c>
      <c r="G98" s="134" t="s">
        <v>774</v>
      </c>
      <c r="H98" s="131" t="s">
        <v>673</v>
      </c>
    </row>
    <row r="99" spans="1:8" ht="12.9" customHeight="1">
      <c r="A99" s="134">
        <v>91</v>
      </c>
      <c r="B99" s="134">
        <v>39</v>
      </c>
      <c r="C99" s="134" t="s">
        <v>775</v>
      </c>
      <c r="D99" s="134" t="s">
        <v>112</v>
      </c>
      <c r="E99" s="134" t="s">
        <v>54</v>
      </c>
      <c r="F99" s="129" t="s">
        <v>1211</v>
      </c>
      <c r="G99" s="134" t="s">
        <v>646</v>
      </c>
      <c r="H99" s="131" t="s">
        <v>58</v>
      </c>
    </row>
    <row r="100" spans="1:8" ht="12.9" customHeight="1">
      <c r="B100" s="184">
        <v>45231</v>
      </c>
      <c r="C100" s="134"/>
      <c r="D100" s="134"/>
      <c r="E100" s="134"/>
      <c r="F100" s="129"/>
      <c r="G100" s="134"/>
      <c r="H100" s="131"/>
    </row>
    <row r="101" spans="1:8" ht="12.9" customHeight="1">
      <c r="A101" s="134">
        <v>92</v>
      </c>
      <c r="B101" s="134">
        <v>1</v>
      </c>
      <c r="C101" s="134" t="s">
        <v>778</v>
      </c>
      <c r="D101" s="129" t="s">
        <v>243</v>
      </c>
      <c r="E101" s="134" t="s">
        <v>92</v>
      </c>
      <c r="F101" s="129" t="s">
        <v>1218</v>
      </c>
      <c r="G101" s="134" t="s">
        <v>1226</v>
      </c>
      <c r="H101" s="131" t="s">
        <v>679</v>
      </c>
    </row>
    <row r="102" spans="1:8" ht="12.9" customHeight="1">
      <c r="A102" s="134">
        <v>93</v>
      </c>
      <c r="B102" s="134">
        <v>2</v>
      </c>
      <c r="C102" s="134" t="s">
        <v>340</v>
      </c>
      <c r="D102" s="134" t="s">
        <v>112</v>
      </c>
      <c r="E102" s="134" t="s">
        <v>92</v>
      </c>
      <c r="F102" s="129" t="s">
        <v>1218</v>
      </c>
      <c r="G102" s="134" t="s">
        <v>1226</v>
      </c>
      <c r="H102" s="131" t="s">
        <v>58</v>
      </c>
    </row>
    <row r="103" spans="1:8" ht="12.9" customHeight="1">
      <c r="A103" s="134">
        <v>94</v>
      </c>
      <c r="B103" s="134">
        <v>3</v>
      </c>
      <c r="C103" s="134" t="s">
        <v>286</v>
      </c>
      <c r="D103" s="134" t="s">
        <v>112</v>
      </c>
      <c r="E103" s="134" t="s">
        <v>131</v>
      </c>
      <c r="F103" s="129" t="s">
        <v>1211</v>
      </c>
      <c r="G103" s="134" t="s">
        <v>781</v>
      </c>
      <c r="H103" s="134" t="s">
        <v>739</v>
      </c>
    </row>
    <row r="104" spans="1:8" ht="12.9" customHeight="1">
      <c r="A104" s="134">
        <v>95</v>
      </c>
      <c r="B104" s="134">
        <v>4</v>
      </c>
      <c r="C104" s="134" t="s">
        <v>168</v>
      </c>
      <c r="D104" s="129" t="s">
        <v>62</v>
      </c>
      <c r="E104" s="129" t="s">
        <v>54</v>
      </c>
      <c r="F104" s="129" t="s">
        <v>1211</v>
      </c>
      <c r="G104" s="134" t="s">
        <v>783</v>
      </c>
      <c r="H104" s="131" t="s">
        <v>703</v>
      </c>
    </row>
    <row r="105" spans="1:8" ht="12.9" customHeight="1">
      <c r="A105" s="134">
        <v>96</v>
      </c>
      <c r="B105" s="134">
        <v>5</v>
      </c>
      <c r="C105" s="134" t="s">
        <v>770</v>
      </c>
      <c r="D105" s="134" t="s">
        <v>76</v>
      </c>
      <c r="E105" s="134" t="s">
        <v>131</v>
      </c>
      <c r="F105" s="129" t="s">
        <v>1211</v>
      </c>
      <c r="G105" s="134" t="s">
        <v>783</v>
      </c>
      <c r="H105" s="131" t="s">
        <v>647</v>
      </c>
    </row>
    <row r="106" spans="1:8" ht="12.9" customHeight="1">
      <c r="A106" s="134">
        <v>97</v>
      </c>
      <c r="B106" s="134">
        <v>7</v>
      </c>
      <c r="C106" s="134" t="s">
        <v>533</v>
      </c>
      <c r="D106" s="134" t="s">
        <v>112</v>
      </c>
      <c r="E106" s="134" t="s">
        <v>54</v>
      </c>
      <c r="F106" s="129" t="s">
        <v>1211</v>
      </c>
      <c r="G106" s="134" t="s">
        <v>1227</v>
      </c>
      <c r="H106" s="134" t="s">
        <v>58</v>
      </c>
    </row>
    <row r="107" spans="1:8" ht="12.9" customHeight="1">
      <c r="A107" s="134">
        <v>98</v>
      </c>
      <c r="B107" s="134">
        <v>8</v>
      </c>
      <c r="C107" s="134" t="s">
        <v>765</v>
      </c>
      <c r="D107" s="134" t="s">
        <v>249</v>
      </c>
      <c r="E107" s="134" t="s">
        <v>131</v>
      </c>
      <c r="F107" s="129" t="s">
        <v>1211</v>
      </c>
      <c r="G107" s="134" t="s">
        <v>1227</v>
      </c>
      <c r="H107" s="134" t="s">
        <v>739</v>
      </c>
    </row>
    <row r="108" spans="1:8" ht="12.9" customHeight="1">
      <c r="A108" s="134">
        <v>99</v>
      </c>
      <c r="B108" s="134">
        <v>9</v>
      </c>
      <c r="C108" s="134" t="s">
        <v>777</v>
      </c>
      <c r="D108" s="129" t="s">
        <v>76</v>
      </c>
      <c r="E108" s="129" t="s">
        <v>54</v>
      </c>
      <c r="F108" s="129" t="s">
        <v>1211</v>
      </c>
      <c r="G108" s="134" t="s">
        <v>784</v>
      </c>
      <c r="H108" s="134" t="s">
        <v>1228</v>
      </c>
    </row>
    <row r="109" spans="1:8" ht="12.9" customHeight="1">
      <c r="A109" s="134">
        <v>100</v>
      </c>
      <c r="B109" s="134">
        <v>10</v>
      </c>
      <c r="C109" s="134" t="s">
        <v>773</v>
      </c>
      <c r="D109" s="134" t="s">
        <v>243</v>
      </c>
      <c r="E109" s="134" t="s">
        <v>131</v>
      </c>
      <c r="F109" s="129" t="s">
        <v>1211</v>
      </c>
      <c r="G109" s="134" t="s">
        <v>784</v>
      </c>
      <c r="H109" s="134" t="s">
        <v>739</v>
      </c>
    </row>
    <row r="110" spans="1:8" ht="12.9" customHeight="1">
      <c r="A110" s="134">
        <v>101</v>
      </c>
      <c r="B110" s="134">
        <v>13</v>
      </c>
      <c r="C110" s="134" t="s">
        <v>782</v>
      </c>
      <c r="D110" s="134" t="s">
        <v>76</v>
      </c>
      <c r="E110" s="134" t="s">
        <v>54</v>
      </c>
      <c r="F110" s="129" t="s">
        <v>1211</v>
      </c>
      <c r="G110" s="134" t="s">
        <v>1229</v>
      </c>
      <c r="H110" s="134" t="s">
        <v>739</v>
      </c>
    </row>
    <row r="111" spans="1:8" ht="12.9" customHeight="1">
      <c r="B111" s="184">
        <v>45261</v>
      </c>
      <c r="C111" s="134"/>
      <c r="D111" s="134"/>
      <c r="E111" s="134"/>
      <c r="F111" s="129"/>
      <c r="G111" s="134"/>
      <c r="H111" s="131"/>
    </row>
    <row r="112" spans="1:8" ht="12.9" customHeight="1">
      <c r="A112" s="134">
        <v>102</v>
      </c>
      <c r="B112" s="134">
        <v>1</v>
      </c>
      <c r="C112" s="134" t="s">
        <v>785</v>
      </c>
      <c r="D112" s="134" t="s">
        <v>76</v>
      </c>
      <c r="E112" s="134" t="s">
        <v>54</v>
      </c>
      <c r="F112" s="129" t="s">
        <v>1211</v>
      </c>
      <c r="G112" s="134" t="s">
        <v>1230</v>
      </c>
      <c r="H112" s="134" t="s">
        <v>739</v>
      </c>
    </row>
    <row r="113" spans="1:8" ht="12.9" customHeight="1">
      <c r="A113" s="134">
        <v>103</v>
      </c>
      <c r="B113" s="134">
        <v>2</v>
      </c>
      <c r="C113" s="134" t="s">
        <v>786</v>
      </c>
      <c r="D113" s="134" t="s">
        <v>76</v>
      </c>
      <c r="E113" s="134" t="s">
        <v>131</v>
      </c>
      <c r="F113" s="129" t="s">
        <v>1211</v>
      </c>
      <c r="G113" s="134" t="s">
        <v>459</v>
      </c>
      <c r="H113" s="134" t="s">
        <v>58</v>
      </c>
    </row>
    <row r="114" spans="1:8" ht="12.9" customHeight="1">
      <c r="A114" s="134">
        <v>104</v>
      </c>
      <c r="B114" s="134">
        <v>3</v>
      </c>
      <c r="C114" s="134" t="s">
        <v>292</v>
      </c>
      <c r="D114" s="134" t="s">
        <v>76</v>
      </c>
      <c r="E114" s="134" t="s">
        <v>92</v>
      </c>
      <c r="F114" s="129" t="s">
        <v>1218</v>
      </c>
      <c r="G114" s="134" t="s">
        <v>459</v>
      </c>
      <c r="H114" s="134" t="s">
        <v>739</v>
      </c>
    </row>
    <row r="115" spans="1:8" ht="12.9" customHeight="1">
      <c r="A115" s="134">
        <v>105</v>
      </c>
      <c r="B115" s="134">
        <v>4</v>
      </c>
      <c r="C115" s="134" t="s">
        <v>792</v>
      </c>
      <c r="D115" s="134" t="s">
        <v>167</v>
      </c>
      <c r="E115" s="134" t="s">
        <v>131</v>
      </c>
      <c r="F115" s="129" t="s">
        <v>1211</v>
      </c>
      <c r="G115" s="134" t="s">
        <v>56</v>
      </c>
      <c r="H115" s="131" t="s">
        <v>647</v>
      </c>
    </row>
    <row r="116" spans="1:8" ht="12.9" customHeight="1">
      <c r="A116" s="134">
        <v>106</v>
      </c>
      <c r="B116" s="134">
        <v>5</v>
      </c>
      <c r="C116" s="134" t="s">
        <v>506</v>
      </c>
      <c r="D116" s="134" t="s">
        <v>167</v>
      </c>
      <c r="E116" s="134" t="s">
        <v>54</v>
      </c>
      <c r="F116" s="129" t="s">
        <v>1211</v>
      </c>
      <c r="G116" s="134" t="s">
        <v>67</v>
      </c>
      <c r="H116" s="134" t="s">
        <v>739</v>
      </c>
    </row>
    <row r="117" spans="1:8" ht="12.9" customHeight="1">
      <c r="A117" s="134">
        <v>107</v>
      </c>
      <c r="B117" s="134">
        <v>7</v>
      </c>
      <c r="C117" s="134" t="s">
        <v>791</v>
      </c>
      <c r="D117" s="134" t="s">
        <v>62</v>
      </c>
      <c r="E117" s="134" t="s">
        <v>92</v>
      </c>
      <c r="F117" s="129" t="s">
        <v>1218</v>
      </c>
      <c r="G117" s="134" t="s">
        <v>67</v>
      </c>
      <c r="H117" s="134" t="s">
        <v>739</v>
      </c>
    </row>
    <row r="118" spans="1:8" ht="12.9" customHeight="1">
      <c r="A118" s="134">
        <v>108</v>
      </c>
      <c r="B118" s="134">
        <v>8</v>
      </c>
      <c r="C118" s="134" t="s">
        <v>319</v>
      </c>
      <c r="D118" s="134" t="s">
        <v>167</v>
      </c>
      <c r="E118" s="134" t="s">
        <v>131</v>
      </c>
      <c r="F118" s="134" t="s">
        <v>1211</v>
      </c>
      <c r="G118" s="134" t="s">
        <v>1231</v>
      </c>
      <c r="H118" s="134" t="s">
        <v>739</v>
      </c>
    </row>
    <row r="119" spans="1:8" ht="12.9" customHeight="1">
      <c r="B119" s="184">
        <v>45292</v>
      </c>
      <c r="C119" s="134"/>
      <c r="D119" s="134"/>
      <c r="E119" s="134"/>
      <c r="F119" s="134"/>
      <c r="G119" s="134"/>
      <c r="H119" s="134"/>
    </row>
    <row r="120" spans="1:8" ht="12.9" customHeight="1">
      <c r="A120" s="134">
        <v>109</v>
      </c>
      <c r="B120" s="134">
        <v>1</v>
      </c>
      <c r="C120" s="132" t="s">
        <v>794</v>
      </c>
      <c r="D120" s="134" t="s">
        <v>140</v>
      </c>
      <c r="E120" s="134" t="s">
        <v>131</v>
      </c>
      <c r="F120" s="134" t="s">
        <v>1211</v>
      </c>
      <c r="G120" s="134" t="s">
        <v>152</v>
      </c>
      <c r="H120" s="134" t="s">
        <v>795</v>
      </c>
    </row>
    <row r="121" spans="1:8" ht="12.9" customHeight="1">
      <c r="A121" s="134">
        <v>110</v>
      </c>
      <c r="B121" s="134">
        <v>2</v>
      </c>
      <c r="C121" s="132" t="s">
        <v>796</v>
      </c>
      <c r="D121" s="134" t="s">
        <v>140</v>
      </c>
      <c r="E121" s="134" t="s">
        <v>131</v>
      </c>
      <c r="F121" s="134" t="s">
        <v>1211</v>
      </c>
      <c r="G121" s="134" t="s">
        <v>152</v>
      </c>
      <c r="H121" s="134" t="s">
        <v>795</v>
      </c>
    </row>
    <row r="122" spans="1:8" ht="12.9" customHeight="1">
      <c r="A122" s="134">
        <v>111</v>
      </c>
      <c r="B122" s="134">
        <v>3</v>
      </c>
      <c r="C122" s="132" t="s">
        <v>799</v>
      </c>
      <c r="D122" s="134" t="s">
        <v>143</v>
      </c>
      <c r="E122" s="134" t="s">
        <v>131</v>
      </c>
      <c r="F122" s="134" t="s">
        <v>1211</v>
      </c>
      <c r="G122" s="134" t="s">
        <v>171</v>
      </c>
      <c r="H122" s="134" t="s">
        <v>795</v>
      </c>
    </row>
    <row r="123" spans="1:8" ht="12.9" customHeight="1">
      <c r="A123" s="134">
        <v>112</v>
      </c>
      <c r="B123" s="134">
        <v>4</v>
      </c>
      <c r="C123" s="132" t="s">
        <v>798</v>
      </c>
      <c r="D123" s="134" t="s">
        <v>793</v>
      </c>
      <c r="E123" s="134" t="s">
        <v>131</v>
      </c>
      <c r="F123" s="134" t="s">
        <v>1211</v>
      </c>
      <c r="G123" s="134" t="s">
        <v>171</v>
      </c>
      <c r="H123" s="134" t="s">
        <v>795</v>
      </c>
    </row>
    <row r="124" spans="1:8" ht="12.9" customHeight="1">
      <c r="A124" s="134">
        <v>113</v>
      </c>
      <c r="B124" s="134">
        <v>5</v>
      </c>
      <c r="C124" s="132" t="s">
        <v>797</v>
      </c>
      <c r="D124" s="134" t="s">
        <v>140</v>
      </c>
      <c r="E124" s="134" t="s">
        <v>131</v>
      </c>
      <c r="F124" s="134" t="s">
        <v>1211</v>
      </c>
      <c r="G124" s="134" t="s">
        <v>172</v>
      </c>
      <c r="H124" s="134" t="s">
        <v>795</v>
      </c>
    </row>
    <row r="125" spans="1:8" ht="12.9" customHeight="1">
      <c r="A125" s="134"/>
      <c r="B125" s="527" t="s">
        <v>181</v>
      </c>
      <c r="C125" s="134"/>
      <c r="D125" s="134"/>
      <c r="E125" s="134"/>
      <c r="F125" s="134"/>
      <c r="G125" s="134"/>
      <c r="H125" s="134"/>
    </row>
    <row r="126" spans="1:8" ht="12.9" customHeight="1">
      <c r="A126" s="134">
        <v>114</v>
      </c>
      <c r="B126" s="134">
        <v>1</v>
      </c>
      <c r="C126" s="132" t="s">
        <v>515</v>
      </c>
      <c r="D126" s="134" t="s">
        <v>805</v>
      </c>
      <c r="E126" s="134" t="s">
        <v>54</v>
      </c>
      <c r="F126" s="134" t="s">
        <v>1211</v>
      </c>
      <c r="G126" s="134" t="s">
        <v>184</v>
      </c>
      <c r="H126" s="134" t="s">
        <v>739</v>
      </c>
    </row>
    <row r="127" spans="1:8" ht="12.9" customHeight="1">
      <c r="A127" s="134">
        <v>115</v>
      </c>
      <c r="B127" s="134">
        <v>2</v>
      </c>
      <c r="C127" s="132" t="s">
        <v>565</v>
      </c>
      <c r="D127" s="134" t="s">
        <v>212</v>
      </c>
      <c r="E127" s="134" t="s">
        <v>54</v>
      </c>
      <c r="F127" s="134" t="s">
        <v>1211</v>
      </c>
      <c r="G127" s="134" t="s">
        <v>192</v>
      </c>
      <c r="H127" s="134" t="s">
        <v>58</v>
      </c>
    </row>
    <row r="128" spans="1:8" ht="12.9" customHeight="1">
      <c r="A128" s="134">
        <v>116</v>
      </c>
      <c r="B128" s="134">
        <v>3</v>
      </c>
      <c r="C128" s="132" t="s">
        <v>350</v>
      </c>
      <c r="D128" s="134" t="s">
        <v>287</v>
      </c>
      <c r="E128" s="132" t="s">
        <v>54</v>
      </c>
      <c r="F128" s="134" t="s">
        <v>1211</v>
      </c>
      <c r="G128" s="134" t="s">
        <v>225</v>
      </c>
      <c r="H128" s="131" t="s">
        <v>673</v>
      </c>
    </row>
    <row r="129" spans="1:8" ht="12.9" customHeight="1">
      <c r="A129" s="134">
        <v>117</v>
      </c>
      <c r="B129" s="134">
        <v>4</v>
      </c>
      <c r="C129" s="132" t="s">
        <v>251</v>
      </c>
      <c r="D129" s="134" t="s">
        <v>803</v>
      </c>
      <c r="E129" s="134" t="s">
        <v>54</v>
      </c>
      <c r="F129" s="134" t="s">
        <v>1211</v>
      </c>
      <c r="G129" s="134" t="s">
        <v>813</v>
      </c>
      <c r="H129" s="134" t="s">
        <v>237</v>
      </c>
    </row>
    <row r="130" spans="1:8" ht="12.9" customHeight="1">
      <c r="A130" s="134">
        <v>118</v>
      </c>
      <c r="B130" s="134">
        <v>5</v>
      </c>
      <c r="C130" s="132" t="s">
        <v>163</v>
      </c>
      <c r="D130" s="134" t="s">
        <v>76</v>
      </c>
      <c r="E130" s="134" t="s">
        <v>54</v>
      </c>
      <c r="F130" s="134" t="s">
        <v>1211</v>
      </c>
      <c r="G130" s="134" t="s">
        <v>813</v>
      </c>
      <c r="H130" s="134" t="s">
        <v>237</v>
      </c>
    </row>
    <row r="131" spans="1:8" ht="12.9" customHeight="1">
      <c r="A131" s="134">
        <v>119</v>
      </c>
      <c r="B131" s="134">
        <v>6</v>
      </c>
      <c r="C131" s="132" t="s">
        <v>94</v>
      </c>
      <c r="D131" s="134" t="s">
        <v>803</v>
      </c>
      <c r="E131" s="134" t="s">
        <v>54</v>
      </c>
      <c r="F131" s="134" t="s">
        <v>1211</v>
      </c>
      <c r="G131" s="134" t="s">
        <v>1232</v>
      </c>
      <c r="H131" s="134" t="s">
        <v>237</v>
      </c>
    </row>
    <row r="132" spans="1:8" ht="12.9" customHeight="1">
      <c r="A132" s="134">
        <v>120</v>
      </c>
      <c r="B132" s="134">
        <v>7</v>
      </c>
      <c r="C132" s="132" t="s">
        <v>134</v>
      </c>
      <c r="D132" s="134" t="s">
        <v>76</v>
      </c>
      <c r="E132" s="134" t="s">
        <v>54</v>
      </c>
      <c r="F132" s="134" t="s">
        <v>1211</v>
      </c>
      <c r="G132" s="134" t="s">
        <v>1232</v>
      </c>
      <c r="H132" s="134" t="s">
        <v>237</v>
      </c>
    </row>
    <row r="133" spans="1:8" ht="12.9" customHeight="1">
      <c r="A133" s="134">
        <v>121</v>
      </c>
      <c r="B133" s="134">
        <v>8</v>
      </c>
      <c r="C133" s="132" t="s">
        <v>151</v>
      </c>
      <c r="D133" s="134" t="s">
        <v>76</v>
      </c>
      <c r="E133" s="132" t="s">
        <v>54</v>
      </c>
      <c r="F133" s="134" t="s">
        <v>1211</v>
      </c>
      <c r="G133" s="134" t="s">
        <v>1232</v>
      </c>
      <c r="H133" s="134" t="s">
        <v>237</v>
      </c>
    </row>
    <row r="134" spans="1:8" ht="12.9" customHeight="1">
      <c r="A134" s="134">
        <v>122</v>
      </c>
      <c r="B134" s="134">
        <v>9</v>
      </c>
      <c r="C134" s="132" t="s">
        <v>800</v>
      </c>
      <c r="D134" s="134" t="s">
        <v>793</v>
      </c>
      <c r="E134" s="134" t="s">
        <v>131</v>
      </c>
      <c r="F134" s="134" t="s">
        <v>1211</v>
      </c>
      <c r="G134" s="134" t="s">
        <v>228</v>
      </c>
      <c r="H134" s="134" t="s">
        <v>739</v>
      </c>
    </row>
    <row r="135" spans="1:8" ht="12.9" customHeight="1">
      <c r="A135" s="134">
        <v>123</v>
      </c>
      <c r="B135" s="134">
        <v>10</v>
      </c>
      <c r="C135" s="132" t="s">
        <v>195</v>
      </c>
      <c r="D135" s="134" t="s">
        <v>803</v>
      </c>
      <c r="E135" s="134" t="s">
        <v>54</v>
      </c>
      <c r="F135" s="134" t="s">
        <v>1211</v>
      </c>
      <c r="G135" s="134" t="s">
        <v>203</v>
      </c>
      <c r="H135" s="134" t="s">
        <v>237</v>
      </c>
    </row>
    <row r="136" spans="1:8" ht="12.9" customHeight="1">
      <c r="A136" s="134">
        <v>124</v>
      </c>
      <c r="B136" s="134">
        <v>11</v>
      </c>
      <c r="C136" s="132" t="s">
        <v>807</v>
      </c>
      <c r="D136" s="134" t="s">
        <v>445</v>
      </c>
      <c r="E136" s="134" t="s">
        <v>131</v>
      </c>
      <c r="F136" s="134" t="s">
        <v>1211</v>
      </c>
      <c r="G136" s="134" t="s">
        <v>236</v>
      </c>
      <c r="H136" s="134" t="s">
        <v>795</v>
      </c>
    </row>
    <row r="137" spans="1:8" ht="12.9" customHeight="1">
      <c r="A137" s="134">
        <v>125</v>
      </c>
      <c r="B137" s="134">
        <v>12</v>
      </c>
      <c r="C137" s="132" t="s">
        <v>804</v>
      </c>
      <c r="D137" s="134" t="s">
        <v>186</v>
      </c>
      <c r="E137" s="134" t="s">
        <v>131</v>
      </c>
      <c r="F137" s="134" t="s">
        <v>1211</v>
      </c>
      <c r="G137" s="134" t="s">
        <v>236</v>
      </c>
      <c r="H137" s="134" t="s">
        <v>795</v>
      </c>
    </row>
    <row r="138" spans="1:8" ht="12.9" customHeight="1">
      <c r="A138" s="134">
        <v>126</v>
      </c>
      <c r="B138" s="134">
        <v>13</v>
      </c>
      <c r="C138" s="132" t="s">
        <v>812</v>
      </c>
      <c r="D138" s="134" t="s">
        <v>143</v>
      </c>
      <c r="E138" s="134" t="s">
        <v>131</v>
      </c>
      <c r="F138" s="134" t="s">
        <v>1211</v>
      </c>
      <c r="G138" s="134" t="s">
        <v>240</v>
      </c>
      <c r="H138" s="134" t="s">
        <v>795</v>
      </c>
    </row>
    <row r="139" spans="1:8" ht="12.9" customHeight="1">
      <c r="A139" s="134"/>
      <c r="B139" s="154" t="s">
        <v>247</v>
      </c>
      <c r="C139" s="134"/>
      <c r="D139" s="134"/>
      <c r="E139" s="134"/>
      <c r="F139" s="134"/>
      <c r="G139" s="134"/>
      <c r="H139" s="134"/>
    </row>
    <row r="140" spans="1:8" ht="12.9" customHeight="1">
      <c r="A140" s="134">
        <v>127</v>
      </c>
      <c r="B140" s="134">
        <v>1</v>
      </c>
      <c r="C140" s="132" t="s">
        <v>820</v>
      </c>
      <c r="D140" s="134" t="s">
        <v>186</v>
      </c>
      <c r="E140" s="134" t="s">
        <v>131</v>
      </c>
      <c r="F140" s="134" t="s">
        <v>1211</v>
      </c>
      <c r="G140" s="134" t="s">
        <v>255</v>
      </c>
      <c r="H140" s="134" t="s">
        <v>795</v>
      </c>
    </row>
    <row r="141" spans="1:8" ht="12.9" customHeight="1">
      <c r="A141" s="134">
        <v>128</v>
      </c>
      <c r="B141" s="134">
        <v>2</v>
      </c>
      <c r="C141" s="132" t="s">
        <v>818</v>
      </c>
      <c r="D141" s="134" t="s">
        <v>76</v>
      </c>
      <c r="E141" s="134" t="s">
        <v>131</v>
      </c>
      <c r="F141" s="134" t="s">
        <v>1211</v>
      </c>
      <c r="G141" s="134" t="s">
        <v>823</v>
      </c>
      <c r="H141" s="134" t="s">
        <v>120</v>
      </c>
    </row>
    <row r="142" spans="1:8" ht="12.9" customHeight="1">
      <c r="A142" s="134">
        <v>129</v>
      </c>
      <c r="B142" s="134">
        <v>3</v>
      </c>
      <c r="C142" s="132" t="s">
        <v>814</v>
      </c>
      <c r="D142" s="134" t="s">
        <v>445</v>
      </c>
      <c r="E142" s="134" t="s">
        <v>131</v>
      </c>
      <c r="F142" s="134" t="s">
        <v>1211</v>
      </c>
      <c r="G142" s="134" t="s">
        <v>823</v>
      </c>
      <c r="H142" s="134" t="s">
        <v>120</v>
      </c>
    </row>
    <row r="143" spans="1:8" ht="12.9" customHeight="1">
      <c r="A143" s="134">
        <v>130</v>
      </c>
      <c r="B143" s="134">
        <v>4</v>
      </c>
      <c r="C143" s="132" t="s">
        <v>825</v>
      </c>
      <c r="D143" s="134" t="s">
        <v>143</v>
      </c>
      <c r="E143" s="134" t="s">
        <v>131</v>
      </c>
      <c r="F143" s="134" t="s">
        <v>1211</v>
      </c>
      <c r="G143" s="133" t="s">
        <v>827</v>
      </c>
      <c r="H143" s="131" t="s">
        <v>647</v>
      </c>
    </row>
    <row r="144" spans="1:8" ht="12.9" customHeight="1">
      <c r="A144" s="134">
        <v>131</v>
      </c>
      <c r="B144" s="134">
        <v>5</v>
      </c>
      <c r="C144" s="132" t="s">
        <v>817</v>
      </c>
      <c r="D144" s="134" t="s">
        <v>167</v>
      </c>
      <c r="E144" s="134" t="s">
        <v>131</v>
      </c>
      <c r="F144" s="134" t="s">
        <v>1211</v>
      </c>
      <c r="G144" s="133" t="s">
        <v>258</v>
      </c>
      <c r="H144" s="131" t="s">
        <v>647</v>
      </c>
    </row>
    <row r="145" spans="1:8" ht="12.9" customHeight="1">
      <c r="A145" s="134">
        <v>132</v>
      </c>
      <c r="B145" s="134">
        <v>6</v>
      </c>
      <c r="C145" s="132" t="s">
        <v>828</v>
      </c>
      <c r="D145" s="134" t="s">
        <v>227</v>
      </c>
      <c r="E145" s="134" t="s">
        <v>131</v>
      </c>
      <c r="F145" s="134" t="s">
        <v>1211</v>
      </c>
      <c r="G145" s="133" t="s">
        <v>258</v>
      </c>
      <c r="H145" s="134" t="s">
        <v>120</v>
      </c>
    </row>
    <row r="146" spans="1:8" ht="12.9" customHeight="1">
      <c r="A146" s="134">
        <v>133</v>
      </c>
      <c r="B146" s="134">
        <v>7</v>
      </c>
      <c r="C146" s="132" t="s">
        <v>816</v>
      </c>
      <c r="D146" s="134" t="s">
        <v>143</v>
      </c>
      <c r="E146" s="134" t="s">
        <v>131</v>
      </c>
      <c r="F146" s="134" t="s">
        <v>1211</v>
      </c>
      <c r="G146" s="133" t="s">
        <v>259</v>
      </c>
      <c r="H146" s="134" t="s">
        <v>795</v>
      </c>
    </row>
    <row r="147" spans="1:8" ht="12.9" customHeight="1">
      <c r="A147" s="134">
        <v>134</v>
      </c>
      <c r="B147" s="134">
        <v>8</v>
      </c>
      <c r="C147" s="132" t="s">
        <v>829</v>
      </c>
      <c r="D147" s="134" t="s">
        <v>227</v>
      </c>
      <c r="E147" s="134" t="s">
        <v>131</v>
      </c>
      <c r="F147" s="134" t="s">
        <v>1211</v>
      </c>
      <c r="G147" s="133" t="s">
        <v>259</v>
      </c>
      <c r="H147" s="134" t="s">
        <v>795</v>
      </c>
    </row>
    <row r="148" spans="1:8" ht="12.9" customHeight="1">
      <c r="A148" s="134">
        <v>135</v>
      </c>
      <c r="B148" s="134">
        <v>9</v>
      </c>
      <c r="C148" s="132" t="s">
        <v>118</v>
      </c>
      <c r="D148" s="134" t="s">
        <v>76</v>
      </c>
      <c r="E148" s="134" t="s">
        <v>131</v>
      </c>
      <c r="F148" s="134" t="s">
        <v>1211</v>
      </c>
      <c r="G148" s="133" t="s">
        <v>259</v>
      </c>
      <c r="H148" s="134" t="s">
        <v>237</v>
      </c>
    </row>
    <row r="149" spans="1:8" ht="12.9" customHeight="1">
      <c r="A149" s="134">
        <v>136</v>
      </c>
      <c r="B149" s="134">
        <v>10</v>
      </c>
      <c r="C149" s="132" t="s">
        <v>169</v>
      </c>
      <c r="D149" s="134" t="s">
        <v>76</v>
      </c>
      <c r="E149" s="134" t="s">
        <v>54</v>
      </c>
      <c r="F149" s="134" t="s">
        <v>1211</v>
      </c>
      <c r="G149" s="133" t="s">
        <v>259</v>
      </c>
      <c r="H149" s="134" t="s">
        <v>237</v>
      </c>
    </row>
    <row r="150" spans="1:8" ht="12.9" customHeight="1">
      <c r="A150" s="134">
        <v>137</v>
      </c>
      <c r="B150" s="134">
        <v>11</v>
      </c>
      <c r="C150" s="132" t="s">
        <v>147</v>
      </c>
      <c r="D150" s="134" t="s">
        <v>76</v>
      </c>
      <c r="E150" s="134" t="s">
        <v>210</v>
      </c>
      <c r="F150" s="134" t="s">
        <v>1211</v>
      </c>
      <c r="G150" s="133" t="s">
        <v>259</v>
      </c>
      <c r="H150" s="134" t="s">
        <v>237</v>
      </c>
    </row>
    <row r="151" spans="1:8" ht="12.9" customHeight="1">
      <c r="A151" s="134">
        <v>138</v>
      </c>
      <c r="B151" s="134">
        <v>12</v>
      </c>
      <c r="C151" s="132" t="s">
        <v>808</v>
      </c>
      <c r="D151" s="134" t="s">
        <v>809</v>
      </c>
      <c r="E151" s="134" t="s">
        <v>131</v>
      </c>
      <c r="F151" s="134" t="s">
        <v>1211</v>
      </c>
      <c r="G151" s="133" t="s">
        <v>259</v>
      </c>
      <c r="H151" s="134" t="s">
        <v>795</v>
      </c>
    </row>
    <row r="152" spans="1:8" ht="12.9" customHeight="1">
      <c r="A152" s="134">
        <v>139</v>
      </c>
      <c r="B152" s="134">
        <v>13</v>
      </c>
      <c r="C152" s="132" t="s">
        <v>811</v>
      </c>
      <c r="D152" s="134" t="s">
        <v>53</v>
      </c>
      <c r="E152" s="134" t="s">
        <v>131</v>
      </c>
      <c r="F152" s="134" t="s">
        <v>1211</v>
      </c>
      <c r="G152" s="133" t="s">
        <v>272</v>
      </c>
      <c r="H152" s="134" t="s">
        <v>120</v>
      </c>
    </row>
    <row r="153" spans="1:8" ht="12.9" customHeight="1">
      <c r="A153" s="134">
        <v>140</v>
      </c>
      <c r="B153" s="134">
        <v>14</v>
      </c>
      <c r="C153" s="132" t="s">
        <v>810</v>
      </c>
      <c r="D153" s="134" t="s">
        <v>186</v>
      </c>
      <c r="E153" s="134" t="s">
        <v>131</v>
      </c>
      <c r="F153" s="134" t="s">
        <v>1211</v>
      </c>
      <c r="G153" s="133" t="s">
        <v>272</v>
      </c>
      <c r="H153" s="134" t="s">
        <v>120</v>
      </c>
    </row>
    <row r="154" spans="1:8" ht="12.9" customHeight="1">
      <c r="A154" s="134">
        <v>141</v>
      </c>
      <c r="B154" s="134">
        <v>15</v>
      </c>
      <c r="C154" s="132" t="s">
        <v>830</v>
      </c>
      <c r="D154" s="134" t="s">
        <v>143</v>
      </c>
      <c r="E154" s="134" t="s">
        <v>131</v>
      </c>
      <c r="F154" s="134" t="s">
        <v>1211</v>
      </c>
      <c r="G154" s="134" t="s">
        <v>274</v>
      </c>
      <c r="H154" s="134" t="s">
        <v>795</v>
      </c>
    </row>
    <row r="155" spans="1:8" ht="12.9" customHeight="1">
      <c r="A155" s="162"/>
      <c r="B155" s="154" t="s">
        <v>1233</v>
      </c>
      <c r="C155" s="132"/>
      <c r="D155" s="134"/>
      <c r="E155" s="134"/>
      <c r="F155" s="134"/>
      <c r="G155" s="134"/>
      <c r="H155" s="134"/>
    </row>
    <row r="156" spans="1:8" ht="12.9" customHeight="1">
      <c r="A156" s="134">
        <v>142</v>
      </c>
      <c r="B156" s="134">
        <v>1</v>
      </c>
      <c r="C156" s="132" t="s">
        <v>821</v>
      </c>
      <c r="D156" s="134" t="s">
        <v>167</v>
      </c>
      <c r="E156" s="134" t="s">
        <v>131</v>
      </c>
      <c r="F156" s="134" t="s">
        <v>1211</v>
      </c>
      <c r="G156" s="134" t="s">
        <v>306</v>
      </c>
      <c r="H156" s="131" t="s">
        <v>647</v>
      </c>
    </row>
    <row r="157" spans="1:8" ht="12.9" customHeight="1">
      <c r="A157" s="162"/>
      <c r="B157" s="154" t="s">
        <v>303</v>
      </c>
      <c r="C157" s="162"/>
      <c r="D157" s="162"/>
      <c r="E157" s="162"/>
      <c r="F157" s="162"/>
    </row>
    <row r="158" spans="1:8" ht="12.9" customHeight="1">
      <c r="A158" s="134">
        <v>143</v>
      </c>
      <c r="B158" s="134">
        <v>1</v>
      </c>
      <c r="C158" s="132" t="s">
        <v>831</v>
      </c>
      <c r="D158" s="134" t="s">
        <v>140</v>
      </c>
      <c r="E158" s="134" t="s">
        <v>131</v>
      </c>
      <c r="F158" s="134" t="s">
        <v>1211</v>
      </c>
      <c r="G158" s="134" t="s">
        <v>314</v>
      </c>
      <c r="H158" s="134" t="s">
        <v>321</v>
      </c>
    </row>
    <row r="159" spans="1:8" ht="12.9" customHeight="1">
      <c r="A159" s="162"/>
      <c r="B159" s="154" t="s">
        <v>345</v>
      </c>
      <c r="C159" s="162"/>
      <c r="D159" s="162"/>
      <c r="E159" s="162"/>
      <c r="F159" s="162"/>
    </row>
    <row r="160" spans="1:8" ht="12.9" customHeight="1">
      <c r="A160" s="16">
        <v>144</v>
      </c>
      <c r="B160" s="16">
        <v>1</v>
      </c>
      <c r="C160" s="132" t="s">
        <v>834</v>
      </c>
      <c r="D160" s="16" t="s">
        <v>809</v>
      </c>
      <c r="E160" s="134" t="s">
        <v>131</v>
      </c>
      <c r="F160" s="134" t="s">
        <v>1211</v>
      </c>
      <c r="G160" s="134" t="s">
        <v>868</v>
      </c>
      <c r="H160" s="134" t="s">
        <v>237</v>
      </c>
    </row>
    <row r="161" spans="1:13" ht="12.9" customHeight="1">
      <c r="A161" s="16">
        <v>145</v>
      </c>
      <c r="B161" s="16">
        <v>2</v>
      </c>
      <c r="C161" s="132" t="s">
        <v>304</v>
      </c>
      <c r="D161" s="16" t="s">
        <v>351</v>
      </c>
      <c r="E161" s="134" t="s">
        <v>92</v>
      </c>
      <c r="F161" s="134" t="s">
        <v>1218</v>
      </c>
      <c r="G161" s="134" t="s">
        <v>1234</v>
      </c>
      <c r="H161" s="131" t="s">
        <v>673</v>
      </c>
    </row>
    <row r="162" spans="1:13" ht="12.9" customHeight="1">
      <c r="A162" s="16">
        <v>146</v>
      </c>
      <c r="B162" s="16">
        <v>3</v>
      </c>
      <c r="C162" s="132" t="s">
        <v>346</v>
      </c>
      <c r="D162" s="16" t="s">
        <v>805</v>
      </c>
      <c r="E162" s="134" t="s">
        <v>92</v>
      </c>
      <c r="F162" s="134" t="s">
        <v>1218</v>
      </c>
      <c r="G162" s="134" t="s">
        <v>353</v>
      </c>
      <c r="H162" s="131" t="s">
        <v>673</v>
      </c>
    </row>
    <row r="163" spans="1:13" ht="12.9" customHeight="1">
      <c r="A163" s="15"/>
      <c r="B163" s="154" t="s">
        <v>354</v>
      </c>
      <c r="C163" s="16"/>
      <c r="D163" s="16"/>
      <c r="E163" s="134"/>
      <c r="F163" s="134"/>
      <c r="H163" s="226"/>
    </row>
    <row r="164" spans="1:13" ht="12.9" customHeight="1">
      <c r="A164" s="16">
        <v>147</v>
      </c>
      <c r="B164" s="16">
        <v>1</v>
      </c>
      <c r="C164" s="132" t="s">
        <v>473</v>
      </c>
      <c r="D164" s="16" t="s">
        <v>243</v>
      </c>
      <c r="E164" s="134" t="s">
        <v>54</v>
      </c>
      <c r="F164" s="134" t="s">
        <v>1211</v>
      </c>
      <c r="G164" s="134" t="s">
        <v>849</v>
      </c>
      <c r="H164" s="131" t="s">
        <v>673</v>
      </c>
    </row>
    <row r="165" spans="1:13" ht="12.9" customHeight="1">
      <c r="A165" s="16">
        <v>148</v>
      </c>
      <c r="B165" s="16">
        <v>2</v>
      </c>
      <c r="C165" s="132" t="s">
        <v>495</v>
      </c>
      <c r="D165" s="16" t="s">
        <v>504</v>
      </c>
      <c r="E165" s="134" t="s">
        <v>54</v>
      </c>
      <c r="F165" s="134" t="s">
        <v>1211</v>
      </c>
      <c r="G165" s="134" t="s">
        <v>849</v>
      </c>
      <c r="H165" s="131" t="s">
        <v>673</v>
      </c>
      <c r="M165" s="160">
        <v>51</v>
      </c>
    </row>
    <row r="166" spans="1:13" ht="12.9" customHeight="1">
      <c r="A166" s="16">
        <v>149</v>
      </c>
      <c r="B166" s="16">
        <v>3</v>
      </c>
      <c r="C166" s="132" t="s">
        <v>845</v>
      </c>
      <c r="D166" s="16" t="s">
        <v>227</v>
      </c>
      <c r="E166" s="134" t="s">
        <v>131</v>
      </c>
      <c r="F166" s="134" t="s">
        <v>1211</v>
      </c>
      <c r="G166" s="134" t="s">
        <v>849</v>
      </c>
      <c r="H166" s="134" t="s">
        <v>739</v>
      </c>
      <c r="M166" s="160">
        <v>22</v>
      </c>
    </row>
    <row r="167" spans="1:13" ht="12.9" customHeight="1">
      <c r="A167" s="16">
        <v>150</v>
      </c>
      <c r="B167" s="16">
        <v>4</v>
      </c>
      <c r="C167" s="132" t="s">
        <v>844</v>
      </c>
      <c r="D167" s="16" t="s">
        <v>243</v>
      </c>
      <c r="E167" s="134" t="s">
        <v>131</v>
      </c>
      <c r="F167" s="134" t="s">
        <v>1211</v>
      </c>
      <c r="G167" s="134" t="s">
        <v>869</v>
      </c>
      <c r="H167" s="134" t="s">
        <v>739</v>
      </c>
    </row>
    <row r="168" spans="1:13" ht="12.9" customHeight="1">
      <c r="A168" s="16">
        <v>151</v>
      </c>
      <c r="B168" s="16">
        <v>5</v>
      </c>
      <c r="C168" s="132" t="s">
        <v>334</v>
      </c>
      <c r="D168" s="16" t="s">
        <v>76</v>
      </c>
      <c r="E168" s="134" t="s">
        <v>92</v>
      </c>
      <c r="F168" s="134" t="s">
        <v>1218</v>
      </c>
      <c r="G168" s="134" t="s">
        <v>1235</v>
      </c>
      <c r="H168" s="134" t="s">
        <v>237</v>
      </c>
    </row>
    <row r="169" spans="1:13" ht="12.9" customHeight="1">
      <c r="A169" s="16">
        <v>152</v>
      </c>
      <c r="B169" s="16">
        <v>6</v>
      </c>
      <c r="C169" s="132" t="s">
        <v>854</v>
      </c>
      <c r="D169" s="134" t="s">
        <v>855</v>
      </c>
      <c r="E169" s="134" t="s">
        <v>131</v>
      </c>
      <c r="F169" s="134" t="s">
        <v>1211</v>
      </c>
      <c r="G169" s="134" t="s">
        <v>1235</v>
      </c>
      <c r="H169" s="134" t="s">
        <v>739</v>
      </c>
    </row>
    <row r="170" spans="1:13" ht="12.9" customHeight="1">
      <c r="A170" s="16">
        <v>153</v>
      </c>
      <c r="B170" s="16">
        <v>7</v>
      </c>
      <c r="C170" s="132" t="s">
        <v>562</v>
      </c>
      <c r="D170" s="134" t="s">
        <v>76</v>
      </c>
      <c r="E170" s="134" t="s">
        <v>54</v>
      </c>
      <c r="F170" s="134" t="s">
        <v>1211</v>
      </c>
      <c r="G170" s="134" t="s">
        <v>362</v>
      </c>
      <c r="H170" s="134" t="s">
        <v>237</v>
      </c>
    </row>
    <row r="171" spans="1:13" ht="12.9" customHeight="1">
      <c r="A171" s="16">
        <v>154</v>
      </c>
      <c r="B171" s="16">
        <v>8</v>
      </c>
      <c r="C171" s="132" t="s">
        <v>852</v>
      </c>
      <c r="D171" s="134" t="s">
        <v>519</v>
      </c>
      <c r="E171" s="134" t="s">
        <v>131</v>
      </c>
      <c r="F171" s="134" t="s">
        <v>1211</v>
      </c>
      <c r="G171" s="134" t="s">
        <v>362</v>
      </c>
      <c r="H171" s="131" t="s">
        <v>673</v>
      </c>
    </row>
    <row r="172" spans="1:13" ht="12.9" customHeight="1">
      <c r="A172" s="16">
        <v>155</v>
      </c>
      <c r="B172" s="16">
        <v>9</v>
      </c>
      <c r="C172" s="132" t="s">
        <v>848</v>
      </c>
      <c r="D172" s="134" t="s">
        <v>167</v>
      </c>
      <c r="E172" s="134" t="s">
        <v>131</v>
      </c>
      <c r="F172" s="134" t="s">
        <v>1211</v>
      </c>
      <c r="G172" s="134" t="s">
        <v>362</v>
      </c>
      <c r="H172" s="131" t="s">
        <v>673</v>
      </c>
      <c r="L172" s="160">
        <f>23+25</f>
        <v>48</v>
      </c>
    </row>
    <row r="173" spans="1:13" ht="12.9" customHeight="1">
      <c r="A173" s="16">
        <v>156</v>
      </c>
      <c r="B173" s="16">
        <v>10</v>
      </c>
      <c r="C173" s="132" t="s">
        <v>858</v>
      </c>
      <c r="D173" s="134" t="s">
        <v>76</v>
      </c>
      <c r="E173" s="134" t="s">
        <v>54</v>
      </c>
      <c r="F173" s="134" t="s">
        <v>1211</v>
      </c>
      <c r="G173" s="134" t="s">
        <v>359</v>
      </c>
      <c r="H173" s="131" t="s">
        <v>673</v>
      </c>
      <c r="L173" s="160">
        <v>27</v>
      </c>
    </row>
    <row r="174" spans="1:13" ht="12.9" customHeight="1">
      <c r="A174" s="16">
        <v>157</v>
      </c>
      <c r="B174" s="16">
        <v>11</v>
      </c>
      <c r="C174" s="132" t="s">
        <v>865</v>
      </c>
      <c r="D174" s="134" t="s">
        <v>62</v>
      </c>
      <c r="E174" s="134" t="s">
        <v>54</v>
      </c>
      <c r="F174" s="134" t="s">
        <v>1211</v>
      </c>
      <c r="G174" s="134" t="s">
        <v>359</v>
      </c>
      <c r="H174" s="131" t="s">
        <v>647</v>
      </c>
    </row>
    <row r="175" spans="1:13" ht="12.9" customHeight="1">
      <c r="A175" s="16">
        <v>158</v>
      </c>
      <c r="B175" s="16">
        <v>12</v>
      </c>
      <c r="C175" s="132" t="s">
        <v>211</v>
      </c>
      <c r="D175" s="16" t="s">
        <v>305</v>
      </c>
      <c r="E175" s="134" t="s">
        <v>54</v>
      </c>
      <c r="F175" s="134" t="s">
        <v>1211</v>
      </c>
      <c r="G175" s="134" t="s">
        <v>870</v>
      </c>
      <c r="H175" s="131" t="s">
        <v>673</v>
      </c>
    </row>
    <row r="176" spans="1:13" ht="12.9" customHeight="1">
      <c r="A176" s="16">
        <v>159</v>
      </c>
      <c r="B176" s="16">
        <v>13</v>
      </c>
      <c r="C176" s="132" t="s">
        <v>875</v>
      </c>
      <c r="D176" s="134" t="s">
        <v>516</v>
      </c>
      <c r="E176" s="134" t="s">
        <v>131</v>
      </c>
      <c r="F176" s="134" t="s">
        <v>1211</v>
      </c>
      <c r="G176" s="134" t="s">
        <v>878</v>
      </c>
      <c r="H176" s="134" t="s">
        <v>739</v>
      </c>
    </row>
    <row r="177" spans="1:8" ht="12.9" customHeight="1">
      <c r="A177" s="16">
        <v>160</v>
      </c>
      <c r="B177" s="16">
        <v>14</v>
      </c>
      <c r="C177" s="132" t="s">
        <v>313</v>
      </c>
      <c r="D177" s="134" t="s">
        <v>167</v>
      </c>
      <c r="E177" s="134" t="s">
        <v>92</v>
      </c>
      <c r="F177" s="134" t="s">
        <v>1218</v>
      </c>
      <c r="G177" s="134" t="s">
        <v>878</v>
      </c>
      <c r="H177" s="131" t="s">
        <v>673</v>
      </c>
    </row>
    <row r="178" spans="1:8" ht="12.9" customHeight="1">
      <c r="B178" s="154" t="s">
        <v>368</v>
      </c>
    </row>
    <row r="179" spans="1:8" ht="12.9" customHeight="1">
      <c r="A179" s="16">
        <v>161</v>
      </c>
      <c r="B179" s="16">
        <v>1</v>
      </c>
      <c r="C179" s="132" t="s">
        <v>850</v>
      </c>
      <c r="D179" s="134" t="s">
        <v>76</v>
      </c>
      <c r="E179" s="134" t="s">
        <v>54</v>
      </c>
      <c r="F179" s="134" t="s">
        <v>1211</v>
      </c>
      <c r="G179" s="134" t="s">
        <v>373</v>
      </c>
      <c r="H179" s="134" t="s">
        <v>237</v>
      </c>
    </row>
    <row r="180" spans="1:8" ht="12.9" customHeight="1">
      <c r="A180" s="16">
        <v>162</v>
      </c>
      <c r="B180" s="16">
        <v>2</v>
      </c>
      <c r="C180" s="132" t="s">
        <v>853</v>
      </c>
      <c r="D180" s="134" t="s">
        <v>76</v>
      </c>
      <c r="E180" s="134" t="s">
        <v>361</v>
      </c>
      <c r="F180" s="134" t="s">
        <v>1211</v>
      </c>
      <c r="G180" s="134" t="s">
        <v>373</v>
      </c>
      <c r="H180" s="134" t="s">
        <v>237</v>
      </c>
    </row>
    <row r="181" spans="1:8" ht="12.9" customHeight="1">
      <c r="A181" s="16">
        <v>163</v>
      </c>
      <c r="B181" s="16">
        <v>3</v>
      </c>
      <c r="C181" s="132" t="s">
        <v>867</v>
      </c>
      <c r="D181" s="134" t="s">
        <v>76</v>
      </c>
      <c r="E181" s="134" t="s">
        <v>54</v>
      </c>
      <c r="F181" s="134" t="s">
        <v>1211</v>
      </c>
      <c r="G181" s="134" t="s">
        <v>373</v>
      </c>
      <c r="H181" s="134" t="s">
        <v>237</v>
      </c>
    </row>
    <row r="182" spans="1:8" ht="12.9" customHeight="1">
      <c r="A182" s="16">
        <v>164</v>
      </c>
      <c r="B182" s="16">
        <v>4</v>
      </c>
      <c r="C182" s="132" t="s">
        <v>872</v>
      </c>
      <c r="D182" s="134" t="s">
        <v>76</v>
      </c>
      <c r="E182" s="134" t="s">
        <v>54</v>
      </c>
      <c r="F182" s="134" t="s">
        <v>1211</v>
      </c>
      <c r="G182" s="134" t="s">
        <v>373</v>
      </c>
      <c r="H182" s="134" t="s">
        <v>237</v>
      </c>
    </row>
    <row r="183" spans="1:8" ht="12.9" customHeight="1">
      <c r="A183" s="16">
        <v>165</v>
      </c>
      <c r="B183" s="16">
        <v>5</v>
      </c>
      <c r="C183" s="132" t="s">
        <v>874</v>
      </c>
      <c r="D183" s="134" t="s">
        <v>62</v>
      </c>
      <c r="E183" s="134" t="s">
        <v>54</v>
      </c>
      <c r="F183" s="134" t="s">
        <v>1211</v>
      </c>
      <c r="G183" s="134" t="s">
        <v>373</v>
      </c>
      <c r="H183" s="131" t="s">
        <v>647</v>
      </c>
    </row>
    <row r="184" spans="1:8" ht="12.9" customHeight="1">
      <c r="A184" s="16">
        <v>166</v>
      </c>
      <c r="B184" s="16">
        <v>6</v>
      </c>
      <c r="C184" s="132" t="s">
        <v>418</v>
      </c>
      <c r="D184" s="134" t="s">
        <v>305</v>
      </c>
      <c r="E184" s="134" t="s">
        <v>54</v>
      </c>
      <c r="F184" s="134" t="s">
        <v>1211</v>
      </c>
      <c r="G184" s="134" t="s">
        <v>883</v>
      </c>
      <c r="H184" s="131" t="s">
        <v>411</v>
      </c>
    </row>
    <row r="185" spans="1:8" ht="12.9" customHeight="1">
      <c r="A185" s="16">
        <v>167</v>
      </c>
      <c r="B185" s="16">
        <v>7</v>
      </c>
      <c r="C185" s="132" t="s">
        <v>866</v>
      </c>
      <c r="D185" s="16" t="s">
        <v>76</v>
      </c>
      <c r="E185" s="134" t="s">
        <v>54</v>
      </c>
      <c r="F185" s="134" t="s">
        <v>1211</v>
      </c>
      <c r="G185" s="134" t="s">
        <v>371</v>
      </c>
      <c r="H185" s="131" t="s">
        <v>673</v>
      </c>
    </row>
    <row r="186" spans="1:8" ht="12.9" customHeight="1">
      <c r="A186" s="16">
        <v>168</v>
      </c>
      <c r="B186" s="16">
        <v>8</v>
      </c>
      <c r="C186" s="132" t="s">
        <v>378</v>
      </c>
      <c r="D186" s="16" t="s">
        <v>881</v>
      </c>
      <c r="E186" s="134" t="s">
        <v>92</v>
      </c>
      <c r="F186" s="134" t="s">
        <v>1218</v>
      </c>
      <c r="G186" s="134" t="s">
        <v>425</v>
      </c>
      <c r="H186" s="131" t="s">
        <v>673</v>
      </c>
    </row>
    <row r="187" spans="1:8" ht="12.9" customHeight="1">
      <c r="A187" s="16">
        <v>169</v>
      </c>
      <c r="B187" s="16">
        <v>9</v>
      </c>
      <c r="C187" s="132" t="s">
        <v>394</v>
      </c>
      <c r="D187" s="134" t="s">
        <v>76</v>
      </c>
      <c r="E187" s="134" t="s">
        <v>54</v>
      </c>
      <c r="F187" s="134" t="s">
        <v>1211</v>
      </c>
      <c r="G187" s="134" t="s">
        <v>371</v>
      </c>
      <c r="H187" s="134" t="s">
        <v>237</v>
      </c>
    </row>
    <row r="188" spans="1:8" ht="12.9" customHeight="1">
      <c r="A188" s="16">
        <v>170</v>
      </c>
      <c r="B188" s="16">
        <v>10</v>
      </c>
      <c r="C188" s="132" t="s">
        <v>200</v>
      </c>
      <c r="D188" s="134" t="s">
        <v>809</v>
      </c>
      <c r="E188" s="134" t="s">
        <v>54</v>
      </c>
      <c r="F188" s="134" t="s">
        <v>1211</v>
      </c>
      <c r="G188" s="134" t="s">
        <v>371</v>
      </c>
      <c r="H188" s="131" t="s">
        <v>411</v>
      </c>
    </row>
    <row r="189" spans="1:8" ht="12.9" customHeight="1">
      <c r="A189" s="16">
        <v>171</v>
      </c>
      <c r="B189" s="16">
        <v>11</v>
      </c>
      <c r="C189" s="132" t="s">
        <v>885</v>
      </c>
      <c r="D189" s="134" t="s">
        <v>167</v>
      </c>
      <c r="E189" s="134" t="s">
        <v>131</v>
      </c>
      <c r="F189" s="134" t="s">
        <v>1211</v>
      </c>
      <c r="G189" s="134" t="s">
        <v>374</v>
      </c>
      <c r="H189" s="134" t="s">
        <v>739</v>
      </c>
    </row>
    <row r="190" spans="1:8" ht="12.9" customHeight="1">
      <c r="A190" s="16">
        <v>172</v>
      </c>
      <c r="B190" s="16">
        <v>12</v>
      </c>
      <c r="C190" s="132" t="s">
        <v>861</v>
      </c>
      <c r="D190" s="134" t="s">
        <v>62</v>
      </c>
      <c r="E190" s="134" t="s">
        <v>54</v>
      </c>
      <c r="F190" s="134" t="s">
        <v>1211</v>
      </c>
      <c r="G190" s="134" t="s">
        <v>377</v>
      </c>
      <c r="H190" s="131" t="s">
        <v>647</v>
      </c>
    </row>
    <row r="191" spans="1:8" ht="12.9" customHeight="1">
      <c r="A191" s="16">
        <v>173</v>
      </c>
      <c r="B191" s="16">
        <v>13</v>
      </c>
      <c r="C191" s="132" t="s">
        <v>871</v>
      </c>
      <c r="D191" s="16" t="s">
        <v>62</v>
      </c>
      <c r="E191" s="134" t="s">
        <v>54</v>
      </c>
      <c r="F191" s="134" t="s">
        <v>1211</v>
      </c>
      <c r="G191" s="134" t="s">
        <v>377</v>
      </c>
      <c r="H191" s="131" t="s">
        <v>647</v>
      </c>
    </row>
    <row r="192" spans="1:8" ht="12.9" customHeight="1">
      <c r="A192" s="16">
        <v>174</v>
      </c>
      <c r="B192" s="16">
        <v>14</v>
      </c>
      <c r="C192" s="132" t="s">
        <v>887</v>
      </c>
      <c r="D192" s="16" t="s">
        <v>186</v>
      </c>
      <c r="E192" s="134" t="s">
        <v>131</v>
      </c>
      <c r="F192" s="134" t="s">
        <v>1211</v>
      </c>
      <c r="G192" s="134" t="s">
        <v>390</v>
      </c>
      <c r="H192" s="134" t="s">
        <v>739</v>
      </c>
    </row>
    <row r="193" spans="1:8" ht="12.9" customHeight="1">
      <c r="A193" s="16">
        <v>175</v>
      </c>
      <c r="B193" s="16">
        <v>15</v>
      </c>
      <c r="C193" s="132" t="s">
        <v>864</v>
      </c>
      <c r="D193" s="16" t="s">
        <v>62</v>
      </c>
      <c r="E193" s="134" t="s">
        <v>54</v>
      </c>
      <c r="F193" s="134" t="s">
        <v>1211</v>
      </c>
      <c r="G193" s="134" t="s">
        <v>390</v>
      </c>
      <c r="H193" s="131" t="s">
        <v>379</v>
      </c>
    </row>
    <row r="194" spans="1:8" ht="12.9" customHeight="1">
      <c r="A194" s="16">
        <v>176</v>
      </c>
      <c r="B194" s="16">
        <v>16</v>
      </c>
      <c r="C194" s="132" t="s">
        <v>857</v>
      </c>
      <c r="D194" s="16" t="s">
        <v>76</v>
      </c>
      <c r="E194" s="134" t="s">
        <v>54</v>
      </c>
      <c r="F194" s="134" t="s">
        <v>1211</v>
      </c>
      <c r="G194" s="134" t="s">
        <v>390</v>
      </c>
      <c r="H194" s="131" t="s">
        <v>379</v>
      </c>
    </row>
    <row r="195" spans="1:8" ht="12.9" customHeight="1">
      <c r="A195" s="16">
        <v>177</v>
      </c>
      <c r="B195" s="16">
        <v>17</v>
      </c>
      <c r="C195" s="132" t="s">
        <v>877</v>
      </c>
      <c r="D195" s="134" t="s">
        <v>62</v>
      </c>
      <c r="E195" s="134" t="s">
        <v>54</v>
      </c>
      <c r="F195" s="134" t="s">
        <v>1211</v>
      </c>
      <c r="G195" s="134" t="s">
        <v>390</v>
      </c>
      <c r="H195" s="131" t="s">
        <v>379</v>
      </c>
    </row>
    <row r="196" spans="1:8" ht="12.9" customHeight="1">
      <c r="A196" s="16">
        <v>178</v>
      </c>
      <c r="B196" s="16">
        <v>18</v>
      </c>
      <c r="C196" s="132" t="s">
        <v>421</v>
      </c>
      <c r="D196" s="134" t="s">
        <v>243</v>
      </c>
      <c r="E196" s="134" t="s">
        <v>54</v>
      </c>
      <c r="F196" s="134" t="s">
        <v>1211</v>
      </c>
      <c r="G196" s="134" t="s">
        <v>391</v>
      </c>
      <c r="H196" s="134" t="s">
        <v>237</v>
      </c>
    </row>
    <row r="197" spans="1:8" ht="12.9" customHeight="1">
      <c r="A197" s="16">
        <v>179</v>
      </c>
      <c r="B197" s="16">
        <v>19</v>
      </c>
      <c r="C197" s="132" t="s">
        <v>484</v>
      </c>
      <c r="D197" s="129" t="s">
        <v>76</v>
      </c>
      <c r="E197" s="129" t="s">
        <v>54</v>
      </c>
      <c r="F197" s="134" t="s">
        <v>1211</v>
      </c>
      <c r="G197" s="134" t="s">
        <v>391</v>
      </c>
      <c r="H197" s="131" t="s">
        <v>673</v>
      </c>
    </row>
    <row r="198" spans="1:8" ht="12.9" customHeight="1">
      <c r="A198" s="16">
        <v>180</v>
      </c>
      <c r="B198" s="16">
        <v>20</v>
      </c>
      <c r="C198" s="132" t="s">
        <v>888</v>
      </c>
      <c r="D198" s="134" t="s">
        <v>76</v>
      </c>
      <c r="E198" s="134" t="s">
        <v>54</v>
      </c>
      <c r="F198" s="134" t="s">
        <v>1211</v>
      </c>
      <c r="G198" s="134" t="s">
        <v>397</v>
      </c>
      <c r="H198" s="131" t="s">
        <v>647</v>
      </c>
    </row>
    <row r="199" spans="1:8" ht="12.9" customHeight="1">
      <c r="A199" s="16">
        <v>181</v>
      </c>
      <c r="B199" s="16">
        <v>21</v>
      </c>
      <c r="C199" s="132" t="s">
        <v>451</v>
      </c>
      <c r="D199" s="134" t="s">
        <v>76</v>
      </c>
      <c r="E199" s="134" t="s">
        <v>54</v>
      </c>
      <c r="F199" s="134" t="s">
        <v>1211</v>
      </c>
      <c r="G199" s="134" t="s">
        <v>398</v>
      </c>
      <c r="H199" s="131" t="s">
        <v>379</v>
      </c>
    </row>
    <row r="200" spans="1:8" ht="12.9" customHeight="1">
      <c r="A200" s="16">
        <v>182</v>
      </c>
      <c r="B200" s="16">
        <v>22</v>
      </c>
      <c r="C200" s="132" t="s">
        <v>889</v>
      </c>
      <c r="D200" s="134" t="s">
        <v>143</v>
      </c>
      <c r="E200" s="134" t="s">
        <v>131</v>
      </c>
      <c r="F200" s="134" t="s">
        <v>1211</v>
      </c>
      <c r="G200" s="134" t="s">
        <v>407</v>
      </c>
      <c r="H200" s="134" t="s">
        <v>739</v>
      </c>
    </row>
    <row r="201" spans="1:8" ht="12.9" customHeight="1">
      <c r="A201" s="16">
        <v>183</v>
      </c>
      <c r="B201" s="16">
        <v>23</v>
      </c>
      <c r="C201" s="132" t="s">
        <v>801</v>
      </c>
      <c r="D201" s="134" t="s">
        <v>186</v>
      </c>
      <c r="E201" s="134" t="s">
        <v>131</v>
      </c>
      <c r="F201" s="134" t="s">
        <v>1211</v>
      </c>
      <c r="G201" s="134" t="s">
        <v>407</v>
      </c>
      <c r="H201" s="131" t="s">
        <v>1236</v>
      </c>
    </row>
    <row r="202" spans="1:8" ht="12.9" customHeight="1">
      <c r="A202" s="16">
        <v>184</v>
      </c>
      <c r="B202" s="16">
        <v>24</v>
      </c>
      <c r="C202" s="132" t="s">
        <v>806</v>
      </c>
      <c r="D202" s="134" t="s">
        <v>143</v>
      </c>
      <c r="E202" s="134" t="s">
        <v>131</v>
      </c>
      <c r="F202" s="134" t="s">
        <v>1211</v>
      </c>
      <c r="G202" s="134" t="s">
        <v>407</v>
      </c>
      <c r="H202" s="131" t="s">
        <v>1236</v>
      </c>
    </row>
    <row r="203" spans="1:8" ht="12.9" customHeight="1">
      <c r="B203" s="154" t="s">
        <v>412</v>
      </c>
    </row>
    <row r="204" spans="1:8" ht="12.9" customHeight="1">
      <c r="A204" s="16">
        <v>185</v>
      </c>
      <c r="B204" s="16">
        <v>1</v>
      </c>
      <c r="C204" s="227" t="s">
        <v>893</v>
      </c>
      <c r="D204" s="16" t="s">
        <v>167</v>
      </c>
      <c r="E204" s="16" t="s">
        <v>131</v>
      </c>
      <c r="F204" s="16" t="s">
        <v>1211</v>
      </c>
      <c r="G204" s="16" t="s">
        <v>417</v>
      </c>
      <c r="H204" s="134" t="s">
        <v>739</v>
      </c>
    </row>
    <row r="205" spans="1:8" ht="12.9" customHeight="1">
      <c r="A205" s="16">
        <v>186</v>
      </c>
      <c r="B205" s="16">
        <v>2</v>
      </c>
      <c r="C205" s="227" t="s">
        <v>891</v>
      </c>
      <c r="D205" s="16" t="s">
        <v>143</v>
      </c>
      <c r="E205" s="134" t="s">
        <v>131</v>
      </c>
      <c r="F205" s="134" t="s">
        <v>1211</v>
      </c>
      <c r="G205" s="134" t="s">
        <v>417</v>
      </c>
      <c r="H205" s="134" t="s">
        <v>739</v>
      </c>
    </row>
    <row r="206" spans="1:8" ht="12.9" customHeight="1">
      <c r="A206" s="16">
        <v>187</v>
      </c>
      <c r="B206" s="16">
        <v>3</v>
      </c>
      <c r="C206" s="132" t="s">
        <v>890</v>
      </c>
      <c r="D206" s="134" t="s">
        <v>305</v>
      </c>
      <c r="E206" s="134" t="s">
        <v>54</v>
      </c>
      <c r="F206" s="134" t="s">
        <v>1211</v>
      </c>
      <c r="G206" s="134" t="s">
        <v>1224</v>
      </c>
      <c r="H206" s="131" t="s">
        <v>647</v>
      </c>
    </row>
    <row r="207" spans="1:8" ht="12.9" customHeight="1">
      <c r="A207" s="16">
        <v>188</v>
      </c>
      <c r="B207" s="16">
        <v>4</v>
      </c>
      <c r="C207" s="132" t="s">
        <v>882</v>
      </c>
      <c r="D207" s="134" t="s">
        <v>62</v>
      </c>
      <c r="E207" s="134" t="s">
        <v>54</v>
      </c>
      <c r="F207" s="134" t="s">
        <v>1211</v>
      </c>
      <c r="G207" s="134" t="s">
        <v>1224</v>
      </c>
      <c r="H207" s="131" t="s">
        <v>647</v>
      </c>
    </row>
    <row r="208" spans="1:8" ht="12.9" customHeight="1">
      <c r="A208" s="16">
        <v>189</v>
      </c>
      <c r="B208" s="16">
        <v>5</v>
      </c>
      <c r="C208" s="132" t="s">
        <v>884</v>
      </c>
      <c r="D208" s="134" t="s">
        <v>62</v>
      </c>
      <c r="E208" s="134" t="s">
        <v>54</v>
      </c>
      <c r="F208" s="134" t="s">
        <v>1211</v>
      </c>
      <c r="G208" s="134" t="s">
        <v>1224</v>
      </c>
      <c r="H208" s="134" t="s">
        <v>379</v>
      </c>
    </row>
    <row r="209" spans="1:8" ht="12.9" customHeight="1">
      <c r="A209" s="16">
        <v>190</v>
      </c>
      <c r="B209" s="16">
        <v>6</v>
      </c>
      <c r="C209" s="132" t="s">
        <v>405</v>
      </c>
      <c r="D209" s="134" t="s">
        <v>305</v>
      </c>
      <c r="E209" s="134" t="s">
        <v>54</v>
      </c>
      <c r="F209" s="134" t="s">
        <v>1211</v>
      </c>
      <c r="G209" s="134" t="s">
        <v>1224</v>
      </c>
      <c r="H209" s="134" t="s">
        <v>379</v>
      </c>
    </row>
    <row r="210" spans="1:8" ht="12.9" customHeight="1">
      <c r="A210" s="16">
        <v>191</v>
      </c>
      <c r="B210" s="16">
        <v>7</v>
      </c>
      <c r="C210" s="132" t="s">
        <v>254</v>
      </c>
      <c r="D210" s="134" t="s">
        <v>287</v>
      </c>
      <c r="E210" s="134" t="s">
        <v>54</v>
      </c>
      <c r="F210" s="134" t="s">
        <v>1211</v>
      </c>
      <c r="G210" s="134" t="s">
        <v>1224</v>
      </c>
      <c r="H210" s="131" t="s">
        <v>673</v>
      </c>
    </row>
    <row r="211" spans="1:8" ht="12.9" customHeight="1">
      <c r="A211" s="16">
        <v>192</v>
      </c>
      <c r="B211" s="16">
        <v>8</v>
      </c>
      <c r="C211" s="132" t="s">
        <v>458</v>
      </c>
      <c r="D211" s="134" t="s">
        <v>76</v>
      </c>
      <c r="E211" s="134" t="s">
        <v>54</v>
      </c>
      <c r="F211" s="134" t="s">
        <v>1211</v>
      </c>
      <c r="G211" s="134" t="s">
        <v>438</v>
      </c>
      <c r="H211" s="131" t="s">
        <v>673</v>
      </c>
    </row>
    <row r="212" spans="1:8" ht="12.9" customHeight="1">
      <c r="A212" s="16">
        <v>193</v>
      </c>
      <c r="B212" s="16">
        <v>9</v>
      </c>
      <c r="C212" s="132" t="s">
        <v>493</v>
      </c>
      <c r="D212" s="134" t="s">
        <v>896</v>
      </c>
      <c r="E212" s="134" t="s">
        <v>897</v>
      </c>
      <c r="F212" s="134" t="s">
        <v>1211</v>
      </c>
      <c r="G212" s="134" t="s">
        <v>898</v>
      </c>
      <c r="H212" s="131" t="s">
        <v>673</v>
      </c>
    </row>
    <row r="213" spans="1:8" ht="12.9" customHeight="1">
      <c r="A213" s="16">
        <v>194</v>
      </c>
      <c r="B213" s="16">
        <v>10</v>
      </c>
      <c r="C213" s="132" t="s">
        <v>899</v>
      </c>
      <c r="D213" s="134" t="s">
        <v>793</v>
      </c>
      <c r="E213" s="134" t="s">
        <v>131</v>
      </c>
      <c r="F213" s="134" t="s">
        <v>1211</v>
      </c>
      <c r="G213" s="134" t="s">
        <v>901</v>
      </c>
      <c r="H213" s="134" t="s">
        <v>739</v>
      </c>
    </row>
    <row r="214" spans="1:8" ht="12.9" customHeight="1">
      <c r="A214" s="16">
        <v>195</v>
      </c>
      <c r="B214" s="16">
        <v>11</v>
      </c>
      <c r="C214" s="132" t="s">
        <v>900</v>
      </c>
      <c r="D214" s="134" t="s">
        <v>76</v>
      </c>
      <c r="E214" s="134" t="s">
        <v>92</v>
      </c>
      <c r="F214" s="134" t="s">
        <v>1218</v>
      </c>
      <c r="G214" s="134" t="s">
        <v>912</v>
      </c>
      <c r="H214" s="131" t="s">
        <v>673</v>
      </c>
    </row>
    <row r="215" spans="1:8" ht="12.9" customHeight="1">
      <c r="A215" s="16">
        <v>196</v>
      </c>
      <c r="B215" s="16">
        <v>12</v>
      </c>
      <c r="C215" s="132" t="s">
        <v>111</v>
      </c>
      <c r="D215" s="134" t="s">
        <v>112</v>
      </c>
      <c r="E215" s="134" t="s">
        <v>54</v>
      </c>
      <c r="F215" s="134" t="s">
        <v>1211</v>
      </c>
      <c r="G215" s="134" t="s">
        <v>912</v>
      </c>
      <c r="H215" s="134" t="s">
        <v>237</v>
      </c>
    </row>
    <row r="216" spans="1:8" ht="12.9" customHeight="1">
      <c r="A216" s="16">
        <v>197</v>
      </c>
      <c r="B216" s="16">
        <v>13</v>
      </c>
      <c r="C216" s="228" t="s">
        <v>894</v>
      </c>
      <c r="D216" s="229" t="s">
        <v>167</v>
      </c>
      <c r="E216" s="219" t="s">
        <v>131</v>
      </c>
      <c r="F216" s="219" t="s">
        <v>1211</v>
      </c>
      <c r="G216" s="219" t="s">
        <v>434</v>
      </c>
      <c r="H216" s="134" t="s">
        <v>739</v>
      </c>
    </row>
    <row r="217" spans="1:8" ht="12.9" customHeight="1">
      <c r="A217" s="16">
        <v>198</v>
      </c>
      <c r="B217" s="16">
        <v>14</v>
      </c>
      <c r="C217" s="230" t="s">
        <v>895</v>
      </c>
      <c r="D217" s="229" t="s">
        <v>347</v>
      </c>
      <c r="E217" s="219" t="s">
        <v>131</v>
      </c>
      <c r="F217" s="219" t="s">
        <v>1211</v>
      </c>
      <c r="G217" s="219" t="s">
        <v>434</v>
      </c>
      <c r="H217" s="134" t="s">
        <v>739</v>
      </c>
    </row>
    <row r="218" spans="1:8" ht="12.9" customHeight="1">
      <c r="B218" s="154" t="s">
        <v>443</v>
      </c>
    </row>
    <row r="219" spans="1:8" ht="12.9" customHeight="1">
      <c r="A219" s="16">
        <v>199</v>
      </c>
      <c r="B219" s="16">
        <v>1</v>
      </c>
      <c r="C219" s="227" t="s">
        <v>904</v>
      </c>
      <c r="D219" s="134" t="s">
        <v>793</v>
      </c>
      <c r="E219" s="134" t="s">
        <v>131</v>
      </c>
      <c r="F219" s="219" t="s">
        <v>1211</v>
      </c>
      <c r="G219" s="219" t="s">
        <v>1237</v>
      </c>
      <c r="H219" s="134" t="s">
        <v>739</v>
      </c>
    </row>
    <row r="220" spans="1:8" ht="12.9" customHeight="1">
      <c r="A220" s="16">
        <v>200</v>
      </c>
      <c r="B220" s="16">
        <v>2</v>
      </c>
      <c r="C220" s="227" t="s">
        <v>909</v>
      </c>
      <c r="D220" s="134" t="s">
        <v>227</v>
      </c>
      <c r="E220" s="134" t="s">
        <v>131</v>
      </c>
      <c r="F220" s="219" t="s">
        <v>1211</v>
      </c>
      <c r="G220" s="219" t="s">
        <v>1238</v>
      </c>
      <c r="H220" s="134" t="s">
        <v>739</v>
      </c>
    </row>
    <row r="221" spans="1:8" ht="12.9" customHeight="1">
      <c r="A221" s="16">
        <v>201</v>
      </c>
      <c r="B221" s="16">
        <v>3</v>
      </c>
      <c r="C221" s="227" t="s">
        <v>917</v>
      </c>
      <c r="D221" s="134" t="s">
        <v>227</v>
      </c>
      <c r="E221" s="134" t="s">
        <v>131</v>
      </c>
      <c r="F221" s="219" t="s">
        <v>1211</v>
      </c>
      <c r="G221" s="134" t="s">
        <v>927</v>
      </c>
      <c r="H221" s="134" t="s">
        <v>739</v>
      </c>
    </row>
    <row r="222" spans="1:8" ht="12.9" customHeight="1">
      <c r="A222" s="16">
        <v>202</v>
      </c>
      <c r="B222" s="16">
        <v>4</v>
      </c>
      <c r="C222" s="227" t="s">
        <v>911</v>
      </c>
      <c r="D222" s="134" t="s">
        <v>566</v>
      </c>
      <c r="E222" s="134" t="s">
        <v>131</v>
      </c>
      <c r="F222" s="219" t="s">
        <v>1211</v>
      </c>
      <c r="G222" s="134" t="s">
        <v>927</v>
      </c>
      <c r="H222" s="134" t="s">
        <v>739</v>
      </c>
    </row>
    <row r="223" spans="1:8" ht="12.9" customHeight="1">
      <c r="A223" s="16">
        <v>203</v>
      </c>
      <c r="B223" s="16">
        <v>5</v>
      </c>
      <c r="C223" s="227" t="s">
        <v>906</v>
      </c>
      <c r="D223" s="134" t="s">
        <v>907</v>
      </c>
      <c r="E223" s="134" t="s">
        <v>131</v>
      </c>
      <c r="F223" s="219" t="s">
        <v>1211</v>
      </c>
      <c r="G223" s="134" t="s">
        <v>927</v>
      </c>
      <c r="H223" s="134" t="s">
        <v>739</v>
      </c>
    </row>
    <row r="224" spans="1:8" ht="12.9" customHeight="1">
      <c r="A224" s="16">
        <v>204</v>
      </c>
      <c r="B224" s="16">
        <v>6</v>
      </c>
      <c r="C224" s="227" t="s">
        <v>924</v>
      </c>
      <c r="D224" s="134" t="s">
        <v>76</v>
      </c>
      <c r="E224" s="134" t="s">
        <v>54</v>
      </c>
      <c r="F224" s="219" t="s">
        <v>1211</v>
      </c>
      <c r="G224" s="134" t="s">
        <v>452</v>
      </c>
      <c r="H224" s="134" t="s">
        <v>237</v>
      </c>
    </row>
    <row r="225" spans="1:8" ht="12.9" customHeight="1">
      <c r="B225" s="154" t="s">
        <v>935</v>
      </c>
    </row>
    <row r="226" spans="1:8" ht="12.9" customHeight="1">
      <c r="A226" s="16">
        <v>205</v>
      </c>
      <c r="B226" s="16">
        <v>1</v>
      </c>
      <c r="C226" s="227" t="s">
        <v>939</v>
      </c>
      <c r="D226" s="134" t="s">
        <v>186</v>
      </c>
      <c r="E226" s="134" t="s">
        <v>131</v>
      </c>
      <c r="F226" s="219" t="s">
        <v>1211</v>
      </c>
      <c r="G226" s="134" t="s">
        <v>940</v>
      </c>
      <c r="H226" s="134" t="s">
        <v>739</v>
      </c>
    </row>
    <row r="227" spans="1:8" ht="12.9" customHeight="1">
      <c r="A227" s="16">
        <v>206</v>
      </c>
      <c r="B227" s="16">
        <v>2</v>
      </c>
      <c r="C227" s="227" t="s">
        <v>946</v>
      </c>
      <c r="D227" s="134" t="s">
        <v>167</v>
      </c>
      <c r="E227" s="134" t="s">
        <v>131</v>
      </c>
      <c r="F227" s="219" t="s">
        <v>1211</v>
      </c>
      <c r="G227" s="134" t="s">
        <v>944</v>
      </c>
      <c r="H227" s="134" t="s">
        <v>928</v>
      </c>
    </row>
    <row r="228" spans="1:8" ht="12.9" customHeight="1">
      <c r="A228" s="16">
        <v>207</v>
      </c>
      <c r="B228" s="16">
        <v>3</v>
      </c>
      <c r="C228" s="227" t="s">
        <v>934</v>
      </c>
      <c r="D228" s="134" t="s">
        <v>76</v>
      </c>
      <c r="E228" s="134" t="s">
        <v>92</v>
      </c>
      <c r="F228" s="219" t="s">
        <v>1211</v>
      </c>
      <c r="G228" s="134" t="s">
        <v>466</v>
      </c>
      <c r="H228" s="131" t="s">
        <v>673</v>
      </c>
    </row>
    <row r="229" spans="1:8" ht="12.9" customHeight="1">
      <c r="A229" s="16">
        <v>208</v>
      </c>
      <c r="B229" s="16">
        <v>4</v>
      </c>
      <c r="C229" s="227" t="s">
        <v>178</v>
      </c>
      <c r="D229" s="231" t="s">
        <v>76</v>
      </c>
      <c r="E229" s="134" t="s">
        <v>54</v>
      </c>
      <c r="F229" s="219" t="s">
        <v>1211</v>
      </c>
      <c r="G229" s="134" t="s">
        <v>466</v>
      </c>
      <c r="H229" s="134" t="s">
        <v>237</v>
      </c>
    </row>
    <row r="230" spans="1:8" ht="12.9" customHeight="1">
      <c r="A230" s="16">
        <v>209</v>
      </c>
      <c r="B230" s="16">
        <v>5</v>
      </c>
      <c r="C230" s="227" t="s">
        <v>182</v>
      </c>
      <c r="D230" s="231" t="s">
        <v>62</v>
      </c>
      <c r="E230" s="134" t="s">
        <v>54</v>
      </c>
      <c r="F230" s="219" t="s">
        <v>1211</v>
      </c>
      <c r="G230" s="134" t="s">
        <v>953</v>
      </c>
      <c r="H230" s="134" t="s">
        <v>237</v>
      </c>
    </row>
    <row r="231" spans="1:8" ht="12.9" customHeight="1">
      <c r="A231" s="16">
        <v>210</v>
      </c>
      <c r="B231" s="16">
        <v>6</v>
      </c>
      <c r="C231" s="227" t="s">
        <v>956</v>
      </c>
      <c r="D231" s="231" t="s">
        <v>186</v>
      </c>
      <c r="E231" s="134" t="s">
        <v>131</v>
      </c>
      <c r="F231" s="219" t="s">
        <v>1211</v>
      </c>
      <c r="G231" s="134" t="s">
        <v>457</v>
      </c>
      <c r="H231" s="134" t="s">
        <v>739</v>
      </c>
    </row>
    <row r="232" spans="1:8" ht="12.9" customHeight="1">
      <c r="A232" s="16">
        <v>211</v>
      </c>
      <c r="B232" s="16">
        <v>7</v>
      </c>
      <c r="C232" s="227" t="s">
        <v>949</v>
      </c>
      <c r="D232" s="231" t="s">
        <v>76</v>
      </c>
      <c r="E232" s="134" t="s">
        <v>131</v>
      </c>
      <c r="F232" s="219" t="s">
        <v>1211</v>
      </c>
      <c r="G232" s="134" t="s">
        <v>457</v>
      </c>
      <c r="H232" s="134" t="s">
        <v>928</v>
      </c>
    </row>
    <row r="233" spans="1:8" ht="12.9" customHeight="1">
      <c r="A233" s="16">
        <v>212</v>
      </c>
      <c r="B233" s="16">
        <v>8</v>
      </c>
      <c r="C233" s="227" t="s">
        <v>144</v>
      </c>
      <c r="D233" s="231" t="s">
        <v>53</v>
      </c>
      <c r="E233" s="134" t="s">
        <v>54</v>
      </c>
      <c r="F233" s="219" t="s">
        <v>1211</v>
      </c>
      <c r="G233" s="134" t="s">
        <v>464</v>
      </c>
      <c r="H233" s="134" t="s">
        <v>237</v>
      </c>
    </row>
    <row r="234" spans="1:8" ht="12.9" customHeight="1">
      <c r="A234" s="16">
        <v>213</v>
      </c>
      <c r="B234" s="16">
        <v>9</v>
      </c>
      <c r="C234" s="227" t="s">
        <v>159</v>
      </c>
      <c r="D234" s="231" t="s">
        <v>76</v>
      </c>
      <c r="E234" s="134" t="s">
        <v>54</v>
      </c>
      <c r="F234" s="219" t="s">
        <v>1211</v>
      </c>
      <c r="G234" s="134" t="s">
        <v>464</v>
      </c>
      <c r="H234" s="134" t="s">
        <v>237</v>
      </c>
    </row>
    <row r="235" spans="1:8" ht="12.9" customHeight="1">
      <c r="A235" s="16">
        <v>214</v>
      </c>
      <c r="B235" s="16">
        <v>10</v>
      </c>
      <c r="C235" s="227" t="s">
        <v>958</v>
      </c>
      <c r="D235" s="231" t="s">
        <v>896</v>
      </c>
      <c r="E235" s="134" t="s">
        <v>897</v>
      </c>
      <c r="F235" s="219" t="s">
        <v>1211</v>
      </c>
      <c r="G235" s="134" t="s">
        <v>464</v>
      </c>
      <c r="H235" s="131" t="s">
        <v>673</v>
      </c>
    </row>
    <row r="236" spans="1:8" ht="12.9" customHeight="1">
      <c r="A236" s="16">
        <v>215</v>
      </c>
      <c r="B236" s="16">
        <v>11</v>
      </c>
      <c r="C236" s="227" t="s">
        <v>193</v>
      </c>
      <c r="D236" s="231" t="s">
        <v>62</v>
      </c>
      <c r="E236" s="134" t="s">
        <v>54</v>
      </c>
      <c r="F236" s="219" t="s">
        <v>1211</v>
      </c>
      <c r="G236" s="134" t="s">
        <v>966</v>
      </c>
      <c r="H236" s="134" t="s">
        <v>237</v>
      </c>
    </row>
    <row r="237" spans="1:8" ht="12.9" customHeight="1">
      <c r="A237" s="16">
        <v>216</v>
      </c>
      <c r="B237" s="16">
        <v>12</v>
      </c>
      <c r="C237" s="227" t="s">
        <v>967</v>
      </c>
      <c r="D237" s="134" t="s">
        <v>167</v>
      </c>
      <c r="E237" s="134" t="s">
        <v>131</v>
      </c>
      <c r="F237" s="219" t="s">
        <v>1211</v>
      </c>
      <c r="G237" s="134" t="s">
        <v>491</v>
      </c>
      <c r="H237" s="134" t="s">
        <v>928</v>
      </c>
    </row>
    <row r="238" spans="1:8" ht="12.9" customHeight="1">
      <c r="A238" s="16">
        <v>217</v>
      </c>
      <c r="B238" s="16">
        <v>13</v>
      </c>
      <c r="C238" s="227" t="s">
        <v>950</v>
      </c>
      <c r="D238" s="134" t="s">
        <v>212</v>
      </c>
      <c r="E238" s="134" t="s">
        <v>131</v>
      </c>
      <c r="F238" s="219" t="s">
        <v>1211</v>
      </c>
      <c r="G238" s="134" t="s">
        <v>494</v>
      </c>
      <c r="H238" s="134" t="s">
        <v>928</v>
      </c>
    </row>
    <row r="239" spans="1:8" ht="12.9" customHeight="1">
      <c r="A239" s="16">
        <v>218</v>
      </c>
      <c r="B239" s="16">
        <v>14</v>
      </c>
      <c r="C239" s="227" t="s">
        <v>969</v>
      </c>
      <c r="D239" s="134" t="s">
        <v>167</v>
      </c>
      <c r="E239" s="134" t="s">
        <v>131</v>
      </c>
      <c r="F239" s="219" t="s">
        <v>1211</v>
      </c>
      <c r="G239" s="134" t="s">
        <v>494</v>
      </c>
      <c r="H239" s="134" t="s">
        <v>928</v>
      </c>
    </row>
    <row r="240" spans="1:8" ht="12.9" customHeight="1">
      <c r="A240" s="16">
        <v>219</v>
      </c>
      <c r="B240" s="16">
        <v>15</v>
      </c>
      <c r="C240" s="227" t="s">
        <v>971</v>
      </c>
      <c r="D240" s="134" t="s">
        <v>167</v>
      </c>
      <c r="E240" s="134" t="s">
        <v>131</v>
      </c>
      <c r="F240" s="219" t="s">
        <v>1211</v>
      </c>
      <c r="G240" s="134" t="s">
        <v>494</v>
      </c>
      <c r="H240" s="134" t="s">
        <v>513</v>
      </c>
    </row>
    <row r="241" spans="1:8" ht="12.9" customHeight="1">
      <c r="B241" s="203">
        <v>45682</v>
      </c>
    </row>
    <row r="242" spans="1:8" ht="12.9" customHeight="1">
      <c r="A242" s="16">
        <v>220</v>
      </c>
      <c r="B242" s="16">
        <v>1</v>
      </c>
      <c r="C242" s="227" t="s">
        <v>914</v>
      </c>
      <c r="D242" s="134" t="s">
        <v>915</v>
      </c>
      <c r="E242" s="134" t="s">
        <v>131</v>
      </c>
      <c r="F242" s="219" t="s">
        <v>1211</v>
      </c>
      <c r="G242" s="134" t="s">
        <v>498</v>
      </c>
      <c r="H242" s="134" t="s">
        <v>739</v>
      </c>
    </row>
    <row r="243" spans="1:8" ht="12.9" customHeight="1">
      <c r="A243" s="16">
        <v>221</v>
      </c>
      <c r="B243" s="16">
        <v>2</v>
      </c>
      <c r="C243" s="227" t="s">
        <v>972</v>
      </c>
      <c r="D243" s="134" t="s">
        <v>143</v>
      </c>
      <c r="E243" s="134" t="s">
        <v>131</v>
      </c>
      <c r="F243" s="219" t="s">
        <v>1211</v>
      </c>
      <c r="G243" s="134" t="s">
        <v>496</v>
      </c>
      <c r="H243" s="134" t="s">
        <v>739</v>
      </c>
    </row>
    <row r="244" spans="1:8" ht="12.9" customHeight="1">
      <c r="A244" s="16">
        <v>222</v>
      </c>
      <c r="B244" s="16">
        <v>3</v>
      </c>
      <c r="C244" s="227" t="s">
        <v>962</v>
      </c>
      <c r="D244" s="134" t="s">
        <v>143</v>
      </c>
      <c r="E244" s="134" t="s">
        <v>131</v>
      </c>
      <c r="F244" s="219" t="s">
        <v>1211</v>
      </c>
      <c r="G244" s="134" t="s">
        <v>1239</v>
      </c>
      <c r="H244" s="134" t="s">
        <v>739</v>
      </c>
    </row>
    <row r="245" spans="1:8" ht="12.9" customHeight="1">
      <c r="A245" s="16">
        <v>223</v>
      </c>
      <c r="B245" s="16">
        <v>4</v>
      </c>
      <c r="C245" s="227" t="s">
        <v>156</v>
      </c>
      <c r="D245" s="134" t="s">
        <v>53</v>
      </c>
      <c r="E245" s="134" t="s">
        <v>54</v>
      </c>
      <c r="F245" s="219" t="s">
        <v>1211</v>
      </c>
      <c r="G245" s="134" t="s">
        <v>499</v>
      </c>
      <c r="H245" s="134" t="s">
        <v>237</v>
      </c>
    </row>
    <row r="246" spans="1:8" ht="12.9" customHeight="1">
      <c r="A246" s="16">
        <v>224</v>
      </c>
      <c r="B246" s="16">
        <v>5</v>
      </c>
      <c r="C246" s="227" t="s">
        <v>954</v>
      </c>
      <c r="D246" s="134" t="s">
        <v>143</v>
      </c>
      <c r="E246" s="134" t="s">
        <v>131</v>
      </c>
      <c r="F246" s="219" t="s">
        <v>1211</v>
      </c>
      <c r="G246" s="134" t="s">
        <v>505</v>
      </c>
      <c r="H246" s="134" t="s">
        <v>955</v>
      </c>
    </row>
    <row r="247" spans="1:8" ht="12.9" customHeight="1">
      <c r="A247" s="16">
        <v>225</v>
      </c>
      <c r="B247" s="16">
        <v>6</v>
      </c>
      <c r="C247" s="227" t="s">
        <v>961</v>
      </c>
      <c r="D247" s="134" t="s">
        <v>143</v>
      </c>
      <c r="E247" s="134" t="s">
        <v>131</v>
      </c>
      <c r="F247" s="219" t="s">
        <v>1211</v>
      </c>
      <c r="G247" s="134" t="s">
        <v>505</v>
      </c>
      <c r="H247" s="134" t="s">
        <v>955</v>
      </c>
    </row>
    <row r="248" spans="1:8" ht="12.9" customHeight="1">
      <c r="A248" s="16">
        <v>226</v>
      </c>
      <c r="B248" s="16">
        <v>7</v>
      </c>
      <c r="C248" s="227" t="s">
        <v>959</v>
      </c>
      <c r="D248" s="134" t="s">
        <v>227</v>
      </c>
      <c r="E248" s="134" t="s">
        <v>131</v>
      </c>
      <c r="F248" s="219" t="s">
        <v>1211</v>
      </c>
      <c r="G248" s="134" t="s">
        <v>505</v>
      </c>
      <c r="H248" s="134" t="s">
        <v>955</v>
      </c>
    </row>
    <row r="249" spans="1:8" ht="12.9" customHeight="1">
      <c r="A249" s="16">
        <v>227</v>
      </c>
      <c r="B249" s="16">
        <v>8</v>
      </c>
      <c r="C249" s="227" t="s">
        <v>964</v>
      </c>
      <c r="D249" s="134" t="s">
        <v>167</v>
      </c>
      <c r="E249" s="134" t="s">
        <v>131</v>
      </c>
      <c r="F249" s="219" t="s">
        <v>1211</v>
      </c>
      <c r="G249" s="134" t="s">
        <v>1240</v>
      </c>
      <c r="H249" s="134" t="s">
        <v>931</v>
      </c>
    </row>
    <row r="250" spans="1:8" ht="12.9" customHeight="1">
      <c r="A250" s="16">
        <v>228</v>
      </c>
      <c r="B250" s="16">
        <v>9</v>
      </c>
      <c r="C250" s="227" t="s">
        <v>963</v>
      </c>
      <c r="D250" s="134" t="s">
        <v>512</v>
      </c>
      <c r="E250" s="134" t="s">
        <v>131</v>
      </c>
      <c r="F250" s="219" t="s">
        <v>1211</v>
      </c>
      <c r="G250" s="134" t="s">
        <v>1240</v>
      </c>
      <c r="H250" s="134" t="s">
        <v>931</v>
      </c>
    </row>
    <row r="251" spans="1:8" ht="12.9" customHeight="1">
      <c r="A251" s="16">
        <v>229</v>
      </c>
      <c r="B251" s="16">
        <v>10</v>
      </c>
      <c r="C251" s="227" t="s">
        <v>965</v>
      </c>
      <c r="D251" s="134" t="s">
        <v>167</v>
      </c>
      <c r="E251" s="134" t="s">
        <v>131</v>
      </c>
      <c r="F251" s="219" t="s">
        <v>1211</v>
      </c>
      <c r="G251" s="134" t="s">
        <v>1240</v>
      </c>
      <c r="H251" s="134" t="s">
        <v>931</v>
      </c>
    </row>
    <row r="252" spans="1:8" ht="12.9" customHeight="1">
      <c r="A252" s="16">
        <v>230</v>
      </c>
      <c r="B252" s="16">
        <v>11</v>
      </c>
      <c r="C252" s="227" t="s">
        <v>929</v>
      </c>
      <c r="D252" s="193" t="s">
        <v>143</v>
      </c>
      <c r="E252" s="134" t="s">
        <v>131</v>
      </c>
      <c r="F252" s="219" t="s">
        <v>1211</v>
      </c>
      <c r="G252" s="134" t="s">
        <v>1240</v>
      </c>
      <c r="H252" s="134" t="s">
        <v>931</v>
      </c>
    </row>
    <row r="253" spans="1:8" ht="12.9" customHeight="1">
      <c r="A253" s="16">
        <v>231</v>
      </c>
      <c r="B253" s="16">
        <v>12</v>
      </c>
      <c r="C253" s="227" t="s">
        <v>942</v>
      </c>
      <c r="D253" s="134" t="s">
        <v>167</v>
      </c>
      <c r="E253" s="134" t="s">
        <v>131</v>
      </c>
      <c r="F253" s="219" t="s">
        <v>1211</v>
      </c>
      <c r="G253" s="134" t="s">
        <v>1240</v>
      </c>
      <c r="H253" s="134" t="s">
        <v>931</v>
      </c>
    </row>
    <row r="254" spans="1:8" ht="12.9" customHeight="1">
      <c r="A254" s="16">
        <v>232</v>
      </c>
      <c r="B254" s="16">
        <v>13</v>
      </c>
      <c r="C254" s="227" t="s">
        <v>948</v>
      </c>
      <c r="D254" s="134" t="s">
        <v>167</v>
      </c>
      <c r="E254" s="134" t="s">
        <v>131</v>
      </c>
      <c r="F254" s="219" t="s">
        <v>1211</v>
      </c>
      <c r="G254" s="134" t="s">
        <v>1240</v>
      </c>
      <c r="H254" s="134" t="s">
        <v>931</v>
      </c>
    </row>
    <row r="255" spans="1:8" ht="12.9" customHeight="1">
      <c r="A255" s="16">
        <v>233</v>
      </c>
      <c r="B255" s="16">
        <v>14</v>
      </c>
      <c r="C255" s="132" t="s">
        <v>265</v>
      </c>
      <c r="D255" s="134" t="s">
        <v>805</v>
      </c>
      <c r="E255" s="134" t="s">
        <v>54</v>
      </c>
      <c r="F255" s="219" t="s">
        <v>1211</v>
      </c>
      <c r="G255" s="134" t="s">
        <v>537</v>
      </c>
      <c r="H255" s="134" t="s">
        <v>237</v>
      </c>
    </row>
    <row r="256" spans="1:8" ht="12.9" customHeight="1">
      <c r="A256" s="16">
        <v>234</v>
      </c>
      <c r="B256" s="16">
        <v>15</v>
      </c>
      <c r="C256" s="132" t="s">
        <v>936</v>
      </c>
      <c r="D256" s="134" t="s">
        <v>937</v>
      </c>
      <c r="E256" s="134" t="s">
        <v>131</v>
      </c>
      <c r="F256" s="219" t="s">
        <v>1211</v>
      </c>
      <c r="G256" s="134" t="s">
        <v>546</v>
      </c>
      <c r="H256" s="134" t="s">
        <v>928</v>
      </c>
    </row>
    <row r="257" spans="1:8" ht="12.9" customHeight="1">
      <c r="A257" s="16">
        <v>235</v>
      </c>
      <c r="B257" s="16">
        <v>16</v>
      </c>
      <c r="C257" s="132" t="s">
        <v>932</v>
      </c>
      <c r="D257" s="134" t="s">
        <v>143</v>
      </c>
      <c r="E257" s="134" t="s">
        <v>131</v>
      </c>
      <c r="F257" s="219" t="s">
        <v>1211</v>
      </c>
      <c r="G257" s="134" t="s">
        <v>546</v>
      </c>
      <c r="H257" s="134" t="s">
        <v>928</v>
      </c>
    </row>
    <row r="258" spans="1:8" ht="12.9" customHeight="1">
      <c r="A258" s="16">
        <v>236</v>
      </c>
      <c r="B258" s="16">
        <v>17</v>
      </c>
      <c r="C258" s="132" t="s">
        <v>920</v>
      </c>
      <c r="D258" s="134" t="s">
        <v>167</v>
      </c>
      <c r="E258" s="134" t="s">
        <v>131</v>
      </c>
      <c r="F258" s="219" t="s">
        <v>1211</v>
      </c>
      <c r="G258" s="134" t="s">
        <v>546</v>
      </c>
      <c r="H258" s="134" t="s">
        <v>928</v>
      </c>
    </row>
    <row r="259" spans="1:8" ht="12.9" customHeight="1">
      <c r="A259" s="16">
        <v>237</v>
      </c>
      <c r="B259" s="16">
        <v>18</v>
      </c>
      <c r="C259" s="132" t="s">
        <v>926</v>
      </c>
      <c r="D259" s="134" t="s">
        <v>167</v>
      </c>
      <c r="E259" s="134" t="s">
        <v>131</v>
      </c>
      <c r="F259" s="219" t="s">
        <v>1211</v>
      </c>
      <c r="G259" s="134" t="s">
        <v>546</v>
      </c>
      <c r="H259" s="134" t="s">
        <v>928</v>
      </c>
    </row>
    <row r="260" spans="1:8" ht="12.9" customHeight="1">
      <c r="A260" s="134"/>
      <c r="B260" s="527" t="s">
        <v>17</v>
      </c>
      <c r="C260" s="134"/>
      <c r="D260" s="134"/>
      <c r="E260" s="134"/>
      <c r="F260" s="134"/>
      <c r="G260" s="134"/>
      <c r="H260" s="134"/>
    </row>
    <row r="261" spans="1:8" ht="12.9" customHeight="1">
      <c r="A261" s="134">
        <v>238</v>
      </c>
      <c r="B261" s="134">
        <v>1</v>
      </c>
      <c r="C261" s="132" t="s">
        <v>154</v>
      </c>
      <c r="D261" s="134" t="s">
        <v>76</v>
      </c>
      <c r="E261" s="134" t="s">
        <v>54</v>
      </c>
      <c r="F261" s="134" t="s">
        <v>1211</v>
      </c>
      <c r="G261" s="134" t="s">
        <v>568</v>
      </c>
      <c r="H261" s="134" t="s">
        <v>1241</v>
      </c>
    </row>
    <row r="262" spans="1:8" ht="12.9" customHeight="1">
      <c r="A262" s="134">
        <v>239</v>
      </c>
      <c r="B262" s="134">
        <v>2</v>
      </c>
      <c r="C262" s="132" t="s">
        <v>175</v>
      </c>
      <c r="D262" s="134" t="s">
        <v>76</v>
      </c>
      <c r="E262" s="134" t="s">
        <v>54</v>
      </c>
      <c r="F262" s="134" t="s">
        <v>1211</v>
      </c>
      <c r="G262" s="134" t="s">
        <v>568</v>
      </c>
      <c r="H262" s="134" t="s">
        <v>1241</v>
      </c>
    </row>
    <row r="263" spans="1:8" ht="12.9" customHeight="1">
      <c r="A263" s="134">
        <v>240</v>
      </c>
      <c r="B263" s="134">
        <v>3</v>
      </c>
      <c r="C263" s="132" t="s">
        <v>133</v>
      </c>
      <c r="D263" s="134" t="s">
        <v>62</v>
      </c>
      <c r="E263" s="134" t="s">
        <v>54</v>
      </c>
      <c r="F263" s="134" t="s">
        <v>1211</v>
      </c>
      <c r="G263" s="134" t="s">
        <v>568</v>
      </c>
      <c r="H263" s="134" t="s">
        <v>1241</v>
      </c>
    </row>
    <row r="264" spans="1:8" ht="12.9" customHeight="1">
      <c r="A264" s="134">
        <v>241</v>
      </c>
      <c r="B264" s="134">
        <v>4</v>
      </c>
      <c r="C264" s="132" t="s">
        <v>146</v>
      </c>
      <c r="D264" s="134" t="s">
        <v>62</v>
      </c>
      <c r="E264" s="134" t="s">
        <v>54</v>
      </c>
      <c r="F264" s="134" t="s">
        <v>1211</v>
      </c>
      <c r="G264" s="134" t="s">
        <v>568</v>
      </c>
      <c r="H264" s="134" t="s">
        <v>1241</v>
      </c>
    </row>
    <row r="265" spans="1:8" ht="12.9" customHeight="1">
      <c r="A265" s="134">
        <v>242</v>
      </c>
      <c r="B265" s="134">
        <v>5</v>
      </c>
      <c r="C265" s="542" t="s">
        <v>981</v>
      </c>
      <c r="D265" s="534" t="s">
        <v>76</v>
      </c>
      <c r="E265" s="534" t="s">
        <v>131</v>
      </c>
      <c r="F265" s="534" t="s">
        <v>1211</v>
      </c>
      <c r="G265" s="534" t="s">
        <v>1666</v>
      </c>
      <c r="H265" s="534" t="s">
        <v>1241</v>
      </c>
    </row>
    <row r="266" spans="1:8" ht="12.9" customHeight="1">
      <c r="A266" s="134">
        <v>243</v>
      </c>
      <c r="B266" s="134">
        <v>6</v>
      </c>
      <c r="C266" s="542" t="s">
        <v>534</v>
      </c>
      <c r="D266" s="534" t="s">
        <v>53</v>
      </c>
      <c r="E266" s="534" t="s">
        <v>543</v>
      </c>
      <c r="F266" s="534" t="s">
        <v>1218</v>
      </c>
      <c r="G266" s="534" t="s">
        <v>1666</v>
      </c>
      <c r="H266" s="134" t="s">
        <v>237</v>
      </c>
    </row>
    <row r="267" spans="1:8" ht="12.9" customHeight="1">
      <c r="A267" s="134">
        <v>244</v>
      </c>
      <c r="B267" s="134">
        <v>7</v>
      </c>
      <c r="C267" s="542" t="s">
        <v>982</v>
      </c>
      <c r="D267" s="534" t="s">
        <v>793</v>
      </c>
      <c r="E267" s="534" t="s">
        <v>131</v>
      </c>
      <c r="F267" s="534" t="s">
        <v>1211</v>
      </c>
      <c r="G267" s="534" t="s">
        <v>1681</v>
      </c>
      <c r="H267" s="134" t="s">
        <v>469</v>
      </c>
    </row>
    <row r="268" spans="1:8" ht="12.9" customHeight="1">
      <c r="A268" s="134">
        <v>245</v>
      </c>
      <c r="B268" s="134">
        <v>8</v>
      </c>
      <c r="C268" s="542" t="s">
        <v>1664</v>
      </c>
      <c r="D268" s="534" t="s">
        <v>76</v>
      </c>
      <c r="E268" s="134" t="s">
        <v>131</v>
      </c>
      <c r="F268" s="534" t="s">
        <v>1211</v>
      </c>
      <c r="G268" s="134" t="s">
        <v>1682</v>
      </c>
      <c r="H268" s="534" t="s">
        <v>469</v>
      </c>
    </row>
    <row r="269" spans="1:8" ht="12.9" customHeight="1">
      <c r="A269" s="134">
        <v>246</v>
      </c>
      <c r="B269" s="134">
        <v>9</v>
      </c>
      <c r="C269" s="227" t="s">
        <v>436</v>
      </c>
      <c r="D269" s="134" t="s">
        <v>76</v>
      </c>
      <c r="E269" s="134" t="s">
        <v>54</v>
      </c>
      <c r="F269" s="534" t="s">
        <v>1211</v>
      </c>
      <c r="G269" s="134" t="s">
        <v>1687</v>
      </c>
      <c r="H269" s="534" t="s">
        <v>237</v>
      </c>
    </row>
    <row r="270" spans="1:8" ht="12.9" customHeight="1">
      <c r="A270" s="134">
        <v>247</v>
      </c>
      <c r="B270" s="134">
        <v>10</v>
      </c>
      <c r="C270" s="227" t="s">
        <v>148</v>
      </c>
      <c r="D270" s="134" t="s">
        <v>445</v>
      </c>
      <c r="E270" s="134" t="s">
        <v>54</v>
      </c>
      <c r="F270" s="534" t="s">
        <v>1211</v>
      </c>
      <c r="G270" s="134" t="s">
        <v>1687</v>
      </c>
      <c r="H270" s="534" t="s">
        <v>237</v>
      </c>
    </row>
    <row r="271" spans="1:8" ht="12.9" customHeight="1">
      <c r="A271" s="134">
        <v>248</v>
      </c>
      <c r="B271" s="134">
        <v>11</v>
      </c>
      <c r="C271" s="227" t="s">
        <v>187</v>
      </c>
      <c r="D271" s="134" t="s">
        <v>76</v>
      </c>
      <c r="E271" s="134" t="s">
        <v>54</v>
      </c>
      <c r="F271" s="534" t="s">
        <v>1211</v>
      </c>
      <c r="G271" s="134" t="s">
        <v>1687</v>
      </c>
      <c r="H271" s="534" t="s">
        <v>237</v>
      </c>
    </row>
    <row r="272" spans="1:8" ht="12.9" customHeight="1">
      <c r="A272" s="134">
        <v>249</v>
      </c>
      <c r="B272" s="134">
        <v>12</v>
      </c>
      <c r="C272" s="227" t="s">
        <v>960</v>
      </c>
      <c r="D272" s="134" t="s">
        <v>167</v>
      </c>
      <c r="E272" s="134" t="s">
        <v>131</v>
      </c>
      <c r="F272" s="534" t="s">
        <v>1211</v>
      </c>
      <c r="G272" s="134" t="s">
        <v>1693</v>
      </c>
      <c r="H272" s="134" t="s">
        <v>469</v>
      </c>
    </row>
    <row r="273" spans="1:8" ht="12.9" customHeight="1">
      <c r="A273" s="134">
        <v>250</v>
      </c>
      <c r="B273" s="134">
        <v>13</v>
      </c>
      <c r="C273" s="227" t="s">
        <v>952</v>
      </c>
      <c r="D273" s="134" t="s">
        <v>167</v>
      </c>
      <c r="E273" s="134" t="s">
        <v>131</v>
      </c>
      <c r="F273" s="534" t="s">
        <v>1211</v>
      </c>
      <c r="G273" s="134" t="s">
        <v>1693</v>
      </c>
      <c r="H273" s="134" t="s">
        <v>469</v>
      </c>
    </row>
    <row r="274" spans="1:8" ht="12.9" customHeight="1">
      <c r="A274" s="134">
        <v>251</v>
      </c>
      <c r="B274" s="134">
        <v>14</v>
      </c>
      <c r="C274" s="227" t="s">
        <v>976</v>
      </c>
      <c r="D274" s="134" t="s">
        <v>977</v>
      </c>
      <c r="E274" s="134" t="s">
        <v>131</v>
      </c>
      <c r="F274" s="534" t="s">
        <v>1211</v>
      </c>
      <c r="G274" s="134" t="s">
        <v>1697</v>
      </c>
      <c r="H274" s="134" t="s">
        <v>928</v>
      </c>
    </row>
    <row r="275" spans="1:8" ht="12.9" customHeight="1">
      <c r="A275" s="134">
        <v>252</v>
      </c>
      <c r="B275" s="134">
        <v>15</v>
      </c>
      <c r="C275" s="227" t="s">
        <v>984</v>
      </c>
      <c r="D275" s="134" t="s">
        <v>167</v>
      </c>
      <c r="E275" s="134" t="s">
        <v>131</v>
      </c>
      <c r="F275" s="534" t="s">
        <v>1211</v>
      </c>
      <c r="G275" s="134" t="s">
        <v>1697</v>
      </c>
      <c r="H275" s="534" t="s">
        <v>955</v>
      </c>
    </row>
    <row r="276" spans="1:8" ht="12.9" customHeight="1">
      <c r="A276" s="134">
        <v>253</v>
      </c>
      <c r="B276" s="134">
        <v>16</v>
      </c>
      <c r="C276" s="227" t="s">
        <v>983</v>
      </c>
      <c r="D276" s="134" t="s">
        <v>227</v>
      </c>
      <c r="E276" s="134" t="s">
        <v>131</v>
      </c>
      <c r="F276" s="534" t="s">
        <v>1211</v>
      </c>
      <c r="G276" s="134" t="s">
        <v>1697</v>
      </c>
      <c r="H276" s="534" t="s">
        <v>955</v>
      </c>
    </row>
    <row r="277" spans="1:8" ht="12.9" customHeight="1">
      <c r="B277" s="527" t="s">
        <v>1704</v>
      </c>
    </row>
    <row r="278" spans="1:8" ht="12.9" customHeight="1">
      <c r="A278" s="134">
        <v>254</v>
      </c>
      <c r="B278" s="134">
        <v>1</v>
      </c>
      <c r="C278" s="134" t="s">
        <v>1180</v>
      </c>
      <c r="D278" s="134" t="s">
        <v>1698</v>
      </c>
      <c r="E278" s="134" t="s">
        <v>131</v>
      </c>
      <c r="F278" s="534" t="s">
        <v>1211</v>
      </c>
      <c r="G278" s="134" t="s">
        <v>1719</v>
      </c>
      <c r="H278" s="134" t="s">
        <v>1669</v>
      </c>
    </row>
    <row r="279" spans="1:8" ht="12.9" customHeight="1">
      <c r="A279" s="134">
        <v>255</v>
      </c>
      <c r="B279" s="134">
        <v>2</v>
      </c>
      <c r="C279" s="132" t="s">
        <v>974</v>
      </c>
      <c r="D279" s="134" t="s">
        <v>519</v>
      </c>
      <c r="E279" s="134" t="s">
        <v>131</v>
      </c>
      <c r="F279" s="534" t="s">
        <v>1211</v>
      </c>
      <c r="G279" s="134" t="s">
        <v>1719</v>
      </c>
      <c r="H279" s="134" t="s">
        <v>1669</v>
      </c>
    </row>
    <row r="280" spans="1:8" ht="12.9" customHeight="1">
      <c r="A280" s="134">
        <v>256</v>
      </c>
      <c r="B280" s="134">
        <v>3</v>
      </c>
      <c r="C280" s="132" t="s">
        <v>973</v>
      </c>
      <c r="D280" s="134" t="s">
        <v>186</v>
      </c>
      <c r="E280" s="134" t="s">
        <v>131</v>
      </c>
      <c r="F280" s="534" t="s">
        <v>1211</v>
      </c>
      <c r="G280" s="134" t="s">
        <v>1722</v>
      </c>
      <c r="H280" s="134" t="s">
        <v>739</v>
      </c>
    </row>
    <row r="281" spans="1:8" ht="12.9" customHeight="1">
      <c r="A281" s="134">
        <v>257</v>
      </c>
      <c r="B281" s="134">
        <v>4</v>
      </c>
      <c r="C281" s="132" t="s">
        <v>511</v>
      </c>
      <c r="D281" s="134" t="s">
        <v>1698</v>
      </c>
      <c r="E281" s="134" t="s">
        <v>131</v>
      </c>
      <c r="F281" s="534" t="s">
        <v>1211</v>
      </c>
      <c r="G281" s="134" t="s">
        <v>1726</v>
      </c>
      <c r="H281" s="134" t="s">
        <v>237</v>
      </c>
    </row>
    <row r="282" spans="1:8" ht="12.9" customHeight="1">
      <c r="A282" s="134">
        <v>258</v>
      </c>
      <c r="B282" s="134">
        <v>5</v>
      </c>
      <c r="C282" s="132" t="s">
        <v>1027</v>
      </c>
      <c r="D282" s="134" t="s">
        <v>1698</v>
      </c>
      <c r="E282" s="134" t="s">
        <v>131</v>
      </c>
      <c r="F282" s="534" t="s">
        <v>1211</v>
      </c>
      <c r="G282" s="134" t="s">
        <v>1726</v>
      </c>
      <c r="H282" s="134" t="s">
        <v>237</v>
      </c>
    </row>
    <row r="283" spans="1:8" ht="12.9" customHeight="1">
      <c r="A283" s="134">
        <v>259</v>
      </c>
      <c r="B283" s="134">
        <v>6</v>
      </c>
      <c r="C283" s="132" t="s">
        <v>985</v>
      </c>
      <c r="D283" s="134" t="s">
        <v>227</v>
      </c>
      <c r="E283" s="134" t="s">
        <v>131</v>
      </c>
      <c r="F283" s="534" t="s">
        <v>1211</v>
      </c>
      <c r="G283" s="134" t="s">
        <v>1726</v>
      </c>
      <c r="H283" s="134" t="s">
        <v>237</v>
      </c>
    </row>
    <row r="284" spans="1:8" ht="12.9" customHeight="1">
      <c r="A284" s="134">
        <v>260</v>
      </c>
      <c r="B284" s="134">
        <v>7</v>
      </c>
      <c r="C284" s="132" t="s">
        <v>980</v>
      </c>
      <c r="D284" s="134" t="s">
        <v>143</v>
      </c>
      <c r="E284" s="134" t="s">
        <v>131</v>
      </c>
      <c r="F284" s="534" t="s">
        <v>1211</v>
      </c>
      <c r="G284" s="134" t="s">
        <v>1728</v>
      </c>
      <c r="H284" s="134" t="s">
        <v>739</v>
      </c>
    </row>
    <row r="285" spans="1:8" ht="12.9" customHeight="1">
      <c r="A285" s="134">
        <v>261</v>
      </c>
      <c r="B285" s="134">
        <v>8</v>
      </c>
      <c r="C285" s="227" t="s">
        <v>968</v>
      </c>
      <c r="D285" s="134" t="s">
        <v>566</v>
      </c>
      <c r="E285" s="134" t="s">
        <v>131</v>
      </c>
      <c r="F285" s="534" t="s">
        <v>1211</v>
      </c>
      <c r="G285" s="134" t="s">
        <v>1728</v>
      </c>
      <c r="H285" s="131" t="s">
        <v>739</v>
      </c>
    </row>
    <row r="286" spans="1:8" ht="12.9" customHeight="1">
      <c r="A286" s="134">
        <v>262</v>
      </c>
      <c r="B286" s="134">
        <v>9</v>
      </c>
      <c r="C286" s="227" t="s">
        <v>1179</v>
      </c>
      <c r="D286" s="134" t="s">
        <v>1698</v>
      </c>
      <c r="E286" s="134" t="s">
        <v>131</v>
      </c>
      <c r="F286" s="534" t="s">
        <v>1211</v>
      </c>
      <c r="G286" s="134" t="s">
        <v>1729</v>
      </c>
      <c r="H286" s="131" t="s">
        <v>1669</v>
      </c>
    </row>
    <row r="287" spans="1:8" ht="12.9" customHeight="1">
      <c r="A287" s="134">
        <v>263</v>
      </c>
      <c r="B287" s="134">
        <v>10</v>
      </c>
      <c r="C287" s="227" t="s">
        <v>945</v>
      </c>
      <c r="D287" s="134" t="s">
        <v>143</v>
      </c>
      <c r="E287" s="134" t="s">
        <v>131</v>
      </c>
      <c r="F287" s="534" t="s">
        <v>1211</v>
      </c>
      <c r="G287" s="134" t="s">
        <v>944</v>
      </c>
    </row>
    <row r="288" spans="1:8" ht="12.9" customHeight="1">
      <c r="A288" s="134">
        <v>264</v>
      </c>
      <c r="B288" s="134">
        <v>11</v>
      </c>
      <c r="C288" s="132" t="s">
        <v>242</v>
      </c>
      <c r="D288" s="134" t="s">
        <v>474</v>
      </c>
      <c r="E288" s="134" t="s">
        <v>131</v>
      </c>
      <c r="F288" s="534" t="s">
        <v>1211</v>
      </c>
      <c r="G288" s="134" t="s">
        <v>1735</v>
      </c>
      <c r="H288" s="134" t="s">
        <v>237</v>
      </c>
    </row>
    <row r="289" spans="1:8" ht="12.9" customHeight="1">
      <c r="A289" s="134">
        <v>265</v>
      </c>
      <c r="B289" s="134">
        <v>12</v>
      </c>
      <c r="C289" s="132" t="s">
        <v>177</v>
      </c>
      <c r="D289" s="134" t="s">
        <v>62</v>
      </c>
      <c r="E289" s="134" t="s">
        <v>54</v>
      </c>
      <c r="F289" s="534" t="s">
        <v>1211</v>
      </c>
      <c r="G289" s="134" t="s">
        <v>1736</v>
      </c>
      <c r="H289" s="134" t="s">
        <v>237</v>
      </c>
    </row>
    <row r="334" spans="1:8" ht="12.9" customHeight="1">
      <c r="A334" s="215">
        <v>1</v>
      </c>
      <c r="C334" s="215"/>
      <c r="D334" s="215"/>
      <c r="E334" s="215">
        <v>1</v>
      </c>
      <c r="F334" s="215">
        <v>1</v>
      </c>
      <c r="G334" s="215"/>
      <c r="H334" s="224">
        <v>1</v>
      </c>
    </row>
    <row r="335" spans="1:8" ht="12.9" customHeight="1">
      <c r="A335" s="215">
        <v>1</v>
      </c>
      <c r="C335" s="215"/>
      <c r="D335" s="215"/>
      <c r="E335" s="215">
        <v>1</v>
      </c>
      <c r="F335" s="215">
        <v>1</v>
      </c>
      <c r="G335" s="215"/>
      <c r="H335" s="224">
        <v>1</v>
      </c>
    </row>
    <row r="336" spans="1:8" ht="12.9" customHeight="1">
      <c r="A336" s="215">
        <v>1</v>
      </c>
      <c r="C336" s="215"/>
      <c r="D336" s="215"/>
      <c r="E336" s="215">
        <v>1</v>
      </c>
      <c r="F336" s="215">
        <v>1</v>
      </c>
      <c r="G336" s="215"/>
      <c r="H336" s="224">
        <v>1</v>
      </c>
    </row>
    <row r="337" spans="1:8" ht="12.9" customHeight="1">
      <c r="A337" s="215">
        <v>1</v>
      </c>
      <c r="C337" s="215"/>
      <c r="D337" s="215"/>
      <c r="E337" s="215">
        <v>1</v>
      </c>
      <c r="F337" s="215">
        <v>1</v>
      </c>
      <c r="G337" s="215"/>
      <c r="H337" s="224">
        <v>1</v>
      </c>
    </row>
    <row r="338" spans="1:8" ht="12.9" customHeight="1">
      <c r="A338" s="215">
        <v>1</v>
      </c>
      <c r="C338" s="215"/>
      <c r="D338" s="215"/>
      <c r="E338" s="215">
        <v>1</v>
      </c>
      <c r="F338" s="215">
        <v>1</v>
      </c>
      <c r="G338" s="215"/>
      <c r="H338" s="224">
        <v>1</v>
      </c>
    </row>
    <row r="339" spans="1:8" ht="12.9" customHeight="1">
      <c r="A339" s="215">
        <v>1</v>
      </c>
      <c r="C339" s="215"/>
      <c r="D339" s="215"/>
      <c r="E339" s="215">
        <v>1</v>
      </c>
      <c r="F339" s="215">
        <v>1</v>
      </c>
      <c r="G339" s="215"/>
      <c r="H339" s="224">
        <v>1</v>
      </c>
    </row>
  </sheetData>
  <autoFilter ref="A4:N267" xr:uid="{00000000-0001-0000-0B00-000000000000}"/>
  <mergeCells count="9">
    <mergeCell ref="F4:F5"/>
    <mergeCell ref="G4:G5"/>
    <mergeCell ref="H4:H5"/>
    <mergeCell ref="I4:I5"/>
    <mergeCell ref="A4:A5"/>
    <mergeCell ref="B4:B5"/>
    <mergeCell ref="C4:C5"/>
    <mergeCell ref="D4:D5"/>
    <mergeCell ref="E4:E5"/>
  </mergeCells>
  <conditionalFormatting sqref="A219:A224">
    <cfRule type="duplicateValues" dxfId="3324" priority="72" stopIfTrue="1"/>
  </conditionalFormatting>
  <conditionalFormatting sqref="A226:A240">
    <cfRule type="duplicateValues" dxfId="3323" priority="2907" stopIfTrue="1"/>
  </conditionalFormatting>
  <conditionalFormatting sqref="A242:A259">
    <cfRule type="duplicateValues" dxfId="3322" priority="2964" stopIfTrue="1"/>
  </conditionalFormatting>
  <conditionalFormatting sqref="A160:B160">
    <cfRule type="duplicateValues" dxfId="3321" priority="250" stopIfTrue="1"/>
  </conditionalFormatting>
  <conditionalFormatting sqref="A161:B161">
    <cfRule type="duplicateValues" dxfId="3320" priority="237" stopIfTrue="1"/>
  </conditionalFormatting>
  <conditionalFormatting sqref="A162:B162 A163">
    <cfRule type="duplicateValues" dxfId="3319" priority="230" stopIfTrue="1"/>
  </conditionalFormatting>
  <conditionalFormatting sqref="A164:B174">
    <cfRule type="duplicateValues" dxfId="3318" priority="208" stopIfTrue="1"/>
  </conditionalFormatting>
  <conditionalFormatting sqref="A175:B175">
    <cfRule type="duplicateValues" dxfId="3317" priority="161" stopIfTrue="1"/>
  </conditionalFormatting>
  <conditionalFormatting sqref="A176:B176">
    <cfRule type="duplicateValues" dxfId="3316" priority="159" stopIfTrue="1"/>
  </conditionalFormatting>
  <conditionalFormatting sqref="A177:B177">
    <cfRule type="duplicateValues" dxfId="3315" priority="156" stopIfTrue="1"/>
  </conditionalFormatting>
  <conditionalFormatting sqref="A179:B202">
    <cfRule type="duplicateValues" dxfId="3314" priority="136" stopIfTrue="1"/>
  </conditionalFormatting>
  <conditionalFormatting sqref="B100">
    <cfRule type="duplicateValues" dxfId="3313" priority="469"/>
  </conditionalFormatting>
  <conditionalFormatting sqref="B111">
    <cfRule type="duplicateValues" dxfId="3312" priority="381"/>
  </conditionalFormatting>
  <conditionalFormatting sqref="B219:B224">
    <cfRule type="duplicateValues" dxfId="3311" priority="71" stopIfTrue="1"/>
  </conditionalFormatting>
  <conditionalFormatting sqref="B226:B240">
    <cfRule type="duplicateValues" dxfId="3310" priority="2909" stopIfTrue="1"/>
  </conditionalFormatting>
  <conditionalFormatting sqref="B242:B259">
    <cfRule type="duplicateValues" dxfId="3309" priority="2966" stopIfTrue="1"/>
  </conditionalFormatting>
  <conditionalFormatting sqref="C1:C245 C255:C268 C277 C291:C1048576">
    <cfRule type="duplicateValues" dxfId="3308" priority="42"/>
  </conditionalFormatting>
  <conditionalFormatting sqref="C1:C268 C277 C291:C1048576">
    <cfRule type="duplicateValues" dxfId="3307" priority="22"/>
  </conditionalFormatting>
  <conditionalFormatting sqref="C7:C28 C30:C59 B60 C61:C102 C104:C112 D103 B29">
    <cfRule type="duplicateValues" dxfId="3306" priority="1371"/>
  </conditionalFormatting>
  <conditionalFormatting sqref="C7:C127">
    <cfRule type="duplicateValues" dxfId="3305" priority="344"/>
  </conditionalFormatting>
  <conditionalFormatting sqref="C7:C245">
    <cfRule type="duplicateValues" dxfId="3304" priority="44"/>
  </conditionalFormatting>
  <conditionalFormatting sqref="C34">
    <cfRule type="duplicateValues" dxfId="3303" priority="653" stopIfTrue="1"/>
  </conditionalFormatting>
  <conditionalFormatting sqref="C34:C38 C31 C1:C5 C7:C28">
    <cfRule type="duplicateValues" dxfId="3302" priority="710" stopIfTrue="1"/>
  </conditionalFormatting>
  <conditionalFormatting sqref="C47:C54 C56:C57 C73:C75 C25:C26 C40:D40 C42:D42 C43 C45:D45">
    <cfRule type="expression" dxfId="3301" priority="622" stopIfTrue="1">
      <formula>IF(#REF!="TEN",TRUE,FALSE)</formula>
    </cfRule>
  </conditionalFormatting>
  <conditionalFormatting sqref="C51">
    <cfRule type="duplicateValues" dxfId="3300" priority="621" stopIfTrue="1"/>
  </conditionalFormatting>
  <conditionalFormatting sqref="C52">
    <cfRule type="duplicateValues" dxfId="3299" priority="618" stopIfTrue="1"/>
  </conditionalFormatting>
  <conditionalFormatting sqref="C53">
    <cfRule type="duplicateValues" dxfId="3298" priority="614" stopIfTrue="1"/>
  </conditionalFormatting>
  <conditionalFormatting sqref="C54">
    <cfRule type="duplicateValues" dxfId="3297" priority="612" stopIfTrue="1"/>
  </conditionalFormatting>
  <conditionalFormatting sqref="C55">
    <cfRule type="duplicateValues" dxfId="3296" priority="607" stopIfTrue="1"/>
  </conditionalFormatting>
  <conditionalFormatting sqref="C56">
    <cfRule type="duplicateValues" dxfId="3295" priority="602" stopIfTrue="1"/>
  </conditionalFormatting>
  <conditionalFormatting sqref="C57">
    <cfRule type="duplicateValues" dxfId="3294" priority="599" stopIfTrue="1"/>
  </conditionalFormatting>
  <conditionalFormatting sqref="C58">
    <cfRule type="expression" dxfId="3293" priority="592" stopIfTrue="1">
      <formula>IF(#REF!="TEN",TRUE,FALSE)</formula>
    </cfRule>
    <cfRule type="duplicateValues" dxfId="3292" priority="591" stopIfTrue="1"/>
  </conditionalFormatting>
  <conditionalFormatting sqref="C59">
    <cfRule type="expression" dxfId="3291" priority="590" stopIfTrue="1">
      <formula>IF(#REF!="TEN",TRUE,FALSE)</formula>
    </cfRule>
    <cfRule type="duplicateValues" dxfId="3290" priority="589" stopIfTrue="1"/>
    <cfRule type="expression" dxfId="3289" priority="587" stopIfTrue="1">
      <formula>IF(#REF!="TEN",TRUE,FALSE)</formula>
    </cfRule>
  </conditionalFormatting>
  <conditionalFormatting sqref="C61">
    <cfRule type="expression" dxfId="3288" priority="584" stopIfTrue="1">
      <formula>IF(#REF!="TEN",TRUE,FALSE)</formula>
    </cfRule>
    <cfRule type="duplicateValues" dxfId="3287" priority="583" stopIfTrue="1"/>
  </conditionalFormatting>
  <conditionalFormatting sqref="C62">
    <cfRule type="duplicateValues" dxfId="3286" priority="578" stopIfTrue="1"/>
  </conditionalFormatting>
  <conditionalFormatting sqref="C63">
    <cfRule type="expression" dxfId="3285" priority="576" stopIfTrue="1">
      <formula>IF(#REF!="TEN",TRUE,FALSE)</formula>
    </cfRule>
    <cfRule type="duplicateValues" dxfId="3284" priority="575" stopIfTrue="1"/>
  </conditionalFormatting>
  <conditionalFormatting sqref="C64">
    <cfRule type="duplicateValues" dxfId="3283" priority="571" stopIfTrue="1"/>
    <cfRule type="expression" dxfId="3282" priority="572" stopIfTrue="1">
      <formula>IF(#REF!="TEN",TRUE,FALSE)</formula>
    </cfRule>
  </conditionalFormatting>
  <conditionalFormatting sqref="C65">
    <cfRule type="expression" dxfId="3281" priority="570" stopIfTrue="1">
      <formula>IF(#REF!="TEN",TRUE,FALSE)</formula>
    </cfRule>
    <cfRule type="duplicateValues" dxfId="3280" priority="569" stopIfTrue="1"/>
  </conditionalFormatting>
  <conditionalFormatting sqref="C66">
    <cfRule type="duplicateValues" dxfId="3279" priority="564" stopIfTrue="1"/>
  </conditionalFormatting>
  <conditionalFormatting sqref="C67">
    <cfRule type="duplicateValues" dxfId="3278" priority="562" stopIfTrue="1"/>
    <cfRule type="expression" dxfId="3277" priority="561" stopIfTrue="1">
      <formula>IF(#REF!="TEN",TRUE,FALSE)</formula>
    </cfRule>
    <cfRule type="duplicateValues" dxfId="3276" priority="560" stopIfTrue="1"/>
  </conditionalFormatting>
  <conditionalFormatting sqref="C68">
    <cfRule type="duplicateValues" dxfId="3275" priority="557" stopIfTrue="1"/>
  </conditionalFormatting>
  <conditionalFormatting sqref="C69:C70">
    <cfRule type="duplicateValues" dxfId="3274" priority="549" stopIfTrue="1"/>
  </conditionalFormatting>
  <conditionalFormatting sqref="C69:C79">
    <cfRule type="duplicateValues" dxfId="3273" priority="543" stopIfTrue="1"/>
  </conditionalFormatting>
  <conditionalFormatting sqref="C70">
    <cfRule type="expression" dxfId="3272" priority="555" stopIfTrue="1">
      <formula>IF($T70="TEN",TRUE,FALSE)</formula>
    </cfRule>
  </conditionalFormatting>
  <conditionalFormatting sqref="C71:C75">
    <cfRule type="duplicateValues" dxfId="3271" priority="550" stopIfTrue="1"/>
  </conditionalFormatting>
  <conditionalFormatting sqref="C76">
    <cfRule type="expression" dxfId="3270" priority="547" stopIfTrue="1">
      <formula>IF(#REF!="TEN",TRUE,FALSE)</formula>
    </cfRule>
    <cfRule type="duplicateValues" dxfId="3269" priority="546" stopIfTrue="1"/>
    <cfRule type="expression" dxfId="3268" priority="545" stopIfTrue="1">
      <formula>IF(#REF!="TEN",TRUE,FALSE)</formula>
    </cfRule>
    <cfRule type="duplicateValues" dxfId="3267" priority="544" stopIfTrue="1"/>
  </conditionalFormatting>
  <conditionalFormatting sqref="C77">
    <cfRule type="duplicateValues" dxfId="3266" priority="542" stopIfTrue="1"/>
    <cfRule type="expression" dxfId="3265" priority="540" stopIfTrue="1">
      <formula>IF(#REF!="TEN",TRUE,FALSE)</formula>
    </cfRule>
    <cfRule type="duplicateValues" dxfId="3264" priority="539" stopIfTrue="1"/>
    <cfRule type="expression" dxfId="3263" priority="538" stopIfTrue="1">
      <formula>IF(#REF!="TEN",TRUE,FALSE)</formula>
    </cfRule>
    <cfRule type="duplicateValues" dxfId="3262" priority="537" stopIfTrue="1"/>
  </conditionalFormatting>
  <conditionalFormatting sqref="C78">
    <cfRule type="duplicateValues" dxfId="3261" priority="531" stopIfTrue="1"/>
    <cfRule type="expression" dxfId="3260" priority="536" stopIfTrue="1">
      <formula>IF(#REF!="TEN",TRUE,FALSE)</formula>
    </cfRule>
    <cfRule type="duplicateValues" dxfId="3259" priority="535" stopIfTrue="1"/>
    <cfRule type="expression" dxfId="3258" priority="532" stopIfTrue="1">
      <formula>IF(#REF!="TEN",TRUE,FALSE)</formula>
    </cfRule>
  </conditionalFormatting>
  <conditionalFormatting sqref="C79">
    <cfRule type="duplicateValues" dxfId="3257" priority="526" stopIfTrue="1"/>
    <cfRule type="duplicateValues" dxfId="3256" priority="525" stopIfTrue="1"/>
  </conditionalFormatting>
  <conditionalFormatting sqref="C80">
    <cfRule type="duplicateValues" dxfId="3255" priority="523" stopIfTrue="1"/>
    <cfRule type="duplicateValues" dxfId="3254" priority="522" stopIfTrue="1"/>
    <cfRule type="expression" dxfId="3253" priority="524" stopIfTrue="1">
      <formula>IF(#REF!="TEN",TRUE,FALSE)</formula>
    </cfRule>
  </conditionalFormatting>
  <conditionalFormatting sqref="C81">
    <cfRule type="duplicateValues" dxfId="3252" priority="520" stopIfTrue="1"/>
    <cfRule type="duplicateValues" dxfId="3251" priority="521" stopIfTrue="1"/>
  </conditionalFormatting>
  <conditionalFormatting sqref="C82">
    <cfRule type="duplicateValues" dxfId="3250" priority="519" stopIfTrue="1"/>
    <cfRule type="duplicateValues" dxfId="3249" priority="518" stopIfTrue="1"/>
    <cfRule type="duplicateValues" dxfId="3248" priority="517" stopIfTrue="1"/>
  </conditionalFormatting>
  <conditionalFormatting sqref="C83:C89 C91:C92">
    <cfRule type="duplicateValues" dxfId="3247" priority="513" stopIfTrue="1"/>
  </conditionalFormatting>
  <conditionalFormatting sqref="C83:C89 C91:C94">
    <cfRule type="expression" dxfId="3246" priority="514" stopIfTrue="1">
      <formula>IF(#REF!="TEN",TRUE,FALSE)</formula>
    </cfRule>
  </conditionalFormatting>
  <conditionalFormatting sqref="C89">
    <cfRule type="duplicateValues" dxfId="3245" priority="492" stopIfTrue="1"/>
    <cfRule type="duplicateValues" dxfId="3244" priority="490" stopIfTrue="1"/>
  </conditionalFormatting>
  <conditionalFormatting sqref="C89:C90">
    <cfRule type="expression" dxfId="3243" priority="491" stopIfTrue="1">
      <formula>IF(#REF!="TEN",TRUE,FALSE)</formula>
    </cfRule>
  </conditionalFormatting>
  <conditionalFormatting sqref="C90">
    <cfRule type="duplicateValues" dxfId="3242" priority="501" stopIfTrue="1"/>
  </conditionalFormatting>
  <conditionalFormatting sqref="C92">
    <cfRule type="duplicateValues" dxfId="3241" priority="495" stopIfTrue="1"/>
    <cfRule type="duplicateValues" dxfId="3240" priority="494" stopIfTrue="1"/>
  </conditionalFormatting>
  <conditionalFormatting sqref="C92:C94">
    <cfRule type="expression" dxfId="3239" priority="489" stopIfTrue="1">
      <formula>IF(#REF!="TEN",TRUE,FALSE)</formula>
    </cfRule>
  </conditionalFormatting>
  <conditionalFormatting sqref="C93">
    <cfRule type="duplicateValues" dxfId="3238" priority="498" stopIfTrue="1"/>
  </conditionalFormatting>
  <conditionalFormatting sqref="C94">
    <cfRule type="duplicateValues" dxfId="3237" priority="487" stopIfTrue="1"/>
  </conditionalFormatting>
  <conditionalFormatting sqref="C95">
    <cfRule type="duplicateValues" dxfId="3236" priority="486" stopIfTrue="1"/>
    <cfRule type="duplicateValues" dxfId="3235" priority="485" stopIfTrue="1"/>
  </conditionalFormatting>
  <conditionalFormatting sqref="C96">
    <cfRule type="duplicateValues" dxfId="3234" priority="483" stopIfTrue="1"/>
    <cfRule type="duplicateValues" dxfId="3233" priority="484" stopIfTrue="1"/>
  </conditionalFormatting>
  <conditionalFormatting sqref="C97">
    <cfRule type="duplicateValues" dxfId="3232" priority="482" stopIfTrue="1"/>
    <cfRule type="duplicateValues" dxfId="3231" priority="481" stopIfTrue="1"/>
  </conditionalFormatting>
  <conditionalFormatting sqref="C98">
    <cfRule type="duplicateValues" dxfId="3230" priority="480" stopIfTrue="1"/>
  </conditionalFormatting>
  <conditionalFormatting sqref="C98:C100">
    <cfRule type="expression" dxfId="3229" priority="476" stopIfTrue="1">
      <formula>IF(#REF!="TEN",TRUE,FALSE)</formula>
    </cfRule>
  </conditionalFormatting>
  <conditionalFormatting sqref="C99:C100">
    <cfRule type="duplicateValues" dxfId="3228" priority="477" stopIfTrue="1"/>
  </conditionalFormatting>
  <conditionalFormatting sqref="C101:C102">
    <cfRule type="duplicateValues" dxfId="3227" priority="474" stopIfTrue="1"/>
  </conditionalFormatting>
  <conditionalFormatting sqref="C103">
    <cfRule type="duplicateValues" dxfId="3226" priority="468" stopIfTrue="1"/>
  </conditionalFormatting>
  <conditionalFormatting sqref="C104">
    <cfRule type="duplicateValues" dxfId="3225" priority="460" stopIfTrue="1"/>
  </conditionalFormatting>
  <conditionalFormatting sqref="C105">
    <cfRule type="duplicateValues" dxfId="3224" priority="457" stopIfTrue="1"/>
  </conditionalFormatting>
  <conditionalFormatting sqref="C106">
    <cfRule type="duplicateValues" dxfId="3223" priority="453" stopIfTrue="1"/>
  </conditionalFormatting>
  <conditionalFormatting sqref="C107">
    <cfRule type="duplicateValues" dxfId="3222" priority="450" stopIfTrue="1"/>
  </conditionalFormatting>
  <conditionalFormatting sqref="C108">
    <cfRule type="duplicateValues" dxfId="3221" priority="440" stopIfTrue="1"/>
  </conditionalFormatting>
  <conditionalFormatting sqref="C109">
    <cfRule type="duplicateValues" dxfId="3220" priority="437" stopIfTrue="1"/>
  </conditionalFormatting>
  <conditionalFormatting sqref="C110">
    <cfRule type="duplicateValues" dxfId="3219" priority="427" stopIfTrue="1"/>
  </conditionalFormatting>
  <conditionalFormatting sqref="C111">
    <cfRule type="duplicateValues" dxfId="3218" priority="421" stopIfTrue="1"/>
  </conditionalFormatting>
  <conditionalFormatting sqref="C112">
    <cfRule type="duplicateValues" dxfId="3217" priority="405" stopIfTrue="1"/>
  </conditionalFormatting>
  <conditionalFormatting sqref="C113:C114">
    <cfRule type="duplicateValues" dxfId="3216" priority="379" stopIfTrue="1"/>
    <cfRule type="expression" dxfId="3215" priority="377" stopIfTrue="1">
      <formula>IF(#REF!="TEN",TRUE,FALSE)</formula>
    </cfRule>
    <cfRule type="duplicateValues" dxfId="3214" priority="376" stopIfTrue="1"/>
    <cfRule type="duplicateValues" dxfId="3213" priority="375"/>
  </conditionalFormatting>
  <conditionalFormatting sqref="C114">
    <cfRule type="expression" dxfId="3212" priority="380" stopIfTrue="1">
      <formula>IF(#REF!="TEN",TRUE,FALSE)</formula>
    </cfRule>
  </conditionalFormatting>
  <conditionalFormatting sqref="C115">
    <cfRule type="duplicateValues" dxfId="3211" priority="374" stopIfTrue="1"/>
    <cfRule type="expression" dxfId="3210" priority="373" stopIfTrue="1">
      <formula>IF(#REF!="TEN",TRUE,FALSE)</formula>
    </cfRule>
    <cfRule type="duplicateValues" dxfId="3209" priority="372" stopIfTrue="1"/>
    <cfRule type="expression" dxfId="3208" priority="370" stopIfTrue="1">
      <formula>IF(#REF!="TEN",TRUE,FALSE)</formula>
    </cfRule>
    <cfRule type="duplicateValues" dxfId="3207" priority="369" stopIfTrue="1"/>
    <cfRule type="duplicateValues" dxfId="3206" priority="368"/>
  </conditionalFormatting>
  <conditionalFormatting sqref="C116">
    <cfRule type="duplicateValues" dxfId="3205" priority="360" stopIfTrue="1"/>
    <cfRule type="duplicateValues" dxfId="3204" priority="365" stopIfTrue="1"/>
    <cfRule type="duplicateValues" dxfId="3203" priority="359"/>
    <cfRule type="expression" dxfId="3202" priority="364" stopIfTrue="1">
      <formula>IF(#REF!="TEN",TRUE,FALSE)</formula>
    </cfRule>
    <cfRule type="duplicateValues" dxfId="3201" priority="363" stopIfTrue="1"/>
    <cfRule type="expression" dxfId="3200" priority="361" stopIfTrue="1">
      <formula>IF(#REF!="TEN",TRUE,FALSE)</formula>
    </cfRule>
    <cfRule type="duplicateValues" dxfId="3199" priority="367" stopIfTrue="1"/>
  </conditionalFormatting>
  <conditionalFormatting sqref="C117">
    <cfRule type="duplicateValues" dxfId="3198" priority="366" stopIfTrue="1"/>
    <cfRule type="duplicateValues" dxfId="3197" priority="358" stopIfTrue="1"/>
    <cfRule type="expression" dxfId="3196" priority="356" stopIfTrue="1">
      <formula>IF(#REF!="TEN",TRUE,FALSE)</formula>
    </cfRule>
    <cfRule type="duplicateValues" dxfId="3195" priority="357" stopIfTrue="1"/>
    <cfRule type="duplicateValues" dxfId="3194" priority="355" stopIfTrue="1"/>
    <cfRule type="expression" dxfId="3193" priority="353" stopIfTrue="1">
      <formula>IF(#REF!="TEN",TRUE,FALSE)</formula>
    </cfRule>
    <cfRule type="duplicateValues" dxfId="3192" priority="352" stopIfTrue="1"/>
    <cfRule type="duplicateValues" dxfId="3191" priority="351"/>
  </conditionalFormatting>
  <conditionalFormatting sqref="C120">
    <cfRule type="duplicateValues" dxfId="3190" priority="350" stopIfTrue="1"/>
  </conditionalFormatting>
  <conditionalFormatting sqref="C121">
    <cfRule type="duplicateValues" dxfId="3189" priority="349" stopIfTrue="1"/>
  </conditionalFormatting>
  <conditionalFormatting sqref="C122">
    <cfRule type="duplicateValues" dxfId="3188" priority="348" stopIfTrue="1"/>
  </conditionalFormatting>
  <conditionalFormatting sqref="C123">
    <cfRule type="duplicateValues" dxfId="3187" priority="347" stopIfTrue="1"/>
  </conditionalFormatting>
  <conditionalFormatting sqref="C124">
    <cfRule type="duplicateValues" dxfId="3186" priority="346" stopIfTrue="1"/>
  </conditionalFormatting>
  <conditionalFormatting sqref="C127">
    <cfRule type="duplicateValues" dxfId="3185" priority="345" stopIfTrue="1"/>
  </conditionalFormatting>
  <conditionalFormatting sqref="C128">
    <cfRule type="duplicateValues" dxfId="3184" priority="343" stopIfTrue="1"/>
  </conditionalFormatting>
  <conditionalFormatting sqref="C129">
    <cfRule type="duplicateValues" dxfId="3183" priority="342" stopIfTrue="1"/>
    <cfRule type="duplicateValues" dxfId="3182" priority="341" stopIfTrue="1"/>
    <cfRule type="duplicateValues" dxfId="3181" priority="340" stopIfTrue="1"/>
  </conditionalFormatting>
  <conditionalFormatting sqref="C130">
    <cfRule type="duplicateValues" dxfId="3180" priority="338" stopIfTrue="1"/>
    <cfRule type="duplicateValues" dxfId="3179" priority="339" stopIfTrue="1"/>
  </conditionalFormatting>
  <conditionalFormatting sqref="C131">
    <cfRule type="duplicateValues" dxfId="3178" priority="335" stopIfTrue="1"/>
    <cfRule type="duplicateValues" dxfId="3177" priority="336" stopIfTrue="1"/>
    <cfRule type="duplicateValues" dxfId="3176" priority="337" stopIfTrue="1"/>
  </conditionalFormatting>
  <conditionalFormatting sqref="C132">
    <cfRule type="duplicateValues" dxfId="3175" priority="333" stopIfTrue="1"/>
    <cfRule type="duplicateValues" dxfId="3174" priority="334" stopIfTrue="1"/>
  </conditionalFormatting>
  <conditionalFormatting sqref="C133">
    <cfRule type="duplicateValues" dxfId="3173" priority="332" stopIfTrue="1"/>
  </conditionalFormatting>
  <conditionalFormatting sqref="C134">
    <cfRule type="duplicateValues" dxfId="3172" priority="331" stopIfTrue="1"/>
  </conditionalFormatting>
  <conditionalFormatting sqref="C135">
    <cfRule type="duplicateValues" dxfId="3171" priority="330" stopIfTrue="1"/>
    <cfRule type="duplicateValues" dxfId="3170" priority="329" stopIfTrue="1"/>
    <cfRule type="duplicateValues" dxfId="3169" priority="328" stopIfTrue="1"/>
  </conditionalFormatting>
  <conditionalFormatting sqref="C136">
    <cfRule type="duplicateValues" dxfId="3168" priority="327" stopIfTrue="1"/>
    <cfRule type="duplicateValues" dxfId="3167" priority="326" stopIfTrue="1"/>
    <cfRule type="duplicateValues" dxfId="3166" priority="325" stopIfTrue="1"/>
    <cfRule type="duplicateValues" dxfId="3165" priority="324" stopIfTrue="1"/>
  </conditionalFormatting>
  <conditionalFormatting sqref="C137">
    <cfRule type="duplicateValues" dxfId="3164" priority="319" stopIfTrue="1"/>
    <cfRule type="duplicateValues" dxfId="3163" priority="320" stopIfTrue="1"/>
    <cfRule type="duplicateValues" dxfId="3162" priority="323" stopIfTrue="1"/>
    <cfRule type="duplicateValues" dxfId="3161" priority="322" stopIfTrue="1"/>
    <cfRule type="duplicateValues" dxfId="3160" priority="321" stopIfTrue="1"/>
  </conditionalFormatting>
  <conditionalFormatting sqref="C138">
    <cfRule type="duplicateValues" dxfId="3159" priority="317" stopIfTrue="1"/>
    <cfRule type="duplicateValues" dxfId="3158" priority="318" stopIfTrue="1"/>
  </conditionalFormatting>
  <conditionalFormatting sqref="C140">
    <cfRule type="duplicateValues" dxfId="3157" priority="316" stopIfTrue="1"/>
    <cfRule type="duplicateValues" dxfId="3156" priority="315" stopIfTrue="1"/>
    <cfRule type="duplicateValues" dxfId="3155" priority="314" stopIfTrue="1"/>
  </conditionalFormatting>
  <conditionalFormatting sqref="C141">
    <cfRule type="duplicateValues" dxfId="3154" priority="313" stopIfTrue="1"/>
    <cfRule type="duplicateValues" dxfId="3153" priority="312" stopIfTrue="1"/>
  </conditionalFormatting>
  <conditionalFormatting sqref="C142">
    <cfRule type="duplicateValues" dxfId="3152" priority="310" stopIfTrue="1"/>
    <cfRule type="duplicateValues" dxfId="3151" priority="311" stopIfTrue="1"/>
  </conditionalFormatting>
  <conditionalFormatting sqref="C143">
    <cfRule type="duplicateValues" dxfId="3150" priority="305" stopIfTrue="1"/>
    <cfRule type="duplicateValues" dxfId="3149" priority="309" stopIfTrue="1"/>
    <cfRule type="duplicateValues" dxfId="3148" priority="308" stopIfTrue="1"/>
    <cfRule type="duplicateValues" dxfId="3147" priority="307" stopIfTrue="1"/>
    <cfRule type="duplicateValues" dxfId="3146" priority="306" stopIfTrue="1"/>
  </conditionalFormatting>
  <conditionalFormatting sqref="C144">
    <cfRule type="duplicateValues" dxfId="3145" priority="304" stopIfTrue="1"/>
    <cfRule type="duplicateValues" dxfId="3144" priority="303" stopIfTrue="1"/>
  </conditionalFormatting>
  <conditionalFormatting sqref="C145">
    <cfRule type="duplicateValues" dxfId="3143" priority="298" stopIfTrue="1"/>
    <cfRule type="duplicateValues" dxfId="3142" priority="302" stopIfTrue="1"/>
    <cfRule type="duplicateValues" dxfId="3141" priority="301" stopIfTrue="1"/>
    <cfRule type="duplicateValues" dxfId="3140" priority="300" stopIfTrue="1"/>
    <cfRule type="duplicateValues" dxfId="3139" priority="299" stopIfTrue="1"/>
  </conditionalFormatting>
  <conditionalFormatting sqref="C146">
    <cfRule type="duplicateValues" dxfId="3138" priority="297" stopIfTrue="1"/>
    <cfRule type="duplicateValues" dxfId="3137" priority="296" stopIfTrue="1"/>
  </conditionalFormatting>
  <conditionalFormatting sqref="C147">
    <cfRule type="duplicateValues" dxfId="3136" priority="294" stopIfTrue="1"/>
    <cfRule type="duplicateValues" dxfId="3135" priority="295" stopIfTrue="1"/>
    <cfRule type="duplicateValues" dxfId="3134" priority="293" stopIfTrue="1"/>
    <cfRule type="duplicateValues" dxfId="3133" priority="292" stopIfTrue="1"/>
    <cfRule type="duplicateValues" dxfId="3132" priority="291" stopIfTrue="1"/>
  </conditionalFormatting>
  <conditionalFormatting sqref="C148">
    <cfRule type="duplicateValues" dxfId="3131" priority="290" stopIfTrue="1"/>
    <cfRule type="duplicateValues" dxfId="3130" priority="289" stopIfTrue="1"/>
  </conditionalFormatting>
  <conditionalFormatting sqref="C149">
    <cfRule type="duplicateValues" dxfId="3129" priority="288" stopIfTrue="1"/>
    <cfRule type="duplicateValues" dxfId="3128" priority="287" stopIfTrue="1"/>
    <cfRule type="duplicateValues" dxfId="3127" priority="286" stopIfTrue="1"/>
    <cfRule type="duplicateValues" dxfId="3126" priority="285" stopIfTrue="1"/>
    <cfRule type="duplicateValues" dxfId="3125" priority="284" stopIfTrue="1"/>
  </conditionalFormatting>
  <conditionalFormatting sqref="C150">
    <cfRule type="duplicateValues" dxfId="3124" priority="278" stopIfTrue="1"/>
    <cfRule type="duplicateValues" dxfId="3123" priority="277" stopIfTrue="1"/>
    <cfRule type="duplicateValues" dxfId="3122" priority="276" stopIfTrue="1"/>
    <cfRule type="duplicateValues" dxfId="3121" priority="275" stopIfTrue="1"/>
    <cfRule type="duplicateValues" dxfId="3120" priority="274" stopIfTrue="1"/>
  </conditionalFormatting>
  <conditionalFormatting sqref="C151">
    <cfRule type="duplicateValues" dxfId="3119" priority="273" stopIfTrue="1"/>
  </conditionalFormatting>
  <conditionalFormatting sqref="C152">
    <cfRule type="duplicateValues" dxfId="3118" priority="271" stopIfTrue="1"/>
    <cfRule type="duplicateValues" dxfId="3117" priority="272" stopIfTrue="1"/>
  </conditionalFormatting>
  <conditionalFormatting sqref="C153">
    <cfRule type="duplicateValues" dxfId="3116" priority="270" stopIfTrue="1"/>
    <cfRule type="duplicateValues" dxfId="3115" priority="269" stopIfTrue="1"/>
  </conditionalFormatting>
  <conditionalFormatting sqref="C154:C155">
    <cfRule type="duplicateValues" dxfId="3114" priority="268" stopIfTrue="1"/>
    <cfRule type="duplicateValues" dxfId="3113" priority="267" stopIfTrue="1"/>
    <cfRule type="duplicateValues" dxfId="3112" priority="264" stopIfTrue="1"/>
    <cfRule type="duplicateValues" dxfId="3111" priority="265" stopIfTrue="1"/>
    <cfRule type="duplicateValues" dxfId="3110" priority="266" stopIfTrue="1"/>
  </conditionalFormatting>
  <conditionalFormatting sqref="C156">
    <cfRule type="duplicateValues" dxfId="3109" priority="263" stopIfTrue="1"/>
    <cfRule type="duplicateValues" dxfId="3108" priority="262" stopIfTrue="1"/>
    <cfRule type="duplicateValues" dxfId="3107" priority="260" stopIfTrue="1"/>
    <cfRule type="duplicateValues" dxfId="3106" priority="261" stopIfTrue="1"/>
  </conditionalFormatting>
  <conditionalFormatting sqref="C158">
    <cfRule type="duplicateValues" dxfId="3105" priority="251" stopIfTrue="1"/>
    <cfRule type="duplicateValues" dxfId="3104" priority="253" stopIfTrue="1"/>
    <cfRule type="duplicateValues" dxfId="3103" priority="252" stopIfTrue="1"/>
    <cfRule type="duplicateValues" dxfId="3102" priority="255" stopIfTrue="1"/>
    <cfRule type="duplicateValues" dxfId="3101" priority="254" stopIfTrue="1"/>
  </conditionalFormatting>
  <conditionalFormatting sqref="C160:C161">
    <cfRule type="duplicateValues" dxfId="3100" priority="247" stopIfTrue="1"/>
    <cfRule type="duplicateValues" dxfId="3099" priority="246" stopIfTrue="1"/>
    <cfRule type="duplicateValues" dxfId="3098" priority="245" stopIfTrue="1"/>
    <cfRule type="duplicateValues" dxfId="3097" priority="248" stopIfTrue="1"/>
    <cfRule type="duplicateValues" dxfId="3096" priority="244" stopIfTrue="1"/>
  </conditionalFormatting>
  <conditionalFormatting sqref="C162 C164:C166">
    <cfRule type="duplicateValues" dxfId="3095" priority="233" stopIfTrue="1"/>
    <cfRule type="duplicateValues" dxfId="3094" priority="232" stopIfTrue="1"/>
    <cfRule type="duplicateValues" dxfId="3093" priority="231" stopIfTrue="1"/>
    <cfRule type="duplicateValues" dxfId="3092" priority="236" stopIfTrue="1"/>
    <cfRule type="duplicateValues" dxfId="3091" priority="234" stopIfTrue="1"/>
  </conditionalFormatting>
  <conditionalFormatting sqref="C163">
    <cfRule type="duplicateValues" dxfId="3090" priority="183" stopIfTrue="1"/>
  </conditionalFormatting>
  <conditionalFormatting sqref="C167:C168">
    <cfRule type="duplicateValues" dxfId="3089" priority="203" stopIfTrue="1"/>
    <cfRule type="duplicateValues" dxfId="3088" priority="207" stopIfTrue="1"/>
    <cfRule type="duplicateValues" dxfId="3087" priority="205" stopIfTrue="1"/>
    <cfRule type="duplicateValues" dxfId="3086" priority="204" stopIfTrue="1"/>
    <cfRule type="duplicateValues" dxfId="3085" priority="202" stopIfTrue="1"/>
  </conditionalFormatting>
  <conditionalFormatting sqref="C169:C170">
    <cfRule type="duplicateValues" dxfId="3084" priority="195" stopIfTrue="1"/>
    <cfRule type="duplicateValues" dxfId="3083" priority="194" stopIfTrue="1"/>
    <cfRule type="duplicateValues" dxfId="3082" priority="193" stopIfTrue="1"/>
    <cfRule type="duplicateValues" dxfId="3081" priority="192" stopIfTrue="1"/>
    <cfRule type="duplicateValues" dxfId="3080" priority="191" stopIfTrue="1"/>
  </conditionalFormatting>
  <conditionalFormatting sqref="C171">
    <cfRule type="duplicateValues" dxfId="3079" priority="182" stopIfTrue="1"/>
    <cfRule type="duplicateValues" dxfId="3078" priority="181" stopIfTrue="1"/>
    <cfRule type="duplicateValues" dxfId="3077" priority="180" stopIfTrue="1"/>
    <cfRule type="duplicateValues" dxfId="3076" priority="179" stopIfTrue="1"/>
    <cfRule type="duplicateValues" dxfId="3075" priority="178" stopIfTrue="1"/>
  </conditionalFormatting>
  <conditionalFormatting sqref="C172">
    <cfRule type="duplicateValues" dxfId="3074" priority="177" stopIfTrue="1"/>
    <cfRule type="duplicateValues" dxfId="3073" priority="176" stopIfTrue="1"/>
    <cfRule type="duplicateValues" dxfId="3072" priority="175" stopIfTrue="1"/>
    <cfRule type="duplicateValues" dxfId="3071" priority="174" stopIfTrue="1"/>
    <cfRule type="duplicateValues" dxfId="3070" priority="173" stopIfTrue="1"/>
  </conditionalFormatting>
  <conditionalFormatting sqref="C173">
    <cfRule type="duplicateValues" dxfId="3069" priority="169" stopIfTrue="1"/>
    <cfRule type="duplicateValues" dxfId="3068" priority="170" stopIfTrue="1"/>
    <cfRule type="duplicateValues" dxfId="3067" priority="171" stopIfTrue="1"/>
    <cfRule type="duplicateValues" dxfId="3066" priority="168" stopIfTrue="1"/>
    <cfRule type="duplicateValues" dxfId="3065" priority="172" stopIfTrue="1"/>
  </conditionalFormatting>
  <conditionalFormatting sqref="C174:C175">
    <cfRule type="duplicateValues" dxfId="3064" priority="166" stopIfTrue="1"/>
    <cfRule type="duplicateValues" dxfId="3063" priority="167" stopIfTrue="1"/>
    <cfRule type="duplicateValues" dxfId="3062" priority="163" stopIfTrue="1"/>
    <cfRule type="duplicateValues" dxfId="3061" priority="164" stopIfTrue="1"/>
    <cfRule type="duplicateValues" dxfId="3060" priority="165" stopIfTrue="1"/>
  </conditionalFormatting>
  <conditionalFormatting sqref="C176:C177">
    <cfRule type="duplicateValues" dxfId="3059" priority="160" stopIfTrue="1"/>
  </conditionalFormatting>
  <conditionalFormatting sqref="C179:C183">
    <cfRule type="duplicateValues" dxfId="3058" priority="137" stopIfTrue="1"/>
  </conditionalFormatting>
  <conditionalFormatting sqref="C184">
    <cfRule type="duplicateValues" dxfId="3057" priority="135" stopIfTrue="1"/>
  </conditionalFormatting>
  <conditionalFormatting sqref="C185:C186">
    <cfRule type="duplicateValues" dxfId="3056" priority="134" stopIfTrue="1"/>
    <cfRule type="duplicateValues" dxfId="3055" priority="133" stopIfTrue="1"/>
    <cfRule type="duplicateValues" dxfId="3054" priority="132" stopIfTrue="1"/>
    <cfRule type="duplicateValues" dxfId="3053" priority="131" stopIfTrue="1"/>
    <cfRule type="duplicateValues" dxfId="3052" priority="130" stopIfTrue="1"/>
  </conditionalFormatting>
  <conditionalFormatting sqref="C187">
    <cfRule type="duplicateValues" dxfId="3051" priority="129" stopIfTrue="1"/>
  </conditionalFormatting>
  <conditionalFormatting sqref="C188:C189">
    <cfRule type="duplicateValues" dxfId="3050" priority="127" stopIfTrue="1"/>
    <cfRule type="duplicateValues" dxfId="3049" priority="128" stopIfTrue="1"/>
    <cfRule type="duplicateValues" dxfId="3048" priority="126" stopIfTrue="1"/>
    <cfRule type="duplicateValues" dxfId="3047" priority="125" stopIfTrue="1"/>
    <cfRule type="duplicateValues" dxfId="3046" priority="124" stopIfTrue="1"/>
  </conditionalFormatting>
  <conditionalFormatting sqref="C190">
    <cfRule type="duplicateValues" dxfId="3045" priority="117" stopIfTrue="1"/>
    <cfRule type="duplicateValues" dxfId="3044" priority="121" stopIfTrue="1"/>
    <cfRule type="duplicateValues" dxfId="3043" priority="120" stopIfTrue="1"/>
    <cfRule type="duplicateValues" dxfId="3042" priority="119" stopIfTrue="1"/>
    <cfRule type="duplicateValues" dxfId="3041" priority="118" stopIfTrue="1"/>
  </conditionalFormatting>
  <conditionalFormatting sqref="C191:C192">
    <cfRule type="duplicateValues" dxfId="3040" priority="116" stopIfTrue="1"/>
    <cfRule type="duplicateValues" dxfId="3039" priority="115" stopIfTrue="1"/>
    <cfRule type="duplicateValues" dxfId="3038" priority="114" stopIfTrue="1"/>
    <cfRule type="duplicateValues" dxfId="3037" priority="113" stopIfTrue="1"/>
    <cfRule type="duplicateValues" dxfId="3036" priority="112" stopIfTrue="1"/>
  </conditionalFormatting>
  <conditionalFormatting sqref="C193">
    <cfRule type="duplicateValues" dxfId="3035" priority="108" stopIfTrue="1"/>
    <cfRule type="duplicateValues" dxfId="3034" priority="107" stopIfTrue="1"/>
    <cfRule type="duplicateValues" dxfId="3033" priority="106" stopIfTrue="1"/>
    <cfRule type="duplicateValues" dxfId="3032" priority="105" stopIfTrue="1"/>
    <cfRule type="duplicateValues" dxfId="3031" priority="109" stopIfTrue="1"/>
  </conditionalFormatting>
  <conditionalFormatting sqref="C194">
    <cfRule type="duplicateValues" dxfId="3030" priority="100" stopIfTrue="1"/>
    <cfRule type="duplicateValues" dxfId="3029" priority="101" stopIfTrue="1"/>
    <cfRule type="duplicateValues" dxfId="3028" priority="102" stopIfTrue="1"/>
    <cfRule type="duplicateValues" dxfId="3027" priority="103" stopIfTrue="1"/>
    <cfRule type="duplicateValues" dxfId="3026" priority="104" stopIfTrue="1"/>
  </conditionalFormatting>
  <conditionalFormatting sqref="C195">
    <cfRule type="duplicateValues" dxfId="3025" priority="99" stopIfTrue="1"/>
  </conditionalFormatting>
  <conditionalFormatting sqref="C196:C197">
    <cfRule type="duplicateValues" dxfId="3024" priority="98" stopIfTrue="1"/>
  </conditionalFormatting>
  <conditionalFormatting sqref="C198">
    <cfRule type="duplicateValues" dxfId="3023" priority="95" stopIfTrue="1"/>
  </conditionalFormatting>
  <conditionalFormatting sqref="C199:C202">
    <cfRule type="duplicateValues" dxfId="3022" priority="93" stopIfTrue="1"/>
  </conditionalFormatting>
  <conditionalFormatting sqref="C216">
    <cfRule type="duplicateValues" dxfId="3021" priority="74" stopIfTrue="1"/>
  </conditionalFormatting>
  <conditionalFormatting sqref="C217">
    <cfRule type="duplicateValues" dxfId="3020" priority="75" stopIfTrue="1"/>
  </conditionalFormatting>
  <conditionalFormatting sqref="C219">
    <cfRule type="duplicateValues" dxfId="3019" priority="73" stopIfTrue="1"/>
  </conditionalFormatting>
  <conditionalFormatting sqref="C220">
    <cfRule type="duplicateValues" dxfId="3018" priority="70" stopIfTrue="1"/>
  </conditionalFormatting>
  <conditionalFormatting sqref="C221">
    <cfRule type="duplicateValues" dxfId="3017" priority="69" stopIfTrue="1"/>
  </conditionalFormatting>
  <conditionalFormatting sqref="C222">
    <cfRule type="duplicateValues" dxfId="3016" priority="68" stopIfTrue="1"/>
  </conditionalFormatting>
  <conditionalFormatting sqref="C223:C224">
    <cfRule type="duplicateValues" dxfId="3015" priority="67" stopIfTrue="1"/>
  </conditionalFormatting>
  <conditionalFormatting sqref="C226:C228">
    <cfRule type="duplicateValues" dxfId="3014" priority="62" stopIfTrue="1"/>
  </conditionalFormatting>
  <conditionalFormatting sqref="C229:C235">
    <cfRule type="duplicateValues" dxfId="3013" priority="59" stopIfTrue="1"/>
  </conditionalFormatting>
  <conditionalFormatting sqref="C236">
    <cfRule type="duplicateValues" dxfId="3012" priority="53" stopIfTrue="1"/>
  </conditionalFormatting>
  <conditionalFormatting sqref="C237">
    <cfRule type="duplicateValues" dxfId="3011" priority="52" stopIfTrue="1"/>
  </conditionalFormatting>
  <conditionalFormatting sqref="C238">
    <cfRule type="duplicateValues" dxfId="3010" priority="51" stopIfTrue="1"/>
  </conditionalFormatting>
  <conditionalFormatting sqref="C239">
    <cfRule type="duplicateValues" dxfId="3009" priority="49" stopIfTrue="1"/>
  </conditionalFormatting>
  <conditionalFormatting sqref="C240">
    <cfRule type="duplicateValues" dxfId="3008" priority="48" stopIfTrue="1"/>
  </conditionalFormatting>
  <conditionalFormatting sqref="C241 C178 C7:C28 C1:C5 C30:C59 C61:C102 D103 C138:C139 C104:C136 C203 C206:C215 C218 C225 C255:C268 C277 C291:C65296">
    <cfRule type="duplicateValues" dxfId="3007" priority="1364" stopIfTrue="1"/>
  </conditionalFormatting>
  <conditionalFormatting sqref="C242:C245">
    <cfRule type="duplicateValues" dxfId="3006" priority="39" stopIfTrue="1"/>
  </conditionalFormatting>
  <conditionalFormatting sqref="C246">
    <cfRule type="duplicateValues" dxfId="3005" priority="34" stopIfTrue="1"/>
  </conditionalFormatting>
  <conditionalFormatting sqref="C247">
    <cfRule type="duplicateValues" dxfId="3004" priority="33" stopIfTrue="1"/>
  </conditionalFormatting>
  <conditionalFormatting sqref="C248">
    <cfRule type="duplicateValues" dxfId="3003" priority="29" stopIfTrue="1"/>
  </conditionalFormatting>
  <conditionalFormatting sqref="C249">
    <cfRule type="duplicateValues" dxfId="3002" priority="28" stopIfTrue="1"/>
  </conditionalFormatting>
  <conditionalFormatting sqref="C250">
    <cfRule type="duplicateValues" dxfId="3001" priority="27" stopIfTrue="1"/>
  </conditionalFormatting>
  <conditionalFormatting sqref="C251">
    <cfRule type="duplicateValues" dxfId="3000" priority="26" stopIfTrue="1"/>
  </conditionalFormatting>
  <conditionalFormatting sqref="C252">
    <cfRule type="duplicateValues" dxfId="2999" priority="25" stopIfTrue="1"/>
  </conditionalFormatting>
  <conditionalFormatting sqref="C253">
    <cfRule type="duplicateValues" dxfId="2998" priority="24" stopIfTrue="1"/>
  </conditionalFormatting>
  <conditionalFormatting sqref="C254">
    <cfRule type="duplicateValues" dxfId="2997" priority="23" stopIfTrue="1"/>
  </conditionalFormatting>
  <conditionalFormatting sqref="C269">
    <cfRule type="duplicateValues" dxfId="2996" priority="19" stopIfTrue="1"/>
  </conditionalFormatting>
  <conditionalFormatting sqref="C270">
    <cfRule type="duplicateValues" dxfId="2995" priority="18" stopIfTrue="1"/>
  </conditionalFormatting>
  <conditionalFormatting sqref="C271">
    <cfRule type="duplicateValues" dxfId="2994" priority="17" stopIfTrue="1"/>
  </conditionalFormatting>
  <conditionalFormatting sqref="C272">
    <cfRule type="duplicateValues" dxfId="2993" priority="16" stopIfTrue="1"/>
  </conditionalFormatting>
  <conditionalFormatting sqref="C273:C276">
    <cfRule type="duplicateValues" dxfId="2992" priority="15" stopIfTrue="1"/>
  </conditionalFormatting>
  <conditionalFormatting sqref="C279:C283">
    <cfRule type="duplicateValues" dxfId="2991" priority="11" stopIfTrue="1"/>
  </conditionalFormatting>
  <conditionalFormatting sqref="C284">
    <cfRule type="duplicateValues" dxfId="2990" priority="7" stopIfTrue="1"/>
  </conditionalFormatting>
  <conditionalFormatting sqref="C285:C287">
    <cfRule type="duplicateValues" dxfId="2989" priority="6" stopIfTrue="1"/>
  </conditionalFormatting>
  <conditionalFormatting sqref="C288:C289">
    <cfRule type="duplicateValues" dxfId="2988" priority="4" stopIfTrue="1"/>
  </conditionalFormatting>
  <conditionalFormatting sqref="C54:D54 C56:D56">
    <cfRule type="expression" dxfId="2987" priority="652" stopIfTrue="1">
      <formula>IF(#REF!="TEN",TRUE,FALSE)</formula>
    </cfRule>
  </conditionalFormatting>
  <conditionalFormatting sqref="C62:D62">
    <cfRule type="expression" dxfId="2986" priority="580" stopIfTrue="1">
      <formula>IF(#REF!="TEN",TRUE,FALSE)</formula>
    </cfRule>
  </conditionalFormatting>
  <conditionalFormatting sqref="C66:D66">
    <cfRule type="expression" dxfId="2985" priority="565" stopIfTrue="1">
      <formula>IF(#REF!="TEN",TRUE,FALSE)</formula>
    </cfRule>
  </conditionalFormatting>
  <conditionalFormatting sqref="C67:D67">
    <cfRule type="expression" dxfId="2984" priority="558" stopIfTrue="1">
      <formula>IF(#REF!="TEN",TRUE,FALSE)</formula>
    </cfRule>
  </conditionalFormatting>
  <conditionalFormatting sqref="C79:D79">
    <cfRule type="expression" dxfId="2983" priority="527" stopIfTrue="1">
      <formula>IF(#REF!="TEN",TRUE,FALSE)</formula>
    </cfRule>
  </conditionalFormatting>
  <conditionalFormatting sqref="C83:D83 C98:C112">
    <cfRule type="expression" dxfId="2982" priority="515" stopIfTrue="1">
      <formula>IF(#REF!="TEN",TRUE,FALSE)</formula>
    </cfRule>
  </conditionalFormatting>
  <conditionalFormatting sqref="D30">
    <cfRule type="duplicateValues" dxfId="2981" priority="649" stopIfTrue="1"/>
  </conditionalFormatting>
  <conditionalFormatting sqref="D32">
    <cfRule type="duplicateValues" dxfId="2980" priority="643" stopIfTrue="1"/>
  </conditionalFormatting>
  <conditionalFormatting sqref="D33">
    <cfRule type="duplicateValues" dxfId="2979" priority="642" stopIfTrue="1"/>
  </conditionalFormatting>
  <conditionalFormatting sqref="D40">
    <cfRule type="duplicateValues" dxfId="2978" priority="641" stopIfTrue="1"/>
  </conditionalFormatting>
  <conditionalFormatting sqref="D42">
    <cfRule type="duplicateValues" dxfId="2977" priority="640" stopIfTrue="1"/>
  </conditionalFormatting>
  <conditionalFormatting sqref="D43">
    <cfRule type="duplicateValues" dxfId="2976" priority="651" stopIfTrue="1"/>
  </conditionalFormatting>
  <conditionalFormatting sqref="D62">
    <cfRule type="duplicateValues" dxfId="2975" priority="579" stopIfTrue="1"/>
  </conditionalFormatting>
  <conditionalFormatting sqref="D71">
    <cfRule type="duplicateValues" dxfId="2974" priority="552" stopIfTrue="1"/>
  </conditionalFormatting>
  <conditionalFormatting sqref="D72">
    <cfRule type="duplicateValues" dxfId="2973" priority="551" stopIfTrue="1"/>
  </conditionalFormatting>
  <conditionalFormatting sqref="D160:D161">
    <cfRule type="duplicateValues" dxfId="2972" priority="249" stopIfTrue="1"/>
  </conditionalFormatting>
  <conditionalFormatting sqref="D162:D166">
    <cfRule type="duplicateValues" dxfId="2971" priority="235" stopIfTrue="1"/>
  </conditionalFormatting>
  <conditionalFormatting sqref="D167:D168">
    <cfRule type="duplicateValues" dxfId="2970" priority="206" stopIfTrue="1"/>
  </conditionalFormatting>
  <conditionalFormatting sqref="F204 D204:D205 B204:B217">
    <cfRule type="duplicateValues" dxfId="2969" priority="83" stopIfTrue="1"/>
  </conditionalFormatting>
  <conditionalFormatting sqref="G204 E204 C204:C205 A204:A217">
    <cfRule type="duplicateValues" dxfId="2968" priority="84" stopIfTrue="1"/>
  </conditionalFormatting>
  <conditionalFormatting sqref="M71:N71">
    <cfRule type="duplicateValues" dxfId="2967" priority="510" stopIfTrue="1"/>
  </conditionalFormatting>
  <conditionalFormatting sqref="M71:N73 D85">
    <cfRule type="expression" dxfId="2966" priority="567" stopIfTrue="1">
      <formula>IF(#REF!="TEN",TRUE,FALSE)</formula>
    </cfRule>
  </conditionalFormatting>
  <conditionalFormatting sqref="M72:N72">
    <cfRule type="duplicateValues" dxfId="2965" priority="507" stopIfTrue="1"/>
  </conditionalFormatting>
  <conditionalFormatting sqref="M73:N73">
    <cfRule type="duplicateValues" dxfId="2964" priority="504" stopIfTrue="1"/>
  </conditionalFormatting>
  <pageMargins left="0.7" right="0.7" top="0.75" bottom="0.75" header="0.3" footer="0.3"/>
  <pageSetup paperSize="9" orientation="portrait" r:id="rId1"/>
  <drawing r:id="rId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4:K13"/>
  <sheetViews>
    <sheetView topLeftCell="A3" workbookViewId="0">
      <selection activeCell="B236" sqref="B236"/>
    </sheetView>
  </sheetViews>
  <sheetFormatPr defaultColWidth="9" defaultRowHeight="14.5"/>
  <cols>
    <col min="1" max="1" width="4.90625" customWidth="1"/>
    <col min="2" max="2" width="7.453125" customWidth="1"/>
    <col min="3" max="3" width="8.6328125" customWidth="1"/>
    <col min="4" max="4" width="9.08984375" customWidth="1"/>
    <col min="5" max="6" width="10.90625" customWidth="1"/>
    <col min="7" max="7" width="21.36328125" customWidth="1"/>
    <col min="8" max="8" width="14.08984375" customWidth="1"/>
    <col min="9" max="9" width="19.90625" customWidth="1"/>
    <col min="10" max="10" width="20" customWidth="1"/>
    <col min="11" max="11" width="17.08984375" customWidth="1"/>
    <col min="12" max="12" width="16.36328125" customWidth="1"/>
  </cols>
  <sheetData>
    <row r="4" spans="2:11">
      <c r="B4" s="1530" t="s">
        <v>986</v>
      </c>
      <c r="C4" s="1530"/>
      <c r="D4" s="1530"/>
      <c r="E4" s="1530"/>
      <c r="F4" s="1530"/>
      <c r="G4" s="1530"/>
      <c r="H4" s="1530"/>
      <c r="I4" s="1530"/>
      <c r="J4" s="1530"/>
      <c r="K4" s="1530"/>
    </row>
    <row r="5" spans="2:11" ht="50">
      <c r="B5" s="376" t="s">
        <v>987</v>
      </c>
      <c r="C5" s="376" t="s">
        <v>988</v>
      </c>
      <c r="D5" s="376" t="s">
        <v>44</v>
      </c>
      <c r="E5" s="376" t="s">
        <v>47</v>
      </c>
      <c r="F5" s="376" t="s">
        <v>671</v>
      </c>
      <c r="G5" s="377" t="s">
        <v>989</v>
      </c>
      <c r="H5" s="377" t="s">
        <v>990</v>
      </c>
      <c r="I5" s="377" t="s">
        <v>991</v>
      </c>
      <c r="J5" s="377" t="s">
        <v>992</v>
      </c>
      <c r="K5" s="390" t="s">
        <v>993</v>
      </c>
    </row>
    <row r="6" spans="2:11" s="367" customFormat="1" ht="26.25" customHeight="1">
      <c r="B6" s="378">
        <v>1</v>
      </c>
      <c r="C6" s="379" t="s">
        <v>885</v>
      </c>
      <c r="D6" s="134" t="s">
        <v>167</v>
      </c>
      <c r="E6" s="379" t="s">
        <v>919</v>
      </c>
      <c r="F6" s="379"/>
      <c r="G6" s="380"/>
      <c r="H6" s="378"/>
      <c r="I6" s="380"/>
      <c r="J6" s="380"/>
      <c r="K6" s="380"/>
    </row>
    <row r="7" spans="2:11" s="367" customFormat="1" ht="26.25" customHeight="1">
      <c r="B7" s="378"/>
      <c r="C7" s="379"/>
      <c r="D7" s="134"/>
      <c r="E7" s="379"/>
      <c r="F7" s="379"/>
      <c r="G7" s="380"/>
      <c r="H7" s="378"/>
      <c r="I7" s="380"/>
      <c r="J7" s="380"/>
      <c r="K7" s="380"/>
    </row>
    <row r="8" spans="2:11" s="367" customFormat="1" ht="26.25" customHeight="1">
      <c r="B8" s="378"/>
      <c r="C8" s="379"/>
      <c r="D8" s="134"/>
      <c r="E8" s="379"/>
      <c r="F8" s="379"/>
      <c r="G8" s="380"/>
      <c r="H8" s="378"/>
      <c r="I8" s="380"/>
      <c r="J8" s="380"/>
      <c r="K8" s="380"/>
    </row>
    <row r="9" spans="2:11" s="367" customFormat="1" ht="26.25" customHeight="1">
      <c r="B9" s="378"/>
      <c r="C9" s="379"/>
      <c r="D9" s="134"/>
      <c r="E9" s="379"/>
      <c r="F9" s="379"/>
      <c r="G9" s="380"/>
      <c r="H9" s="378"/>
      <c r="I9" s="380"/>
      <c r="J9" s="380"/>
      <c r="K9" s="380"/>
    </row>
    <row r="10" spans="2:11" s="367" customFormat="1" ht="26.25" customHeight="1">
      <c r="B10" s="378"/>
      <c r="C10" s="379"/>
      <c r="D10" s="134"/>
      <c r="E10" s="379"/>
      <c r="F10" s="379"/>
      <c r="G10" s="380"/>
      <c r="H10" s="378"/>
      <c r="I10" s="380"/>
      <c r="J10" s="380"/>
      <c r="K10" s="380"/>
    </row>
    <row r="11" spans="2:11" s="367" customFormat="1" ht="26.25" customHeight="1">
      <c r="B11" s="378"/>
      <c r="C11" s="380"/>
      <c r="D11" s="380"/>
      <c r="E11" s="381"/>
      <c r="F11" s="381"/>
      <c r="G11" s="380"/>
      <c r="H11" s="382"/>
      <c r="I11" s="380"/>
      <c r="J11" s="380"/>
      <c r="K11" s="380"/>
    </row>
    <row r="12" spans="2:11" s="367" customFormat="1">
      <c r="B12" s="378"/>
      <c r="C12" s="383"/>
      <c r="D12" s="384"/>
      <c r="E12" s="385"/>
      <c r="F12" s="385"/>
      <c r="G12" s="386"/>
      <c r="H12" s="382"/>
      <c r="I12" s="386"/>
      <c r="J12" s="391"/>
      <c r="K12" s="391"/>
    </row>
    <row r="13" spans="2:11" s="367" customFormat="1">
      <c r="B13" s="1531" t="s">
        <v>994</v>
      </c>
      <c r="C13" s="1532"/>
      <c r="D13" s="1532"/>
      <c r="E13" s="1533"/>
      <c r="F13" s="387"/>
      <c r="G13" s="388">
        <f>SUM(G6:G12)</f>
        <v>0</v>
      </c>
      <c r="H13" s="389"/>
      <c r="I13" s="392">
        <f t="shared" ref="I13:K13" si="0">SUM(I6:I12)</f>
        <v>0</v>
      </c>
      <c r="J13" s="393">
        <f t="shared" si="0"/>
        <v>0</v>
      </c>
      <c r="K13" s="388">
        <f t="shared" si="0"/>
        <v>0</v>
      </c>
    </row>
  </sheetData>
  <mergeCells count="2">
    <mergeCell ref="B4:K4"/>
    <mergeCell ref="B13:E13"/>
  </mergeCells>
  <conditionalFormatting sqref="C11">
    <cfRule type="duplicateValues" dxfId="2963" priority="2"/>
  </conditionalFormatting>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143"/>
  <sheetViews>
    <sheetView topLeftCell="A6" workbookViewId="0">
      <selection activeCell="B236" sqref="B236"/>
    </sheetView>
  </sheetViews>
  <sheetFormatPr defaultColWidth="9" defaultRowHeight="14.5"/>
  <cols>
    <col min="1" max="1" width="4.54296875" customWidth="1"/>
    <col min="2" max="2" width="3.36328125" hidden="1" customWidth="1"/>
    <col min="3" max="3" width="7.453125" customWidth="1"/>
    <col min="4" max="4" width="8.54296875" customWidth="1"/>
    <col min="5" max="5" width="7.6328125" customWidth="1"/>
    <col min="6" max="6" width="7.08984375" customWidth="1"/>
    <col min="7" max="7" width="5" customWidth="1"/>
    <col min="8" max="8" width="4.90625" customWidth="1"/>
    <col min="9" max="9" width="4.54296875" customWidth="1"/>
    <col min="10" max="10" width="4.453125" customWidth="1"/>
    <col min="11" max="11" width="10.08984375" customWidth="1"/>
    <col min="12" max="12" width="7.54296875" customWidth="1"/>
    <col min="13" max="13" width="10.08984375" customWidth="1"/>
    <col min="14" max="14" width="7.36328125" customWidth="1"/>
    <col min="15" max="15" width="9" customWidth="1"/>
    <col min="16" max="16" width="8" customWidth="1"/>
    <col min="17" max="17" width="8.08984375" customWidth="1"/>
    <col min="18" max="18" width="24.08984375" customWidth="1"/>
  </cols>
  <sheetData>
    <row r="1" spans="1:23" ht="15.5">
      <c r="A1" s="1534" t="s">
        <v>995</v>
      </c>
      <c r="B1" s="1535"/>
      <c r="C1" s="1535"/>
      <c r="D1" s="1535"/>
      <c r="E1" s="1535"/>
      <c r="F1" s="1535"/>
      <c r="G1" s="1535"/>
      <c r="H1" s="1535"/>
      <c r="I1" s="1535"/>
      <c r="J1" s="1535"/>
      <c r="K1" s="1535"/>
      <c r="L1" s="1535"/>
      <c r="M1" s="1535"/>
      <c r="N1" s="1535"/>
      <c r="O1" s="1535"/>
      <c r="P1" s="1535"/>
      <c r="Q1" s="1535"/>
    </row>
    <row r="2" spans="1:23" ht="11.25" customHeight="1">
      <c r="A2" s="1537" t="s">
        <v>996</v>
      </c>
      <c r="B2" s="1540" t="s">
        <v>997</v>
      </c>
      <c r="C2" s="1542" t="s">
        <v>998</v>
      </c>
      <c r="D2" s="1545" t="s">
        <v>44</v>
      </c>
      <c r="E2" s="1545" t="s">
        <v>999</v>
      </c>
      <c r="F2" s="1545" t="s">
        <v>1000</v>
      </c>
      <c r="G2" s="1545" t="s">
        <v>1001</v>
      </c>
      <c r="H2" s="1545"/>
      <c r="I2" s="1545"/>
      <c r="J2" s="1545"/>
      <c r="K2" s="1549" t="s">
        <v>1002</v>
      </c>
      <c r="L2" s="1550"/>
      <c r="M2" s="1549" t="s">
        <v>1003</v>
      </c>
      <c r="N2" s="1550"/>
      <c r="O2" s="1542" t="s">
        <v>1004</v>
      </c>
      <c r="P2" s="1540" t="s">
        <v>1005</v>
      </c>
      <c r="Q2" s="1540" t="s">
        <v>1006</v>
      </c>
    </row>
    <row r="3" spans="1:23" ht="10.5" customHeight="1">
      <c r="A3" s="1538"/>
      <c r="B3" s="1541"/>
      <c r="C3" s="1543"/>
      <c r="D3" s="1546"/>
      <c r="E3" s="1546"/>
      <c r="F3" s="1546"/>
      <c r="G3" s="1546"/>
      <c r="H3" s="1546"/>
      <c r="I3" s="1546"/>
      <c r="J3" s="1546"/>
      <c r="K3" s="1551"/>
      <c r="L3" s="1552"/>
      <c r="M3" s="1551"/>
      <c r="N3" s="1552"/>
      <c r="O3" s="1543"/>
      <c r="P3" s="1541"/>
      <c r="Q3" s="1541"/>
    </row>
    <row r="4" spans="1:23" ht="26.25" customHeight="1">
      <c r="A4" s="1539"/>
      <c r="B4" s="1541"/>
      <c r="C4" s="1544"/>
      <c r="D4" s="1547"/>
      <c r="E4" s="1547"/>
      <c r="F4" s="1547"/>
      <c r="G4" s="348" t="s">
        <v>1007</v>
      </c>
      <c r="H4" s="348" t="s">
        <v>1008</v>
      </c>
      <c r="I4" s="348" t="s">
        <v>1009</v>
      </c>
      <c r="J4" s="348" t="s">
        <v>1010</v>
      </c>
      <c r="K4" s="347" t="s">
        <v>1011</v>
      </c>
      <c r="L4" s="347" t="s">
        <v>1012</v>
      </c>
      <c r="M4" s="362" t="s">
        <v>1011</v>
      </c>
      <c r="N4" s="347" t="s">
        <v>1012</v>
      </c>
      <c r="O4" s="1544"/>
      <c r="P4" s="1548"/>
      <c r="Q4" s="1548"/>
      <c r="R4" s="367"/>
      <c r="S4" s="367"/>
      <c r="T4" s="1536"/>
      <c r="U4" s="1536"/>
      <c r="V4" s="1536"/>
      <c r="W4" s="1536"/>
    </row>
    <row r="5" spans="1:23" ht="15.75" customHeight="1">
      <c r="A5" s="349"/>
      <c r="B5" s="349"/>
      <c r="C5" s="350">
        <v>47</v>
      </c>
      <c r="D5" s="350"/>
      <c r="E5" s="349"/>
      <c r="F5" s="349"/>
      <c r="G5" s="349"/>
      <c r="H5" s="349"/>
      <c r="I5" s="349"/>
      <c r="J5" s="349"/>
      <c r="K5" s="363">
        <f>SUM(K6:K143)</f>
        <v>26947.807000000001</v>
      </c>
      <c r="L5" s="364"/>
      <c r="M5" s="363">
        <f>SUM(M6:M143)</f>
        <v>10818.857</v>
      </c>
      <c r="N5" s="349"/>
      <c r="O5" s="349"/>
      <c r="P5" s="350">
        <v>10</v>
      </c>
      <c r="Q5" s="349"/>
      <c r="R5" s="368"/>
      <c r="S5" s="368"/>
      <c r="T5" s="368"/>
      <c r="U5" s="368"/>
      <c r="V5" s="368"/>
      <c r="W5" s="368"/>
    </row>
    <row r="6" spans="1:23" ht="15.75" customHeight="1">
      <c r="A6" s="351">
        <v>1</v>
      </c>
      <c r="B6" s="266"/>
      <c r="C6" s="352" t="s">
        <v>963</v>
      </c>
      <c r="D6" s="254" t="s">
        <v>287</v>
      </c>
      <c r="E6" s="263"/>
      <c r="F6" s="263"/>
      <c r="G6" s="285">
        <v>1</v>
      </c>
      <c r="H6" s="285">
        <v>1</v>
      </c>
      <c r="I6" s="285">
        <v>0</v>
      </c>
      <c r="J6" s="285">
        <v>0</v>
      </c>
      <c r="K6" s="307">
        <v>91.75</v>
      </c>
      <c r="L6" s="263"/>
      <c r="M6" s="324"/>
      <c r="N6" s="263"/>
      <c r="O6" s="263"/>
      <c r="P6" s="263"/>
      <c r="Q6" s="263"/>
      <c r="R6" s="368"/>
      <c r="S6" s="368"/>
      <c r="T6" s="368"/>
      <c r="U6" s="368"/>
      <c r="V6" s="368"/>
      <c r="W6" s="368"/>
    </row>
    <row r="7" spans="1:23" ht="15.75" customHeight="1">
      <c r="A7" s="353">
        <v>2</v>
      </c>
      <c r="B7" s="244" t="s">
        <v>1013</v>
      </c>
      <c r="C7" s="255" t="s">
        <v>964</v>
      </c>
      <c r="D7" s="255" t="s">
        <v>53</v>
      </c>
      <c r="E7" s="244"/>
      <c r="F7" s="244"/>
      <c r="G7" s="242">
        <v>1</v>
      </c>
      <c r="H7" s="242">
        <v>2</v>
      </c>
      <c r="I7" s="246">
        <v>0</v>
      </c>
      <c r="J7" s="246">
        <v>0</v>
      </c>
      <c r="K7" s="268">
        <v>153.267</v>
      </c>
      <c r="L7" s="244"/>
      <c r="M7" s="265"/>
      <c r="N7" s="244"/>
      <c r="O7" s="244"/>
      <c r="P7" s="244"/>
      <c r="Q7" s="244"/>
      <c r="R7" s="368"/>
      <c r="S7" s="368"/>
      <c r="T7" s="368"/>
      <c r="U7" s="368"/>
      <c r="V7" s="368"/>
      <c r="W7" s="368"/>
    </row>
    <row r="8" spans="1:23" ht="15.75" customHeight="1">
      <c r="A8" s="354">
        <v>3</v>
      </c>
      <c r="B8" s="244"/>
      <c r="C8" s="255" t="s">
        <v>834</v>
      </c>
      <c r="D8" s="255" t="s">
        <v>62</v>
      </c>
      <c r="E8" s="244"/>
      <c r="F8" s="244"/>
      <c r="G8" s="246">
        <v>0</v>
      </c>
      <c r="H8" s="246">
        <v>0</v>
      </c>
      <c r="I8" s="246">
        <v>0</v>
      </c>
      <c r="J8" s="246">
        <v>0</v>
      </c>
      <c r="K8" s="268">
        <v>48.633000000000003</v>
      </c>
      <c r="L8" s="244"/>
      <c r="M8" s="265"/>
      <c r="N8" s="244"/>
      <c r="O8" s="244"/>
      <c r="P8" s="244"/>
      <c r="Q8" s="244"/>
      <c r="R8" s="368"/>
      <c r="S8" s="368"/>
      <c r="T8" s="368"/>
      <c r="U8" s="368"/>
      <c r="V8" s="368"/>
      <c r="W8" s="368"/>
    </row>
    <row r="9" spans="1:23" ht="15.75" customHeight="1">
      <c r="A9" s="351">
        <v>4</v>
      </c>
      <c r="B9" s="244" t="s">
        <v>1013</v>
      </c>
      <c r="C9" s="255" t="s">
        <v>816</v>
      </c>
      <c r="D9" s="255" t="s">
        <v>53</v>
      </c>
      <c r="E9" s="244"/>
      <c r="F9" s="244"/>
      <c r="G9" s="242">
        <v>1</v>
      </c>
      <c r="H9" s="242">
        <v>2</v>
      </c>
      <c r="I9" s="246">
        <v>0</v>
      </c>
      <c r="J9" s="246">
        <v>0</v>
      </c>
      <c r="K9" s="268">
        <v>238.43299999999999</v>
      </c>
      <c r="L9" s="244"/>
      <c r="M9" s="265"/>
      <c r="N9" s="244"/>
      <c r="O9" s="244"/>
      <c r="P9" s="244"/>
      <c r="Q9" s="244"/>
      <c r="R9" s="368"/>
      <c r="S9" s="368"/>
      <c r="T9" s="368"/>
      <c r="U9" s="368"/>
      <c r="V9" s="368"/>
      <c r="W9" s="368"/>
    </row>
    <row r="10" spans="1:23" ht="15.75" customHeight="1">
      <c r="A10" s="353">
        <v>5</v>
      </c>
      <c r="B10" s="244" t="s">
        <v>1013</v>
      </c>
      <c r="C10" s="254" t="s">
        <v>936</v>
      </c>
      <c r="D10" s="254" t="s">
        <v>1014</v>
      </c>
      <c r="E10" s="239"/>
      <c r="F10" s="239"/>
      <c r="G10" s="355">
        <v>3</v>
      </c>
      <c r="H10" s="355">
        <v>1</v>
      </c>
      <c r="I10" s="355">
        <v>0</v>
      </c>
      <c r="J10" s="355">
        <v>1</v>
      </c>
      <c r="K10" s="267">
        <v>249.88300000000001</v>
      </c>
      <c r="L10" s="239"/>
      <c r="M10" s="262"/>
      <c r="N10" s="239"/>
      <c r="O10" s="239"/>
      <c r="P10" s="239"/>
      <c r="Q10" s="239"/>
      <c r="R10" s="368"/>
      <c r="S10" s="368"/>
      <c r="T10" s="368"/>
      <c r="U10" s="368"/>
      <c r="V10" s="368"/>
      <c r="W10" s="368"/>
    </row>
    <row r="11" spans="1:23" ht="15.75" customHeight="1">
      <c r="A11" s="354">
        <v>6</v>
      </c>
      <c r="B11" s="244" t="s">
        <v>1013</v>
      </c>
      <c r="C11" s="255" t="s">
        <v>932</v>
      </c>
      <c r="D11" s="255" t="s">
        <v>809</v>
      </c>
      <c r="E11" s="253">
        <v>4</v>
      </c>
      <c r="F11" s="253">
        <v>4</v>
      </c>
      <c r="G11" s="356">
        <v>4</v>
      </c>
      <c r="H11" s="356">
        <v>1</v>
      </c>
      <c r="I11" s="356">
        <v>6</v>
      </c>
      <c r="J11" s="356">
        <v>6</v>
      </c>
      <c r="K11" s="268">
        <v>120.747</v>
      </c>
      <c r="L11" s="244"/>
      <c r="M11" s="265"/>
      <c r="N11" s="244"/>
      <c r="O11" s="244"/>
      <c r="P11" s="244"/>
      <c r="Q11" s="244"/>
      <c r="R11" s="368"/>
      <c r="S11" s="368"/>
      <c r="T11" s="368"/>
      <c r="U11" s="368"/>
      <c r="V11" s="368"/>
      <c r="W11" s="368"/>
    </row>
    <row r="12" spans="1:23" ht="15.75" customHeight="1">
      <c r="A12" s="351">
        <v>7</v>
      </c>
      <c r="B12" s="244" t="s">
        <v>1013</v>
      </c>
      <c r="C12" s="255" t="s">
        <v>920</v>
      </c>
      <c r="D12" s="255" t="s">
        <v>76</v>
      </c>
      <c r="E12" s="244"/>
      <c r="F12" s="244"/>
      <c r="G12" s="357">
        <v>0</v>
      </c>
      <c r="H12" s="357">
        <v>0</v>
      </c>
      <c r="I12" s="356">
        <v>1</v>
      </c>
      <c r="J12" s="356">
        <v>1</v>
      </c>
      <c r="K12" s="268">
        <v>1170.806</v>
      </c>
      <c r="L12" s="244"/>
      <c r="M12" s="265"/>
      <c r="N12" s="244"/>
      <c r="O12" s="244"/>
      <c r="P12" s="244"/>
      <c r="Q12" s="244"/>
      <c r="R12" s="368"/>
      <c r="S12" s="368"/>
      <c r="T12" s="368"/>
      <c r="U12" s="368"/>
      <c r="V12" s="368"/>
      <c r="W12" s="368"/>
    </row>
    <row r="13" spans="1:23" ht="15.75" customHeight="1">
      <c r="A13" s="353">
        <v>8</v>
      </c>
      <c r="B13" s="244" t="s">
        <v>1013</v>
      </c>
      <c r="C13" s="254" t="s">
        <v>854</v>
      </c>
      <c r="D13" s="254" t="s">
        <v>212</v>
      </c>
      <c r="E13" s="239"/>
      <c r="F13" s="239"/>
      <c r="G13" s="355">
        <v>1</v>
      </c>
      <c r="H13" s="355">
        <v>0</v>
      </c>
      <c r="I13" s="355">
        <v>0</v>
      </c>
      <c r="J13" s="355">
        <v>2</v>
      </c>
      <c r="K13" s="267">
        <v>339.45699999999999</v>
      </c>
      <c r="L13" s="239"/>
      <c r="M13" s="262"/>
      <c r="N13" s="239"/>
      <c r="O13" s="239"/>
      <c r="P13" s="239"/>
      <c r="Q13" s="239"/>
      <c r="R13" s="368"/>
      <c r="S13" s="368"/>
      <c r="T13" s="368"/>
      <c r="U13" s="368"/>
      <c r="V13" s="368"/>
      <c r="W13" s="368"/>
    </row>
    <row r="14" spans="1:23" ht="15.75" customHeight="1">
      <c r="A14" s="354">
        <v>9</v>
      </c>
      <c r="B14" s="244" t="s">
        <v>1013</v>
      </c>
      <c r="C14" s="255" t="s">
        <v>1015</v>
      </c>
      <c r="D14" s="255" t="s">
        <v>53</v>
      </c>
      <c r="E14" s="244"/>
      <c r="F14" s="244"/>
      <c r="G14" s="356">
        <v>1</v>
      </c>
      <c r="H14" s="357">
        <v>0</v>
      </c>
      <c r="I14" s="357">
        <v>0</v>
      </c>
      <c r="J14" s="357">
        <v>0</v>
      </c>
      <c r="K14" s="268">
        <v>127.8</v>
      </c>
      <c r="L14" s="244"/>
      <c r="M14" s="265"/>
      <c r="N14" s="244"/>
      <c r="O14" s="244"/>
      <c r="P14" s="244"/>
      <c r="Q14" s="244"/>
      <c r="R14" s="368"/>
      <c r="S14" s="368"/>
      <c r="T14" s="368"/>
      <c r="U14" s="368"/>
      <c r="V14" s="368"/>
      <c r="W14" s="368"/>
    </row>
    <row r="15" spans="1:23" ht="15.75" customHeight="1">
      <c r="A15" s="351">
        <v>10</v>
      </c>
      <c r="B15" s="244" t="s">
        <v>1013</v>
      </c>
      <c r="C15" s="255" t="s">
        <v>1016</v>
      </c>
      <c r="D15" s="255" t="s">
        <v>53</v>
      </c>
      <c r="E15" s="244"/>
      <c r="F15" s="244"/>
      <c r="G15" s="357">
        <v>0</v>
      </c>
      <c r="H15" s="357">
        <v>0</v>
      </c>
      <c r="I15" s="356">
        <v>1</v>
      </c>
      <c r="J15" s="356">
        <v>3</v>
      </c>
      <c r="K15" s="268">
        <v>91.933000000000007</v>
      </c>
      <c r="L15" s="244"/>
      <c r="M15" s="265"/>
      <c r="N15" s="244"/>
      <c r="O15" s="244"/>
      <c r="P15" s="244"/>
      <c r="Q15" s="244"/>
      <c r="R15" s="368"/>
      <c r="S15" s="368"/>
      <c r="T15" s="368"/>
      <c r="U15" s="368"/>
      <c r="V15" s="368"/>
      <c r="W15" s="368"/>
    </row>
    <row r="16" spans="1:23" ht="15.75" customHeight="1">
      <c r="A16" s="353">
        <v>11</v>
      </c>
      <c r="B16" s="244"/>
      <c r="C16" s="255" t="s">
        <v>1017</v>
      </c>
      <c r="D16" s="255" t="s">
        <v>76</v>
      </c>
      <c r="E16" s="244"/>
      <c r="F16" s="244"/>
      <c r="G16" s="357">
        <v>0</v>
      </c>
      <c r="H16" s="357">
        <v>0</v>
      </c>
      <c r="I16" s="357">
        <v>0</v>
      </c>
      <c r="J16" s="357">
        <v>0</v>
      </c>
      <c r="K16" s="268">
        <v>9.4629999999999992</v>
      </c>
      <c r="L16" s="244"/>
      <c r="M16" s="265"/>
      <c r="N16" s="244"/>
      <c r="O16" s="244"/>
      <c r="P16" s="244"/>
      <c r="Q16" s="244"/>
      <c r="R16" s="368"/>
      <c r="S16" s="368"/>
      <c r="T16" s="368"/>
      <c r="U16" s="368"/>
      <c r="V16" s="368"/>
      <c r="W16" s="368"/>
    </row>
    <row r="17" spans="1:17" ht="15.75" customHeight="1">
      <c r="A17" s="354">
        <v>12</v>
      </c>
      <c r="B17" s="244"/>
      <c r="C17" s="255" t="s">
        <v>1018</v>
      </c>
      <c r="D17" s="255" t="s">
        <v>76</v>
      </c>
      <c r="E17" s="244"/>
      <c r="F17" s="244"/>
      <c r="G17" s="357">
        <v>0</v>
      </c>
      <c r="H17" s="357">
        <v>0</v>
      </c>
      <c r="I17" s="357">
        <v>0</v>
      </c>
      <c r="J17" s="357">
        <v>0</v>
      </c>
      <c r="K17" s="268">
        <v>136.417</v>
      </c>
      <c r="L17" s="244"/>
      <c r="M17" s="265"/>
      <c r="N17" s="244"/>
      <c r="O17" s="244"/>
      <c r="P17" s="244"/>
      <c r="Q17" s="244"/>
    </row>
    <row r="18" spans="1:17" ht="15.75" customHeight="1">
      <c r="A18" s="351">
        <v>13</v>
      </c>
      <c r="B18" s="244" t="s">
        <v>1013</v>
      </c>
      <c r="C18" s="255" t="s">
        <v>1019</v>
      </c>
      <c r="D18" s="255" t="s">
        <v>249</v>
      </c>
      <c r="E18" s="244"/>
      <c r="F18" s="244"/>
      <c r="G18" s="357">
        <v>0</v>
      </c>
      <c r="H18" s="357">
        <v>0</v>
      </c>
      <c r="I18" s="357">
        <v>0</v>
      </c>
      <c r="J18" s="356">
        <v>1</v>
      </c>
      <c r="K18" s="268">
        <v>106.4</v>
      </c>
      <c r="L18" s="244"/>
      <c r="M18" s="265"/>
      <c r="N18" s="244"/>
      <c r="O18" s="244"/>
      <c r="P18" s="244"/>
      <c r="Q18" s="244"/>
    </row>
    <row r="19" spans="1:17" ht="15.75" customHeight="1">
      <c r="A19" s="353">
        <v>14</v>
      </c>
      <c r="B19" s="244" t="s">
        <v>1013</v>
      </c>
      <c r="C19" s="255" t="s">
        <v>1020</v>
      </c>
      <c r="D19" s="255" t="s">
        <v>76</v>
      </c>
      <c r="E19" s="245"/>
      <c r="F19" s="245"/>
      <c r="G19" s="356">
        <v>2</v>
      </c>
      <c r="H19" s="356">
        <v>1</v>
      </c>
      <c r="I19" s="357">
        <v>0</v>
      </c>
      <c r="J19" s="356">
        <v>2</v>
      </c>
      <c r="K19" s="268">
        <v>144.417</v>
      </c>
      <c r="L19" s="244"/>
      <c r="M19" s="265"/>
      <c r="N19" s="244"/>
      <c r="O19" s="244"/>
      <c r="P19" s="244"/>
      <c r="Q19" s="244"/>
    </row>
    <row r="20" spans="1:17" ht="15.75" customHeight="1">
      <c r="A20" s="354">
        <v>15</v>
      </c>
      <c r="B20" s="358"/>
      <c r="C20" s="263" t="s">
        <v>875</v>
      </c>
      <c r="D20" s="254" t="s">
        <v>243</v>
      </c>
      <c r="E20" s="359"/>
      <c r="F20" s="359"/>
      <c r="G20" s="360">
        <v>0</v>
      </c>
      <c r="H20" s="360">
        <v>0</v>
      </c>
      <c r="I20" s="360">
        <v>0</v>
      </c>
      <c r="J20" s="360">
        <v>0</v>
      </c>
      <c r="K20" s="307">
        <v>68.725999999999999</v>
      </c>
      <c r="L20" s="263"/>
      <c r="M20" s="324"/>
      <c r="N20" s="263"/>
      <c r="O20" s="308"/>
      <c r="P20" s="263"/>
      <c r="Q20" s="263"/>
    </row>
    <row r="21" spans="1:17" ht="15.75" customHeight="1">
      <c r="A21" s="351">
        <v>16</v>
      </c>
      <c r="B21" s="237" t="s">
        <v>1013</v>
      </c>
      <c r="C21" s="244" t="s">
        <v>765</v>
      </c>
      <c r="D21" s="255" t="s">
        <v>53</v>
      </c>
      <c r="E21" s="245"/>
      <c r="F21" s="245"/>
      <c r="G21" s="357">
        <v>0</v>
      </c>
      <c r="H21" s="357">
        <v>0</v>
      </c>
      <c r="I21" s="356">
        <v>3</v>
      </c>
      <c r="J21" s="356">
        <v>3</v>
      </c>
      <c r="K21" s="268">
        <v>199.917</v>
      </c>
      <c r="L21" s="244"/>
      <c r="M21" s="265"/>
      <c r="N21" s="244"/>
      <c r="O21" s="312"/>
      <c r="P21" s="244"/>
      <c r="Q21" s="244"/>
    </row>
    <row r="22" spans="1:17" ht="15.75" customHeight="1">
      <c r="A22" s="353">
        <v>17</v>
      </c>
      <c r="B22" s="237" t="s">
        <v>1013</v>
      </c>
      <c r="C22" s="244" t="s">
        <v>801</v>
      </c>
      <c r="D22" s="255" t="s">
        <v>62</v>
      </c>
      <c r="E22" s="245"/>
      <c r="F22" s="245"/>
      <c r="G22" s="356">
        <v>1</v>
      </c>
      <c r="H22" s="357">
        <v>0</v>
      </c>
      <c r="I22" s="357">
        <v>0</v>
      </c>
      <c r="J22" s="356">
        <v>1</v>
      </c>
      <c r="K22" s="268">
        <v>189.73699999999999</v>
      </c>
      <c r="L22" s="244"/>
      <c r="M22" s="265"/>
      <c r="N22" s="244"/>
      <c r="O22" s="312"/>
      <c r="P22" s="244"/>
      <c r="Q22" s="244"/>
    </row>
    <row r="23" spans="1:17" ht="15.75" customHeight="1">
      <c r="A23" s="354">
        <v>18</v>
      </c>
      <c r="B23" s="237" t="s">
        <v>1013</v>
      </c>
      <c r="C23" s="244" t="s">
        <v>806</v>
      </c>
      <c r="D23" s="255" t="s">
        <v>76</v>
      </c>
      <c r="E23" s="245"/>
      <c r="F23" s="245"/>
      <c r="G23" s="357">
        <v>0</v>
      </c>
      <c r="H23" s="356">
        <v>1</v>
      </c>
      <c r="I23" s="357">
        <v>0</v>
      </c>
      <c r="J23" s="357">
        <v>0</v>
      </c>
      <c r="K23" s="268">
        <v>275.11700000000002</v>
      </c>
      <c r="L23" s="244"/>
      <c r="M23" s="265"/>
      <c r="N23" s="244"/>
      <c r="O23" s="312"/>
      <c r="P23" s="244"/>
      <c r="Q23" s="244"/>
    </row>
    <row r="24" spans="1:17" ht="15.75" customHeight="1">
      <c r="A24" s="351">
        <v>19</v>
      </c>
      <c r="B24" s="237" t="s">
        <v>1013</v>
      </c>
      <c r="C24" s="244" t="s">
        <v>719</v>
      </c>
      <c r="D24" s="255" t="s">
        <v>62</v>
      </c>
      <c r="E24" s="245"/>
      <c r="F24" s="245"/>
      <c r="G24" s="356">
        <v>1</v>
      </c>
      <c r="H24" s="356">
        <v>1</v>
      </c>
      <c r="I24" s="357">
        <v>0</v>
      </c>
      <c r="J24" s="357">
        <v>0</v>
      </c>
      <c r="K24" s="268">
        <v>108.9</v>
      </c>
      <c r="L24" s="244"/>
      <c r="M24" s="265"/>
      <c r="N24" s="244"/>
      <c r="O24" s="312"/>
      <c r="P24" s="244"/>
      <c r="Q24" s="244"/>
    </row>
    <row r="25" spans="1:17" ht="15.75" customHeight="1">
      <c r="A25" s="353">
        <v>20</v>
      </c>
      <c r="B25" s="237"/>
      <c r="C25" s="244" t="s">
        <v>724</v>
      </c>
      <c r="D25" s="255" t="s">
        <v>62</v>
      </c>
      <c r="E25" s="245"/>
      <c r="F25" s="245"/>
      <c r="G25" s="357">
        <v>0</v>
      </c>
      <c r="H25" s="357">
        <v>0</v>
      </c>
      <c r="I25" s="357">
        <v>0</v>
      </c>
      <c r="J25" s="357">
        <v>0</v>
      </c>
      <c r="K25" s="268">
        <v>35.950000000000003</v>
      </c>
      <c r="L25" s="244"/>
      <c r="M25" s="265"/>
      <c r="N25" s="244"/>
      <c r="O25" s="312"/>
      <c r="P25" s="244"/>
      <c r="Q25" s="244"/>
    </row>
    <row r="26" spans="1:17" ht="15.75" customHeight="1">
      <c r="A26" s="354">
        <v>21</v>
      </c>
      <c r="B26" s="237" t="s">
        <v>1013</v>
      </c>
      <c r="C26" s="241" t="s">
        <v>845</v>
      </c>
      <c r="D26" s="255" t="s">
        <v>62</v>
      </c>
      <c r="E26" s="245"/>
      <c r="F26" s="245"/>
      <c r="G26" s="357">
        <v>0</v>
      </c>
      <c r="H26" s="357">
        <v>0</v>
      </c>
      <c r="I26" s="357">
        <v>0</v>
      </c>
      <c r="J26" s="357">
        <v>0</v>
      </c>
      <c r="K26" s="268">
        <v>17.8</v>
      </c>
      <c r="L26" s="244"/>
      <c r="M26" s="265"/>
      <c r="N26" s="244"/>
      <c r="O26" s="312"/>
      <c r="P26" s="244"/>
      <c r="Q26" s="244"/>
    </row>
    <row r="27" spans="1:17" ht="15.75" customHeight="1">
      <c r="A27" s="351">
        <v>22</v>
      </c>
      <c r="B27" s="237"/>
      <c r="C27" s="244" t="s">
        <v>1021</v>
      </c>
      <c r="D27" s="255" t="s">
        <v>62</v>
      </c>
      <c r="E27" s="245">
        <v>0.2</v>
      </c>
      <c r="F27" s="245"/>
      <c r="G27" s="357">
        <v>0</v>
      </c>
      <c r="H27" s="357">
        <v>0</v>
      </c>
      <c r="I27" s="357">
        <v>0</v>
      </c>
      <c r="J27" s="357">
        <v>0</v>
      </c>
      <c r="K27" s="268">
        <v>46.75</v>
      </c>
      <c r="L27" s="244"/>
      <c r="M27" s="265"/>
      <c r="N27" s="244"/>
      <c r="O27" s="312"/>
      <c r="P27" s="266"/>
      <c r="Q27" s="266"/>
    </row>
    <row r="28" spans="1:17" ht="15.75" customHeight="1">
      <c r="A28" s="353">
        <v>23</v>
      </c>
      <c r="B28" s="237" t="s">
        <v>1013</v>
      </c>
      <c r="C28" s="244" t="s">
        <v>1022</v>
      </c>
      <c r="D28" s="255" t="s">
        <v>249</v>
      </c>
      <c r="E28" s="245"/>
      <c r="F28" s="245"/>
      <c r="G28" s="356">
        <v>1</v>
      </c>
      <c r="H28" s="357">
        <v>0</v>
      </c>
      <c r="I28" s="357">
        <v>0</v>
      </c>
      <c r="J28" s="357">
        <v>0</v>
      </c>
      <c r="K28" s="268">
        <v>120.65</v>
      </c>
      <c r="L28" s="244"/>
      <c r="M28" s="265"/>
      <c r="N28" s="244"/>
      <c r="O28" s="312"/>
      <c r="P28" s="266"/>
      <c r="Q28" s="266"/>
    </row>
    <row r="29" spans="1:17" ht="15.75" customHeight="1">
      <c r="A29" s="354">
        <v>24</v>
      </c>
      <c r="B29" s="237"/>
      <c r="C29" s="244" t="s">
        <v>1023</v>
      </c>
      <c r="D29" s="255" t="s">
        <v>249</v>
      </c>
      <c r="E29" s="245"/>
      <c r="F29" s="245"/>
      <c r="G29" s="357">
        <v>0</v>
      </c>
      <c r="H29" s="357">
        <v>0</v>
      </c>
      <c r="I29" s="357">
        <v>0</v>
      </c>
      <c r="J29" s="357">
        <v>0</v>
      </c>
      <c r="K29" s="268">
        <v>61.582999999999998</v>
      </c>
      <c r="L29" s="244"/>
      <c r="M29" s="265"/>
      <c r="N29" s="244"/>
      <c r="O29" s="312"/>
      <c r="P29" s="266"/>
      <c r="Q29" s="266"/>
    </row>
    <row r="30" spans="1:17" ht="15.75" customHeight="1">
      <c r="A30" s="351">
        <v>25</v>
      </c>
      <c r="B30" s="237" t="s">
        <v>1013</v>
      </c>
      <c r="C30" s="244" t="s">
        <v>1024</v>
      </c>
      <c r="D30" s="255" t="s">
        <v>62</v>
      </c>
      <c r="E30" s="245"/>
      <c r="F30" s="245"/>
      <c r="G30" s="356">
        <v>3</v>
      </c>
      <c r="H30" s="356">
        <v>3</v>
      </c>
      <c r="I30" s="357">
        <v>0</v>
      </c>
      <c r="J30" s="357">
        <v>0</v>
      </c>
      <c r="K30" s="268">
        <v>70.8</v>
      </c>
      <c r="L30" s="244"/>
      <c r="M30" s="265"/>
      <c r="N30" s="244"/>
      <c r="O30" s="312"/>
      <c r="P30" s="244"/>
      <c r="Q30" s="244"/>
    </row>
    <row r="31" spans="1:17" ht="15.75" customHeight="1">
      <c r="A31" s="353">
        <v>26</v>
      </c>
      <c r="B31" s="237" t="s">
        <v>1013</v>
      </c>
      <c r="C31" s="244" t="s">
        <v>1025</v>
      </c>
      <c r="D31" s="255" t="s">
        <v>62</v>
      </c>
      <c r="E31" s="245">
        <v>1</v>
      </c>
      <c r="F31" s="245"/>
      <c r="G31" s="356">
        <v>2</v>
      </c>
      <c r="H31" s="356">
        <v>3</v>
      </c>
      <c r="I31" s="357">
        <v>0</v>
      </c>
      <c r="J31" s="356">
        <v>1</v>
      </c>
      <c r="K31" s="268">
        <v>125.717</v>
      </c>
      <c r="L31" s="244"/>
      <c r="M31" s="265"/>
      <c r="N31" s="244"/>
      <c r="O31" s="312"/>
      <c r="P31" s="266"/>
      <c r="Q31" s="266"/>
    </row>
    <row r="32" spans="1:17" ht="15.75" customHeight="1">
      <c r="A32" s="354">
        <v>27</v>
      </c>
      <c r="B32" s="237" t="s">
        <v>1013</v>
      </c>
      <c r="C32" s="239" t="s">
        <v>844</v>
      </c>
      <c r="D32" s="254" t="s">
        <v>1026</v>
      </c>
      <c r="E32" s="294"/>
      <c r="F32" s="294"/>
      <c r="G32" s="355">
        <v>0</v>
      </c>
      <c r="H32" s="355">
        <v>1</v>
      </c>
      <c r="I32" s="355">
        <v>1</v>
      </c>
      <c r="J32" s="355">
        <v>0</v>
      </c>
      <c r="K32" s="267">
        <v>227.36600000000001</v>
      </c>
      <c r="L32" s="239"/>
      <c r="M32" s="262"/>
      <c r="N32" s="239"/>
      <c r="O32" s="313"/>
      <c r="P32" s="239"/>
      <c r="Q32" s="239"/>
    </row>
    <row r="33" spans="1:17" ht="15.75" customHeight="1">
      <c r="A33" s="351">
        <v>28</v>
      </c>
      <c r="B33" s="237"/>
      <c r="C33" s="244" t="s">
        <v>502</v>
      </c>
      <c r="D33" s="255" t="s">
        <v>76</v>
      </c>
      <c r="E33" s="245"/>
      <c r="F33" s="245"/>
      <c r="G33" s="357">
        <v>0</v>
      </c>
      <c r="H33" s="357">
        <v>0</v>
      </c>
      <c r="I33" s="356">
        <v>1</v>
      </c>
      <c r="J33" s="357">
        <v>0</v>
      </c>
      <c r="K33" s="268">
        <v>516.62</v>
      </c>
      <c r="L33" s="244"/>
      <c r="M33" s="265"/>
      <c r="N33" s="244"/>
      <c r="O33" s="312"/>
      <c r="P33" s="244"/>
      <c r="Q33" s="244"/>
    </row>
    <row r="34" spans="1:17" ht="15.75" customHeight="1">
      <c r="A34" s="353">
        <v>29</v>
      </c>
      <c r="B34" s="237"/>
      <c r="C34" s="255" t="s">
        <v>503</v>
      </c>
      <c r="D34" s="255" t="s">
        <v>76</v>
      </c>
      <c r="E34" s="245"/>
      <c r="F34" s="245"/>
      <c r="G34" s="357">
        <v>0</v>
      </c>
      <c r="H34" s="357">
        <v>0</v>
      </c>
      <c r="I34" s="357">
        <v>0</v>
      </c>
      <c r="J34" s="357">
        <v>0</v>
      </c>
      <c r="K34" s="268">
        <v>145.69999999999999</v>
      </c>
      <c r="L34" s="244"/>
      <c r="M34" s="265"/>
      <c r="N34" s="244"/>
      <c r="O34" s="312"/>
      <c r="P34" s="244"/>
      <c r="Q34" s="244"/>
    </row>
    <row r="35" spans="1:17" ht="15.75" customHeight="1">
      <c r="A35" s="354">
        <v>30</v>
      </c>
      <c r="B35" s="237" t="s">
        <v>1013</v>
      </c>
      <c r="C35" s="255" t="s">
        <v>555</v>
      </c>
      <c r="D35" s="255" t="s">
        <v>76</v>
      </c>
      <c r="E35" s="245"/>
      <c r="F35" s="245"/>
      <c r="G35" s="356">
        <v>2</v>
      </c>
      <c r="H35" s="357">
        <v>0</v>
      </c>
      <c r="I35" s="357">
        <v>0</v>
      </c>
      <c r="J35" s="356">
        <v>1</v>
      </c>
      <c r="K35" s="268">
        <v>35.453000000000003</v>
      </c>
      <c r="L35" s="244"/>
      <c r="M35" s="265"/>
      <c r="N35" s="244"/>
      <c r="O35" s="312"/>
      <c r="P35" s="244"/>
      <c r="Q35" s="244"/>
    </row>
    <row r="36" spans="1:17" ht="15.75" customHeight="1">
      <c r="A36" s="351">
        <v>31</v>
      </c>
      <c r="B36" s="237" t="s">
        <v>1013</v>
      </c>
      <c r="C36" s="255" t="s">
        <v>521</v>
      </c>
      <c r="D36" s="255" t="s">
        <v>249</v>
      </c>
      <c r="E36" s="253">
        <v>3.3</v>
      </c>
      <c r="F36" s="253">
        <v>3</v>
      </c>
      <c r="G36" s="356">
        <v>4</v>
      </c>
      <c r="H36" s="356">
        <v>3</v>
      </c>
      <c r="I36" s="356">
        <v>3</v>
      </c>
      <c r="J36" s="356">
        <v>3</v>
      </c>
      <c r="K36" s="268">
        <v>62.366999999999997</v>
      </c>
      <c r="L36" s="244"/>
      <c r="M36" s="265"/>
      <c r="N36" s="244"/>
      <c r="O36" s="312"/>
      <c r="P36" s="244"/>
      <c r="Q36" s="244"/>
    </row>
    <row r="37" spans="1:17" ht="15.75" customHeight="1">
      <c r="A37" s="353">
        <v>32</v>
      </c>
      <c r="B37" s="237" t="s">
        <v>1013</v>
      </c>
      <c r="C37" s="255" t="s">
        <v>534</v>
      </c>
      <c r="D37" s="255" t="s">
        <v>249</v>
      </c>
      <c r="E37" s="245"/>
      <c r="F37" s="245"/>
      <c r="G37" s="356">
        <v>1</v>
      </c>
      <c r="H37" s="356">
        <v>3</v>
      </c>
      <c r="I37" s="357">
        <v>0</v>
      </c>
      <c r="J37" s="357">
        <v>0</v>
      </c>
      <c r="K37" s="268">
        <v>476.6</v>
      </c>
      <c r="L37" s="244"/>
      <c r="M37" s="265"/>
      <c r="N37" s="244"/>
      <c r="O37" s="312"/>
      <c r="P37" s="266"/>
      <c r="Q37" s="266"/>
    </row>
    <row r="38" spans="1:17" ht="15.75" customHeight="1">
      <c r="A38" s="354">
        <v>33</v>
      </c>
      <c r="B38" s="237" t="s">
        <v>1013</v>
      </c>
      <c r="C38" s="255" t="s">
        <v>540</v>
      </c>
      <c r="D38" s="255" t="s">
        <v>1026</v>
      </c>
      <c r="E38" s="245"/>
      <c r="F38" s="245"/>
      <c r="G38" s="356">
        <v>1</v>
      </c>
      <c r="H38" s="357">
        <v>0</v>
      </c>
      <c r="I38" s="357">
        <v>0</v>
      </c>
      <c r="J38" s="356">
        <v>1</v>
      </c>
      <c r="K38" s="268">
        <v>263.66699999999997</v>
      </c>
      <c r="L38" s="244"/>
      <c r="M38" s="265"/>
      <c r="N38" s="244"/>
      <c r="O38" s="312"/>
      <c r="P38" s="266"/>
      <c r="Q38" s="266"/>
    </row>
    <row r="39" spans="1:17" ht="15.75" customHeight="1">
      <c r="A39" s="351">
        <v>34</v>
      </c>
      <c r="B39" s="237"/>
      <c r="C39" s="255" t="s">
        <v>550</v>
      </c>
      <c r="D39" s="255" t="s">
        <v>249</v>
      </c>
      <c r="E39" s="245"/>
      <c r="F39" s="245"/>
      <c r="G39" s="357">
        <v>0</v>
      </c>
      <c r="H39" s="357">
        <v>0</v>
      </c>
      <c r="I39" s="357">
        <v>0</v>
      </c>
      <c r="J39" s="357">
        <v>0</v>
      </c>
      <c r="K39" s="268">
        <v>107.267</v>
      </c>
      <c r="L39" s="244"/>
      <c r="M39" s="265"/>
      <c r="N39" s="244"/>
      <c r="O39" s="312"/>
      <c r="P39" s="244"/>
      <c r="Q39" s="244"/>
    </row>
    <row r="40" spans="1:17" ht="15.75" customHeight="1">
      <c r="A40" s="353">
        <v>35</v>
      </c>
      <c r="B40" s="237" t="s">
        <v>1013</v>
      </c>
      <c r="C40" s="255" t="s">
        <v>559</v>
      </c>
      <c r="D40" s="255" t="s">
        <v>212</v>
      </c>
      <c r="E40" s="245"/>
      <c r="F40" s="245"/>
      <c r="G40" s="356">
        <v>1</v>
      </c>
      <c r="H40" s="356">
        <v>2</v>
      </c>
      <c r="I40" s="357">
        <v>0</v>
      </c>
      <c r="J40" s="356">
        <v>1</v>
      </c>
      <c r="K40" s="268">
        <v>114.075</v>
      </c>
      <c r="L40" s="244"/>
      <c r="M40" s="265"/>
      <c r="N40" s="244"/>
      <c r="O40" s="312"/>
      <c r="P40" s="244"/>
      <c r="Q40" s="244"/>
    </row>
    <row r="41" spans="1:17" ht="15.75" customHeight="1">
      <c r="A41" s="354">
        <v>36</v>
      </c>
      <c r="B41" s="237" t="s">
        <v>1013</v>
      </c>
      <c r="C41" s="255" t="s">
        <v>536</v>
      </c>
      <c r="D41" s="255" t="s">
        <v>249</v>
      </c>
      <c r="E41" s="253">
        <v>3</v>
      </c>
      <c r="F41" s="245"/>
      <c r="G41" s="356">
        <v>4</v>
      </c>
      <c r="H41" s="357">
        <v>0</v>
      </c>
      <c r="I41" s="356">
        <v>2</v>
      </c>
      <c r="J41" s="356">
        <v>6</v>
      </c>
      <c r="K41" s="268">
        <v>218.923</v>
      </c>
      <c r="L41" s="244"/>
      <c r="M41" s="265"/>
      <c r="N41" s="244"/>
      <c r="O41" s="312"/>
      <c r="P41" s="244"/>
      <c r="Q41" s="244"/>
    </row>
    <row r="42" spans="1:17" ht="15.75" customHeight="1">
      <c r="A42" s="351">
        <v>37</v>
      </c>
      <c r="B42" s="237" t="s">
        <v>1013</v>
      </c>
      <c r="C42" s="255" t="s">
        <v>518</v>
      </c>
      <c r="D42" s="255" t="s">
        <v>249</v>
      </c>
      <c r="E42" s="245"/>
      <c r="F42" s="245"/>
      <c r="G42" s="357">
        <v>0</v>
      </c>
      <c r="H42" s="356">
        <v>1</v>
      </c>
      <c r="I42" s="357">
        <v>0</v>
      </c>
      <c r="J42" s="357">
        <v>0</v>
      </c>
      <c r="K42" s="268">
        <v>68.233000000000004</v>
      </c>
      <c r="L42" s="244"/>
      <c r="M42" s="265"/>
      <c r="N42" s="244"/>
      <c r="O42" s="312"/>
      <c r="P42" s="266"/>
      <c r="Q42" s="266"/>
    </row>
    <row r="43" spans="1:17" ht="15.75" customHeight="1">
      <c r="A43" s="353">
        <v>38</v>
      </c>
      <c r="B43" s="237" t="s">
        <v>1013</v>
      </c>
      <c r="C43" s="255" t="s">
        <v>514</v>
      </c>
      <c r="D43" s="255" t="s">
        <v>76</v>
      </c>
      <c r="E43" s="245"/>
      <c r="F43" s="245"/>
      <c r="G43" s="357">
        <v>0</v>
      </c>
      <c r="H43" s="356">
        <v>1</v>
      </c>
      <c r="I43" s="357">
        <v>0</v>
      </c>
      <c r="J43" s="357">
        <v>0</v>
      </c>
      <c r="K43" s="268">
        <v>148.233</v>
      </c>
      <c r="L43" s="244"/>
      <c r="M43" s="265"/>
      <c r="N43" s="244"/>
      <c r="O43" s="312"/>
      <c r="P43" s="244"/>
      <c r="Q43" s="244"/>
    </row>
    <row r="44" spans="1:17" ht="15.75" customHeight="1">
      <c r="A44" s="354">
        <v>39</v>
      </c>
      <c r="B44" s="237" t="s">
        <v>1013</v>
      </c>
      <c r="C44" s="254" t="s">
        <v>511</v>
      </c>
      <c r="D44" s="254" t="s">
        <v>287</v>
      </c>
      <c r="E44" s="294"/>
      <c r="F44" s="294"/>
      <c r="G44" s="355">
        <v>0</v>
      </c>
      <c r="H44" s="355">
        <v>1</v>
      </c>
      <c r="I44" s="355">
        <v>0</v>
      </c>
      <c r="J44" s="355">
        <v>0</v>
      </c>
      <c r="K44" s="267">
        <v>104.47</v>
      </c>
      <c r="L44" s="239"/>
      <c r="M44" s="262"/>
      <c r="N44" s="239"/>
      <c r="O44" s="313"/>
      <c r="P44" s="239"/>
      <c r="Q44" s="239"/>
    </row>
    <row r="45" spans="1:17" ht="15.75" customHeight="1">
      <c r="A45" s="351">
        <v>40</v>
      </c>
      <c r="B45" s="237" t="s">
        <v>1013</v>
      </c>
      <c r="C45" s="255" t="s">
        <v>564</v>
      </c>
      <c r="D45" s="255" t="s">
        <v>76</v>
      </c>
      <c r="E45" s="245"/>
      <c r="F45" s="245"/>
      <c r="G45" s="357">
        <v>0</v>
      </c>
      <c r="H45" s="357">
        <v>0</v>
      </c>
      <c r="I45" s="356">
        <v>1</v>
      </c>
      <c r="J45" s="356">
        <v>2</v>
      </c>
      <c r="K45" s="268">
        <v>329.483</v>
      </c>
      <c r="L45" s="244"/>
      <c r="M45" s="265"/>
      <c r="N45" s="244"/>
      <c r="O45" s="312"/>
      <c r="P45" s="244"/>
      <c r="Q45" s="244"/>
    </row>
    <row r="46" spans="1:17" ht="15.75" customHeight="1">
      <c r="A46" s="353">
        <v>41</v>
      </c>
      <c r="B46" s="237" t="s">
        <v>1013</v>
      </c>
      <c r="C46" s="254" t="s">
        <v>1027</v>
      </c>
      <c r="D46" s="254" t="s">
        <v>1028</v>
      </c>
      <c r="E46" s="294">
        <v>3</v>
      </c>
      <c r="F46" s="294"/>
      <c r="G46" s="355">
        <v>0</v>
      </c>
      <c r="H46" s="355">
        <v>4</v>
      </c>
      <c r="I46" s="355">
        <v>4</v>
      </c>
      <c r="J46" s="355">
        <v>0</v>
      </c>
      <c r="K46" s="267">
        <v>773.08</v>
      </c>
      <c r="L46" s="239"/>
      <c r="M46" s="262"/>
      <c r="N46" s="239"/>
      <c r="O46" s="313"/>
      <c r="P46" s="239"/>
      <c r="Q46" s="239"/>
    </row>
    <row r="47" spans="1:17" ht="15.75" customHeight="1">
      <c r="A47" s="354">
        <v>42</v>
      </c>
      <c r="B47" s="237" t="s">
        <v>1013</v>
      </c>
      <c r="C47" s="239" t="s">
        <v>773</v>
      </c>
      <c r="D47" s="254" t="s">
        <v>1028</v>
      </c>
      <c r="E47" s="294"/>
      <c r="F47" s="294">
        <v>2</v>
      </c>
      <c r="G47" s="355">
        <v>3</v>
      </c>
      <c r="H47" s="355">
        <v>2</v>
      </c>
      <c r="I47" s="355">
        <v>2</v>
      </c>
      <c r="J47" s="355">
        <v>2</v>
      </c>
      <c r="K47" s="267">
        <v>333.58499999999998</v>
      </c>
      <c r="L47" s="239"/>
      <c r="M47" s="262"/>
      <c r="N47" s="239"/>
      <c r="O47" s="313"/>
      <c r="P47" s="239"/>
      <c r="Q47" s="239"/>
    </row>
    <row r="48" spans="1:17" ht="15.75" customHeight="1">
      <c r="A48" s="351">
        <v>43</v>
      </c>
      <c r="B48" s="237" t="s">
        <v>1013</v>
      </c>
      <c r="C48" s="244" t="s">
        <v>562</v>
      </c>
      <c r="D48" s="244" t="s">
        <v>53</v>
      </c>
      <c r="E48" s="244"/>
      <c r="F48" s="253">
        <v>1</v>
      </c>
      <c r="G48" s="242">
        <v>1</v>
      </c>
      <c r="H48" s="242">
        <v>1</v>
      </c>
      <c r="I48" s="242">
        <v>2</v>
      </c>
      <c r="J48" s="242">
        <v>2</v>
      </c>
      <c r="K48" s="268">
        <v>334.44499999999999</v>
      </c>
      <c r="L48" s="244"/>
      <c r="M48" s="268">
        <v>183.244</v>
      </c>
      <c r="N48" s="244"/>
      <c r="O48" s="312"/>
      <c r="P48" s="244"/>
      <c r="Q48" s="244"/>
    </row>
    <row r="49" spans="1:17" ht="15.75" customHeight="1">
      <c r="A49" s="353">
        <v>44</v>
      </c>
      <c r="B49" s="237"/>
      <c r="C49" s="241" t="s">
        <v>322</v>
      </c>
      <c r="D49" s="244" t="s">
        <v>249</v>
      </c>
      <c r="E49" s="244"/>
      <c r="F49" s="245"/>
      <c r="G49" s="246">
        <v>0</v>
      </c>
      <c r="H49" s="246">
        <v>0</v>
      </c>
      <c r="I49" s="246">
        <v>0</v>
      </c>
      <c r="J49" s="246">
        <v>0</v>
      </c>
      <c r="K49" s="268">
        <v>35.008000000000003</v>
      </c>
      <c r="L49" s="244"/>
      <c r="M49" s="268">
        <v>14.894</v>
      </c>
      <c r="N49" s="244"/>
      <c r="O49" s="312"/>
      <c r="P49" s="241" t="s">
        <v>1029</v>
      </c>
      <c r="Q49" s="241"/>
    </row>
    <row r="50" spans="1:17" ht="15.75" customHeight="1">
      <c r="A50" s="354">
        <v>45</v>
      </c>
      <c r="B50" s="237" t="s">
        <v>1013</v>
      </c>
      <c r="C50" s="241" t="s">
        <v>336</v>
      </c>
      <c r="D50" s="244" t="s">
        <v>249</v>
      </c>
      <c r="E50" s="244"/>
      <c r="F50" s="245"/>
      <c r="G50" s="242">
        <v>1</v>
      </c>
      <c r="H50" s="242">
        <v>2</v>
      </c>
      <c r="I50" s="246">
        <v>0</v>
      </c>
      <c r="J50" s="246">
        <v>0</v>
      </c>
      <c r="K50" s="268">
        <v>351.24799999999999</v>
      </c>
      <c r="L50" s="244"/>
      <c r="M50" s="268">
        <v>198.46199999999999</v>
      </c>
      <c r="N50" s="244"/>
      <c r="O50" s="312"/>
      <c r="P50" s="241" t="s">
        <v>1030</v>
      </c>
      <c r="Q50" s="241"/>
    </row>
    <row r="51" spans="1:17" ht="15.75" customHeight="1">
      <c r="A51" s="351">
        <v>46</v>
      </c>
      <c r="B51" s="237"/>
      <c r="C51" s="244" t="s">
        <v>545</v>
      </c>
      <c r="D51" s="244" t="s">
        <v>62</v>
      </c>
      <c r="E51" s="244"/>
      <c r="F51" s="245"/>
      <c r="G51" s="246"/>
      <c r="H51" s="246"/>
      <c r="I51" s="246"/>
      <c r="J51" s="246"/>
      <c r="K51" s="268"/>
      <c r="L51" s="244"/>
      <c r="M51" s="268"/>
      <c r="N51" s="244"/>
      <c r="O51" s="312"/>
      <c r="P51" s="244"/>
      <c r="Q51" s="244"/>
    </row>
    <row r="52" spans="1:17" ht="15.75" customHeight="1">
      <c r="A52" s="353">
        <v>47</v>
      </c>
      <c r="B52" s="237" t="s">
        <v>1013</v>
      </c>
      <c r="C52" s="241" t="s">
        <v>332</v>
      </c>
      <c r="D52" s="244" t="s">
        <v>76</v>
      </c>
      <c r="E52" s="244"/>
      <c r="F52" s="244"/>
      <c r="G52" s="246">
        <v>0</v>
      </c>
      <c r="H52" s="242">
        <v>1</v>
      </c>
      <c r="I52" s="246">
        <v>0</v>
      </c>
      <c r="J52" s="246">
        <v>0</v>
      </c>
      <c r="K52" s="268">
        <v>151.40600000000001</v>
      </c>
      <c r="L52" s="250"/>
      <c r="M52" s="268">
        <v>50.19</v>
      </c>
      <c r="N52" s="244"/>
      <c r="O52" s="312"/>
      <c r="P52" s="241" t="s">
        <v>1031</v>
      </c>
      <c r="Q52" s="241"/>
    </row>
    <row r="53" spans="1:17" ht="15.75" customHeight="1">
      <c r="A53" s="354">
        <v>48</v>
      </c>
      <c r="B53" s="237"/>
      <c r="C53" s="241" t="s">
        <v>317</v>
      </c>
      <c r="D53" s="244" t="s">
        <v>62</v>
      </c>
      <c r="E53" s="244"/>
      <c r="F53" s="244"/>
      <c r="G53" s="246">
        <v>0</v>
      </c>
      <c r="H53" s="246">
        <v>0</v>
      </c>
      <c r="I53" s="246">
        <v>0</v>
      </c>
      <c r="J53" s="246">
        <v>0</v>
      </c>
      <c r="K53" s="268">
        <v>214.68299999999999</v>
      </c>
      <c r="L53" s="250"/>
      <c r="M53" s="268">
        <v>105.461</v>
      </c>
      <c r="N53" s="244"/>
      <c r="O53" s="312"/>
      <c r="P53" s="241" t="s">
        <v>1032</v>
      </c>
      <c r="Q53" s="241"/>
    </row>
    <row r="54" spans="1:17" ht="15.75" customHeight="1">
      <c r="A54" s="351">
        <v>49</v>
      </c>
      <c r="B54" s="237"/>
      <c r="C54" s="286" t="s">
        <v>280</v>
      </c>
      <c r="D54" s="286" t="s">
        <v>62</v>
      </c>
      <c r="E54" s="286"/>
      <c r="F54" s="286"/>
      <c r="G54" s="288">
        <v>0</v>
      </c>
      <c r="H54" s="288">
        <v>0</v>
      </c>
      <c r="I54" s="288">
        <v>0</v>
      </c>
      <c r="J54" s="288">
        <v>0</v>
      </c>
      <c r="K54" s="310">
        <v>146.833</v>
      </c>
      <c r="L54" s="365"/>
      <c r="M54" s="310">
        <v>85.355999999999995</v>
      </c>
      <c r="N54" s="286"/>
      <c r="O54" s="311"/>
      <c r="P54" s="286" t="s">
        <v>1033</v>
      </c>
      <c r="Q54" s="286" t="s">
        <v>1034</v>
      </c>
    </row>
    <row r="55" spans="1:17" ht="15.75" customHeight="1">
      <c r="A55" s="353">
        <v>50</v>
      </c>
      <c r="B55" s="237" t="s">
        <v>1013</v>
      </c>
      <c r="C55" s="286" t="s">
        <v>276</v>
      </c>
      <c r="D55" s="286" t="s">
        <v>76</v>
      </c>
      <c r="E55" s="286"/>
      <c r="F55" s="286"/>
      <c r="G55" s="288">
        <v>1</v>
      </c>
      <c r="H55" s="288">
        <v>0</v>
      </c>
      <c r="I55" s="288">
        <v>0</v>
      </c>
      <c r="J55" s="288">
        <v>0</v>
      </c>
      <c r="K55" s="310">
        <v>186.17099999999999</v>
      </c>
      <c r="L55" s="365"/>
      <c r="M55" s="310">
        <v>58.540999999999997</v>
      </c>
      <c r="N55" s="286"/>
      <c r="O55" s="311"/>
      <c r="P55" s="286" t="s">
        <v>1035</v>
      </c>
      <c r="Q55" s="286" t="s">
        <v>1034</v>
      </c>
    </row>
    <row r="56" spans="1:17" ht="15.75" customHeight="1">
      <c r="A56" s="354">
        <v>51</v>
      </c>
      <c r="B56" s="237"/>
      <c r="C56" s="286" t="s">
        <v>273</v>
      </c>
      <c r="D56" s="286" t="s">
        <v>62</v>
      </c>
      <c r="E56" s="286"/>
      <c r="F56" s="286"/>
      <c r="G56" s="288">
        <v>0</v>
      </c>
      <c r="H56" s="288">
        <v>0</v>
      </c>
      <c r="I56" s="288">
        <v>0</v>
      </c>
      <c r="J56" s="288">
        <v>0</v>
      </c>
      <c r="K56" s="310">
        <v>36.917000000000002</v>
      </c>
      <c r="L56" s="365"/>
      <c r="M56" s="310">
        <v>21.242999999999999</v>
      </c>
      <c r="N56" s="286"/>
      <c r="O56" s="311"/>
      <c r="P56" s="286" t="s">
        <v>1036</v>
      </c>
      <c r="Q56" s="286" t="s">
        <v>1034</v>
      </c>
    </row>
    <row r="57" spans="1:17" ht="15.75" customHeight="1">
      <c r="A57" s="351">
        <v>52</v>
      </c>
      <c r="B57" s="237"/>
      <c r="C57" s="286" t="s">
        <v>271</v>
      </c>
      <c r="D57" s="286" t="s">
        <v>53</v>
      </c>
      <c r="E57" s="286"/>
      <c r="F57" s="286"/>
      <c r="G57" s="288">
        <v>0</v>
      </c>
      <c r="H57" s="288">
        <v>0</v>
      </c>
      <c r="I57" s="288">
        <v>0</v>
      </c>
      <c r="J57" s="288">
        <v>0</v>
      </c>
      <c r="K57" s="310">
        <v>105.1</v>
      </c>
      <c r="L57" s="365"/>
      <c r="M57" s="310">
        <v>44.207999999999998</v>
      </c>
      <c r="N57" s="286"/>
      <c r="O57" s="311"/>
      <c r="P57" s="286" t="s">
        <v>1037</v>
      </c>
      <c r="Q57" s="286" t="s">
        <v>1034</v>
      </c>
    </row>
    <row r="58" spans="1:17" ht="15.75" customHeight="1">
      <c r="A58" s="353">
        <v>53</v>
      </c>
      <c r="B58" s="237"/>
      <c r="C58" s="241" t="s">
        <v>286</v>
      </c>
      <c r="D58" s="239" t="s">
        <v>287</v>
      </c>
      <c r="E58" s="239"/>
      <c r="F58" s="239"/>
      <c r="G58" s="293">
        <v>0</v>
      </c>
      <c r="H58" s="293">
        <v>0</v>
      </c>
      <c r="I58" s="293">
        <v>0</v>
      </c>
      <c r="J58" s="293">
        <v>0</v>
      </c>
      <c r="K58" s="267">
        <v>271.37099999999998</v>
      </c>
      <c r="L58" s="243"/>
      <c r="M58" s="267">
        <v>121.376</v>
      </c>
      <c r="N58" s="239"/>
      <c r="O58" s="313"/>
      <c r="P58" s="239"/>
      <c r="Q58" s="239"/>
    </row>
    <row r="59" spans="1:17" ht="15.75" customHeight="1">
      <c r="A59" s="354">
        <v>54</v>
      </c>
      <c r="B59" s="237"/>
      <c r="C59" s="286" t="s">
        <v>294</v>
      </c>
      <c r="D59" s="286" t="s">
        <v>249</v>
      </c>
      <c r="E59" s="286"/>
      <c r="F59" s="286"/>
      <c r="G59" s="288">
        <v>0</v>
      </c>
      <c r="H59" s="288">
        <v>0</v>
      </c>
      <c r="I59" s="288">
        <v>0</v>
      </c>
      <c r="J59" s="288">
        <v>0</v>
      </c>
      <c r="K59" s="310">
        <v>83.933000000000007</v>
      </c>
      <c r="L59" s="365"/>
      <c r="M59" s="310">
        <v>43.92</v>
      </c>
      <c r="N59" s="286"/>
      <c r="O59" s="311"/>
      <c r="P59" s="286" t="s">
        <v>1038</v>
      </c>
      <c r="Q59" s="286" t="s">
        <v>1034</v>
      </c>
    </row>
    <row r="60" spans="1:17" ht="15.75" customHeight="1">
      <c r="A60" s="351">
        <v>55</v>
      </c>
      <c r="B60" s="237"/>
      <c r="C60" s="286" t="s">
        <v>300</v>
      </c>
      <c r="D60" s="286" t="s">
        <v>76</v>
      </c>
      <c r="E60" s="286"/>
      <c r="F60" s="286"/>
      <c r="G60" s="288">
        <v>0</v>
      </c>
      <c r="H60" s="288">
        <v>0</v>
      </c>
      <c r="I60" s="288">
        <v>0</v>
      </c>
      <c r="J60" s="288">
        <v>0</v>
      </c>
      <c r="K60" s="310">
        <v>28.5</v>
      </c>
      <c r="L60" s="365"/>
      <c r="M60" s="310">
        <v>20.37</v>
      </c>
      <c r="N60" s="286"/>
      <c r="O60" s="311"/>
      <c r="P60" s="286" t="s">
        <v>1039</v>
      </c>
      <c r="Q60" s="286" t="s">
        <v>1034</v>
      </c>
    </row>
    <row r="61" spans="1:17" ht="15.75" customHeight="1">
      <c r="A61" s="353">
        <v>56</v>
      </c>
      <c r="B61" s="237"/>
      <c r="C61" s="286" t="s">
        <v>222</v>
      </c>
      <c r="D61" s="286" t="s">
        <v>62</v>
      </c>
      <c r="E61" s="286"/>
      <c r="F61" s="286"/>
      <c r="G61" s="288">
        <v>0</v>
      </c>
      <c r="H61" s="288">
        <v>0</v>
      </c>
      <c r="I61" s="288">
        <v>0</v>
      </c>
      <c r="J61" s="288">
        <v>0</v>
      </c>
      <c r="K61" s="310">
        <v>237.2</v>
      </c>
      <c r="L61" s="365"/>
      <c r="M61" s="310">
        <v>152.09299999999999</v>
      </c>
      <c r="N61" s="286"/>
      <c r="O61" s="311"/>
      <c r="P61" s="366" t="s">
        <v>1040</v>
      </c>
      <c r="Q61" s="286" t="s">
        <v>1034</v>
      </c>
    </row>
    <row r="62" spans="1:17" ht="15.75" customHeight="1">
      <c r="A62" s="354">
        <v>57</v>
      </c>
      <c r="B62" s="237"/>
      <c r="C62" s="286" t="s">
        <v>260</v>
      </c>
      <c r="D62" s="286" t="s">
        <v>62</v>
      </c>
      <c r="E62" s="286"/>
      <c r="F62" s="286"/>
      <c r="G62" s="288">
        <v>0</v>
      </c>
      <c r="H62" s="288">
        <v>0</v>
      </c>
      <c r="I62" s="288">
        <v>0</v>
      </c>
      <c r="J62" s="288">
        <v>0</v>
      </c>
      <c r="K62" s="310">
        <v>130.94999999999999</v>
      </c>
      <c r="L62" s="365"/>
      <c r="M62" s="310">
        <v>59.392000000000003</v>
      </c>
      <c r="N62" s="286"/>
      <c r="O62" s="311"/>
      <c r="P62" s="366" t="s">
        <v>1041</v>
      </c>
      <c r="Q62" s="286" t="s">
        <v>1034</v>
      </c>
    </row>
    <row r="63" spans="1:17" ht="15.75" customHeight="1">
      <c r="A63" s="351">
        <v>58</v>
      </c>
      <c r="B63" s="237"/>
      <c r="C63" s="286" t="s">
        <v>267</v>
      </c>
      <c r="D63" s="286" t="s">
        <v>62</v>
      </c>
      <c r="E63" s="286"/>
      <c r="F63" s="286"/>
      <c r="G63" s="288">
        <v>0</v>
      </c>
      <c r="H63" s="288">
        <v>0</v>
      </c>
      <c r="I63" s="288">
        <v>0</v>
      </c>
      <c r="J63" s="288">
        <v>0</v>
      </c>
      <c r="K63" s="310">
        <v>52.95</v>
      </c>
      <c r="L63" s="365"/>
      <c r="M63" s="310">
        <v>27.468</v>
      </c>
      <c r="N63" s="286"/>
      <c r="O63" s="311"/>
      <c r="P63" s="366" t="s">
        <v>1042</v>
      </c>
      <c r="Q63" s="286" t="s">
        <v>1034</v>
      </c>
    </row>
    <row r="64" spans="1:17" ht="15.75" customHeight="1">
      <c r="A64" s="353">
        <v>59</v>
      </c>
      <c r="B64" s="237"/>
      <c r="C64" s="286" t="s">
        <v>268</v>
      </c>
      <c r="D64" s="286" t="s">
        <v>62</v>
      </c>
      <c r="E64" s="361">
        <v>0.1</v>
      </c>
      <c r="F64" s="286"/>
      <c r="G64" s="288">
        <v>0</v>
      </c>
      <c r="H64" s="288">
        <v>0</v>
      </c>
      <c r="I64" s="288">
        <v>0</v>
      </c>
      <c r="J64" s="288">
        <v>0</v>
      </c>
      <c r="K64" s="310">
        <v>68.132999999999996</v>
      </c>
      <c r="L64" s="365"/>
      <c r="M64" s="310">
        <v>33.445999999999998</v>
      </c>
      <c r="N64" s="286"/>
      <c r="O64" s="311"/>
      <c r="P64" s="366" t="s">
        <v>1043</v>
      </c>
      <c r="Q64" s="286" t="s">
        <v>1034</v>
      </c>
    </row>
    <row r="65" spans="1:17" ht="15.75" customHeight="1">
      <c r="A65" s="354">
        <v>60</v>
      </c>
      <c r="B65" s="237"/>
      <c r="C65" s="286" t="s">
        <v>263</v>
      </c>
      <c r="D65" s="286" t="s">
        <v>76</v>
      </c>
      <c r="E65" s="361">
        <v>0.1</v>
      </c>
      <c r="F65" s="286"/>
      <c r="G65" s="288">
        <v>0</v>
      </c>
      <c r="H65" s="288">
        <v>0</v>
      </c>
      <c r="I65" s="288">
        <v>0</v>
      </c>
      <c r="J65" s="288">
        <v>0</v>
      </c>
      <c r="K65" s="310">
        <v>29.783000000000001</v>
      </c>
      <c r="L65" s="365"/>
      <c r="M65" s="310">
        <v>10.948</v>
      </c>
      <c r="N65" s="286"/>
      <c r="O65" s="311"/>
      <c r="P65" s="366" t="s">
        <v>1044</v>
      </c>
      <c r="Q65" s="286" t="s">
        <v>1034</v>
      </c>
    </row>
    <row r="66" spans="1:17" ht="15.75" customHeight="1">
      <c r="A66" s="351">
        <v>61</v>
      </c>
      <c r="B66" s="237" t="s">
        <v>1013</v>
      </c>
      <c r="C66" s="244" t="s">
        <v>442</v>
      </c>
      <c r="D66" s="244" t="s">
        <v>62</v>
      </c>
      <c r="E66" s="244"/>
      <c r="F66" s="244"/>
      <c r="G66" s="246">
        <v>0</v>
      </c>
      <c r="H66" s="242">
        <v>3</v>
      </c>
      <c r="I66" s="242">
        <v>2</v>
      </c>
      <c r="J66" s="242">
        <v>2</v>
      </c>
      <c r="K66" s="268">
        <v>190.733</v>
      </c>
      <c r="L66" s="250"/>
      <c r="M66" s="268">
        <v>89.935000000000002</v>
      </c>
      <c r="N66" s="244"/>
      <c r="O66" s="312"/>
      <c r="P66" s="244"/>
      <c r="Q66" s="244"/>
    </row>
    <row r="67" spans="1:17" ht="15.75" customHeight="1">
      <c r="A67" s="353">
        <v>62</v>
      </c>
      <c r="B67" s="237" t="s">
        <v>1013</v>
      </c>
      <c r="C67" s="239" t="s">
        <v>346</v>
      </c>
      <c r="D67" s="239" t="s">
        <v>112</v>
      </c>
      <c r="E67" s="239"/>
      <c r="F67" s="239"/>
      <c r="G67" s="293">
        <v>0</v>
      </c>
      <c r="H67" s="293">
        <v>0</v>
      </c>
      <c r="I67" s="293">
        <v>0</v>
      </c>
      <c r="J67" s="242">
        <v>1</v>
      </c>
      <c r="K67" s="267">
        <v>29.469000000000001</v>
      </c>
      <c r="L67" s="243"/>
      <c r="M67" s="267">
        <v>6.7750000000000004</v>
      </c>
      <c r="N67" s="239"/>
      <c r="O67" s="313"/>
      <c r="P67" s="239"/>
      <c r="Q67" s="239"/>
    </row>
    <row r="68" spans="1:17" ht="15.75" customHeight="1">
      <c r="A68" s="354">
        <v>63</v>
      </c>
      <c r="B68" s="237" t="s">
        <v>1013</v>
      </c>
      <c r="C68" s="286" t="s">
        <v>313</v>
      </c>
      <c r="D68" s="286" t="s">
        <v>53</v>
      </c>
      <c r="E68" s="286"/>
      <c r="F68" s="286"/>
      <c r="G68" s="288">
        <v>1</v>
      </c>
      <c r="H68" s="288">
        <v>0</v>
      </c>
      <c r="I68" s="288">
        <v>0</v>
      </c>
      <c r="J68" s="288">
        <v>0</v>
      </c>
      <c r="K68" s="310">
        <v>258.41699999999997</v>
      </c>
      <c r="L68" s="365"/>
      <c r="M68" s="310">
        <v>126.73099999999999</v>
      </c>
      <c r="N68" s="286"/>
      <c r="O68" s="311"/>
      <c r="P68" s="286" t="s">
        <v>1045</v>
      </c>
      <c r="Q68" s="286" t="s">
        <v>1034</v>
      </c>
    </row>
    <row r="69" spans="1:17" ht="15.75" customHeight="1">
      <c r="A69" s="351">
        <v>64</v>
      </c>
      <c r="B69" s="237" t="s">
        <v>1013</v>
      </c>
      <c r="C69" s="241" t="s">
        <v>334</v>
      </c>
      <c r="D69" s="244" t="s">
        <v>249</v>
      </c>
      <c r="E69" s="244"/>
      <c r="F69" s="369">
        <v>2</v>
      </c>
      <c r="G69" s="242">
        <v>2</v>
      </c>
      <c r="H69" s="242">
        <v>2</v>
      </c>
      <c r="I69" s="242">
        <v>2</v>
      </c>
      <c r="J69" s="242">
        <v>2</v>
      </c>
      <c r="K69" s="264">
        <v>109.18300000000001</v>
      </c>
      <c r="L69" s="250"/>
      <c r="M69" s="268">
        <v>50.595999999999997</v>
      </c>
      <c r="N69" s="244"/>
      <c r="O69" s="312"/>
      <c r="P69" s="241" t="s">
        <v>1046</v>
      </c>
      <c r="Q69" s="241"/>
    </row>
    <row r="70" spans="1:17" ht="15.75" customHeight="1">
      <c r="A70" s="353">
        <v>65</v>
      </c>
      <c r="B70" s="237" t="s">
        <v>1013</v>
      </c>
      <c r="C70" s="244" t="s">
        <v>375</v>
      </c>
      <c r="D70" s="244" t="s">
        <v>53</v>
      </c>
      <c r="E70" s="244"/>
      <c r="F70" s="245"/>
      <c r="G70" s="246">
        <v>0</v>
      </c>
      <c r="H70" s="246">
        <v>0</v>
      </c>
      <c r="I70" s="242">
        <v>1</v>
      </c>
      <c r="J70" s="246">
        <v>0</v>
      </c>
      <c r="K70" s="268">
        <v>82.816999999999993</v>
      </c>
      <c r="L70" s="250"/>
      <c r="M70" s="268">
        <v>40.792000000000002</v>
      </c>
      <c r="N70" s="244"/>
      <c r="O70" s="312"/>
      <c r="P70" s="244"/>
      <c r="Q70" s="244"/>
    </row>
    <row r="71" spans="1:17" ht="15.75" customHeight="1">
      <c r="A71" s="354">
        <v>66</v>
      </c>
      <c r="B71" s="237" t="s">
        <v>1013</v>
      </c>
      <c r="C71" s="241" t="s">
        <v>326</v>
      </c>
      <c r="D71" s="244" t="s">
        <v>249</v>
      </c>
      <c r="E71" s="244"/>
      <c r="F71" s="253">
        <v>3</v>
      </c>
      <c r="G71" s="242">
        <v>3</v>
      </c>
      <c r="H71" s="242">
        <v>3</v>
      </c>
      <c r="I71" s="242">
        <v>4</v>
      </c>
      <c r="J71" s="242">
        <v>3</v>
      </c>
      <c r="K71" s="264">
        <v>90.132999999999996</v>
      </c>
      <c r="L71" s="250"/>
      <c r="M71" s="268">
        <v>31.88</v>
      </c>
      <c r="N71" s="244"/>
      <c r="O71" s="312"/>
      <c r="P71" s="372" t="s">
        <v>1047</v>
      </c>
      <c r="Q71" s="244"/>
    </row>
    <row r="72" spans="1:17" ht="15.75" customHeight="1">
      <c r="A72" s="351">
        <v>67</v>
      </c>
      <c r="B72" s="237" t="s">
        <v>1013</v>
      </c>
      <c r="C72" s="244" t="s">
        <v>547</v>
      </c>
      <c r="D72" s="244" t="s">
        <v>249</v>
      </c>
      <c r="E72" s="244"/>
      <c r="F72" s="253">
        <v>3</v>
      </c>
      <c r="G72" s="242">
        <v>4</v>
      </c>
      <c r="H72" s="242">
        <v>3</v>
      </c>
      <c r="I72" s="242">
        <v>4</v>
      </c>
      <c r="J72" s="242">
        <v>3</v>
      </c>
      <c r="K72" s="268">
        <v>82.716999999999999</v>
      </c>
      <c r="L72" s="250"/>
      <c r="M72" s="268">
        <v>13.972</v>
      </c>
      <c r="N72" s="244"/>
      <c r="O72" s="312"/>
      <c r="P72" s="244"/>
      <c r="Q72" s="244"/>
    </row>
    <row r="73" spans="1:17" ht="15.75" customHeight="1">
      <c r="A73" s="353">
        <v>68</v>
      </c>
      <c r="B73" s="237" t="s">
        <v>1013</v>
      </c>
      <c r="C73" s="244" t="s">
        <v>360</v>
      </c>
      <c r="D73" s="244" t="s">
        <v>249</v>
      </c>
      <c r="E73" s="244"/>
      <c r="F73" s="253">
        <v>3</v>
      </c>
      <c r="G73" s="242">
        <v>3</v>
      </c>
      <c r="H73" s="242">
        <v>4</v>
      </c>
      <c r="I73" s="242">
        <v>3</v>
      </c>
      <c r="J73" s="242">
        <v>3</v>
      </c>
      <c r="K73" s="268">
        <v>266.41699999999997</v>
      </c>
      <c r="L73" s="250"/>
      <c r="M73" s="268">
        <v>133.27799999999999</v>
      </c>
      <c r="N73" s="244"/>
      <c r="O73" s="312"/>
      <c r="P73" s="244"/>
      <c r="Q73" s="244"/>
    </row>
    <row r="74" spans="1:17" ht="15.75" customHeight="1">
      <c r="A74" s="354">
        <v>69</v>
      </c>
      <c r="B74" s="237" t="s">
        <v>1013</v>
      </c>
      <c r="C74" s="286" t="s">
        <v>309</v>
      </c>
      <c r="D74" s="286" t="s">
        <v>76</v>
      </c>
      <c r="E74" s="286"/>
      <c r="F74" s="286"/>
      <c r="G74" s="288">
        <v>0</v>
      </c>
      <c r="H74" s="288">
        <v>0</v>
      </c>
      <c r="I74" s="288">
        <v>0</v>
      </c>
      <c r="J74" s="288">
        <v>1</v>
      </c>
      <c r="K74" s="310">
        <v>58.15</v>
      </c>
      <c r="L74" s="365"/>
      <c r="M74" s="310">
        <v>20.044</v>
      </c>
      <c r="N74" s="286"/>
      <c r="O74" s="311"/>
      <c r="P74" s="286" t="s">
        <v>1048</v>
      </c>
      <c r="Q74" s="286" t="s">
        <v>1034</v>
      </c>
    </row>
    <row r="75" spans="1:17" ht="15.75" customHeight="1">
      <c r="A75" s="351">
        <v>70</v>
      </c>
      <c r="B75" s="237"/>
      <c r="C75" s="241" t="s">
        <v>297</v>
      </c>
      <c r="D75" s="244" t="s">
        <v>249</v>
      </c>
      <c r="E75" s="244"/>
      <c r="F75" s="245"/>
      <c r="G75" s="246">
        <v>0</v>
      </c>
      <c r="H75" s="246">
        <v>0</v>
      </c>
      <c r="I75" s="246">
        <v>0</v>
      </c>
      <c r="J75" s="246">
        <v>0</v>
      </c>
      <c r="K75" s="268">
        <v>379.65</v>
      </c>
      <c r="L75" s="250"/>
      <c r="M75" s="268">
        <v>287.60700000000003</v>
      </c>
      <c r="N75" s="244"/>
      <c r="O75" s="312"/>
      <c r="P75" s="241" t="s">
        <v>1049</v>
      </c>
      <c r="Q75" s="241"/>
    </row>
    <row r="76" spans="1:17" ht="15.75" customHeight="1">
      <c r="A76" s="353">
        <v>71</v>
      </c>
      <c r="B76" s="237" t="s">
        <v>1013</v>
      </c>
      <c r="C76" s="241" t="s">
        <v>284</v>
      </c>
      <c r="D76" s="244" t="s">
        <v>76</v>
      </c>
      <c r="E76" s="244"/>
      <c r="F76" s="244"/>
      <c r="G76" s="246">
        <v>0</v>
      </c>
      <c r="H76" s="246">
        <v>0</v>
      </c>
      <c r="I76" s="242">
        <v>1</v>
      </c>
      <c r="J76" s="246">
        <v>0</v>
      </c>
      <c r="K76" s="268">
        <v>551.81100000000004</v>
      </c>
      <c r="L76" s="250"/>
      <c r="M76" s="268">
        <v>283.02600000000001</v>
      </c>
      <c r="N76" s="244"/>
      <c r="O76" s="312"/>
      <c r="P76" s="372"/>
      <c r="Q76" s="244"/>
    </row>
    <row r="77" spans="1:17" ht="15.75" customHeight="1">
      <c r="A77" s="354">
        <v>72</v>
      </c>
      <c r="B77" s="237" t="s">
        <v>1013</v>
      </c>
      <c r="C77" s="241" t="s">
        <v>290</v>
      </c>
      <c r="D77" s="244" t="s">
        <v>76</v>
      </c>
      <c r="E77" s="244"/>
      <c r="F77" s="244"/>
      <c r="G77" s="246">
        <v>0</v>
      </c>
      <c r="H77" s="246">
        <v>0</v>
      </c>
      <c r="I77" s="242">
        <v>1</v>
      </c>
      <c r="J77" s="246">
        <v>0</v>
      </c>
      <c r="K77" s="268">
        <v>304.834</v>
      </c>
      <c r="L77" s="250"/>
      <c r="M77" s="268">
        <v>114.598</v>
      </c>
      <c r="N77" s="244"/>
      <c r="O77" s="312"/>
      <c r="P77" s="372"/>
      <c r="Q77" s="244"/>
    </row>
    <row r="78" spans="1:17" ht="15.75" customHeight="1">
      <c r="A78" s="351">
        <v>73</v>
      </c>
      <c r="B78" s="237"/>
      <c r="C78" s="241" t="s">
        <v>340</v>
      </c>
      <c r="D78" s="239" t="s">
        <v>287</v>
      </c>
      <c r="E78" s="239"/>
      <c r="F78" s="239"/>
      <c r="G78" s="293">
        <v>0</v>
      </c>
      <c r="H78" s="293">
        <v>0</v>
      </c>
      <c r="I78" s="293">
        <v>0</v>
      </c>
      <c r="J78" s="293">
        <v>0</v>
      </c>
      <c r="K78" s="267">
        <v>119.229</v>
      </c>
      <c r="L78" s="243"/>
      <c r="M78" s="267">
        <v>103.624</v>
      </c>
      <c r="N78" s="239"/>
      <c r="O78" s="313"/>
      <c r="P78" s="372"/>
      <c r="Q78" s="263"/>
    </row>
    <row r="79" spans="1:17" ht="15.75" customHeight="1">
      <c r="A79" s="353">
        <v>74</v>
      </c>
      <c r="B79" s="237" t="s">
        <v>1013</v>
      </c>
      <c r="C79" s="241" t="s">
        <v>292</v>
      </c>
      <c r="D79" s="244" t="s">
        <v>76</v>
      </c>
      <c r="E79" s="244"/>
      <c r="F79" s="244"/>
      <c r="G79" s="246">
        <v>0</v>
      </c>
      <c r="H79" s="246">
        <v>0</v>
      </c>
      <c r="I79" s="242">
        <v>1</v>
      </c>
      <c r="J79" s="246">
        <v>0</v>
      </c>
      <c r="K79" s="268">
        <v>74.897000000000006</v>
      </c>
      <c r="L79" s="250"/>
      <c r="M79" s="268">
        <v>10.113</v>
      </c>
      <c r="N79" s="244"/>
      <c r="O79" s="312"/>
      <c r="P79" s="241" t="s">
        <v>1050</v>
      </c>
      <c r="Q79" s="241"/>
    </row>
    <row r="80" spans="1:17" ht="15.75" customHeight="1">
      <c r="A80" s="354">
        <v>75</v>
      </c>
      <c r="B80" s="237"/>
      <c r="C80" s="241" t="s">
        <v>329</v>
      </c>
      <c r="D80" s="244" t="s">
        <v>76</v>
      </c>
      <c r="E80" s="253">
        <v>-1</v>
      </c>
      <c r="F80" s="244"/>
      <c r="G80" s="246">
        <v>0</v>
      </c>
      <c r="H80" s="246">
        <v>0</v>
      </c>
      <c r="I80" s="246">
        <v>0</v>
      </c>
      <c r="J80" s="246">
        <v>0</v>
      </c>
      <c r="K80" s="268">
        <v>73.95</v>
      </c>
      <c r="L80" s="250"/>
      <c r="M80" s="268">
        <v>12.784000000000001</v>
      </c>
      <c r="N80" s="244"/>
      <c r="O80" s="312"/>
      <c r="P80" s="372"/>
      <c r="Q80" s="244"/>
    </row>
    <row r="81" spans="1:17" ht="15.75" customHeight="1">
      <c r="A81" s="351">
        <v>76</v>
      </c>
      <c r="B81" s="237" t="s">
        <v>1013</v>
      </c>
      <c r="C81" s="276" t="s">
        <v>533</v>
      </c>
      <c r="D81" s="276" t="s">
        <v>287</v>
      </c>
      <c r="E81" s="239"/>
      <c r="F81" s="239"/>
      <c r="G81" s="293">
        <v>0</v>
      </c>
      <c r="H81" s="293">
        <v>0</v>
      </c>
      <c r="I81" s="242">
        <v>3</v>
      </c>
      <c r="J81" s="242">
        <v>3</v>
      </c>
      <c r="K81" s="267">
        <v>474.91699999999997</v>
      </c>
      <c r="L81" s="239"/>
      <c r="M81" s="267">
        <v>226.626</v>
      </c>
      <c r="N81" s="239"/>
      <c r="O81" s="308">
        <v>45300</v>
      </c>
      <c r="P81" s="239"/>
      <c r="Q81" s="239"/>
    </row>
    <row r="82" spans="1:17" ht="15.75" customHeight="1">
      <c r="A82" s="353">
        <v>77</v>
      </c>
      <c r="B82" s="237" t="s">
        <v>1013</v>
      </c>
      <c r="C82" s="275" t="s">
        <v>468</v>
      </c>
      <c r="D82" s="275" t="s">
        <v>53</v>
      </c>
      <c r="E82" s="244"/>
      <c r="F82" s="244"/>
      <c r="G82" s="246">
        <v>0</v>
      </c>
      <c r="H82" s="242">
        <v>4</v>
      </c>
      <c r="I82" s="246">
        <v>0</v>
      </c>
      <c r="J82" s="246">
        <v>0</v>
      </c>
      <c r="K82" s="268">
        <v>95.516999999999996</v>
      </c>
      <c r="L82" s="244"/>
      <c r="M82" s="268">
        <v>20.215</v>
      </c>
      <c r="N82" s="244"/>
      <c r="O82" s="315">
        <v>45300</v>
      </c>
      <c r="P82" s="244"/>
      <c r="Q82" s="244"/>
    </row>
    <row r="83" spans="1:17" ht="15.75" customHeight="1">
      <c r="A83" s="354">
        <v>78</v>
      </c>
      <c r="B83" s="237" t="s">
        <v>1013</v>
      </c>
      <c r="C83" s="275" t="s">
        <v>483</v>
      </c>
      <c r="D83" s="275" t="s">
        <v>53</v>
      </c>
      <c r="E83" s="244"/>
      <c r="F83" s="244"/>
      <c r="G83" s="246">
        <v>0</v>
      </c>
      <c r="H83" s="246">
        <v>0</v>
      </c>
      <c r="I83" s="246">
        <v>0</v>
      </c>
      <c r="J83" s="242">
        <v>3</v>
      </c>
      <c r="K83" s="268">
        <v>74.466999999999999</v>
      </c>
      <c r="L83" s="244"/>
      <c r="M83" s="289">
        <v>56.534999999999997</v>
      </c>
      <c r="N83" s="244"/>
      <c r="O83" s="315">
        <v>45300</v>
      </c>
      <c r="P83" s="244"/>
      <c r="Q83" s="244"/>
    </row>
    <row r="84" spans="1:17" ht="15.75" customHeight="1">
      <c r="A84" s="351">
        <v>79</v>
      </c>
      <c r="B84" s="237" t="s">
        <v>1013</v>
      </c>
      <c r="C84" s="272" t="s">
        <v>319</v>
      </c>
      <c r="D84" s="275" t="s">
        <v>249</v>
      </c>
      <c r="E84" s="244"/>
      <c r="F84" s="253">
        <v>3</v>
      </c>
      <c r="G84" s="242">
        <v>4</v>
      </c>
      <c r="H84" s="242">
        <v>3</v>
      </c>
      <c r="I84" s="242">
        <v>3</v>
      </c>
      <c r="J84" s="242">
        <v>3</v>
      </c>
      <c r="K84" s="268">
        <v>54.25</v>
      </c>
      <c r="L84" s="244"/>
      <c r="M84" s="289">
        <v>21.459</v>
      </c>
      <c r="N84" s="244"/>
      <c r="O84" s="315">
        <v>45300</v>
      </c>
      <c r="P84" s="241" t="s">
        <v>1051</v>
      </c>
      <c r="Q84" s="241"/>
    </row>
    <row r="85" spans="1:17" ht="15.75" customHeight="1">
      <c r="A85" s="353">
        <v>80</v>
      </c>
      <c r="B85" s="237" t="s">
        <v>1013</v>
      </c>
      <c r="C85" s="275" t="s">
        <v>492</v>
      </c>
      <c r="D85" s="275" t="s">
        <v>249</v>
      </c>
      <c r="E85" s="244"/>
      <c r="F85" s="245"/>
      <c r="G85" s="242">
        <v>2</v>
      </c>
      <c r="H85" s="242">
        <v>2</v>
      </c>
      <c r="I85" s="246">
        <v>0</v>
      </c>
      <c r="J85" s="246">
        <v>0</v>
      </c>
      <c r="K85" s="268">
        <v>35.517000000000003</v>
      </c>
      <c r="L85" s="244"/>
      <c r="M85" s="289">
        <v>14.371</v>
      </c>
      <c r="N85" s="244"/>
      <c r="O85" s="315">
        <v>45300</v>
      </c>
      <c r="P85" s="244"/>
      <c r="Q85" s="244"/>
    </row>
    <row r="86" spans="1:17" ht="15.75" customHeight="1">
      <c r="A86" s="354">
        <v>81</v>
      </c>
      <c r="B86" s="237" t="s">
        <v>1013</v>
      </c>
      <c r="C86" s="328" t="s">
        <v>185</v>
      </c>
      <c r="D86" s="328" t="s">
        <v>249</v>
      </c>
      <c r="E86" s="286"/>
      <c r="F86" s="370"/>
      <c r="G86" s="288">
        <v>0</v>
      </c>
      <c r="H86" s="288">
        <v>0</v>
      </c>
      <c r="I86" s="288">
        <v>0</v>
      </c>
      <c r="J86" s="288">
        <v>1</v>
      </c>
      <c r="K86" s="310">
        <v>269.16699999999997</v>
      </c>
      <c r="L86" s="286"/>
      <c r="M86" s="361">
        <v>177.797</v>
      </c>
      <c r="N86" s="286"/>
      <c r="O86" s="318">
        <v>45300</v>
      </c>
      <c r="P86" s="286" t="s">
        <v>1052</v>
      </c>
      <c r="Q86" s="317" t="s">
        <v>277</v>
      </c>
    </row>
    <row r="87" spans="1:17" ht="15.75" customHeight="1">
      <c r="A87" s="351">
        <v>82</v>
      </c>
      <c r="B87" s="237"/>
      <c r="C87" s="328" t="s">
        <v>191</v>
      </c>
      <c r="D87" s="328" t="s">
        <v>53</v>
      </c>
      <c r="E87" s="286"/>
      <c r="F87" s="370"/>
      <c r="G87" s="288">
        <v>0</v>
      </c>
      <c r="H87" s="288">
        <v>0</v>
      </c>
      <c r="I87" s="288">
        <v>0</v>
      </c>
      <c r="J87" s="288">
        <v>0</v>
      </c>
      <c r="K87" s="310">
        <v>343.483</v>
      </c>
      <c r="L87" s="286"/>
      <c r="M87" s="361">
        <v>239.93600000000001</v>
      </c>
      <c r="N87" s="286"/>
      <c r="O87" s="318">
        <v>45300</v>
      </c>
      <c r="P87" s="286" t="s">
        <v>1053</v>
      </c>
      <c r="Q87" s="317" t="s">
        <v>277</v>
      </c>
    </row>
    <row r="88" spans="1:17" ht="15.75" customHeight="1">
      <c r="A88" s="353">
        <v>83</v>
      </c>
      <c r="B88" s="237" t="s">
        <v>1013</v>
      </c>
      <c r="C88" s="328" t="s">
        <v>206</v>
      </c>
      <c r="D88" s="328" t="s">
        <v>62</v>
      </c>
      <c r="E88" s="286"/>
      <c r="F88" s="370"/>
      <c r="G88" s="288">
        <v>0</v>
      </c>
      <c r="H88" s="288">
        <v>3</v>
      </c>
      <c r="I88" s="288">
        <v>1</v>
      </c>
      <c r="J88" s="288">
        <v>0</v>
      </c>
      <c r="K88" s="310">
        <v>464.31700000000001</v>
      </c>
      <c r="L88" s="286"/>
      <c r="M88" s="361">
        <v>306.37200000000001</v>
      </c>
      <c r="N88" s="286"/>
      <c r="O88" s="318">
        <v>45300</v>
      </c>
      <c r="P88" s="286" t="s">
        <v>1054</v>
      </c>
      <c r="Q88" s="317" t="s">
        <v>277</v>
      </c>
    </row>
    <row r="89" spans="1:17" ht="15.75" customHeight="1">
      <c r="A89" s="354">
        <v>84</v>
      </c>
      <c r="B89" s="237"/>
      <c r="C89" s="328" t="s">
        <v>214</v>
      </c>
      <c r="D89" s="328" t="s">
        <v>53</v>
      </c>
      <c r="E89" s="286"/>
      <c r="F89" s="370"/>
      <c r="G89" s="288">
        <v>0</v>
      </c>
      <c r="H89" s="288">
        <v>0</v>
      </c>
      <c r="I89" s="288">
        <v>0</v>
      </c>
      <c r="J89" s="288">
        <v>0</v>
      </c>
      <c r="K89" s="310">
        <v>644.71699999999998</v>
      </c>
      <c r="L89" s="286"/>
      <c r="M89" s="361">
        <v>582.59900000000005</v>
      </c>
      <c r="N89" s="286"/>
      <c r="O89" s="318">
        <v>45300</v>
      </c>
      <c r="P89" s="286" t="s">
        <v>1055</v>
      </c>
      <c r="Q89" s="317" t="s">
        <v>277</v>
      </c>
    </row>
    <row r="90" spans="1:17" ht="15" customHeight="1">
      <c r="A90" s="351">
        <v>85</v>
      </c>
      <c r="B90" s="237"/>
      <c r="C90" s="328" t="s">
        <v>224</v>
      </c>
      <c r="D90" s="328" t="s">
        <v>62</v>
      </c>
      <c r="E90" s="286"/>
      <c r="F90" s="370"/>
      <c r="G90" s="288">
        <v>0</v>
      </c>
      <c r="H90" s="288">
        <v>0</v>
      </c>
      <c r="I90" s="288">
        <v>0</v>
      </c>
      <c r="J90" s="288">
        <v>0</v>
      </c>
      <c r="K90" s="310">
        <v>192.43299999999999</v>
      </c>
      <c r="L90" s="286"/>
      <c r="M90" s="361">
        <v>139.02799999999999</v>
      </c>
      <c r="N90" s="365"/>
      <c r="O90" s="318">
        <v>45300</v>
      </c>
      <c r="P90" s="286" t="s">
        <v>1056</v>
      </c>
      <c r="Q90" s="317" t="s">
        <v>277</v>
      </c>
    </row>
    <row r="91" spans="1:17" ht="15" customHeight="1">
      <c r="A91" s="353">
        <v>86</v>
      </c>
      <c r="B91" s="275" t="s">
        <v>1013</v>
      </c>
      <c r="C91" s="328" t="s">
        <v>220</v>
      </c>
      <c r="D91" s="328" t="s">
        <v>249</v>
      </c>
      <c r="E91" s="286"/>
      <c r="F91" s="370">
        <v>1</v>
      </c>
      <c r="G91" s="288">
        <v>1</v>
      </c>
      <c r="H91" s="288">
        <v>2</v>
      </c>
      <c r="I91" s="288">
        <v>1</v>
      </c>
      <c r="J91" s="288">
        <v>1</v>
      </c>
      <c r="K91" s="310">
        <v>270.56700000000001</v>
      </c>
      <c r="L91" s="286"/>
      <c r="M91" s="361">
        <v>123.839</v>
      </c>
      <c r="N91" s="365"/>
      <c r="O91" s="318">
        <v>45300</v>
      </c>
      <c r="P91" s="286" t="s">
        <v>1057</v>
      </c>
      <c r="Q91" s="317" t="s">
        <v>277</v>
      </c>
    </row>
    <row r="92" spans="1:17" ht="15" customHeight="1">
      <c r="A92" s="354">
        <v>87</v>
      </c>
      <c r="B92" s="275" t="s">
        <v>1013</v>
      </c>
      <c r="C92" s="276" t="s">
        <v>515</v>
      </c>
      <c r="D92" s="276" t="s">
        <v>1058</v>
      </c>
      <c r="E92" s="239"/>
      <c r="F92" s="294">
        <v>4</v>
      </c>
      <c r="G92" s="293">
        <v>4</v>
      </c>
      <c r="H92" s="293">
        <v>4</v>
      </c>
      <c r="I92" s="293">
        <v>4</v>
      </c>
      <c r="J92" s="293">
        <v>4</v>
      </c>
      <c r="K92" s="267">
        <v>102.651</v>
      </c>
      <c r="L92" s="239"/>
      <c r="M92" s="373">
        <v>342.89</v>
      </c>
      <c r="N92" s="243"/>
      <c r="O92" s="308">
        <v>45300</v>
      </c>
      <c r="P92" s="243"/>
      <c r="Q92" s="243"/>
    </row>
    <row r="93" spans="1:17" ht="15" customHeight="1">
      <c r="A93" s="351">
        <v>88</v>
      </c>
      <c r="B93" s="275" t="s">
        <v>1013</v>
      </c>
      <c r="C93" s="275" t="s">
        <v>506</v>
      </c>
      <c r="D93" s="275" t="s">
        <v>249</v>
      </c>
      <c r="E93" s="244"/>
      <c r="F93" s="253">
        <v>4</v>
      </c>
      <c r="G93" s="242">
        <v>4</v>
      </c>
      <c r="H93" s="242">
        <v>4</v>
      </c>
      <c r="I93" s="242">
        <v>4</v>
      </c>
      <c r="J93" s="242">
        <v>4</v>
      </c>
      <c r="K93" s="268">
        <v>511.767</v>
      </c>
      <c r="L93" s="244"/>
      <c r="M93" s="289">
        <v>302.87400000000002</v>
      </c>
      <c r="N93" s="244"/>
      <c r="O93" s="315">
        <v>45300</v>
      </c>
      <c r="P93" s="244"/>
      <c r="Q93" s="244"/>
    </row>
    <row r="94" spans="1:17" ht="15" customHeight="1">
      <c r="A94" s="353">
        <v>89</v>
      </c>
      <c r="B94" s="275" t="s">
        <v>1013</v>
      </c>
      <c r="C94" s="275" t="s">
        <v>488</v>
      </c>
      <c r="D94" s="275" t="s">
        <v>76</v>
      </c>
      <c r="E94" s="244"/>
      <c r="F94" s="245"/>
      <c r="G94" s="246">
        <v>0</v>
      </c>
      <c r="H94" s="246">
        <v>0</v>
      </c>
      <c r="I94" s="246">
        <v>0</v>
      </c>
      <c r="J94" s="242">
        <v>2</v>
      </c>
      <c r="K94" s="268">
        <v>121.063</v>
      </c>
      <c r="L94" s="244"/>
      <c r="M94" s="289">
        <v>38.768000000000001</v>
      </c>
      <c r="N94" s="244"/>
      <c r="O94" s="315">
        <v>45300</v>
      </c>
      <c r="P94" s="244"/>
      <c r="Q94" s="244"/>
    </row>
    <row r="95" spans="1:17" ht="15" customHeight="1">
      <c r="A95" s="354">
        <v>90</v>
      </c>
      <c r="B95" s="275" t="s">
        <v>1013</v>
      </c>
      <c r="C95" s="275" t="s">
        <v>526</v>
      </c>
      <c r="D95" s="275" t="s">
        <v>249</v>
      </c>
      <c r="E95" s="244"/>
      <c r="F95" s="245"/>
      <c r="G95" s="246">
        <v>0</v>
      </c>
      <c r="H95" s="242">
        <v>4</v>
      </c>
      <c r="I95" s="242">
        <v>1</v>
      </c>
      <c r="J95" s="246">
        <v>0</v>
      </c>
      <c r="K95" s="268">
        <v>454.92700000000002</v>
      </c>
      <c r="L95" s="244"/>
      <c r="M95" s="289">
        <v>204.81299999999999</v>
      </c>
      <c r="N95" s="244"/>
      <c r="O95" s="315">
        <v>45300</v>
      </c>
      <c r="P95" s="244"/>
      <c r="Q95" s="244"/>
    </row>
    <row r="96" spans="1:17" ht="15" customHeight="1">
      <c r="A96" s="351">
        <v>91</v>
      </c>
      <c r="B96" s="275" t="s">
        <v>1013</v>
      </c>
      <c r="C96" s="275" t="s">
        <v>530</v>
      </c>
      <c r="D96" s="275" t="s">
        <v>76</v>
      </c>
      <c r="E96" s="244"/>
      <c r="F96" s="245"/>
      <c r="G96" s="246">
        <v>0</v>
      </c>
      <c r="H96" s="242">
        <v>2</v>
      </c>
      <c r="I96" s="242">
        <v>1</v>
      </c>
      <c r="J96" s="246">
        <v>0</v>
      </c>
      <c r="K96" s="268">
        <v>686.16</v>
      </c>
      <c r="L96" s="244"/>
      <c r="M96" s="289">
        <v>280.64499999999998</v>
      </c>
      <c r="N96" s="244"/>
      <c r="O96" s="315">
        <v>45300</v>
      </c>
      <c r="P96" s="244"/>
      <c r="Q96" s="244"/>
    </row>
    <row r="97" spans="1:17" ht="15" customHeight="1">
      <c r="A97" s="353">
        <v>92</v>
      </c>
      <c r="B97" s="275"/>
      <c r="C97" s="328" t="s">
        <v>232</v>
      </c>
      <c r="D97" s="328" t="s">
        <v>62</v>
      </c>
      <c r="E97" s="286"/>
      <c r="F97" s="370"/>
      <c r="G97" s="288">
        <v>0</v>
      </c>
      <c r="H97" s="288">
        <v>0</v>
      </c>
      <c r="I97" s="288">
        <v>0</v>
      </c>
      <c r="J97" s="288">
        <v>0</v>
      </c>
      <c r="K97" s="310">
        <v>104.9</v>
      </c>
      <c r="L97" s="286"/>
      <c r="M97" s="361">
        <v>76.75</v>
      </c>
      <c r="N97" s="286"/>
      <c r="O97" s="318">
        <v>45300</v>
      </c>
      <c r="P97" s="286" t="s">
        <v>1059</v>
      </c>
      <c r="Q97" s="286" t="s">
        <v>1034</v>
      </c>
    </row>
    <row r="98" spans="1:17" ht="15" customHeight="1">
      <c r="A98" s="354">
        <v>93</v>
      </c>
      <c r="B98" s="275" t="s">
        <v>1013</v>
      </c>
      <c r="C98" s="275" t="s">
        <v>369</v>
      </c>
      <c r="D98" s="275" t="s">
        <v>53</v>
      </c>
      <c r="E98" s="244"/>
      <c r="F98" s="245"/>
      <c r="G98" s="242">
        <v>1</v>
      </c>
      <c r="H98" s="242">
        <v>1</v>
      </c>
      <c r="I98" s="242">
        <v>3</v>
      </c>
      <c r="J98" s="242">
        <v>1</v>
      </c>
      <c r="K98" s="268">
        <v>111.483</v>
      </c>
      <c r="L98" s="244"/>
      <c r="M98" s="289">
        <v>14.573</v>
      </c>
      <c r="N98" s="244"/>
      <c r="O98" s="315">
        <v>45300</v>
      </c>
      <c r="P98" s="244"/>
      <c r="Q98" s="244"/>
    </row>
    <row r="99" spans="1:17" ht="15" customHeight="1">
      <c r="A99" s="351">
        <v>94</v>
      </c>
      <c r="B99" s="275"/>
      <c r="C99" s="272" t="s">
        <v>342</v>
      </c>
      <c r="D99" s="275" t="s">
        <v>76</v>
      </c>
      <c r="E99" s="244"/>
      <c r="F99" s="245"/>
      <c r="G99" s="246">
        <v>0</v>
      </c>
      <c r="H99" s="246">
        <v>0</v>
      </c>
      <c r="I99" s="246">
        <v>0</v>
      </c>
      <c r="J99" s="246">
        <v>0</v>
      </c>
      <c r="K99" s="268">
        <v>245.53700000000001</v>
      </c>
      <c r="L99" s="244"/>
      <c r="M99" s="289">
        <v>112.464</v>
      </c>
      <c r="N99" s="244"/>
      <c r="O99" s="315">
        <v>45300</v>
      </c>
      <c r="P99" s="334"/>
      <c r="Q99" s="266"/>
    </row>
    <row r="100" spans="1:17" ht="15" customHeight="1">
      <c r="A100" s="353">
        <v>95</v>
      </c>
      <c r="B100" s="275"/>
      <c r="C100" s="275" t="s">
        <v>365</v>
      </c>
      <c r="D100" s="275" t="s">
        <v>249</v>
      </c>
      <c r="E100" s="244"/>
      <c r="F100" s="369">
        <v>0</v>
      </c>
      <c r="G100" s="242">
        <v>0</v>
      </c>
      <c r="H100" s="242">
        <v>0</v>
      </c>
      <c r="I100" s="242">
        <v>0</v>
      </c>
      <c r="J100" s="242">
        <v>0</v>
      </c>
      <c r="K100" s="268">
        <v>326.55</v>
      </c>
      <c r="L100" s="244"/>
      <c r="M100" s="289">
        <v>334.12299999999999</v>
      </c>
      <c r="N100" s="244"/>
      <c r="O100" s="315">
        <v>45300</v>
      </c>
      <c r="P100" s="244"/>
      <c r="Q100" s="244"/>
    </row>
    <row r="101" spans="1:17" ht="15" customHeight="1">
      <c r="A101" s="354">
        <v>96</v>
      </c>
      <c r="B101" s="275"/>
      <c r="C101" s="276" t="s">
        <v>444</v>
      </c>
      <c r="D101" s="276" t="s">
        <v>445</v>
      </c>
      <c r="E101" s="239"/>
      <c r="F101" s="294"/>
      <c r="G101" s="293">
        <v>0</v>
      </c>
      <c r="H101" s="293">
        <v>0</v>
      </c>
      <c r="I101" s="293">
        <v>0</v>
      </c>
      <c r="J101" s="293">
        <v>0</v>
      </c>
      <c r="K101" s="267">
        <v>400.8</v>
      </c>
      <c r="L101" s="239"/>
      <c r="M101" s="373">
        <v>293.96699999999998</v>
      </c>
      <c r="N101" s="239"/>
      <c r="O101" s="308">
        <v>45300</v>
      </c>
      <c r="P101" s="239"/>
      <c r="Q101" s="239"/>
    </row>
    <row r="102" spans="1:17" ht="15" customHeight="1">
      <c r="A102" s="351">
        <v>97</v>
      </c>
      <c r="B102" s="275" t="s">
        <v>1013</v>
      </c>
      <c r="C102" s="275" t="s">
        <v>372</v>
      </c>
      <c r="D102" s="275" t="s">
        <v>249</v>
      </c>
      <c r="E102" s="244"/>
      <c r="F102" s="245"/>
      <c r="G102" s="242">
        <v>1</v>
      </c>
      <c r="H102" s="242">
        <v>1</v>
      </c>
      <c r="I102" s="246">
        <v>0</v>
      </c>
      <c r="J102" s="246">
        <v>0</v>
      </c>
      <c r="K102" s="268">
        <v>74.400000000000006</v>
      </c>
      <c r="L102" s="244"/>
      <c r="M102" s="289">
        <v>17.753</v>
      </c>
      <c r="N102" s="244"/>
      <c r="O102" s="315">
        <v>45300</v>
      </c>
      <c r="P102" s="266"/>
      <c r="Q102" s="266"/>
    </row>
    <row r="103" spans="1:17" ht="15" customHeight="1">
      <c r="A103" s="353">
        <v>98</v>
      </c>
      <c r="B103" s="275"/>
      <c r="C103" s="275" t="s">
        <v>387</v>
      </c>
      <c r="D103" s="275" t="s">
        <v>62</v>
      </c>
      <c r="E103" s="244"/>
      <c r="F103" s="245"/>
      <c r="G103" s="246">
        <v>0</v>
      </c>
      <c r="H103" s="246">
        <v>0</v>
      </c>
      <c r="I103" s="246">
        <v>0</v>
      </c>
      <c r="J103" s="246">
        <v>0</v>
      </c>
      <c r="K103" s="268">
        <v>105.35</v>
      </c>
      <c r="L103" s="244"/>
      <c r="M103" s="289">
        <v>63.16</v>
      </c>
      <c r="N103" s="244"/>
      <c r="O103" s="315">
        <v>45300</v>
      </c>
      <c r="P103" s="244"/>
      <c r="Q103" s="244"/>
    </row>
    <row r="104" spans="1:17" ht="15" customHeight="1">
      <c r="A104" s="354">
        <v>99</v>
      </c>
      <c r="B104" s="275" t="s">
        <v>1013</v>
      </c>
      <c r="C104" s="275" t="s">
        <v>500</v>
      </c>
      <c r="D104" s="275" t="s">
        <v>53</v>
      </c>
      <c r="E104" s="244"/>
      <c r="F104" s="245"/>
      <c r="G104" s="246">
        <v>0</v>
      </c>
      <c r="H104" s="242">
        <v>2</v>
      </c>
      <c r="I104" s="246">
        <v>0</v>
      </c>
      <c r="J104" s="246">
        <v>0</v>
      </c>
      <c r="K104" s="268">
        <v>106.517</v>
      </c>
      <c r="L104" s="244"/>
      <c r="M104" s="289">
        <v>71.292000000000002</v>
      </c>
      <c r="N104" s="244"/>
      <c r="O104" s="315">
        <v>45300</v>
      </c>
      <c r="P104" s="244"/>
      <c r="Q104" s="244"/>
    </row>
    <row r="105" spans="1:17" ht="15" customHeight="1">
      <c r="A105" s="351">
        <v>100</v>
      </c>
      <c r="B105" s="275" t="s">
        <v>1013</v>
      </c>
      <c r="C105" s="275" t="s">
        <v>510</v>
      </c>
      <c r="D105" s="275" t="s">
        <v>249</v>
      </c>
      <c r="E105" s="244"/>
      <c r="F105" s="369">
        <v>0</v>
      </c>
      <c r="G105" s="242">
        <v>1</v>
      </c>
      <c r="H105" s="242">
        <v>2</v>
      </c>
      <c r="I105" s="242">
        <v>0</v>
      </c>
      <c r="J105" s="242">
        <v>0</v>
      </c>
      <c r="K105" s="268">
        <v>264</v>
      </c>
      <c r="L105" s="244"/>
      <c r="M105" s="289">
        <v>131.15600000000001</v>
      </c>
      <c r="N105" s="244"/>
      <c r="O105" s="315">
        <v>45300</v>
      </c>
      <c r="P105" s="244"/>
      <c r="Q105" s="244"/>
    </row>
    <row r="106" spans="1:17" ht="15" customHeight="1">
      <c r="A106" s="353">
        <v>101</v>
      </c>
      <c r="B106" s="275" t="s">
        <v>1013</v>
      </c>
      <c r="C106" s="275" t="s">
        <v>567</v>
      </c>
      <c r="D106" s="275" t="s">
        <v>249</v>
      </c>
      <c r="E106" s="244"/>
      <c r="F106" s="253">
        <v>1</v>
      </c>
      <c r="G106" s="242">
        <v>1</v>
      </c>
      <c r="H106" s="242">
        <v>3</v>
      </c>
      <c r="I106" s="242">
        <v>3</v>
      </c>
      <c r="J106" s="242">
        <v>1</v>
      </c>
      <c r="K106" s="268">
        <v>210.2</v>
      </c>
      <c r="L106" s="244"/>
      <c r="M106" s="289">
        <v>91.403000000000006</v>
      </c>
      <c r="N106" s="244"/>
      <c r="O106" s="315">
        <v>45300</v>
      </c>
      <c r="P106" s="266"/>
      <c r="Q106" s="266"/>
    </row>
    <row r="107" spans="1:17" ht="15" customHeight="1">
      <c r="A107" s="354">
        <v>102</v>
      </c>
      <c r="B107" s="275" t="s">
        <v>1013</v>
      </c>
      <c r="C107" s="276" t="s">
        <v>565</v>
      </c>
      <c r="D107" s="276" t="s">
        <v>445</v>
      </c>
      <c r="E107" s="239"/>
      <c r="F107" s="294"/>
      <c r="G107" s="293">
        <v>0</v>
      </c>
      <c r="H107" s="293">
        <v>1</v>
      </c>
      <c r="I107" s="293">
        <v>1</v>
      </c>
      <c r="J107" s="293">
        <v>0</v>
      </c>
      <c r="K107" s="267">
        <v>375.87400000000002</v>
      </c>
      <c r="L107" s="239"/>
      <c r="M107" s="373">
        <v>244.465</v>
      </c>
      <c r="N107" s="239"/>
      <c r="O107" s="308">
        <v>45300</v>
      </c>
      <c r="P107" s="239"/>
      <c r="Q107" s="239"/>
    </row>
    <row r="108" spans="1:17" ht="15" customHeight="1">
      <c r="A108" s="351">
        <v>103</v>
      </c>
      <c r="B108" s="275" t="s">
        <v>1013</v>
      </c>
      <c r="C108" s="328" t="s">
        <v>139</v>
      </c>
      <c r="D108" s="328" t="s">
        <v>76</v>
      </c>
      <c r="E108" s="286"/>
      <c r="F108" s="370"/>
      <c r="G108" s="288">
        <v>0</v>
      </c>
      <c r="H108" s="288">
        <v>0</v>
      </c>
      <c r="I108" s="288">
        <v>0</v>
      </c>
      <c r="J108" s="288">
        <v>1</v>
      </c>
      <c r="K108" s="310">
        <v>248.17699999999999</v>
      </c>
      <c r="L108" s="286"/>
      <c r="M108" s="361">
        <v>98.757000000000005</v>
      </c>
      <c r="N108" s="286"/>
      <c r="O108" s="318">
        <v>45300</v>
      </c>
      <c r="P108" s="286" t="s">
        <v>1060</v>
      </c>
      <c r="Q108" s="317" t="s">
        <v>277</v>
      </c>
    </row>
    <row r="109" spans="1:17" ht="15" customHeight="1">
      <c r="A109" s="353">
        <v>104</v>
      </c>
      <c r="B109" s="275" t="s">
        <v>1013</v>
      </c>
      <c r="C109" s="328" t="s">
        <v>166</v>
      </c>
      <c r="D109" s="328" t="s">
        <v>76</v>
      </c>
      <c r="E109" s="286"/>
      <c r="F109" s="370"/>
      <c r="G109" s="288">
        <v>0</v>
      </c>
      <c r="H109" s="288">
        <v>0</v>
      </c>
      <c r="I109" s="288">
        <v>1</v>
      </c>
      <c r="J109" s="288">
        <v>3</v>
      </c>
      <c r="K109" s="310">
        <v>674.16</v>
      </c>
      <c r="L109" s="286"/>
      <c r="M109" s="361">
        <v>250.709</v>
      </c>
      <c r="N109" s="286"/>
      <c r="O109" s="318">
        <v>45300</v>
      </c>
      <c r="P109" s="286" t="s">
        <v>1061</v>
      </c>
      <c r="Q109" s="317" t="s">
        <v>277</v>
      </c>
    </row>
    <row r="110" spans="1:17" ht="15" customHeight="1">
      <c r="A110" s="354">
        <v>105</v>
      </c>
      <c r="B110" s="275" t="s">
        <v>1013</v>
      </c>
      <c r="C110" s="328" t="s">
        <v>168</v>
      </c>
      <c r="D110" s="328" t="s">
        <v>76</v>
      </c>
      <c r="E110" s="286"/>
      <c r="F110" s="370"/>
      <c r="G110" s="288">
        <v>0</v>
      </c>
      <c r="H110" s="288">
        <v>0</v>
      </c>
      <c r="I110" s="288">
        <v>1</v>
      </c>
      <c r="J110" s="288">
        <v>2</v>
      </c>
      <c r="K110" s="310">
        <v>100.95399999999999</v>
      </c>
      <c r="L110" s="286"/>
      <c r="M110" s="361">
        <v>24.027000000000001</v>
      </c>
      <c r="N110" s="286"/>
      <c r="O110" s="318">
        <v>45300</v>
      </c>
      <c r="P110" s="286" t="s">
        <v>1062</v>
      </c>
      <c r="Q110" s="317" t="s">
        <v>277</v>
      </c>
    </row>
    <row r="111" spans="1:17" ht="15" customHeight="1">
      <c r="A111" s="351">
        <v>106</v>
      </c>
      <c r="B111" s="283" t="s">
        <v>1013</v>
      </c>
      <c r="C111" s="328" t="s">
        <v>173</v>
      </c>
      <c r="D111" s="328" t="s">
        <v>76</v>
      </c>
      <c r="E111" s="286"/>
      <c r="F111" s="370"/>
      <c r="G111" s="288">
        <v>0</v>
      </c>
      <c r="H111" s="288">
        <v>0</v>
      </c>
      <c r="I111" s="288">
        <v>1</v>
      </c>
      <c r="J111" s="288">
        <v>0</v>
      </c>
      <c r="K111" s="310">
        <v>551.12599999999998</v>
      </c>
      <c r="L111" s="286"/>
      <c r="M111" s="361">
        <v>317.51799999999997</v>
      </c>
      <c r="N111" s="317"/>
      <c r="O111" s="318">
        <v>45300</v>
      </c>
      <c r="P111" s="286" t="s">
        <v>1063</v>
      </c>
      <c r="Q111" s="317" t="s">
        <v>277</v>
      </c>
    </row>
    <row r="112" spans="1:17" ht="15" customHeight="1">
      <c r="A112" s="353">
        <v>107</v>
      </c>
      <c r="B112" s="275" t="s">
        <v>1013</v>
      </c>
      <c r="C112" s="275" t="s">
        <v>557</v>
      </c>
      <c r="D112" s="275" t="s">
        <v>249</v>
      </c>
      <c r="E112" s="244"/>
      <c r="F112" s="245"/>
      <c r="G112" s="246">
        <v>0</v>
      </c>
      <c r="H112" s="246">
        <v>0</v>
      </c>
      <c r="I112" s="242">
        <v>1</v>
      </c>
      <c r="J112" s="246">
        <v>0</v>
      </c>
      <c r="K112" s="268">
        <v>480.28300000000002</v>
      </c>
      <c r="L112" s="244"/>
      <c r="M112" s="289">
        <v>241.51</v>
      </c>
      <c r="N112" s="244"/>
      <c r="O112" s="315">
        <v>45300</v>
      </c>
      <c r="P112" s="244"/>
      <c r="Q112" s="244"/>
    </row>
    <row r="113" spans="1:17" ht="15" customHeight="1">
      <c r="A113" s="354">
        <v>108</v>
      </c>
      <c r="B113" s="283" t="s">
        <v>1013</v>
      </c>
      <c r="C113" s="276" t="s">
        <v>778</v>
      </c>
      <c r="D113" s="276" t="s">
        <v>1064</v>
      </c>
      <c r="E113" s="239"/>
      <c r="F113" s="369">
        <v>4</v>
      </c>
      <c r="G113" s="242">
        <v>4</v>
      </c>
      <c r="H113" s="242">
        <v>6</v>
      </c>
      <c r="I113" s="242">
        <v>4</v>
      </c>
      <c r="J113" s="242">
        <v>4</v>
      </c>
      <c r="K113" s="267">
        <v>454.56200000000001</v>
      </c>
      <c r="L113" s="239"/>
      <c r="M113" s="373">
        <v>387.42500000000001</v>
      </c>
      <c r="N113" s="239"/>
      <c r="O113" s="308">
        <v>45300</v>
      </c>
      <c r="P113" s="239"/>
      <c r="Q113" s="239"/>
    </row>
    <row r="114" spans="1:17" ht="15" customHeight="1">
      <c r="A114" s="351">
        <v>109</v>
      </c>
      <c r="B114" s="283" t="s">
        <v>1013</v>
      </c>
      <c r="C114" s="276" t="s">
        <v>775</v>
      </c>
      <c r="D114" s="276" t="s">
        <v>1064</v>
      </c>
      <c r="E114" s="239"/>
      <c r="F114" s="369">
        <v>0</v>
      </c>
      <c r="G114" s="242">
        <v>0</v>
      </c>
      <c r="H114" s="242">
        <v>1</v>
      </c>
      <c r="I114" s="242">
        <v>1</v>
      </c>
      <c r="J114" s="242">
        <v>0</v>
      </c>
      <c r="K114" s="267">
        <v>715.03200000000004</v>
      </c>
      <c r="L114" s="239"/>
      <c r="M114" s="373">
        <v>562.65099999999995</v>
      </c>
      <c r="N114" s="239"/>
      <c r="O114" s="308">
        <v>45300</v>
      </c>
      <c r="P114" s="239"/>
      <c r="Q114" s="239"/>
    </row>
    <row r="115" spans="1:17" ht="15" customHeight="1">
      <c r="A115" s="353">
        <v>110</v>
      </c>
      <c r="B115" s="283"/>
      <c r="C115" s="275" t="s">
        <v>554</v>
      </c>
      <c r="D115" s="275" t="s">
        <v>62</v>
      </c>
      <c r="E115" s="244"/>
      <c r="F115" s="245"/>
      <c r="G115" s="246">
        <v>0</v>
      </c>
      <c r="H115" s="246">
        <v>0</v>
      </c>
      <c r="I115" s="246">
        <v>0</v>
      </c>
      <c r="J115" s="246">
        <v>0</v>
      </c>
      <c r="K115" s="268">
        <v>38.65</v>
      </c>
      <c r="L115" s="244"/>
      <c r="M115" s="289">
        <v>24.155000000000001</v>
      </c>
      <c r="N115" s="244"/>
      <c r="O115" s="315">
        <v>45300</v>
      </c>
      <c r="P115" s="244"/>
      <c r="Q115" s="244"/>
    </row>
    <row r="116" spans="1:17" ht="15" customHeight="1">
      <c r="A116" s="354">
        <v>111</v>
      </c>
      <c r="B116" s="283"/>
      <c r="C116" s="328" t="s">
        <v>125</v>
      </c>
      <c r="D116" s="328" t="s">
        <v>62</v>
      </c>
      <c r="E116" s="286"/>
      <c r="F116" s="370"/>
      <c r="G116" s="288">
        <v>0</v>
      </c>
      <c r="H116" s="288">
        <v>0</v>
      </c>
      <c r="I116" s="288">
        <v>0</v>
      </c>
      <c r="J116" s="288">
        <v>0</v>
      </c>
      <c r="K116" s="310">
        <v>64.033000000000001</v>
      </c>
      <c r="L116" s="286"/>
      <c r="M116" s="361">
        <v>20.988</v>
      </c>
      <c r="N116" s="286"/>
      <c r="O116" s="318">
        <v>45300</v>
      </c>
      <c r="P116" s="286" t="s">
        <v>1065</v>
      </c>
      <c r="Q116" s="286" t="s">
        <v>1034</v>
      </c>
    </row>
    <row r="117" spans="1:17" ht="15" customHeight="1">
      <c r="A117" s="351">
        <v>112</v>
      </c>
      <c r="B117" s="283"/>
      <c r="C117" s="328" t="s">
        <v>114</v>
      </c>
      <c r="D117" s="328" t="s">
        <v>76</v>
      </c>
      <c r="E117" s="286"/>
      <c r="F117" s="370"/>
      <c r="G117" s="288">
        <v>0</v>
      </c>
      <c r="H117" s="288">
        <v>0</v>
      </c>
      <c r="I117" s="288">
        <v>0</v>
      </c>
      <c r="J117" s="288">
        <v>0</v>
      </c>
      <c r="K117" s="310">
        <v>91.063000000000002</v>
      </c>
      <c r="L117" s="286"/>
      <c r="M117" s="361">
        <v>39.024000000000001</v>
      </c>
      <c r="N117" s="286"/>
      <c r="O117" s="318">
        <v>45300</v>
      </c>
      <c r="P117" s="286" t="s">
        <v>1066</v>
      </c>
      <c r="Q117" s="286" t="s">
        <v>1034</v>
      </c>
    </row>
    <row r="118" spans="1:17" ht="15" customHeight="1">
      <c r="A118" s="353">
        <v>113</v>
      </c>
      <c r="B118" s="283"/>
      <c r="C118" s="328" t="s">
        <v>130</v>
      </c>
      <c r="D118" s="328" t="s">
        <v>76</v>
      </c>
      <c r="E118" s="286"/>
      <c r="F118" s="370"/>
      <c r="G118" s="288">
        <v>0</v>
      </c>
      <c r="H118" s="288">
        <v>0</v>
      </c>
      <c r="I118" s="288">
        <v>0</v>
      </c>
      <c r="J118" s="288">
        <v>0</v>
      </c>
      <c r="K118" s="310">
        <v>165.446</v>
      </c>
      <c r="L118" s="286"/>
      <c r="M118" s="361">
        <v>77.471999999999994</v>
      </c>
      <c r="N118" s="286"/>
      <c r="O118" s="318">
        <v>45300</v>
      </c>
      <c r="P118" s="286" t="s">
        <v>1067</v>
      </c>
      <c r="Q118" s="286" t="s">
        <v>1034</v>
      </c>
    </row>
    <row r="119" spans="1:17" ht="15" customHeight="1">
      <c r="A119" s="354">
        <v>114</v>
      </c>
      <c r="B119" s="283" t="s">
        <v>1013</v>
      </c>
      <c r="C119" s="328" t="s">
        <v>142</v>
      </c>
      <c r="D119" s="328" t="s">
        <v>62</v>
      </c>
      <c r="E119" s="286"/>
      <c r="F119" s="370"/>
      <c r="G119" s="288">
        <v>0</v>
      </c>
      <c r="H119" s="288">
        <v>0</v>
      </c>
      <c r="I119" s="288">
        <v>0</v>
      </c>
      <c r="J119" s="288">
        <v>1</v>
      </c>
      <c r="K119" s="310">
        <v>114.81699999999999</v>
      </c>
      <c r="L119" s="286"/>
      <c r="M119" s="361">
        <v>54.628999999999998</v>
      </c>
      <c r="N119" s="286"/>
      <c r="O119" s="318">
        <v>45300</v>
      </c>
      <c r="P119" s="286" t="s">
        <v>1068</v>
      </c>
      <c r="Q119" s="286" t="s">
        <v>1034</v>
      </c>
    </row>
    <row r="120" spans="1:17" ht="15" customHeight="1">
      <c r="A120" s="351">
        <v>115</v>
      </c>
      <c r="B120" s="283" t="s">
        <v>1013</v>
      </c>
      <c r="C120" s="328" t="s">
        <v>155</v>
      </c>
      <c r="D120" s="328" t="s">
        <v>62</v>
      </c>
      <c r="E120" s="286"/>
      <c r="F120" s="370"/>
      <c r="G120" s="288">
        <v>0</v>
      </c>
      <c r="H120" s="288">
        <v>1</v>
      </c>
      <c r="I120" s="288">
        <v>0</v>
      </c>
      <c r="J120" s="288">
        <v>0</v>
      </c>
      <c r="K120" s="310">
        <v>118.95</v>
      </c>
      <c r="L120" s="286"/>
      <c r="M120" s="361">
        <v>69.341999999999999</v>
      </c>
      <c r="N120" s="286"/>
      <c r="O120" s="318">
        <v>45300</v>
      </c>
      <c r="P120" s="286" t="s">
        <v>1069</v>
      </c>
      <c r="Q120" s="286" t="s">
        <v>1034</v>
      </c>
    </row>
    <row r="121" spans="1:17" ht="15" customHeight="1">
      <c r="A121" s="353">
        <v>116</v>
      </c>
      <c r="B121" s="283"/>
      <c r="C121" s="328" t="s">
        <v>350</v>
      </c>
      <c r="D121" s="328" t="s">
        <v>351</v>
      </c>
      <c r="E121" s="286"/>
      <c r="F121" s="370"/>
      <c r="G121" s="288">
        <v>0</v>
      </c>
      <c r="H121" s="288">
        <v>0</v>
      </c>
      <c r="I121" s="288">
        <v>0</v>
      </c>
      <c r="J121" s="288">
        <v>0</v>
      </c>
      <c r="K121" s="310">
        <v>16.509</v>
      </c>
      <c r="L121" s="286"/>
      <c r="M121" s="310"/>
      <c r="N121" s="286"/>
      <c r="O121" s="318">
        <v>45282</v>
      </c>
      <c r="P121" s="286"/>
      <c r="Q121" s="286"/>
    </row>
    <row r="122" spans="1:17" ht="15" customHeight="1">
      <c r="A122" s="354">
        <v>117</v>
      </c>
      <c r="B122" s="283"/>
      <c r="C122" s="276" t="s">
        <v>416</v>
      </c>
      <c r="D122" s="276" t="s">
        <v>287</v>
      </c>
      <c r="E122" s="239"/>
      <c r="F122" s="294"/>
      <c r="G122" s="293">
        <v>0</v>
      </c>
      <c r="H122" s="293">
        <v>0</v>
      </c>
      <c r="I122" s="293">
        <v>0</v>
      </c>
      <c r="J122" s="293">
        <v>0</v>
      </c>
      <c r="K122" s="267">
        <v>97.629000000000005</v>
      </c>
      <c r="L122" s="239"/>
      <c r="M122" s="267">
        <v>97.629000000000005</v>
      </c>
      <c r="N122" s="239"/>
      <c r="O122" s="308">
        <v>45282</v>
      </c>
      <c r="P122" s="239"/>
      <c r="Q122" s="239"/>
    </row>
    <row r="123" spans="1:17" ht="15" customHeight="1">
      <c r="A123" s="351">
        <v>118</v>
      </c>
      <c r="B123" s="371" t="s">
        <v>1013</v>
      </c>
      <c r="C123" s="328" t="s">
        <v>401</v>
      </c>
      <c r="D123" s="328" t="s">
        <v>62</v>
      </c>
      <c r="E123" s="286"/>
      <c r="F123" s="370"/>
      <c r="G123" s="288">
        <v>0</v>
      </c>
      <c r="H123" s="288">
        <v>0</v>
      </c>
      <c r="I123" s="288">
        <v>0</v>
      </c>
      <c r="J123" s="288">
        <v>1</v>
      </c>
      <c r="K123" s="310">
        <v>30.167000000000002</v>
      </c>
      <c r="L123" s="286"/>
      <c r="M123" s="310"/>
      <c r="N123" s="286"/>
      <c r="O123" s="311">
        <v>45282</v>
      </c>
      <c r="P123" s="286"/>
      <c r="Q123" s="286"/>
    </row>
    <row r="124" spans="1:17" ht="15" customHeight="1">
      <c r="A124" s="353">
        <v>119</v>
      </c>
      <c r="B124" s="275"/>
      <c r="C124" s="275" t="s">
        <v>357</v>
      </c>
      <c r="D124" s="275" t="s">
        <v>62</v>
      </c>
      <c r="E124" s="244"/>
      <c r="F124" s="245"/>
      <c r="G124" s="246">
        <v>0</v>
      </c>
      <c r="H124" s="246">
        <v>0</v>
      </c>
      <c r="I124" s="246">
        <v>0</v>
      </c>
      <c r="J124" s="246">
        <v>0</v>
      </c>
      <c r="K124" s="268">
        <v>74.349999999999994</v>
      </c>
      <c r="L124" s="244"/>
      <c r="M124" s="268">
        <v>57.328000000000003</v>
      </c>
      <c r="N124" s="244"/>
      <c r="O124" s="312">
        <v>45282</v>
      </c>
      <c r="P124" s="244"/>
      <c r="Q124" s="244"/>
    </row>
    <row r="125" spans="1:17" ht="15" customHeight="1">
      <c r="A125" s="354">
        <v>120</v>
      </c>
      <c r="B125" s="371" t="s">
        <v>1013</v>
      </c>
      <c r="C125" s="328" t="s">
        <v>109</v>
      </c>
      <c r="D125" s="328" t="s">
        <v>62</v>
      </c>
      <c r="E125" s="286"/>
      <c r="F125" s="370"/>
      <c r="G125" s="288">
        <v>0</v>
      </c>
      <c r="H125" s="288">
        <v>0</v>
      </c>
      <c r="I125" s="288">
        <v>0</v>
      </c>
      <c r="J125" s="288">
        <v>1</v>
      </c>
      <c r="K125" s="310">
        <v>29.783000000000001</v>
      </c>
      <c r="L125" s="286"/>
      <c r="M125" s="310"/>
      <c r="N125" s="286"/>
      <c r="O125" s="311">
        <v>45282</v>
      </c>
      <c r="P125" s="286"/>
      <c r="Q125" s="286"/>
    </row>
    <row r="126" spans="1:17" ht="15" customHeight="1">
      <c r="A126" s="351">
        <v>121</v>
      </c>
      <c r="B126" s="283"/>
      <c r="C126" s="328" t="s">
        <v>96</v>
      </c>
      <c r="D126" s="328" t="s">
        <v>62</v>
      </c>
      <c r="E126" s="286"/>
      <c r="F126" s="370"/>
      <c r="G126" s="288">
        <v>0</v>
      </c>
      <c r="H126" s="288">
        <v>0</v>
      </c>
      <c r="I126" s="288">
        <v>0</v>
      </c>
      <c r="J126" s="288">
        <v>0</v>
      </c>
      <c r="K126" s="310">
        <v>88.917000000000002</v>
      </c>
      <c r="L126" s="286"/>
      <c r="M126" s="310">
        <v>67.301000000000002</v>
      </c>
      <c r="N126" s="286"/>
      <c r="O126" s="311">
        <v>45282</v>
      </c>
      <c r="P126" s="374" t="s">
        <v>1070</v>
      </c>
      <c r="Q126" s="286" t="s">
        <v>1034</v>
      </c>
    </row>
    <row r="127" spans="1:17" ht="15" customHeight="1">
      <c r="A127" s="353">
        <v>122</v>
      </c>
      <c r="B127" s="371"/>
      <c r="C127" s="328" t="s">
        <v>89</v>
      </c>
      <c r="D127" s="328" t="s">
        <v>1026</v>
      </c>
      <c r="E127" s="286"/>
      <c r="F127" s="370"/>
      <c r="G127" s="288">
        <v>0</v>
      </c>
      <c r="H127" s="288">
        <v>0</v>
      </c>
      <c r="I127" s="288">
        <v>0</v>
      </c>
      <c r="J127" s="288">
        <v>0</v>
      </c>
      <c r="K127" s="310">
        <v>30.925999999999998</v>
      </c>
      <c r="L127" s="286"/>
      <c r="M127" s="310"/>
      <c r="N127" s="286"/>
      <c r="O127" s="311">
        <v>45282</v>
      </c>
      <c r="P127" s="286"/>
      <c r="Q127" s="286"/>
    </row>
    <row r="128" spans="1:17" ht="15" customHeight="1">
      <c r="A128" s="354">
        <v>123</v>
      </c>
      <c r="B128" s="371"/>
      <c r="C128" s="328" t="s">
        <v>81</v>
      </c>
      <c r="D128" s="328" t="s">
        <v>62</v>
      </c>
      <c r="E128" s="286"/>
      <c r="F128" s="370"/>
      <c r="G128" s="288">
        <v>0</v>
      </c>
      <c r="H128" s="288">
        <v>0</v>
      </c>
      <c r="I128" s="288">
        <v>0</v>
      </c>
      <c r="J128" s="288">
        <v>0</v>
      </c>
      <c r="K128" s="310">
        <v>51.683</v>
      </c>
      <c r="L128" s="286"/>
      <c r="M128" s="310"/>
      <c r="N128" s="286"/>
      <c r="O128" s="311">
        <v>45282</v>
      </c>
      <c r="P128" s="286"/>
      <c r="Q128" s="286"/>
    </row>
    <row r="129" spans="1:17" ht="15" customHeight="1">
      <c r="A129" s="351">
        <v>124</v>
      </c>
      <c r="B129" s="283" t="s">
        <v>1013</v>
      </c>
      <c r="C129" s="275" t="s">
        <v>408</v>
      </c>
      <c r="D129" s="275" t="s">
        <v>53</v>
      </c>
      <c r="E129" s="244"/>
      <c r="F129" s="245"/>
      <c r="G129" s="246">
        <v>0</v>
      </c>
      <c r="H129" s="246">
        <v>0</v>
      </c>
      <c r="I129" s="242">
        <v>2</v>
      </c>
      <c r="J129" s="246">
        <v>0</v>
      </c>
      <c r="K129" s="268">
        <v>609.4</v>
      </c>
      <c r="L129" s="244"/>
      <c r="M129" s="268">
        <v>443.00200000000001</v>
      </c>
      <c r="N129" s="244"/>
      <c r="O129" s="312">
        <v>45282</v>
      </c>
      <c r="P129" s="244"/>
      <c r="Q129" s="244"/>
    </row>
    <row r="130" spans="1:17" ht="15" customHeight="1">
      <c r="A130" s="353">
        <v>125</v>
      </c>
      <c r="B130" s="283"/>
      <c r="C130" s="328" t="s">
        <v>102</v>
      </c>
      <c r="D130" s="328" t="s">
        <v>53</v>
      </c>
      <c r="E130" s="286"/>
      <c r="F130" s="370"/>
      <c r="G130" s="288">
        <v>0</v>
      </c>
      <c r="H130" s="288">
        <v>0</v>
      </c>
      <c r="I130" s="288">
        <v>0</v>
      </c>
      <c r="J130" s="288">
        <v>0</v>
      </c>
      <c r="K130" s="310">
        <v>69.983000000000004</v>
      </c>
      <c r="L130" s="286"/>
      <c r="M130" s="310"/>
      <c r="N130" s="286"/>
      <c r="O130" s="311">
        <v>45282</v>
      </c>
      <c r="P130" s="286"/>
      <c r="Q130" s="286"/>
    </row>
    <row r="131" spans="1:17" ht="15" customHeight="1">
      <c r="A131" s="354">
        <v>126</v>
      </c>
      <c r="B131" s="283" t="s">
        <v>1013</v>
      </c>
      <c r="C131" s="328" t="s">
        <v>238</v>
      </c>
      <c r="D131" s="328" t="s">
        <v>62</v>
      </c>
      <c r="E131" s="328"/>
      <c r="F131" s="332"/>
      <c r="G131" s="331">
        <v>2</v>
      </c>
      <c r="H131" s="331">
        <v>2</v>
      </c>
      <c r="I131" s="331">
        <v>0</v>
      </c>
      <c r="J131" s="331">
        <v>0</v>
      </c>
      <c r="K131" s="310">
        <v>150.11500000000001</v>
      </c>
      <c r="L131" s="328"/>
      <c r="M131" s="310">
        <v>67.989999999999995</v>
      </c>
      <c r="N131" s="286"/>
      <c r="O131" s="311">
        <v>45282</v>
      </c>
      <c r="P131" s="286" t="s">
        <v>1071</v>
      </c>
      <c r="Q131" s="286" t="s">
        <v>1034</v>
      </c>
    </row>
    <row r="132" spans="1:17" ht="15" customHeight="1">
      <c r="A132" s="351">
        <v>127</v>
      </c>
      <c r="B132" s="283"/>
      <c r="C132" s="328" t="s">
        <v>170</v>
      </c>
      <c r="D132" s="328" t="s">
        <v>53</v>
      </c>
      <c r="E132" s="328"/>
      <c r="F132" s="332"/>
      <c r="G132" s="331">
        <v>0</v>
      </c>
      <c r="H132" s="331">
        <v>0</v>
      </c>
      <c r="I132" s="331">
        <v>0</v>
      </c>
      <c r="J132" s="331">
        <v>0</v>
      </c>
      <c r="K132" s="331">
        <v>130.22800000000001</v>
      </c>
      <c r="L132" s="328"/>
      <c r="M132" s="331">
        <v>98.667000000000002</v>
      </c>
      <c r="N132" s="286"/>
      <c r="O132" s="311">
        <v>45282</v>
      </c>
      <c r="P132" s="286" t="s">
        <v>1072</v>
      </c>
      <c r="Q132" s="286" t="s">
        <v>1034</v>
      </c>
    </row>
    <row r="133" spans="1:17" ht="15" customHeight="1">
      <c r="A133" s="353">
        <v>128</v>
      </c>
      <c r="B133" s="283" t="s">
        <v>1013</v>
      </c>
      <c r="C133" s="328" t="s">
        <v>215</v>
      </c>
      <c r="D133" s="328" t="s">
        <v>249</v>
      </c>
      <c r="E133" s="328"/>
      <c r="F133" s="332"/>
      <c r="G133" s="331">
        <v>0</v>
      </c>
      <c r="H133" s="331">
        <v>0</v>
      </c>
      <c r="I133" s="331">
        <v>0</v>
      </c>
      <c r="J133" s="331">
        <v>1</v>
      </c>
      <c r="K133" s="310">
        <v>237.78</v>
      </c>
      <c r="L133" s="328"/>
      <c r="M133" s="331">
        <v>155.44900000000001</v>
      </c>
      <c r="N133" s="286"/>
      <c r="O133" s="311">
        <v>45282</v>
      </c>
      <c r="P133" s="286" t="s">
        <v>1073</v>
      </c>
      <c r="Q133" s="286" t="s">
        <v>1034</v>
      </c>
    </row>
    <row r="134" spans="1:17" ht="15" customHeight="1">
      <c r="A134" s="354">
        <v>129</v>
      </c>
      <c r="B134" s="283" t="s">
        <v>1013</v>
      </c>
      <c r="C134" s="328" t="s">
        <v>226</v>
      </c>
      <c r="D134" s="328" t="s">
        <v>53</v>
      </c>
      <c r="E134" s="328"/>
      <c r="F134" s="332"/>
      <c r="G134" s="331">
        <v>1</v>
      </c>
      <c r="H134" s="331">
        <v>2</v>
      </c>
      <c r="I134" s="331">
        <v>1</v>
      </c>
      <c r="J134" s="331">
        <v>0</v>
      </c>
      <c r="K134" s="310">
        <v>139.24199999999999</v>
      </c>
      <c r="L134" s="328"/>
      <c r="M134" s="331">
        <v>18.852</v>
      </c>
      <c r="N134" s="286"/>
      <c r="O134" s="311">
        <v>45282</v>
      </c>
      <c r="P134" s="286" t="s">
        <v>1074</v>
      </c>
      <c r="Q134" s="286" t="s">
        <v>1034</v>
      </c>
    </row>
    <row r="135" spans="1:17" ht="15" customHeight="1">
      <c r="A135" s="351">
        <v>130</v>
      </c>
      <c r="B135" s="283"/>
      <c r="C135" s="328" t="s">
        <v>254</v>
      </c>
      <c r="D135" s="328" t="s">
        <v>112</v>
      </c>
      <c r="E135" s="328"/>
      <c r="F135" s="332"/>
      <c r="G135" s="331">
        <v>0</v>
      </c>
      <c r="H135" s="331">
        <v>0</v>
      </c>
      <c r="I135" s="331">
        <v>0</v>
      </c>
      <c r="J135" s="331">
        <v>0</v>
      </c>
      <c r="K135" s="310">
        <v>50.997</v>
      </c>
      <c r="L135" s="328"/>
      <c r="M135" s="310">
        <v>36.79</v>
      </c>
      <c r="N135" s="286"/>
      <c r="O135" s="311">
        <v>45282</v>
      </c>
      <c r="P135" s="286" t="s">
        <v>1075</v>
      </c>
      <c r="Q135" s="286" t="s">
        <v>1034</v>
      </c>
    </row>
    <row r="136" spans="1:17" ht="15" customHeight="1">
      <c r="A136" s="353">
        <v>131</v>
      </c>
      <c r="B136" s="283" t="s">
        <v>1013</v>
      </c>
      <c r="C136" s="328" t="s">
        <v>229</v>
      </c>
      <c r="D136" s="328" t="s">
        <v>62</v>
      </c>
      <c r="E136" s="328"/>
      <c r="F136" s="332"/>
      <c r="G136" s="331">
        <v>0</v>
      </c>
      <c r="H136" s="331">
        <v>0</v>
      </c>
      <c r="I136" s="331">
        <v>1</v>
      </c>
      <c r="J136" s="331">
        <v>2</v>
      </c>
      <c r="K136" s="310">
        <v>200.38800000000001</v>
      </c>
      <c r="L136" s="328"/>
      <c r="M136" s="331">
        <v>135.911</v>
      </c>
      <c r="N136" s="286"/>
      <c r="O136" s="311">
        <v>45282</v>
      </c>
      <c r="P136" s="286" t="s">
        <v>1076</v>
      </c>
      <c r="Q136" s="286" t="s">
        <v>1034</v>
      </c>
    </row>
    <row r="137" spans="1:17" ht="15" customHeight="1">
      <c r="A137" s="354">
        <v>132</v>
      </c>
      <c r="B137" s="283" t="s">
        <v>1013</v>
      </c>
      <c r="C137" s="328" t="s">
        <v>106</v>
      </c>
      <c r="D137" s="328" t="s">
        <v>62</v>
      </c>
      <c r="E137" s="328"/>
      <c r="F137" s="332"/>
      <c r="G137" s="331">
        <v>0</v>
      </c>
      <c r="H137" s="331">
        <v>1</v>
      </c>
      <c r="I137" s="331">
        <v>0</v>
      </c>
      <c r="J137" s="331">
        <v>0</v>
      </c>
      <c r="K137" s="310">
        <v>22.433</v>
      </c>
      <c r="L137" s="328"/>
      <c r="M137" s="331"/>
      <c r="N137" s="286"/>
      <c r="O137" s="311">
        <v>45282</v>
      </c>
      <c r="P137" s="286"/>
      <c r="Q137" s="286"/>
    </row>
    <row r="138" spans="1:17" ht="15" customHeight="1">
      <c r="A138" s="351">
        <v>133</v>
      </c>
      <c r="B138" s="283"/>
      <c r="C138" s="328" t="s">
        <v>87</v>
      </c>
      <c r="D138" s="328" t="s">
        <v>62</v>
      </c>
      <c r="E138" s="328"/>
      <c r="F138" s="332"/>
      <c r="G138" s="331">
        <v>0</v>
      </c>
      <c r="H138" s="331">
        <v>0</v>
      </c>
      <c r="I138" s="331">
        <v>0</v>
      </c>
      <c r="J138" s="331">
        <v>0</v>
      </c>
      <c r="K138" s="310">
        <v>27.141999999999999</v>
      </c>
      <c r="L138" s="328"/>
      <c r="M138" s="331"/>
      <c r="N138" s="317"/>
      <c r="O138" s="311">
        <v>45282</v>
      </c>
      <c r="P138" s="317"/>
      <c r="Q138" s="317"/>
    </row>
    <row r="139" spans="1:17" ht="15" customHeight="1">
      <c r="A139" s="353">
        <v>134</v>
      </c>
      <c r="B139" s="275"/>
      <c r="C139" s="328" t="s">
        <v>79</v>
      </c>
      <c r="D139" s="328" t="s">
        <v>76</v>
      </c>
      <c r="E139" s="328"/>
      <c r="F139" s="332"/>
      <c r="G139" s="331">
        <v>0</v>
      </c>
      <c r="H139" s="331">
        <v>0</v>
      </c>
      <c r="I139" s="331">
        <v>0</v>
      </c>
      <c r="J139" s="331">
        <v>0</v>
      </c>
      <c r="K139" s="310">
        <v>109.34099999999999</v>
      </c>
      <c r="L139" s="328"/>
      <c r="M139" s="331">
        <v>45.234000000000002</v>
      </c>
      <c r="N139" s="317"/>
      <c r="O139" s="311">
        <v>45282</v>
      </c>
      <c r="P139" s="317" t="s">
        <v>1077</v>
      </c>
      <c r="Q139" s="286" t="s">
        <v>1034</v>
      </c>
    </row>
    <row r="140" spans="1:17" ht="15" customHeight="1">
      <c r="A140" s="354">
        <v>135</v>
      </c>
      <c r="B140" s="375"/>
      <c r="C140" s="328" t="s">
        <v>61</v>
      </c>
      <c r="D140" s="328" t="s">
        <v>62</v>
      </c>
      <c r="E140" s="328"/>
      <c r="F140" s="332"/>
      <c r="G140" s="331">
        <v>0</v>
      </c>
      <c r="H140" s="331">
        <v>0</v>
      </c>
      <c r="I140" s="331">
        <v>0</v>
      </c>
      <c r="J140" s="331">
        <v>0</v>
      </c>
      <c r="K140" s="310">
        <v>23.573</v>
      </c>
      <c r="L140" s="328"/>
      <c r="M140" s="331"/>
      <c r="N140" s="317"/>
      <c r="O140" s="311">
        <v>45282</v>
      </c>
      <c r="P140" s="317"/>
      <c r="Q140" s="317"/>
    </row>
    <row r="141" spans="1:17" ht="15" customHeight="1">
      <c r="A141" s="351">
        <v>136</v>
      </c>
      <c r="B141" s="283"/>
      <c r="C141" s="328" t="s">
        <v>211</v>
      </c>
      <c r="D141" s="328" t="s">
        <v>212</v>
      </c>
      <c r="E141" s="328"/>
      <c r="F141" s="332"/>
      <c r="G141" s="331">
        <v>0</v>
      </c>
      <c r="H141" s="331">
        <v>0</v>
      </c>
      <c r="I141" s="331">
        <v>0</v>
      </c>
      <c r="J141" s="331">
        <v>0</v>
      </c>
      <c r="K141" s="310">
        <v>199.63300000000001</v>
      </c>
      <c r="L141" s="328"/>
      <c r="M141" s="331">
        <v>199.63300000000001</v>
      </c>
      <c r="N141" s="317"/>
      <c r="O141" s="311">
        <v>45282</v>
      </c>
      <c r="P141" s="317" t="s">
        <v>1078</v>
      </c>
      <c r="Q141" s="286" t="s">
        <v>1034</v>
      </c>
    </row>
    <row r="142" spans="1:17" ht="15" customHeight="1">
      <c r="A142" s="353">
        <v>137</v>
      </c>
      <c r="B142" s="283"/>
      <c r="C142" s="328" t="s">
        <v>177</v>
      </c>
      <c r="D142" s="328" t="s">
        <v>62</v>
      </c>
      <c r="E142" s="328"/>
      <c r="F142" s="332"/>
      <c r="G142" s="331">
        <v>0</v>
      </c>
      <c r="H142" s="331">
        <v>0</v>
      </c>
      <c r="I142" s="331">
        <v>0</v>
      </c>
      <c r="J142" s="331">
        <v>0</v>
      </c>
      <c r="K142" s="310">
        <v>173.68299999999999</v>
      </c>
      <c r="L142" s="328"/>
      <c r="M142" s="331">
        <v>140.624</v>
      </c>
      <c r="N142" s="317"/>
      <c r="O142" s="311">
        <v>45282</v>
      </c>
      <c r="P142" s="317" t="s">
        <v>1079</v>
      </c>
      <c r="Q142" s="286" t="s">
        <v>1034</v>
      </c>
    </row>
    <row r="143" spans="1:17" ht="15" customHeight="1">
      <c r="A143" s="354">
        <v>138</v>
      </c>
      <c r="B143" s="371"/>
      <c r="C143" s="328" t="s">
        <v>195</v>
      </c>
      <c r="D143" s="328" t="s">
        <v>62</v>
      </c>
      <c r="E143" s="328"/>
      <c r="F143" s="332"/>
      <c r="G143" s="331">
        <v>0</v>
      </c>
      <c r="H143" s="331">
        <v>0</v>
      </c>
      <c r="I143" s="331">
        <v>0</v>
      </c>
      <c r="J143" s="331">
        <v>0</v>
      </c>
      <c r="K143" s="310">
        <v>31.908000000000001</v>
      </c>
      <c r="L143" s="328"/>
      <c r="M143" s="331"/>
      <c r="N143" s="317"/>
      <c r="O143" s="311">
        <v>45282</v>
      </c>
      <c r="P143" s="317"/>
      <c r="Q143" s="317"/>
    </row>
  </sheetData>
  <mergeCells count="15">
    <mergeCell ref="A1:Q1"/>
    <mergeCell ref="T4:U4"/>
    <mergeCell ref="V4:W4"/>
    <mergeCell ref="A2:A4"/>
    <mergeCell ref="B2:B4"/>
    <mergeCell ref="C2:C4"/>
    <mergeCell ref="D2:D4"/>
    <mergeCell ref="E2:E4"/>
    <mergeCell ref="F2:F4"/>
    <mergeCell ref="O2:O4"/>
    <mergeCell ref="P2:P4"/>
    <mergeCell ref="Q2:Q4"/>
    <mergeCell ref="G2:J3"/>
    <mergeCell ref="K2:L3"/>
    <mergeCell ref="M2:N3"/>
  </mergeCells>
  <conditionalFormatting sqref="C34">
    <cfRule type="expression" dxfId="2962" priority="5" stopIfTrue="1">
      <formula>IF($AK1048024="TEN",TRUE,FALSE)</formula>
    </cfRule>
  </conditionalFormatting>
  <conditionalFormatting sqref="C35">
    <cfRule type="expression" dxfId="2961" priority="17" stopIfTrue="1">
      <formula>IF($AK1048026="TEN",TRUE,FALSE)</formula>
    </cfRule>
  </conditionalFormatting>
  <conditionalFormatting sqref="C36">
    <cfRule type="expression" dxfId="2960" priority="16" stopIfTrue="1">
      <formula>IF($AK1048028="TEN",TRUE,FALSE)</formula>
    </cfRule>
  </conditionalFormatting>
  <conditionalFormatting sqref="C37">
    <cfRule type="expression" dxfId="2959" priority="15" stopIfTrue="1">
      <formula>IF($AK1048030="TEN",TRUE,FALSE)</formula>
    </cfRule>
  </conditionalFormatting>
  <conditionalFormatting sqref="C38">
    <cfRule type="expression" dxfId="2958" priority="14" stopIfTrue="1">
      <formula>IF($AK1048032="TEN",TRUE,FALSE)</formula>
    </cfRule>
  </conditionalFormatting>
  <conditionalFormatting sqref="C39">
    <cfRule type="expression" dxfId="2957" priority="13" stopIfTrue="1">
      <formula>IF($AK1048034="TEN",TRUE,FALSE)</formula>
    </cfRule>
  </conditionalFormatting>
  <conditionalFormatting sqref="C40">
    <cfRule type="expression" dxfId="2956" priority="12" stopIfTrue="1">
      <formula>IF($AK1048036="TEN",TRUE,FALSE)</formula>
    </cfRule>
  </conditionalFormatting>
  <conditionalFormatting sqref="C41">
    <cfRule type="expression" dxfId="2955" priority="11" stopIfTrue="1">
      <formula>IF($AK1048038="TEN",TRUE,FALSE)</formula>
    </cfRule>
  </conditionalFormatting>
  <conditionalFormatting sqref="C42">
    <cfRule type="expression" dxfId="2954" priority="10" stopIfTrue="1">
      <formula>IF($AK1048040="TEN",TRUE,FALSE)</formula>
    </cfRule>
  </conditionalFormatting>
  <conditionalFormatting sqref="C43">
    <cfRule type="expression" dxfId="2953" priority="9" stopIfTrue="1">
      <formula>IF($AK1048042="TEN",TRUE,FALSE)</formula>
    </cfRule>
  </conditionalFormatting>
  <conditionalFormatting sqref="C44">
    <cfRule type="expression" dxfId="2952" priority="8" stopIfTrue="1">
      <formula>IF($AK1048044="TEN",TRUE,FALSE)</formula>
    </cfRule>
  </conditionalFormatting>
  <conditionalFormatting sqref="C45">
    <cfRule type="expression" dxfId="2951" priority="7" stopIfTrue="1">
      <formula>IF($AK1048046="TEN",TRUE,FALSE)</formula>
    </cfRule>
  </conditionalFormatting>
  <conditionalFormatting sqref="C46">
    <cfRule type="expression" dxfId="2950" priority="6" stopIfTrue="1">
      <formula>IF($AK1048048="TEN",TRUE,FALSE)</formula>
    </cfRule>
  </conditionalFormatting>
  <conditionalFormatting sqref="D28">
    <cfRule type="expression" dxfId="2949" priority="2" stopIfTrue="1">
      <formula>IF($AO1048116="TEN",TRUE,FALSE)</formula>
    </cfRule>
  </conditionalFormatting>
  <conditionalFormatting sqref="D29">
    <cfRule type="expression" dxfId="2948" priority="1" stopIfTrue="1">
      <formula>IF($AO1048118="TEN",TRUE,FALSE)</formula>
    </cfRule>
  </conditionalFormatting>
  <conditionalFormatting sqref="D46">
    <cfRule type="expression" dxfId="2947" priority="3" stopIfTrue="1">
      <formula>IF($AO1048152="TEN",TRUE,FALSE)</formula>
    </cfRule>
  </conditionalFormatting>
  <conditionalFormatting sqref="D47">
    <cfRule type="expression" dxfId="2946" priority="4" stopIfTrue="1">
      <formula>IF($AO1048154="TEN",TRUE,FALSE)</formula>
    </cfRule>
  </conditionalFormatting>
  <conditionalFormatting sqref="M83:M91">
    <cfRule type="expression" dxfId="2945" priority="19" stopIfTrue="1">
      <formula>IF($AH1048087="TEN",TRUE,FALSE)</formula>
    </cfRule>
  </conditionalFormatting>
  <conditionalFormatting sqref="M92:M120">
    <cfRule type="expression" dxfId="2944" priority="18" stopIfTrue="1">
      <formula>IF($AM1048096="TEN",TRUE,FALSE)</formula>
    </cfRule>
  </conditionalFormatting>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188"/>
  <sheetViews>
    <sheetView workbookViewId="0">
      <selection activeCell="B236" sqref="B236"/>
    </sheetView>
  </sheetViews>
  <sheetFormatPr defaultColWidth="9" defaultRowHeight="14.5"/>
  <cols>
    <col min="1" max="1" width="4.54296875" customWidth="1"/>
    <col min="2" max="2" width="3.36328125" hidden="1" customWidth="1"/>
    <col min="3" max="3" width="7.453125" customWidth="1"/>
    <col min="4" max="4" width="8.54296875" customWidth="1"/>
    <col min="5" max="5" width="7.6328125" customWidth="1"/>
    <col min="6" max="6" width="7.08984375" customWidth="1"/>
    <col min="7" max="7" width="5" customWidth="1"/>
    <col min="8" max="8" width="4.90625" customWidth="1"/>
    <col min="9" max="9" width="4.54296875" customWidth="1"/>
    <col min="10" max="10" width="4.453125" customWidth="1"/>
    <col min="11" max="11" width="10.08984375" customWidth="1"/>
    <col min="12" max="12" width="7.54296875" customWidth="1"/>
    <col min="13" max="13" width="10" customWidth="1"/>
    <col min="14" max="14" width="7.36328125" customWidth="1"/>
    <col min="15" max="15" width="9" customWidth="1"/>
    <col min="16" max="16" width="8" customWidth="1"/>
    <col min="17" max="17" width="8.36328125" customWidth="1"/>
  </cols>
  <sheetData>
    <row r="1" spans="1:17" ht="15.5">
      <c r="A1" s="1534" t="s">
        <v>995</v>
      </c>
      <c r="B1" s="1535"/>
      <c r="C1" s="1535"/>
      <c r="D1" s="1535"/>
      <c r="E1" s="1535"/>
      <c r="F1" s="1535"/>
      <c r="G1" s="1535"/>
      <c r="H1" s="1535"/>
      <c r="I1" s="1535"/>
      <c r="J1" s="1535"/>
      <c r="K1" s="1535"/>
      <c r="L1" s="1535"/>
      <c r="M1" s="1535"/>
      <c r="N1" s="1535"/>
      <c r="O1" s="1535"/>
      <c r="P1" s="1535"/>
      <c r="Q1" s="1535"/>
    </row>
    <row r="2" spans="1:17" ht="11.25" customHeight="1">
      <c r="A2" s="1537" t="s">
        <v>996</v>
      </c>
      <c r="B2" s="1540" t="s">
        <v>997</v>
      </c>
      <c r="C2" s="1542" t="s">
        <v>998</v>
      </c>
      <c r="D2" s="1545" t="s">
        <v>44</v>
      </c>
      <c r="E2" s="1545" t="s">
        <v>999</v>
      </c>
      <c r="F2" s="1545" t="s">
        <v>1000</v>
      </c>
      <c r="G2" s="1545" t="s">
        <v>1001</v>
      </c>
      <c r="H2" s="1545"/>
      <c r="I2" s="1545"/>
      <c r="J2" s="1545"/>
      <c r="K2" s="1549" t="s">
        <v>1002</v>
      </c>
      <c r="L2" s="1550"/>
      <c r="M2" s="1549" t="s">
        <v>1003</v>
      </c>
      <c r="N2" s="1550"/>
      <c r="O2" s="1542" t="s">
        <v>1004</v>
      </c>
      <c r="P2" s="1540" t="s">
        <v>1005</v>
      </c>
      <c r="Q2" s="1540" t="s">
        <v>1006</v>
      </c>
    </row>
    <row r="3" spans="1:17" ht="10.5" customHeight="1">
      <c r="A3" s="1538"/>
      <c r="B3" s="1541"/>
      <c r="C3" s="1543"/>
      <c r="D3" s="1546"/>
      <c r="E3" s="1546"/>
      <c r="F3" s="1546"/>
      <c r="G3" s="1546"/>
      <c r="H3" s="1546"/>
      <c r="I3" s="1546"/>
      <c r="J3" s="1546"/>
      <c r="K3" s="1551"/>
      <c r="L3" s="1552"/>
      <c r="M3" s="1551"/>
      <c r="N3" s="1552"/>
      <c r="O3" s="1543"/>
      <c r="P3" s="1541"/>
      <c r="Q3" s="1541"/>
    </row>
    <row r="4" spans="1:17">
      <c r="A4" s="1553"/>
      <c r="B4" s="1554"/>
      <c r="C4" s="1555"/>
      <c r="D4" s="1556"/>
      <c r="E4" s="1556"/>
      <c r="F4" s="1556"/>
      <c r="G4" s="233" t="s">
        <v>1007</v>
      </c>
      <c r="H4" s="233" t="s">
        <v>1008</v>
      </c>
      <c r="I4" s="233" t="s">
        <v>1009</v>
      </c>
      <c r="J4" s="233" t="s">
        <v>1010</v>
      </c>
      <c r="K4" s="232" t="s">
        <v>1011</v>
      </c>
      <c r="L4" s="232" t="s">
        <v>1012</v>
      </c>
      <c r="M4" s="256" t="s">
        <v>1011</v>
      </c>
      <c r="N4" s="232" t="s">
        <v>1012</v>
      </c>
      <c r="O4" s="1555"/>
      <c r="P4" s="1554"/>
      <c r="Q4" s="1554"/>
    </row>
    <row r="5" spans="1:17" ht="15.75" customHeight="1">
      <c r="A5" s="234"/>
      <c r="B5" s="235"/>
      <c r="C5" s="236">
        <v>28</v>
      </c>
      <c r="D5" s="236"/>
      <c r="E5" s="235"/>
      <c r="F5" s="235"/>
      <c r="G5" s="235"/>
      <c r="H5" s="235"/>
      <c r="I5" s="235"/>
      <c r="J5" s="257"/>
      <c r="K5" s="258">
        <f>SUM(K50:K188)</f>
        <v>36249.329038095202</v>
      </c>
      <c r="L5" s="259"/>
      <c r="M5" s="258">
        <f>SUM(M97:M188)</f>
        <v>13738.234</v>
      </c>
      <c r="N5" s="260"/>
      <c r="O5" s="260"/>
      <c r="P5" s="261">
        <v>8</v>
      </c>
      <c r="Q5" s="260"/>
    </row>
    <row r="6" spans="1:17" ht="15.75" hidden="1" customHeight="1">
      <c r="A6" s="237">
        <f t="shared" ref="A6:A51" si="0">A5+1</f>
        <v>1</v>
      </c>
      <c r="B6" s="237"/>
      <c r="C6" s="238" t="s">
        <v>1080</v>
      </c>
      <c r="D6" s="238" t="s">
        <v>212</v>
      </c>
      <c r="E6" s="239"/>
      <c r="F6" s="239"/>
      <c r="G6" s="239"/>
      <c r="H6" s="239"/>
      <c r="I6" s="239"/>
      <c r="J6" s="239"/>
      <c r="K6" s="262"/>
      <c r="L6" s="239"/>
      <c r="M6" s="262"/>
      <c r="N6" s="263"/>
      <c r="O6" s="263"/>
      <c r="P6" s="263"/>
      <c r="Q6" s="263"/>
    </row>
    <row r="7" spans="1:17" ht="15.75" hidden="1" customHeight="1">
      <c r="A7" s="237">
        <f t="shared" si="0"/>
        <v>2</v>
      </c>
      <c r="B7" s="237"/>
      <c r="C7" s="240" t="s">
        <v>1081</v>
      </c>
      <c r="D7" s="240" t="s">
        <v>76</v>
      </c>
      <c r="E7" s="241"/>
      <c r="F7" s="241"/>
      <c r="G7" s="242">
        <v>0</v>
      </c>
      <c r="H7" s="242">
        <v>0</v>
      </c>
      <c r="I7" s="242">
        <v>1</v>
      </c>
      <c r="J7" s="242">
        <v>1</v>
      </c>
      <c r="K7" s="264">
        <v>141.88999999999999</v>
      </c>
      <c r="L7" s="241"/>
      <c r="M7" s="264">
        <v>140.97</v>
      </c>
      <c r="N7" s="241"/>
      <c r="O7" s="241" t="s">
        <v>1082</v>
      </c>
      <c r="P7" s="241"/>
      <c r="Q7" s="241"/>
    </row>
    <row r="8" spans="1:17" ht="15.75" hidden="1" customHeight="1">
      <c r="A8" s="237">
        <f t="shared" si="0"/>
        <v>3</v>
      </c>
      <c r="B8" s="237"/>
      <c r="C8" s="240" t="s">
        <v>1083</v>
      </c>
      <c r="D8" s="240" t="s">
        <v>76</v>
      </c>
      <c r="E8" s="241"/>
      <c r="F8" s="241"/>
      <c r="G8" s="242">
        <v>1</v>
      </c>
      <c r="H8" s="242">
        <v>1</v>
      </c>
      <c r="I8" s="242">
        <v>0</v>
      </c>
      <c r="J8" s="242">
        <v>0</v>
      </c>
      <c r="K8" s="264">
        <v>33.32</v>
      </c>
      <c r="L8" s="241"/>
      <c r="M8" s="264">
        <v>22.61</v>
      </c>
      <c r="N8" s="241"/>
      <c r="O8" s="241" t="s">
        <v>1082</v>
      </c>
      <c r="P8" s="241"/>
      <c r="Q8" s="241"/>
    </row>
    <row r="9" spans="1:17" ht="15.75" hidden="1" customHeight="1">
      <c r="A9" s="237">
        <f t="shared" si="0"/>
        <v>4</v>
      </c>
      <c r="B9" s="237"/>
      <c r="C9" s="240" t="s">
        <v>1084</v>
      </c>
      <c r="D9" s="240" t="s">
        <v>62</v>
      </c>
      <c r="E9" s="241"/>
      <c r="F9" s="241"/>
      <c r="G9" s="242">
        <v>0</v>
      </c>
      <c r="H9" s="242">
        <v>0</v>
      </c>
      <c r="I9" s="242">
        <v>0</v>
      </c>
      <c r="J9" s="242">
        <v>0</v>
      </c>
      <c r="K9" s="264">
        <v>28.01</v>
      </c>
      <c r="L9" s="241"/>
      <c r="M9" s="264">
        <v>28.01</v>
      </c>
      <c r="N9" s="241"/>
      <c r="O9" s="241" t="s">
        <v>1082</v>
      </c>
      <c r="P9" s="241"/>
      <c r="Q9" s="241"/>
    </row>
    <row r="10" spans="1:17" ht="15.75" hidden="1" customHeight="1">
      <c r="A10" s="237">
        <f t="shared" si="0"/>
        <v>5</v>
      </c>
      <c r="B10" s="237"/>
      <c r="C10" s="240" t="s">
        <v>1085</v>
      </c>
      <c r="D10" s="240" t="s">
        <v>62</v>
      </c>
      <c r="E10" s="241"/>
      <c r="F10" s="241"/>
      <c r="G10" s="242">
        <v>0</v>
      </c>
      <c r="H10" s="242">
        <v>1</v>
      </c>
      <c r="I10" s="242">
        <v>1</v>
      </c>
      <c r="J10" s="242">
        <v>0</v>
      </c>
      <c r="K10" s="264">
        <v>64.400000000000006</v>
      </c>
      <c r="L10" s="241"/>
      <c r="M10" s="264">
        <v>53.49</v>
      </c>
      <c r="N10" s="241"/>
      <c r="O10" s="241" t="s">
        <v>1082</v>
      </c>
      <c r="P10" s="241"/>
      <c r="Q10" s="241"/>
    </row>
    <row r="11" spans="1:17" ht="15.75" hidden="1" customHeight="1">
      <c r="A11" s="237">
        <f t="shared" si="0"/>
        <v>6</v>
      </c>
      <c r="B11" s="237"/>
      <c r="C11" s="240" t="s">
        <v>1086</v>
      </c>
      <c r="D11" s="240" t="s">
        <v>53</v>
      </c>
      <c r="E11" s="241"/>
      <c r="F11" s="241"/>
      <c r="G11" s="242">
        <v>0</v>
      </c>
      <c r="H11" s="242">
        <v>2</v>
      </c>
      <c r="I11" s="242">
        <v>0</v>
      </c>
      <c r="J11" s="242">
        <v>0</v>
      </c>
      <c r="K11" s="264">
        <v>111.36</v>
      </c>
      <c r="L11" s="241"/>
      <c r="M11" s="264">
        <v>107.54</v>
      </c>
      <c r="N11" s="241"/>
      <c r="O11" s="241" t="s">
        <v>1082</v>
      </c>
      <c r="P11" s="241"/>
      <c r="Q11" s="241"/>
    </row>
    <row r="12" spans="1:17" ht="15.75" hidden="1" customHeight="1">
      <c r="A12" s="237">
        <f t="shared" si="0"/>
        <v>7</v>
      </c>
      <c r="B12" s="237"/>
      <c r="C12" s="240" t="s">
        <v>1087</v>
      </c>
      <c r="D12" s="240" t="s">
        <v>53</v>
      </c>
      <c r="E12" s="241"/>
      <c r="F12" s="241"/>
      <c r="G12" s="242">
        <v>0</v>
      </c>
      <c r="H12" s="242">
        <v>0</v>
      </c>
      <c r="I12" s="242">
        <v>1</v>
      </c>
      <c r="J12" s="242">
        <v>0</v>
      </c>
      <c r="K12" s="264">
        <v>210</v>
      </c>
      <c r="L12" s="241"/>
      <c r="M12" s="264">
        <v>209.95</v>
      </c>
      <c r="N12" s="241"/>
      <c r="O12" s="241" t="s">
        <v>1082</v>
      </c>
      <c r="P12" s="241"/>
      <c r="Q12" s="241"/>
    </row>
    <row r="13" spans="1:17" ht="15.75" hidden="1" customHeight="1">
      <c r="A13" s="237">
        <f t="shared" si="0"/>
        <v>8</v>
      </c>
      <c r="B13" s="237"/>
      <c r="C13" s="238" t="s">
        <v>1088</v>
      </c>
      <c r="D13" s="238" t="s">
        <v>896</v>
      </c>
      <c r="E13" s="239"/>
      <c r="F13" s="239"/>
      <c r="G13" s="243"/>
      <c r="H13" s="243"/>
      <c r="I13" s="243"/>
      <c r="J13" s="243"/>
      <c r="K13" s="262"/>
      <c r="L13" s="239"/>
      <c r="M13" s="262"/>
      <c r="N13" s="239"/>
      <c r="O13" s="239"/>
      <c r="P13" s="263"/>
      <c r="Q13" s="263"/>
    </row>
    <row r="14" spans="1:17" ht="15.75" hidden="1" customHeight="1">
      <c r="A14" s="237">
        <f t="shared" si="0"/>
        <v>9</v>
      </c>
      <c r="B14" s="237"/>
      <c r="C14" s="33" t="s">
        <v>1089</v>
      </c>
      <c r="D14" s="33" t="s">
        <v>809</v>
      </c>
      <c r="E14" s="244"/>
      <c r="F14" s="245">
        <v>2</v>
      </c>
      <c r="G14" s="246">
        <v>2</v>
      </c>
      <c r="H14" s="246">
        <v>2</v>
      </c>
      <c r="I14" s="246">
        <v>2</v>
      </c>
      <c r="J14" s="246">
        <v>2</v>
      </c>
      <c r="K14" s="265"/>
      <c r="L14" s="244"/>
      <c r="M14" s="265"/>
      <c r="N14" s="244"/>
      <c r="O14" s="244"/>
      <c r="P14" s="266"/>
      <c r="Q14" s="266"/>
    </row>
    <row r="15" spans="1:17" ht="15.75" hidden="1" customHeight="1">
      <c r="A15" s="237">
        <f t="shared" si="0"/>
        <v>10</v>
      </c>
      <c r="B15" s="237"/>
      <c r="C15" s="33" t="s">
        <v>1090</v>
      </c>
      <c r="D15" s="33" t="s">
        <v>1058</v>
      </c>
      <c r="E15" s="244"/>
      <c r="F15" s="245">
        <v>2</v>
      </c>
      <c r="G15" s="246">
        <v>2</v>
      </c>
      <c r="H15" s="246">
        <v>2</v>
      </c>
      <c r="I15" s="246">
        <v>2</v>
      </c>
      <c r="J15" s="246">
        <v>2</v>
      </c>
      <c r="K15" s="265"/>
      <c r="L15" s="244"/>
      <c r="M15" s="265"/>
      <c r="N15" s="244"/>
      <c r="O15" s="244"/>
      <c r="P15" s="266"/>
      <c r="Q15" s="266"/>
    </row>
    <row r="16" spans="1:17" ht="15.75" hidden="1" customHeight="1">
      <c r="A16" s="237">
        <f t="shared" si="0"/>
        <v>11</v>
      </c>
      <c r="B16" s="237"/>
      <c r="C16" s="240" t="s">
        <v>1091</v>
      </c>
      <c r="D16" s="240" t="s">
        <v>76</v>
      </c>
      <c r="E16" s="241"/>
      <c r="F16" s="247"/>
      <c r="G16" s="242">
        <v>1</v>
      </c>
      <c r="H16" s="242">
        <v>0</v>
      </c>
      <c r="I16" s="242">
        <v>0</v>
      </c>
      <c r="J16" s="242">
        <v>0</v>
      </c>
      <c r="K16" s="264">
        <v>57.82</v>
      </c>
      <c r="L16" s="241"/>
      <c r="M16" s="264">
        <v>53.48</v>
      </c>
      <c r="N16" s="241"/>
      <c r="O16" s="241" t="s">
        <v>1082</v>
      </c>
      <c r="P16" s="241"/>
      <c r="Q16" s="241"/>
    </row>
    <row r="17" spans="1:17" ht="15.75" hidden="1" customHeight="1">
      <c r="A17" s="237">
        <f t="shared" si="0"/>
        <v>12</v>
      </c>
      <c r="B17" s="237"/>
      <c r="C17" s="238" t="s">
        <v>1092</v>
      </c>
      <c r="D17" s="238" t="s">
        <v>243</v>
      </c>
      <c r="E17" s="239"/>
      <c r="F17" s="248"/>
      <c r="G17" s="243"/>
      <c r="H17" s="243"/>
      <c r="I17" s="243"/>
      <c r="J17" s="243"/>
      <c r="K17" s="267"/>
      <c r="L17" s="239"/>
      <c r="M17" s="262"/>
      <c r="N17" s="239"/>
      <c r="O17" s="239"/>
      <c r="P17" s="263"/>
      <c r="Q17" s="263"/>
    </row>
    <row r="18" spans="1:17" ht="15.75" hidden="1" customHeight="1">
      <c r="A18" s="237">
        <f t="shared" si="0"/>
        <v>13</v>
      </c>
      <c r="B18" s="237"/>
      <c r="C18" s="33" t="s">
        <v>1093</v>
      </c>
      <c r="D18" s="33" t="s">
        <v>62</v>
      </c>
      <c r="E18" s="244"/>
      <c r="F18" s="249"/>
      <c r="G18" s="246">
        <v>0</v>
      </c>
      <c r="H18" s="246">
        <v>0</v>
      </c>
      <c r="I18" s="246">
        <v>0</v>
      </c>
      <c r="J18" s="246">
        <v>1</v>
      </c>
      <c r="K18" s="268">
        <v>49.13</v>
      </c>
      <c r="L18" s="244"/>
      <c r="M18" s="265"/>
      <c r="N18" s="244"/>
      <c r="O18" s="244"/>
      <c r="P18" s="244"/>
      <c r="Q18" s="244"/>
    </row>
    <row r="19" spans="1:17" ht="15.75" hidden="1" customHeight="1">
      <c r="A19" s="237">
        <f t="shared" si="0"/>
        <v>14</v>
      </c>
      <c r="B19" s="237"/>
      <c r="C19" s="33" t="s">
        <v>1094</v>
      </c>
      <c r="D19" s="33" t="s">
        <v>76</v>
      </c>
      <c r="E19" s="244"/>
      <c r="F19" s="249"/>
      <c r="G19" s="246">
        <v>1</v>
      </c>
      <c r="H19" s="246">
        <v>1</v>
      </c>
      <c r="I19" s="246">
        <v>1</v>
      </c>
      <c r="J19" s="246">
        <v>2</v>
      </c>
      <c r="K19" s="268">
        <v>38.56</v>
      </c>
      <c r="L19" s="244"/>
      <c r="M19" s="265"/>
      <c r="N19" s="244"/>
      <c r="O19" s="244"/>
      <c r="P19" s="244"/>
      <c r="Q19" s="244"/>
    </row>
    <row r="20" spans="1:17" ht="15.75" hidden="1" customHeight="1">
      <c r="A20" s="237">
        <f t="shared" si="0"/>
        <v>15</v>
      </c>
      <c r="B20" s="237"/>
      <c r="C20" s="33" t="s">
        <v>1095</v>
      </c>
      <c r="D20" s="33" t="s">
        <v>62</v>
      </c>
      <c r="E20" s="244"/>
      <c r="F20" s="249"/>
      <c r="G20" s="246">
        <v>0</v>
      </c>
      <c r="H20" s="246">
        <v>0</v>
      </c>
      <c r="I20" s="246">
        <v>0</v>
      </c>
      <c r="J20" s="246">
        <v>0</v>
      </c>
      <c r="K20" s="268">
        <v>35.69</v>
      </c>
      <c r="L20" s="244"/>
      <c r="M20" s="265"/>
      <c r="N20" s="244"/>
      <c r="O20" s="244"/>
      <c r="P20" s="244"/>
      <c r="Q20" s="244"/>
    </row>
    <row r="21" spans="1:17" ht="15.75" hidden="1" customHeight="1">
      <c r="A21" s="237">
        <f t="shared" si="0"/>
        <v>16</v>
      </c>
      <c r="B21" s="237"/>
      <c r="C21" s="33" t="s">
        <v>1096</v>
      </c>
      <c r="D21" s="33" t="s">
        <v>62</v>
      </c>
      <c r="E21" s="244"/>
      <c r="F21" s="249"/>
      <c r="G21" s="246">
        <v>0</v>
      </c>
      <c r="H21" s="246">
        <v>0</v>
      </c>
      <c r="I21" s="246">
        <v>0</v>
      </c>
      <c r="J21" s="246">
        <v>0</v>
      </c>
      <c r="K21" s="268">
        <v>42.16</v>
      </c>
      <c r="L21" s="244"/>
      <c r="M21" s="265"/>
      <c r="N21" s="244"/>
      <c r="O21" s="244"/>
      <c r="P21" s="244"/>
      <c r="Q21" s="244"/>
    </row>
    <row r="22" spans="1:17" ht="15.75" hidden="1" customHeight="1">
      <c r="A22" s="237">
        <f t="shared" si="0"/>
        <v>17</v>
      </c>
      <c r="B22" s="237"/>
      <c r="C22" s="238" t="s">
        <v>1097</v>
      </c>
      <c r="D22" s="240" t="s">
        <v>1028</v>
      </c>
      <c r="E22" s="239"/>
      <c r="F22" s="248"/>
      <c r="G22" s="243"/>
      <c r="H22" s="243"/>
      <c r="I22" s="243"/>
      <c r="J22" s="243"/>
      <c r="K22" s="262"/>
      <c r="L22" s="239"/>
      <c r="M22" s="262"/>
      <c r="N22" s="239"/>
      <c r="O22" s="239"/>
      <c r="P22" s="263"/>
      <c r="Q22" s="263"/>
    </row>
    <row r="23" spans="1:17" ht="15.75" hidden="1" customHeight="1">
      <c r="A23" s="237">
        <f t="shared" si="0"/>
        <v>18</v>
      </c>
      <c r="B23" s="237"/>
      <c r="C23" s="238" t="s">
        <v>1098</v>
      </c>
      <c r="D23" s="240" t="s">
        <v>1028</v>
      </c>
      <c r="E23" s="239"/>
      <c r="F23" s="248"/>
      <c r="G23" s="243"/>
      <c r="H23" s="243"/>
      <c r="I23" s="243"/>
      <c r="J23" s="243"/>
      <c r="K23" s="262"/>
      <c r="L23" s="239"/>
      <c r="M23" s="262"/>
      <c r="N23" s="239"/>
      <c r="O23" s="239"/>
      <c r="P23" s="263"/>
      <c r="Q23" s="263"/>
    </row>
    <row r="24" spans="1:17" ht="15.75" hidden="1" customHeight="1">
      <c r="A24" s="237">
        <f t="shared" si="0"/>
        <v>19</v>
      </c>
      <c r="B24" s="237"/>
      <c r="C24" s="33" t="s">
        <v>1099</v>
      </c>
      <c r="D24" s="33" t="s">
        <v>62</v>
      </c>
      <c r="E24" s="244"/>
      <c r="F24" s="249"/>
      <c r="G24" s="246">
        <v>0</v>
      </c>
      <c r="H24" s="246">
        <v>0</v>
      </c>
      <c r="I24" s="246">
        <v>0</v>
      </c>
      <c r="J24" s="246">
        <v>0</v>
      </c>
      <c r="K24" s="268">
        <v>74.8</v>
      </c>
      <c r="L24" s="244"/>
      <c r="M24" s="265"/>
      <c r="N24" s="244"/>
      <c r="O24" s="244"/>
      <c r="P24" s="244"/>
      <c r="Q24" s="244"/>
    </row>
    <row r="25" spans="1:17" ht="15.75" hidden="1" customHeight="1">
      <c r="A25" s="237">
        <f t="shared" si="0"/>
        <v>20</v>
      </c>
      <c r="B25" s="237"/>
      <c r="C25" s="33" t="s">
        <v>1100</v>
      </c>
      <c r="D25" s="33" t="s">
        <v>76</v>
      </c>
      <c r="E25" s="244"/>
      <c r="F25" s="249"/>
      <c r="G25" s="246">
        <v>1</v>
      </c>
      <c r="H25" s="246">
        <v>4</v>
      </c>
      <c r="I25" s="246">
        <v>0</v>
      </c>
      <c r="J25" s="246">
        <v>0</v>
      </c>
      <c r="K25" s="268">
        <v>82.26</v>
      </c>
      <c r="L25" s="244"/>
      <c r="M25" s="265"/>
      <c r="N25" s="244"/>
      <c r="O25" s="244"/>
      <c r="P25" s="244"/>
      <c r="Q25" s="244"/>
    </row>
    <row r="26" spans="1:17" ht="15.75" hidden="1" customHeight="1">
      <c r="A26" s="237">
        <f t="shared" si="0"/>
        <v>21</v>
      </c>
      <c r="B26" s="237"/>
      <c r="C26" s="33" t="s">
        <v>1101</v>
      </c>
      <c r="D26" s="33" t="s">
        <v>249</v>
      </c>
      <c r="E26" s="244"/>
      <c r="F26" s="249"/>
      <c r="G26" s="246">
        <v>2</v>
      </c>
      <c r="H26" s="246">
        <v>6</v>
      </c>
      <c r="I26" s="246">
        <v>1</v>
      </c>
      <c r="J26" s="246">
        <v>1</v>
      </c>
      <c r="K26" s="268">
        <v>79.349999999999994</v>
      </c>
      <c r="L26" s="244"/>
      <c r="M26" s="265"/>
      <c r="N26" s="244"/>
      <c r="O26" s="244"/>
      <c r="P26" s="244"/>
      <c r="Q26" s="244"/>
    </row>
    <row r="27" spans="1:17" ht="15.75" hidden="1" customHeight="1">
      <c r="A27" s="237">
        <f t="shared" si="0"/>
        <v>22</v>
      </c>
      <c r="B27" s="237"/>
      <c r="C27" s="238" t="s">
        <v>1102</v>
      </c>
      <c r="D27" s="238" t="s">
        <v>1026</v>
      </c>
      <c r="E27" s="239"/>
      <c r="F27" s="248"/>
      <c r="G27" s="243"/>
      <c r="H27" s="243"/>
      <c r="I27" s="243"/>
      <c r="J27" s="243"/>
      <c r="K27" s="262"/>
      <c r="L27" s="239"/>
      <c r="M27" s="262"/>
      <c r="N27" s="239"/>
      <c r="O27" s="239"/>
      <c r="P27" s="263"/>
      <c r="Q27" s="263"/>
    </row>
    <row r="28" spans="1:17" ht="15.75" hidden="1" customHeight="1">
      <c r="A28" s="237">
        <f t="shared" si="0"/>
        <v>23</v>
      </c>
      <c r="B28" s="237"/>
      <c r="C28" s="244" t="s">
        <v>1103</v>
      </c>
      <c r="D28" s="244" t="s">
        <v>76</v>
      </c>
      <c r="E28" s="244"/>
      <c r="F28" s="249"/>
      <c r="G28" s="250"/>
      <c r="H28" s="250"/>
      <c r="I28" s="250"/>
      <c r="J28" s="250"/>
      <c r="K28" s="265"/>
      <c r="L28" s="244"/>
      <c r="M28" s="265"/>
      <c r="N28" s="244"/>
      <c r="O28" s="244"/>
      <c r="P28" s="244"/>
      <c r="Q28" s="244"/>
    </row>
    <row r="29" spans="1:17" ht="15.75" hidden="1" customHeight="1">
      <c r="A29" s="237">
        <f t="shared" si="0"/>
        <v>24</v>
      </c>
      <c r="B29" s="237"/>
      <c r="C29" s="244" t="s">
        <v>1104</v>
      </c>
      <c r="D29" s="244" t="s">
        <v>76</v>
      </c>
      <c r="E29" s="244"/>
      <c r="F29" s="249"/>
      <c r="G29" s="250"/>
      <c r="H29" s="250"/>
      <c r="I29" s="250"/>
      <c r="J29" s="250"/>
      <c r="K29" s="265"/>
      <c r="L29" s="244"/>
      <c r="M29" s="265"/>
      <c r="N29" s="244"/>
      <c r="O29" s="244"/>
      <c r="P29" s="244"/>
      <c r="Q29" s="244"/>
    </row>
    <row r="30" spans="1:17" ht="15.75" hidden="1" customHeight="1">
      <c r="A30" s="237">
        <f t="shared" si="0"/>
        <v>25</v>
      </c>
      <c r="B30" s="237"/>
      <c r="C30" s="244" t="s">
        <v>1105</v>
      </c>
      <c r="D30" s="244" t="s">
        <v>76</v>
      </c>
      <c r="E30" s="244"/>
      <c r="F30" s="249"/>
      <c r="G30" s="250"/>
      <c r="H30" s="250"/>
      <c r="I30" s="250"/>
      <c r="J30" s="250"/>
      <c r="K30" s="265"/>
      <c r="L30" s="244"/>
      <c r="M30" s="265"/>
      <c r="N30" s="244"/>
      <c r="O30" s="244"/>
      <c r="P30" s="244"/>
      <c r="Q30" s="244"/>
    </row>
    <row r="31" spans="1:17" ht="15.75" hidden="1" customHeight="1">
      <c r="A31" s="237">
        <f t="shared" si="0"/>
        <v>26</v>
      </c>
      <c r="B31" s="237"/>
      <c r="C31" s="244" t="s">
        <v>1106</v>
      </c>
      <c r="D31" s="244" t="s">
        <v>62</v>
      </c>
      <c r="E31" s="244"/>
      <c r="F31" s="249"/>
      <c r="G31" s="250"/>
      <c r="H31" s="250"/>
      <c r="I31" s="250"/>
      <c r="J31" s="250"/>
      <c r="K31" s="265"/>
      <c r="L31" s="244"/>
      <c r="M31" s="265"/>
      <c r="N31" s="244"/>
      <c r="O31" s="244"/>
      <c r="P31" s="244"/>
      <c r="Q31" s="244"/>
    </row>
    <row r="32" spans="1:17" ht="15.75" hidden="1" customHeight="1">
      <c r="A32" s="237">
        <f t="shared" si="0"/>
        <v>27</v>
      </c>
      <c r="B32" s="237"/>
      <c r="C32" s="244" t="s">
        <v>1107</v>
      </c>
      <c r="D32" s="244" t="s">
        <v>76</v>
      </c>
      <c r="E32" s="244"/>
      <c r="F32" s="249"/>
      <c r="G32" s="250"/>
      <c r="H32" s="250"/>
      <c r="I32" s="250"/>
      <c r="J32" s="250"/>
      <c r="K32" s="265"/>
      <c r="L32" s="244"/>
      <c r="M32" s="265"/>
      <c r="N32" s="244"/>
      <c r="O32" s="244"/>
      <c r="P32" s="244"/>
      <c r="Q32" s="244"/>
    </row>
    <row r="33" spans="1:17" ht="15.75" hidden="1" customHeight="1">
      <c r="A33" s="237">
        <f t="shared" si="0"/>
        <v>28</v>
      </c>
      <c r="B33" s="237"/>
      <c r="C33" s="244" t="s">
        <v>1108</v>
      </c>
      <c r="D33" s="244" t="s">
        <v>53</v>
      </c>
      <c r="E33" s="244"/>
      <c r="F33" s="249"/>
      <c r="G33" s="250"/>
      <c r="H33" s="250"/>
      <c r="I33" s="250"/>
      <c r="J33" s="250"/>
      <c r="K33" s="265"/>
      <c r="L33" s="244"/>
      <c r="M33" s="265"/>
      <c r="N33" s="244"/>
      <c r="O33" s="244"/>
      <c r="P33" s="244"/>
      <c r="Q33" s="244"/>
    </row>
    <row r="34" spans="1:17" ht="15.75" hidden="1" customHeight="1">
      <c r="A34" s="237">
        <f t="shared" si="0"/>
        <v>29</v>
      </c>
      <c r="B34" s="237"/>
      <c r="C34" s="241" t="s">
        <v>1109</v>
      </c>
      <c r="D34" s="241" t="s">
        <v>62</v>
      </c>
      <c r="E34" s="241"/>
      <c r="F34" s="247"/>
      <c r="G34" s="242">
        <v>0</v>
      </c>
      <c r="H34" s="242">
        <v>0</v>
      </c>
      <c r="I34" s="242">
        <v>1</v>
      </c>
      <c r="J34" s="242">
        <v>0</v>
      </c>
      <c r="K34" s="264">
        <v>33.758000000000003</v>
      </c>
      <c r="L34" s="241"/>
      <c r="M34" s="264">
        <v>13.878</v>
      </c>
      <c r="N34" s="241"/>
      <c r="O34" s="241"/>
      <c r="P34" s="241"/>
      <c r="Q34" s="241"/>
    </row>
    <row r="35" spans="1:17" ht="15.75" hidden="1" customHeight="1">
      <c r="A35" s="237">
        <f t="shared" si="0"/>
        <v>30</v>
      </c>
      <c r="B35" s="237"/>
      <c r="C35" s="241" t="s">
        <v>1110</v>
      </c>
      <c r="D35" s="241" t="s">
        <v>62</v>
      </c>
      <c r="E35" s="241"/>
      <c r="F35" s="247"/>
      <c r="G35" s="242">
        <v>0</v>
      </c>
      <c r="H35" s="242">
        <v>0</v>
      </c>
      <c r="I35" s="242">
        <v>0</v>
      </c>
      <c r="J35" s="242">
        <v>2</v>
      </c>
      <c r="K35" s="264">
        <v>301.54500000000002</v>
      </c>
      <c r="L35" s="241"/>
      <c r="M35" s="264">
        <v>175.845</v>
      </c>
      <c r="N35" s="241"/>
      <c r="O35" s="241"/>
      <c r="P35" s="241"/>
      <c r="Q35" s="241"/>
    </row>
    <row r="36" spans="1:17" ht="15.75" hidden="1" customHeight="1">
      <c r="A36" s="237">
        <f t="shared" si="0"/>
        <v>31</v>
      </c>
      <c r="B36" s="237"/>
      <c r="C36" s="241" t="s">
        <v>1111</v>
      </c>
      <c r="D36" s="241" t="s">
        <v>249</v>
      </c>
      <c r="E36" s="241"/>
      <c r="F36" s="247"/>
      <c r="G36" s="242">
        <v>1</v>
      </c>
      <c r="H36" s="242">
        <v>1</v>
      </c>
      <c r="I36" s="242">
        <v>0</v>
      </c>
      <c r="J36" s="242">
        <v>0</v>
      </c>
      <c r="K36" s="264">
        <v>259.92500000000001</v>
      </c>
      <c r="L36" s="241"/>
      <c r="M36" s="264">
        <v>127.123</v>
      </c>
      <c r="N36" s="241"/>
      <c r="O36" s="241"/>
      <c r="P36" s="241"/>
      <c r="Q36" s="241"/>
    </row>
    <row r="37" spans="1:17" ht="15.75" hidden="1" customHeight="1">
      <c r="A37" s="237">
        <f t="shared" si="0"/>
        <v>32</v>
      </c>
      <c r="B37" s="237"/>
      <c r="C37" s="241" t="s">
        <v>1112</v>
      </c>
      <c r="D37" s="241" t="s">
        <v>249</v>
      </c>
      <c r="E37" s="241"/>
      <c r="F37" s="247"/>
      <c r="G37" s="242">
        <v>0</v>
      </c>
      <c r="H37" s="242">
        <v>0</v>
      </c>
      <c r="I37" s="242">
        <v>1</v>
      </c>
      <c r="J37" s="242">
        <v>0</v>
      </c>
      <c r="K37" s="264">
        <v>175.99</v>
      </c>
      <c r="L37" s="241"/>
      <c r="M37" s="264">
        <v>80.099000000000004</v>
      </c>
      <c r="N37" s="241"/>
      <c r="O37" s="241"/>
      <c r="P37" s="241"/>
      <c r="Q37" s="241"/>
    </row>
    <row r="38" spans="1:17" ht="15.75" hidden="1" customHeight="1">
      <c r="A38" s="237">
        <f t="shared" si="0"/>
        <v>33</v>
      </c>
      <c r="B38" s="237"/>
      <c r="C38" s="241" t="s">
        <v>1113</v>
      </c>
      <c r="D38" s="241" t="s">
        <v>53</v>
      </c>
      <c r="E38" s="241"/>
      <c r="F38" s="247"/>
      <c r="G38" s="242">
        <v>0</v>
      </c>
      <c r="H38" s="242">
        <v>0</v>
      </c>
      <c r="I38" s="242">
        <v>2</v>
      </c>
      <c r="J38" s="242">
        <v>1</v>
      </c>
      <c r="K38" s="264">
        <v>396.94200000000001</v>
      </c>
      <c r="L38" s="241"/>
      <c r="M38" s="264">
        <v>249.59800000000001</v>
      </c>
      <c r="N38" s="241"/>
      <c r="O38" s="241"/>
      <c r="P38" s="241"/>
      <c r="Q38" s="241"/>
    </row>
    <row r="39" spans="1:17" ht="15.75" hidden="1" customHeight="1">
      <c r="A39" s="237">
        <f t="shared" si="0"/>
        <v>34</v>
      </c>
      <c r="B39" s="237"/>
      <c r="C39" s="241" t="s">
        <v>1114</v>
      </c>
      <c r="D39" s="241" t="s">
        <v>53</v>
      </c>
      <c r="E39" s="241"/>
      <c r="F39" s="247"/>
      <c r="G39" s="242">
        <v>0</v>
      </c>
      <c r="H39" s="242">
        <v>0</v>
      </c>
      <c r="I39" s="242">
        <v>0</v>
      </c>
      <c r="J39" s="242">
        <v>1</v>
      </c>
      <c r="K39" s="264">
        <v>330.54</v>
      </c>
      <c r="L39" s="241"/>
      <c r="M39" s="264">
        <v>176.87299999999999</v>
      </c>
      <c r="N39" s="241"/>
      <c r="O39" s="241"/>
      <c r="P39" s="241"/>
      <c r="Q39" s="241"/>
    </row>
    <row r="40" spans="1:17" ht="15.75" hidden="1" customHeight="1">
      <c r="A40" s="237">
        <f t="shared" si="0"/>
        <v>35</v>
      </c>
      <c r="B40" s="237"/>
      <c r="C40" s="241" t="s">
        <v>1115</v>
      </c>
      <c r="D40" s="251" t="s">
        <v>112</v>
      </c>
      <c r="E40" s="241"/>
      <c r="F40" s="247"/>
      <c r="G40" s="242">
        <v>0</v>
      </c>
      <c r="H40" s="242">
        <v>1</v>
      </c>
      <c r="I40" s="242">
        <v>0</v>
      </c>
      <c r="J40" s="242">
        <v>0</v>
      </c>
      <c r="K40" s="264">
        <v>344.38600000000002</v>
      </c>
      <c r="L40" s="241"/>
      <c r="M40" s="269">
        <v>344.38600000000002</v>
      </c>
      <c r="N40" s="241"/>
      <c r="O40" s="241"/>
      <c r="P40" s="241"/>
      <c r="Q40" s="241"/>
    </row>
    <row r="41" spans="1:17" ht="15.75" hidden="1" customHeight="1">
      <c r="A41" s="237">
        <f t="shared" si="0"/>
        <v>36</v>
      </c>
      <c r="B41" s="237"/>
      <c r="C41" s="241" t="s">
        <v>1116</v>
      </c>
      <c r="D41" s="251" t="s">
        <v>76</v>
      </c>
      <c r="E41" s="241"/>
      <c r="F41" s="247"/>
      <c r="G41" s="242">
        <v>0</v>
      </c>
      <c r="H41" s="242">
        <v>0</v>
      </c>
      <c r="I41" s="242">
        <v>0</v>
      </c>
      <c r="J41" s="242">
        <v>0</v>
      </c>
      <c r="K41" s="264">
        <v>175.029</v>
      </c>
      <c r="L41" s="241"/>
      <c r="M41" s="269">
        <v>76.44</v>
      </c>
      <c r="N41" s="241"/>
      <c r="O41" s="241"/>
      <c r="P41" s="241"/>
      <c r="Q41" s="241"/>
    </row>
    <row r="42" spans="1:17" ht="15.75" hidden="1" customHeight="1">
      <c r="A42" s="237">
        <f t="shared" si="0"/>
        <v>37</v>
      </c>
      <c r="B42" s="237"/>
      <c r="C42" s="241" t="s">
        <v>1117</v>
      </c>
      <c r="D42" s="251" t="s">
        <v>76</v>
      </c>
      <c r="E42" s="241"/>
      <c r="F42" s="247"/>
      <c r="G42" s="242">
        <v>0</v>
      </c>
      <c r="H42" s="242">
        <v>0</v>
      </c>
      <c r="I42" s="242">
        <v>0</v>
      </c>
      <c r="J42" s="242">
        <v>0</v>
      </c>
      <c r="K42" s="264">
        <v>69.578000000000003</v>
      </c>
      <c r="L42" s="241"/>
      <c r="M42" s="269">
        <v>33.81</v>
      </c>
      <c r="N42" s="241"/>
      <c r="O42" s="241"/>
      <c r="P42" s="241"/>
      <c r="Q42" s="241"/>
    </row>
    <row r="43" spans="1:17" ht="15.75" hidden="1" customHeight="1">
      <c r="A43" s="237">
        <f t="shared" si="0"/>
        <v>38</v>
      </c>
      <c r="B43" s="237"/>
      <c r="C43" s="241" t="s">
        <v>1118</v>
      </c>
      <c r="D43" s="251" t="s">
        <v>53</v>
      </c>
      <c r="E43" s="241"/>
      <c r="F43" s="247"/>
      <c r="G43" s="242">
        <v>0</v>
      </c>
      <c r="H43" s="242">
        <v>0</v>
      </c>
      <c r="I43" s="242">
        <v>0</v>
      </c>
      <c r="J43" s="242">
        <v>0</v>
      </c>
      <c r="K43" s="264">
        <v>203.947</v>
      </c>
      <c r="L43" s="241"/>
      <c r="M43" s="269">
        <v>95.149000000000001</v>
      </c>
      <c r="N43" s="241"/>
      <c r="O43" s="241"/>
      <c r="P43" s="241"/>
      <c r="Q43" s="241"/>
    </row>
    <row r="44" spans="1:17" ht="15.75" hidden="1" customHeight="1">
      <c r="A44" s="237">
        <f t="shared" si="0"/>
        <v>39</v>
      </c>
      <c r="B44" s="237"/>
      <c r="C44" s="241" t="s">
        <v>1119</v>
      </c>
      <c r="D44" s="251" t="s">
        <v>249</v>
      </c>
      <c r="E44" s="241"/>
      <c r="F44" s="247"/>
      <c r="G44" s="242">
        <v>1</v>
      </c>
      <c r="H44" s="242">
        <v>0</v>
      </c>
      <c r="I44" s="242">
        <v>0</v>
      </c>
      <c r="J44" s="242">
        <v>2</v>
      </c>
      <c r="K44" s="264">
        <v>428.65199999999999</v>
      </c>
      <c r="L44" s="241"/>
      <c r="M44" s="269">
        <v>212.81200000000001</v>
      </c>
      <c r="N44" s="241"/>
      <c r="O44" s="241"/>
      <c r="P44" s="241"/>
      <c r="Q44" s="241"/>
    </row>
    <row r="45" spans="1:17" ht="15.75" hidden="1" customHeight="1">
      <c r="A45" s="237">
        <f t="shared" si="0"/>
        <v>40</v>
      </c>
      <c r="B45" s="237"/>
      <c r="C45" s="241" t="s">
        <v>1120</v>
      </c>
      <c r="D45" s="251" t="s">
        <v>249</v>
      </c>
      <c r="E45" s="241"/>
      <c r="F45" s="247"/>
      <c r="G45" s="242">
        <v>1</v>
      </c>
      <c r="H45" s="242">
        <v>1</v>
      </c>
      <c r="I45" s="242">
        <v>0</v>
      </c>
      <c r="J45" s="242">
        <v>0</v>
      </c>
      <c r="K45" s="264">
        <v>230.72</v>
      </c>
      <c r="L45" s="241"/>
      <c r="M45" s="270">
        <v>119.029</v>
      </c>
      <c r="N45" s="241"/>
      <c r="O45" s="241"/>
      <c r="P45" s="241"/>
      <c r="Q45" s="241"/>
    </row>
    <row r="46" spans="1:17" ht="15.75" hidden="1" customHeight="1">
      <c r="A46" s="237">
        <f t="shared" si="0"/>
        <v>41</v>
      </c>
      <c r="B46" s="237"/>
      <c r="C46" s="241" t="s">
        <v>1121</v>
      </c>
      <c r="D46" s="251" t="s">
        <v>53</v>
      </c>
      <c r="E46" s="241"/>
      <c r="F46" s="247"/>
      <c r="G46" s="242">
        <v>0</v>
      </c>
      <c r="H46" s="242">
        <v>0</v>
      </c>
      <c r="I46" s="242">
        <v>1</v>
      </c>
      <c r="J46" s="242">
        <v>0</v>
      </c>
      <c r="K46" s="264">
        <v>227.185</v>
      </c>
      <c r="L46" s="241"/>
      <c r="M46" s="269">
        <v>107.373</v>
      </c>
      <c r="N46" s="241"/>
      <c r="O46" s="241"/>
      <c r="P46" s="241"/>
      <c r="Q46" s="241"/>
    </row>
    <row r="47" spans="1:17" ht="15.75" hidden="1" customHeight="1">
      <c r="A47" s="237">
        <f t="shared" si="0"/>
        <v>42</v>
      </c>
      <c r="B47" s="237"/>
      <c r="C47" s="241" t="s">
        <v>1122</v>
      </c>
      <c r="D47" s="251" t="s">
        <v>112</v>
      </c>
      <c r="E47" s="241"/>
      <c r="F47" s="247"/>
      <c r="G47" s="242">
        <v>0</v>
      </c>
      <c r="H47" s="242">
        <v>0</v>
      </c>
      <c r="I47" s="242">
        <v>0</v>
      </c>
      <c r="J47" s="242">
        <v>0</v>
      </c>
      <c r="K47" s="264">
        <v>212.24600000000001</v>
      </c>
      <c r="L47" s="241"/>
      <c r="M47" s="271"/>
      <c r="N47" s="241"/>
      <c r="O47" s="241"/>
      <c r="P47" s="241"/>
      <c r="Q47" s="241"/>
    </row>
    <row r="48" spans="1:17" ht="15.75" hidden="1" customHeight="1">
      <c r="A48" s="237">
        <f t="shared" si="0"/>
        <v>43</v>
      </c>
      <c r="B48" s="237"/>
      <c r="C48" s="241" t="s">
        <v>1123</v>
      </c>
      <c r="D48" s="251" t="s">
        <v>76</v>
      </c>
      <c r="E48" s="241"/>
      <c r="F48" s="247"/>
      <c r="G48" s="242">
        <v>1</v>
      </c>
      <c r="H48" s="242">
        <v>0</v>
      </c>
      <c r="I48" s="242">
        <v>0</v>
      </c>
      <c r="J48" s="242">
        <v>0</v>
      </c>
      <c r="K48" s="264">
        <v>77.826999999999998</v>
      </c>
      <c r="L48" s="241"/>
      <c r="M48" s="269">
        <v>20.536000000000001</v>
      </c>
      <c r="N48" s="241"/>
      <c r="O48" s="241"/>
      <c r="P48" s="241"/>
      <c r="Q48" s="241"/>
    </row>
    <row r="49" spans="1:17" ht="15.75" hidden="1" customHeight="1">
      <c r="A49" s="237">
        <f t="shared" si="0"/>
        <v>44</v>
      </c>
      <c r="B49" s="237"/>
      <c r="C49" s="252" t="s">
        <v>1124</v>
      </c>
      <c r="D49" s="252" t="s">
        <v>212</v>
      </c>
      <c r="E49" s="239"/>
      <c r="F49" s="248"/>
      <c r="G49" s="243"/>
      <c r="H49" s="243"/>
      <c r="I49" s="243"/>
      <c r="J49" s="243"/>
      <c r="K49" s="267"/>
      <c r="L49" s="239"/>
      <c r="M49" s="262"/>
      <c r="N49" s="239"/>
      <c r="O49" s="239"/>
      <c r="P49" s="239"/>
      <c r="Q49" s="239"/>
    </row>
    <row r="50" spans="1:17" ht="15.75" hidden="1" customHeight="1">
      <c r="A50" s="237">
        <f t="shared" si="0"/>
        <v>45</v>
      </c>
      <c r="B50" s="237"/>
      <c r="C50" s="239" t="s">
        <v>1125</v>
      </c>
      <c r="D50" s="244" t="s">
        <v>76</v>
      </c>
      <c r="E50" s="244"/>
      <c r="F50" s="249"/>
      <c r="G50" s="246">
        <v>0</v>
      </c>
      <c r="H50" s="246">
        <v>0</v>
      </c>
      <c r="I50" s="246">
        <v>0</v>
      </c>
      <c r="J50" s="246">
        <v>0</v>
      </c>
      <c r="K50" s="268">
        <v>37.344000000000001</v>
      </c>
      <c r="L50" s="244"/>
      <c r="M50" s="265"/>
      <c r="N50" s="244"/>
      <c r="O50" s="244"/>
      <c r="P50" s="244"/>
      <c r="Q50" s="244"/>
    </row>
    <row r="51" spans="1:17" ht="15.75" hidden="1" customHeight="1">
      <c r="A51" s="237">
        <f t="shared" si="0"/>
        <v>46</v>
      </c>
      <c r="B51" s="237"/>
      <c r="C51" s="239" t="s">
        <v>1126</v>
      </c>
      <c r="D51" s="244" t="s">
        <v>76</v>
      </c>
      <c r="E51" s="244"/>
      <c r="F51" s="249"/>
      <c r="G51" s="246">
        <v>0</v>
      </c>
      <c r="H51" s="246">
        <v>2</v>
      </c>
      <c r="I51" s="246">
        <v>1</v>
      </c>
      <c r="J51" s="246">
        <v>0</v>
      </c>
      <c r="K51" s="268">
        <v>196.75899999999999</v>
      </c>
      <c r="L51" s="244"/>
      <c r="M51" s="265"/>
      <c r="N51" s="244"/>
      <c r="O51" s="244"/>
      <c r="P51" s="244"/>
      <c r="Q51" s="244"/>
    </row>
    <row r="52" spans="1:17" ht="15.75" hidden="1" customHeight="1">
      <c r="A52" s="237">
        <f t="shared" ref="A52:A102" si="1">A51+1</f>
        <v>47</v>
      </c>
      <c r="B52" s="237"/>
      <c r="C52" s="239" t="s">
        <v>1127</v>
      </c>
      <c r="D52" s="244" t="s">
        <v>76</v>
      </c>
      <c r="E52" s="244"/>
      <c r="F52" s="249"/>
      <c r="G52" s="246">
        <v>0</v>
      </c>
      <c r="H52" s="246">
        <v>4</v>
      </c>
      <c r="I52" s="246">
        <v>1</v>
      </c>
      <c r="J52" s="246">
        <v>0</v>
      </c>
      <c r="K52" s="268">
        <v>388.33</v>
      </c>
      <c r="L52" s="244"/>
      <c r="M52" s="265"/>
      <c r="N52" s="244"/>
      <c r="O52" s="244"/>
      <c r="P52" s="244"/>
      <c r="Q52" s="244"/>
    </row>
    <row r="53" spans="1:17" ht="15.75" hidden="1" customHeight="1">
      <c r="A53" s="237">
        <f t="shared" si="1"/>
        <v>48</v>
      </c>
      <c r="B53" s="237"/>
      <c r="C53" s="239" t="s">
        <v>1128</v>
      </c>
      <c r="D53" s="244" t="s">
        <v>62</v>
      </c>
      <c r="E53" s="244"/>
      <c r="F53" s="249"/>
      <c r="G53" s="246">
        <v>1</v>
      </c>
      <c r="H53" s="246">
        <v>0</v>
      </c>
      <c r="I53" s="246">
        <v>0</v>
      </c>
      <c r="J53" s="246">
        <v>0</v>
      </c>
      <c r="K53" s="268">
        <v>37.271999999999998</v>
      </c>
      <c r="L53" s="244"/>
      <c r="M53" s="265"/>
      <c r="N53" s="244"/>
      <c r="O53" s="244"/>
      <c r="P53" s="244"/>
      <c r="Q53" s="244"/>
    </row>
    <row r="54" spans="1:17" ht="15.75" hidden="1" customHeight="1">
      <c r="A54" s="237">
        <f t="shared" si="1"/>
        <v>49</v>
      </c>
      <c r="B54" s="237"/>
      <c r="C54" s="239" t="s">
        <v>1129</v>
      </c>
      <c r="D54" s="244" t="s">
        <v>249</v>
      </c>
      <c r="E54" s="250"/>
      <c r="F54" s="253">
        <v>3</v>
      </c>
      <c r="G54" s="246">
        <v>4</v>
      </c>
      <c r="H54" s="246">
        <v>3</v>
      </c>
      <c r="I54" s="246">
        <v>3</v>
      </c>
      <c r="J54" s="246">
        <v>3</v>
      </c>
      <c r="K54" s="268">
        <v>238.517</v>
      </c>
      <c r="L54" s="244"/>
      <c r="M54" s="265"/>
      <c r="N54" s="244"/>
      <c r="O54" s="244"/>
      <c r="P54" s="244"/>
      <c r="Q54" s="244"/>
    </row>
    <row r="55" spans="1:17" ht="15.75" hidden="1" customHeight="1">
      <c r="A55" s="237">
        <f t="shared" si="1"/>
        <v>50</v>
      </c>
      <c r="B55" s="237"/>
      <c r="C55" s="239" t="s">
        <v>1130</v>
      </c>
      <c r="D55" s="244" t="s">
        <v>249</v>
      </c>
      <c r="E55" s="250"/>
      <c r="F55" s="253">
        <v>4</v>
      </c>
      <c r="G55" s="246">
        <v>4</v>
      </c>
      <c r="H55" s="246">
        <v>4</v>
      </c>
      <c r="I55" s="246">
        <v>4</v>
      </c>
      <c r="J55" s="246">
        <v>4</v>
      </c>
      <c r="K55" s="268">
        <v>0</v>
      </c>
      <c r="L55" s="244"/>
      <c r="M55" s="265"/>
      <c r="N55" s="244"/>
      <c r="O55" s="244"/>
      <c r="P55" s="244"/>
      <c r="Q55" s="244"/>
    </row>
    <row r="56" spans="1:17" ht="15.75" hidden="1" customHeight="1">
      <c r="A56" s="237">
        <f t="shared" si="1"/>
        <v>51</v>
      </c>
      <c r="B56" s="237"/>
      <c r="C56" s="239" t="s">
        <v>1131</v>
      </c>
      <c r="D56" s="244" t="s">
        <v>62</v>
      </c>
      <c r="E56" s="244"/>
      <c r="F56" s="249"/>
      <c r="G56" s="246">
        <v>0</v>
      </c>
      <c r="H56" s="246">
        <v>1</v>
      </c>
      <c r="I56" s="246">
        <v>1</v>
      </c>
      <c r="J56" s="246">
        <v>0</v>
      </c>
      <c r="K56" s="268">
        <v>360.18900000000002</v>
      </c>
      <c r="L56" s="244"/>
      <c r="M56" s="265"/>
      <c r="N56" s="244"/>
      <c r="O56" s="244"/>
      <c r="P56" s="244"/>
      <c r="Q56" s="244"/>
    </row>
    <row r="57" spans="1:17" ht="15.75" hidden="1" customHeight="1">
      <c r="A57" s="237">
        <f t="shared" si="1"/>
        <v>52</v>
      </c>
      <c r="B57" s="237"/>
      <c r="C57" s="239" t="s">
        <v>1132</v>
      </c>
      <c r="D57" s="244" t="s">
        <v>62</v>
      </c>
      <c r="E57" s="244"/>
      <c r="F57" s="249"/>
      <c r="G57" s="246">
        <v>0</v>
      </c>
      <c r="H57" s="246">
        <v>2</v>
      </c>
      <c r="I57" s="246">
        <v>3</v>
      </c>
      <c r="J57" s="246">
        <v>0</v>
      </c>
      <c r="K57" s="268">
        <v>417.63200000000001</v>
      </c>
      <c r="L57" s="244"/>
      <c r="M57" s="265"/>
      <c r="N57" s="244"/>
      <c r="O57" s="244"/>
      <c r="P57" s="244"/>
      <c r="Q57" s="244"/>
    </row>
    <row r="58" spans="1:17" ht="15.75" hidden="1" customHeight="1">
      <c r="A58" s="237">
        <f t="shared" si="1"/>
        <v>53</v>
      </c>
      <c r="B58" s="237"/>
      <c r="C58" s="239" t="s">
        <v>1133</v>
      </c>
      <c r="D58" s="244" t="s">
        <v>76</v>
      </c>
      <c r="E58" s="244"/>
      <c r="F58" s="249"/>
      <c r="G58" s="246">
        <v>0</v>
      </c>
      <c r="H58" s="246">
        <v>0</v>
      </c>
      <c r="I58" s="246">
        <v>0</v>
      </c>
      <c r="J58" s="246">
        <v>0</v>
      </c>
      <c r="K58" s="268">
        <v>235.85900000000001</v>
      </c>
      <c r="L58" s="244"/>
      <c r="M58" s="265"/>
      <c r="N58" s="244"/>
      <c r="O58" s="244"/>
      <c r="P58" s="244"/>
      <c r="Q58" s="244"/>
    </row>
    <row r="59" spans="1:17" ht="15.75" hidden="1" customHeight="1">
      <c r="A59" s="237">
        <f t="shared" si="1"/>
        <v>54</v>
      </c>
      <c r="B59" s="237"/>
      <c r="C59" s="239" t="s">
        <v>1134</v>
      </c>
      <c r="D59" s="244" t="s">
        <v>249</v>
      </c>
      <c r="E59" s="244"/>
      <c r="F59" s="249"/>
      <c r="G59" s="246">
        <v>3</v>
      </c>
      <c r="H59" s="246">
        <v>2</v>
      </c>
      <c r="I59" s="246">
        <v>0</v>
      </c>
      <c r="J59" s="246">
        <v>0</v>
      </c>
      <c r="K59" s="268">
        <v>293.15699999999998</v>
      </c>
      <c r="L59" s="244"/>
      <c r="M59" s="265"/>
      <c r="N59" s="244"/>
      <c r="O59" s="244"/>
      <c r="P59" s="244"/>
      <c r="Q59" s="244"/>
    </row>
    <row r="60" spans="1:17" ht="15.75" hidden="1" customHeight="1">
      <c r="A60" s="237">
        <f t="shared" si="1"/>
        <v>55</v>
      </c>
      <c r="B60" s="237"/>
      <c r="C60" s="239" t="s">
        <v>1135</v>
      </c>
      <c r="D60" s="244" t="s">
        <v>249</v>
      </c>
      <c r="E60" s="244"/>
      <c r="F60" s="249"/>
      <c r="G60" s="246">
        <v>2</v>
      </c>
      <c r="H60" s="246">
        <v>0</v>
      </c>
      <c r="I60" s="246">
        <v>0</v>
      </c>
      <c r="J60" s="246">
        <v>2</v>
      </c>
      <c r="K60" s="268">
        <v>139.673</v>
      </c>
      <c r="L60" s="244"/>
      <c r="M60" s="265"/>
      <c r="N60" s="244"/>
      <c r="O60" s="244"/>
      <c r="P60" s="244"/>
      <c r="Q60" s="244"/>
    </row>
    <row r="61" spans="1:17" ht="15.75" hidden="1" customHeight="1">
      <c r="A61" s="237">
        <f t="shared" si="1"/>
        <v>56</v>
      </c>
      <c r="B61" s="237"/>
      <c r="C61" s="239" t="s">
        <v>1136</v>
      </c>
      <c r="D61" s="244" t="s">
        <v>76</v>
      </c>
      <c r="E61" s="244"/>
      <c r="F61" s="249"/>
      <c r="G61" s="246">
        <v>2</v>
      </c>
      <c r="H61" s="246">
        <v>0</v>
      </c>
      <c r="I61" s="246">
        <v>0</v>
      </c>
      <c r="J61" s="246">
        <v>1</v>
      </c>
      <c r="K61" s="268">
        <v>124.417</v>
      </c>
      <c r="L61" s="244"/>
      <c r="M61" s="265"/>
      <c r="N61" s="244"/>
      <c r="O61" s="244"/>
      <c r="P61" s="244"/>
      <c r="Q61" s="244"/>
    </row>
    <row r="62" spans="1:17" ht="15.75" hidden="1" customHeight="1">
      <c r="A62" s="237">
        <f t="shared" si="1"/>
        <v>57</v>
      </c>
      <c r="B62" s="237"/>
      <c r="C62" s="239" t="s">
        <v>1137</v>
      </c>
      <c r="D62" s="244" t="s">
        <v>62</v>
      </c>
      <c r="E62" s="244"/>
      <c r="F62" s="249"/>
      <c r="G62" s="246">
        <v>1</v>
      </c>
      <c r="H62" s="246">
        <v>0</v>
      </c>
      <c r="I62" s="246">
        <v>0</v>
      </c>
      <c r="J62" s="246">
        <v>3</v>
      </c>
      <c r="K62" s="268">
        <v>265.2</v>
      </c>
      <c r="L62" s="244"/>
      <c r="M62" s="265"/>
      <c r="N62" s="244"/>
      <c r="O62" s="244"/>
      <c r="P62" s="244"/>
      <c r="Q62" s="244"/>
    </row>
    <row r="63" spans="1:17" ht="15.75" hidden="1" customHeight="1">
      <c r="A63" s="237">
        <f t="shared" si="1"/>
        <v>58</v>
      </c>
      <c r="B63" s="237"/>
      <c r="C63" s="254" t="s">
        <v>1138</v>
      </c>
      <c r="D63" s="254" t="s">
        <v>1139</v>
      </c>
      <c r="E63" s="239"/>
      <c r="F63" s="248"/>
      <c r="G63" s="243"/>
      <c r="H63" s="243"/>
      <c r="I63" s="243"/>
      <c r="J63" s="243"/>
      <c r="K63" s="267"/>
      <c r="L63" s="239"/>
      <c r="M63" s="262"/>
      <c r="N63" s="239"/>
      <c r="O63" s="239"/>
      <c r="P63" s="263"/>
      <c r="Q63" s="263"/>
    </row>
    <row r="64" spans="1:17" ht="15.75" hidden="1" customHeight="1">
      <c r="A64" s="237">
        <f t="shared" si="1"/>
        <v>59</v>
      </c>
      <c r="B64" s="237"/>
      <c r="C64" s="254" t="s">
        <v>1140</v>
      </c>
      <c r="D64" s="255" t="s">
        <v>809</v>
      </c>
      <c r="E64" s="250"/>
      <c r="F64" s="253">
        <v>3</v>
      </c>
      <c r="G64" s="246">
        <v>3</v>
      </c>
      <c r="H64" s="246">
        <v>3</v>
      </c>
      <c r="I64" s="246">
        <v>4</v>
      </c>
      <c r="J64" s="246">
        <v>5</v>
      </c>
      <c r="K64" s="268">
        <v>178.762</v>
      </c>
      <c r="L64" s="244"/>
      <c r="M64" s="265"/>
      <c r="N64" s="244"/>
      <c r="O64" s="244"/>
      <c r="P64" s="244"/>
      <c r="Q64" s="244"/>
    </row>
    <row r="65" spans="1:17" ht="15.75" hidden="1" customHeight="1">
      <c r="A65" s="237">
        <f t="shared" si="1"/>
        <v>60</v>
      </c>
      <c r="B65" s="237"/>
      <c r="C65" s="531" t="s">
        <v>1141</v>
      </c>
      <c r="D65" s="255" t="s">
        <v>76</v>
      </c>
      <c r="E65" s="250"/>
      <c r="F65" s="249"/>
      <c r="G65" s="246">
        <v>0</v>
      </c>
      <c r="H65" s="246">
        <v>2</v>
      </c>
      <c r="I65" s="246">
        <v>1</v>
      </c>
      <c r="J65" s="246">
        <v>0</v>
      </c>
      <c r="K65" s="268">
        <v>112.974</v>
      </c>
      <c r="L65" s="244"/>
      <c r="M65" s="265"/>
      <c r="N65" s="244"/>
      <c r="O65" s="244"/>
      <c r="P65" s="244"/>
      <c r="Q65" s="244"/>
    </row>
    <row r="66" spans="1:17" ht="15.75" hidden="1" customHeight="1">
      <c r="A66" s="237">
        <f t="shared" si="1"/>
        <v>61</v>
      </c>
      <c r="B66" s="237"/>
      <c r="C66" s="254" t="s">
        <v>1142</v>
      </c>
      <c r="D66" s="255" t="s">
        <v>76</v>
      </c>
      <c r="E66" s="244"/>
      <c r="F66" s="249"/>
      <c r="G66" s="246">
        <v>0</v>
      </c>
      <c r="H66" s="246">
        <v>1</v>
      </c>
      <c r="I66" s="246">
        <v>0</v>
      </c>
      <c r="J66" s="246">
        <v>0</v>
      </c>
      <c r="K66" s="268">
        <v>210.48400000000001</v>
      </c>
      <c r="L66" s="244"/>
      <c r="M66" s="265"/>
      <c r="N66" s="244"/>
      <c r="O66" s="244"/>
      <c r="P66" s="244"/>
      <c r="Q66" s="244"/>
    </row>
    <row r="67" spans="1:17" ht="15.75" hidden="1" customHeight="1">
      <c r="A67" s="237">
        <f t="shared" si="1"/>
        <v>62</v>
      </c>
      <c r="B67" s="237"/>
      <c r="C67" s="532" t="s">
        <v>1143</v>
      </c>
      <c r="D67" s="255" t="s">
        <v>53</v>
      </c>
      <c r="E67" s="244"/>
      <c r="F67" s="249"/>
      <c r="G67" s="246">
        <v>3</v>
      </c>
      <c r="H67" s="246">
        <v>0</v>
      </c>
      <c r="I67" s="246">
        <v>0</v>
      </c>
      <c r="J67" s="246">
        <v>1</v>
      </c>
      <c r="K67" s="268">
        <v>385.47399999999999</v>
      </c>
      <c r="L67" s="244"/>
      <c r="M67" s="265"/>
      <c r="N67" s="244"/>
      <c r="O67" s="244"/>
      <c r="P67" s="244"/>
      <c r="Q67" s="244"/>
    </row>
    <row r="68" spans="1:17" ht="15.75" hidden="1" customHeight="1">
      <c r="A68" s="237">
        <f t="shared" si="1"/>
        <v>63</v>
      </c>
      <c r="B68" s="237"/>
      <c r="C68" s="254" t="s">
        <v>1144</v>
      </c>
      <c r="D68" s="255" t="s">
        <v>62</v>
      </c>
      <c r="E68" s="244"/>
      <c r="F68" s="249"/>
      <c r="G68" s="10">
        <v>0</v>
      </c>
      <c r="H68" s="10">
        <v>4</v>
      </c>
      <c r="I68" s="10">
        <v>2</v>
      </c>
      <c r="J68" s="10">
        <v>0</v>
      </c>
      <c r="K68" s="268">
        <v>311.35000000000002</v>
      </c>
      <c r="L68" s="244"/>
      <c r="M68" s="265"/>
      <c r="N68" s="244"/>
      <c r="O68" s="244"/>
      <c r="P68" s="244"/>
      <c r="Q68" s="244"/>
    </row>
    <row r="69" spans="1:17" ht="15.75" hidden="1" customHeight="1">
      <c r="A69" s="237">
        <f t="shared" si="1"/>
        <v>64</v>
      </c>
      <c r="B69" s="237"/>
      <c r="C69" s="254" t="s">
        <v>1145</v>
      </c>
      <c r="D69" s="244" t="s">
        <v>249</v>
      </c>
      <c r="E69" s="250"/>
      <c r="F69" s="11"/>
      <c r="G69" s="10">
        <v>1</v>
      </c>
      <c r="H69" s="10">
        <v>2</v>
      </c>
      <c r="I69" s="10">
        <v>0</v>
      </c>
      <c r="J69" s="10">
        <v>0</v>
      </c>
      <c r="K69" s="268">
        <v>293.3</v>
      </c>
      <c r="L69" s="244"/>
      <c r="M69" s="265"/>
      <c r="N69" s="244"/>
      <c r="O69" s="244"/>
      <c r="P69" s="244"/>
      <c r="Q69" s="244"/>
    </row>
    <row r="70" spans="1:17" ht="15.75" hidden="1" customHeight="1">
      <c r="A70" s="237">
        <f t="shared" si="1"/>
        <v>65</v>
      </c>
      <c r="B70" s="237"/>
      <c r="C70" s="254" t="s">
        <v>1146</v>
      </c>
      <c r="D70" s="244" t="s">
        <v>249</v>
      </c>
      <c r="E70" s="245">
        <v>1.5</v>
      </c>
      <c r="F70" s="245"/>
      <c r="G70" s="10">
        <v>2</v>
      </c>
      <c r="H70" s="10">
        <v>5</v>
      </c>
      <c r="I70" s="10">
        <v>1</v>
      </c>
      <c r="J70" s="10">
        <v>6</v>
      </c>
      <c r="K70" s="268">
        <v>218.61699999999999</v>
      </c>
      <c r="L70" s="244"/>
      <c r="M70" s="265"/>
      <c r="N70" s="244"/>
      <c r="O70" s="244"/>
      <c r="P70" s="244"/>
      <c r="Q70" s="244"/>
    </row>
    <row r="71" spans="1:17" ht="15.75" hidden="1" customHeight="1">
      <c r="A71" s="237">
        <f t="shared" si="1"/>
        <v>66</v>
      </c>
      <c r="B71" s="237"/>
      <c r="C71" s="254" t="s">
        <v>1147</v>
      </c>
      <c r="D71" s="244" t="s">
        <v>249</v>
      </c>
      <c r="E71" s="245"/>
      <c r="F71" s="249"/>
      <c r="G71" s="246">
        <v>1</v>
      </c>
      <c r="H71" s="246">
        <v>6</v>
      </c>
      <c r="I71" s="246">
        <v>1</v>
      </c>
      <c r="J71" s="246">
        <v>6</v>
      </c>
      <c r="K71" s="268">
        <v>230.05</v>
      </c>
      <c r="L71" s="244"/>
      <c r="M71" s="265"/>
      <c r="N71" s="244"/>
      <c r="O71" s="244"/>
      <c r="P71" s="244"/>
      <c r="Q71" s="244"/>
    </row>
    <row r="72" spans="1:17" ht="15.75" hidden="1" customHeight="1">
      <c r="A72" s="237">
        <f t="shared" si="1"/>
        <v>67</v>
      </c>
      <c r="B72" s="237"/>
      <c r="C72" s="254" t="s">
        <v>1148</v>
      </c>
      <c r="D72" s="255" t="s">
        <v>76</v>
      </c>
      <c r="E72" s="245">
        <v>1.5</v>
      </c>
      <c r="F72" s="249"/>
      <c r="G72" s="246">
        <v>3</v>
      </c>
      <c r="H72" s="246">
        <v>0</v>
      </c>
      <c r="I72" s="246">
        <v>1</v>
      </c>
      <c r="J72" s="246">
        <v>4</v>
      </c>
      <c r="K72" s="268">
        <v>220.61</v>
      </c>
      <c r="L72" s="244"/>
      <c r="M72" s="265"/>
      <c r="N72" s="244"/>
      <c r="O72" s="244"/>
      <c r="P72" s="244"/>
      <c r="Q72" s="244"/>
    </row>
    <row r="73" spans="1:17" ht="15.75" hidden="1" customHeight="1">
      <c r="A73" s="237">
        <f t="shared" si="1"/>
        <v>68</v>
      </c>
      <c r="B73" s="237"/>
      <c r="C73" s="254" t="s">
        <v>1149</v>
      </c>
      <c r="D73" s="255" t="s">
        <v>62</v>
      </c>
      <c r="E73" s="244"/>
      <c r="F73" s="249"/>
      <c r="G73" s="246">
        <v>0</v>
      </c>
      <c r="H73" s="246">
        <v>1</v>
      </c>
      <c r="I73" s="246">
        <v>5</v>
      </c>
      <c r="J73" s="246">
        <v>0</v>
      </c>
      <c r="K73" s="268">
        <v>453.08699999999999</v>
      </c>
      <c r="L73" s="244"/>
      <c r="M73" s="265"/>
      <c r="N73" s="244"/>
      <c r="O73" s="244"/>
      <c r="P73" s="244"/>
      <c r="Q73" s="244"/>
    </row>
    <row r="74" spans="1:17" ht="15.75" hidden="1" customHeight="1">
      <c r="A74" s="237">
        <f t="shared" si="1"/>
        <v>69</v>
      </c>
      <c r="B74" s="237"/>
      <c r="C74" s="254" t="s">
        <v>1150</v>
      </c>
      <c r="D74" s="255" t="s">
        <v>76</v>
      </c>
      <c r="E74" s="244"/>
      <c r="F74" s="249"/>
      <c r="G74" s="246">
        <v>1</v>
      </c>
      <c r="H74" s="246">
        <v>0</v>
      </c>
      <c r="I74" s="246">
        <v>0</v>
      </c>
      <c r="J74" s="246">
        <v>0</v>
      </c>
      <c r="K74" s="268">
        <v>146.58699999999999</v>
      </c>
      <c r="L74" s="244"/>
      <c r="M74" s="265"/>
      <c r="N74" s="244"/>
      <c r="O74" s="244"/>
      <c r="P74" s="244"/>
      <c r="Q74" s="244"/>
    </row>
    <row r="75" spans="1:17" ht="15" hidden="1" customHeight="1">
      <c r="A75" s="237">
        <f t="shared" si="1"/>
        <v>70</v>
      </c>
      <c r="B75" s="237"/>
      <c r="C75" s="272" t="s">
        <v>1151</v>
      </c>
      <c r="D75" s="272" t="s">
        <v>1152</v>
      </c>
      <c r="E75" s="272"/>
      <c r="F75" s="273"/>
      <c r="G75" s="274">
        <v>1</v>
      </c>
      <c r="H75" s="274">
        <v>0</v>
      </c>
      <c r="I75" s="274">
        <v>0</v>
      </c>
      <c r="J75" s="274">
        <v>1</v>
      </c>
      <c r="K75" s="264">
        <v>253.93199999999999</v>
      </c>
      <c r="L75" s="272"/>
      <c r="M75" s="264"/>
      <c r="N75" s="303"/>
      <c r="O75" s="303"/>
      <c r="P75" s="303"/>
      <c r="Q75" s="303"/>
    </row>
    <row r="76" spans="1:17" ht="15" hidden="1" customHeight="1">
      <c r="A76" s="275">
        <f t="shared" si="1"/>
        <v>71</v>
      </c>
      <c r="B76" s="275"/>
      <c r="C76" s="272" t="s">
        <v>1153</v>
      </c>
      <c r="D76" s="272" t="s">
        <v>1154</v>
      </c>
      <c r="E76" s="272"/>
      <c r="F76" s="273"/>
      <c r="G76" s="274">
        <v>0</v>
      </c>
      <c r="H76" s="274">
        <v>0</v>
      </c>
      <c r="I76" s="274">
        <v>1</v>
      </c>
      <c r="J76" s="274">
        <v>0</v>
      </c>
      <c r="K76" s="264">
        <v>155.85599999999999</v>
      </c>
      <c r="L76" s="272"/>
      <c r="M76" s="264"/>
      <c r="N76" s="303"/>
      <c r="O76" s="303"/>
      <c r="P76" s="303"/>
      <c r="Q76" s="303"/>
    </row>
    <row r="77" spans="1:17" ht="15" hidden="1" customHeight="1">
      <c r="A77" s="275">
        <f t="shared" si="1"/>
        <v>72</v>
      </c>
      <c r="B77" s="275"/>
      <c r="C77" s="272" t="s">
        <v>1155</v>
      </c>
      <c r="D77" s="272" t="s">
        <v>1152</v>
      </c>
      <c r="E77" s="272"/>
      <c r="F77" s="273"/>
      <c r="G77" s="274">
        <v>0</v>
      </c>
      <c r="H77" s="274">
        <v>0</v>
      </c>
      <c r="I77" s="274">
        <v>0</v>
      </c>
      <c r="J77" s="274">
        <v>0</v>
      </c>
      <c r="K77" s="264">
        <v>185.571</v>
      </c>
      <c r="L77" s="272"/>
      <c r="M77" s="264"/>
      <c r="N77" s="303"/>
      <c r="O77" s="303"/>
      <c r="P77" s="303"/>
      <c r="Q77" s="303"/>
    </row>
    <row r="78" spans="1:17" ht="15" hidden="1" customHeight="1">
      <c r="A78" s="275">
        <f t="shared" si="1"/>
        <v>73</v>
      </c>
      <c r="B78" s="275"/>
      <c r="C78" s="272" t="s">
        <v>1156</v>
      </c>
      <c r="D78" s="272" t="s">
        <v>1157</v>
      </c>
      <c r="E78" s="272"/>
      <c r="F78" s="273"/>
      <c r="G78" s="274">
        <v>0</v>
      </c>
      <c r="H78" s="274">
        <v>0</v>
      </c>
      <c r="I78" s="274">
        <v>0</v>
      </c>
      <c r="J78" s="274">
        <v>0</v>
      </c>
      <c r="K78" s="264">
        <v>55.902999999999999</v>
      </c>
      <c r="L78" s="272"/>
      <c r="M78" s="271"/>
      <c r="N78" s="241"/>
      <c r="O78" s="241"/>
      <c r="P78" s="241"/>
      <c r="Q78" s="241"/>
    </row>
    <row r="79" spans="1:17" ht="15" hidden="1" customHeight="1">
      <c r="A79" s="275">
        <f t="shared" si="1"/>
        <v>74</v>
      </c>
      <c r="B79" s="275"/>
      <c r="C79" s="272" t="s">
        <v>1158</v>
      </c>
      <c r="D79" s="272" t="s">
        <v>1159</v>
      </c>
      <c r="E79" s="272"/>
      <c r="F79" s="273"/>
      <c r="G79" s="274">
        <v>0</v>
      </c>
      <c r="H79" s="274">
        <v>0</v>
      </c>
      <c r="I79" s="274">
        <v>0</v>
      </c>
      <c r="J79" s="274">
        <v>1</v>
      </c>
      <c r="K79" s="264">
        <v>159.98099999999999</v>
      </c>
      <c r="L79" s="272"/>
      <c r="M79" s="271"/>
      <c r="N79" s="241"/>
      <c r="O79" s="241"/>
      <c r="P79" s="241"/>
      <c r="Q79" s="241"/>
    </row>
    <row r="80" spans="1:17" ht="15" hidden="1" customHeight="1">
      <c r="A80" s="275">
        <f t="shared" si="1"/>
        <v>75</v>
      </c>
      <c r="B80" s="275"/>
      <c r="C80" s="272" t="s">
        <v>1160</v>
      </c>
      <c r="D80" s="272" t="s">
        <v>1152</v>
      </c>
      <c r="E80" s="272"/>
      <c r="F80" s="273"/>
      <c r="G80" s="274">
        <v>1</v>
      </c>
      <c r="H80" s="274">
        <v>0</v>
      </c>
      <c r="I80" s="274">
        <v>0</v>
      </c>
      <c r="J80" s="274">
        <v>0</v>
      </c>
      <c r="K80" s="264">
        <v>234.03200000000001</v>
      </c>
      <c r="L80" s="272"/>
      <c r="M80" s="271"/>
      <c r="N80" s="241"/>
      <c r="O80" s="241"/>
      <c r="P80" s="241"/>
      <c r="Q80" s="241"/>
    </row>
    <row r="81" spans="1:17" ht="15" hidden="1" customHeight="1">
      <c r="A81" s="275">
        <f t="shared" si="1"/>
        <v>76</v>
      </c>
      <c r="B81" s="275"/>
      <c r="C81" s="272" t="s">
        <v>1161</v>
      </c>
      <c r="D81" s="272" t="s">
        <v>1157</v>
      </c>
      <c r="E81" s="272"/>
      <c r="F81" s="273"/>
      <c r="G81" s="274">
        <v>0</v>
      </c>
      <c r="H81" s="274">
        <v>0</v>
      </c>
      <c r="I81" s="274">
        <v>0</v>
      </c>
      <c r="J81" s="274">
        <v>0</v>
      </c>
      <c r="K81" s="264">
        <v>125.586</v>
      </c>
      <c r="L81" s="272"/>
      <c r="M81" s="271"/>
      <c r="N81" s="241"/>
      <c r="O81" s="241"/>
      <c r="P81" s="241"/>
      <c r="Q81" s="241"/>
    </row>
    <row r="82" spans="1:17" ht="15" hidden="1" customHeight="1">
      <c r="A82" s="275">
        <f t="shared" si="1"/>
        <v>77</v>
      </c>
      <c r="B82" s="275"/>
      <c r="C82" s="272" t="s">
        <v>1162</v>
      </c>
      <c r="D82" s="272" t="s">
        <v>76</v>
      </c>
      <c r="E82" s="272"/>
      <c r="F82" s="273"/>
      <c r="G82" s="274">
        <v>2</v>
      </c>
      <c r="H82" s="274">
        <v>2</v>
      </c>
      <c r="I82" s="274">
        <v>0</v>
      </c>
      <c r="J82" s="274">
        <v>0</v>
      </c>
      <c r="K82" s="264">
        <v>351.09</v>
      </c>
      <c r="L82" s="272"/>
      <c r="M82" s="271"/>
      <c r="N82" s="241"/>
      <c r="O82" s="241"/>
      <c r="P82" s="241"/>
      <c r="Q82" s="241"/>
    </row>
    <row r="83" spans="1:17" ht="15" hidden="1" customHeight="1">
      <c r="A83" s="275">
        <f t="shared" si="1"/>
        <v>78</v>
      </c>
      <c r="B83" s="275"/>
      <c r="C83" s="272" t="s">
        <v>1163</v>
      </c>
      <c r="D83" s="272" t="s">
        <v>1152</v>
      </c>
      <c r="E83" s="272"/>
      <c r="F83" s="273"/>
      <c r="G83" s="274">
        <v>0</v>
      </c>
      <c r="H83" s="274">
        <v>2</v>
      </c>
      <c r="I83" s="274">
        <v>0</v>
      </c>
      <c r="J83" s="274">
        <v>0</v>
      </c>
      <c r="K83" s="264">
        <v>455.37</v>
      </c>
      <c r="L83" s="272"/>
      <c r="M83" s="271"/>
      <c r="N83" s="241"/>
      <c r="O83" s="241"/>
      <c r="P83" s="241"/>
      <c r="Q83" s="241"/>
    </row>
    <row r="84" spans="1:17" ht="15" hidden="1" customHeight="1">
      <c r="A84" s="275">
        <f t="shared" si="1"/>
        <v>79</v>
      </c>
      <c r="B84" s="275"/>
      <c r="C84" s="276" t="s">
        <v>1164</v>
      </c>
      <c r="D84" s="276" t="s">
        <v>1165</v>
      </c>
      <c r="E84" s="276"/>
      <c r="F84" s="277"/>
      <c r="G84" s="278"/>
      <c r="H84" s="278"/>
      <c r="I84" s="278"/>
      <c r="J84" s="278"/>
      <c r="K84" s="267">
        <v>0</v>
      </c>
      <c r="L84" s="239"/>
      <c r="M84" s="262"/>
      <c r="N84" s="239"/>
      <c r="O84" s="239"/>
      <c r="P84" s="263"/>
      <c r="Q84" s="263"/>
    </row>
    <row r="85" spans="1:17" ht="15" hidden="1" customHeight="1">
      <c r="A85" s="275">
        <f t="shared" si="1"/>
        <v>80</v>
      </c>
      <c r="B85" s="275"/>
      <c r="C85" s="272" t="s">
        <v>1166</v>
      </c>
      <c r="D85" s="272" t="s">
        <v>1157</v>
      </c>
      <c r="E85" s="272"/>
      <c r="F85" s="273"/>
      <c r="G85" s="274">
        <v>1</v>
      </c>
      <c r="H85" s="274">
        <v>1</v>
      </c>
      <c r="I85" s="274">
        <v>0</v>
      </c>
      <c r="J85" s="274">
        <v>0</v>
      </c>
      <c r="K85" s="264">
        <v>343.4</v>
      </c>
      <c r="L85" s="241"/>
      <c r="M85" s="271"/>
      <c r="N85" s="241"/>
      <c r="O85" s="241"/>
      <c r="P85" s="241"/>
      <c r="Q85" s="241"/>
    </row>
    <row r="86" spans="1:17" ht="15" hidden="1" customHeight="1">
      <c r="A86" s="275">
        <f t="shared" si="1"/>
        <v>81</v>
      </c>
      <c r="B86" s="275"/>
      <c r="C86" s="272" t="s">
        <v>1167</v>
      </c>
      <c r="D86" s="272" t="s">
        <v>1159</v>
      </c>
      <c r="E86" s="272"/>
      <c r="F86" s="273"/>
      <c r="G86" s="274">
        <v>0</v>
      </c>
      <c r="H86" s="274">
        <v>0</v>
      </c>
      <c r="I86" s="274">
        <v>0</v>
      </c>
      <c r="J86" s="274">
        <v>0</v>
      </c>
      <c r="K86" s="264">
        <v>42.27</v>
      </c>
      <c r="L86" s="241"/>
      <c r="M86" s="271"/>
      <c r="N86" s="241"/>
      <c r="O86" s="241"/>
      <c r="P86" s="241"/>
      <c r="Q86" s="241"/>
    </row>
    <row r="87" spans="1:17" ht="15" hidden="1" customHeight="1">
      <c r="A87" s="275">
        <f t="shared" si="1"/>
        <v>82</v>
      </c>
      <c r="B87" s="275"/>
      <c r="C87" s="276" t="s">
        <v>1168</v>
      </c>
      <c r="D87" s="276" t="s">
        <v>1169</v>
      </c>
      <c r="E87" s="276"/>
      <c r="F87" s="277"/>
      <c r="G87" s="278"/>
      <c r="H87" s="278"/>
      <c r="I87" s="278"/>
      <c r="J87" s="278"/>
      <c r="K87" s="267"/>
      <c r="L87" s="239"/>
      <c r="M87" s="262"/>
      <c r="N87" s="239"/>
      <c r="O87" s="239"/>
      <c r="P87" s="263"/>
      <c r="Q87" s="263"/>
    </row>
    <row r="88" spans="1:17" ht="15" hidden="1" customHeight="1">
      <c r="A88" s="275">
        <f t="shared" si="1"/>
        <v>83</v>
      </c>
      <c r="B88" s="275"/>
      <c r="C88" s="272" t="s">
        <v>1170</v>
      </c>
      <c r="D88" s="272" t="s">
        <v>1154</v>
      </c>
      <c r="E88" s="272"/>
      <c r="F88" s="279">
        <v>3</v>
      </c>
      <c r="G88" s="274">
        <v>3</v>
      </c>
      <c r="H88" s="274">
        <v>3</v>
      </c>
      <c r="I88" s="274">
        <v>3</v>
      </c>
      <c r="J88" s="274">
        <v>3</v>
      </c>
      <c r="K88" s="264">
        <v>0</v>
      </c>
      <c r="L88" s="241"/>
      <c r="M88" s="271"/>
      <c r="N88" s="241"/>
      <c r="O88" s="241"/>
      <c r="P88" s="241"/>
      <c r="Q88" s="241"/>
    </row>
    <row r="89" spans="1:17" ht="15" hidden="1" customHeight="1">
      <c r="A89" s="275">
        <f t="shared" si="1"/>
        <v>84</v>
      </c>
      <c r="B89" s="275"/>
      <c r="C89" s="272" t="s">
        <v>1171</v>
      </c>
      <c r="D89" s="272" t="s">
        <v>1159</v>
      </c>
      <c r="E89" s="272"/>
      <c r="F89" s="273"/>
      <c r="G89" s="274">
        <v>1</v>
      </c>
      <c r="H89" s="274">
        <v>2</v>
      </c>
      <c r="I89" s="274">
        <v>1</v>
      </c>
      <c r="J89" s="274">
        <v>0</v>
      </c>
      <c r="K89" s="264">
        <v>289.42</v>
      </c>
      <c r="L89" s="241"/>
      <c r="M89" s="271"/>
      <c r="N89" s="241"/>
      <c r="O89" s="241"/>
      <c r="P89" s="241"/>
      <c r="Q89" s="241"/>
    </row>
    <row r="90" spans="1:17" ht="15" hidden="1" customHeight="1">
      <c r="A90" s="275">
        <f t="shared" si="1"/>
        <v>85</v>
      </c>
      <c r="B90" s="275"/>
      <c r="C90" s="272" t="s">
        <v>1172</v>
      </c>
      <c r="D90" s="272" t="s">
        <v>1157</v>
      </c>
      <c r="E90" s="272"/>
      <c r="F90" s="273"/>
      <c r="G90" s="274">
        <v>0</v>
      </c>
      <c r="H90" s="274">
        <v>0</v>
      </c>
      <c r="I90" s="274">
        <v>0</v>
      </c>
      <c r="J90" s="274">
        <v>1</v>
      </c>
      <c r="K90" s="264">
        <v>67.709999999999994</v>
      </c>
      <c r="L90" s="241"/>
      <c r="M90" s="271"/>
      <c r="N90" s="241"/>
      <c r="O90" s="241"/>
      <c r="P90" s="241"/>
      <c r="Q90" s="241"/>
    </row>
    <row r="91" spans="1:17" ht="15" hidden="1" customHeight="1">
      <c r="A91" s="275">
        <f t="shared" si="1"/>
        <v>86</v>
      </c>
      <c r="B91" s="275"/>
      <c r="C91" s="276" t="s">
        <v>1173</v>
      </c>
      <c r="D91" s="276" t="s">
        <v>663</v>
      </c>
      <c r="E91" s="276"/>
      <c r="F91" s="277"/>
      <c r="G91" s="278"/>
      <c r="H91" s="278"/>
      <c r="I91" s="278"/>
      <c r="J91" s="278"/>
      <c r="K91" s="267"/>
      <c r="L91" s="239"/>
      <c r="M91" s="262"/>
      <c r="N91" s="239"/>
      <c r="O91" s="239"/>
      <c r="P91" s="263"/>
      <c r="Q91" s="263"/>
    </row>
    <row r="92" spans="1:17" ht="15" hidden="1" customHeight="1">
      <c r="A92" s="275">
        <f t="shared" si="1"/>
        <v>87</v>
      </c>
      <c r="B92" s="275"/>
      <c r="C92" s="272" t="s">
        <v>1174</v>
      </c>
      <c r="D92" s="272" t="s">
        <v>1159</v>
      </c>
      <c r="E92" s="272"/>
      <c r="F92" s="273"/>
      <c r="G92" s="274">
        <v>1</v>
      </c>
      <c r="H92" s="274">
        <v>0</v>
      </c>
      <c r="I92" s="274">
        <v>0</v>
      </c>
      <c r="J92" s="274">
        <v>0</v>
      </c>
      <c r="K92" s="264">
        <v>411.95</v>
      </c>
      <c r="L92" s="241"/>
      <c r="M92" s="271"/>
      <c r="N92" s="241"/>
      <c r="O92" s="241"/>
      <c r="P92" s="241"/>
      <c r="Q92" s="241"/>
    </row>
    <row r="93" spans="1:17" ht="15" hidden="1" customHeight="1">
      <c r="A93" s="275">
        <f t="shared" si="1"/>
        <v>88</v>
      </c>
      <c r="B93" s="275"/>
      <c r="C93" s="272" t="s">
        <v>1175</v>
      </c>
      <c r="D93" s="272" t="s">
        <v>1157</v>
      </c>
      <c r="E93" s="272"/>
      <c r="F93" s="273"/>
      <c r="G93" s="274">
        <v>0</v>
      </c>
      <c r="H93" s="274">
        <v>2</v>
      </c>
      <c r="I93" s="274">
        <v>0</v>
      </c>
      <c r="J93" s="274">
        <v>0</v>
      </c>
      <c r="K93" s="264">
        <v>99.075999999999993</v>
      </c>
      <c r="L93" s="241"/>
      <c r="M93" s="271"/>
      <c r="N93" s="241"/>
      <c r="O93" s="241"/>
      <c r="P93" s="241"/>
      <c r="Q93" s="241"/>
    </row>
    <row r="94" spans="1:17" ht="15" hidden="1" customHeight="1">
      <c r="A94" s="275">
        <f t="shared" si="1"/>
        <v>89</v>
      </c>
      <c r="B94" s="275"/>
      <c r="C94" s="280" t="s">
        <v>1176</v>
      </c>
      <c r="D94" s="280"/>
      <c r="E94" s="280"/>
      <c r="F94" s="281"/>
      <c r="G94" s="282"/>
      <c r="H94" s="282"/>
      <c r="I94" s="282"/>
      <c r="J94" s="282"/>
      <c r="K94" s="304"/>
      <c r="L94" s="305"/>
      <c r="M94" s="306"/>
      <c r="N94" s="305"/>
      <c r="O94" s="305"/>
      <c r="P94" s="305"/>
      <c r="Q94" s="305"/>
    </row>
    <row r="95" spans="1:17" ht="15" hidden="1" customHeight="1">
      <c r="A95" s="275">
        <f t="shared" si="1"/>
        <v>90</v>
      </c>
      <c r="B95" s="275"/>
      <c r="C95" s="272" t="s">
        <v>1177</v>
      </c>
      <c r="D95" s="272" t="s">
        <v>1154</v>
      </c>
      <c r="E95" s="272"/>
      <c r="F95" s="273"/>
      <c r="G95" s="274">
        <v>0</v>
      </c>
      <c r="H95" s="274">
        <v>0</v>
      </c>
      <c r="I95" s="274">
        <v>0</v>
      </c>
      <c r="J95" s="274">
        <v>0</v>
      </c>
      <c r="K95" s="264">
        <v>98.23</v>
      </c>
      <c r="L95" s="241"/>
      <c r="M95" s="271"/>
      <c r="N95" s="241"/>
      <c r="O95" s="241"/>
      <c r="P95" s="241"/>
      <c r="Q95" s="241"/>
    </row>
    <row r="96" spans="1:17" ht="15" customHeight="1">
      <c r="A96" s="275">
        <f t="shared" si="1"/>
        <v>91</v>
      </c>
      <c r="B96" s="283" t="s">
        <v>1013</v>
      </c>
      <c r="C96" s="263" t="s">
        <v>976</v>
      </c>
      <c r="D96" s="263" t="s">
        <v>474</v>
      </c>
      <c r="E96" s="263"/>
      <c r="F96" s="284"/>
      <c r="G96" s="285">
        <v>2</v>
      </c>
      <c r="H96" s="285">
        <v>0</v>
      </c>
      <c r="I96" s="285">
        <v>0</v>
      </c>
      <c r="J96" s="285">
        <v>4</v>
      </c>
      <c r="K96" s="307">
        <v>381.6</v>
      </c>
      <c r="L96" s="263"/>
      <c r="M96" s="307">
        <v>222.53299999999999</v>
      </c>
      <c r="N96" s="263"/>
      <c r="O96" s="308">
        <v>45289</v>
      </c>
      <c r="P96" s="309"/>
      <c r="Q96" s="309"/>
    </row>
    <row r="97" spans="1:17" ht="15" customHeight="1">
      <c r="A97" s="275">
        <f t="shared" si="1"/>
        <v>92</v>
      </c>
      <c r="B97" s="275"/>
      <c r="C97" s="286" t="s">
        <v>770</v>
      </c>
      <c r="D97" s="286" t="s">
        <v>76</v>
      </c>
      <c r="E97" s="286"/>
      <c r="F97" s="287"/>
      <c r="G97" s="288">
        <v>0</v>
      </c>
      <c r="H97" s="288">
        <v>0</v>
      </c>
      <c r="I97" s="288">
        <v>0</v>
      </c>
      <c r="J97" s="288">
        <v>0</v>
      </c>
      <c r="K97" s="310">
        <v>352.48</v>
      </c>
      <c r="L97" s="286"/>
      <c r="M97" s="310">
        <v>200.16</v>
      </c>
      <c r="N97" s="286"/>
      <c r="O97" s="311"/>
      <c r="P97" s="286" t="s">
        <v>1178</v>
      </c>
      <c r="Q97" s="286" t="s">
        <v>258</v>
      </c>
    </row>
    <row r="98" spans="1:17" ht="15" customHeight="1">
      <c r="A98" s="275">
        <f t="shared" si="1"/>
        <v>93</v>
      </c>
      <c r="B98" s="283" t="s">
        <v>1013</v>
      </c>
      <c r="C98" s="244" t="s">
        <v>984</v>
      </c>
      <c r="D98" s="244" t="s">
        <v>76</v>
      </c>
      <c r="E98" s="244"/>
      <c r="F98" s="249"/>
      <c r="G98" s="246">
        <v>1</v>
      </c>
      <c r="H98" s="246">
        <v>1</v>
      </c>
      <c r="I98" s="246">
        <v>0</v>
      </c>
      <c r="J98" s="246">
        <v>0</v>
      </c>
      <c r="K98" s="268">
        <v>492.78</v>
      </c>
      <c r="L98" s="244"/>
      <c r="M98" s="268">
        <v>226.416</v>
      </c>
      <c r="N98" s="244"/>
      <c r="O98" s="312"/>
      <c r="P98" s="244"/>
      <c r="Q98" s="244"/>
    </row>
    <row r="99" spans="1:17" ht="15" customHeight="1">
      <c r="A99" s="275">
        <f t="shared" si="1"/>
        <v>94</v>
      </c>
      <c r="B99" s="283" t="s">
        <v>1013</v>
      </c>
      <c r="C99" s="244" t="s">
        <v>981</v>
      </c>
      <c r="D99" s="244" t="s">
        <v>76</v>
      </c>
      <c r="E99" s="244"/>
      <c r="F99" s="249"/>
      <c r="G99" s="246">
        <v>2</v>
      </c>
      <c r="H99" s="246">
        <v>0</v>
      </c>
      <c r="I99" s="246">
        <v>0</v>
      </c>
      <c r="J99" s="246">
        <v>2</v>
      </c>
      <c r="K99" s="268">
        <v>151.19999999999999</v>
      </c>
      <c r="L99" s="244"/>
      <c r="M99" s="268">
        <v>77.103999999999999</v>
      </c>
      <c r="N99" s="244"/>
      <c r="O99" s="312"/>
      <c r="P99" s="244"/>
      <c r="Q99" s="244"/>
    </row>
    <row r="100" spans="1:17" ht="15" customHeight="1">
      <c r="A100" s="275">
        <f t="shared" si="1"/>
        <v>95</v>
      </c>
      <c r="B100" s="283" t="s">
        <v>1013</v>
      </c>
      <c r="C100" s="244" t="s">
        <v>982</v>
      </c>
      <c r="D100" s="244" t="s">
        <v>76</v>
      </c>
      <c r="E100" s="289">
        <v>-0.4</v>
      </c>
      <c r="F100" s="249"/>
      <c r="G100" s="246">
        <v>1</v>
      </c>
      <c r="H100" s="290">
        <v>4</v>
      </c>
      <c r="I100" s="246">
        <v>0</v>
      </c>
      <c r="J100" s="246">
        <v>0</v>
      </c>
      <c r="K100" s="268">
        <v>243.1</v>
      </c>
      <c r="L100" s="244"/>
      <c r="M100" s="268">
        <v>88.432000000000002</v>
      </c>
      <c r="N100" s="244"/>
      <c r="O100" s="312"/>
      <c r="P100" s="244"/>
      <c r="Q100" s="244"/>
    </row>
    <row r="101" spans="1:17" ht="15" customHeight="1">
      <c r="A101" s="275">
        <f t="shared" si="1"/>
        <v>96</v>
      </c>
      <c r="B101" s="283" t="s">
        <v>1013</v>
      </c>
      <c r="C101" s="244" t="s">
        <v>983</v>
      </c>
      <c r="D101" s="244" t="s">
        <v>53</v>
      </c>
      <c r="E101" s="291"/>
      <c r="F101" s="249"/>
      <c r="G101" s="246">
        <v>0</v>
      </c>
      <c r="H101" s="246">
        <v>0</v>
      </c>
      <c r="I101" s="246">
        <v>4</v>
      </c>
      <c r="J101" s="246">
        <v>4</v>
      </c>
      <c r="K101" s="268">
        <v>214.88</v>
      </c>
      <c r="L101" s="244"/>
      <c r="M101" s="268">
        <v>156.03200000000001</v>
      </c>
      <c r="N101" s="244"/>
      <c r="O101" s="312"/>
      <c r="P101" s="244"/>
      <c r="Q101" s="244"/>
    </row>
    <row r="102" spans="1:17" ht="15" customHeight="1">
      <c r="A102" s="275">
        <f t="shared" si="1"/>
        <v>97</v>
      </c>
      <c r="B102" s="283" t="s">
        <v>1013</v>
      </c>
      <c r="C102" s="244" t="s">
        <v>973</v>
      </c>
      <c r="D102" s="244" t="s">
        <v>249</v>
      </c>
      <c r="E102" s="291"/>
      <c r="F102" s="249"/>
      <c r="G102" s="246">
        <v>3</v>
      </c>
      <c r="H102" s="246">
        <v>1</v>
      </c>
      <c r="I102" s="246">
        <v>0</v>
      </c>
      <c r="J102" s="246">
        <v>0</v>
      </c>
      <c r="K102" s="268">
        <v>645.745</v>
      </c>
      <c r="L102" s="244"/>
      <c r="M102" s="268">
        <v>359.69600000000003</v>
      </c>
      <c r="N102" s="244"/>
      <c r="O102" s="312"/>
      <c r="P102" s="244"/>
      <c r="Q102" s="244"/>
    </row>
    <row r="103" spans="1:17" ht="15" customHeight="1">
      <c r="A103" s="275">
        <f t="shared" ref="A103:A166" si="2">A102+1</f>
        <v>98</v>
      </c>
      <c r="B103" s="283" t="s">
        <v>1013</v>
      </c>
      <c r="C103" s="244" t="s">
        <v>972</v>
      </c>
      <c r="D103" s="244" t="s">
        <v>62</v>
      </c>
      <c r="E103" s="291"/>
      <c r="F103" s="249"/>
      <c r="G103" s="246">
        <v>1</v>
      </c>
      <c r="H103" s="246">
        <v>0</v>
      </c>
      <c r="I103" s="246">
        <v>1</v>
      </c>
      <c r="J103" s="246">
        <v>3</v>
      </c>
      <c r="K103" s="268">
        <v>265.79899999999998</v>
      </c>
      <c r="L103" s="244"/>
      <c r="M103" s="268">
        <v>78.224999999999994</v>
      </c>
      <c r="N103" s="244"/>
      <c r="O103" s="312"/>
      <c r="P103" s="244"/>
      <c r="Q103" s="244"/>
    </row>
    <row r="104" spans="1:17" ht="15" customHeight="1">
      <c r="A104" s="275">
        <f t="shared" si="2"/>
        <v>99</v>
      </c>
      <c r="B104" s="283" t="s">
        <v>1013</v>
      </c>
      <c r="C104" s="239" t="s">
        <v>968</v>
      </c>
      <c r="D104" s="239" t="s">
        <v>445</v>
      </c>
      <c r="E104" s="292"/>
      <c r="F104" s="248"/>
      <c r="G104" s="293">
        <v>0</v>
      </c>
      <c r="H104" s="293">
        <v>0</v>
      </c>
      <c r="I104" s="293">
        <v>2</v>
      </c>
      <c r="J104" s="293">
        <v>1</v>
      </c>
      <c r="K104" s="267">
        <v>564.39400000000001</v>
      </c>
      <c r="L104" s="239"/>
      <c r="M104" s="267">
        <v>359.68200000000002</v>
      </c>
      <c r="N104" s="239"/>
      <c r="O104" s="308">
        <v>45289</v>
      </c>
      <c r="P104" s="309"/>
      <c r="Q104" s="309"/>
    </row>
    <row r="105" spans="1:17" ht="15" customHeight="1">
      <c r="A105" s="275">
        <f t="shared" si="2"/>
        <v>100</v>
      </c>
      <c r="B105" s="283" t="s">
        <v>1013</v>
      </c>
      <c r="C105" s="244" t="s">
        <v>962</v>
      </c>
      <c r="D105" s="244" t="s">
        <v>62</v>
      </c>
      <c r="E105" s="289">
        <v>0.3</v>
      </c>
      <c r="F105" s="249"/>
      <c r="G105" s="246">
        <v>2</v>
      </c>
      <c r="H105" s="246">
        <v>0</v>
      </c>
      <c r="I105" s="246">
        <v>2</v>
      </c>
      <c r="J105" s="246">
        <v>3</v>
      </c>
      <c r="K105" s="268">
        <v>256.233</v>
      </c>
      <c r="L105" s="244"/>
      <c r="M105" s="268">
        <v>50.319000000000003</v>
      </c>
      <c r="N105" s="244"/>
      <c r="O105" s="312"/>
      <c r="P105" s="244"/>
      <c r="Q105" s="244"/>
    </row>
    <row r="106" spans="1:17" ht="15" customHeight="1">
      <c r="A106" s="275">
        <f t="shared" si="2"/>
        <v>101</v>
      </c>
      <c r="B106" s="283" t="s">
        <v>1013</v>
      </c>
      <c r="C106" s="244" t="s">
        <v>956</v>
      </c>
      <c r="D106" s="244" t="s">
        <v>249</v>
      </c>
      <c r="E106" s="291"/>
      <c r="F106" s="249"/>
      <c r="G106" s="246">
        <v>0</v>
      </c>
      <c r="H106" s="246">
        <v>0</v>
      </c>
      <c r="I106" s="246">
        <v>0</v>
      </c>
      <c r="J106" s="246">
        <v>1</v>
      </c>
      <c r="K106" s="268">
        <v>32.451000000000001</v>
      </c>
      <c r="L106" s="244"/>
      <c r="M106" s="268">
        <v>5.5049999999999999</v>
      </c>
      <c r="N106" s="244"/>
      <c r="O106" s="312"/>
      <c r="P106" s="244"/>
      <c r="Q106" s="244"/>
    </row>
    <row r="107" spans="1:17" ht="15" customHeight="1">
      <c r="A107" s="275">
        <f t="shared" si="2"/>
        <v>102</v>
      </c>
      <c r="B107" s="283" t="s">
        <v>1013</v>
      </c>
      <c r="C107" s="244" t="s">
        <v>939</v>
      </c>
      <c r="D107" s="244" t="s">
        <v>249</v>
      </c>
      <c r="E107" s="289">
        <v>1</v>
      </c>
      <c r="F107" s="249"/>
      <c r="G107" s="246">
        <v>0</v>
      </c>
      <c r="H107" s="246">
        <v>0</v>
      </c>
      <c r="I107" s="246">
        <v>3</v>
      </c>
      <c r="J107" s="246">
        <v>6</v>
      </c>
      <c r="K107" s="268">
        <v>1134.8699999999999</v>
      </c>
      <c r="L107" s="244"/>
      <c r="M107" s="268">
        <v>452.31799999999998</v>
      </c>
      <c r="N107" s="244"/>
      <c r="O107" s="312"/>
      <c r="P107" s="244"/>
      <c r="Q107" s="244"/>
    </row>
    <row r="108" spans="1:17" ht="15" customHeight="1">
      <c r="A108" s="275">
        <f t="shared" si="2"/>
        <v>103</v>
      </c>
      <c r="B108" s="283" t="s">
        <v>1013</v>
      </c>
      <c r="C108" s="244" t="s">
        <v>909</v>
      </c>
      <c r="D108" s="244" t="s">
        <v>53</v>
      </c>
      <c r="E108" s="291"/>
      <c r="F108" s="249"/>
      <c r="G108" s="246">
        <v>1</v>
      </c>
      <c r="H108" s="246">
        <v>3</v>
      </c>
      <c r="I108" s="246">
        <v>1</v>
      </c>
      <c r="J108" s="246">
        <v>0</v>
      </c>
      <c r="K108" s="268">
        <v>313.904</v>
      </c>
      <c r="L108" s="244"/>
      <c r="M108" s="268">
        <v>87.475999999999999</v>
      </c>
      <c r="N108" s="244"/>
      <c r="O108" s="312"/>
      <c r="P108" s="244"/>
      <c r="Q108" s="244"/>
    </row>
    <row r="109" spans="1:17" ht="15" customHeight="1">
      <c r="A109" s="275">
        <f t="shared" si="2"/>
        <v>104</v>
      </c>
      <c r="B109" s="275"/>
      <c r="C109" s="244" t="s">
        <v>914</v>
      </c>
      <c r="D109" s="244" t="s">
        <v>915</v>
      </c>
      <c r="E109" s="289">
        <v>-0.5</v>
      </c>
      <c r="F109" s="249"/>
      <c r="G109" s="246">
        <v>0</v>
      </c>
      <c r="H109" s="246">
        <v>0</v>
      </c>
      <c r="I109" s="246">
        <v>0</v>
      </c>
      <c r="J109" s="246">
        <v>0</v>
      </c>
      <c r="K109" s="268">
        <v>361.8</v>
      </c>
      <c r="L109" s="244"/>
      <c r="M109" s="268"/>
      <c r="N109" s="244"/>
      <c r="O109" s="312"/>
      <c r="P109" s="244"/>
      <c r="Q109" s="244"/>
    </row>
    <row r="110" spans="1:17" ht="15" customHeight="1">
      <c r="A110" s="275">
        <f t="shared" si="2"/>
        <v>105</v>
      </c>
      <c r="B110" s="283" t="s">
        <v>1013</v>
      </c>
      <c r="C110" s="244" t="s">
        <v>917</v>
      </c>
      <c r="D110" s="244" t="s">
        <v>53</v>
      </c>
      <c r="E110" s="291"/>
      <c r="F110" s="249"/>
      <c r="G110" s="246">
        <v>1</v>
      </c>
      <c r="H110" s="246">
        <v>0</v>
      </c>
      <c r="I110" s="246">
        <v>0</v>
      </c>
      <c r="J110" s="246">
        <v>1</v>
      </c>
      <c r="K110" s="268">
        <v>220.4</v>
      </c>
      <c r="L110" s="244"/>
      <c r="M110" s="268">
        <v>71.358000000000004</v>
      </c>
      <c r="N110" s="244"/>
      <c r="O110" s="312"/>
      <c r="P110" s="244"/>
      <c r="Q110" s="244"/>
    </row>
    <row r="111" spans="1:17" ht="15" customHeight="1">
      <c r="A111" s="275">
        <f t="shared" si="2"/>
        <v>106</v>
      </c>
      <c r="B111" s="283" t="s">
        <v>1013</v>
      </c>
      <c r="C111" s="239" t="s">
        <v>895</v>
      </c>
      <c r="D111" s="239" t="s">
        <v>112</v>
      </c>
      <c r="E111" s="292"/>
      <c r="F111" s="248"/>
      <c r="G111" s="293">
        <v>1</v>
      </c>
      <c r="H111" s="293">
        <v>3</v>
      </c>
      <c r="I111" s="293">
        <v>1</v>
      </c>
      <c r="J111" s="293">
        <v>0</v>
      </c>
      <c r="K111" s="267">
        <v>467.99299999999999</v>
      </c>
      <c r="L111" s="239"/>
      <c r="M111" s="267">
        <v>256.37700000000001</v>
      </c>
      <c r="N111" s="239"/>
      <c r="O111" s="308">
        <v>45289</v>
      </c>
      <c r="P111" s="309"/>
      <c r="Q111" s="309"/>
    </row>
    <row r="112" spans="1:17" ht="15" customHeight="1">
      <c r="A112" s="275">
        <f t="shared" si="2"/>
        <v>107</v>
      </c>
      <c r="B112" s="283" t="s">
        <v>1013</v>
      </c>
      <c r="C112" s="244" t="s">
        <v>894</v>
      </c>
      <c r="D112" s="244" t="s">
        <v>76</v>
      </c>
      <c r="E112" s="291"/>
      <c r="F112" s="249"/>
      <c r="G112" s="246">
        <v>0</v>
      </c>
      <c r="H112" s="246">
        <v>3</v>
      </c>
      <c r="I112" s="246">
        <v>0</v>
      </c>
      <c r="J112" s="246">
        <v>0</v>
      </c>
      <c r="K112" s="268">
        <v>69.549000000000007</v>
      </c>
      <c r="L112" s="244"/>
      <c r="M112" s="268">
        <v>21.863</v>
      </c>
      <c r="N112" s="244"/>
      <c r="O112" s="312"/>
      <c r="P112" s="244"/>
      <c r="Q112" s="244"/>
    </row>
    <row r="113" spans="1:17" ht="15" customHeight="1">
      <c r="A113" s="275">
        <f t="shared" si="2"/>
        <v>108</v>
      </c>
      <c r="B113" s="283" t="s">
        <v>1013</v>
      </c>
      <c r="C113" s="244" t="s">
        <v>899</v>
      </c>
      <c r="D113" s="244" t="s">
        <v>76</v>
      </c>
      <c r="E113" s="291"/>
      <c r="F113" s="249"/>
      <c r="G113" s="246">
        <v>1</v>
      </c>
      <c r="H113" s="246">
        <v>3</v>
      </c>
      <c r="I113" s="246">
        <v>0</v>
      </c>
      <c r="J113" s="246">
        <v>0</v>
      </c>
      <c r="K113" s="268">
        <v>44.622999999999998</v>
      </c>
      <c r="L113" s="244"/>
      <c r="M113" s="268">
        <v>5.3230000000000004</v>
      </c>
      <c r="N113" s="244"/>
      <c r="O113" s="312"/>
      <c r="P113" s="244"/>
      <c r="Q113" s="244"/>
    </row>
    <row r="114" spans="1:17" ht="15" customHeight="1">
      <c r="A114" s="275">
        <f t="shared" si="2"/>
        <v>109</v>
      </c>
      <c r="B114" s="283" t="s">
        <v>1013</v>
      </c>
      <c r="C114" s="244" t="s">
        <v>904</v>
      </c>
      <c r="D114" s="244" t="s">
        <v>76</v>
      </c>
      <c r="E114" s="291"/>
      <c r="F114" s="249"/>
      <c r="G114" s="246">
        <v>2</v>
      </c>
      <c r="H114" s="246">
        <v>0</v>
      </c>
      <c r="I114" s="246">
        <v>0</v>
      </c>
      <c r="J114" s="246">
        <v>4</v>
      </c>
      <c r="K114" s="268">
        <v>419.26299999999998</v>
      </c>
      <c r="L114" s="244"/>
      <c r="M114" s="268">
        <v>157.798</v>
      </c>
      <c r="N114" s="244"/>
      <c r="O114" s="312"/>
      <c r="P114" s="244"/>
      <c r="Q114" s="244"/>
    </row>
    <row r="115" spans="1:17" ht="15" customHeight="1">
      <c r="A115" s="275">
        <f t="shared" si="2"/>
        <v>110</v>
      </c>
      <c r="B115" s="283" t="s">
        <v>1013</v>
      </c>
      <c r="C115" s="255" t="s">
        <v>889</v>
      </c>
      <c r="D115" s="255" t="s">
        <v>62</v>
      </c>
      <c r="E115" s="291"/>
      <c r="F115" s="249"/>
      <c r="G115" s="246">
        <v>0</v>
      </c>
      <c r="H115" s="246">
        <v>3</v>
      </c>
      <c r="I115" s="246">
        <v>2</v>
      </c>
      <c r="J115" s="246">
        <v>0</v>
      </c>
      <c r="K115" s="268">
        <v>116.81699999999999</v>
      </c>
      <c r="L115" s="244"/>
      <c r="M115" s="268">
        <v>36.067999999999998</v>
      </c>
      <c r="N115" s="244"/>
      <c r="O115" s="312"/>
      <c r="P115" s="244"/>
      <c r="Q115" s="244"/>
    </row>
    <row r="116" spans="1:17" ht="15" customHeight="1">
      <c r="A116" s="275">
        <f t="shared" si="2"/>
        <v>111</v>
      </c>
      <c r="B116" s="283" t="s">
        <v>1013</v>
      </c>
      <c r="C116" s="255" t="s">
        <v>885</v>
      </c>
      <c r="D116" s="255" t="s">
        <v>76</v>
      </c>
      <c r="E116" s="289">
        <v>0.4</v>
      </c>
      <c r="F116" s="249"/>
      <c r="G116" s="246">
        <v>0</v>
      </c>
      <c r="H116" s="246">
        <v>3</v>
      </c>
      <c r="I116" s="246">
        <v>1</v>
      </c>
      <c r="J116" s="246">
        <v>0</v>
      </c>
      <c r="K116" s="268">
        <v>703.98900000000003</v>
      </c>
      <c r="L116" s="244"/>
      <c r="M116" s="268">
        <v>299.892</v>
      </c>
      <c r="N116" s="244"/>
      <c r="O116" s="312"/>
      <c r="P116" s="244"/>
      <c r="Q116" s="244"/>
    </row>
    <row r="117" spans="1:17" ht="15" customHeight="1">
      <c r="A117" s="275">
        <f t="shared" si="2"/>
        <v>112</v>
      </c>
      <c r="B117" s="283" t="s">
        <v>1013</v>
      </c>
      <c r="C117" s="255" t="s">
        <v>887</v>
      </c>
      <c r="D117" s="255" t="s">
        <v>249</v>
      </c>
      <c r="E117" s="291"/>
      <c r="F117" s="249"/>
      <c r="G117" s="246">
        <v>0</v>
      </c>
      <c r="H117" s="246">
        <v>2</v>
      </c>
      <c r="I117" s="246">
        <v>0</v>
      </c>
      <c r="J117" s="246">
        <v>0</v>
      </c>
      <c r="K117" s="268">
        <v>401.02300000000002</v>
      </c>
      <c r="L117" s="244"/>
      <c r="M117" s="268">
        <v>155.64500000000001</v>
      </c>
      <c r="N117" s="244"/>
      <c r="O117" s="312"/>
      <c r="P117" s="244"/>
      <c r="Q117" s="244"/>
    </row>
    <row r="118" spans="1:17" ht="15" customHeight="1">
      <c r="A118" s="275">
        <f t="shared" si="2"/>
        <v>113</v>
      </c>
      <c r="B118" s="283" t="s">
        <v>1013</v>
      </c>
      <c r="C118" s="255" t="s">
        <v>891</v>
      </c>
      <c r="D118" s="255" t="s">
        <v>62</v>
      </c>
      <c r="E118" s="291"/>
      <c r="F118" s="249"/>
      <c r="G118" s="246">
        <v>1</v>
      </c>
      <c r="H118" s="246">
        <v>0</v>
      </c>
      <c r="I118" s="246">
        <v>0</v>
      </c>
      <c r="J118" s="246">
        <v>3</v>
      </c>
      <c r="K118" s="268">
        <v>368.21699999999998</v>
      </c>
      <c r="L118" s="244"/>
      <c r="M118" s="268">
        <v>241.53200000000001</v>
      </c>
      <c r="N118" s="244"/>
      <c r="O118" s="312"/>
      <c r="P118" s="244"/>
      <c r="Q118" s="244"/>
    </row>
    <row r="119" spans="1:17" ht="15" customHeight="1">
      <c r="A119" s="275">
        <f t="shared" si="2"/>
        <v>114</v>
      </c>
      <c r="B119" s="283" t="s">
        <v>1013</v>
      </c>
      <c r="C119" s="255" t="s">
        <v>893</v>
      </c>
      <c r="D119" s="255" t="s">
        <v>76</v>
      </c>
      <c r="E119" s="289"/>
      <c r="F119" s="249"/>
      <c r="G119" s="246">
        <v>1</v>
      </c>
      <c r="H119" s="246">
        <v>3</v>
      </c>
      <c r="I119" s="246">
        <v>0</v>
      </c>
      <c r="J119" s="246">
        <v>0</v>
      </c>
      <c r="K119" s="268">
        <v>39.017000000000003</v>
      </c>
      <c r="L119" s="244"/>
      <c r="M119" s="268">
        <v>9.15</v>
      </c>
      <c r="N119" s="244"/>
      <c r="O119" s="312"/>
      <c r="P119" s="244"/>
      <c r="Q119" s="244"/>
    </row>
    <row r="120" spans="1:17" ht="15" customHeight="1">
      <c r="A120" s="275">
        <f t="shared" si="2"/>
        <v>115</v>
      </c>
      <c r="B120" s="283" t="s">
        <v>1013</v>
      </c>
      <c r="C120" s="255" t="s">
        <v>980</v>
      </c>
      <c r="D120" s="255" t="s">
        <v>76</v>
      </c>
      <c r="E120" s="291"/>
      <c r="F120" s="249"/>
      <c r="G120" s="246">
        <v>0</v>
      </c>
      <c r="H120" s="246">
        <v>2</v>
      </c>
      <c r="I120" s="246">
        <v>0</v>
      </c>
      <c r="J120" s="246">
        <v>0</v>
      </c>
      <c r="K120" s="268">
        <v>147.994</v>
      </c>
      <c r="L120" s="244"/>
      <c r="M120" s="268">
        <v>64.400000000000006</v>
      </c>
      <c r="N120" s="244"/>
      <c r="O120" s="312"/>
      <c r="P120" s="244"/>
      <c r="Q120" s="244"/>
    </row>
    <row r="121" spans="1:17" ht="15" customHeight="1">
      <c r="A121" s="275">
        <f t="shared" si="2"/>
        <v>116</v>
      </c>
      <c r="B121" s="283" t="s">
        <v>1013</v>
      </c>
      <c r="C121" s="239" t="s">
        <v>1179</v>
      </c>
      <c r="D121" s="239" t="s">
        <v>1028</v>
      </c>
      <c r="E121" s="292"/>
      <c r="F121" s="294"/>
      <c r="G121" s="278">
        <v>2</v>
      </c>
      <c r="H121" s="293">
        <v>0</v>
      </c>
      <c r="I121" s="293">
        <v>0</v>
      </c>
      <c r="J121" s="293">
        <v>0</v>
      </c>
      <c r="K121" s="267">
        <v>162.61000000000001</v>
      </c>
      <c r="L121" s="239"/>
      <c r="M121" s="267">
        <v>84.936000000000007</v>
      </c>
      <c r="N121" s="239"/>
      <c r="O121" s="313"/>
      <c r="P121" s="239"/>
      <c r="Q121" s="239"/>
    </row>
    <row r="122" spans="1:17" ht="15" customHeight="1">
      <c r="A122" s="275">
        <f t="shared" si="2"/>
        <v>117</v>
      </c>
      <c r="B122" s="283" t="s">
        <v>1013</v>
      </c>
      <c r="C122" s="239" t="s">
        <v>1180</v>
      </c>
      <c r="D122" s="239" t="s">
        <v>1028</v>
      </c>
      <c r="E122" s="292"/>
      <c r="F122" s="294">
        <v>3</v>
      </c>
      <c r="G122" s="293">
        <v>3</v>
      </c>
      <c r="H122" s="293">
        <v>3</v>
      </c>
      <c r="I122" s="293">
        <v>3</v>
      </c>
      <c r="J122" s="293">
        <v>3</v>
      </c>
      <c r="K122" s="267">
        <v>1384.1980000000001</v>
      </c>
      <c r="L122" s="239"/>
      <c r="M122" s="267">
        <v>1254.0840000000001</v>
      </c>
      <c r="N122" s="239"/>
      <c r="O122" s="313"/>
      <c r="P122" s="239"/>
      <c r="Q122" s="239"/>
    </row>
    <row r="123" spans="1:17" ht="15" customHeight="1">
      <c r="A123" s="275">
        <f t="shared" si="2"/>
        <v>118</v>
      </c>
      <c r="B123" s="283" t="s">
        <v>1013</v>
      </c>
      <c r="C123" s="255" t="s">
        <v>974</v>
      </c>
      <c r="D123" s="255" t="s">
        <v>249</v>
      </c>
      <c r="E123" s="295"/>
      <c r="F123" s="296">
        <v>2</v>
      </c>
      <c r="G123" s="297">
        <v>4</v>
      </c>
      <c r="H123" s="297">
        <v>6</v>
      </c>
      <c r="I123" s="297">
        <v>2</v>
      </c>
      <c r="J123" s="297">
        <v>2</v>
      </c>
      <c r="K123" s="314">
        <v>612.6</v>
      </c>
      <c r="L123" s="266"/>
      <c r="M123" s="314">
        <v>400.14100000000002</v>
      </c>
      <c r="N123" s="266"/>
      <c r="O123" s="315"/>
      <c r="P123" s="266"/>
      <c r="Q123" s="266"/>
    </row>
    <row r="124" spans="1:17" ht="15" customHeight="1">
      <c r="A124" s="275">
        <f t="shared" si="2"/>
        <v>119</v>
      </c>
      <c r="B124" s="275"/>
      <c r="C124" s="298" t="s">
        <v>814</v>
      </c>
      <c r="D124" s="298" t="s">
        <v>445</v>
      </c>
      <c r="E124" s="299"/>
      <c r="F124" s="300"/>
      <c r="G124" s="301">
        <v>0</v>
      </c>
      <c r="H124" s="301">
        <v>0</v>
      </c>
      <c r="I124" s="301">
        <v>0</v>
      </c>
      <c r="J124" s="301">
        <v>0</v>
      </c>
      <c r="K124" s="316">
        <v>105.717</v>
      </c>
      <c r="L124" s="317"/>
      <c r="M124" s="316">
        <v>98.296999999999997</v>
      </c>
      <c r="N124" s="317"/>
      <c r="O124" s="318"/>
      <c r="P124" s="317" t="s">
        <v>1181</v>
      </c>
      <c r="Q124" s="317" t="s">
        <v>1182</v>
      </c>
    </row>
    <row r="125" spans="1:17" ht="15" customHeight="1">
      <c r="A125" s="275">
        <f t="shared" si="2"/>
        <v>120</v>
      </c>
      <c r="B125" s="275"/>
      <c r="C125" s="298" t="s">
        <v>818</v>
      </c>
      <c r="D125" s="298" t="s">
        <v>76</v>
      </c>
      <c r="E125" s="299"/>
      <c r="F125" s="300"/>
      <c r="G125" s="301">
        <v>0</v>
      </c>
      <c r="H125" s="301">
        <v>0</v>
      </c>
      <c r="I125" s="301">
        <v>0</v>
      </c>
      <c r="J125" s="301">
        <v>0</v>
      </c>
      <c r="K125" s="316">
        <v>62.64</v>
      </c>
      <c r="L125" s="317"/>
      <c r="M125" s="316">
        <v>28.815999999999999</v>
      </c>
      <c r="N125" s="317"/>
      <c r="O125" s="318"/>
      <c r="P125" s="317" t="s">
        <v>1183</v>
      </c>
      <c r="Q125" s="317" t="s">
        <v>1182</v>
      </c>
    </row>
    <row r="126" spans="1:17" ht="15" customHeight="1">
      <c r="A126" s="275">
        <f t="shared" si="2"/>
        <v>121</v>
      </c>
      <c r="B126" s="283" t="s">
        <v>1013</v>
      </c>
      <c r="C126" s="298" t="s">
        <v>828</v>
      </c>
      <c r="D126" s="298" t="s">
        <v>53</v>
      </c>
      <c r="E126" s="299"/>
      <c r="F126" s="300"/>
      <c r="G126" s="301">
        <v>2</v>
      </c>
      <c r="H126" s="301">
        <v>0</v>
      </c>
      <c r="I126" s="301">
        <v>0</v>
      </c>
      <c r="J126" s="301">
        <v>3</v>
      </c>
      <c r="K126" s="316">
        <v>327.85</v>
      </c>
      <c r="L126" s="317"/>
      <c r="M126" s="316">
        <v>144.21299999999999</v>
      </c>
      <c r="N126" s="317"/>
      <c r="O126" s="318"/>
      <c r="P126" s="317" t="s">
        <v>1184</v>
      </c>
      <c r="Q126" s="317" t="s">
        <v>1182</v>
      </c>
    </row>
    <row r="127" spans="1:17" ht="15" customHeight="1">
      <c r="A127" s="275">
        <f t="shared" si="2"/>
        <v>122</v>
      </c>
      <c r="B127" s="283" t="s">
        <v>1013</v>
      </c>
      <c r="C127" s="255" t="s">
        <v>961</v>
      </c>
      <c r="D127" s="255" t="s">
        <v>62</v>
      </c>
      <c r="E127" s="295"/>
      <c r="F127" s="302"/>
      <c r="G127" s="297">
        <v>1</v>
      </c>
      <c r="H127" s="297">
        <v>0</v>
      </c>
      <c r="I127" s="297">
        <v>0</v>
      </c>
      <c r="J127" s="297">
        <v>3</v>
      </c>
      <c r="K127" s="314">
        <v>163.167</v>
      </c>
      <c r="L127" s="266"/>
      <c r="M127" s="314">
        <v>62.311999999999998</v>
      </c>
      <c r="N127" s="266"/>
      <c r="O127" s="315"/>
      <c r="P127" s="266"/>
      <c r="Q127" s="266"/>
    </row>
    <row r="128" spans="1:17" ht="15" customHeight="1">
      <c r="A128" s="275">
        <f t="shared" si="2"/>
        <v>123</v>
      </c>
      <c r="B128" s="283" t="s">
        <v>1013</v>
      </c>
      <c r="C128" s="255" t="s">
        <v>959</v>
      </c>
      <c r="D128" s="255" t="s">
        <v>53</v>
      </c>
      <c r="E128" s="295"/>
      <c r="F128" s="302"/>
      <c r="G128" s="297">
        <v>1</v>
      </c>
      <c r="H128" s="297">
        <v>0</v>
      </c>
      <c r="I128" s="297">
        <v>0</v>
      </c>
      <c r="J128" s="297">
        <v>0</v>
      </c>
      <c r="K128" s="314">
        <v>284.59500000000003</v>
      </c>
      <c r="L128" s="266"/>
      <c r="M128" s="314">
        <v>143.71700000000001</v>
      </c>
      <c r="N128" s="266"/>
      <c r="O128" s="315"/>
      <c r="P128" s="266"/>
      <c r="Q128" s="266"/>
    </row>
    <row r="129" spans="1:17" ht="15" customHeight="1">
      <c r="A129" s="275">
        <f t="shared" si="2"/>
        <v>124</v>
      </c>
      <c r="B129" s="283" t="s">
        <v>1013</v>
      </c>
      <c r="C129" s="255" t="s">
        <v>954</v>
      </c>
      <c r="D129" s="255" t="s">
        <v>62</v>
      </c>
      <c r="E129" s="295"/>
      <c r="F129" s="302"/>
      <c r="G129" s="297">
        <v>1</v>
      </c>
      <c r="H129" s="297">
        <v>1</v>
      </c>
      <c r="I129" s="297">
        <v>0</v>
      </c>
      <c r="J129" s="297">
        <v>0</v>
      </c>
      <c r="K129" s="314">
        <v>360.916</v>
      </c>
      <c r="L129" s="266"/>
      <c r="M129" s="314">
        <v>181.161</v>
      </c>
      <c r="N129" s="266"/>
      <c r="O129" s="315"/>
      <c r="P129" s="266"/>
      <c r="Q129" s="266"/>
    </row>
    <row r="130" spans="1:17" ht="15" customHeight="1">
      <c r="A130" s="275">
        <f t="shared" si="2"/>
        <v>125</v>
      </c>
      <c r="B130" s="275"/>
      <c r="C130" s="255" t="s">
        <v>949</v>
      </c>
      <c r="D130" s="255" t="s">
        <v>76</v>
      </c>
      <c r="E130" s="295"/>
      <c r="F130" s="302"/>
      <c r="G130" s="297">
        <v>0</v>
      </c>
      <c r="H130" s="297">
        <v>0</v>
      </c>
      <c r="I130" s="297">
        <v>0</v>
      </c>
      <c r="J130" s="297">
        <v>0</v>
      </c>
      <c r="K130" s="314">
        <v>61.656999999999996</v>
      </c>
      <c r="L130" s="266"/>
      <c r="M130" s="314">
        <v>13.36</v>
      </c>
      <c r="N130" s="266"/>
      <c r="O130" s="315"/>
      <c r="P130" s="266"/>
      <c r="Q130" s="266"/>
    </row>
    <row r="131" spans="1:17" ht="15" customHeight="1">
      <c r="A131" s="275">
        <f t="shared" si="2"/>
        <v>126</v>
      </c>
      <c r="B131" s="283" t="s">
        <v>1013</v>
      </c>
      <c r="C131" s="254" t="s">
        <v>950</v>
      </c>
      <c r="D131" s="254" t="s">
        <v>212</v>
      </c>
      <c r="E131" s="319"/>
      <c r="F131" s="284"/>
      <c r="G131" s="285">
        <v>0</v>
      </c>
      <c r="H131" s="285">
        <v>2</v>
      </c>
      <c r="I131" s="285">
        <v>0</v>
      </c>
      <c r="J131" s="285">
        <v>0</v>
      </c>
      <c r="K131" s="307">
        <v>547.12300000000005</v>
      </c>
      <c r="L131" s="263"/>
      <c r="M131" s="333">
        <v>509.17399999999998</v>
      </c>
      <c r="N131" s="263"/>
      <c r="O131" s="308">
        <v>45289</v>
      </c>
      <c r="P131" s="309"/>
      <c r="Q131" s="309"/>
    </row>
    <row r="132" spans="1:17" ht="15" customHeight="1">
      <c r="A132" s="275">
        <f t="shared" si="2"/>
        <v>127</v>
      </c>
      <c r="B132" s="283" t="s">
        <v>1013</v>
      </c>
      <c r="C132" s="298" t="s">
        <v>825</v>
      </c>
      <c r="D132" s="298" t="s">
        <v>62</v>
      </c>
      <c r="E132" s="299"/>
      <c r="F132" s="300"/>
      <c r="G132" s="301">
        <v>0</v>
      </c>
      <c r="H132" s="301">
        <v>2</v>
      </c>
      <c r="I132" s="301">
        <v>0</v>
      </c>
      <c r="J132" s="301">
        <v>0</v>
      </c>
      <c r="K132" s="316">
        <v>539.13900000000001</v>
      </c>
      <c r="L132" s="317"/>
      <c r="M132" s="316">
        <v>361.31400000000002</v>
      </c>
      <c r="N132" s="317"/>
      <c r="O132" s="318"/>
      <c r="P132" s="317" t="s">
        <v>1185</v>
      </c>
      <c r="Q132" s="317" t="s">
        <v>1182</v>
      </c>
    </row>
    <row r="133" spans="1:17" ht="15" customHeight="1">
      <c r="A133" s="275">
        <f t="shared" si="2"/>
        <v>128</v>
      </c>
      <c r="B133" s="283" t="s">
        <v>1013</v>
      </c>
      <c r="C133" s="298" t="s">
        <v>810</v>
      </c>
      <c r="D133" s="298" t="s">
        <v>249</v>
      </c>
      <c r="E133" s="299"/>
      <c r="F133" s="300"/>
      <c r="G133" s="301">
        <v>2</v>
      </c>
      <c r="H133" s="301">
        <v>0</v>
      </c>
      <c r="I133" s="301">
        <v>0</v>
      </c>
      <c r="J133" s="301">
        <v>1</v>
      </c>
      <c r="K133" s="316">
        <v>297.49566666666101</v>
      </c>
      <c r="L133" s="317"/>
      <c r="M133" s="316">
        <v>152.85400000000001</v>
      </c>
      <c r="N133" s="317"/>
      <c r="O133" s="318"/>
      <c r="P133" s="317" t="s">
        <v>1186</v>
      </c>
      <c r="Q133" s="317" t="s">
        <v>1182</v>
      </c>
    </row>
    <row r="134" spans="1:17" ht="15" customHeight="1">
      <c r="A134" s="275">
        <f t="shared" si="2"/>
        <v>129</v>
      </c>
      <c r="B134" s="283" t="s">
        <v>1013</v>
      </c>
      <c r="C134" s="255" t="s">
        <v>967</v>
      </c>
      <c r="D134" s="255" t="s">
        <v>76</v>
      </c>
      <c r="E134" s="295"/>
      <c r="F134" s="302"/>
      <c r="G134" s="297">
        <v>1</v>
      </c>
      <c r="H134" s="297">
        <v>1</v>
      </c>
      <c r="I134" s="297">
        <v>0</v>
      </c>
      <c r="J134" s="297">
        <v>2</v>
      </c>
      <c r="K134" s="314">
        <v>191.745</v>
      </c>
      <c r="L134" s="266"/>
      <c r="M134" s="314">
        <v>48.405999999999999</v>
      </c>
      <c r="N134" s="266"/>
      <c r="O134" s="315"/>
      <c r="P134" s="266"/>
      <c r="Q134" s="266"/>
    </row>
    <row r="135" spans="1:17" ht="15" customHeight="1">
      <c r="A135" s="275">
        <f t="shared" si="2"/>
        <v>130</v>
      </c>
      <c r="B135" s="283" t="s">
        <v>1013</v>
      </c>
      <c r="C135" s="255" t="s">
        <v>969</v>
      </c>
      <c r="D135" s="255" t="s">
        <v>76</v>
      </c>
      <c r="E135" s="295"/>
      <c r="F135" s="302"/>
      <c r="G135" s="297">
        <v>2</v>
      </c>
      <c r="H135" s="297">
        <v>0</v>
      </c>
      <c r="I135" s="297">
        <v>1</v>
      </c>
      <c r="J135" s="297">
        <v>2</v>
      </c>
      <c r="K135" s="314">
        <v>295.65899999999999</v>
      </c>
      <c r="L135" s="266"/>
      <c r="M135" s="314">
        <v>71.81</v>
      </c>
      <c r="N135" s="266"/>
      <c r="O135" s="315"/>
      <c r="P135" s="266"/>
      <c r="Q135" s="266"/>
    </row>
    <row r="136" spans="1:17" ht="15" customHeight="1">
      <c r="A136" s="275">
        <f t="shared" si="2"/>
        <v>131</v>
      </c>
      <c r="B136" s="283" t="s">
        <v>1013</v>
      </c>
      <c r="C136" s="298" t="s">
        <v>817</v>
      </c>
      <c r="D136" s="298" t="s">
        <v>76</v>
      </c>
      <c r="E136" s="299"/>
      <c r="F136" s="300"/>
      <c r="G136" s="301">
        <v>0</v>
      </c>
      <c r="H136" s="301">
        <v>0</v>
      </c>
      <c r="I136" s="301">
        <v>0</v>
      </c>
      <c r="J136" s="301">
        <v>1</v>
      </c>
      <c r="K136" s="316">
        <v>205.82900000000001</v>
      </c>
      <c r="L136" s="317"/>
      <c r="M136" s="316">
        <v>79.448999999999998</v>
      </c>
      <c r="N136" s="317"/>
      <c r="O136" s="318"/>
      <c r="P136" s="317" t="s">
        <v>1187</v>
      </c>
      <c r="Q136" s="317" t="s">
        <v>1182</v>
      </c>
    </row>
    <row r="137" spans="1:17" ht="15" customHeight="1">
      <c r="A137" s="275">
        <f t="shared" si="2"/>
        <v>132</v>
      </c>
      <c r="B137" s="283" t="s">
        <v>1013</v>
      </c>
      <c r="C137" s="255" t="s">
        <v>971</v>
      </c>
      <c r="D137" s="255" t="s">
        <v>76</v>
      </c>
      <c r="E137" s="295"/>
      <c r="F137" s="302"/>
      <c r="G137" s="297">
        <v>1</v>
      </c>
      <c r="H137" s="297">
        <v>0</v>
      </c>
      <c r="I137" s="297">
        <v>0</v>
      </c>
      <c r="J137" s="297">
        <v>1</v>
      </c>
      <c r="K137" s="314">
        <v>100.066285714283</v>
      </c>
      <c r="L137" s="266"/>
      <c r="M137" s="314">
        <v>42.546999999999997</v>
      </c>
      <c r="N137" s="266"/>
      <c r="O137" s="315"/>
      <c r="P137" s="266"/>
      <c r="Q137" s="266"/>
    </row>
    <row r="138" spans="1:17" ht="15" customHeight="1">
      <c r="A138" s="275">
        <f t="shared" si="2"/>
        <v>133</v>
      </c>
      <c r="B138" s="283" t="s">
        <v>1013</v>
      </c>
      <c r="C138" s="298" t="s">
        <v>821</v>
      </c>
      <c r="D138" s="298" t="s">
        <v>76</v>
      </c>
      <c r="E138" s="299"/>
      <c r="F138" s="300"/>
      <c r="G138" s="301">
        <v>0</v>
      </c>
      <c r="H138" s="301">
        <v>1</v>
      </c>
      <c r="I138" s="301">
        <v>0</v>
      </c>
      <c r="J138" s="301">
        <v>1</v>
      </c>
      <c r="K138" s="316">
        <v>159.46508571428399</v>
      </c>
      <c r="L138" s="317"/>
      <c r="M138" s="316">
        <v>51.758000000000003</v>
      </c>
      <c r="N138" s="317"/>
      <c r="O138" s="318"/>
      <c r="P138" s="317" t="s">
        <v>1188</v>
      </c>
      <c r="Q138" s="317" t="s">
        <v>1182</v>
      </c>
    </row>
    <row r="139" spans="1:17" ht="15" customHeight="1">
      <c r="A139" s="275">
        <f t="shared" si="2"/>
        <v>134</v>
      </c>
      <c r="B139" s="283" t="s">
        <v>1013</v>
      </c>
      <c r="C139" s="255" t="s">
        <v>911</v>
      </c>
      <c r="D139" s="255" t="s">
        <v>445</v>
      </c>
      <c r="E139" s="295"/>
      <c r="F139" s="302"/>
      <c r="G139" s="297">
        <v>0</v>
      </c>
      <c r="H139" s="297">
        <v>0</v>
      </c>
      <c r="I139" s="297">
        <v>2</v>
      </c>
      <c r="J139" s="297">
        <v>2</v>
      </c>
      <c r="K139" s="314">
        <v>411.92899999999997</v>
      </c>
      <c r="L139" s="266"/>
      <c r="M139" s="314">
        <v>272.86</v>
      </c>
      <c r="N139" s="266"/>
      <c r="O139" s="315"/>
      <c r="P139" s="266"/>
      <c r="Q139" s="266"/>
    </row>
    <row r="140" spans="1:17" ht="15" customHeight="1">
      <c r="A140" s="275">
        <f t="shared" si="2"/>
        <v>135</v>
      </c>
      <c r="B140" s="283" t="s">
        <v>1013</v>
      </c>
      <c r="C140" s="254" t="s">
        <v>906</v>
      </c>
      <c r="D140" s="254" t="s">
        <v>805</v>
      </c>
      <c r="E140" s="319"/>
      <c r="F140" s="284"/>
      <c r="G140" s="285">
        <v>2</v>
      </c>
      <c r="H140" s="285">
        <v>0</v>
      </c>
      <c r="I140" s="285">
        <v>0</v>
      </c>
      <c r="J140" s="285">
        <v>2</v>
      </c>
      <c r="K140" s="307">
        <v>428.73899999999998</v>
      </c>
      <c r="L140" s="263"/>
      <c r="M140" s="333">
        <v>280.71100000000001</v>
      </c>
      <c r="N140" s="263"/>
      <c r="O140" s="308">
        <v>45289</v>
      </c>
      <c r="P140" s="309"/>
      <c r="Q140" s="309"/>
    </row>
    <row r="141" spans="1:17" ht="15" customHeight="1">
      <c r="A141" s="275">
        <f t="shared" si="2"/>
        <v>136</v>
      </c>
      <c r="B141" s="283" t="s">
        <v>1013</v>
      </c>
      <c r="C141" s="317" t="s">
        <v>829</v>
      </c>
      <c r="D141" s="317" t="s">
        <v>53</v>
      </c>
      <c r="E141" s="299"/>
      <c r="F141" s="300"/>
      <c r="G141" s="301">
        <v>1</v>
      </c>
      <c r="H141" s="301">
        <v>2</v>
      </c>
      <c r="I141" s="301">
        <v>0</v>
      </c>
      <c r="J141" s="301">
        <v>0</v>
      </c>
      <c r="K141" s="316">
        <v>427.017</v>
      </c>
      <c r="L141" s="317"/>
      <c r="M141" s="316">
        <v>264.92500000000001</v>
      </c>
      <c r="N141" s="317"/>
      <c r="O141" s="318"/>
      <c r="P141" s="317" t="s">
        <v>1189</v>
      </c>
      <c r="Q141" s="317" t="s">
        <v>1182</v>
      </c>
    </row>
    <row r="142" spans="1:17" ht="15" customHeight="1">
      <c r="A142" s="275">
        <f t="shared" si="2"/>
        <v>137</v>
      </c>
      <c r="B142" s="283" t="s">
        <v>1013</v>
      </c>
      <c r="C142" s="266" t="s">
        <v>965</v>
      </c>
      <c r="D142" s="266" t="s">
        <v>76</v>
      </c>
      <c r="E142" s="295"/>
      <c r="F142" s="302"/>
      <c r="G142" s="297">
        <v>0</v>
      </c>
      <c r="H142" s="297">
        <v>3</v>
      </c>
      <c r="I142" s="297">
        <v>0</v>
      </c>
      <c r="J142" s="297">
        <v>0</v>
      </c>
      <c r="K142" s="314">
        <v>315.58300000000003</v>
      </c>
      <c r="L142" s="266"/>
      <c r="M142" s="314">
        <v>127.36799999999999</v>
      </c>
      <c r="N142" s="266"/>
      <c r="O142" s="315"/>
      <c r="P142" s="266"/>
      <c r="Q142" s="266"/>
    </row>
    <row r="143" spans="1:17" ht="15" customHeight="1">
      <c r="A143" s="275">
        <f t="shared" si="2"/>
        <v>138</v>
      </c>
      <c r="B143" s="283" t="s">
        <v>1013</v>
      </c>
      <c r="C143" s="317" t="s">
        <v>830</v>
      </c>
      <c r="D143" s="317" t="s">
        <v>62</v>
      </c>
      <c r="E143" s="299"/>
      <c r="F143" s="300"/>
      <c r="G143" s="301">
        <v>1</v>
      </c>
      <c r="H143" s="301">
        <v>0</v>
      </c>
      <c r="I143" s="301">
        <v>0</v>
      </c>
      <c r="J143" s="301">
        <v>1</v>
      </c>
      <c r="K143" s="316">
        <v>258.267</v>
      </c>
      <c r="L143" s="317"/>
      <c r="M143" s="316">
        <v>154.27199999999999</v>
      </c>
      <c r="N143" s="317"/>
      <c r="O143" s="318"/>
      <c r="P143" s="317" t="s">
        <v>1190</v>
      </c>
      <c r="Q143" s="317" t="s">
        <v>1182</v>
      </c>
    </row>
    <row r="144" spans="1:17" ht="15" customHeight="1">
      <c r="A144" s="275">
        <f t="shared" si="2"/>
        <v>139</v>
      </c>
      <c r="B144" s="283" t="s">
        <v>1013</v>
      </c>
      <c r="C144" s="320" t="s">
        <v>831</v>
      </c>
      <c r="D144" s="266" t="s">
        <v>76</v>
      </c>
      <c r="E144" s="295"/>
      <c r="F144" s="302"/>
      <c r="G144" s="297">
        <v>2</v>
      </c>
      <c r="H144" s="297">
        <v>3</v>
      </c>
      <c r="I144" s="297">
        <v>0</v>
      </c>
      <c r="J144" s="297">
        <v>0</v>
      </c>
      <c r="K144" s="314">
        <v>446.29700000000003</v>
      </c>
      <c r="L144" s="266"/>
      <c r="M144" s="314">
        <v>139.36799999999999</v>
      </c>
      <c r="N144" s="266"/>
      <c r="O144" s="315"/>
      <c r="P144" s="334"/>
      <c r="Q144" s="266"/>
    </row>
    <row r="145" spans="1:17" ht="15" customHeight="1">
      <c r="A145" s="275">
        <f t="shared" si="2"/>
        <v>140</v>
      </c>
      <c r="B145" s="283" t="s">
        <v>1013</v>
      </c>
      <c r="C145" s="266" t="s">
        <v>929</v>
      </c>
      <c r="D145" s="266" t="s">
        <v>62</v>
      </c>
      <c r="E145" s="321">
        <v>-1</v>
      </c>
      <c r="F145" s="302"/>
      <c r="G145" s="297">
        <v>0</v>
      </c>
      <c r="H145" s="297">
        <v>4</v>
      </c>
      <c r="I145" s="297">
        <v>0</v>
      </c>
      <c r="J145" s="297">
        <v>3</v>
      </c>
      <c r="K145" s="314">
        <v>160.35400000000001</v>
      </c>
      <c r="L145" s="266"/>
      <c r="M145" s="314">
        <v>34.435000000000002</v>
      </c>
      <c r="N145" s="266"/>
      <c r="O145" s="315"/>
      <c r="P145" s="266"/>
      <c r="Q145" s="266"/>
    </row>
    <row r="146" spans="1:17" ht="15" customHeight="1">
      <c r="A146" s="275">
        <f t="shared" si="2"/>
        <v>141</v>
      </c>
      <c r="B146" s="283" t="s">
        <v>1013</v>
      </c>
      <c r="C146" s="266" t="s">
        <v>942</v>
      </c>
      <c r="D146" s="266" t="s">
        <v>76</v>
      </c>
      <c r="E146" s="295"/>
      <c r="F146" s="302"/>
      <c r="G146" s="297">
        <v>0</v>
      </c>
      <c r="H146" s="297">
        <v>3</v>
      </c>
      <c r="I146" s="297">
        <v>0</v>
      </c>
      <c r="J146" s="297">
        <v>3</v>
      </c>
      <c r="K146" s="314">
        <v>385.92</v>
      </c>
      <c r="L146" s="266"/>
      <c r="M146" s="314">
        <v>46.853999999999999</v>
      </c>
      <c r="N146" s="266"/>
      <c r="O146" s="315"/>
      <c r="P146" s="266"/>
      <c r="Q146" s="266"/>
    </row>
    <row r="147" spans="1:17" ht="15" customHeight="1">
      <c r="A147" s="275">
        <f t="shared" si="2"/>
        <v>142</v>
      </c>
      <c r="B147" s="283" t="s">
        <v>1013</v>
      </c>
      <c r="C147" s="266" t="s">
        <v>948</v>
      </c>
      <c r="D147" s="266" t="s">
        <v>76</v>
      </c>
      <c r="E147" s="295"/>
      <c r="F147" s="302"/>
      <c r="G147" s="297">
        <v>0</v>
      </c>
      <c r="H147" s="297">
        <v>0</v>
      </c>
      <c r="I147" s="297">
        <v>0</v>
      </c>
      <c r="J147" s="297">
        <v>3</v>
      </c>
      <c r="K147" s="314">
        <v>435.80599999999998</v>
      </c>
      <c r="L147" s="266"/>
      <c r="M147" s="314">
        <v>187.10900000000001</v>
      </c>
      <c r="N147" s="266"/>
      <c r="O147" s="315"/>
      <c r="P147" s="266"/>
      <c r="Q147" s="266"/>
    </row>
    <row r="148" spans="1:17" ht="15" customHeight="1">
      <c r="A148" s="275">
        <f t="shared" si="2"/>
        <v>143</v>
      </c>
      <c r="B148" s="283" t="s">
        <v>1013</v>
      </c>
      <c r="C148" s="254" t="s">
        <v>963</v>
      </c>
      <c r="D148" s="254" t="s">
        <v>287</v>
      </c>
      <c r="E148" s="319"/>
      <c r="F148" s="284"/>
      <c r="G148" s="285">
        <v>0</v>
      </c>
      <c r="H148" s="285">
        <v>5</v>
      </c>
      <c r="I148" s="285">
        <v>2</v>
      </c>
      <c r="J148" s="285">
        <v>0</v>
      </c>
      <c r="K148" s="307">
        <v>1250.2460000000001</v>
      </c>
      <c r="L148" s="263"/>
      <c r="M148" s="333">
        <v>997.50699999999995</v>
      </c>
      <c r="N148" s="263"/>
      <c r="O148" s="308">
        <v>45289</v>
      </c>
      <c r="P148" s="309"/>
      <c r="Q148" s="309"/>
    </row>
    <row r="149" spans="1:17" ht="15" customHeight="1">
      <c r="A149" s="275">
        <f t="shared" si="2"/>
        <v>144</v>
      </c>
      <c r="B149" s="283" t="s">
        <v>1013</v>
      </c>
      <c r="C149" s="266" t="s">
        <v>964</v>
      </c>
      <c r="D149" s="266" t="s">
        <v>76</v>
      </c>
      <c r="E149" s="295"/>
      <c r="F149" s="302"/>
      <c r="G149" s="297">
        <v>2</v>
      </c>
      <c r="H149" s="297">
        <v>4</v>
      </c>
      <c r="I149" s="297">
        <v>0</v>
      </c>
      <c r="J149" s="297">
        <v>0</v>
      </c>
      <c r="K149" s="314">
        <v>401.52699999999999</v>
      </c>
      <c r="L149" s="266"/>
      <c r="M149" s="314">
        <v>104.01300000000001</v>
      </c>
      <c r="N149" s="266"/>
      <c r="O149" s="315"/>
      <c r="P149" s="266"/>
      <c r="Q149" s="266"/>
    </row>
    <row r="150" spans="1:17" ht="15" customHeight="1">
      <c r="A150" s="275">
        <f t="shared" si="2"/>
        <v>145</v>
      </c>
      <c r="B150" s="283" t="s">
        <v>1013</v>
      </c>
      <c r="C150" s="266" t="s">
        <v>834</v>
      </c>
      <c r="D150" s="266" t="s">
        <v>809</v>
      </c>
      <c r="E150" s="295"/>
      <c r="F150" s="302"/>
      <c r="G150" s="297">
        <v>0</v>
      </c>
      <c r="H150" s="297">
        <v>2</v>
      </c>
      <c r="I150" s="297">
        <v>1</v>
      </c>
      <c r="J150" s="297">
        <v>0</v>
      </c>
      <c r="K150" s="314">
        <v>501.18700000000001</v>
      </c>
      <c r="L150" s="266"/>
      <c r="M150" s="314">
        <v>408.52800000000002</v>
      </c>
      <c r="N150" s="266"/>
      <c r="O150" s="315"/>
      <c r="P150" s="266"/>
      <c r="Q150" s="266"/>
    </row>
    <row r="151" spans="1:17" ht="15" customHeight="1">
      <c r="A151" s="275">
        <f t="shared" si="2"/>
        <v>146</v>
      </c>
      <c r="B151" s="283" t="s">
        <v>1013</v>
      </c>
      <c r="C151" s="317" t="s">
        <v>816</v>
      </c>
      <c r="D151" s="317" t="s">
        <v>62</v>
      </c>
      <c r="E151" s="299"/>
      <c r="F151" s="300"/>
      <c r="G151" s="301">
        <v>0</v>
      </c>
      <c r="H151" s="301">
        <v>1</v>
      </c>
      <c r="I151" s="301">
        <v>1</v>
      </c>
      <c r="J151" s="301">
        <v>0</v>
      </c>
      <c r="K151" s="316">
        <v>236.90700000000001</v>
      </c>
      <c r="L151" s="317"/>
      <c r="M151" s="316">
        <v>113.002</v>
      </c>
      <c r="N151" s="317"/>
      <c r="O151" s="318"/>
      <c r="P151" s="317" t="s">
        <v>1191</v>
      </c>
      <c r="Q151" s="317" t="s">
        <v>1182</v>
      </c>
    </row>
    <row r="152" spans="1:17" ht="15" customHeight="1">
      <c r="A152" s="275">
        <f t="shared" si="2"/>
        <v>147</v>
      </c>
      <c r="B152" s="283" t="s">
        <v>1013</v>
      </c>
      <c r="C152" s="317" t="s">
        <v>820</v>
      </c>
      <c r="D152" s="317" t="s">
        <v>249</v>
      </c>
      <c r="E152" s="299"/>
      <c r="F152" s="300"/>
      <c r="G152" s="301">
        <v>0</v>
      </c>
      <c r="H152" s="301">
        <v>0</v>
      </c>
      <c r="I152" s="301">
        <v>0</v>
      </c>
      <c r="J152" s="301">
        <v>1</v>
      </c>
      <c r="K152" s="316">
        <v>521.072</v>
      </c>
      <c r="L152" s="317"/>
      <c r="M152" s="316">
        <v>489.05599999999998</v>
      </c>
      <c r="N152" s="317"/>
      <c r="O152" s="318"/>
      <c r="P152" s="317" t="s">
        <v>1192</v>
      </c>
      <c r="Q152" s="317" t="s">
        <v>1182</v>
      </c>
    </row>
    <row r="153" spans="1:17" ht="15" customHeight="1">
      <c r="A153" s="275">
        <f t="shared" si="2"/>
        <v>148</v>
      </c>
      <c r="B153" s="283"/>
      <c r="C153" s="317" t="s">
        <v>808</v>
      </c>
      <c r="D153" s="317" t="s">
        <v>809</v>
      </c>
      <c r="E153" s="299"/>
      <c r="F153" s="300"/>
      <c r="G153" s="301">
        <v>0</v>
      </c>
      <c r="H153" s="301">
        <v>0</v>
      </c>
      <c r="I153" s="301">
        <v>0</v>
      </c>
      <c r="J153" s="301">
        <v>0</v>
      </c>
      <c r="K153" s="316">
        <v>354.1</v>
      </c>
      <c r="L153" s="317"/>
      <c r="M153" s="316">
        <v>349.91199999999998</v>
      </c>
      <c r="N153" s="317"/>
      <c r="O153" s="318"/>
      <c r="P153" s="317" t="s">
        <v>1193</v>
      </c>
      <c r="Q153" s="317" t="s">
        <v>277</v>
      </c>
    </row>
    <row r="154" spans="1:17" ht="15" customHeight="1">
      <c r="A154" s="275">
        <f t="shared" si="2"/>
        <v>149</v>
      </c>
      <c r="B154" s="283" t="s">
        <v>1013</v>
      </c>
      <c r="C154" s="317" t="s">
        <v>812</v>
      </c>
      <c r="D154" s="317" t="s">
        <v>62</v>
      </c>
      <c r="E154" s="299"/>
      <c r="F154" s="300"/>
      <c r="G154" s="301">
        <v>1</v>
      </c>
      <c r="H154" s="301">
        <v>0</v>
      </c>
      <c r="I154" s="301">
        <v>0</v>
      </c>
      <c r="J154" s="301">
        <v>2</v>
      </c>
      <c r="K154" s="316">
        <v>154.88300000000001</v>
      </c>
      <c r="L154" s="317"/>
      <c r="M154" s="316">
        <v>79.128</v>
      </c>
      <c r="N154" s="317"/>
      <c r="O154" s="318"/>
      <c r="P154" s="317" t="s">
        <v>1194</v>
      </c>
      <c r="Q154" s="317" t="s">
        <v>1182</v>
      </c>
    </row>
    <row r="155" spans="1:17" ht="15" customHeight="1">
      <c r="A155" s="275">
        <f t="shared" si="2"/>
        <v>150</v>
      </c>
      <c r="B155" s="283" t="s">
        <v>1013</v>
      </c>
      <c r="C155" s="266" t="s">
        <v>945</v>
      </c>
      <c r="D155" s="266" t="s">
        <v>62</v>
      </c>
      <c r="E155" s="295"/>
      <c r="F155" s="302"/>
      <c r="G155" s="297">
        <v>1</v>
      </c>
      <c r="H155" s="297">
        <v>4</v>
      </c>
      <c r="I155" s="297">
        <v>1</v>
      </c>
      <c r="J155" s="297">
        <v>4</v>
      </c>
      <c r="K155" s="314">
        <v>221.71</v>
      </c>
      <c r="L155" s="266"/>
      <c r="M155" s="314">
        <v>37.479999999999997</v>
      </c>
      <c r="N155" s="266"/>
      <c r="O155" s="315"/>
      <c r="P155" s="266"/>
      <c r="Q155" s="266"/>
    </row>
    <row r="156" spans="1:17" ht="15" customHeight="1">
      <c r="A156" s="275">
        <f t="shared" si="2"/>
        <v>151</v>
      </c>
      <c r="B156" s="283" t="s">
        <v>1013</v>
      </c>
      <c r="C156" s="266" t="s">
        <v>960</v>
      </c>
      <c r="D156" s="266" t="s">
        <v>76</v>
      </c>
      <c r="E156" s="295"/>
      <c r="F156" s="302"/>
      <c r="G156" s="297">
        <v>0</v>
      </c>
      <c r="H156" s="297">
        <v>4</v>
      </c>
      <c r="I156" s="297">
        <v>0</v>
      </c>
      <c r="J156" s="297">
        <v>0</v>
      </c>
      <c r="K156" s="314">
        <v>630.78300000000002</v>
      </c>
      <c r="L156" s="266"/>
      <c r="M156" s="314">
        <v>331.38900000000001</v>
      </c>
      <c r="N156" s="266"/>
      <c r="O156" s="315"/>
      <c r="P156" s="266"/>
      <c r="Q156" s="266"/>
    </row>
    <row r="157" spans="1:17" ht="15" customHeight="1">
      <c r="A157" s="275">
        <f t="shared" si="2"/>
        <v>152</v>
      </c>
      <c r="B157" s="283" t="s">
        <v>1013</v>
      </c>
      <c r="C157" s="266" t="s">
        <v>952</v>
      </c>
      <c r="D157" s="266" t="s">
        <v>76</v>
      </c>
      <c r="E157" s="295"/>
      <c r="F157" s="302"/>
      <c r="G157" s="297">
        <v>0</v>
      </c>
      <c r="H157" s="297">
        <v>6</v>
      </c>
      <c r="I157" s="297">
        <v>1</v>
      </c>
      <c r="J157" s="297">
        <v>2</v>
      </c>
      <c r="K157" s="314">
        <v>133.68299999999999</v>
      </c>
      <c r="L157" s="266"/>
      <c r="M157" s="314">
        <v>21.332999999999998</v>
      </c>
      <c r="N157" s="266"/>
      <c r="O157" s="315"/>
      <c r="P157" s="266"/>
      <c r="Q157" s="266"/>
    </row>
    <row r="158" spans="1:17" ht="15" customHeight="1">
      <c r="A158" s="275">
        <f t="shared" si="2"/>
        <v>153</v>
      </c>
      <c r="B158" s="283" t="s">
        <v>1013</v>
      </c>
      <c r="C158" s="317" t="s">
        <v>804</v>
      </c>
      <c r="D158" s="317" t="s">
        <v>249</v>
      </c>
      <c r="E158" s="299"/>
      <c r="F158" s="300"/>
      <c r="G158" s="301">
        <v>1</v>
      </c>
      <c r="H158" s="301">
        <v>0</v>
      </c>
      <c r="I158" s="301">
        <v>0</v>
      </c>
      <c r="J158" s="301">
        <v>0</v>
      </c>
      <c r="K158" s="316">
        <v>104.4</v>
      </c>
      <c r="L158" s="317"/>
      <c r="M158" s="316">
        <v>58</v>
      </c>
      <c r="N158" s="317"/>
      <c r="O158" s="318"/>
      <c r="P158" s="317" t="s">
        <v>1195</v>
      </c>
      <c r="Q158" s="317" t="s">
        <v>277</v>
      </c>
    </row>
    <row r="159" spans="1:17" ht="15" customHeight="1">
      <c r="A159" s="275">
        <f t="shared" si="2"/>
        <v>154</v>
      </c>
      <c r="B159" s="283" t="s">
        <v>1013</v>
      </c>
      <c r="C159" s="266" t="s">
        <v>946</v>
      </c>
      <c r="D159" s="266" t="s">
        <v>76</v>
      </c>
      <c r="E159" s="295"/>
      <c r="F159" s="302"/>
      <c r="G159" s="297">
        <v>2</v>
      </c>
      <c r="H159" s="297">
        <v>0</v>
      </c>
      <c r="I159" s="297">
        <v>0</v>
      </c>
      <c r="J159" s="297">
        <v>5</v>
      </c>
      <c r="K159" s="314">
        <v>599.16</v>
      </c>
      <c r="L159" s="266"/>
      <c r="M159" s="314">
        <v>200.90100000000001</v>
      </c>
      <c r="N159" s="266"/>
      <c r="O159" s="315"/>
      <c r="P159" s="266"/>
      <c r="Q159" s="266"/>
    </row>
    <row r="160" spans="1:17" ht="15" customHeight="1">
      <c r="A160" s="275">
        <f t="shared" si="2"/>
        <v>155</v>
      </c>
      <c r="B160" s="283" t="s">
        <v>1013</v>
      </c>
      <c r="C160" s="322" t="s">
        <v>936</v>
      </c>
      <c r="D160" s="323" t="s">
        <v>243</v>
      </c>
      <c r="E160" s="324"/>
      <c r="F160" s="325"/>
      <c r="G160" s="326">
        <v>0</v>
      </c>
      <c r="H160" s="326">
        <v>1</v>
      </c>
      <c r="I160" s="326">
        <v>1</v>
      </c>
      <c r="J160" s="326">
        <v>0</v>
      </c>
      <c r="K160" s="307">
        <v>299.22199999999998</v>
      </c>
      <c r="L160" s="322"/>
      <c r="M160" s="333">
        <v>165.17500000000001</v>
      </c>
      <c r="N160" s="322"/>
      <c r="O160" s="308">
        <v>45289</v>
      </c>
      <c r="P160" s="309"/>
      <c r="Q160" s="309"/>
    </row>
    <row r="161" spans="1:17" ht="15" customHeight="1">
      <c r="A161" s="275">
        <f t="shared" si="2"/>
        <v>156</v>
      </c>
      <c r="B161" s="283" t="s">
        <v>1013</v>
      </c>
      <c r="C161" s="275" t="s">
        <v>932</v>
      </c>
      <c r="D161" s="255" t="s">
        <v>62</v>
      </c>
      <c r="E161" s="265"/>
      <c r="F161" s="327"/>
      <c r="G161" s="290">
        <v>0</v>
      </c>
      <c r="H161" s="290">
        <v>0</v>
      </c>
      <c r="I161" s="290">
        <v>0</v>
      </c>
      <c r="J161" s="290">
        <v>3</v>
      </c>
      <c r="K161" s="268">
        <v>338.21</v>
      </c>
      <c r="L161" s="275"/>
      <c r="M161" s="268">
        <v>51.94</v>
      </c>
      <c r="N161" s="275"/>
      <c r="O161" s="335">
        <v>45181</v>
      </c>
      <c r="P161" s="336"/>
      <c r="Q161" s="336"/>
    </row>
    <row r="162" spans="1:17" ht="15" customHeight="1">
      <c r="A162" s="275">
        <f t="shared" si="2"/>
        <v>157</v>
      </c>
      <c r="B162" s="283" t="s">
        <v>1013</v>
      </c>
      <c r="C162" s="275" t="s">
        <v>920</v>
      </c>
      <c r="D162" s="255" t="s">
        <v>76</v>
      </c>
      <c r="E162" s="268">
        <v>-0.5</v>
      </c>
      <c r="F162" s="327"/>
      <c r="G162" s="290">
        <v>1</v>
      </c>
      <c r="H162" s="290">
        <v>0</v>
      </c>
      <c r="I162" s="290">
        <v>1</v>
      </c>
      <c r="J162" s="290">
        <v>3</v>
      </c>
      <c r="K162" s="268">
        <v>290.62</v>
      </c>
      <c r="L162" s="265">
        <v>38.76</v>
      </c>
      <c r="M162" s="337">
        <v>67.853999999999999</v>
      </c>
      <c r="N162" s="265"/>
      <c r="O162" s="335">
        <v>45181</v>
      </c>
      <c r="P162" s="336"/>
      <c r="Q162" s="336"/>
    </row>
    <row r="163" spans="1:17" ht="15" customHeight="1">
      <c r="A163" s="275">
        <f t="shared" si="2"/>
        <v>158</v>
      </c>
      <c r="B163" s="283" t="s">
        <v>1013</v>
      </c>
      <c r="C163" s="275" t="s">
        <v>926</v>
      </c>
      <c r="D163" s="255" t="s">
        <v>76</v>
      </c>
      <c r="E163" s="265"/>
      <c r="F163" s="327"/>
      <c r="G163" s="290">
        <v>0</v>
      </c>
      <c r="H163" s="290">
        <v>0</v>
      </c>
      <c r="I163" s="290">
        <v>1</v>
      </c>
      <c r="J163" s="290">
        <v>1</v>
      </c>
      <c r="K163" s="268">
        <v>41.921999999999997</v>
      </c>
      <c r="L163" s="275"/>
      <c r="M163" s="337">
        <v>41.921999999999997</v>
      </c>
      <c r="N163" s="275"/>
      <c r="O163" s="335">
        <v>45181</v>
      </c>
      <c r="P163" s="336"/>
      <c r="Q163" s="336"/>
    </row>
    <row r="164" spans="1:17" ht="15" customHeight="1">
      <c r="A164" s="275">
        <f t="shared" si="2"/>
        <v>159</v>
      </c>
      <c r="B164" s="283" t="s">
        <v>1013</v>
      </c>
      <c r="C164" s="328" t="s">
        <v>796</v>
      </c>
      <c r="D164" s="298" t="s">
        <v>76</v>
      </c>
      <c r="E164" s="329"/>
      <c r="F164" s="330"/>
      <c r="G164" s="331">
        <v>0</v>
      </c>
      <c r="H164" s="331">
        <v>1</v>
      </c>
      <c r="I164" s="331">
        <v>0</v>
      </c>
      <c r="J164" s="331">
        <v>1</v>
      </c>
      <c r="K164" s="310">
        <v>38.231999999999999</v>
      </c>
      <c r="L164" s="328"/>
      <c r="M164" s="338">
        <v>38.231999999999999</v>
      </c>
      <c r="N164" s="328"/>
      <c r="O164" s="339">
        <v>45181</v>
      </c>
      <c r="P164" s="340" t="s">
        <v>1196</v>
      </c>
      <c r="Q164" s="317" t="s">
        <v>1182</v>
      </c>
    </row>
    <row r="165" spans="1:17" ht="15" customHeight="1">
      <c r="A165" s="275">
        <f t="shared" si="2"/>
        <v>160</v>
      </c>
      <c r="B165" s="283" t="s">
        <v>1013</v>
      </c>
      <c r="C165" s="328" t="s">
        <v>792</v>
      </c>
      <c r="D165" s="298" t="s">
        <v>76</v>
      </c>
      <c r="E165" s="329"/>
      <c r="F165" s="330"/>
      <c r="G165" s="331">
        <v>0</v>
      </c>
      <c r="H165" s="331">
        <v>0</v>
      </c>
      <c r="I165" s="331">
        <v>1</v>
      </c>
      <c r="J165" s="331">
        <v>1</v>
      </c>
      <c r="K165" s="310">
        <v>128.73599999999999</v>
      </c>
      <c r="L165" s="328">
        <v>56.311999999999998</v>
      </c>
      <c r="M165" s="338">
        <v>35</v>
      </c>
      <c r="N165" s="328"/>
      <c r="O165" s="339">
        <v>45181</v>
      </c>
      <c r="P165" s="340" t="s">
        <v>1197</v>
      </c>
      <c r="Q165" s="317" t="s">
        <v>1182</v>
      </c>
    </row>
    <row r="166" spans="1:17" ht="15" customHeight="1">
      <c r="A166" s="275">
        <f t="shared" si="2"/>
        <v>161</v>
      </c>
      <c r="B166" s="283" t="s">
        <v>1013</v>
      </c>
      <c r="C166" s="328" t="s">
        <v>794</v>
      </c>
      <c r="D166" s="298" t="s">
        <v>76</v>
      </c>
      <c r="E166" s="329"/>
      <c r="F166" s="330"/>
      <c r="G166" s="331">
        <v>2</v>
      </c>
      <c r="H166" s="331">
        <v>0</v>
      </c>
      <c r="I166" s="331">
        <v>0</v>
      </c>
      <c r="J166" s="331">
        <v>1</v>
      </c>
      <c r="K166" s="310">
        <v>213.714</v>
      </c>
      <c r="L166" s="328"/>
      <c r="M166" s="338">
        <v>57.698</v>
      </c>
      <c r="N166" s="328"/>
      <c r="O166" s="339">
        <v>45181</v>
      </c>
      <c r="P166" s="340" t="s">
        <v>1198</v>
      </c>
      <c r="Q166" s="317" t="s">
        <v>1182</v>
      </c>
    </row>
    <row r="167" spans="1:17" ht="15" customHeight="1">
      <c r="A167" s="275">
        <f t="shared" ref="A167:A188" si="3">A166+1</f>
        <v>162</v>
      </c>
      <c r="B167" s="283" t="s">
        <v>1013</v>
      </c>
      <c r="C167" s="328" t="s">
        <v>798</v>
      </c>
      <c r="D167" s="298" t="s">
        <v>76</v>
      </c>
      <c r="E167" s="329"/>
      <c r="F167" s="330"/>
      <c r="G167" s="331">
        <v>0</v>
      </c>
      <c r="H167" s="331">
        <v>2</v>
      </c>
      <c r="I167" s="331">
        <v>1</v>
      </c>
      <c r="J167" s="331">
        <v>0</v>
      </c>
      <c r="K167" s="310">
        <v>30.774000000000001</v>
      </c>
      <c r="L167" s="328"/>
      <c r="M167" s="338">
        <v>30.774000000000001</v>
      </c>
      <c r="N167" s="328"/>
      <c r="O167" s="339">
        <v>45181</v>
      </c>
      <c r="P167" s="340" t="s">
        <v>1199</v>
      </c>
      <c r="Q167" s="317" t="s">
        <v>277</v>
      </c>
    </row>
    <row r="168" spans="1:17" ht="15" customHeight="1">
      <c r="A168" s="275">
        <f t="shared" si="3"/>
        <v>163</v>
      </c>
      <c r="B168" s="283" t="s">
        <v>1013</v>
      </c>
      <c r="C168" s="328" t="s">
        <v>797</v>
      </c>
      <c r="D168" s="298" t="s">
        <v>76</v>
      </c>
      <c r="E168" s="329"/>
      <c r="F168" s="330"/>
      <c r="G168" s="331">
        <v>0</v>
      </c>
      <c r="H168" s="331">
        <v>2</v>
      </c>
      <c r="I168" s="331">
        <v>2</v>
      </c>
      <c r="J168" s="331">
        <v>2</v>
      </c>
      <c r="K168" s="310">
        <v>168.2</v>
      </c>
      <c r="L168" s="329"/>
      <c r="M168" s="338">
        <v>45.88</v>
      </c>
      <c r="N168" s="329"/>
      <c r="O168" s="339">
        <v>45181</v>
      </c>
      <c r="P168" s="340" t="s">
        <v>1200</v>
      </c>
      <c r="Q168" s="317" t="s">
        <v>277</v>
      </c>
    </row>
    <row r="169" spans="1:17" ht="15" customHeight="1">
      <c r="A169" s="275">
        <f t="shared" si="3"/>
        <v>164</v>
      </c>
      <c r="B169" s="283" t="s">
        <v>1013</v>
      </c>
      <c r="C169" s="328" t="s">
        <v>799</v>
      </c>
      <c r="D169" s="298" t="s">
        <v>62</v>
      </c>
      <c r="E169" s="329"/>
      <c r="F169" s="330"/>
      <c r="G169" s="331">
        <v>1</v>
      </c>
      <c r="H169" s="331">
        <v>0</v>
      </c>
      <c r="I169" s="331">
        <v>0</v>
      </c>
      <c r="J169" s="331">
        <v>0</v>
      </c>
      <c r="K169" s="310">
        <v>152.648</v>
      </c>
      <c r="L169" s="329">
        <v>28.888000000000002</v>
      </c>
      <c r="M169" s="338">
        <v>66.766000000000005</v>
      </c>
      <c r="N169" s="329"/>
      <c r="O169" s="339">
        <v>45181</v>
      </c>
      <c r="P169" s="340" t="s">
        <v>1201</v>
      </c>
      <c r="Q169" s="317" t="s">
        <v>277</v>
      </c>
    </row>
    <row r="170" spans="1:17" ht="15" customHeight="1">
      <c r="A170" s="275">
        <f t="shared" si="3"/>
        <v>165</v>
      </c>
      <c r="B170" s="283" t="s">
        <v>1013</v>
      </c>
      <c r="C170" s="276" t="s">
        <v>854</v>
      </c>
      <c r="D170" s="254" t="s">
        <v>1139</v>
      </c>
      <c r="E170" s="262"/>
      <c r="F170" s="277"/>
      <c r="G170" s="278">
        <v>0</v>
      </c>
      <c r="H170" s="278">
        <v>0</v>
      </c>
      <c r="I170" s="278">
        <v>0</v>
      </c>
      <c r="J170" s="278">
        <v>1</v>
      </c>
      <c r="K170" s="267">
        <v>442.88600000000002</v>
      </c>
      <c r="L170" s="276"/>
      <c r="M170" s="333">
        <v>408.48700000000002</v>
      </c>
      <c r="N170" s="276"/>
      <c r="O170" s="308">
        <v>45289</v>
      </c>
      <c r="P170" s="309"/>
      <c r="Q170" s="309"/>
    </row>
    <row r="171" spans="1:17" ht="15" customHeight="1">
      <c r="A171" s="275">
        <f t="shared" si="3"/>
        <v>166</v>
      </c>
      <c r="B171" s="283" t="s">
        <v>1013</v>
      </c>
      <c r="C171" s="276" t="s">
        <v>875</v>
      </c>
      <c r="D171" s="254" t="s">
        <v>1058</v>
      </c>
      <c r="E171" s="262"/>
      <c r="F171" s="277"/>
      <c r="G171" s="278">
        <v>0</v>
      </c>
      <c r="H171" s="278">
        <v>3</v>
      </c>
      <c r="I171" s="278">
        <v>0</v>
      </c>
      <c r="J171" s="278">
        <v>3</v>
      </c>
      <c r="K171" s="267">
        <v>254.434</v>
      </c>
      <c r="L171" s="276"/>
      <c r="M171" s="341">
        <v>132.32599999999999</v>
      </c>
      <c r="N171" s="276"/>
      <c r="O171" s="308">
        <v>45289</v>
      </c>
      <c r="P171" s="309"/>
      <c r="Q171" s="309"/>
    </row>
    <row r="172" spans="1:17" ht="15" customHeight="1">
      <c r="A172" s="275">
        <f t="shared" si="3"/>
        <v>167</v>
      </c>
      <c r="B172" s="275"/>
      <c r="C172" s="328" t="s">
        <v>765</v>
      </c>
      <c r="D172" s="298" t="s">
        <v>249</v>
      </c>
      <c r="E172" s="329"/>
      <c r="F172" s="330"/>
      <c r="G172" s="331">
        <v>0</v>
      </c>
      <c r="H172" s="331">
        <v>0</v>
      </c>
      <c r="I172" s="331">
        <v>0</v>
      </c>
      <c r="J172" s="331">
        <v>0</v>
      </c>
      <c r="K172" s="310">
        <v>94.646000000000001</v>
      </c>
      <c r="L172" s="328"/>
      <c r="M172" s="338">
        <v>34.847999999999999</v>
      </c>
      <c r="N172" s="328"/>
      <c r="O172" s="339">
        <v>45181</v>
      </c>
      <c r="P172" s="340" t="s">
        <v>1202</v>
      </c>
      <c r="Q172" s="340" t="s">
        <v>258</v>
      </c>
    </row>
    <row r="173" spans="1:17" ht="15" customHeight="1">
      <c r="A173" s="275">
        <f t="shared" si="3"/>
        <v>168</v>
      </c>
      <c r="B173" s="283" t="s">
        <v>1013</v>
      </c>
      <c r="C173" s="328" t="s">
        <v>801</v>
      </c>
      <c r="D173" s="298" t="s">
        <v>249</v>
      </c>
      <c r="E173" s="329"/>
      <c r="F173" s="330"/>
      <c r="G173" s="331">
        <v>1</v>
      </c>
      <c r="H173" s="331">
        <v>0</v>
      </c>
      <c r="I173" s="331">
        <v>0</v>
      </c>
      <c r="J173" s="331">
        <v>1</v>
      </c>
      <c r="K173" s="310">
        <v>266.08600000000001</v>
      </c>
      <c r="L173" s="329">
        <v>72.72</v>
      </c>
      <c r="M173" s="338">
        <v>146.71199999999999</v>
      </c>
      <c r="N173" s="329"/>
      <c r="O173" s="339">
        <v>45181</v>
      </c>
      <c r="P173" s="340" t="s">
        <v>1203</v>
      </c>
      <c r="Q173" s="317" t="s">
        <v>1182</v>
      </c>
    </row>
    <row r="174" spans="1:17" ht="15" customHeight="1">
      <c r="A174" s="275">
        <f t="shared" si="3"/>
        <v>169</v>
      </c>
      <c r="B174" s="283" t="s">
        <v>1013</v>
      </c>
      <c r="C174" s="328" t="s">
        <v>806</v>
      </c>
      <c r="D174" s="298" t="s">
        <v>62</v>
      </c>
      <c r="E174" s="310">
        <v>0.21</v>
      </c>
      <c r="F174" s="330"/>
      <c r="G174" s="331">
        <v>1</v>
      </c>
      <c r="H174" s="331">
        <v>0</v>
      </c>
      <c r="I174" s="331">
        <v>1</v>
      </c>
      <c r="J174" s="331">
        <v>2</v>
      </c>
      <c r="K174" s="310">
        <v>212.39400000000001</v>
      </c>
      <c r="L174" s="328"/>
      <c r="M174" s="338">
        <v>89.962000000000003</v>
      </c>
      <c r="N174" s="328"/>
      <c r="O174" s="339">
        <v>45181</v>
      </c>
      <c r="P174" s="340" t="s">
        <v>1204</v>
      </c>
      <c r="Q174" s="317" t="s">
        <v>1182</v>
      </c>
    </row>
    <row r="175" spans="1:17" ht="15" customHeight="1">
      <c r="A175" s="275">
        <f t="shared" si="3"/>
        <v>170</v>
      </c>
      <c r="B175" s="283" t="s">
        <v>1013</v>
      </c>
      <c r="C175" s="275" t="s">
        <v>845</v>
      </c>
      <c r="D175" s="255" t="s">
        <v>53</v>
      </c>
      <c r="E175" s="265"/>
      <c r="F175" s="327"/>
      <c r="G175" s="290">
        <v>1</v>
      </c>
      <c r="H175" s="290">
        <v>1</v>
      </c>
      <c r="I175" s="290">
        <v>0</v>
      </c>
      <c r="J175" s="290">
        <v>2</v>
      </c>
      <c r="K175" s="268">
        <v>128.02199999999999</v>
      </c>
      <c r="L175" s="275"/>
      <c r="M175" s="337">
        <v>56.258000000000003</v>
      </c>
      <c r="N175" s="275"/>
      <c r="O175" s="335">
        <v>45181</v>
      </c>
      <c r="P175" s="336"/>
      <c r="Q175" s="336"/>
    </row>
    <row r="176" spans="1:17" ht="15" customHeight="1">
      <c r="A176" s="275">
        <f t="shared" si="3"/>
        <v>171</v>
      </c>
      <c r="B176" s="283" t="s">
        <v>1013</v>
      </c>
      <c r="C176" s="276" t="s">
        <v>844</v>
      </c>
      <c r="D176" s="254" t="s">
        <v>243</v>
      </c>
      <c r="E176" s="262"/>
      <c r="F176" s="277"/>
      <c r="G176" s="278">
        <v>0</v>
      </c>
      <c r="H176" s="278">
        <v>1</v>
      </c>
      <c r="I176" s="278">
        <v>0</v>
      </c>
      <c r="J176" s="278">
        <v>0</v>
      </c>
      <c r="K176" s="267">
        <v>46.923000000000002</v>
      </c>
      <c r="L176" s="276"/>
      <c r="M176" s="342">
        <v>23.625</v>
      </c>
      <c r="N176" s="343"/>
      <c r="O176" s="308">
        <v>45289</v>
      </c>
      <c r="P176" s="309"/>
      <c r="Q176" s="309"/>
    </row>
    <row r="177" spans="1:17" ht="15" customHeight="1">
      <c r="A177" s="275">
        <f t="shared" si="3"/>
        <v>172</v>
      </c>
      <c r="B177" s="275"/>
      <c r="C177" s="276" t="s">
        <v>511</v>
      </c>
      <c r="D177" s="254" t="s">
        <v>1028</v>
      </c>
      <c r="E177" s="262"/>
      <c r="F177" s="277"/>
      <c r="G177" s="278"/>
      <c r="H177" s="278"/>
      <c r="I177" s="278"/>
      <c r="J177" s="278"/>
      <c r="K177" s="267"/>
      <c r="L177" s="276"/>
      <c r="M177" s="324"/>
      <c r="N177" s="276"/>
      <c r="O177" s="344"/>
      <c r="P177" s="322"/>
      <c r="Q177" s="322"/>
    </row>
    <row r="178" spans="1:17" ht="15" customHeight="1">
      <c r="A178" s="275">
        <f t="shared" si="3"/>
        <v>173</v>
      </c>
      <c r="B178" s="275"/>
      <c r="C178" s="276" t="s">
        <v>1027</v>
      </c>
      <c r="D178" s="254" t="s">
        <v>1028</v>
      </c>
      <c r="E178" s="262"/>
      <c r="F178" s="277"/>
      <c r="G178" s="278"/>
      <c r="H178" s="278"/>
      <c r="I178" s="278"/>
      <c r="J178" s="278"/>
      <c r="K178" s="267"/>
      <c r="L178" s="276"/>
      <c r="M178" s="262"/>
      <c r="N178" s="276"/>
      <c r="O178" s="344"/>
      <c r="P178" s="322"/>
      <c r="Q178" s="322"/>
    </row>
    <row r="179" spans="1:17" ht="15" customHeight="1">
      <c r="A179" s="275">
        <f t="shared" si="3"/>
        <v>174</v>
      </c>
      <c r="B179" s="283" t="s">
        <v>1013</v>
      </c>
      <c r="C179" s="275" t="s">
        <v>985</v>
      </c>
      <c r="D179" s="255" t="s">
        <v>53</v>
      </c>
      <c r="E179" s="265"/>
      <c r="F179" s="327"/>
      <c r="G179" s="290">
        <v>0</v>
      </c>
      <c r="H179" s="290">
        <v>1</v>
      </c>
      <c r="I179" s="290">
        <v>0</v>
      </c>
      <c r="J179" s="290">
        <v>0</v>
      </c>
      <c r="K179" s="268">
        <v>161.416</v>
      </c>
      <c r="L179" s="275"/>
      <c r="M179" s="337">
        <v>48.006</v>
      </c>
      <c r="N179" s="275"/>
      <c r="O179" s="335">
        <v>45181</v>
      </c>
      <c r="P179" s="336"/>
      <c r="Q179" s="336"/>
    </row>
    <row r="180" spans="1:17" ht="15" customHeight="1">
      <c r="A180" s="275">
        <f t="shared" si="3"/>
        <v>175</v>
      </c>
      <c r="B180" s="275"/>
      <c r="C180" s="328" t="s">
        <v>777</v>
      </c>
      <c r="D180" s="298" t="s">
        <v>76</v>
      </c>
      <c r="E180" s="310">
        <v>0.3</v>
      </c>
      <c r="F180" s="330"/>
      <c r="G180" s="331">
        <v>0</v>
      </c>
      <c r="H180" s="331">
        <v>0</v>
      </c>
      <c r="I180" s="331">
        <v>0</v>
      </c>
      <c r="J180" s="331">
        <v>0</v>
      </c>
      <c r="K180" s="310">
        <v>226.73</v>
      </c>
      <c r="L180" s="328"/>
      <c r="M180" s="338">
        <v>168.6</v>
      </c>
      <c r="N180" s="328"/>
      <c r="O180" s="339">
        <v>45181</v>
      </c>
      <c r="P180" s="340" t="s">
        <v>1205</v>
      </c>
      <c r="Q180" s="340" t="s">
        <v>258</v>
      </c>
    </row>
    <row r="181" spans="1:17" ht="22.5" customHeight="1">
      <c r="A181" s="275">
        <f t="shared" si="3"/>
        <v>176</v>
      </c>
      <c r="B181" s="275"/>
      <c r="C181" s="328" t="s">
        <v>786</v>
      </c>
      <c r="D181" s="298" t="s">
        <v>76</v>
      </c>
      <c r="E181" s="329"/>
      <c r="F181" s="330"/>
      <c r="G181" s="331">
        <v>0</v>
      </c>
      <c r="H181" s="331">
        <v>0</v>
      </c>
      <c r="I181" s="331">
        <v>0</v>
      </c>
      <c r="J181" s="331">
        <v>0</v>
      </c>
      <c r="K181" s="310">
        <v>113.754</v>
      </c>
      <c r="L181" s="328"/>
      <c r="M181" s="338">
        <v>44.601999999999997</v>
      </c>
      <c r="N181" s="328"/>
      <c r="O181" s="339">
        <v>45181</v>
      </c>
      <c r="P181" s="345" t="s">
        <v>1206</v>
      </c>
      <c r="Q181" s="317" t="s">
        <v>1182</v>
      </c>
    </row>
    <row r="182" spans="1:17" ht="15" customHeight="1">
      <c r="A182" s="275">
        <f t="shared" si="3"/>
        <v>177</v>
      </c>
      <c r="B182" s="283" t="s">
        <v>1013</v>
      </c>
      <c r="C182" s="328" t="s">
        <v>800</v>
      </c>
      <c r="D182" s="298" t="s">
        <v>76</v>
      </c>
      <c r="E182" s="329"/>
      <c r="F182" s="330"/>
      <c r="G182" s="331">
        <v>0</v>
      </c>
      <c r="H182" s="331">
        <v>2</v>
      </c>
      <c r="I182" s="331">
        <v>0</v>
      </c>
      <c r="J182" s="331">
        <v>3</v>
      </c>
      <c r="K182" s="310">
        <v>168.61199999999999</v>
      </c>
      <c r="L182" s="328"/>
      <c r="M182" s="338">
        <v>96.296000000000006</v>
      </c>
      <c r="N182" s="328"/>
      <c r="O182" s="339">
        <v>45181</v>
      </c>
      <c r="P182" s="345" t="s">
        <v>1207</v>
      </c>
      <c r="Q182" s="317" t="s">
        <v>1182</v>
      </c>
    </row>
    <row r="183" spans="1:17" ht="15" customHeight="1">
      <c r="A183" s="275">
        <f t="shared" si="3"/>
        <v>178</v>
      </c>
      <c r="B183" s="283" t="s">
        <v>1013</v>
      </c>
      <c r="C183" s="275" t="s">
        <v>313</v>
      </c>
      <c r="D183" s="255" t="s">
        <v>76</v>
      </c>
      <c r="E183" s="265"/>
      <c r="F183" s="327"/>
      <c r="G183" s="290">
        <v>2</v>
      </c>
      <c r="H183" s="290">
        <v>0</v>
      </c>
      <c r="I183" s="290">
        <v>0</v>
      </c>
      <c r="J183" s="290">
        <v>0</v>
      </c>
      <c r="K183" s="290">
        <v>87.804000000000002</v>
      </c>
      <c r="L183" s="275"/>
      <c r="M183" s="265"/>
      <c r="N183" s="275"/>
      <c r="O183" s="335"/>
      <c r="P183" s="283"/>
      <c r="Q183" s="283"/>
    </row>
    <row r="184" spans="1:17" ht="15" customHeight="1">
      <c r="A184" s="275">
        <f t="shared" si="3"/>
        <v>179</v>
      </c>
      <c r="B184" s="283" t="s">
        <v>1013</v>
      </c>
      <c r="C184" s="328" t="s">
        <v>785</v>
      </c>
      <c r="D184" s="298" t="s">
        <v>76</v>
      </c>
      <c r="E184" s="329"/>
      <c r="F184" s="330"/>
      <c r="G184" s="331">
        <v>1</v>
      </c>
      <c r="H184" s="331">
        <v>0</v>
      </c>
      <c r="I184" s="331">
        <v>0</v>
      </c>
      <c r="J184" s="331">
        <v>0</v>
      </c>
      <c r="K184" s="310"/>
      <c r="L184" s="328"/>
      <c r="M184" s="329"/>
      <c r="N184" s="328"/>
      <c r="O184" s="339"/>
      <c r="P184" s="346"/>
      <c r="Q184" s="346"/>
    </row>
    <row r="185" spans="1:17" ht="15" customHeight="1">
      <c r="A185" s="275">
        <f t="shared" si="3"/>
        <v>180</v>
      </c>
      <c r="B185" s="283" t="s">
        <v>1013</v>
      </c>
      <c r="C185" s="328" t="s">
        <v>319</v>
      </c>
      <c r="D185" s="298" t="s">
        <v>76</v>
      </c>
      <c r="E185" s="329"/>
      <c r="F185" s="330"/>
      <c r="G185" s="331">
        <v>0</v>
      </c>
      <c r="H185" s="331">
        <v>3</v>
      </c>
      <c r="I185" s="331">
        <v>1</v>
      </c>
      <c r="J185" s="331">
        <v>0</v>
      </c>
      <c r="K185" s="310">
        <v>866.16</v>
      </c>
      <c r="L185" s="328"/>
      <c r="M185" s="329"/>
      <c r="N185" s="328"/>
      <c r="O185" s="339"/>
      <c r="P185" s="346" t="s">
        <v>1208</v>
      </c>
      <c r="Q185" s="317" t="s">
        <v>1182</v>
      </c>
    </row>
    <row r="186" spans="1:17" ht="15" customHeight="1">
      <c r="A186" s="275">
        <f t="shared" si="3"/>
        <v>181</v>
      </c>
      <c r="B186" s="283" t="s">
        <v>1013</v>
      </c>
      <c r="C186" s="328" t="s">
        <v>506</v>
      </c>
      <c r="D186" s="328" t="s">
        <v>76</v>
      </c>
      <c r="E186" s="329"/>
      <c r="F186" s="332">
        <v>1</v>
      </c>
      <c r="G186" s="331">
        <v>1</v>
      </c>
      <c r="H186" s="331">
        <v>1</v>
      </c>
      <c r="I186" s="331">
        <v>1</v>
      </c>
      <c r="J186" s="331">
        <v>1</v>
      </c>
      <c r="K186" s="310"/>
      <c r="L186" s="328"/>
      <c r="M186" s="329"/>
      <c r="N186" s="328"/>
      <c r="O186" s="339"/>
      <c r="P186" s="346"/>
      <c r="Q186" s="346"/>
    </row>
    <row r="187" spans="1:17" ht="15" customHeight="1">
      <c r="A187" s="275">
        <f t="shared" si="3"/>
        <v>182</v>
      </c>
      <c r="B187" s="283" t="s">
        <v>1013</v>
      </c>
      <c r="C187" s="328" t="s">
        <v>848</v>
      </c>
      <c r="D187" s="298" t="s">
        <v>76</v>
      </c>
      <c r="E187" s="329"/>
      <c r="F187" s="332"/>
      <c r="G187" s="331">
        <v>1</v>
      </c>
      <c r="H187" s="331">
        <v>1</v>
      </c>
      <c r="I187" s="331">
        <v>1</v>
      </c>
      <c r="J187" s="331">
        <v>1</v>
      </c>
      <c r="K187" s="310"/>
      <c r="L187" s="328"/>
      <c r="M187" s="329"/>
      <c r="N187" s="328"/>
      <c r="O187" s="339"/>
      <c r="P187" s="346"/>
      <c r="Q187" s="346"/>
    </row>
    <row r="188" spans="1:17" ht="15" customHeight="1">
      <c r="A188" s="275">
        <f t="shared" si="3"/>
        <v>183</v>
      </c>
      <c r="B188" s="283" t="s">
        <v>1013</v>
      </c>
      <c r="C188" s="328" t="s">
        <v>852</v>
      </c>
      <c r="D188" s="298" t="s">
        <v>809</v>
      </c>
      <c r="E188" s="329"/>
      <c r="F188" s="332"/>
      <c r="G188" s="331">
        <v>1</v>
      </c>
      <c r="H188" s="331">
        <v>1</v>
      </c>
      <c r="I188" s="331">
        <v>1</v>
      </c>
      <c r="J188" s="331">
        <v>1</v>
      </c>
      <c r="K188" s="310"/>
      <c r="L188" s="328"/>
      <c r="M188" s="329"/>
      <c r="N188" s="328"/>
      <c r="O188" s="339"/>
      <c r="P188" s="346"/>
      <c r="Q188" s="346"/>
    </row>
  </sheetData>
  <mergeCells count="13">
    <mergeCell ref="A1:Q1"/>
    <mergeCell ref="A2:A4"/>
    <mergeCell ref="B2:B4"/>
    <mergeCell ref="C2:C4"/>
    <mergeCell ref="D2:D4"/>
    <mergeCell ref="E2:E4"/>
    <mergeCell ref="F2:F4"/>
    <mergeCell ref="O2:O4"/>
    <mergeCell ref="P2:P4"/>
    <mergeCell ref="Q2:Q4"/>
    <mergeCell ref="G2:J3"/>
    <mergeCell ref="K2:L3"/>
    <mergeCell ref="M2:N3"/>
  </mergeCells>
  <conditionalFormatting sqref="C69:C74 C123:D140">
    <cfRule type="expression" dxfId="2943" priority="6" stopIfTrue="1">
      <formula>IF($AG69="TEN",TRUE,FALSE)</formula>
    </cfRule>
  </conditionalFormatting>
  <conditionalFormatting sqref="C49:D49">
    <cfRule type="expression" dxfId="2942" priority="2" stopIfTrue="1">
      <formula>IF($AG49="TEN",TRUE,FALSE)</formula>
    </cfRule>
  </conditionalFormatting>
  <conditionalFormatting sqref="C63:D68">
    <cfRule type="expression" dxfId="2941" priority="4" stopIfTrue="1">
      <formula>IF($AG63="TEN",TRUE,FALSE)</formula>
    </cfRule>
  </conditionalFormatting>
  <conditionalFormatting sqref="C115:D120">
    <cfRule type="expression" dxfId="2940" priority="7" stopIfTrue="1">
      <formula>IF($AC115="TEN",TRUE,FALSE)</formula>
    </cfRule>
  </conditionalFormatting>
  <conditionalFormatting sqref="C148:D148">
    <cfRule type="expression" dxfId="2939" priority="3" stopIfTrue="1">
      <formula>IF($AG148="TEN",TRUE,FALSE)</formula>
    </cfRule>
  </conditionalFormatting>
  <conditionalFormatting sqref="D40:D48">
    <cfRule type="expression" dxfId="2938" priority="1" stopIfTrue="1">
      <formula>IF($AG40="TEN",TRUE,FALSE)</formula>
    </cfRule>
  </conditionalFormatting>
  <conditionalFormatting sqref="D72:D74">
    <cfRule type="expression" dxfId="2937" priority="5" stopIfTrue="1">
      <formula>IF($AG72="TEN",TRUE,FALSE)</formula>
    </cfRule>
  </conditionalFormatting>
  <conditionalFormatting sqref="D160:D185">
    <cfRule type="expression" dxfId="2936" priority="11" stopIfTrue="1">
      <formula>IF($AK160="TEN",TRUE,FALSE)</formula>
    </cfRule>
  </conditionalFormatting>
  <conditionalFormatting sqref="M162:M169">
    <cfRule type="expression" dxfId="2935" priority="10" stopIfTrue="1">
      <formula>IF($AG162="TEN",TRUE,FALSE)</formula>
    </cfRule>
  </conditionalFormatting>
  <conditionalFormatting sqref="M172:M175">
    <cfRule type="expression" dxfId="2934" priority="9" stopIfTrue="1">
      <formula>IF($AG172="TEN",TRUE,FALSE)</formula>
    </cfRule>
  </conditionalFormatting>
  <conditionalFormatting sqref="M179:M182">
    <cfRule type="expression" dxfId="2933" priority="8" stopIfTrue="1">
      <formula>IF($AG179="TEN",TRUE,FALSE)</formula>
    </cfRule>
  </conditionalFormatting>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1"/>
  <sheetViews>
    <sheetView workbookViewId="0">
      <selection activeCell="F19" sqref="F19"/>
    </sheetView>
  </sheetViews>
  <sheetFormatPr defaultColWidth="9" defaultRowHeight="14.5"/>
  <cols>
    <col min="8" max="8" width="19.54296875" customWidth="1"/>
  </cols>
  <sheetData>
    <row r="1" spans="1:8">
      <c r="A1" s="163" t="s">
        <v>37</v>
      </c>
      <c r="B1" s="163"/>
      <c r="C1" s="165"/>
      <c r="D1" s="165"/>
      <c r="E1" s="165"/>
      <c r="F1" s="165"/>
      <c r="G1" s="162"/>
      <c r="H1" s="160"/>
    </row>
    <row r="2" spans="1:8">
      <c r="A2" s="168" t="s">
        <v>39</v>
      </c>
      <c r="B2" s="168"/>
      <c r="C2" s="170"/>
      <c r="D2" s="170"/>
      <c r="E2" s="170"/>
      <c r="F2" s="170"/>
      <c r="G2" s="162"/>
      <c r="H2" s="160"/>
    </row>
    <row r="3" spans="1:8">
      <c r="A3" s="168" t="s">
        <v>642</v>
      </c>
      <c r="B3" s="168"/>
      <c r="C3" s="173"/>
      <c r="D3" s="173"/>
      <c r="E3" s="173"/>
      <c r="F3" s="173"/>
      <c r="G3" s="162"/>
      <c r="H3" s="160"/>
    </row>
    <row r="4" spans="1:8">
      <c r="A4" s="1315" t="s">
        <v>40</v>
      </c>
      <c r="B4" s="1527" t="s">
        <v>1209</v>
      </c>
      <c r="C4" s="1317" t="s">
        <v>43</v>
      </c>
      <c r="D4" s="1317" t="s">
        <v>44</v>
      </c>
      <c r="E4" s="1317" t="s">
        <v>45</v>
      </c>
      <c r="F4" s="1319" t="s">
        <v>1210</v>
      </c>
      <c r="G4" s="1525" t="s">
        <v>609</v>
      </c>
      <c r="H4" s="1318" t="s">
        <v>49</v>
      </c>
    </row>
    <row r="5" spans="1:8">
      <c r="A5" s="1315"/>
      <c r="B5" s="1528"/>
      <c r="C5" s="1317"/>
      <c r="D5" s="1317"/>
      <c r="E5" s="1317"/>
      <c r="F5" s="1320"/>
      <c r="G5" s="1525"/>
      <c r="H5" s="1318"/>
    </row>
    <row r="6" spans="1:8">
      <c r="A6">
        <v>1</v>
      </c>
      <c r="B6">
        <v>1</v>
      </c>
      <c r="C6" s="134" t="s">
        <v>643</v>
      </c>
      <c r="D6" s="134" t="s">
        <v>76</v>
      </c>
      <c r="E6" s="134" t="s">
        <v>131</v>
      </c>
      <c r="F6" s="129" t="s">
        <v>1211</v>
      </c>
      <c r="G6" s="134" t="s">
        <v>783</v>
      </c>
      <c r="H6" s="134" t="s">
        <v>647</v>
      </c>
    </row>
    <row r="7" spans="1:8">
      <c r="A7">
        <v>2</v>
      </c>
      <c r="B7">
        <v>2</v>
      </c>
      <c r="C7" s="134" t="s">
        <v>654</v>
      </c>
      <c r="D7" s="134" t="s">
        <v>249</v>
      </c>
      <c r="E7" s="134" t="s">
        <v>131</v>
      </c>
      <c r="F7" s="129" t="s">
        <v>1211</v>
      </c>
      <c r="G7" s="134" t="s">
        <v>657</v>
      </c>
      <c r="H7" s="134" t="s">
        <v>647</v>
      </c>
    </row>
    <row r="8" spans="1:8">
      <c r="A8">
        <v>3</v>
      </c>
      <c r="B8">
        <v>3</v>
      </c>
      <c r="C8" s="134" t="s">
        <v>650</v>
      </c>
      <c r="D8" s="134" t="s">
        <v>53</v>
      </c>
      <c r="E8" s="134" t="s">
        <v>131</v>
      </c>
      <c r="F8" s="129" t="s">
        <v>1211</v>
      </c>
      <c r="G8" s="134" t="s">
        <v>657</v>
      </c>
      <c r="H8" s="134" t="s">
        <v>647</v>
      </c>
    </row>
    <row r="9" spans="1:8">
      <c r="A9">
        <v>4</v>
      </c>
      <c r="B9">
        <v>4</v>
      </c>
      <c r="C9" s="134" t="s">
        <v>658</v>
      </c>
      <c r="D9" s="134" t="s">
        <v>76</v>
      </c>
      <c r="E9" s="134" t="s">
        <v>131</v>
      </c>
      <c r="F9" s="129" t="s">
        <v>1211</v>
      </c>
      <c r="G9" s="134" t="s">
        <v>664</v>
      </c>
      <c r="H9" s="134" t="s">
        <v>739</v>
      </c>
    </row>
    <row r="10" spans="1:8">
      <c r="A10">
        <v>5</v>
      </c>
      <c r="B10">
        <v>5</v>
      </c>
      <c r="C10" s="134" t="s">
        <v>662</v>
      </c>
      <c r="D10" s="134" t="s">
        <v>663</v>
      </c>
      <c r="E10" s="134" t="s">
        <v>131</v>
      </c>
      <c r="F10" s="129" t="s">
        <v>1211</v>
      </c>
      <c r="G10" s="134" t="s">
        <v>666</v>
      </c>
      <c r="H10" s="131" t="s">
        <v>647</v>
      </c>
    </row>
    <row r="11" spans="1:8">
      <c r="A11">
        <v>6</v>
      </c>
      <c r="B11">
        <v>6</v>
      </c>
      <c r="C11" s="134" t="s">
        <v>668</v>
      </c>
      <c r="D11" s="134" t="s">
        <v>76</v>
      </c>
      <c r="E11" s="134" t="s">
        <v>131</v>
      </c>
      <c r="F11" s="129" t="s">
        <v>1211</v>
      </c>
      <c r="G11" s="134" t="s">
        <v>788</v>
      </c>
      <c r="H11" s="134" t="s">
        <v>647</v>
      </c>
    </row>
  </sheetData>
  <mergeCells count="8">
    <mergeCell ref="F4:F5"/>
    <mergeCell ref="G4:G5"/>
    <mergeCell ref="H4:H5"/>
    <mergeCell ref="A4:A5"/>
    <mergeCell ref="B4:B5"/>
    <mergeCell ref="C4:C5"/>
    <mergeCell ref="D4:D5"/>
    <mergeCell ref="E4:E5"/>
  </mergeCells>
  <conditionalFormatting sqref="C1:C5">
    <cfRule type="duplicateValues" dxfId="2932" priority="44" stopIfTrue="1"/>
    <cfRule type="duplicateValues" dxfId="2931" priority="43" stopIfTrue="1"/>
  </conditionalFormatting>
  <conditionalFormatting sqref="C6">
    <cfRule type="expression" dxfId="2930" priority="39" stopIfTrue="1">
      <formula>IF(#REF!="TEN",TRUE,FALSE)</formula>
    </cfRule>
    <cfRule type="duplicateValues" dxfId="2929" priority="38" stopIfTrue="1"/>
  </conditionalFormatting>
  <conditionalFormatting sqref="C6:C11">
    <cfRule type="duplicateValues" dxfId="2928" priority="42" stopIfTrue="1"/>
    <cfRule type="duplicateValues" dxfId="2927" priority="41"/>
  </conditionalFormatting>
  <conditionalFormatting sqref="C7">
    <cfRule type="expression" dxfId="2926" priority="34" stopIfTrue="1">
      <formula>IF(#REF!="TEN",TRUE,FALSE)</formula>
    </cfRule>
    <cfRule type="duplicateValues" dxfId="2925" priority="33" stopIfTrue="1"/>
    <cfRule type="duplicateValues" dxfId="2924" priority="37" stopIfTrue="1"/>
  </conditionalFormatting>
  <conditionalFormatting sqref="C8">
    <cfRule type="duplicateValues" dxfId="2923" priority="36" stopIfTrue="1"/>
    <cfRule type="duplicateValues" dxfId="2922" priority="32" stopIfTrue="1"/>
    <cfRule type="expression" dxfId="2921" priority="30" stopIfTrue="1">
      <formula>IF(#REF!="TEN",TRUE,FALSE)</formula>
    </cfRule>
    <cfRule type="duplicateValues" dxfId="2920" priority="29" stopIfTrue="1"/>
  </conditionalFormatting>
  <conditionalFormatting sqref="C9">
    <cfRule type="duplicateValues" dxfId="2919" priority="22" stopIfTrue="1"/>
    <cfRule type="expression" dxfId="2918" priority="23" stopIfTrue="1">
      <formula>IF(#REF!="TEN",TRUE,FALSE)</formula>
    </cfRule>
    <cfRule type="duplicateValues" dxfId="2917" priority="25" stopIfTrue="1"/>
    <cfRule type="duplicateValues" dxfId="2916" priority="26" stopIfTrue="1"/>
    <cfRule type="duplicateValues" dxfId="2915" priority="27" stopIfTrue="1"/>
    <cfRule type="duplicateValues" dxfId="2914" priority="28" stopIfTrue="1"/>
  </conditionalFormatting>
  <conditionalFormatting sqref="C10">
    <cfRule type="duplicateValues" dxfId="2913" priority="21" stopIfTrue="1"/>
    <cfRule type="expression" dxfId="2912" priority="20" stopIfTrue="1">
      <formula>IF(#REF!="TEN",TRUE,FALSE)</formula>
    </cfRule>
    <cfRule type="duplicateValues" dxfId="2911" priority="19" stopIfTrue="1"/>
    <cfRule type="duplicateValues" dxfId="2910" priority="18" stopIfTrue="1"/>
    <cfRule type="duplicateValues" dxfId="2909" priority="17" stopIfTrue="1"/>
    <cfRule type="duplicateValues" dxfId="2908" priority="16" stopIfTrue="1"/>
    <cfRule type="expression" dxfId="2907" priority="14" stopIfTrue="1">
      <formula>IF(#REF!="TEN",TRUE,FALSE)</formula>
    </cfRule>
    <cfRule type="duplicateValues" dxfId="2906" priority="13" stopIfTrue="1"/>
  </conditionalFormatting>
  <conditionalFormatting sqref="C11">
    <cfRule type="expression" dxfId="2905" priority="2" stopIfTrue="1">
      <formula>IF(#REF!="TEN",TRUE,FALSE)</formula>
    </cfRule>
    <cfRule type="duplicateValues" dxfId="2904" priority="4" stopIfTrue="1"/>
    <cfRule type="duplicateValues" dxfId="2903" priority="5" stopIfTrue="1"/>
    <cfRule type="duplicateValues" dxfId="2902" priority="6" stopIfTrue="1"/>
    <cfRule type="duplicateValues" dxfId="2901" priority="7" stopIfTrue="1"/>
    <cfRule type="expression" dxfId="2900" priority="8" stopIfTrue="1">
      <formula>IF(#REF!="TEN",TRUE,FALSE)</formula>
    </cfRule>
    <cfRule type="duplicateValues" dxfId="2899" priority="12" stopIfTrue="1"/>
    <cfRule type="duplicateValues" dxfId="2898" priority="11" stopIfTrue="1"/>
    <cfRule type="expression" dxfId="2897" priority="10" stopIfTrue="1">
      <formula>IF(#REF!="TEN",TRUE,FALSE)</formula>
    </cfRule>
    <cfRule type="duplicateValues" dxfId="2896" priority="9" stopIfTrue="1"/>
    <cfRule type="duplicateValues" dxfId="2895" priority="1" stopIfTrue="1"/>
  </conditionalFormatting>
  <pageMargins left="0.7" right="0.7" top="0.75" bottom="0.75" header="0.3" footer="0.3"/>
  <pageSetup paperSize="9" orientation="portrait" r:id="rId1"/>
  <drawing r:id="rId2"/>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D5:H14"/>
  <sheetViews>
    <sheetView topLeftCell="A2" workbookViewId="0">
      <selection activeCell="F16" sqref="F16"/>
    </sheetView>
  </sheetViews>
  <sheetFormatPr defaultColWidth="9" defaultRowHeight="14.5"/>
  <cols>
    <col min="6" max="6" width="23.1796875" customWidth="1"/>
    <col min="8" max="8" width="17.36328125" customWidth="1"/>
  </cols>
  <sheetData>
    <row r="5" spans="4:8">
      <c r="D5" s="9" t="s">
        <v>1212</v>
      </c>
      <c r="E5" s="1461" t="s">
        <v>1213</v>
      </c>
      <c r="F5" s="1461"/>
      <c r="G5" s="1461" t="s">
        <v>1214</v>
      </c>
      <c r="H5" s="1461"/>
    </row>
    <row r="6" spans="4:8">
      <c r="D6" s="13">
        <v>1</v>
      </c>
      <c r="E6" s="134" t="s">
        <v>458</v>
      </c>
      <c r="F6" s="131" t="s">
        <v>673</v>
      </c>
      <c r="G6" s="134" t="s">
        <v>375</v>
      </c>
      <c r="H6" s="134" t="s">
        <v>364</v>
      </c>
    </row>
    <row r="7" spans="4:8">
      <c r="D7" s="13">
        <v>2</v>
      </c>
      <c r="E7" s="134" t="s">
        <v>484</v>
      </c>
      <c r="F7" s="131" t="s">
        <v>673</v>
      </c>
      <c r="G7" s="134" t="s">
        <v>380</v>
      </c>
      <c r="H7" s="134" t="s">
        <v>383</v>
      </c>
    </row>
    <row r="8" spans="4:8">
      <c r="D8" s="13">
        <v>3</v>
      </c>
      <c r="E8" s="134" t="s">
        <v>801</v>
      </c>
      <c r="F8" s="134" t="s">
        <v>802</v>
      </c>
      <c r="G8" s="134" t="s">
        <v>384</v>
      </c>
      <c r="H8" s="134" t="s">
        <v>379</v>
      </c>
    </row>
    <row r="9" spans="4:8">
      <c r="D9" s="13">
        <v>4</v>
      </c>
      <c r="E9" s="134" t="s">
        <v>806</v>
      </c>
      <c r="F9" s="134" t="s">
        <v>802</v>
      </c>
      <c r="G9" s="134" t="s">
        <v>360</v>
      </c>
      <c r="H9" s="134" t="s">
        <v>364</v>
      </c>
    </row>
    <row r="10" spans="4:8">
      <c r="D10" s="13">
        <v>5</v>
      </c>
      <c r="E10" s="134" t="s">
        <v>888</v>
      </c>
      <c r="F10" s="131" t="s">
        <v>383</v>
      </c>
      <c r="G10" s="12"/>
      <c r="H10" s="12"/>
    </row>
    <row r="11" spans="4:8">
      <c r="D11" s="13">
        <v>6</v>
      </c>
      <c r="E11" s="134" t="s">
        <v>378</v>
      </c>
      <c r="F11" s="131" t="s">
        <v>842</v>
      </c>
      <c r="G11" s="12"/>
      <c r="H11" s="12"/>
    </row>
    <row r="12" spans="4:8">
      <c r="D12" s="13">
        <v>7</v>
      </c>
      <c r="E12" s="134" t="s">
        <v>882</v>
      </c>
      <c r="F12" s="131" t="s">
        <v>383</v>
      </c>
      <c r="G12" s="13"/>
      <c r="H12" s="13"/>
    </row>
    <row r="13" spans="4:8">
      <c r="D13" s="13">
        <v>8</v>
      </c>
      <c r="E13" s="134" t="s">
        <v>884</v>
      </c>
      <c r="F13" s="131" t="s">
        <v>379</v>
      </c>
      <c r="G13" s="13"/>
      <c r="H13" s="13"/>
    </row>
    <row r="14" spans="4:8">
      <c r="D14" s="13">
        <v>9</v>
      </c>
      <c r="E14" s="134" t="s">
        <v>421</v>
      </c>
      <c r="F14" s="131" t="s">
        <v>851</v>
      </c>
      <c r="G14" s="13"/>
      <c r="H14" s="13"/>
    </row>
  </sheetData>
  <mergeCells count="2">
    <mergeCell ref="E5:F5"/>
    <mergeCell ref="G5:H5"/>
  </mergeCells>
  <conditionalFormatting sqref="E6">
    <cfRule type="duplicateValues" dxfId="2894" priority="9" stopIfTrue="1"/>
  </conditionalFormatting>
  <conditionalFormatting sqref="E6:E7 E9:E10">
    <cfRule type="duplicateValues" dxfId="2893" priority="2741" stopIfTrue="1"/>
  </conditionalFormatting>
  <conditionalFormatting sqref="E6:E7">
    <cfRule type="expression" dxfId="2892" priority="8" stopIfTrue="1">
      <formula>IF(#REF!="TEN",TRUE,FALSE)</formula>
    </cfRule>
  </conditionalFormatting>
  <conditionalFormatting sqref="E6:E14">
    <cfRule type="duplicateValues" dxfId="2891" priority="2"/>
  </conditionalFormatting>
  <conditionalFormatting sqref="E8">
    <cfRule type="duplicateValues" dxfId="2890" priority="7" stopIfTrue="1"/>
  </conditionalFormatting>
  <conditionalFormatting sqref="E11">
    <cfRule type="duplicateValues" dxfId="2889" priority="5" stopIfTrue="1"/>
  </conditionalFormatting>
  <conditionalFormatting sqref="E12:E13">
    <cfRule type="duplicateValues" dxfId="2888" priority="4" stopIfTrue="1"/>
  </conditionalFormatting>
  <conditionalFormatting sqref="E14">
    <cfRule type="duplicateValues" dxfId="2887" priority="3" stopIfTrue="1"/>
  </conditionalFormatting>
  <conditionalFormatting sqref="G6:G9">
    <cfRule type="duplicateValues" dxfId="2886" priority="2744" stopIfTrue="1"/>
    <cfRule type="duplicateValues" dxfId="2885" priority="2745"/>
  </conditionalFormatting>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WTP210"/>
  <sheetViews>
    <sheetView topLeftCell="A193"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08984375" style="161" customWidth="1"/>
    <col min="7" max="7" width="11" style="162" customWidth="1"/>
    <col min="8" max="8" width="13" style="162" customWidth="1"/>
    <col min="9" max="9" width="15.453125" style="160" customWidth="1"/>
    <col min="10" max="10" width="29.08984375" style="160" customWidth="1"/>
    <col min="11" max="184" width="7.90625" style="160"/>
    <col min="185" max="186" width="5.08984375" style="160" customWidth="1"/>
    <col min="187" max="187" width="5.36328125" style="160" customWidth="1"/>
    <col min="188" max="188" width="6.54296875" style="160" customWidth="1"/>
    <col min="189" max="189" width="8.6328125" style="160" customWidth="1"/>
    <col min="190" max="190" width="12.36328125" style="160" customWidth="1"/>
    <col min="191" max="191" width="10.54296875" style="160" customWidth="1"/>
    <col min="192" max="192" width="9.90625" style="160" customWidth="1"/>
    <col min="193" max="193" width="9.54296875" style="160" customWidth="1"/>
    <col min="194" max="199" width="8.08984375" style="160" customWidth="1"/>
    <col min="200" max="200" width="9.36328125" style="160" customWidth="1"/>
    <col min="201" max="201" width="8" style="160" customWidth="1"/>
    <col min="202" max="202" width="8.08984375" style="160" customWidth="1"/>
    <col min="203" max="203" width="7.453125" style="160" customWidth="1"/>
    <col min="204" max="204" width="7.6328125" style="160" customWidth="1"/>
    <col min="205" max="212" width="7.90625" style="160" hidden="1" customWidth="1"/>
    <col min="213" max="213" width="9.08984375" style="160" customWidth="1"/>
    <col min="214" max="214" width="8.6328125" style="160" customWidth="1"/>
    <col min="215" max="215" width="10.6328125" style="160" customWidth="1"/>
    <col min="216" max="216" width="25.453125" style="160" customWidth="1"/>
    <col min="217" max="217" width="14.36328125" style="160" customWidth="1"/>
    <col min="218" max="218" width="4.54296875" style="160" customWidth="1"/>
    <col min="219" max="219" width="9.90625" style="160" customWidth="1"/>
    <col min="220" max="220" width="9.54296875" style="160" customWidth="1"/>
    <col min="221" max="440" width="7.90625" style="160"/>
    <col min="441" max="442" width="5.08984375" style="160" customWidth="1"/>
    <col min="443" max="443" width="5.36328125" style="160" customWidth="1"/>
    <col min="444" max="444" width="6.54296875" style="160" customWidth="1"/>
    <col min="445" max="445" width="8.6328125" style="160" customWidth="1"/>
    <col min="446" max="446" width="12.36328125" style="160" customWidth="1"/>
    <col min="447" max="447" width="10.54296875" style="160" customWidth="1"/>
    <col min="448" max="448" width="9.90625" style="160" customWidth="1"/>
    <col min="449" max="449" width="9.54296875" style="160" customWidth="1"/>
    <col min="450" max="455" width="8.08984375" style="160" customWidth="1"/>
    <col min="456" max="456" width="9.36328125" style="160" customWidth="1"/>
    <col min="457" max="457" width="8" style="160" customWidth="1"/>
    <col min="458" max="458" width="8.08984375" style="160" customWidth="1"/>
    <col min="459" max="459" width="7.453125" style="160" customWidth="1"/>
    <col min="460" max="460" width="7.6328125" style="160" customWidth="1"/>
    <col min="461" max="468" width="7.90625" style="160" hidden="1" customWidth="1"/>
    <col min="469" max="469" width="9.08984375" style="160" customWidth="1"/>
    <col min="470" max="470" width="8.6328125" style="160" customWidth="1"/>
    <col min="471" max="471" width="10.6328125" style="160" customWidth="1"/>
    <col min="472" max="472" width="25.453125" style="160" customWidth="1"/>
    <col min="473" max="473" width="14.36328125" style="160" customWidth="1"/>
    <col min="474" max="474" width="4.54296875" style="160" customWidth="1"/>
    <col min="475" max="475" width="9.90625" style="160" customWidth="1"/>
    <col min="476" max="476" width="9.54296875" style="160" customWidth="1"/>
    <col min="477" max="696" width="7.90625" style="160"/>
    <col min="697" max="698" width="5.08984375" style="160" customWidth="1"/>
    <col min="699" max="699" width="5.36328125" style="160" customWidth="1"/>
    <col min="700" max="700" width="6.54296875" style="160" customWidth="1"/>
    <col min="701" max="701" width="8.6328125" style="160" customWidth="1"/>
    <col min="702" max="702" width="12.36328125" style="160" customWidth="1"/>
    <col min="703" max="703" width="10.54296875" style="160" customWidth="1"/>
    <col min="704" max="704" width="9.90625" style="160" customWidth="1"/>
    <col min="705" max="705" width="9.54296875" style="160" customWidth="1"/>
    <col min="706" max="711" width="8.08984375" style="160" customWidth="1"/>
    <col min="712" max="712" width="9.36328125" style="160" customWidth="1"/>
    <col min="713" max="713" width="8" style="160" customWidth="1"/>
    <col min="714" max="714" width="8.08984375" style="160" customWidth="1"/>
    <col min="715" max="715" width="7.453125" style="160" customWidth="1"/>
    <col min="716" max="716" width="7.6328125" style="160" customWidth="1"/>
    <col min="717" max="724" width="7.90625" style="160" hidden="1" customWidth="1"/>
    <col min="725" max="725" width="9.08984375" style="160" customWidth="1"/>
    <col min="726" max="726" width="8.6328125" style="160" customWidth="1"/>
    <col min="727" max="727" width="10.6328125" style="160" customWidth="1"/>
    <col min="728" max="728" width="25.453125" style="160" customWidth="1"/>
    <col min="729" max="729" width="14.36328125" style="160" customWidth="1"/>
    <col min="730" max="730" width="4.54296875" style="160" customWidth="1"/>
    <col min="731" max="731" width="9.90625" style="160" customWidth="1"/>
    <col min="732" max="732" width="9.54296875" style="160" customWidth="1"/>
    <col min="733" max="952" width="7.90625" style="160"/>
    <col min="953" max="954" width="5.08984375" style="160" customWidth="1"/>
    <col min="955" max="955" width="5.36328125" style="160" customWidth="1"/>
    <col min="956" max="956" width="6.54296875" style="160" customWidth="1"/>
    <col min="957" max="957" width="8.6328125" style="160" customWidth="1"/>
    <col min="958" max="958" width="12.36328125" style="160" customWidth="1"/>
    <col min="959" max="959" width="10.54296875" style="160" customWidth="1"/>
    <col min="960" max="960" width="9.90625" style="160" customWidth="1"/>
    <col min="961" max="961" width="9.54296875" style="160" customWidth="1"/>
    <col min="962" max="967" width="8.08984375" style="160" customWidth="1"/>
    <col min="968" max="968" width="9.36328125" style="160" customWidth="1"/>
    <col min="969" max="969" width="8" style="160" customWidth="1"/>
    <col min="970" max="970" width="8.08984375" style="160" customWidth="1"/>
    <col min="971" max="971" width="7.453125" style="160" customWidth="1"/>
    <col min="972" max="972" width="7.6328125" style="160" customWidth="1"/>
    <col min="973" max="980" width="7.90625" style="160" hidden="1" customWidth="1"/>
    <col min="981" max="981" width="9.08984375" style="160" customWidth="1"/>
    <col min="982" max="982" width="8.6328125" style="160" customWidth="1"/>
    <col min="983" max="983" width="10.6328125" style="160" customWidth="1"/>
    <col min="984" max="984" width="25.453125" style="160" customWidth="1"/>
    <col min="985" max="985" width="14.36328125" style="160" customWidth="1"/>
    <col min="986" max="986" width="4.54296875" style="160" customWidth="1"/>
    <col min="987" max="987" width="9.90625" style="160" customWidth="1"/>
    <col min="988" max="988" width="9.54296875" style="160" customWidth="1"/>
    <col min="989" max="1208" width="7.90625" style="160"/>
    <col min="1209" max="1210" width="5.08984375" style="160" customWidth="1"/>
    <col min="1211" max="1211" width="5.36328125" style="160" customWidth="1"/>
    <col min="1212" max="1212" width="6.54296875" style="160" customWidth="1"/>
    <col min="1213" max="1213" width="8.6328125" style="160" customWidth="1"/>
    <col min="1214" max="1214" width="12.36328125" style="160" customWidth="1"/>
    <col min="1215" max="1215" width="10.54296875" style="160" customWidth="1"/>
    <col min="1216" max="1216" width="9.90625" style="160" customWidth="1"/>
    <col min="1217" max="1217" width="9.54296875" style="160" customWidth="1"/>
    <col min="1218" max="1223" width="8.08984375" style="160" customWidth="1"/>
    <col min="1224" max="1224" width="9.36328125" style="160" customWidth="1"/>
    <col min="1225" max="1225" width="8" style="160" customWidth="1"/>
    <col min="1226" max="1226" width="8.08984375" style="160" customWidth="1"/>
    <col min="1227" max="1227" width="7.453125" style="160" customWidth="1"/>
    <col min="1228" max="1228" width="7.6328125" style="160" customWidth="1"/>
    <col min="1229" max="1236" width="7.90625" style="160" hidden="1" customWidth="1"/>
    <col min="1237" max="1237" width="9.08984375" style="160" customWidth="1"/>
    <col min="1238" max="1238" width="8.6328125" style="160" customWidth="1"/>
    <col min="1239" max="1239" width="10.6328125" style="160" customWidth="1"/>
    <col min="1240" max="1240" width="25.453125" style="160" customWidth="1"/>
    <col min="1241" max="1241" width="14.36328125" style="160" customWidth="1"/>
    <col min="1242" max="1242" width="4.54296875" style="160" customWidth="1"/>
    <col min="1243" max="1243" width="9.90625" style="160" customWidth="1"/>
    <col min="1244" max="1244" width="9.54296875" style="160" customWidth="1"/>
    <col min="1245" max="1464" width="7.90625" style="160"/>
    <col min="1465" max="1466" width="5.08984375" style="160" customWidth="1"/>
    <col min="1467" max="1467" width="5.36328125" style="160" customWidth="1"/>
    <col min="1468" max="1468" width="6.54296875" style="160" customWidth="1"/>
    <col min="1469" max="1469" width="8.6328125" style="160" customWidth="1"/>
    <col min="1470" max="1470" width="12.36328125" style="160" customWidth="1"/>
    <col min="1471" max="1471" width="10.54296875" style="160" customWidth="1"/>
    <col min="1472" max="1472" width="9.90625" style="160" customWidth="1"/>
    <col min="1473" max="1473" width="9.54296875" style="160" customWidth="1"/>
    <col min="1474" max="1479" width="8.08984375" style="160" customWidth="1"/>
    <col min="1480" max="1480" width="9.36328125" style="160" customWidth="1"/>
    <col min="1481" max="1481" width="8" style="160" customWidth="1"/>
    <col min="1482" max="1482" width="8.08984375" style="160" customWidth="1"/>
    <col min="1483" max="1483" width="7.453125" style="160" customWidth="1"/>
    <col min="1484" max="1484" width="7.6328125" style="160" customWidth="1"/>
    <col min="1485" max="1492" width="7.90625" style="160" hidden="1" customWidth="1"/>
    <col min="1493" max="1493" width="9.08984375" style="160" customWidth="1"/>
    <col min="1494" max="1494" width="8.6328125" style="160" customWidth="1"/>
    <col min="1495" max="1495" width="10.6328125" style="160" customWidth="1"/>
    <col min="1496" max="1496" width="25.453125" style="160" customWidth="1"/>
    <col min="1497" max="1497" width="14.36328125" style="160" customWidth="1"/>
    <col min="1498" max="1498" width="4.54296875" style="160" customWidth="1"/>
    <col min="1499" max="1499" width="9.90625" style="160" customWidth="1"/>
    <col min="1500" max="1500" width="9.54296875" style="160" customWidth="1"/>
    <col min="1501" max="1720" width="7.90625" style="160"/>
    <col min="1721" max="1722" width="5.08984375" style="160" customWidth="1"/>
    <col min="1723" max="1723" width="5.36328125" style="160" customWidth="1"/>
    <col min="1724" max="1724" width="6.54296875" style="160" customWidth="1"/>
    <col min="1725" max="1725" width="8.6328125" style="160" customWidth="1"/>
    <col min="1726" max="1726" width="12.36328125" style="160" customWidth="1"/>
    <col min="1727" max="1727" width="10.54296875" style="160" customWidth="1"/>
    <col min="1728" max="1728" width="9.90625" style="160" customWidth="1"/>
    <col min="1729" max="1729" width="9.54296875" style="160" customWidth="1"/>
    <col min="1730" max="1735" width="8.08984375" style="160" customWidth="1"/>
    <col min="1736" max="1736" width="9.36328125" style="160" customWidth="1"/>
    <col min="1737" max="1737" width="8" style="160" customWidth="1"/>
    <col min="1738" max="1738" width="8.08984375" style="160" customWidth="1"/>
    <col min="1739" max="1739" width="7.453125" style="160" customWidth="1"/>
    <col min="1740" max="1740" width="7.6328125" style="160" customWidth="1"/>
    <col min="1741" max="1748" width="7.90625" style="160" hidden="1" customWidth="1"/>
    <col min="1749" max="1749" width="9.08984375" style="160" customWidth="1"/>
    <col min="1750" max="1750" width="8.6328125" style="160" customWidth="1"/>
    <col min="1751" max="1751" width="10.6328125" style="160" customWidth="1"/>
    <col min="1752" max="1752" width="25.453125" style="160" customWidth="1"/>
    <col min="1753" max="1753" width="14.36328125" style="160" customWidth="1"/>
    <col min="1754" max="1754" width="4.54296875" style="160" customWidth="1"/>
    <col min="1755" max="1755" width="9.90625" style="160" customWidth="1"/>
    <col min="1756" max="1756" width="9.54296875" style="160" customWidth="1"/>
    <col min="1757" max="1976" width="7.90625" style="160"/>
    <col min="1977" max="1978" width="5.08984375" style="160" customWidth="1"/>
    <col min="1979" max="1979" width="5.36328125" style="160" customWidth="1"/>
    <col min="1980" max="1980" width="6.54296875" style="160" customWidth="1"/>
    <col min="1981" max="1981" width="8.6328125" style="160" customWidth="1"/>
    <col min="1982" max="1982" width="12.36328125" style="160" customWidth="1"/>
    <col min="1983" max="1983" width="10.54296875" style="160" customWidth="1"/>
    <col min="1984" max="1984" width="9.90625" style="160" customWidth="1"/>
    <col min="1985" max="1985" width="9.54296875" style="160" customWidth="1"/>
    <col min="1986" max="1991" width="8.08984375" style="160" customWidth="1"/>
    <col min="1992" max="1992" width="9.36328125" style="160" customWidth="1"/>
    <col min="1993" max="1993" width="8" style="160" customWidth="1"/>
    <col min="1994" max="1994" width="8.08984375" style="160" customWidth="1"/>
    <col min="1995" max="1995" width="7.453125" style="160" customWidth="1"/>
    <col min="1996" max="1996" width="7.6328125" style="160" customWidth="1"/>
    <col min="1997" max="2004" width="7.90625" style="160" hidden="1" customWidth="1"/>
    <col min="2005" max="2005" width="9.08984375" style="160" customWidth="1"/>
    <col min="2006" max="2006" width="8.6328125" style="160" customWidth="1"/>
    <col min="2007" max="2007" width="10.6328125" style="160" customWidth="1"/>
    <col min="2008" max="2008" width="25.453125" style="160" customWidth="1"/>
    <col min="2009" max="2009" width="14.36328125" style="160" customWidth="1"/>
    <col min="2010" max="2010" width="4.54296875" style="160" customWidth="1"/>
    <col min="2011" max="2011" width="9.90625" style="160" customWidth="1"/>
    <col min="2012" max="2012" width="9.54296875" style="160" customWidth="1"/>
    <col min="2013" max="2232" width="7.90625" style="160"/>
    <col min="2233" max="2234" width="5.08984375" style="160" customWidth="1"/>
    <col min="2235" max="2235" width="5.36328125" style="160" customWidth="1"/>
    <col min="2236" max="2236" width="6.54296875" style="160" customWidth="1"/>
    <col min="2237" max="2237" width="8.6328125" style="160" customWidth="1"/>
    <col min="2238" max="2238" width="12.36328125" style="160" customWidth="1"/>
    <col min="2239" max="2239" width="10.54296875" style="160" customWidth="1"/>
    <col min="2240" max="2240" width="9.90625" style="160" customWidth="1"/>
    <col min="2241" max="2241" width="9.54296875" style="160" customWidth="1"/>
    <col min="2242" max="2247" width="8.08984375" style="160" customWidth="1"/>
    <col min="2248" max="2248" width="9.36328125" style="160" customWidth="1"/>
    <col min="2249" max="2249" width="8" style="160" customWidth="1"/>
    <col min="2250" max="2250" width="8.08984375" style="160" customWidth="1"/>
    <col min="2251" max="2251" width="7.453125" style="160" customWidth="1"/>
    <col min="2252" max="2252" width="7.6328125" style="160" customWidth="1"/>
    <col min="2253" max="2260" width="7.90625" style="160" hidden="1" customWidth="1"/>
    <col min="2261" max="2261" width="9.08984375" style="160" customWidth="1"/>
    <col min="2262" max="2262" width="8.6328125" style="160" customWidth="1"/>
    <col min="2263" max="2263" width="10.6328125" style="160" customWidth="1"/>
    <col min="2264" max="2264" width="25.453125" style="160" customWidth="1"/>
    <col min="2265" max="2265" width="14.36328125" style="160" customWidth="1"/>
    <col min="2266" max="2266" width="4.54296875" style="160" customWidth="1"/>
    <col min="2267" max="2267" width="9.90625" style="160" customWidth="1"/>
    <col min="2268" max="2268" width="9.54296875" style="160" customWidth="1"/>
    <col min="2269" max="2488" width="7.90625" style="160"/>
    <col min="2489" max="2490" width="5.08984375" style="160" customWidth="1"/>
    <col min="2491" max="2491" width="5.36328125" style="160" customWidth="1"/>
    <col min="2492" max="2492" width="6.54296875" style="160" customWidth="1"/>
    <col min="2493" max="2493" width="8.6328125" style="160" customWidth="1"/>
    <col min="2494" max="2494" width="12.36328125" style="160" customWidth="1"/>
    <col min="2495" max="2495" width="10.54296875" style="160" customWidth="1"/>
    <col min="2496" max="2496" width="9.90625" style="160" customWidth="1"/>
    <col min="2497" max="2497" width="9.54296875" style="160" customWidth="1"/>
    <col min="2498" max="2503" width="8.08984375" style="160" customWidth="1"/>
    <col min="2504" max="2504" width="9.36328125" style="160" customWidth="1"/>
    <col min="2505" max="2505" width="8" style="160" customWidth="1"/>
    <col min="2506" max="2506" width="8.08984375" style="160" customWidth="1"/>
    <col min="2507" max="2507" width="7.453125" style="160" customWidth="1"/>
    <col min="2508" max="2508" width="7.6328125" style="160" customWidth="1"/>
    <col min="2509" max="2516" width="7.90625" style="160" hidden="1" customWidth="1"/>
    <col min="2517" max="2517" width="9.08984375" style="160" customWidth="1"/>
    <col min="2518" max="2518" width="8.6328125" style="160" customWidth="1"/>
    <col min="2519" max="2519" width="10.6328125" style="160" customWidth="1"/>
    <col min="2520" max="2520" width="25.453125" style="160" customWidth="1"/>
    <col min="2521" max="2521" width="14.36328125" style="160" customWidth="1"/>
    <col min="2522" max="2522" width="4.54296875" style="160" customWidth="1"/>
    <col min="2523" max="2523" width="9.90625" style="160" customWidth="1"/>
    <col min="2524" max="2524" width="9.54296875" style="160" customWidth="1"/>
    <col min="2525" max="2744" width="7.90625" style="160"/>
    <col min="2745" max="2746" width="5.08984375" style="160" customWidth="1"/>
    <col min="2747" max="2747" width="5.36328125" style="160" customWidth="1"/>
    <col min="2748" max="2748" width="6.54296875" style="160" customWidth="1"/>
    <col min="2749" max="2749" width="8.6328125" style="160" customWidth="1"/>
    <col min="2750" max="2750" width="12.36328125" style="160" customWidth="1"/>
    <col min="2751" max="2751" width="10.54296875" style="160" customWidth="1"/>
    <col min="2752" max="2752" width="9.90625" style="160" customWidth="1"/>
    <col min="2753" max="2753" width="9.54296875" style="160" customWidth="1"/>
    <col min="2754" max="2759" width="8.08984375" style="160" customWidth="1"/>
    <col min="2760" max="2760" width="9.36328125" style="160" customWidth="1"/>
    <col min="2761" max="2761" width="8" style="160" customWidth="1"/>
    <col min="2762" max="2762" width="8.08984375" style="160" customWidth="1"/>
    <col min="2763" max="2763" width="7.453125" style="160" customWidth="1"/>
    <col min="2764" max="2764" width="7.6328125" style="160" customWidth="1"/>
    <col min="2765" max="2772" width="7.90625" style="160" hidden="1" customWidth="1"/>
    <col min="2773" max="2773" width="9.08984375" style="160" customWidth="1"/>
    <col min="2774" max="2774" width="8.6328125" style="160" customWidth="1"/>
    <col min="2775" max="2775" width="10.6328125" style="160" customWidth="1"/>
    <col min="2776" max="2776" width="25.453125" style="160" customWidth="1"/>
    <col min="2777" max="2777" width="14.36328125" style="160" customWidth="1"/>
    <col min="2778" max="2778" width="4.54296875" style="160" customWidth="1"/>
    <col min="2779" max="2779" width="9.90625" style="160" customWidth="1"/>
    <col min="2780" max="2780" width="9.54296875" style="160" customWidth="1"/>
    <col min="2781" max="3000" width="7.90625" style="160"/>
    <col min="3001" max="3002" width="5.08984375" style="160" customWidth="1"/>
    <col min="3003" max="3003" width="5.36328125" style="160" customWidth="1"/>
    <col min="3004" max="3004" width="6.54296875" style="160" customWidth="1"/>
    <col min="3005" max="3005" width="8.6328125" style="160" customWidth="1"/>
    <col min="3006" max="3006" width="12.36328125" style="160" customWidth="1"/>
    <col min="3007" max="3007" width="10.54296875" style="160" customWidth="1"/>
    <col min="3008" max="3008" width="9.90625" style="160" customWidth="1"/>
    <col min="3009" max="3009" width="9.54296875" style="160" customWidth="1"/>
    <col min="3010" max="3015" width="8.08984375" style="160" customWidth="1"/>
    <col min="3016" max="3016" width="9.36328125" style="160" customWidth="1"/>
    <col min="3017" max="3017" width="8" style="160" customWidth="1"/>
    <col min="3018" max="3018" width="8.08984375" style="160" customWidth="1"/>
    <col min="3019" max="3019" width="7.453125" style="160" customWidth="1"/>
    <col min="3020" max="3020" width="7.6328125" style="160" customWidth="1"/>
    <col min="3021" max="3028" width="7.90625" style="160" hidden="1" customWidth="1"/>
    <col min="3029" max="3029" width="9.08984375" style="160" customWidth="1"/>
    <col min="3030" max="3030" width="8.6328125" style="160" customWidth="1"/>
    <col min="3031" max="3031" width="10.6328125" style="160" customWidth="1"/>
    <col min="3032" max="3032" width="25.453125" style="160" customWidth="1"/>
    <col min="3033" max="3033" width="14.36328125" style="160" customWidth="1"/>
    <col min="3034" max="3034" width="4.54296875" style="160" customWidth="1"/>
    <col min="3035" max="3035" width="9.90625" style="160" customWidth="1"/>
    <col min="3036" max="3036" width="9.54296875" style="160" customWidth="1"/>
    <col min="3037" max="3256" width="7.90625" style="160"/>
    <col min="3257" max="3258" width="5.08984375" style="160" customWidth="1"/>
    <col min="3259" max="3259" width="5.36328125" style="160" customWidth="1"/>
    <col min="3260" max="3260" width="6.54296875" style="160" customWidth="1"/>
    <col min="3261" max="3261" width="8.6328125" style="160" customWidth="1"/>
    <col min="3262" max="3262" width="12.36328125" style="160" customWidth="1"/>
    <col min="3263" max="3263" width="10.54296875" style="160" customWidth="1"/>
    <col min="3264" max="3264" width="9.90625" style="160" customWidth="1"/>
    <col min="3265" max="3265" width="9.54296875" style="160" customWidth="1"/>
    <col min="3266" max="3271" width="8.08984375" style="160" customWidth="1"/>
    <col min="3272" max="3272" width="9.36328125" style="160" customWidth="1"/>
    <col min="3273" max="3273" width="8" style="160" customWidth="1"/>
    <col min="3274" max="3274" width="8.08984375" style="160" customWidth="1"/>
    <col min="3275" max="3275" width="7.453125" style="160" customWidth="1"/>
    <col min="3276" max="3276" width="7.6328125" style="160" customWidth="1"/>
    <col min="3277" max="3284" width="7.90625" style="160" hidden="1" customWidth="1"/>
    <col min="3285" max="3285" width="9.08984375" style="160" customWidth="1"/>
    <col min="3286" max="3286" width="8.6328125" style="160" customWidth="1"/>
    <col min="3287" max="3287" width="10.6328125" style="160" customWidth="1"/>
    <col min="3288" max="3288" width="25.453125" style="160" customWidth="1"/>
    <col min="3289" max="3289" width="14.36328125" style="160" customWidth="1"/>
    <col min="3290" max="3290" width="4.54296875" style="160" customWidth="1"/>
    <col min="3291" max="3291" width="9.90625" style="160" customWidth="1"/>
    <col min="3292" max="3292" width="9.54296875" style="160" customWidth="1"/>
    <col min="3293" max="3512" width="7.90625" style="160"/>
    <col min="3513" max="3514" width="5.08984375" style="160" customWidth="1"/>
    <col min="3515" max="3515" width="5.36328125" style="160" customWidth="1"/>
    <col min="3516" max="3516" width="6.54296875" style="160" customWidth="1"/>
    <col min="3517" max="3517" width="8.6328125" style="160" customWidth="1"/>
    <col min="3518" max="3518" width="12.36328125" style="160" customWidth="1"/>
    <col min="3519" max="3519" width="10.54296875" style="160" customWidth="1"/>
    <col min="3520" max="3520" width="9.90625" style="160" customWidth="1"/>
    <col min="3521" max="3521" width="9.54296875" style="160" customWidth="1"/>
    <col min="3522" max="3527" width="8.08984375" style="160" customWidth="1"/>
    <col min="3528" max="3528" width="9.36328125" style="160" customWidth="1"/>
    <col min="3529" max="3529" width="8" style="160" customWidth="1"/>
    <col min="3530" max="3530" width="8.08984375" style="160" customWidth="1"/>
    <col min="3531" max="3531" width="7.453125" style="160" customWidth="1"/>
    <col min="3532" max="3532" width="7.6328125" style="160" customWidth="1"/>
    <col min="3533" max="3540" width="7.90625" style="160" hidden="1" customWidth="1"/>
    <col min="3541" max="3541" width="9.08984375" style="160" customWidth="1"/>
    <col min="3542" max="3542" width="8.6328125" style="160" customWidth="1"/>
    <col min="3543" max="3543" width="10.6328125" style="160" customWidth="1"/>
    <col min="3544" max="3544" width="25.453125" style="160" customWidth="1"/>
    <col min="3545" max="3545" width="14.36328125" style="160" customWidth="1"/>
    <col min="3546" max="3546" width="4.54296875" style="160" customWidth="1"/>
    <col min="3547" max="3547" width="9.90625" style="160" customWidth="1"/>
    <col min="3548" max="3548" width="9.54296875" style="160" customWidth="1"/>
    <col min="3549" max="3768" width="7.90625" style="160"/>
    <col min="3769" max="3770" width="5.08984375" style="160" customWidth="1"/>
    <col min="3771" max="3771" width="5.36328125" style="160" customWidth="1"/>
    <col min="3772" max="3772" width="6.54296875" style="160" customWidth="1"/>
    <col min="3773" max="3773" width="8.6328125" style="160" customWidth="1"/>
    <col min="3774" max="3774" width="12.36328125" style="160" customWidth="1"/>
    <col min="3775" max="3775" width="10.54296875" style="160" customWidth="1"/>
    <col min="3776" max="3776" width="9.90625" style="160" customWidth="1"/>
    <col min="3777" max="3777" width="9.54296875" style="160" customWidth="1"/>
    <col min="3778" max="3783" width="8.08984375" style="160" customWidth="1"/>
    <col min="3784" max="3784" width="9.36328125" style="160" customWidth="1"/>
    <col min="3785" max="3785" width="8" style="160" customWidth="1"/>
    <col min="3786" max="3786" width="8.08984375" style="160" customWidth="1"/>
    <col min="3787" max="3787" width="7.453125" style="160" customWidth="1"/>
    <col min="3788" max="3788" width="7.6328125" style="160" customWidth="1"/>
    <col min="3789" max="3796" width="7.90625" style="160" hidden="1" customWidth="1"/>
    <col min="3797" max="3797" width="9.08984375" style="160" customWidth="1"/>
    <col min="3798" max="3798" width="8.6328125" style="160" customWidth="1"/>
    <col min="3799" max="3799" width="10.6328125" style="160" customWidth="1"/>
    <col min="3800" max="3800" width="25.453125" style="160" customWidth="1"/>
    <col min="3801" max="3801" width="14.36328125" style="160" customWidth="1"/>
    <col min="3802" max="3802" width="4.54296875" style="160" customWidth="1"/>
    <col min="3803" max="3803" width="9.90625" style="160" customWidth="1"/>
    <col min="3804" max="3804" width="9.54296875" style="160" customWidth="1"/>
    <col min="3805" max="4024" width="7.90625" style="160"/>
    <col min="4025" max="4026" width="5.08984375" style="160" customWidth="1"/>
    <col min="4027" max="4027" width="5.36328125" style="160" customWidth="1"/>
    <col min="4028" max="4028" width="6.54296875" style="160" customWidth="1"/>
    <col min="4029" max="4029" width="8.6328125" style="160" customWidth="1"/>
    <col min="4030" max="4030" width="12.36328125" style="160" customWidth="1"/>
    <col min="4031" max="4031" width="10.54296875" style="160" customWidth="1"/>
    <col min="4032" max="4032" width="9.90625" style="160" customWidth="1"/>
    <col min="4033" max="4033" width="9.54296875" style="160" customWidth="1"/>
    <col min="4034" max="4039" width="8.08984375" style="160" customWidth="1"/>
    <col min="4040" max="4040" width="9.36328125" style="160" customWidth="1"/>
    <col min="4041" max="4041" width="8" style="160" customWidth="1"/>
    <col min="4042" max="4042" width="8.08984375" style="160" customWidth="1"/>
    <col min="4043" max="4043" width="7.453125" style="160" customWidth="1"/>
    <col min="4044" max="4044" width="7.6328125" style="160" customWidth="1"/>
    <col min="4045" max="4052" width="7.90625" style="160" hidden="1" customWidth="1"/>
    <col min="4053" max="4053" width="9.08984375" style="160" customWidth="1"/>
    <col min="4054" max="4054" width="8.6328125" style="160" customWidth="1"/>
    <col min="4055" max="4055" width="10.6328125" style="160" customWidth="1"/>
    <col min="4056" max="4056" width="25.453125" style="160" customWidth="1"/>
    <col min="4057" max="4057" width="14.36328125" style="160" customWidth="1"/>
    <col min="4058" max="4058" width="4.54296875" style="160" customWidth="1"/>
    <col min="4059" max="4059" width="9.90625" style="160" customWidth="1"/>
    <col min="4060" max="4060" width="9.54296875" style="160" customWidth="1"/>
    <col min="4061" max="4280" width="7.90625" style="160"/>
    <col min="4281" max="4282" width="5.08984375" style="160" customWidth="1"/>
    <col min="4283" max="4283" width="5.36328125" style="160" customWidth="1"/>
    <col min="4284" max="4284" width="6.54296875" style="160" customWidth="1"/>
    <col min="4285" max="4285" width="8.6328125" style="160" customWidth="1"/>
    <col min="4286" max="4286" width="12.36328125" style="160" customWidth="1"/>
    <col min="4287" max="4287" width="10.54296875" style="160" customWidth="1"/>
    <col min="4288" max="4288" width="9.90625" style="160" customWidth="1"/>
    <col min="4289" max="4289" width="9.54296875" style="160" customWidth="1"/>
    <col min="4290" max="4295" width="8.08984375" style="160" customWidth="1"/>
    <col min="4296" max="4296" width="9.36328125" style="160" customWidth="1"/>
    <col min="4297" max="4297" width="8" style="160" customWidth="1"/>
    <col min="4298" max="4298" width="8.08984375" style="160" customWidth="1"/>
    <col min="4299" max="4299" width="7.453125" style="160" customWidth="1"/>
    <col min="4300" max="4300" width="7.6328125" style="160" customWidth="1"/>
    <col min="4301" max="4308" width="7.90625" style="160" hidden="1" customWidth="1"/>
    <col min="4309" max="4309" width="9.08984375" style="160" customWidth="1"/>
    <col min="4310" max="4310" width="8.6328125" style="160" customWidth="1"/>
    <col min="4311" max="4311" width="10.6328125" style="160" customWidth="1"/>
    <col min="4312" max="4312" width="25.453125" style="160" customWidth="1"/>
    <col min="4313" max="4313" width="14.36328125" style="160" customWidth="1"/>
    <col min="4314" max="4314" width="4.54296875" style="160" customWidth="1"/>
    <col min="4315" max="4315" width="9.90625" style="160" customWidth="1"/>
    <col min="4316" max="4316" width="9.54296875" style="160" customWidth="1"/>
    <col min="4317" max="4536" width="7.90625" style="160"/>
    <col min="4537" max="4538" width="5.08984375" style="160" customWidth="1"/>
    <col min="4539" max="4539" width="5.36328125" style="160" customWidth="1"/>
    <col min="4540" max="4540" width="6.54296875" style="160" customWidth="1"/>
    <col min="4541" max="4541" width="8.6328125" style="160" customWidth="1"/>
    <col min="4542" max="4542" width="12.36328125" style="160" customWidth="1"/>
    <col min="4543" max="4543" width="10.54296875" style="160" customWidth="1"/>
    <col min="4544" max="4544" width="9.90625" style="160" customWidth="1"/>
    <col min="4545" max="4545" width="9.54296875" style="160" customWidth="1"/>
    <col min="4546" max="4551" width="8.08984375" style="160" customWidth="1"/>
    <col min="4552" max="4552" width="9.36328125" style="160" customWidth="1"/>
    <col min="4553" max="4553" width="8" style="160" customWidth="1"/>
    <col min="4554" max="4554" width="8.08984375" style="160" customWidth="1"/>
    <col min="4555" max="4555" width="7.453125" style="160" customWidth="1"/>
    <col min="4556" max="4556" width="7.6328125" style="160" customWidth="1"/>
    <col min="4557" max="4564" width="7.90625" style="160" hidden="1" customWidth="1"/>
    <col min="4565" max="4565" width="9.08984375" style="160" customWidth="1"/>
    <col min="4566" max="4566" width="8.6328125" style="160" customWidth="1"/>
    <col min="4567" max="4567" width="10.6328125" style="160" customWidth="1"/>
    <col min="4568" max="4568" width="25.453125" style="160" customWidth="1"/>
    <col min="4569" max="4569" width="14.36328125" style="160" customWidth="1"/>
    <col min="4570" max="4570" width="4.54296875" style="160" customWidth="1"/>
    <col min="4571" max="4571" width="9.90625" style="160" customWidth="1"/>
    <col min="4572" max="4572" width="9.54296875" style="160" customWidth="1"/>
    <col min="4573" max="4792" width="7.90625" style="160"/>
    <col min="4793" max="4794" width="5.08984375" style="160" customWidth="1"/>
    <col min="4795" max="4795" width="5.36328125" style="160" customWidth="1"/>
    <col min="4796" max="4796" width="6.54296875" style="160" customWidth="1"/>
    <col min="4797" max="4797" width="8.6328125" style="160" customWidth="1"/>
    <col min="4798" max="4798" width="12.36328125" style="160" customWidth="1"/>
    <col min="4799" max="4799" width="10.54296875" style="160" customWidth="1"/>
    <col min="4800" max="4800" width="9.90625" style="160" customWidth="1"/>
    <col min="4801" max="4801" width="9.54296875" style="160" customWidth="1"/>
    <col min="4802" max="4807" width="8.08984375" style="160" customWidth="1"/>
    <col min="4808" max="4808" width="9.36328125" style="160" customWidth="1"/>
    <col min="4809" max="4809" width="8" style="160" customWidth="1"/>
    <col min="4810" max="4810" width="8.08984375" style="160" customWidth="1"/>
    <col min="4811" max="4811" width="7.453125" style="160" customWidth="1"/>
    <col min="4812" max="4812" width="7.6328125" style="160" customWidth="1"/>
    <col min="4813" max="4820" width="7.90625" style="160" hidden="1" customWidth="1"/>
    <col min="4821" max="4821" width="9.08984375" style="160" customWidth="1"/>
    <col min="4822" max="4822" width="8.6328125" style="160" customWidth="1"/>
    <col min="4823" max="4823" width="10.6328125" style="160" customWidth="1"/>
    <col min="4824" max="4824" width="25.453125" style="160" customWidth="1"/>
    <col min="4825" max="4825" width="14.36328125" style="160" customWidth="1"/>
    <col min="4826" max="4826" width="4.54296875" style="160" customWidth="1"/>
    <col min="4827" max="4827" width="9.90625" style="160" customWidth="1"/>
    <col min="4828" max="4828" width="9.54296875" style="160" customWidth="1"/>
    <col min="4829" max="5048" width="7.90625" style="160"/>
    <col min="5049" max="5050" width="5.08984375" style="160" customWidth="1"/>
    <col min="5051" max="5051" width="5.36328125" style="160" customWidth="1"/>
    <col min="5052" max="5052" width="6.54296875" style="160" customWidth="1"/>
    <col min="5053" max="5053" width="8.6328125" style="160" customWidth="1"/>
    <col min="5054" max="5054" width="12.36328125" style="160" customWidth="1"/>
    <col min="5055" max="5055" width="10.54296875" style="160" customWidth="1"/>
    <col min="5056" max="5056" width="9.90625" style="160" customWidth="1"/>
    <col min="5057" max="5057" width="9.54296875" style="160" customWidth="1"/>
    <col min="5058" max="5063" width="8.08984375" style="160" customWidth="1"/>
    <col min="5064" max="5064" width="9.36328125" style="160" customWidth="1"/>
    <col min="5065" max="5065" width="8" style="160" customWidth="1"/>
    <col min="5066" max="5066" width="8.08984375" style="160" customWidth="1"/>
    <col min="5067" max="5067" width="7.453125" style="160" customWidth="1"/>
    <col min="5068" max="5068" width="7.6328125" style="160" customWidth="1"/>
    <col min="5069" max="5076" width="7.90625" style="160" hidden="1" customWidth="1"/>
    <col min="5077" max="5077" width="9.08984375" style="160" customWidth="1"/>
    <col min="5078" max="5078" width="8.6328125" style="160" customWidth="1"/>
    <col min="5079" max="5079" width="10.6328125" style="160" customWidth="1"/>
    <col min="5080" max="5080" width="25.453125" style="160" customWidth="1"/>
    <col min="5081" max="5081" width="14.36328125" style="160" customWidth="1"/>
    <col min="5082" max="5082" width="4.54296875" style="160" customWidth="1"/>
    <col min="5083" max="5083" width="9.90625" style="160" customWidth="1"/>
    <col min="5084" max="5084" width="9.54296875" style="160" customWidth="1"/>
    <col min="5085" max="5304" width="7.90625" style="160"/>
    <col min="5305" max="5306" width="5.08984375" style="160" customWidth="1"/>
    <col min="5307" max="5307" width="5.36328125" style="160" customWidth="1"/>
    <col min="5308" max="5308" width="6.54296875" style="160" customWidth="1"/>
    <col min="5309" max="5309" width="8.6328125" style="160" customWidth="1"/>
    <col min="5310" max="5310" width="12.36328125" style="160" customWidth="1"/>
    <col min="5311" max="5311" width="10.54296875" style="160" customWidth="1"/>
    <col min="5312" max="5312" width="9.90625" style="160" customWidth="1"/>
    <col min="5313" max="5313" width="9.54296875" style="160" customWidth="1"/>
    <col min="5314" max="5319" width="8.08984375" style="160" customWidth="1"/>
    <col min="5320" max="5320" width="9.36328125" style="160" customWidth="1"/>
    <col min="5321" max="5321" width="8" style="160" customWidth="1"/>
    <col min="5322" max="5322" width="8.08984375" style="160" customWidth="1"/>
    <col min="5323" max="5323" width="7.453125" style="160" customWidth="1"/>
    <col min="5324" max="5324" width="7.6328125" style="160" customWidth="1"/>
    <col min="5325" max="5332" width="7.90625" style="160" hidden="1" customWidth="1"/>
    <col min="5333" max="5333" width="9.08984375" style="160" customWidth="1"/>
    <col min="5334" max="5334" width="8.6328125" style="160" customWidth="1"/>
    <col min="5335" max="5335" width="10.6328125" style="160" customWidth="1"/>
    <col min="5336" max="5336" width="25.453125" style="160" customWidth="1"/>
    <col min="5337" max="5337" width="14.36328125" style="160" customWidth="1"/>
    <col min="5338" max="5338" width="4.54296875" style="160" customWidth="1"/>
    <col min="5339" max="5339" width="9.90625" style="160" customWidth="1"/>
    <col min="5340" max="5340" width="9.54296875" style="160" customWidth="1"/>
    <col min="5341" max="5560" width="7.90625" style="160"/>
    <col min="5561" max="5562" width="5.08984375" style="160" customWidth="1"/>
    <col min="5563" max="5563" width="5.36328125" style="160" customWidth="1"/>
    <col min="5564" max="5564" width="6.54296875" style="160" customWidth="1"/>
    <col min="5565" max="5565" width="8.6328125" style="160" customWidth="1"/>
    <col min="5566" max="5566" width="12.36328125" style="160" customWidth="1"/>
    <col min="5567" max="5567" width="10.54296875" style="160" customWidth="1"/>
    <col min="5568" max="5568" width="9.90625" style="160" customWidth="1"/>
    <col min="5569" max="5569" width="9.54296875" style="160" customWidth="1"/>
    <col min="5570" max="5575" width="8.08984375" style="160" customWidth="1"/>
    <col min="5576" max="5576" width="9.36328125" style="160" customWidth="1"/>
    <col min="5577" max="5577" width="8" style="160" customWidth="1"/>
    <col min="5578" max="5578" width="8.08984375" style="160" customWidth="1"/>
    <col min="5579" max="5579" width="7.453125" style="160" customWidth="1"/>
    <col min="5580" max="5580" width="7.6328125" style="160" customWidth="1"/>
    <col min="5581" max="5588" width="7.90625" style="160" hidden="1" customWidth="1"/>
    <col min="5589" max="5589" width="9.08984375" style="160" customWidth="1"/>
    <col min="5590" max="5590" width="8.6328125" style="160" customWidth="1"/>
    <col min="5591" max="5591" width="10.6328125" style="160" customWidth="1"/>
    <col min="5592" max="5592" width="25.453125" style="160" customWidth="1"/>
    <col min="5593" max="5593" width="14.36328125" style="160" customWidth="1"/>
    <col min="5594" max="5594" width="4.54296875" style="160" customWidth="1"/>
    <col min="5595" max="5595" width="9.90625" style="160" customWidth="1"/>
    <col min="5596" max="5596" width="9.54296875" style="160" customWidth="1"/>
    <col min="5597" max="5816" width="7.90625" style="160"/>
    <col min="5817" max="5818" width="5.08984375" style="160" customWidth="1"/>
    <col min="5819" max="5819" width="5.36328125" style="160" customWidth="1"/>
    <col min="5820" max="5820" width="6.54296875" style="160" customWidth="1"/>
    <col min="5821" max="5821" width="8.6328125" style="160" customWidth="1"/>
    <col min="5822" max="5822" width="12.36328125" style="160" customWidth="1"/>
    <col min="5823" max="5823" width="10.54296875" style="160" customWidth="1"/>
    <col min="5824" max="5824" width="9.90625" style="160" customWidth="1"/>
    <col min="5825" max="5825" width="9.54296875" style="160" customWidth="1"/>
    <col min="5826" max="5831" width="8.08984375" style="160" customWidth="1"/>
    <col min="5832" max="5832" width="9.36328125" style="160" customWidth="1"/>
    <col min="5833" max="5833" width="8" style="160" customWidth="1"/>
    <col min="5834" max="5834" width="8.08984375" style="160" customWidth="1"/>
    <col min="5835" max="5835" width="7.453125" style="160" customWidth="1"/>
    <col min="5836" max="5836" width="7.6328125" style="160" customWidth="1"/>
    <col min="5837" max="5844" width="7.90625" style="160" hidden="1" customWidth="1"/>
    <col min="5845" max="5845" width="9.08984375" style="160" customWidth="1"/>
    <col min="5846" max="5846" width="8.6328125" style="160" customWidth="1"/>
    <col min="5847" max="5847" width="10.6328125" style="160" customWidth="1"/>
    <col min="5848" max="5848" width="25.453125" style="160" customWidth="1"/>
    <col min="5849" max="5849" width="14.36328125" style="160" customWidth="1"/>
    <col min="5850" max="5850" width="4.54296875" style="160" customWidth="1"/>
    <col min="5851" max="5851" width="9.90625" style="160" customWidth="1"/>
    <col min="5852" max="5852" width="9.54296875" style="160" customWidth="1"/>
    <col min="5853" max="6072" width="7.90625" style="160"/>
    <col min="6073" max="6074" width="5.08984375" style="160" customWidth="1"/>
    <col min="6075" max="6075" width="5.36328125" style="160" customWidth="1"/>
    <col min="6076" max="6076" width="6.54296875" style="160" customWidth="1"/>
    <col min="6077" max="6077" width="8.6328125" style="160" customWidth="1"/>
    <col min="6078" max="6078" width="12.36328125" style="160" customWidth="1"/>
    <col min="6079" max="6079" width="10.54296875" style="160" customWidth="1"/>
    <col min="6080" max="6080" width="9.90625" style="160" customWidth="1"/>
    <col min="6081" max="6081" width="9.54296875" style="160" customWidth="1"/>
    <col min="6082" max="6087" width="8.08984375" style="160" customWidth="1"/>
    <col min="6088" max="6088" width="9.36328125" style="160" customWidth="1"/>
    <col min="6089" max="6089" width="8" style="160" customWidth="1"/>
    <col min="6090" max="6090" width="8.08984375" style="160" customWidth="1"/>
    <col min="6091" max="6091" width="7.453125" style="160" customWidth="1"/>
    <col min="6092" max="6092" width="7.6328125" style="160" customWidth="1"/>
    <col min="6093" max="6100" width="7.90625" style="160" hidden="1" customWidth="1"/>
    <col min="6101" max="6101" width="9.08984375" style="160" customWidth="1"/>
    <col min="6102" max="6102" width="8.6328125" style="160" customWidth="1"/>
    <col min="6103" max="6103" width="10.6328125" style="160" customWidth="1"/>
    <col min="6104" max="6104" width="25.453125" style="160" customWidth="1"/>
    <col min="6105" max="6105" width="14.36328125" style="160" customWidth="1"/>
    <col min="6106" max="6106" width="4.54296875" style="160" customWidth="1"/>
    <col min="6107" max="6107" width="9.90625" style="160" customWidth="1"/>
    <col min="6108" max="6108" width="9.54296875" style="160" customWidth="1"/>
    <col min="6109" max="6328" width="7.90625" style="160"/>
    <col min="6329" max="6330" width="5.08984375" style="160" customWidth="1"/>
    <col min="6331" max="6331" width="5.36328125" style="160" customWidth="1"/>
    <col min="6332" max="6332" width="6.54296875" style="160" customWidth="1"/>
    <col min="6333" max="6333" width="8.6328125" style="160" customWidth="1"/>
    <col min="6334" max="6334" width="12.36328125" style="160" customWidth="1"/>
    <col min="6335" max="6335" width="10.54296875" style="160" customWidth="1"/>
    <col min="6336" max="6336" width="9.90625" style="160" customWidth="1"/>
    <col min="6337" max="6337" width="9.54296875" style="160" customWidth="1"/>
    <col min="6338" max="6343" width="8.08984375" style="160" customWidth="1"/>
    <col min="6344" max="6344" width="9.36328125" style="160" customWidth="1"/>
    <col min="6345" max="6345" width="8" style="160" customWidth="1"/>
    <col min="6346" max="6346" width="8.08984375" style="160" customWidth="1"/>
    <col min="6347" max="6347" width="7.453125" style="160" customWidth="1"/>
    <col min="6348" max="6348" width="7.6328125" style="160" customWidth="1"/>
    <col min="6349" max="6356" width="7.90625" style="160" hidden="1" customWidth="1"/>
    <col min="6357" max="6357" width="9.08984375" style="160" customWidth="1"/>
    <col min="6358" max="6358" width="8.6328125" style="160" customWidth="1"/>
    <col min="6359" max="6359" width="10.6328125" style="160" customWidth="1"/>
    <col min="6360" max="6360" width="25.453125" style="160" customWidth="1"/>
    <col min="6361" max="6361" width="14.36328125" style="160" customWidth="1"/>
    <col min="6362" max="6362" width="4.54296875" style="160" customWidth="1"/>
    <col min="6363" max="6363" width="9.90625" style="160" customWidth="1"/>
    <col min="6364" max="6364" width="9.54296875" style="160" customWidth="1"/>
    <col min="6365" max="6584" width="7.90625" style="160"/>
    <col min="6585" max="6586" width="5.08984375" style="160" customWidth="1"/>
    <col min="6587" max="6587" width="5.36328125" style="160" customWidth="1"/>
    <col min="6588" max="6588" width="6.54296875" style="160" customWidth="1"/>
    <col min="6589" max="6589" width="8.6328125" style="160" customWidth="1"/>
    <col min="6590" max="6590" width="12.36328125" style="160" customWidth="1"/>
    <col min="6591" max="6591" width="10.54296875" style="160" customWidth="1"/>
    <col min="6592" max="6592" width="9.90625" style="160" customWidth="1"/>
    <col min="6593" max="6593" width="9.54296875" style="160" customWidth="1"/>
    <col min="6594" max="6599" width="8.08984375" style="160" customWidth="1"/>
    <col min="6600" max="6600" width="9.36328125" style="160" customWidth="1"/>
    <col min="6601" max="6601" width="8" style="160" customWidth="1"/>
    <col min="6602" max="6602" width="8.08984375" style="160" customWidth="1"/>
    <col min="6603" max="6603" width="7.453125" style="160" customWidth="1"/>
    <col min="6604" max="6604" width="7.6328125" style="160" customWidth="1"/>
    <col min="6605" max="6612" width="7.90625" style="160" hidden="1" customWidth="1"/>
    <col min="6613" max="6613" width="9.08984375" style="160" customWidth="1"/>
    <col min="6614" max="6614" width="8.6328125" style="160" customWidth="1"/>
    <col min="6615" max="6615" width="10.6328125" style="160" customWidth="1"/>
    <col min="6616" max="6616" width="25.453125" style="160" customWidth="1"/>
    <col min="6617" max="6617" width="14.36328125" style="160" customWidth="1"/>
    <col min="6618" max="6618" width="4.54296875" style="160" customWidth="1"/>
    <col min="6619" max="6619" width="9.90625" style="160" customWidth="1"/>
    <col min="6620" max="6620" width="9.54296875" style="160" customWidth="1"/>
    <col min="6621" max="6840" width="7.90625" style="160"/>
    <col min="6841" max="6842" width="5.08984375" style="160" customWidth="1"/>
    <col min="6843" max="6843" width="5.36328125" style="160" customWidth="1"/>
    <col min="6844" max="6844" width="6.54296875" style="160" customWidth="1"/>
    <col min="6845" max="6845" width="8.6328125" style="160" customWidth="1"/>
    <col min="6846" max="6846" width="12.36328125" style="160" customWidth="1"/>
    <col min="6847" max="6847" width="10.54296875" style="160" customWidth="1"/>
    <col min="6848" max="6848" width="9.90625" style="160" customWidth="1"/>
    <col min="6849" max="6849" width="9.54296875" style="160" customWidth="1"/>
    <col min="6850" max="6855" width="8.08984375" style="160" customWidth="1"/>
    <col min="6856" max="6856" width="9.36328125" style="160" customWidth="1"/>
    <col min="6857" max="6857" width="8" style="160" customWidth="1"/>
    <col min="6858" max="6858" width="8.08984375" style="160" customWidth="1"/>
    <col min="6859" max="6859" width="7.453125" style="160" customWidth="1"/>
    <col min="6860" max="6860" width="7.6328125" style="160" customWidth="1"/>
    <col min="6861" max="6868" width="7.90625" style="160" hidden="1" customWidth="1"/>
    <col min="6869" max="6869" width="9.08984375" style="160" customWidth="1"/>
    <col min="6870" max="6870" width="8.6328125" style="160" customWidth="1"/>
    <col min="6871" max="6871" width="10.6328125" style="160" customWidth="1"/>
    <col min="6872" max="6872" width="25.453125" style="160" customWidth="1"/>
    <col min="6873" max="6873" width="14.36328125" style="160" customWidth="1"/>
    <col min="6874" max="6874" width="4.54296875" style="160" customWidth="1"/>
    <col min="6875" max="6875" width="9.90625" style="160" customWidth="1"/>
    <col min="6876" max="6876" width="9.54296875" style="160" customWidth="1"/>
    <col min="6877" max="7096" width="7.90625" style="160"/>
    <col min="7097" max="7098" width="5.08984375" style="160" customWidth="1"/>
    <col min="7099" max="7099" width="5.36328125" style="160" customWidth="1"/>
    <col min="7100" max="7100" width="6.54296875" style="160" customWidth="1"/>
    <col min="7101" max="7101" width="8.6328125" style="160" customWidth="1"/>
    <col min="7102" max="7102" width="12.36328125" style="160" customWidth="1"/>
    <col min="7103" max="7103" width="10.54296875" style="160" customWidth="1"/>
    <col min="7104" max="7104" width="9.90625" style="160" customWidth="1"/>
    <col min="7105" max="7105" width="9.54296875" style="160" customWidth="1"/>
    <col min="7106" max="7111" width="8.08984375" style="160" customWidth="1"/>
    <col min="7112" max="7112" width="9.36328125" style="160" customWidth="1"/>
    <col min="7113" max="7113" width="8" style="160" customWidth="1"/>
    <col min="7114" max="7114" width="8.08984375" style="160" customWidth="1"/>
    <col min="7115" max="7115" width="7.453125" style="160" customWidth="1"/>
    <col min="7116" max="7116" width="7.6328125" style="160" customWidth="1"/>
    <col min="7117" max="7124" width="7.90625" style="160" hidden="1" customWidth="1"/>
    <col min="7125" max="7125" width="9.08984375" style="160" customWidth="1"/>
    <col min="7126" max="7126" width="8.6328125" style="160" customWidth="1"/>
    <col min="7127" max="7127" width="10.6328125" style="160" customWidth="1"/>
    <col min="7128" max="7128" width="25.453125" style="160" customWidth="1"/>
    <col min="7129" max="7129" width="14.36328125" style="160" customWidth="1"/>
    <col min="7130" max="7130" width="4.54296875" style="160" customWidth="1"/>
    <col min="7131" max="7131" width="9.90625" style="160" customWidth="1"/>
    <col min="7132" max="7132" width="9.54296875" style="160" customWidth="1"/>
    <col min="7133" max="7352" width="7.90625" style="160"/>
    <col min="7353" max="7354" width="5.08984375" style="160" customWidth="1"/>
    <col min="7355" max="7355" width="5.36328125" style="160" customWidth="1"/>
    <col min="7356" max="7356" width="6.54296875" style="160" customWidth="1"/>
    <col min="7357" max="7357" width="8.6328125" style="160" customWidth="1"/>
    <col min="7358" max="7358" width="12.36328125" style="160" customWidth="1"/>
    <col min="7359" max="7359" width="10.54296875" style="160" customWidth="1"/>
    <col min="7360" max="7360" width="9.90625" style="160" customWidth="1"/>
    <col min="7361" max="7361" width="9.54296875" style="160" customWidth="1"/>
    <col min="7362" max="7367" width="8.08984375" style="160" customWidth="1"/>
    <col min="7368" max="7368" width="9.36328125" style="160" customWidth="1"/>
    <col min="7369" max="7369" width="8" style="160" customWidth="1"/>
    <col min="7370" max="7370" width="8.08984375" style="160" customWidth="1"/>
    <col min="7371" max="7371" width="7.453125" style="160" customWidth="1"/>
    <col min="7372" max="7372" width="7.6328125" style="160" customWidth="1"/>
    <col min="7373" max="7380" width="7.90625" style="160" hidden="1" customWidth="1"/>
    <col min="7381" max="7381" width="9.08984375" style="160" customWidth="1"/>
    <col min="7382" max="7382" width="8.6328125" style="160" customWidth="1"/>
    <col min="7383" max="7383" width="10.6328125" style="160" customWidth="1"/>
    <col min="7384" max="7384" width="25.453125" style="160" customWidth="1"/>
    <col min="7385" max="7385" width="14.36328125" style="160" customWidth="1"/>
    <col min="7386" max="7386" width="4.54296875" style="160" customWidth="1"/>
    <col min="7387" max="7387" width="9.90625" style="160" customWidth="1"/>
    <col min="7388" max="7388" width="9.54296875" style="160" customWidth="1"/>
    <col min="7389" max="7608" width="7.90625" style="160"/>
    <col min="7609" max="7610" width="5.08984375" style="160" customWidth="1"/>
    <col min="7611" max="7611" width="5.36328125" style="160" customWidth="1"/>
    <col min="7612" max="7612" width="6.54296875" style="160" customWidth="1"/>
    <col min="7613" max="7613" width="8.6328125" style="160" customWidth="1"/>
    <col min="7614" max="7614" width="12.36328125" style="160" customWidth="1"/>
    <col min="7615" max="7615" width="10.54296875" style="160" customWidth="1"/>
    <col min="7616" max="7616" width="9.90625" style="160" customWidth="1"/>
    <col min="7617" max="7617" width="9.54296875" style="160" customWidth="1"/>
    <col min="7618" max="7623" width="8.08984375" style="160" customWidth="1"/>
    <col min="7624" max="7624" width="9.36328125" style="160" customWidth="1"/>
    <col min="7625" max="7625" width="8" style="160" customWidth="1"/>
    <col min="7626" max="7626" width="8.08984375" style="160" customWidth="1"/>
    <col min="7627" max="7627" width="7.453125" style="160" customWidth="1"/>
    <col min="7628" max="7628" width="7.6328125" style="160" customWidth="1"/>
    <col min="7629" max="7636" width="7.90625" style="160" hidden="1" customWidth="1"/>
    <col min="7637" max="7637" width="9.08984375" style="160" customWidth="1"/>
    <col min="7638" max="7638" width="8.6328125" style="160" customWidth="1"/>
    <col min="7639" max="7639" width="10.6328125" style="160" customWidth="1"/>
    <col min="7640" max="7640" width="25.453125" style="160" customWidth="1"/>
    <col min="7641" max="7641" width="14.36328125" style="160" customWidth="1"/>
    <col min="7642" max="7642" width="4.54296875" style="160" customWidth="1"/>
    <col min="7643" max="7643" width="9.90625" style="160" customWidth="1"/>
    <col min="7644" max="7644" width="9.54296875" style="160" customWidth="1"/>
    <col min="7645" max="7864" width="7.90625" style="160"/>
    <col min="7865" max="7866" width="5.08984375" style="160" customWidth="1"/>
    <col min="7867" max="7867" width="5.36328125" style="160" customWidth="1"/>
    <col min="7868" max="7868" width="6.54296875" style="160" customWidth="1"/>
    <col min="7869" max="7869" width="8.6328125" style="160" customWidth="1"/>
    <col min="7870" max="7870" width="12.36328125" style="160" customWidth="1"/>
    <col min="7871" max="7871" width="10.54296875" style="160" customWidth="1"/>
    <col min="7872" max="7872" width="9.90625" style="160" customWidth="1"/>
    <col min="7873" max="7873" width="9.54296875" style="160" customWidth="1"/>
    <col min="7874" max="7879" width="8.08984375" style="160" customWidth="1"/>
    <col min="7880" max="7880" width="9.36328125" style="160" customWidth="1"/>
    <col min="7881" max="7881" width="8" style="160" customWidth="1"/>
    <col min="7882" max="7882" width="8.08984375" style="160" customWidth="1"/>
    <col min="7883" max="7883" width="7.453125" style="160" customWidth="1"/>
    <col min="7884" max="7884" width="7.6328125" style="160" customWidth="1"/>
    <col min="7885" max="7892" width="7.90625" style="160" hidden="1" customWidth="1"/>
    <col min="7893" max="7893" width="9.08984375" style="160" customWidth="1"/>
    <col min="7894" max="7894" width="8.6328125" style="160" customWidth="1"/>
    <col min="7895" max="7895" width="10.6328125" style="160" customWidth="1"/>
    <col min="7896" max="7896" width="25.453125" style="160" customWidth="1"/>
    <col min="7897" max="7897" width="14.36328125" style="160" customWidth="1"/>
    <col min="7898" max="7898" width="4.54296875" style="160" customWidth="1"/>
    <col min="7899" max="7899" width="9.90625" style="160" customWidth="1"/>
    <col min="7900" max="7900" width="9.54296875" style="160" customWidth="1"/>
    <col min="7901" max="8120" width="7.90625" style="160"/>
    <col min="8121" max="8122" width="5.08984375" style="160" customWidth="1"/>
    <col min="8123" max="8123" width="5.36328125" style="160" customWidth="1"/>
    <col min="8124" max="8124" width="6.54296875" style="160" customWidth="1"/>
    <col min="8125" max="8125" width="8.6328125" style="160" customWidth="1"/>
    <col min="8126" max="8126" width="12.36328125" style="160" customWidth="1"/>
    <col min="8127" max="8127" width="10.54296875" style="160" customWidth="1"/>
    <col min="8128" max="8128" width="9.90625" style="160" customWidth="1"/>
    <col min="8129" max="8129" width="9.54296875" style="160" customWidth="1"/>
    <col min="8130" max="8135" width="8.08984375" style="160" customWidth="1"/>
    <col min="8136" max="8136" width="9.36328125" style="160" customWidth="1"/>
    <col min="8137" max="8137" width="8" style="160" customWidth="1"/>
    <col min="8138" max="8138" width="8.08984375" style="160" customWidth="1"/>
    <col min="8139" max="8139" width="7.453125" style="160" customWidth="1"/>
    <col min="8140" max="8140" width="7.6328125" style="160" customWidth="1"/>
    <col min="8141" max="8148" width="7.90625" style="160" hidden="1" customWidth="1"/>
    <col min="8149" max="8149" width="9.08984375" style="160" customWidth="1"/>
    <col min="8150" max="8150" width="8.6328125" style="160" customWidth="1"/>
    <col min="8151" max="8151" width="10.6328125" style="160" customWidth="1"/>
    <col min="8152" max="8152" width="25.453125" style="160" customWidth="1"/>
    <col min="8153" max="8153" width="14.36328125" style="160" customWidth="1"/>
    <col min="8154" max="8154" width="4.54296875" style="160" customWidth="1"/>
    <col min="8155" max="8155" width="9.90625" style="160" customWidth="1"/>
    <col min="8156" max="8156" width="9.54296875" style="160" customWidth="1"/>
    <col min="8157" max="8376" width="7.90625" style="160"/>
    <col min="8377" max="8378" width="5.08984375" style="160" customWidth="1"/>
    <col min="8379" max="8379" width="5.36328125" style="160" customWidth="1"/>
    <col min="8380" max="8380" width="6.54296875" style="160" customWidth="1"/>
    <col min="8381" max="8381" width="8.6328125" style="160" customWidth="1"/>
    <col min="8382" max="8382" width="12.36328125" style="160" customWidth="1"/>
    <col min="8383" max="8383" width="10.54296875" style="160" customWidth="1"/>
    <col min="8384" max="8384" width="9.90625" style="160" customWidth="1"/>
    <col min="8385" max="8385" width="9.54296875" style="160" customWidth="1"/>
    <col min="8386" max="8391" width="8.08984375" style="160" customWidth="1"/>
    <col min="8392" max="8392" width="9.36328125" style="160" customWidth="1"/>
    <col min="8393" max="8393" width="8" style="160" customWidth="1"/>
    <col min="8394" max="8394" width="8.08984375" style="160" customWidth="1"/>
    <col min="8395" max="8395" width="7.453125" style="160" customWidth="1"/>
    <col min="8396" max="8396" width="7.6328125" style="160" customWidth="1"/>
    <col min="8397" max="8404" width="7.90625" style="160" hidden="1" customWidth="1"/>
    <col min="8405" max="8405" width="9.08984375" style="160" customWidth="1"/>
    <col min="8406" max="8406" width="8.6328125" style="160" customWidth="1"/>
    <col min="8407" max="8407" width="10.6328125" style="160" customWidth="1"/>
    <col min="8408" max="8408" width="25.453125" style="160" customWidth="1"/>
    <col min="8409" max="8409" width="14.36328125" style="160" customWidth="1"/>
    <col min="8410" max="8410" width="4.54296875" style="160" customWidth="1"/>
    <col min="8411" max="8411" width="9.90625" style="160" customWidth="1"/>
    <col min="8412" max="8412" width="9.54296875" style="160" customWidth="1"/>
    <col min="8413" max="8632" width="7.90625" style="160"/>
    <col min="8633" max="8634" width="5.08984375" style="160" customWidth="1"/>
    <col min="8635" max="8635" width="5.36328125" style="160" customWidth="1"/>
    <col min="8636" max="8636" width="6.54296875" style="160" customWidth="1"/>
    <col min="8637" max="8637" width="8.6328125" style="160" customWidth="1"/>
    <col min="8638" max="8638" width="12.36328125" style="160" customWidth="1"/>
    <col min="8639" max="8639" width="10.54296875" style="160" customWidth="1"/>
    <col min="8640" max="8640" width="9.90625" style="160" customWidth="1"/>
    <col min="8641" max="8641" width="9.54296875" style="160" customWidth="1"/>
    <col min="8642" max="8647" width="8.08984375" style="160" customWidth="1"/>
    <col min="8648" max="8648" width="9.36328125" style="160" customWidth="1"/>
    <col min="8649" max="8649" width="8" style="160" customWidth="1"/>
    <col min="8650" max="8650" width="8.08984375" style="160" customWidth="1"/>
    <col min="8651" max="8651" width="7.453125" style="160" customWidth="1"/>
    <col min="8652" max="8652" width="7.6328125" style="160" customWidth="1"/>
    <col min="8653" max="8660" width="7.90625" style="160" hidden="1" customWidth="1"/>
    <col min="8661" max="8661" width="9.08984375" style="160" customWidth="1"/>
    <col min="8662" max="8662" width="8.6328125" style="160" customWidth="1"/>
    <col min="8663" max="8663" width="10.6328125" style="160" customWidth="1"/>
    <col min="8664" max="8664" width="25.453125" style="160" customWidth="1"/>
    <col min="8665" max="8665" width="14.36328125" style="160" customWidth="1"/>
    <col min="8666" max="8666" width="4.54296875" style="160" customWidth="1"/>
    <col min="8667" max="8667" width="9.90625" style="160" customWidth="1"/>
    <col min="8668" max="8668" width="9.54296875" style="160" customWidth="1"/>
    <col min="8669" max="8888" width="7.90625" style="160"/>
    <col min="8889" max="8890" width="5.08984375" style="160" customWidth="1"/>
    <col min="8891" max="8891" width="5.36328125" style="160" customWidth="1"/>
    <col min="8892" max="8892" width="6.54296875" style="160" customWidth="1"/>
    <col min="8893" max="8893" width="8.6328125" style="160" customWidth="1"/>
    <col min="8894" max="8894" width="12.36328125" style="160" customWidth="1"/>
    <col min="8895" max="8895" width="10.54296875" style="160" customWidth="1"/>
    <col min="8896" max="8896" width="9.90625" style="160" customWidth="1"/>
    <col min="8897" max="8897" width="9.54296875" style="160" customWidth="1"/>
    <col min="8898" max="8903" width="8.08984375" style="160" customWidth="1"/>
    <col min="8904" max="8904" width="9.36328125" style="160" customWidth="1"/>
    <col min="8905" max="8905" width="8" style="160" customWidth="1"/>
    <col min="8906" max="8906" width="8.08984375" style="160" customWidth="1"/>
    <col min="8907" max="8907" width="7.453125" style="160" customWidth="1"/>
    <col min="8908" max="8908" width="7.6328125" style="160" customWidth="1"/>
    <col min="8909" max="8916" width="7.90625" style="160" hidden="1" customWidth="1"/>
    <col min="8917" max="8917" width="9.08984375" style="160" customWidth="1"/>
    <col min="8918" max="8918" width="8.6328125" style="160" customWidth="1"/>
    <col min="8919" max="8919" width="10.6328125" style="160" customWidth="1"/>
    <col min="8920" max="8920" width="25.453125" style="160" customWidth="1"/>
    <col min="8921" max="8921" width="14.36328125" style="160" customWidth="1"/>
    <col min="8922" max="8922" width="4.54296875" style="160" customWidth="1"/>
    <col min="8923" max="8923" width="9.90625" style="160" customWidth="1"/>
    <col min="8924" max="8924" width="9.54296875" style="160" customWidth="1"/>
    <col min="8925" max="9144" width="7.90625" style="160"/>
    <col min="9145" max="9146" width="5.08984375" style="160" customWidth="1"/>
    <col min="9147" max="9147" width="5.36328125" style="160" customWidth="1"/>
    <col min="9148" max="9148" width="6.54296875" style="160" customWidth="1"/>
    <col min="9149" max="9149" width="8.6328125" style="160" customWidth="1"/>
    <col min="9150" max="9150" width="12.36328125" style="160" customWidth="1"/>
    <col min="9151" max="9151" width="10.54296875" style="160" customWidth="1"/>
    <col min="9152" max="9152" width="9.90625" style="160" customWidth="1"/>
    <col min="9153" max="9153" width="9.54296875" style="160" customWidth="1"/>
    <col min="9154" max="9159" width="8.08984375" style="160" customWidth="1"/>
    <col min="9160" max="9160" width="9.36328125" style="160" customWidth="1"/>
    <col min="9161" max="9161" width="8" style="160" customWidth="1"/>
    <col min="9162" max="9162" width="8.08984375" style="160" customWidth="1"/>
    <col min="9163" max="9163" width="7.453125" style="160" customWidth="1"/>
    <col min="9164" max="9164" width="7.6328125" style="160" customWidth="1"/>
    <col min="9165" max="9172" width="7.90625" style="160" hidden="1" customWidth="1"/>
    <col min="9173" max="9173" width="9.08984375" style="160" customWidth="1"/>
    <col min="9174" max="9174" width="8.6328125" style="160" customWidth="1"/>
    <col min="9175" max="9175" width="10.6328125" style="160" customWidth="1"/>
    <col min="9176" max="9176" width="25.453125" style="160" customWidth="1"/>
    <col min="9177" max="9177" width="14.36328125" style="160" customWidth="1"/>
    <col min="9178" max="9178" width="4.54296875" style="160" customWidth="1"/>
    <col min="9179" max="9179" width="9.90625" style="160" customWidth="1"/>
    <col min="9180" max="9180" width="9.54296875" style="160" customWidth="1"/>
    <col min="9181" max="9400" width="7.90625" style="160"/>
    <col min="9401" max="9402" width="5.08984375" style="160" customWidth="1"/>
    <col min="9403" max="9403" width="5.36328125" style="160" customWidth="1"/>
    <col min="9404" max="9404" width="6.54296875" style="160" customWidth="1"/>
    <col min="9405" max="9405" width="8.6328125" style="160" customWidth="1"/>
    <col min="9406" max="9406" width="12.36328125" style="160" customWidth="1"/>
    <col min="9407" max="9407" width="10.54296875" style="160" customWidth="1"/>
    <col min="9408" max="9408" width="9.90625" style="160" customWidth="1"/>
    <col min="9409" max="9409" width="9.54296875" style="160" customWidth="1"/>
    <col min="9410" max="9415" width="8.08984375" style="160" customWidth="1"/>
    <col min="9416" max="9416" width="9.36328125" style="160" customWidth="1"/>
    <col min="9417" max="9417" width="8" style="160" customWidth="1"/>
    <col min="9418" max="9418" width="8.08984375" style="160" customWidth="1"/>
    <col min="9419" max="9419" width="7.453125" style="160" customWidth="1"/>
    <col min="9420" max="9420" width="7.6328125" style="160" customWidth="1"/>
    <col min="9421" max="9428" width="7.90625" style="160" hidden="1" customWidth="1"/>
    <col min="9429" max="9429" width="9.08984375" style="160" customWidth="1"/>
    <col min="9430" max="9430" width="8.6328125" style="160" customWidth="1"/>
    <col min="9431" max="9431" width="10.6328125" style="160" customWidth="1"/>
    <col min="9432" max="9432" width="25.453125" style="160" customWidth="1"/>
    <col min="9433" max="9433" width="14.36328125" style="160" customWidth="1"/>
    <col min="9434" max="9434" width="4.54296875" style="160" customWidth="1"/>
    <col min="9435" max="9435" width="9.90625" style="160" customWidth="1"/>
    <col min="9436" max="9436" width="9.54296875" style="160" customWidth="1"/>
    <col min="9437" max="9656" width="7.90625" style="160"/>
    <col min="9657" max="9658" width="5.08984375" style="160" customWidth="1"/>
    <col min="9659" max="9659" width="5.36328125" style="160" customWidth="1"/>
    <col min="9660" max="9660" width="6.54296875" style="160" customWidth="1"/>
    <col min="9661" max="9661" width="8.6328125" style="160" customWidth="1"/>
    <col min="9662" max="9662" width="12.36328125" style="160" customWidth="1"/>
    <col min="9663" max="9663" width="10.54296875" style="160" customWidth="1"/>
    <col min="9664" max="9664" width="9.90625" style="160" customWidth="1"/>
    <col min="9665" max="9665" width="9.54296875" style="160" customWidth="1"/>
    <col min="9666" max="9671" width="8.08984375" style="160" customWidth="1"/>
    <col min="9672" max="9672" width="9.36328125" style="160" customWidth="1"/>
    <col min="9673" max="9673" width="8" style="160" customWidth="1"/>
    <col min="9674" max="9674" width="8.08984375" style="160" customWidth="1"/>
    <col min="9675" max="9675" width="7.453125" style="160" customWidth="1"/>
    <col min="9676" max="9676" width="7.6328125" style="160" customWidth="1"/>
    <col min="9677" max="9684" width="7.90625" style="160" hidden="1" customWidth="1"/>
    <col min="9685" max="9685" width="9.08984375" style="160" customWidth="1"/>
    <col min="9686" max="9686" width="8.6328125" style="160" customWidth="1"/>
    <col min="9687" max="9687" width="10.6328125" style="160" customWidth="1"/>
    <col min="9688" max="9688" width="25.453125" style="160" customWidth="1"/>
    <col min="9689" max="9689" width="14.36328125" style="160" customWidth="1"/>
    <col min="9690" max="9690" width="4.54296875" style="160" customWidth="1"/>
    <col min="9691" max="9691" width="9.90625" style="160" customWidth="1"/>
    <col min="9692" max="9692" width="9.54296875" style="160" customWidth="1"/>
    <col min="9693" max="9912" width="7.90625" style="160"/>
    <col min="9913" max="9914" width="5.08984375" style="160" customWidth="1"/>
    <col min="9915" max="9915" width="5.36328125" style="160" customWidth="1"/>
    <col min="9916" max="9916" width="6.54296875" style="160" customWidth="1"/>
    <col min="9917" max="9917" width="8.6328125" style="160" customWidth="1"/>
    <col min="9918" max="9918" width="12.36328125" style="160" customWidth="1"/>
    <col min="9919" max="9919" width="10.54296875" style="160" customWidth="1"/>
    <col min="9920" max="9920" width="9.90625" style="160" customWidth="1"/>
    <col min="9921" max="9921" width="9.54296875" style="160" customWidth="1"/>
    <col min="9922" max="9927" width="8.08984375" style="160" customWidth="1"/>
    <col min="9928" max="9928" width="9.36328125" style="160" customWidth="1"/>
    <col min="9929" max="9929" width="8" style="160" customWidth="1"/>
    <col min="9930" max="9930" width="8.08984375" style="160" customWidth="1"/>
    <col min="9931" max="9931" width="7.453125" style="160" customWidth="1"/>
    <col min="9932" max="9932" width="7.6328125" style="160" customWidth="1"/>
    <col min="9933" max="9940" width="7.90625" style="160" hidden="1" customWidth="1"/>
    <col min="9941" max="9941" width="9.08984375" style="160" customWidth="1"/>
    <col min="9942" max="9942" width="8.6328125" style="160" customWidth="1"/>
    <col min="9943" max="9943" width="10.6328125" style="160" customWidth="1"/>
    <col min="9944" max="9944" width="25.453125" style="160" customWidth="1"/>
    <col min="9945" max="9945" width="14.36328125" style="160" customWidth="1"/>
    <col min="9946" max="9946" width="4.54296875" style="160" customWidth="1"/>
    <col min="9947" max="9947" width="9.90625" style="160" customWidth="1"/>
    <col min="9948" max="9948" width="9.54296875" style="160" customWidth="1"/>
    <col min="9949" max="10168" width="7.90625" style="160"/>
    <col min="10169" max="10170" width="5.08984375" style="160" customWidth="1"/>
    <col min="10171" max="10171" width="5.36328125" style="160" customWidth="1"/>
    <col min="10172" max="10172" width="6.54296875" style="160" customWidth="1"/>
    <col min="10173" max="10173" width="8.6328125" style="160" customWidth="1"/>
    <col min="10174" max="10174" width="12.36328125" style="160" customWidth="1"/>
    <col min="10175" max="10175" width="10.54296875" style="160" customWidth="1"/>
    <col min="10176" max="10176" width="9.90625" style="160" customWidth="1"/>
    <col min="10177" max="10177" width="9.54296875" style="160" customWidth="1"/>
    <col min="10178" max="10183" width="8.08984375" style="160" customWidth="1"/>
    <col min="10184" max="10184" width="9.36328125" style="160" customWidth="1"/>
    <col min="10185" max="10185" width="8" style="160" customWidth="1"/>
    <col min="10186" max="10186" width="8.08984375" style="160" customWidth="1"/>
    <col min="10187" max="10187" width="7.453125" style="160" customWidth="1"/>
    <col min="10188" max="10188" width="7.6328125" style="160" customWidth="1"/>
    <col min="10189" max="10196" width="7.90625" style="160" hidden="1" customWidth="1"/>
    <col min="10197" max="10197" width="9.08984375" style="160" customWidth="1"/>
    <col min="10198" max="10198" width="8.6328125" style="160" customWidth="1"/>
    <col min="10199" max="10199" width="10.6328125" style="160" customWidth="1"/>
    <col min="10200" max="10200" width="25.453125" style="160" customWidth="1"/>
    <col min="10201" max="10201" width="14.36328125" style="160" customWidth="1"/>
    <col min="10202" max="10202" width="4.54296875" style="160" customWidth="1"/>
    <col min="10203" max="10203" width="9.90625" style="160" customWidth="1"/>
    <col min="10204" max="10204" width="9.54296875" style="160" customWidth="1"/>
    <col min="10205" max="10424" width="7.90625" style="160"/>
    <col min="10425" max="10426" width="5.08984375" style="160" customWidth="1"/>
    <col min="10427" max="10427" width="5.36328125" style="160" customWidth="1"/>
    <col min="10428" max="10428" width="6.54296875" style="160" customWidth="1"/>
    <col min="10429" max="10429" width="8.6328125" style="160" customWidth="1"/>
    <col min="10430" max="10430" width="12.36328125" style="160" customWidth="1"/>
    <col min="10431" max="10431" width="10.54296875" style="160" customWidth="1"/>
    <col min="10432" max="10432" width="9.90625" style="160" customWidth="1"/>
    <col min="10433" max="10433" width="9.54296875" style="160" customWidth="1"/>
    <col min="10434" max="10439" width="8.08984375" style="160" customWidth="1"/>
    <col min="10440" max="10440" width="9.36328125" style="160" customWidth="1"/>
    <col min="10441" max="10441" width="8" style="160" customWidth="1"/>
    <col min="10442" max="10442" width="8.08984375" style="160" customWidth="1"/>
    <col min="10443" max="10443" width="7.453125" style="160" customWidth="1"/>
    <col min="10444" max="10444" width="7.6328125" style="160" customWidth="1"/>
    <col min="10445" max="10452" width="7.90625" style="160" hidden="1" customWidth="1"/>
    <col min="10453" max="10453" width="9.08984375" style="160" customWidth="1"/>
    <col min="10454" max="10454" width="8.6328125" style="160" customWidth="1"/>
    <col min="10455" max="10455" width="10.6328125" style="160" customWidth="1"/>
    <col min="10456" max="10456" width="25.453125" style="160" customWidth="1"/>
    <col min="10457" max="10457" width="14.36328125" style="160" customWidth="1"/>
    <col min="10458" max="10458" width="4.54296875" style="160" customWidth="1"/>
    <col min="10459" max="10459" width="9.90625" style="160" customWidth="1"/>
    <col min="10460" max="10460" width="9.54296875" style="160" customWidth="1"/>
    <col min="10461" max="10680" width="7.90625" style="160"/>
    <col min="10681" max="10682" width="5.08984375" style="160" customWidth="1"/>
    <col min="10683" max="10683" width="5.36328125" style="160" customWidth="1"/>
    <col min="10684" max="10684" width="6.54296875" style="160" customWidth="1"/>
    <col min="10685" max="10685" width="8.6328125" style="160" customWidth="1"/>
    <col min="10686" max="10686" width="12.36328125" style="160" customWidth="1"/>
    <col min="10687" max="10687" width="10.54296875" style="160" customWidth="1"/>
    <col min="10688" max="10688" width="9.90625" style="160" customWidth="1"/>
    <col min="10689" max="10689" width="9.54296875" style="160" customWidth="1"/>
    <col min="10690" max="10695" width="8.08984375" style="160" customWidth="1"/>
    <col min="10696" max="10696" width="9.36328125" style="160" customWidth="1"/>
    <col min="10697" max="10697" width="8" style="160" customWidth="1"/>
    <col min="10698" max="10698" width="8.08984375" style="160" customWidth="1"/>
    <col min="10699" max="10699" width="7.453125" style="160" customWidth="1"/>
    <col min="10700" max="10700" width="7.6328125" style="160" customWidth="1"/>
    <col min="10701" max="10708" width="7.90625" style="160" hidden="1" customWidth="1"/>
    <col min="10709" max="10709" width="9.08984375" style="160" customWidth="1"/>
    <col min="10710" max="10710" width="8.6328125" style="160" customWidth="1"/>
    <col min="10711" max="10711" width="10.6328125" style="160" customWidth="1"/>
    <col min="10712" max="10712" width="25.453125" style="160" customWidth="1"/>
    <col min="10713" max="10713" width="14.36328125" style="160" customWidth="1"/>
    <col min="10714" max="10714" width="4.54296875" style="160" customWidth="1"/>
    <col min="10715" max="10715" width="9.90625" style="160" customWidth="1"/>
    <col min="10716" max="10716" width="9.54296875" style="160" customWidth="1"/>
    <col min="10717" max="10936" width="7.90625" style="160"/>
    <col min="10937" max="10938" width="5.08984375" style="160" customWidth="1"/>
    <col min="10939" max="10939" width="5.36328125" style="160" customWidth="1"/>
    <col min="10940" max="10940" width="6.54296875" style="160" customWidth="1"/>
    <col min="10941" max="10941" width="8.6328125" style="160" customWidth="1"/>
    <col min="10942" max="10942" width="12.36328125" style="160" customWidth="1"/>
    <col min="10943" max="10943" width="10.54296875" style="160" customWidth="1"/>
    <col min="10944" max="10944" width="9.90625" style="160" customWidth="1"/>
    <col min="10945" max="10945" width="9.54296875" style="160" customWidth="1"/>
    <col min="10946" max="10951" width="8.08984375" style="160" customWidth="1"/>
    <col min="10952" max="10952" width="9.36328125" style="160" customWidth="1"/>
    <col min="10953" max="10953" width="8" style="160" customWidth="1"/>
    <col min="10954" max="10954" width="8.08984375" style="160" customWidth="1"/>
    <col min="10955" max="10955" width="7.453125" style="160" customWidth="1"/>
    <col min="10956" max="10956" width="7.6328125" style="160" customWidth="1"/>
    <col min="10957" max="10964" width="7.90625" style="160" hidden="1" customWidth="1"/>
    <col min="10965" max="10965" width="9.08984375" style="160" customWidth="1"/>
    <col min="10966" max="10966" width="8.6328125" style="160" customWidth="1"/>
    <col min="10967" max="10967" width="10.6328125" style="160" customWidth="1"/>
    <col min="10968" max="10968" width="25.453125" style="160" customWidth="1"/>
    <col min="10969" max="10969" width="14.36328125" style="160" customWidth="1"/>
    <col min="10970" max="10970" width="4.54296875" style="160" customWidth="1"/>
    <col min="10971" max="10971" width="9.90625" style="160" customWidth="1"/>
    <col min="10972" max="10972" width="9.54296875" style="160" customWidth="1"/>
    <col min="10973" max="11192" width="7.90625" style="160"/>
    <col min="11193" max="11194" width="5.08984375" style="160" customWidth="1"/>
    <col min="11195" max="11195" width="5.36328125" style="160" customWidth="1"/>
    <col min="11196" max="11196" width="6.54296875" style="160" customWidth="1"/>
    <col min="11197" max="11197" width="8.6328125" style="160" customWidth="1"/>
    <col min="11198" max="11198" width="12.36328125" style="160" customWidth="1"/>
    <col min="11199" max="11199" width="10.54296875" style="160" customWidth="1"/>
    <col min="11200" max="11200" width="9.90625" style="160" customWidth="1"/>
    <col min="11201" max="11201" width="9.54296875" style="160" customWidth="1"/>
    <col min="11202" max="11207" width="8.08984375" style="160" customWidth="1"/>
    <col min="11208" max="11208" width="9.36328125" style="160" customWidth="1"/>
    <col min="11209" max="11209" width="8" style="160" customWidth="1"/>
    <col min="11210" max="11210" width="8.08984375" style="160" customWidth="1"/>
    <col min="11211" max="11211" width="7.453125" style="160" customWidth="1"/>
    <col min="11212" max="11212" width="7.6328125" style="160" customWidth="1"/>
    <col min="11213" max="11220" width="7.90625" style="160" hidden="1" customWidth="1"/>
    <col min="11221" max="11221" width="9.08984375" style="160" customWidth="1"/>
    <col min="11222" max="11222" width="8.6328125" style="160" customWidth="1"/>
    <col min="11223" max="11223" width="10.6328125" style="160" customWidth="1"/>
    <col min="11224" max="11224" width="25.453125" style="160" customWidth="1"/>
    <col min="11225" max="11225" width="14.36328125" style="160" customWidth="1"/>
    <col min="11226" max="11226" width="4.54296875" style="160" customWidth="1"/>
    <col min="11227" max="11227" width="9.90625" style="160" customWidth="1"/>
    <col min="11228" max="11228" width="9.54296875" style="160" customWidth="1"/>
    <col min="11229" max="11448" width="7.90625" style="160"/>
    <col min="11449" max="11450" width="5.08984375" style="160" customWidth="1"/>
    <col min="11451" max="11451" width="5.36328125" style="160" customWidth="1"/>
    <col min="11452" max="11452" width="6.54296875" style="160" customWidth="1"/>
    <col min="11453" max="11453" width="8.6328125" style="160" customWidth="1"/>
    <col min="11454" max="11454" width="12.36328125" style="160" customWidth="1"/>
    <col min="11455" max="11455" width="10.54296875" style="160" customWidth="1"/>
    <col min="11456" max="11456" width="9.90625" style="160" customWidth="1"/>
    <col min="11457" max="11457" width="9.54296875" style="160" customWidth="1"/>
    <col min="11458" max="11463" width="8.08984375" style="160" customWidth="1"/>
    <col min="11464" max="11464" width="9.36328125" style="160" customWidth="1"/>
    <col min="11465" max="11465" width="8" style="160" customWidth="1"/>
    <col min="11466" max="11466" width="8.08984375" style="160" customWidth="1"/>
    <col min="11467" max="11467" width="7.453125" style="160" customWidth="1"/>
    <col min="11468" max="11468" width="7.6328125" style="160" customWidth="1"/>
    <col min="11469" max="11476" width="7.90625" style="160" hidden="1" customWidth="1"/>
    <col min="11477" max="11477" width="9.08984375" style="160" customWidth="1"/>
    <col min="11478" max="11478" width="8.6328125" style="160" customWidth="1"/>
    <col min="11479" max="11479" width="10.6328125" style="160" customWidth="1"/>
    <col min="11480" max="11480" width="25.453125" style="160" customWidth="1"/>
    <col min="11481" max="11481" width="14.36328125" style="160" customWidth="1"/>
    <col min="11482" max="11482" width="4.54296875" style="160" customWidth="1"/>
    <col min="11483" max="11483" width="9.90625" style="160" customWidth="1"/>
    <col min="11484" max="11484" width="9.54296875" style="160" customWidth="1"/>
    <col min="11485" max="11704" width="7.90625" style="160"/>
    <col min="11705" max="11706" width="5.08984375" style="160" customWidth="1"/>
    <col min="11707" max="11707" width="5.36328125" style="160" customWidth="1"/>
    <col min="11708" max="11708" width="6.54296875" style="160" customWidth="1"/>
    <col min="11709" max="11709" width="8.6328125" style="160" customWidth="1"/>
    <col min="11710" max="11710" width="12.36328125" style="160" customWidth="1"/>
    <col min="11711" max="11711" width="10.54296875" style="160" customWidth="1"/>
    <col min="11712" max="11712" width="9.90625" style="160" customWidth="1"/>
    <col min="11713" max="11713" width="9.54296875" style="160" customWidth="1"/>
    <col min="11714" max="11719" width="8.08984375" style="160" customWidth="1"/>
    <col min="11720" max="11720" width="9.36328125" style="160" customWidth="1"/>
    <col min="11721" max="11721" width="8" style="160" customWidth="1"/>
    <col min="11722" max="11722" width="8.08984375" style="160" customWidth="1"/>
    <col min="11723" max="11723" width="7.453125" style="160" customWidth="1"/>
    <col min="11724" max="11724" width="7.6328125" style="160" customWidth="1"/>
    <col min="11725" max="11732" width="7.90625" style="160" hidden="1" customWidth="1"/>
    <col min="11733" max="11733" width="9.08984375" style="160" customWidth="1"/>
    <col min="11734" max="11734" width="8.6328125" style="160" customWidth="1"/>
    <col min="11735" max="11735" width="10.6328125" style="160" customWidth="1"/>
    <col min="11736" max="11736" width="25.453125" style="160" customWidth="1"/>
    <col min="11737" max="11737" width="14.36328125" style="160" customWidth="1"/>
    <col min="11738" max="11738" width="4.54296875" style="160" customWidth="1"/>
    <col min="11739" max="11739" width="9.90625" style="160" customWidth="1"/>
    <col min="11740" max="11740" width="9.54296875" style="160" customWidth="1"/>
    <col min="11741" max="11960" width="7.90625" style="160"/>
    <col min="11961" max="11962" width="5.08984375" style="160" customWidth="1"/>
    <col min="11963" max="11963" width="5.36328125" style="160" customWidth="1"/>
    <col min="11964" max="11964" width="6.54296875" style="160" customWidth="1"/>
    <col min="11965" max="11965" width="8.6328125" style="160" customWidth="1"/>
    <col min="11966" max="11966" width="12.36328125" style="160" customWidth="1"/>
    <col min="11967" max="11967" width="10.54296875" style="160" customWidth="1"/>
    <col min="11968" max="11968" width="9.90625" style="160" customWidth="1"/>
    <col min="11969" max="11969" width="9.54296875" style="160" customWidth="1"/>
    <col min="11970" max="11975" width="8.08984375" style="160" customWidth="1"/>
    <col min="11976" max="11976" width="9.36328125" style="160" customWidth="1"/>
    <col min="11977" max="11977" width="8" style="160" customWidth="1"/>
    <col min="11978" max="11978" width="8.08984375" style="160" customWidth="1"/>
    <col min="11979" max="11979" width="7.453125" style="160" customWidth="1"/>
    <col min="11980" max="11980" width="7.6328125" style="160" customWidth="1"/>
    <col min="11981" max="11988" width="7.90625" style="160" hidden="1" customWidth="1"/>
    <col min="11989" max="11989" width="9.08984375" style="160" customWidth="1"/>
    <col min="11990" max="11990" width="8.6328125" style="160" customWidth="1"/>
    <col min="11991" max="11991" width="10.6328125" style="160" customWidth="1"/>
    <col min="11992" max="11992" width="25.453125" style="160" customWidth="1"/>
    <col min="11993" max="11993" width="14.36328125" style="160" customWidth="1"/>
    <col min="11994" max="11994" width="4.54296875" style="160" customWidth="1"/>
    <col min="11995" max="11995" width="9.90625" style="160" customWidth="1"/>
    <col min="11996" max="11996" width="9.54296875" style="160" customWidth="1"/>
    <col min="11997" max="12216" width="7.90625" style="160"/>
    <col min="12217" max="12218" width="5.08984375" style="160" customWidth="1"/>
    <col min="12219" max="12219" width="5.36328125" style="160" customWidth="1"/>
    <col min="12220" max="12220" width="6.54296875" style="160" customWidth="1"/>
    <col min="12221" max="12221" width="8.6328125" style="160" customWidth="1"/>
    <col min="12222" max="12222" width="12.36328125" style="160" customWidth="1"/>
    <col min="12223" max="12223" width="10.54296875" style="160" customWidth="1"/>
    <col min="12224" max="12224" width="9.90625" style="160" customWidth="1"/>
    <col min="12225" max="12225" width="9.54296875" style="160" customWidth="1"/>
    <col min="12226" max="12231" width="8.08984375" style="160" customWidth="1"/>
    <col min="12232" max="12232" width="9.36328125" style="160" customWidth="1"/>
    <col min="12233" max="12233" width="8" style="160" customWidth="1"/>
    <col min="12234" max="12234" width="8.08984375" style="160" customWidth="1"/>
    <col min="12235" max="12235" width="7.453125" style="160" customWidth="1"/>
    <col min="12236" max="12236" width="7.6328125" style="160" customWidth="1"/>
    <col min="12237" max="12244" width="7.90625" style="160" hidden="1" customWidth="1"/>
    <col min="12245" max="12245" width="9.08984375" style="160" customWidth="1"/>
    <col min="12246" max="12246" width="8.6328125" style="160" customWidth="1"/>
    <col min="12247" max="12247" width="10.6328125" style="160" customWidth="1"/>
    <col min="12248" max="12248" width="25.453125" style="160" customWidth="1"/>
    <col min="12249" max="12249" width="14.36328125" style="160" customWidth="1"/>
    <col min="12250" max="12250" width="4.54296875" style="160" customWidth="1"/>
    <col min="12251" max="12251" width="9.90625" style="160" customWidth="1"/>
    <col min="12252" max="12252" width="9.54296875" style="160" customWidth="1"/>
    <col min="12253" max="12472" width="7.90625" style="160"/>
    <col min="12473" max="12474" width="5.08984375" style="160" customWidth="1"/>
    <col min="12475" max="12475" width="5.36328125" style="160" customWidth="1"/>
    <col min="12476" max="12476" width="6.54296875" style="160" customWidth="1"/>
    <col min="12477" max="12477" width="8.6328125" style="160" customWidth="1"/>
    <col min="12478" max="12478" width="12.36328125" style="160" customWidth="1"/>
    <col min="12479" max="12479" width="10.54296875" style="160" customWidth="1"/>
    <col min="12480" max="12480" width="9.90625" style="160" customWidth="1"/>
    <col min="12481" max="12481" width="9.54296875" style="160" customWidth="1"/>
    <col min="12482" max="12487" width="8.08984375" style="160" customWidth="1"/>
    <col min="12488" max="12488" width="9.36328125" style="160" customWidth="1"/>
    <col min="12489" max="12489" width="8" style="160" customWidth="1"/>
    <col min="12490" max="12490" width="8.08984375" style="160" customWidth="1"/>
    <col min="12491" max="12491" width="7.453125" style="160" customWidth="1"/>
    <col min="12492" max="12492" width="7.6328125" style="160" customWidth="1"/>
    <col min="12493" max="12500" width="7.90625" style="160" hidden="1" customWidth="1"/>
    <col min="12501" max="12501" width="9.08984375" style="160" customWidth="1"/>
    <col min="12502" max="12502" width="8.6328125" style="160" customWidth="1"/>
    <col min="12503" max="12503" width="10.6328125" style="160" customWidth="1"/>
    <col min="12504" max="12504" width="25.453125" style="160" customWidth="1"/>
    <col min="12505" max="12505" width="14.36328125" style="160" customWidth="1"/>
    <col min="12506" max="12506" width="4.54296875" style="160" customWidth="1"/>
    <col min="12507" max="12507" width="9.90625" style="160" customWidth="1"/>
    <col min="12508" max="12508" width="9.54296875" style="160" customWidth="1"/>
    <col min="12509" max="12728" width="7.90625" style="160"/>
    <col min="12729" max="12730" width="5.08984375" style="160" customWidth="1"/>
    <col min="12731" max="12731" width="5.36328125" style="160" customWidth="1"/>
    <col min="12732" max="12732" width="6.54296875" style="160" customWidth="1"/>
    <col min="12733" max="12733" width="8.6328125" style="160" customWidth="1"/>
    <col min="12734" max="12734" width="12.36328125" style="160" customWidth="1"/>
    <col min="12735" max="12735" width="10.54296875" style="160" customWidth="1"/>
    <col min="12736" max="12736" width="9.90625" style="160" customWidth="1"/>
    <col min="12737" max="12737" width="9.54296875" style="160" customWidth="1"/>
    <col min="12738" max="12743" width="8.08984375" style="160" customWidth="1"/>
    <col min="12744" max="12744" width="9.36328125" style="160" customWidth="1"/>
    <col min="12745" max="12745" width="8" style="160" customWidth="1"/>
    <col min="12746" max="12746" width="8.08984375" style="160" customWidth="1"/>
    <col min="12747" max="12747" width="7.453125" style="160" customWidth="1"/>
    <col min="12748" max="12748" width="7.6328125" style="160" customWidth="1"/>
    <col min="12749" max="12756" width="7.90625" style="160" hidden="1" customWidth="1"/>
    <col min="12757" max="12757" width="9.08984375" style="160" customWidth="1"/>
    <col min="12758" max="12758" width="8.6328125" style="160" customWidth="1"/>
    <col min="12759" max="12759" width="10.6328125" style="160" customWidth="1"/>
    <col min="12760" max="12760" width="25.453125" style="160" customWidth="1"/>
    <col min="12761" max="12761" width="14.36328125" style="160" customWidth="1"/>
    <col min="12762" max="12762" width="4.54296875" style="160" customWidth="1"/>
    <col min="12763" max="12763" width="9.90625" style="160" customWidth="1"/>
    <col min="12764" max="12764" width="9.54296875" style="160" customWidth="1"/>
    <col min="12765" max="12984" width="7.90625" style="160"/>
    <col min="12985" max="12986" width="5.08984375" style="160" customWidth="1"/>
    <col min="12987" max="12987" width="5.36328125" style="160" customWidth="1"/>
    <col min="12988" max="12988" width="6.54296875" style="160" customWidth="1"/>
    <col min="12989" max="12989" width="8.6328125" style="160" customWidth="1"/>
    <col min="12990" max="12990" width="12.36328125" style="160" customWidth="1"/>
    <col min="12991" max="12991" width="10.54296875" style="160" customWidth="1"/>
    <col min="12992" max="12992" width="9.90625" style="160" customWidth="1"/>
    <col min="12993" max="12993" width="9.54296875" style="160" customWidth="1"/>
    <col min="12994" max="12999" width="8.08984375" style="160" customWidth="1"/>
    <col min="13000" max="13000" width="9.36328125" style="160" customWidth="1"/>
    <col min="13001" max="13001" width="8" style="160" customWidth="1"/>
    <col min="13002" max="13002" width="8.08984375" style="160" customWidth="1"/>
    <col min="13003" max="13003" width="7.453125" style="160" customWidth="1"/>
    <col min="13004" max="13004" width="7.6328125" style="160" customWidth="1"/>
    <col min="13005" max="13012" width="7.90625" style="160" hidden="1" customWidth="1"/>
    <col min="13013" max="13013" width="9.08984375" style="160" customWidth="1"/>
    <col min="13014" max="13014" width="8.6328125" style="160" customWidth="1"/>
    <col min="13015" max="13015" width="10.6328125" style="160" customWidth="1"/>
    <col min="13016" max="13016" width="25.453125" style="160" customWidth="1"/>
    <col min="13017" max="13017" width="14.36328125" style="160" customWidth="1"/>
    <col min="13018" max="13018" width="4.54296875" style="160" customWidth="1"/>
    <col min="13019" max="13019" width="9.90625" style="160" customWidth="1"/>
    <col min="13020" max="13020" width="9.54296875" style="160" customWidth="1"/>
    <col min="13021" max="13240" width="7.90625" style="160"/>
    <col min="13241" max="13242" width="5.08984375" style="160" customWidth="1"/>
    <col min="13243" max="13243" width="5.36328125" style="160" customWidth="1"/>
    <col min="13244" max="13244" width="6.54296875" style="160" customWidth="1"/>
    <col min="13245" max="13245" width="8.6328125" style="160" customWidth="1"/>
    <col min="13246" max="13246" width="12.36328125" style="160" customWidth="1"/>
    <col min="13247" max="13247" width="10.54296875" style="160" customWidth="1"/>
    <col min="13248" max="13248" width="9.90625" style="160" customWidth="1"/>
    <col min="13249" max="13249" width="9.54296875" style="160" customWidth="1"/>
    <col min="13250" max="13255" width="8.08984375" style="160" customWidth="1"/>
    <col min="13256" max="13256" width="9.36328125" style="160" customWidth="1"/>
    <col min="13257" max="13257" width="8" style="160" customWidth="1"/>
    <col min="13258" max="13258" width="8.08984375" style="160" customWidth="1"/>
    <col min="13259" max="13259" width="7.453125" style="160" customWidth="1"/>
    <col min="13260" max="13260" width="7.6328125" style="160" customWidth="1"/>
    <col min="13261" max="13268" width="7.90625" style="160" hidden="1" customWidth="1"/>
    <col min="13269" max="13269" width="9.08984375" style="160" customWidth="1"/>
    <col min="13270" max="13270" width="8.6328125" style="160" customWidth="1"/>
    <col min="13271" max="13271" width="10.6328125" style="160" customWidth="1"/>
    <col min="13272" max="13272" width="25.453125" style="160" customWidth="1"/>
    <col min="13273" max="13273" width="14.36328125" style="160" customWidth="1"/>
    <col min="13274" max="13274" width="4.54296875" style="160" customWidth="1"/>
    <col min="13275" max="13275" width="9.90625" style="160" customWidth="1"/>
    <col min="13276" max="13276" width="9.54296875" style="160" customWidth="1"/>
    <col min="13277" max="13496" width="7.90625" style="160"/>
    <col min="13497" max="13498" width="5.08984375" style="160" customWidth="1"/>
    <col min="13499" max="13499" width="5.36328125" style="160" customWidth="1"/>
    <col min="13500" max="13500" width="6.54296875" style="160" customWidth="1"/>
    <col min="13501" max="13501" width="8.6328125" style="160" customWidth="1"/>
    <col min="13502" max="13502" width="12.36328125" style="160" customWidth="1"/>
    <col min="13503" max="13503" width="10.54296875" style="160" customWidth="1"/>
    <col min="13504" max="13504" width="9.90625" style="160" customWidth="1"/>
    <col min="13505" max="13505" width="9.54296875" style="160" customWidth="1"/>
    <col min="13506" max="13511" width="8.08984375" style="160" customWidth="1"/>
    <col min="13512" max="13512" width="9.36328125" style="160" customWidth="1"/>
    <col min="13513" max="13513" width="8" style="160" customWidth="1"/>
    <col min="13514" max="13514" width="8.08984375" style="160" customWidth="1"/>
    <col min="13515" max="13515" width="7.453125" style="160" customWidth="1"/>
    <col min="13516" max="13516" width="7.6328125" style="160" customWidth="1"/>
    <col min="13517" max="13524" width="7.90625" style="160" hidden="1" customWidth="1"/>
    <col min="13525" max="13525" width="9.08984375" style="160" customWidth="1"/>
    <col min="13526" max="13526" width="8.6328125" style="160" customWidth="1"/>
    <col min="13527" max="13527" width="10.6328125" style="160" customWidth="1"/>
    <col min="13528" max="13528" width="25.453125" style="160" customWidth="1"/>
    <col min="13529" max="13529" width="14.36328125" style="160" customWidth="1"/>
    <col min="13530" max="13530" width="4.54296875" style="160" customWidth="1"/>
    <col min="13531" max="13531" width="9.90625" style="160" customWidth="1"/>
    <col min="13532" max="13532" width="9.54296875" style="160" customWidth="1"/>
    <col min="13533" max="13752" width="7.90625" style="160"/>
    <col min="13753" max="13754" width="5.08984375" style="160" customWidth="1"/>
    <col min="13755" max="13755" width="5.36328125" style="160" customWidth="1"/>
    <col min="13756" max="13756" width="6.54296875" style="160" customWidth="1"/>
    <col min="13757" max="13757" width="8.6328125" style="160" customWidth="1"/>
    <col min="13758" max="13758" width="12.36328125" style="160" customWidth="1"/>
    <col min="13759" max="13759" width="10.54296875" style="160" customWidth="1"/>
    <col min="13760" max="13760" width="9.90625" style="160" customWidth="1"/>
    <col min="13761" max="13761" width="9.54296875" style="160" customWidth="1"/>
    <col min="13762" max="13767" width="8.08984375" style="160" customWidth="1"/>
    <col min="13768" max="13768" width="9.36328125" style="160" customWidth="1"/>
    <col min="13769" max="13769" width="8" style="160" customWidth="1"/>
    <col min="13770" max="13770" width="8.08984375" style="160" customWidth="1"/>
    <col min="13771" max="13771" width="7.453125" style="160" customWidth="1"/>
    <col min="13772" max="13772" width="7.6328125" style="160" customWidth="1"/>
    <col min="13773" max="13780" width="7.90625" style="160" hidden="1" customWidth="1"/>
    <col min="13781" max="13781" width="9.08984375" style="160" customWidth="1"/>
    <col min="13782" max="13782" width="8.6328125" style="160" customWidth="1"/>
    <col min="13783" max="13783" width="10.6328125" style="160" customWidth="1"/>
    <col min="13784" max="13784" width="25.453125" style="160" customWidth="1"/>
    <col min="13785" max="13785" width="14.36328125" style="160" customWidth="1"/>
    <col min="13786" max="13786" width="4.54296875" style="160" customWidth="1"/>
    <col min="13787" max="13787" width="9.90625" style="160" customWidth="1"/>
    <col min="13788" max="13788" width="9.54296875" style="160" customWidth="1"/>
    <col min="13789" max="14008" width="7.90625" style="160"/>
    <col min="14009" max="14010" width="5.08984375" style="160" customWidth="1"/>
    <col min="14011" max="14011" width="5.36328125" style="160" customWidth="1"/>
    <col min="14012" max="14012" width="6.54296875" style="160" customWidth="1"/>
    <col min="14013" max="14013" width="8.6328125" style="160" customWidth="1"/>
    <col min="14014" max="14014" width="12.36328125" style="160" customWidth="1"/>
    <col min="14015" max="14015" width="10.54296875" style="160" customWidth="1"/>
    <col min="14016" max="14016" width="9.90625" style="160" customWidth="1"/>
    <col min="14017" max="14017" width="9.54296875" style="160" customWidth="1"/>
    <col min="14018" max="14023" width="8.08984375" style="160" customWidth="1"/>
    <col min="14024" max="14024" width="9.36328125" style="160" customWidth="1"/>
    <col min="14025" max="14025" width="8" style="160" customWidth="1"/>
    <col min="14026" max="14026" width="8.08984375" style="160" customWidth="1"/>
    <col min="14027" max="14027" width="7.453125" style="160" customWidth="1"/>
    <col min="14028" max="14028" width="7.6328125" style="160" customWidth="1"/>
    <col min="14029" max="14036" width="7.90625" style="160" hidden="1" customWidth="1"/>
    <col min="14037" max="14037" width="9.08984375" style="160" customWidth="1"/>
    <col min="14038" max="14038" width="8.6328125" style="160" customWidth="1"/>
    <col min="14039" max="14039" width="10.6328125" style="160" customWidth="1"/>
    <col min="14040" max="14040" width="25.453125" style="160" customWidth="1"/>
    <col min="14041" max="14041" width="14.36328125" style="160" customWidth="1"/>
    <col min="14042" max="14042" width="4.54296875" style="160" customWidth="1"/>
    <col min="14043" max="14043" width="9.90625" style="160" customWidth="1"/>
    <col min="14044" max="14044" width="9.54296875" style="160" customWidth="1"/>
    <col min="14045" max="14264" width="7.90625" style="160"/>
    <col min="14265" max="14266" width="5.08984375" style="160" customWidth="1"/>
    <col min="14267" max="14267" width="5.36328125" style="160" customWidth="1"/>
    <col min="14268" max="14268" width="6.54296875" style="160" customWidth="1"/>
    <col min="14269" max="14269" width="8.6328125" style="160" customWidth="1"/>
    <col min="14270" max="14270" width="12.36328125" style="160" customWidth="1"/>
    <col min="14271" max="14271" width="10.54296875" style="160" customWidth="1"/>
    <col min="14272" max="14272" width="9.90625" style="160" customWidth="1"/>
    <col min="14273" max="14273" width="9.54296875" style="160" customWidth="1"/>
    <col min="14274" max="14279" width="8.08984375" style="160" customWidth="1"/>
    <col min="14280" max="14280" width="9.36328125" style="160" customWidth="1"/>
    <col min="14281" max="14281" width="8" style="160" customWidth="1"/>
    <col min="14282" max="14282" width="8.08984375" style="160" customWidth="1"/>
    <col min="14283" max="14283" width="7.453125" style="160" customWidth="1"/>
    <col min="14284" max="14284" width="7.6328125" style="160" customWidth="1"/>
    <col min="14285" max="14292" width="7.90625" style="160" hidden="1" customWidth="1"/>
    <col min="14293" max="14293" width="9.08984375" style="160" customWidth="1"/>
    <col min="14294" max="14294" width="8.6328125" style="160" customWidth="1"/>
    <col min="14295" max="14295" width="10.6328125" style="160" customWidth="1"/>
    <col min="14296" max="14296" width="25.453125" style="160" customWidth="1"/>
    <col min="14297" max="14297" width="14.36328125" style="160" customWidth="1"/>
    <col min="14298" max="14298" width="4.54296875" style="160" customWidth="1"/>
    <col min="14299" max="14299" width="9.90625" style="160" customWidth="1"/>
    <col min="14300" max="14300" width="9.54296875" style="160" customWidth="1"/>
    <col min="14301" max="14520" width="7.90625" style="160"/>
    <col min="14521" max="14522" width="5.08984375" style="160" customWidth="1"/>
    <col min="14523" max="14523" width="5.36328125" style="160" customWidth="1"/>
    <col min="14524" max="14524" width="6.54296875" style="160" customWidth="1"/>
    <col min="14525" max="14525" width="8.6328125" style="160" customWidth="1"/>
    <col min="14526" max="14526" width="12.36328125" style="160" customWidth="1"/>
    <col min="14527" max="14527" width="10.54296875" style="160" customWidth="1"/>
    <col min="14528" max="14528" width="9.90625" style="160" customWidth="1"/>
    <col min="14529" max="14529" width="9.54296875" style="160" customWidth="1"/>
    <col min="14530" max="14535" width="8.08984375" style="160" customWidth="1"/>
    <col min="14536" max="14536" width="9.36328125" style="160" customWidth="1"/>
    <col min="14537" max="14537" width="8" style="160" customWidth="1"/>
    <col min="14538" max="14538" width="8.08984375" style="160" customWidth="1"/>
    <col min="14539" max="14539" width="7.453125" style="160" customWidth="1"/>
    <col min="14540" max="14540" width="7.6328125" style="160" customWidth="1"/>
    <col min="14541" max="14548" width="7.90625" style="160" hidden="1" customWidth="1"/>
    <col min="14549" max="14549" width="9.08984375" style="160" customWidth="1"/>
    <col min="14550" max="14550" width="8.6328125" style="160" customWidth="1"/>
    <col min="14551" max="14551" width="10.6328125" style="160" customWidth="1"/>
    <col min="14552" max="14552" width="25.453125" style="160" customWidth="1"/>
    <col min="14553" max="14553" width="14.36328125" style="160" customWidth="1"/>
    <col min="14554" max="14554" width="4.54296875" style="160" customWidth="1"/>
    <col min="14555" max="14555" width="9.90625" style="160" customWidth="1"/>
    <col min="14556" max="14556" width="9.54296875" style="160" customWidth="1"/>
    <col min="14557" max="14776" width="7.90625" style="160"/>
    <col min="14777" max="14778" width="5.08984375" style="160" customWidth="1"/>
    <col min="14779" max="14779" width="5.36328125" style="160" customWidth="1"/>
    <col min="14780" max="14780" width="6.54296875" style="160" customWidth="1"/>
    <col min="14781" max="14781" width="8.6328125" style="160" customWidth="1"/>
    <col min="14782" max="14782" width="12.36328125" style="160" customWidth="1"/>
    <col min="14783" max="14783" width="10.54296875" style="160" customWidth="1"/>
    <col min="14784" max="14784" width="9.90625" style="160" customWidth="1"/>
    <col min="14785" max="14785" width="9.54296875" style="160" customWidth="1"/>
    <col min="14786" max="14791" width="8.08984375" style="160" customWidth="1"/>
    <col min="14792" max="14792" width="9.36328125" style="160" customWidth="1"/>
    <col min="14793" max="14793" width="8" style="160" customWidth="1"/>
    <col min="14794" max="14794" width="8.08984375" style="160" customWidth="1"/>
    <col min="14795" max="14795" width="7.453125" style="160" customWidth="1"/>
    <col min="14796" max="14796" width="7.6328125" style="160" customWidth="1"/>
    <col min="14797" max="14804" width="7.90625" style="160" hidden="1" customWidth="1"/>
    <col min="14805" max="14805" width="9.08984375" style="160" customWidth="1"/>
    <col min="14806" max="14806" width="8.6328125" style="160" customWidth="1"/>
    <col min="14807" max="14807" width="10.6328125" style="160" customWidth="1"/>
    <col min="14808" max="14808" width="25.453125" style="160" customWidth="1"/>
    <col min="14809" max="14809" width="14.36328125" style="160" customWidth="1"/>
    <col min="14810" max="14810" width="4.54296875" style="160" customWidth="1"/>
    <col min="14811" max="14811" width="9.90625" style="160" customWidth="1"/>
    <col min="14812" max="14812" width="9.54296875" style="160" customWidth="1"/>
    <col min="14813" max="15032" width="7.90625" style="160"/>
    <col min="15033" max="15034" width="5.08984375" style="160" customWidth="1"/>
    <col min="15035" max="15035" width="5.36328125" style="160" customWidth="1"/>
    <col min="15036" max="15036" width="6.54296875" style="160" customWidth="1"/>
    <col min="15037" max="15037" width="8.6328125" style="160" customWidth="1"/>
    <col min="15038" max="15038" width="12.36328125" style="160" customWidth="1"/>
    <col min="15039" max="15039" width="10.54296875" style="160" customWidth="1"/>
    <col min="15040" max="15040" width="9.90625" style="160" customWidth="1"/>
    <col min="15041" max="15041" width="9.54296875" style="160" customWidth="1"/>
    <col min="15042" max="15047" width="8.08984375" style="160" customWidth="1"/>
    <col min="15048" max="15048" width="9.36328125" style="160" customWidth="1"/>
    <col min="15049" max="15049" width="8" style="160" customWidth="1"/>
    <col min="15050" max="15050" width="8.08984375" style="160" customWidth="1"/>
    <col min="15051" max="15051" width="7.453125" style="160" customWidth="1"/>
    <col min="15052" max="15052" width="7.6328125" style="160" customWidth="1"/>
    <col min="15053" max="15060" width="7.90625" style="160" hidden="1" customWidth="1"/>
    <col min="15061" max="15061" width="9.08984375" style="160" customWidth="1"/>
    <col min="15062" max="15062" width="8.6328125" style="160" customWidth="1"/>
    <col min="15063" max="15063" width="10.6328125" style="160" customWidth="1"/>
    <col min="15064" max="15064" width="25.453125" style="160" customWidth="1"/>
    <col min="15065" max="15065" width="14.36328125" style="160" customWidth="1"/>
    <col min="15066" max="15066" width="4.54296875" style="160" customWidth="1"/>
    <col min="15067" max="15067" width="9.90625" style="160" customWidth="1"/>
    <col min="15068" max="15068" width="9.54296875" style="160" customWidth="1"/>
    <col min="15069" max="15288" width="7.90625" style="160"/>
    <col min="15289" max="15290" width="5.08984375" style="160" customWidth="1"/>
    <col min="15291" max="15291" width="5.36328125" style="160" customWidth="1"/>
    <col min="15292" max="15292" width="6.54296875" style="160" customWidth="1"/>
    <col min="15293" max="15293" width="8.6328125" style="160" customWidth="1"/>
    <col min="15294" max="15294" width="12.36328125" style="160" customWidth="1"/>
    <col min="15295" max="15295" width="10.54296875" style="160" customWidth="1"/>
    <col min="15296" max="15296" width="9.90625" style="160" customWidth="1"/>
    <col min="15297" max="15297" width="9.54296875" style="160" customWidth="1"/>
    <col min="15298" max="15303" width="8.08984375" style="160" customWidth="1"/>
    <col min="15304" max="15304" width="9.36328125" style="160" customWidth="1"/>
    <col min="15305" max="15305" width="8" style="160" customWidth="1"/>
    <col min="15306" max="15306" width="8.08984375" style="160" customWidth="1"/>
    <col min="15307" max="15307" width="7.453125" style="160" customWidth="1"/>
    <col min="15308" max="15308" width="7.6328125" style="160" customWidth="1"/>
    <col min="15309" max="15316" width="7.90625" style="160" hidden="1" customWidth="1"/>
    <col min="15317" max="15317" width="9.08984375" style="160" customWidth="1"/>
    <col min="15318" max="15318" width="8.6328125" style="160" customWidth="1"/>
    <col min="15319" max="15319" width="10.6328125" style="160" customWidth="1"/>
    <col min="15320" max="15320" width="25.453125" style="160" customWidth="1"/>
    <col min="15321" max="15321" width="14.36328125" style="160" customWidth="1"/>
    <col min="15322" max="15322" width="4.54296875" style="160" customWidth="1"/>
    <col min="15323" max="15323" width="9.90625" style="160" customWidth="1"/>
    <col min="15324" max="15324" width="9.54296875" style="160" customWidth="1"/>
    <col min="15325" max="15544" width="7.90625" style="160"/>
    <col min="15545" max="15546" width="5.08984375" style="160" customWidth="1"/>
    <col min="15547" max="15547" width="5.36328125" style="160" customWidth="1"/>
    <col min="15548" max="15548" width="6.54296875" style="160" customWidth="1"/>
    <col min="15549" max="15549" width="8.6328125" style="160" customWidth="1"/>
    <col min="15550" max="15550" width="12.36328125" style="160" customWidth="1"/>
    <col min="15551" max="15551" width="10.54296875" style="160" customWidth="1"/>
    <col min="15552" max="15552" width="9.90625" style="160" customWidth="1"/>
    <col min="15553" max="15553" width="9.54296875" style="160" customWidth="1"/>
    <col min="15554" max="15559" width="8.08984375" style="160" customWidth="1"/>
    <col min="15560" max="15560" width="9.36328125" style="160" customWidth="1"/>
    <col min="15561" max="15561" width="8" style="160" customWidth="1"/>
    <col min="15562" max="15562" width="8.08984375" style="160" customWidth="1"/>
    <col min="15563" max="15563" width="7.453125" style="160" customWidth="1"/>
    <col min="15564" max="15564" width="7.6328125" style="160" customWidth="1"/>
    <col min="15565" max="15572" width="7.90625" style="160" hidden="1" customWidth="1"/>
    <col min="15573" max="15573" width="9.08984375" style="160" customWidth="1"/>
    <col min="15574" max="15574" width="8.6328125" style="160" customWidth="1"/>
    <col min="15575" max="15575" width="10.6328125" style="160" customWidth="1"/>
    <col min="15576" max="15576" width="25.453125" style="160" customWidth="1"/>
    <col min="15577" max="15577" width="14.36328125" style="160" customWidth="1"/>
    <col min="15578" max="15578" width="4.54296875" style="160" customWidth="1"/>
    <col min="15579" max="15579" width="9.90625" style="160" customWidth="1"/>
    <col min="15580" max="15580" width="9.54296875" style="160" customWidth="1"/>
    <col min="15581" max="15800" width="7.90625" style="160"/>
    <col min="15801" max="15802" width="5.08984375" style="160" customWidth="1"/>
    <col min="15803" max="15803" width="5.36328125" style="160" customWidth="1"/>
    <col min="15804" max="15804" width="6.54296875" style="160" customWidth="1"/>
    <col min="15805" max="15805" width="8.6328125" style="160" customWidth="1"/>
    <col min="15806" max="15806" width="12.36328125" style="160" customWidth="1"/>
    <col min="15807" max="15807" width="10.54296875" style="160" customWidth="1"/>
    <col min="15808" max="15808" width="9.90625" style="160" customWidth="1"/>
    <col min="15809" max="15809" width="9.54296875" style="160" customWidth="1"/>
    <col min="15810" max="15815" width="8.08984375" style="160" customWidth="1"/>
    <col min="15816" max="15816" width="9.36328125" style="160" customWidth="1"/>
    <col min="15817" max="15817" width="8" style="160" customWidth="1"/>
    <col min="15818" max="15818" width="8.08984375" style="160" customWidth="1"/>
    <col min="15819" max="15819" width="7.453125" style="160" customWidth="1"/>
    <col min="15820" max="15820" width="7.6328125" style="160" customWidth="1"/>
    <col min="15821" max="15828" width="7.90625" style="160" hidden="1" customWidth="1"/>
    <col min="15829" max="15829" width="9.08984375" style="160" customWidth="1"/>
    <col min="15830" max="15830" width="8.6328125" style="160" customWidth="1"/>
    <col min="15831" max="15831" width="10.6328125" style="160" customWidth="1"/>
    <col min="15832" max="15832" width="25.453125" style="160" customWidth="1"/>
    <col min="15833" max="15833" width="14.36328125" style="160" customWidth="1"/>
    <col min="15834" max="15834" width="4.54296875" style="160" customWidth="1"/>
    <col min="15835" max="15835" width="9.90625" style="160" customWidth="1"/>
    <col min="15836" max="15836" width="9.54296875" style="160" customWidth="1"/>
    <col min="15837" max="16056" width="7.90625" style="160"/>
    <col min="16057" max="16058" width="5.08984375" style="160" customWidth="1"/>
    <col min="16059" max="16059" width="5.36328125" style="160" customWidth="1"/>
    <col min="16060" max="16060" width="6.54296875" style="160" customWidth="1"/>
    <col min="16061" max="16061" width="8.6328125" style="160" customWidth="1"/>
    <col min="16062" max="16062" width="12.36328125" style="160" customWidth="1"/>
    <col min="16063" max="16063" width="10.54296875" style="160" customWidth="1"/>
    <col min="16064" max="16064" width="9.90625" style="160" customWidth="1"/>
    <col min="16065" max="16065" width="9.54296875" style="160" customWidth="1"/>
    <col min="16066" max="16071" width="8.08984375" style="160" customWidth="1"/>
    <col min="16072" max="16072" width="9.36328125" style="160" customWidth="1"/>
    <col min="16073" max="16073" width="8" style="160" customWidth="1"/>
    <col min="16074" max="16074" width="8.08984375" style="160" customWidth="1"/>
    <col min="16075" max="16075" width="7.453125" style="160" customWidth="1"/>
    <col min="16076" max="16076" width="7.6328125" style="160" customWidth="1"/>
    <col min="16077" max="16084" width="7.90625" style="160" hidden="1" customWidth="1"/>
    <col min="16085" max="16085" width="9.08984375" style="160" customWidth="1"/>
    <col min="16086" max="16086" width="8.6328125" style="160" customWidth="1"/>
    <col min="16087" max="16087" width="10.6328125" style="160" customWidth="1"/>
    <col min="16088" max="16088" width="25.453125" style="160" customWidth="1"/>
    <col min="16089" max="16089" width="14.36328125" style="160" customWidth="1"/>
    <col min="16090" max="16090" width="4.54296875" style="160" customWidth="1"/>
    <col min="16091" max="16091" width="9.90625" style="160" customWidth="1"/>
    <col min="16092" max="16092" width="9.54296875" style="160" customWidth="1"/>
    <col min="16093" max="16384" width="7.90625" style="160"/>
  </cols>
  <sheetData>
    <row r="1" spans="1:10" ht="12">
      <c r="A1" s="163" t="s">
        <v>37</v>
      </c>
      <c r="B1" s="164"/>
      <c r="C1" s="165"/>
      <c r="D1" s="165"/>
      <c r="E1" s="165"/>
      <c r="F1" s="166"/>
      <c r="G1" s="167"/>
      <c r="H1" s="167"/>
    </row>
    <row r="2" spans="1:10" ht="12">
      <c r="A2" s="168" t="s">
        <v>39</v>
      </c>
      <c r="B2" s="169"/>
      <c r="C2" s="170"/>
      <c r="D2" s="170"/>
      <c r="E2" s="170"/>
      <c r="F2" s="171"/>
      <c r="G2" s="172"/>
      <c r="H2" s="172"/>
    </row>
    <row r="3" spans="1:10" ht="12">
      <c r="A3" s="168" t="s">
        <v>1254</v>
      </c>
      <c r="B3" s="168"/>
      <c r="C3" s="173"/>
      <c r="D3" s="173"/>
      <c r="E3" s="173"/>
      <c r="F3" s="174"/>
      <c r="G3" s="175"/>
      <c r="H3" s="175"/>
    </row>
    <row r="4" spans="1:10" s="159" customFormat="1" ht="12">
      <c r="A4" s="1315" t="s">
        <v>1255</v>
      </c>
      <c r="B4" s="1315" t="s">
        <v>41</v>
      </c>
      <c r="C4" s="1316" t="s">
        <v>42</v>
      </c>
      <c r="D4" s="1317" t="s">
        <v>43</v>
      </c>
      <c r="E4" s="1317" t="s">
        <v>44</v>
      </c>
      <c r="F4" s="1321" t="s">
        <v>47</v>
      </c>
      <c r="G4" s="1317" t="s">
        <v>1256</v>
      </c>
      <c r="H4" s="1319" t="s">
        <v>1257</v>
      </c>
      <c r="I4" s="1318" t="s">
        <v>49</v>
      </c>
      <c r="J4" s="1318" t="s">
        <v>1258</v>
      </c>
    </row>
    <row r="5" spans="1:10" s="159" customFormat="1" ht="12">
      <c r="A5" s="1315"/>
      <c r="B5" s="1315"/>
      <c r="C5" s="1316"/>
      <c r="D5" s="1317"/>
      <c r="E5" s="1317"/>
      <c r="F5" s="1321"/>
      <c r="G5" s="1317"/>
      <c r="H5" s="1320"/>
      <c r="I5" s="1318"/>
      <c r="J5" s="1318"/>
    </row>
    <row r="6" spans="1:10" ht="12">
      <c r="A6" s="128"/>
      <c r="B6" s="184">
        <v>45200</v>
      </c>
      <c r="C6" s="176"/>
      <c r="D6" s="134"/>
      <c r="E6" s="133"/>
      <c r="F6" s="133"/>
      <c r="G6" s="134"/>
      <c r="H6" s="134"/>
      <c r="I6" s="131"/>
      <c r="J6" s="131"/>
    </row>
    <row r="7" spans="1:10" ht="12">
      <c r="A7" s="128">
        <v>1</v>
      </c>
      <c r="B7" s="128">
        <v>1</v>
      </c>
      <c r="C7" s="176"/>
      <c r="D7" s="132" t="s">
        <v>693</v>
      </c>
      <c r="E7" s="133" t="s">
        <v>62</v>
      </c>
      <c r="F7" s="133" t="s">
        <v>1259</v>
      </c>
      <c r="G7" s="134" t="s">
        <v>645</v>
      </c>
      <c r="H7" s="134" t="s">
        <v>1260</v>
      </c>
      <c r="I7" s="131" t="s">
        <v>1261</v>
      </c>
      <c r="J7" s="131"/>
    </row>
    <row r="8" spans="1:10" ht="12">
      <c r="A8" s="128">
        <v>2</v>
      </c>
      <c r="B8" s="128">
        <v>2</v>
      </c>
      <c r="C8" s="176"/>
      <c r="D8" s="132" t="s">
        <v>687</v>
      </c>
      <c r="E8" s="133" t="s">
        <v>76</v>
      </c>
      <c r="F8" s="133" t="s">
        <v>1259</v>
      </c>
      <c r="G8" s="134" t="s">
        <v>645</v>
      </c>
      <c r="H8" s="134" t="s">
        <v>1260</v>
      </c>
      <c r="I8" s="131" t="s">
        <v>1261</v>
      </c>
      <c r="J8" s="131"/>
    </row>
    <row r="9" spans="1:10" ht="12">
      <c r="A9" s="128">
        <v>3</v>
      </c>
      <c r="B9" s="128">
        <v>3</v>
      </c>
      <c r="C9" s="176"/>
      <c r="D9" s="132" t="s">
        <v>689</v>
      </c>
      <c r="E9" s="133" t="s">
        <v>76</v>
      </c>
      <c r="F9" s="133" t="s">
        <v>645</v>
      </c>
      <c r="G9" s="134" t="s">
        <v>774</v>
      </c>
      <c r="H9" s="134" t="s">
        <v>1260</v>
      </c>
      <c r="I9" s="131" t="s">
        <v>1261</v>
      </c>
      <c r="J9" s="131"/>
    </row>
    <row r="10" spans="1:10" ht="12">
      <c r="A10" s="128">
        <v>4</v>
      </c>
      <c r="B10" s="128">
        <v>4</v>
      </c>
      <c r="C10" s="176"/>
      <c r="D10" s="132" t="s">
        <v>683</v>
      </c>
      <c r="E10" s="134" t="s">
        <v>62</v>
      </c>
      <c r="F10" s="133" t="s">
        <v>774</v>
      </c>
      <c r="G10" s="134" t="s">
        <v>776</v>
      </c>
      <c r="H10" s="134" t="s">
        <v>1260</v>
      </c>
      <c r="I10" s="131" t="s">
        <v>1261</v>
      </c>
      <c r="J10" s="131"/>
    </row>
    <row r="11" spans="1:10" ht="12">
      <c r="A11" s="134">
        <v>5</v>
      </c>
      <c r="B11" s="134">
        <v>5</v>
      </c>
      <c r="C11" s="134"/>
      <c r="D11" s="132" t="s">
        <v>681</v>
      </c>
      <c r="E11" s="530" t="s">
        <v>76</v>
      </c>
      <c r="F11" s="133" t="s">
        <v>776</v>
      </c>
      <c r="G11" s="134" t="s">
        <v>651</v>
      </c>
      <c r="H11" s="134" t="s">
        <v>1260</v>
      </c>
      <c r="I11" s="131" t="s">
        <v>1261</v>
      </c>
      <c r="J11" s="134"/>
    </row>
    <row r="12" spans="1:10" ht="12">
      <c r="A12" s="134"/>
      <c r="B12" s="184">
        <v>45231</v>
      </c>
      <c r="C12" s="134"/>
      <c r="D12" s="132"/>
      <c r="E12" s="129"/>
      <c r="F12" s="133"/>
      <c r="G12" s="134"/>
      <c r="H12" s="134"/>
      <c r="I12" s="131"/>
      <c r="J12" s="134"/>
    </row>
    <row r="13" spans="1:10" ht="12">
      <c r="A13" s="134">
        <v>6</v>
      </c>
      <c r="B13" s="134">
        <v>1</v>
      </c>
      <c r="C13" s="134"/>
      <c r="D13" s="132" t="s">
        <v>130</v>
      </c>
      <c r="E13" s="133" t="s">
        <v>76</v>
      </c>
      <c r="F13" s="133" t="s">
        <v>652</v>
      </c>
      <c r="G13" s="134" t="s">
        <v>780</v>
      </c>
      <c r="H13" s="134" t="s">
        <v>1260</v>
      </c>
      <c r="I13" s="131" t="s">
        <v>1261</v>
      </c>
      <c r="J13" s="134"/>
    </row>
    <row r="14" spans="1:10" ht="12.9" customHeight="1">
      <c r="A14" s="134">
        <v>7</v>
      </c>
      <c r="B14" s="134">
        <v>2</v>
      </c>
      <c r="C14" s="134"/>
      <c r="D14" s="132" t="s">
        <v>114</v>
      </c>
      <c r="E14" s="133" t="s">
        <v>76</v>
      </c>
      <c r="F14" s="134" t="s">
        <v>780</v>
      </c>
      <c r="G14" s="134" t="s">
        <v>1226</v>
      </c>
      <c r="H14" s="134" t="s">
        <v>1260</v>
      </c>
      <c r="I14" s="131" t="s">
        <v>1261</v>
      </c>
      <c r="J14" s="134"/>
    </row>
    <row r="15" spans="1:10" ht="12.9" customHeight="1">
      <c r="A15" s="134">
        <v>8</v>
      </c>
      <c r="B15" s="134">
        <v>3</v>
      </c>
      <c r="C15" s="134"/>
      <c r="D15" s="132" t="s">
        <v>125</v>
      </c>
      <c r="E15" s="133" t="s">
        <v>76</v>
      </c>
      <c r="F15" s="134" t="s">
        <v>1226</v>
      </c>
      <c r="G15" s="134" t="s">
        <v>1262</v>
      </c>
      <c r="H15" s="134" t="s">
        <v>1260</v>
      </c>
      <c r="I15" s="131" t="s">
        <v>1261</v>
      </c>
      <c r="J15" s="134"/>
    </row>
    <row r="16" spans="1:10" ht="12.9" customHeight="1">
      <c r="A16" s="134">
        <v>9</v>
      </c>
      <c r="B16" s="134">
        <v>4</v>
      </c>
      <c r="C16" s="134"/>
      <c r="D16" s="132" t="s">
        <v>142</v>
      </c>
      <c r="E16" s="133" t="s">
        <v>62</v>
      </c>
      <c r="F16" s="134" t="s">
        <v>1262</v>
      </c>
      <c r="G16" s="134" t="s">
        <v>653</v>
      </c>
      <c r="H16" s="134" t="s">
        <v>1260</v>
      </c>
      <c r="I16" s="131" t="s">
        <v>1261</v>
      </c>
      <c r="J16" s="134"/>
    </row>
    <row r="17" spans="1:10" ht="12.9" customHeight="1">
      <c r="A17" s="134">
        <v>10</v>
      </c>
      <c r="B17" s="134">
        <v>5</v>
      </c>
      <c r="C17" s="134"/>
      <c r="D17" s="132" t="s">
        <v>701</v>
      </c>
      <c r="E17" s="133" t="s">
        <v>76</v>
      </c>
      <c r="F17" s="134" t="s">
        <v>1263</v>
      </c>
      <c r="G17" s="134" t="s">
        <v>1264</v>
      </c>
      <c r="H17" s="134" t="s">
        <v>1260</v>
      </c>
      <c r="I17" s="131" t="s">
        <v>1261</v>
      </c>
      <c r="J17" s="134"/>
    </row>
    <row r="18" spans="1:10" ht="12.9" customHeight="1">
      <c r="A18" s="134">
        <v>11</v>
      </c>
      <c r="B18" s="134">
        <v>6</v>
      </c>
      <c r="C18" s="134"/>
      <c r="D18" s="132" t="s">
        <v>675</v>
      </c>
      <c r="E18" s="133" t="s">
        <v>76</v>
      </c>
      <c r="F18" s="134" t="s">
        <v>1264</v>
      </c>
      <c r="G18" s="134" t="s">
        <v>783</v>
      </c>
      <c r="H18" s="134" t="s">
        <v>1260</v>
      </c>
      <c r="I18" s="131" t="s">
        <v>1261</v>
      </c>
      <c r="J18" s="134"/>
    </row>
    <row r="19" spans="1:10" ht="12.9" customHeight="1">
      <c r="A19" s="134">
        <v>12</v>
      </c>
      <c r="B19" s="134">
        <v>7</v>
      </c>
      <c r="C19" s="134"/>
      <c r="D19" s="132" t="s">
        <v>695</v>
      </c>
      <c r="E19" s="134" t="s">
        <v>62</v>
      </c>
      <c r="F19" s="134" t="s">
        <v>783</v>
      </c>
      <c r="G19" s="134" t="s">
        <v>1227</v>
      </c>
      <c r="H19" s="134" t="s">
        <v>1260</v>
      </c>
      <c r="I19" s="131" t="s">
        <v>1261</v>
      </c>
      <c r="J19" s="134"/>
    </row>
    <row r="20" spans="1:10" ht="12.9" customHeight="1">
      <c r="A20" s="134">
        <v>13</v>
      </c>
      <c r="B20" s="134">
        <v>8</v>
      </c>
      <c r="C20" s="134"/>
      <c r="D20" s="132" t="s">
        <v>688</v>
      </c>
      <c r="E20" s="134" t="s">
        <v>62</v>
      </c>
      <c r="F20" s="134" t="s">
        <v>784</v>
      </c>
      <c r="G20" s="134" t="s">
        <v>787</v>
      </c>
      <c r="H20" s="134" t="s">
        <v>1260</v>
      </c>
      <c r="I20" s="131" t="s">
        <v>1261</v>
      </c>
      <c r="J20" s="134"/>
    </row>
    <row r="21" spans="1:10" ht="12.9" customHeight="1">
      <c r="A21" s="134">
        <v>14</v>
      </c>
      <c r="B21" s="134">
        <v>9</v>
      </c>
      <c r="C21" s="134"/>
      <c r="D21" s="132" t="s">
        <v>672</v>
      </c>
      <c r="E21" s="134" t="s">
        <v>76</v>
      </c>
      <c r="F21" s="134" t="s">
        <v>787</v>
      </c>
      <c r="G21" s="134" t="s">
        <v>666</v>
      </c>
      <c r="H21" s="134" t="s">
        <v>1260</v>
      </c>
      <c r="I21" s="131" t="s">
        <v>1261</v>
      </c>
      <c r="J21" s="134"/>
    </row>
    <row r="22" spans="1:10" ht="12.9" customHeight="1">
      <c r="A22" s="134">
        <v>15</v>
      </c>
      <c r="B22" s="134">
        <v>10</v>
      </c>
      <c r="C22" s="134"/>
      <c r="D22" s="132" t="s">
        <v>554</v>
      </c>
      <c r="E22" s="134" t="s">
        <v>62</v>
      </c>
      <c r="F22" s="134" t="s">
        <v>666</v>
      </c>
      <c r="G22" s="134" t="s">
        <v>669</v>
      </c>
      <c r="H22" s="134" t="s">
        <v>1260</v>
      </c>
      <c r="I22" s="131" t="s">
        <v>1261</v>
      </c>
      <c r="J22" s="134"/>
    </row>
    <row r="23" spans="1:10" ht="12.9" customHeight="1">
      <c r="A23" s="134"/>
      <c r="B23" s="184">
        <v>45261</v>
      </c>
      <c r="C23" s="162"/>
      <c r="D23" s="134"/>
      <c r="E23" s="134"/>
      <c r="F23" s="134"/>
      <c r="G23" s="134"/>
      <c r="H23" s="134"/>
      <c r="I23" s="131"/>
      <c r="J23" s="134"/>
    </row>
    <row r="24" spans="1:10" ht="12.9" customHeight="1">
      <c r="A24" s="134">
        <v>16</v>
      </c>
      <c r="B24" s="134">
        <v>1</v>
      </c>
      <c r="D24" s="132" t="s">
        <v>726</v>
      </c>
      <c r="E24" s="134" t="s">
        <v>62</v>
      </c>
      <c r="F24" s="133" t="s">
        <v>669</v>
      </c>
      <c r="G24" s="134" t="s">
        <v>1230</v>
      </c>
      <c r="H24" s="134" t="s">
        <v>1260</v>
      </c>
      <c r="I24" s="131" t="s">
        <v>1261</v>
      </c>
      <c r="J24" s="176"/>
    </row>
    <row r="25" spans="1:10" ht="12.9" customHeight="1">
      <c r="A25" s="134">
        <v>17</v>
      </c>
      <c r="B25" s="134">
        <v>2</v>
      </c>
      <c r="D25" s="178" t="s">
        <v>729</v>
      </c>
      <c r="E25" s="137" t="s">
        <v>62</v>
      </c>
      <c r="F25" s="137" t="s">
        <v>1230</v>
      </c>
      <c r="G25" s="137" t="s">
        <v>1265</v>
      </c>
      <c r="H25" s="137" t="s">
        <v>1260</v>
      </c>
      <c r="I25" s="200" t="s">
        <v>1261</v>
      </c>
      <c r="J25" s="182"/>
    </row>
    <row r="26" spans="1:10" ht="12.9" customHeight="1">
      <c r="A26" s="134">
        <v>18</v>
      </c>
      <c r="B26" s="134">
        <v>3</v>
      </c>
      <c r="C26" s="176"/>
      <c r="D26" s="132" t="s">
        <v>732</v>
      </c>
      <c r="E26" s="134" t="s">
        <v>62</v>
      </c>
      <c r="F26" s="133" t="s">
        <v>790</v>
      </c>
      <c r="G26" s="133" t="s">
        <v>790</v>
      </c>
      <c r="H26" s="134" t="s">
        <v>1260</v>
      </c>
      <c r="I26" s="131" t="s">
        <v>1261</v>
      </c>
      <c r="J26" s="176"/>
    </row>
    <row r="27" spans="1:10" ht="12.9" customHeight="1">
      <c r="A27" s="134">
        <v>19</v>
      </c>
      <c r="B27" s="134">
        <v>4</v>
      </c>
      <c r="C27" s="176"/>
      <c r="D27" s="132" t="s">
        <v>674</v>
      </c>
      <c r="E27" s="134" t="s">
        <v>76</v>
      </c>
      <c r="F27" s="133" t="s">
        <v>789</v>
      </c>
      <c r="G27" s="133" t="s">
        <v>789</v>
      </c>
      <c r="H27" s="134" t="s">
        <v>1260</v>
      </c>
      <c r="I27" s="131" t="s">
        <v>1261</v>
      </c>
      <c r="J27" s="176"/>
    </row>
    <row r="28" spans="1:10" ht="12.9" customHeight="1">
      <c r="A28" s="134">
        <v>20</v>
      </c>
      <c r="B28" s="134">
        <v>5</v>
      </c>
      <c r="C28" s="176"/>
      <c r="D28" s="132" t="s">
        <v>696</v>
      </c>
      <c r="E28" s="134" t="s">
        <v>76</v>
      </c>
      <c r="F28" s="133" t="s">
        <v>56</v>
      </c>
      <c r="G28" s="133" t="s">
        <v>56</v>
      </c>
      <c r="H28" s="134" t="s">
        <v>1260</v>
      </c>
      <c r="I28" s="131" t="s">
        <v>1261</v>
      </c>
      <c r="J28" s="176"/>
    </row>
    <row r="29" spans="1:10" ht="12.9" customHeight="1">
      <c r="A29" s="134">
        <v>21</v>
      </c>
      <c r="B29" s="134">
        <v>6</v>
      </c>
      <c r="C29" s="176"/>
      <c r="D29" s="132" t="s">
        <v>680</v>
      </c>
      <c r="E29" s="134" t="s">
        <v>62</v>
      </c>
      <c r="F29" s="133" t="s">
        <v>57</v>
      </c>
      <c r="G29" s="133" t="s">
        <v>99</v>
      </c>
      <c r="H29" s="134" t="s">
        <v>1260</v>
      </c>
      <c r="I29" s="131" t="s">
        <v>1261</v>
      </c>
      <c r="J29" s="176"/>
    </row>
    <row r="30" spans="1:10" ht="12.9" customHeight="1">
      <c r="A30" s="134">
        <v>22</v>
      </c>
      <c r="B30" s="134">
        <v>7</v>
      </c>
      <c r="C30" s="176"/>
      <c r="D30" s="132" t="s">
        <v>401</v>
      </c>
      <c r="E30" s="134" t="s">
        <v>76</v>
      </c>
      <c r="F30" s="133" t="s">
        <v>65</v>
      </c>
      <c r="G30" s="133" t="s">
        <v>65</v>
      </c>
      <c r="H30" s="134" t="s">
        <v>1260</v>
      </c>
      <c r="I30" s="131" t="s">
        <v>1261</v>
      </c>
      <c r="J30" s="176"/>
    </row>
    <row r="31" spans="1:10" ht="12.9" customHeight="1">
      <c r="A31" s="134">
        <v>23</v>
      </c>
      <c r="B31" s="134">
        <v>8</v>
      </c>
      <c r="C31" s="176"/>
      <c r="D31" s="132" t="s">
        <v>357</v>
      </c>
      <c r="E31" s="134" t="s">
        <v>76</v>
      </c>
      <c r="F31" s="133" t="s">
        <v>69</v>
      </c>
      <c r="G31" s="133" t="s">
        <v>69</v>
      </c>
      <c r="H31" s="134" t="s">
        <v>1260</v>
      </c>
      <c r="I31" s="131" t="s">
        <v>1261</v>
      </c>
      <c r="J31" s="176"/>
    </row>
    <row r="32" spans="1:10" ht="12.9" customHeight="1">
      <c r="A32" s="134">
        <v>24</v>
      </c>
      <c r="B32" s="134">
        <v>9</v>
      </c>
      <c r="C32" s="176"/>
      <c r="D32" s="132" t="s">
        <v>109</v>
      </c>
      <c r="E32" s="134" t="s">
        <v>76</v>
      </c>
      <c r="F32" s="133" t="s">
        <v>77</v>
      </c>
      <c r="G32" s="133" t="s">
        <v>77</v>
      </c>
      <c r="H32" s="134" t="s">
        <v>1260</v>
      </c>
      <c r="I32" s="131" t="s">
        <v>1261</v>
      </c>
      <c r="J32" s="176"/>
    </row>
    <row r="33" spans="1:10" ht="12.9" customHeight="1">
      <c r="A33" s="134">
        <v>25</v>
      </c>
      <c r="B33" s="134">
        <v>10</v>
      </c>
      <c r="C33" s="134"/>
      <c r="D33" s="132" t="s">
        <v>98</v>
      </c>
      <c r="E33" s="134" t="s">
        <v>76</v>
      </c>
      <c r="F33" s="133" t="s">
        <v>70</v>
      </c>
      <c r="G33" s="133" t="s">
        <v>70</v>
      </c>
      <c r="H33" s="134" t="s">
        <v>1260</v>
      </c>
      <c r="I33" s="131" t="s">
        <v>1261</v>
      </c>
      <c r="J33" s="134"/>
    </row>
    <row r="34" spans="1:10" ht="12.9" customHeight="1">
      <c r="A34" s="134">
        <v>26</v>
      </c>
      <c r="B34" s="134">
        <v>11</v>
      </c>
      <c r="C34" s="134"/>
      <c r="D34" s="132" t="s">
        <v>91</v>
      </c>
      <c r="E34" s="134" t="s">
        <v>76</v>
      </c>
      <c r="F34" s="133" t="s">
        <v>1231</v>
      </c>
      <c r="G34" s="134" t="s">
        <v>1231</v>
      </c>
      <c r="H34" s="134" t="s">
        <v>1260</v>
      </c>
      <c r="I34" s="131" t="s">
        <v>1261</v>
      </c>
      <c r="J34" s="134"/>
    </row>
    <row r="35" spans="1:10" ht="12.9" customHeight="1">
      <c r="A35" s="134">
        <v>27</v>
      </c>
      <c r="B35" s="134">
        <v>12</v>
      </c>
      <c r="C35" s="134"/>
      <c r="D35" s="132" t="s">
        <v>735</v>
      </c>
      <c r="E35" s="134" t="s">
        <v>76</v>
      </c>
      <c r="F35" s="133" t="s">
        <v>78</v>
      </c>
      <c r="G35" s="134" t="s">
        <v>78</v>
      </c>
      <c r="H35" s="134" t="s">
        <v>1260</v>
      </c>
      <c r="I35" s="134" t="s">
        <v>1261</v>
      </c>
      <c r="J35" s="134"/>
    </row>
    <row r="36" spans="1:10" ht="12.9" customHeight="1">
      <c r="A36" s="134">
        <v>28</v>
      </c>
      <c r="B36" s="134">
        <v>13</v>
      </c>
      <c r="C36" s="134"/>
      <c r="D36" s="132" t="s">
        <v>746</v>
      </c>
      <c r="E36" s="134" t="s">
        <v>62</v>
      </c>
      <c r="F36" s="133" t="s">
        <v>73</v>
      </c>
      <c r="G36" s="134" t="s">
        <v>73</v>
      </c>
      <c r="H36" s="134" t="s">
        <v>1260</v>
      </c>
      <c r="I36" s="134" t="s">
        <v>1261</v>
      </c>
      <c r="J36" s="134"/>
    </row>
    <row r="37" spans="1:10" ht="12.9" customHeight="1">
      <c r="A37" s="134">
        <v>29</v>
      </c>
      <c r="B37" s="134">
        <v>14</v>
      </c>
      <c r="C37" s="134"/>
      <c r="D37" s="132" t="s">
        <v>139</v>
      </c>
      <c r="E37" s="134" t="s">
        <v>62</v>
      </c>
      <c r="F37" s="133" t="s">
        <v>80</v>
      </c>
      <c r="G37" s="134" t="s">
        <v>80</v>
      </c>
      <c r="H37" s="134" t="s">
        <v>1260</v>
      </c>
      <c r="I37" s="134" t="s">
        <v>1261</v>
      </c>
      <c r="J37" s="134"/>
    </row>
    <row r="38" spans="1:10" ht="12.9" customHeight="1">
      <c r="A38" s="134">
        <v>30</v>
      </c>
      <c r="B38" s="134">
        <v>15</v>
      </c>
      <c r="C38" s="134"/>
      <c r="D38" s="132" t="s">
        <v>166</v>
      </c>
      <c r="E38" s="134" t="s">
        <v>76</v>
      </c>
      <c r="F38" s="133" t="s">
        <v>82</v>
      </c>
      <c r="G38" s="134" t="s">
        <v>82</v>
      </c>
      <c r="H38" s="134" t="s">
        <v>1260</v>
      </c>
      <c r="I38" s="134" t="s">
        <v>1261</v>
      </c>
      <c r="J38" s="134"/>
    </row>
    <row r="39" spans="1:10" ht="12.9" customHeight="1">
      <c r="A39" s="134">
        <v>31</v>
      </c>
      <c r="B39" s="134">
        <v>16</v>
      </c>
      <c r="C39" s="134"/>
      <c r="D39" s="132" t="s">
        <v>684</v>
      </c>
      <c r="E39" s="134" t="s">
        <v>76</v>
      </c>
      <c r="F39" s="133" t="s">
        <v>70</v>
      </c>
      <c r="G39" s="134" t="s">
        <v>82</v>
      </c>
      <c r="H39" s="134" t="s">
        <v>1260</v>
      </c>
      <c r="I39" s="134" t="s">
        <v>1266</v>
      </c>
      <c r="J39" s="134"/>
    </row>
    <row r="40" spans="1:10" ht="12.9" customHeight="1">
      <c r="A40" s="134">
        <v>32</v>
      </c>
      <c r="B40" s="134">
        <v>17</v>
      </c>
      <c r="C40" s="134"/>
      <c r="D40" s="132" t="s">
        <v>699</v>
      </c>
      <c r="E40" s="134" t="s">
        <v>62</v>
      </c>
      <c r="F40" s="133" t="s">
        <v>70</v>
      </c>
      <c r="G40" s="134" t="s">
        <v>82</v>
      </c>
      <c r="H40" s="134" t="s">
        <v>1260</v>
      </c>
      <c r="I40" s="134" t="s">
        <v>1266</v>
      </c>
      <c r="J40" s="134"/>
    </row>
    <row r="41" spans="1:10" ht="12.9" customHeight="1">
      <c r="A41" s="134">
        <v>33</v>
      </c>
      <c r="B41" s="134">
        <v>18</v>
      </c>
      <c r="C41" s="134"/>
      <c r="D41" s="132" t="s">
        <v>704</v>
      </c>
      <c r="E41" s="134" t="s">
        <v>76</v>
      </c>
      <c r="F41" s="133" t="s">
        <v>82</v>
      </c>
      <c r="G41" s="134" t="s">
        <v>84</v>
      </c>
      <c r="H41" s="134" t="s">
        <v>1260</v>
      </c>
      <c r="I41" s="134" t="s">
        <v>1266</v>
      </c>
      <c r="J41" s="134"/>
    </row>
    <row r="42" spans="1:10" ht="12.9" customHeight="1">
      <c r="A42" s="134">
        <v>34</v>
      </c>
      <c r="B42" s="134">
        <v>19</v>
      </c>
      <c r="C42" s="134"/>
      <c r="D42" s="132" t="s">
        <v>329</v>
      </c>
      <c r="E42" s="134" t="s">
        <v>76</v>
      </c>
      <c r="F42" s="133" t="s">
        <v>84</v>
      </c>
      <c r="G42" s="134" t="s">
        <v>88</v>
      </c>
      <c r="H42" s="134" t="s">
        <v>1260</v>
      </c>
      <c r="I42" s="134" t="s">
        <v>1266</v>
      </c>
      <c r="J42" s="134"/>
    </row>
    <row r="43" spans="1:10" ht="12.9" customHeight="1">
      <c r="A43" s="134">
        <v>35</v>
      </c>
      <c r="B43" s="134">
        <v>20</v>
      </c>
      <c r="C43" s="134"/>
      <c r="D43" s="132" t="s">
        <v>168</v>
      </c>
      <c r="E43" s="134" t="s">
        <v>62</v>
      </c>
      <c r="F43" s="133" t="s">
        <v>93</v>
      </c>
      <c r="G43" s="134" t="s">
        <v>93</v>
      </c>
      <c r="H43" s="134" t="s">
        <v>1260</v>
      </c>
      <c r="I43" s="134" t="s">
        <v>1261</v>
      </c>
      <c r="J43" s="134"/>
    </row>
    <row r="44" spans="1:10" ht="12.9" customHeight="1">
      <c r="A44" s="134">
        <v>36</v>
      </c>
      <c r="B44" s="134">
        <v>21</v>
      </c>
      <c r="C44" s="134"/>
      <c r="D44" s="132" t="s">
        <v>678</v>
      </c>
      <c r="E44" s="134" t="s">
        <v>62</v>
      </c>
      <c r="F44" s="133" t="s">
        <v>93</v>
      </c>
      <c r="G44" s="134" t="s">
        <v>93</v>
      </c>
      <c r="H44" s="134" t="s">
        <v>1260</v>
      </c>
      <c r="I44" s="134" t="s">
        <v>1266</v>
      </c>
      <c r="J44" s="134"/>
    </row>
    <row r="45" spans="1:10" ht="12.9" customHeight="1">
      <c r="A45" s="134">
        <v>37</v>
      </c>
      <c r="B45" s="134">
        <v>22</v>
      </c>
      <c r="C45" s="134"/>
      <c r="D45" s="132" t="s">
        <v>714</v>
      </c>
      <c r="E45" s="134" t="s">
        <v>62</v>
      </c>
      <c r="F45" s="133" t="s">
        <v>93</v>
      </c>
      <c r="G45" s="134" t="s">
        <v>97</v>
      </c>
      <c r="H45" s="134" t="s">
        <v>1260</v>
      </c>
      <c r="I45" s="134" t="s">
        <v>1266</v>
      </c>
      <c r="J45" s="134"/>
    </row>
    <row r="46" spans="1:10" ht="12.9" customHeight="1">
      <c r="A46" s="134">
        <v>38</v>
      </c>
      <c r="B46" s="134">
        <v>23</v>
      </c>
      <c r="C46" s="134"/>
      <c r="D46" s="132" t="s">
        <v>468</v>
      </c>
      <c r="E46" s="134" t="s">
        <v>76</v>
      </c>
      <c r="F46" s="133" t="s">
        <v>97</v>
      </c>
      <c r="G46" s="134" t="s">
        <v>97</v>
      </c>
      <c r="H46" s="134" t="s">
        <v>1260</v>
      </c>
      <c r="I46" s="134" t="s">
        <v>1266</v>
      </c>
      <c r="J46" s="134"/>
    </row>
    <row r="47" spans="1:10" ht="12.9" customHeight="1">
      <c r="A47" s="134">
        <v>39</v>
      </c>
      <c r="B47" s="134">
        <v>24</v>
      </c>
      <c r="C47" s="134"/>
      <c r="D47" s="132" t="s">
        <v>173</v>
      </c>
      <c r="E47" s="134" t="s">
        <v>76</v>
      </c>
      <c r="F47" s="133" t="s">
        <v>97</v>
      </c>
      <c r="G47" s="134" t="s">
        <v>97</v>
      </c>
      <c r="H47" s="134" t="s">
        <v>1260</v>
      </c>
      <c r="I47" s="134" t="s">
        <v>1261</v>
      </c>
      <c r="J47" s="134"/>
    </row>
    <row r="48" spans="1:10" ht="12.9" customHeight="1">
      <c r="A48" s="134">
        <v>40</v>
      </c>
      <c r="B48" s="134">
        <v>25</v>
      </c>
      <c r="C48" s="134"/>
      <c r="D48" s="132" t="s">
        <v>710</v>
      </c>
      <c r="E48" s="134" t="s">
        <v>62</v>
      </c>
      <c r="F48" s="133" t="s">
        <v>100</v>
      </c>
      <c r="G48" s="134" t="s">
        <v>100</v>
      </c>
      <c r="H48" s="134" t="s">
        <v>1260</v>
      </c>
      <c r="I48" s="134" t="s">
        <v>1261</v>
      </c>
      <c r="J48" s="134"/>
    </row>
    <row r="49" spans="1:10" ht="12.9" customHeight="1">
      <c r="A49" s="134">
        <v>41</v>
      </c>
      <c r="B49" s="134">
        <v>26</v>
      </c>
      <c r="C49" s="134"/>
      <c r="D49" s="132" t="s">
        <v>483</v>
      </c>
      <c r="E49" s="134" t="s">
        <v>62</v>
      </c>
      <c r="F49" s="133" t="s">
        <v>100</v>
      </c>
      <c r="G49" s="134" t="s">
        <v>100</v>
      </c>
      <c r="H49" s="134" t="s">
        <v>1260</v>
      </c>
      <c r="I49" s="134" t="s">
        <v>1266</v>
      </c>
      <c r="J49" s="134"/>
    </row>
    <row r="50" spans="1:10" ht="12.9" customHeight="1">
      <c r="A50" s="134"/>
      <c r="B50" s="184">
        <v>45292</v>
      </c>
      <c r="C50" s="134"/>
      <c r="D50" s="134"/>
      <c r="E50" s="134"/>
      <c r="F50" s="133"/>
      <c r="G50" s="134"/>
      <c r="H50" s="134"/>
      <c r="I50" s="134"/>
      <c r="J50" s="134"/>
    </row>
    <row r="51" spans="1:10" ht="12.9" customHeight="1">
      <c r="A51" s="134">
        <v>42</v>
      </c>
      <c r="B51" s="134">
        <v>1</v>
      </c>
      <c r="C51" s="134"/>
      <c r="D51" s="132" t="s">
        <v>731</v>
      </c>
      <c r="E51" s="134" t="s">
        <v>62</v>
      </c>
      <c r="F51" s="133" t="s">
        <v>108</v>
      </c>
      <c r="G51" s="134" t="s">
        <v>108</v>
      </c>
      <c r="H51" s="134" t="s">
        <v>1260</v>
      </c>
      <c r="I51" s="134" t="s">
        <v>1261</v>
      </c>
      <c r="J51" s="134"/>
    </row>
    <row r="52" spans="1:10" ht="12.9" customHeight="1">
      <c r="A52" s="134">
        <v>43</v>
      </c>
      <c r="B52" s="134">
        <v>2</v>
      </c>
      <c r="C52" s="134"/>
      <c r="D52" s="132" t="s">
        <v>749</v>
      </c>
      <c r="E52" s="134" t="s">
        <v>62</v>
      </c>
      <c r="F52" s="133" t="s">
        <v>108</v>
      </c>
      <c r="G52" s="134" t="s">
        <v>108</v>
      </c>
      <c r="H52" s="134" t="s">
        <v>1260</v>
      </c>
      <c r="I52" s="134" t="s">
        <v>1261</v>
      </c>
      <c r="J52" s="134"/>
    </row>
    <row r="53" spans="1:10" ht="12.9" customHeight="1">
      <c r="A53" s="134">
        <v>44</v>
      </c>
      <c r="B53" s="134">
        <v>3</v>
      </c>
      <c r="C53" s="134"/>
      <c r="D53" s="132" t="s">
        <v>185</v>
      </c>
      <c r="E53" s="134" t="s">
        <v>62</v>
      </c>
      <c r="F53" s="133" t="s">
        <v>108</v>
      </c>
      <c r="G53" s="134" t="s">
        <v>108</v>
      </c>
      <c r="H53" s="134" t="s">
        <v>1260</v>
      </c>
      <c r="I53" s="134" t="s">
        <v>1266</v>
      </c>
      <c r="J53" s="134"/>
    </row>
    <row r="54" spans="1:10" ht="12.9" customHeight="1">
      <c r="A54" s="134">
        <v>45</v>
      </c>
      <c r="B54" s="134">
        <v>4</v>
      </c>
      <c r="C54" s="134"/>
      <c r="D54" s="132" t="s">
        <v>355</v>
      </c>
      <c r="E54" s="134" t="s">
        <v>62</v>
      </c>
      <c r="F54" s="133" t="s">
        <v>110</v>
      </c>
      <c r="G54" s="134" t="s">
        <v>110</v>
      </c>
      <c r="H54" s="134" t="s">
        <v>1260</v>
      </c>
      <c r="I54" s="134" t="s">
        <v>1261</v>
      </c>
      <c r="J54" s="134"/>
    </row>
    <row r="55" spans="1:10" ht="12.9" customHeight="1">
      <c r="A55" s="134">
        <v>46</v>
      </c>
      <c r="B55" s="134">
        <v>5</v>
      </c>
      <c r="C55" s="134"/>
      <c r="D55" s="132" t="s">
        <v>682</v>
      </c>
      <c r="E55" s="134" t="s">
        <v>62</v>
      </c>
      <c r="F55" s="133" t="s">
        <v>103</v>
      </c>
      <c r="G55" s="134" t="s">
        <v>104</v>
      </c>
      <c r="H55" s="134" t="s">
        <v>1260</v>
      </c>
      <c r="I55" s="134" t="s">
        <v>1261</v>
      </c>
      <c r="J55" s="134"/>
    </row>
    <row r="56" spans="1:10" ht="12.9" customHeight="1">
      <c r="A56" s="134">
        <v>47</v>
      </c>
      <c r="B56" s="134">
        <v>6</v>
      </c>
      <c r="C56" s="134"/>
      <c r="D56" s="132" t="s">
        <v>155</v>
      </c>
      <c r="E56" s="134" t="s">
        <v>243</v>
      </c>
      <c r="F56" s="133" t="s">
        <v>115</v>
      </c>
      <c r="G56" s="134" t="s">
        <v>115</v>
      </c>
      <c r="H56" s="134" t="s">
        <v>1260</v>
      </c>
      <c r="I56" s="134" t="s">
        <v>1261</v>
      </c>
      <c r="J56" s="210"/>
    </row>
    <row r="57" spans="1:10" ht="12.9" customHeight="1">
      <c r="A57" s="134">
        <v>48</v>
      </c>
      <c r="B57" s="134">
        <v>7</v>
      </c>
      <c r="C57" s="134"/>
      <c r="D57" s="132" t="s">
        <v>775</v>
      </c>
      <c r="E57" s="134" t="s">
        <v>112</v>
      </c>
      <c r="F57" s="133" t="s">
        <v>126</v>
      </c>
      <c r="G57" s="134" t="s">
        <v>126</v>
      </c>
      <c r="H57" s="134" t="s">
        <v>1260</v>
      </c>
      <c r="I57" s="134" t="s">
        <v>1261</v>
      </c>
      <c r="J57" s="176"/>
    </row>
    <row r="58" spans="1:10" ht="12.9" customHeight="1">
      <c r="A58" s="134">
        <v>49</v>
      </c>
      <c r="B58" s="134">
        <v>8</v>
      </c>
      <c r="C58" s="134"/>
      <c r="D58" s="132" t="s">
        <v>740</v>
      </c>
      <c r="E58" s="134" t="s">
        <v>62</v>
      </c>
      <c r="F58" s="133" t="s">
        <v>113</v>
      </c>
      <c r="G58" s="134" t="s">
        <v>113</v>
      </c>
      <c r="H58" s="134" t="s">
        <v>1260</v>
      </c>
      <c r="I58" s="134" t="s">
        <v>1261</v>
      </c>
      <c r="J58" s="134"/>
    </row>
    <row r="59" spans="1:10" ht="12.9" customHeight="1">
      <c r="A59" s="134">
        <v>50</v>
      </c>
      <c r="B59" s="134">
        <v>9</v>
      </c>
      <c r="C59" s="134"/>
      <c r="D59" s="132" t="s">
        <v>761</v>
      </c>
      <c r="E59" s="134" t="s">
        <v>62</v>
      </c>
      <c r="F59" s="133" t="s">
        <v>124</v>
      </c>
      <c r="G59" s="134" t="s">
        <v>132</v>
      </c>
      <c r="H59" s="134" t="s">
        <v>1260</v>
      </c>
      <c r="I59" s="134" t="s">
        <v>1261</v>
      </c>
      <c r="J59" s="134"/>
    </row>
    <row r="60" spans="1:10" ht="12.9" customHeight="1">
      <c r="A60" s="134">
        <v>51</v>
      </c>
      <c r="B60" s="134">
        <v>10</v>
      </c>
      <c r="C60" s="134"/>
      <c r="D60" s="132" t="s">
        <v>751</v>
      </c>
      <c r="E60" s="129" t="s">
        <v>76</v>
      </c>
      <c r="F60" s="133" t="s">
        <v>128</v>
      </c>
      <c r="G60" s="133" t="s">
        <v>128</v>
      </c>
      <c r="H60" s="134" t="s">
        <v>1260</v>
      </c>
      <c r="I60" s="134" t="s">
        <v>1261</v>
      </c>
      <c r="J60" s="134"/>
    </row>
    <row r="61" spans="1:10" ht="12.9" customHeight="1">
      <c r="A61" s="134">
        <v>52</v>
      </c>
      <c r="B61" s="134">
        <v>11</v>
      </c>
      <c r="C61" s="134"/>
      <c r="D61" s="132" t="s">
        <v>778</v>
      </c>
      <c r="E61" s="129" t="s">
        <v>243</v>
      </c>
      <c r="F61" s="133" t="s">
        <v>128</v>
      </c>
      <c r="G61" s="133" t="s">
        <v>128</v>
      </c>
      <c r="H61" s="134" t="s">
        <v>1260</v>
      </c>
      <c r="I61" s="134" t="s">
        <v>1261</v>
      </c>
      <c r="J61" s="134"/>
    </row>
    <row r="62" spans="1:10" ht="12.9" customHeight="1">
      <c r="A62" s="134">
        <v>53</v>
      </c>
      <c r="B62" s="134">
        <v>12</v>
      </c>
      <c r="C62" s="134"/>
      <c r="D62" s="132" t="s">
        <v>557</v>
      </c>
      <c r="E62" s="129" t="s">
        <v>62</v>
      </c>
      <c r="F62" s="133" t="s">
        <v>1267</v>
      </c>
      <c r="G62" s="133" t="s">
        <v>1267</v>
      </c>
      <c r="H62" s="134" t="s">
        <v>1260</v>
      </c>
      <c r="I62" s="134" t="s">
        <v>1261</v>
      </c>
      <c r="J62" s="134"/>
    </row>
    <row r="63" spans="1:10" ht="12.9" customHeight="1">
      <c r="A63" s="134">
        <v>54</v>
      </c>
      <c r="B63" s="134">
        <v>13</v>
      </c>
      <c r="C63" s="134"/>
      <c r="D63" s="132" t="s">
        <v>676</v>
      </c>
      <c r="E63" s="129" t="s">
        <v>76</v>
      </c>
      <c r="F63" s="133" t="s">
        <v>138</v>
      </c>
      <c r="G63" s="133" t="s">
        <v>138</v>
      </c>
      <c r="H63" s="134" t="s">
        <v>1260</v>
      </c>
      <c r="I63" s="134" t="s">
        <v>1261</v>
      </c>
      <c r="J63" s="134"/>
    </row>
    <row r="64" spans="1:10" ht="12.9" customHeight="1">
      <c r="A64" s="134">
        <v>55</v>
      </c>
      <c r="B64" s="134">
        <v>14</v>
      </c>
      <c r="C64" s="134"/>
      <c r="D64" s="132" t="s">
        <v>759</v>
      </c>
      <c r="E64" s="129" t="s">
        <v>76</v>
      </c>
      <c r="F64" s="133" t="s">
        <v>141</v>
      </c>
      <c r="G64" s="133" t="s">
        <v>141</v>
      </c>
      <c r="H64" s="134" t="s">
        <v>1260</v>
      </c>
      <c r="I64" s="134" t="s">
        <v>1261</v>
      </c>
      <c r="J64" s="134"/>
    </row>
    <row r="65" spans="1:10" ht="12.9" customHeight="1">
      <c r="A65" s="134">
        <v>56</v>
      </c>
      <c r="B65" s="134">
        <v>15</v>
      </c>
      <c r="C65" s="134"/>
      <c r="D65" s="132" t="s">
        <v>694</v>
      </c>
      <c r="E65" s="134" t="s">
        <v>62</v>
      </c>
      <c r="F65" s="133" t="s">
        <v>149</v>
      </c>
      <c r="G65" s="134" t="s">
        <v>149</v>
      </c>
      <c r="H65" s="134" t="s">
        <v>1260</v>
      </c>
      <c r="I65" s="134" t="s">
        <v>1261</v>
      </c>
      <c r="J65" s="134"/>
    </row>
    <row r="66" spans="1:10" ht="12.9" customHeight="1">
      <c r="A66" s="134">
        <v>57</v>
      </c>
      <c r="B66" s="134">
        <v>16</v>
      </c>
      <c r="C66" s="134"/>
      <c r="D66" s="132" t="s">
        <v>326</v>
      </c>
      <c r="E66" s="134" t="s">
        <v>62</v>
      </c>
      <c r="F66" s="133" t="s">
        <v>160</v>
      </c>
      <c r="G66" s="134" t="s">
        <v>160</v>
      </c>
      <c r="H66" s="134" t="s">
        <v>1260</v>
      </c>
      <c r="I66" s="134" t="s">
        <v>1268</v>
      </c>
      <c r="J66" s="134"/>
    </row>
    <row r="67" spans="1:10" ht="12.9" customHeight="1">
      <c r="A67" s="134">
        <v>58</v>
      </c>
      <c r="B67" s="134">
        <v>17</v>
      </c>
      <c r="C67" s="134"/>
      <c r="D67" s="132" t="s">
        <v>375</v>
      </c>
      <c r="E67" s="134" t="s">
        <v>76</v>
      </c>
      <c r="F67" s="133" t="s">
        <v>161</v>
      </c>
      <c r="G67" s="134" t="s">
        <v>161</v>
      </c>
      <c r="H67" s="134" t="s">
        <v>1260</v>
      </c>
      <c r="I67" s="134" t="s">
        <v>1268</v>
      </c>
      <c r="J67" s="134"/>
    </row>
    <row r="68" spans="1:10" ht="12.9" customHeight="1">
      <c r="A68" s="134">
        <v>59</v>
      </c>
      <c r="B68" s="134">
        <v>18</v>
      </c>
      <c r="C68" s="134"/>
      <c r="D68" s="132" t="s">
        <v>521</v>
      </c>
      <c r="E68" s="134" t="s">
        <v>76</v>
      </c>
      <c r="F68" s="133" t="s">
        <v>165</v>
      </c>
      <c r="G68" s="134" t="s">
        <v>165</v>
      </c>
      <c r="H68" s="134" t="s">
        <v>1260</v>
      </c>
      <c r="I68" s="134" t="s">
        <v>1268</v>
      </c>
      <c r="J68" s="134"/>
    </row>
    <row r="69" spans="1:10" ht="12.9" customHeight="1">
      <c r="A69" s="134">
        <v>60</v>
      </c>
      <c r="B69" s="134">
        <v>19</v>
      </c>
      <c r="C69" s="176"/>
      <c r="D69" s="132" t="s">
        <v>677</v>
      </c>
      <c r="E69" s="134" t="s">
        <v>62</v>
      </c>
      <c r="F69" s="133" t="s">
        <v>171</v>
      </c>
      <c r="G69" s="133" t="s">
        <v>171</v>
      </c>
      <c r="H69" s="134" t="s">
        <v>1260</v>
      </c>
      <c r="I69" s="134" t="s">
        <v>1261</v>
      </c>
      <c r="J69" s="176"/>
    </row>
    <row r="70" spans="1:10" ht="12.9" customHeight="1">
      <c r="A70" s="134">
        <v>61</v>
      </c>
      <c r="B70" s="134">
        <v>20</v>
      </c>
      <c r="C70" s="176"/>
      <c r="D70" s="132" t="s">
        <v>503</v>
      </c>
      <c r="E70" s="134" t="s">
        <v>76</v>
      </c>
      <c r="F70" s="133" t="s">
        <v>171</v>
      </c>
      <c r="G70" s="133" t="s">
        <v>171</v>
      </c>
      <c r="H70" s="134" t="s">
        <v>1260</v>
      </c>
      <c r="I70" s="134" t="s">
        <v>1268</v>
      </c>
      <c r="J70" s="176"/>
    </row>
    <row r="71" spans="1:10" ht="12.9" customHeight="1">
      <c r="A71" s="134">
        <v>62</v>
      </c>
      <c r="B71" s="134">
        <v>21</v>
      </c>
      <c r="C71" s="176"/>
      <c r="D71" s="132" t="s">
        <v>738</v>
      </c>
      <c r="E71" s="134" t="s">
        <v>76</v>
      </c>
      <c r="F71" s="133" t="s">
        <v>172</v>
      </c>
      <c r="G71" s="133" t="s">
        <v>172</v>
      </c>
      <c r="H71" s="134" t="s">
        <v>1260</v>
      </c>
      <c r="I71" s="134" t="s">
        <v>1268</v>
      </c>
      <c r="J71" s="176"/>
    </row>
    <row r="72" spans="1:10" ht="12.9" customHeight="1">
      <c r="A72" s="134">
        <v>63</v>
      </c>
      <c r="B72" s="134">
        <v>22</v>
      </c>
      <c r="C72" s="176"/>
      <c r="D72" s="132" t="s">
        <v>748</v>
      </c>
      <c r="E72" s="134" t="s">
        <v>62</v>
      </c>
      <c r="F72" s="133" t="s">
        <v>174</v>
      </c>
      <c r="G72" s="133" t="s">
        <v>174</v>
      </c>
      <c r="H72" s="134" t="s">
        <v>1260</v>
      </c>
      <c r="I72" s="134" t="s">
        <v>1268</v>
      </c>
      <c r="J72" s="176"/>
    </row>
    <row r="73" spans="1:10" ht="12.9" customHeight="1">
      <c r="A73" s="134">
        <v>64</v>
      </c>
      <c r="B73" s="134">
        <v>23</v>
      </c>
      <c r="C73" s="176"/>
      <c r="D73" s="132" t="s">
        <v>762</v>
      </c>
      <c r="E73" s="134" t="s">
        <v>1269</v>
      </c>
      <c r="F73" s="133" t="s">
        <v>174</v>
      </c>
      <c r="G73" s="133" t="s">
        <v>174</v>
      </c>
      <c r="H73" s="134" t="s">
        <v>1260</v>
      </c>
      <c r="I73" s="134" t="s">
        <v>1261</v>
      </c>
      <c r="J73" s="176"/>
    </row>
    <row r="74" spans="1:10" ht="12.9" customHeight="1">
      <c r="A74" s="134">
        <v>65</v>
      </c>
      <c r="B74" s="134">
        <v>24</v>
      </c>
      <c r="C74" s="176"/>
      <c r="D74" s="132" t="s">
        <v>756</v>
      </c>
      <c r="E74" s="135" t="s">
        <v>62</v>
      </c>
      <c r="F74" s="133" t="s">
        <v>176</v>
      </c>
      <c r="G74" s="133" t="s">
        <v>176</v>
      </c>
      <c r="H74" s="134" t="s">
        <v>1260</v>
      </c>
      <c r="I74" s="134" t="s">
        <v>1268</v>
      </c>
      <c r="J74" s="176"/>
    </row>
    <row r="75" spans="1:10" ht="12.9" customHeight="1">
      <c r="A75" s="134">
        <v>66</v>
      </c>
      <c r="B75" s="134">
        <v>25</v>
      </c>
      <c r="C75" s="134"/>
      <c r="D75" s="132" t="s">
        <v>691</v>
      </c>
      <c r="E75" s="134" t="s">
        <v>62</v>
      </c>
      <c r="F75" s="133" t="s">
        <v>176</v>
      </c>
      <c r="G75" s="133" t="s">
        <v>176</v>
      </c>
      <c r="H75" s="134" t="s">
        <v>1260</v>
      </c>
      <c r="I75" s="134" t="s">
        <v>1261</v>
      </c>
      <c r="J75" s="134"/>
    </row>
    <row r="76" spans="1:10" ht="12.9" customHeight="1">
      <c r="A76" s="134">
        <v>67</v>
      </c>
      <c r="B76" s="134">
        <v>26</v>
      </c>
      <c r="C76" s="134"/>
      <c r="D76" s="132" t="s">
        <v>322</v>
      </c>
      <c r="E76" s="134" t="s">
        <v>76</v>
      </c>
      <c r="F76" s="133" t="s">
        <v>179</v>
      </c>
      <c r="G76" s="134" t="s">
        <v>179</v>
      </c>
      <c r="H76" s="134" t="s">
        <v>1260</v>
      </c>
      <c r="I76" s="134" t="s">
        <v>1268</v>
      </c>
      <c r="J76" s="134"/>
    </row>
    <row r="77" spans="1:10" ht="12.9" customHeight="1">
      <c r="A77" s="134"/>
      <c r="B77" s="527" t="s">
        <v>181</v>
      </c>
      <c r="C77" s="134"/>
      <c r="D77" s="134"/>
      <c r="E77" s="134"/>
      <c r="F77" s="133"/>
      <c r="G77" s="134"/>
      <c r="H77" s="134"/>
      <c r="I77" s="134"/>
      <c r="J77" s="134"/>
    </row>
    <row r="78" spans="1:10" ht="12.9" customHeight="1">
      <c r="A78" s="134">
        <v>68</v>
      </c>
      <c r="B78" s="134">
        <v>1</v>
      </c>
      <c r="C78" s="134"/>
      <c r="D78" s="132" t="s">
        <v>416</v>
      </c>
      <c r="E78" s="134" t="s">
        <v>1269</v>
      </c>
      <c r="F78" s="133" t="s">
        <v>183</v>
      </c>
      <c r="G78" s="134" t="s">
        <v>183</v>
      </c>
      <c r="H78" s="134" t="s">
        <v>1260</v>
      </c>
      <c r="I78" s="134" t="s">
        <v>1261</v>
      </c>
      <c r="J78" s="134"/>
    </row>
    <row r="79" spans="1:10" ht="12.9" customHeight="1">
      <c r="A79" s="134">
        <v>69</v>
      </c>
      <c r="B79" s="134">
        <v>2</v>
      </c>
      <c r="C79" s="134"/>
      <c r="D79" s="132" t="s">
        <v>786</v>
      </c>
      <c r="E79" s="134" t="s">
        <v>76</v>
      </c>
      <c r="F79" s="133" t="s">
        <v>183</v>
      </c>
      <c r="G79" s="134" t="s">
        <v>183</v>
      </c>
      <c r="H79" s="134" t="s">
        <v>1260</v>
      </c>
      <c r="I79" s="134" t="s">
        <v>1268</v>
      </c>
      <c r="J79" s="134"/>
    </row>
    <row r="80" spans="1:10" ht="12.9" customHeight="1">
      <c r="A80" s="134">
        <v>70</v>
      </c>
      <c r="B80" s="134">
        <v>3</v>
      </c>
      <c r="C80" s="134"/>
      <c r="D80" s="132" t="s">
        <v>170</v>
      </c>
      <c r="E80" s="134" t="s">
        <v>76</v>
      </c>
      <c r="F80" s="133" t="s">
        <v>184</v>
      </c>
      <c r="G80" s="134" t="s">
        <v>184</v>
      </c>
      <c r="H80" s="134" t="s">
        <v>1260</v>
      </c>
      <c r="I80" s="134" t="s">
        <v>1261</v>
      </c>
      <c r="J80" s="134"/>
    </row>
    <row r="81" spans="1:13" ht="12.9" customHeight="1">
      <c r="A81" s="134">
        <v>71</v>
      </c>
      <c r="B81" s="134">
        <v>4</v>
      </c>
      <c r="C81" s="134"/>
      <c r="D81" s="132" t="s">
        <v>294</v>
      </c>
      <c r="E81" s="134" t="s">
        <v>76</v>
      </c>
      <c r="F81" s="133" t="s">
        <v>189</v>
      </c>
      <c r="G81" s="133" t="s">
        <v>189</v>
      </c>
      <c r="H81" s="134" t="s">
        <v>1260</v>
      </c>
      <c r="I81" s="134" t="s">
        <v>1268</v>
      </c>
      <c r="J81" s="134"/>
      <c r="K81" s="211"/>
      <c r="L81" s="211"/>
      <c r="M81" s="211"/>
    </row>
    <row r="82" spans="1:13" ht="12.9" customHeight="1">
      <c r="A82" s="134">
        <v>72</v>
      </c>
      <c r="B82" s="134">
        <v>5</v>
      </c>
      <c r="C82" s="134"/>
      <c r="D82" s="132" t="s">
        <v>782</v>
      </c>
      <c r="E82" s="134" t="s">
        <v>62</v>
      </c>
      <c r="F82" s="133" t="s">
        <v>190</v>
      </c>
      <c r="G82" s="133" t="s">
        <v>190</v>
      </c>
      <c r="H82" s="134" t="s">
        <v>1260</v>
      </c>
      <c r="I82" s="134" t="s">
        <v>1268</v>
      </c>
      <c r="J82" s="134"/>
      <c r="K82" s="211"/>
      <c r="L82" s="211"/>
      <c r="M82" s="211"/>
    </row>
    <row r="83" spans="1:13" ht="12.9" customHeight="1">
      <c r="A83" s="134">
        <v>73</v>
      </c>
      <c r="B83" s="134">
        <v>6</v>
      </c>
      <c r="C83" s="134"/>
      <c r="D83" s="132" t="s">
        <v>702</v>
      </c>
      <c r="E83" s="134" t="s">
        <v>62</v>
      </c>
      <c r="F83" s="133" t="s">
        <v>190</v>
      </c>
      <c r="G83" s="133" t="s">
        <v>190</v>
      </c>
      <c r="H83" s="134" t="s">
        <v>1260</v>
      </c>
      <c r="I83" s="134" t="s">
        <v>1261</v>
      </c>
      <c r="J83" s="134"/>
      <c r="K83" s="211"/>
      <c r="L83" s="211"/>
      <c r="M83" s="211"/>
    </row>
    <row r="84" spans="1:13" ht="12.9" customHeight="1">
      <c r="A84" s="134">
        <v>74</v>
      </c>
      <c r="B84" s="134">
        <v>7</v>
      </c>
      <c r="C84" s="134"/>
      <c r="D84" s="132" t="s">
        <v>542</v>
      </c>
      <c r="E84" s="134" t="s">
        <v>62</v>
      </c>
      <c r="F84" s="133" t="s">
        <v>190</v>
      </c>
      <c r="G84" s="134" t="s">
        <v>197</v>
      </c>
      <c r="H84" s="134" t="s">
        <v>1260</v>
      </c>
      <c r="I84" s="134" t="s">
        <v>1261</v>
      </c>
      <c r="J84" s="134"/>
      <c r="K84" s="211"/>
      <c r="L84" s="211"/>
      <c r="M84" s="211"/>
    </row>
    <row r="85" spans="1:13" ht="12.9" customHeight="1">
      <c r="A85" s="134">
        <v>75</v>
      </c>
      <c r="B85" s="134">
        <v>8</v>
      </c>
      <c r="C85" s="134"/>
      <c r="D85" s="132" t="s">
        <v>492</v>
      </c>
      <c r="E85" s="134" t="s">
        <v>76</v>
      </c>
      <c r="F85" s="133" t="s">
        <v>190</v>
      </c>
      <c r="G85" s="134" t="s">
        <v>197</v>
      </c>
      <c r="H85" s="134" t="s">
        <v>1260</v>
      </c>
      <c r="I85" s="134" t="s">
        <v>1268</v>
      </c>
      <c r="J85" s="134"/>
      <c r="K85" s="211"/>
      <c r="L85" s="211"/>
      <c r="M85" s="211"/>
    </row>
    <row r="86" spans="1:13" ht="12.9" customHeight="1">
      <c r="A86" s="134">
        <v>76</v>
      </c>
      <c r="B86" s="134">
        <v>9</v>
      </c>
      <c r="C86" s="134"/>
      <c r="D86" s="132" t="s">
        <v>135</v>
      </c>
      <c r="E86" s="134" t="s">
        <v>76</v>
      </c>
      <c r="F86" s="133" t="s">
        <v>192</v>
      </c>
      <c r="G86" s="133" t="s">
        <v>192</v>
      </c>
      <c r="H86" s="134" t="s">
        <v>1260</v>
      </c>
      <c r="I86" s="134" t="s">
        <v>1261</v>
      </c>
      <c r="J86" s="134"/>
      <c r="K86" s="211"/>
      <c r="L86" s="211"/>
      <c r="M86" s="211"/>
    </row>
    <row r="87" spans="1:13" ht="12.9" customHeight="1">
      <c r="A87" s="134">
        <v>77</v>
      </c>
      <c r="B87" s="134">
        <v>10</v>
      </c>
      <c r="C87" s="134"/>
      <c r="D87" s="132" t="s">
        <v>530</v>
      </c>
      <c r="E87" s="134" t="s">
        <v>62</v>
      </c>
      <c r="F87" s="133" t="s">
        <v>1270</v>
      </c>
      <c r="G87" s="133" t="s">
        <v>1270</v>
      </c>
      <c r="H87" s="134" t="s">
        <v>1260</v>
      </c>
      <c r="I87" s="134" t="s">
        <v>1261</v>
      </c>
      <c r="J87" s="134"/>
      <c r="K87" s="211"/>
      <c r="L87" s="211"/>
      <c r="M87" s="211"/>
    </row>
    <row r="88" spans="1:13" ht="12.9" customHeight="1">
      <c r="A88" s="134">
        <v>78</v>
      </c>
      <c r="B88" s="134">
        <v>11</v>
      </c>
      <c r="C88" s="134"/>
      <c r="D88" s="132" t="s">
        <v>791</v>
      </c>
      <c r="E88" s="134" t="s">
        <v>62</v>
      </c>
      <c r="F88" s="133" t="s">
        <v>1270</v>
      </c>
      <c r="G88" s="133" t="s">
        <v>1270</v>
      </c>
      <c r="H88" s="134" t="s">
        <v>1260</v>
      </c>
      <c r="I88" s="134" t="s">
        <v>1268</v>
      </c>
      <c r="J88" s="134"/>
      <c r="K88" s="211"/>
      <c r="L88" s="211"/>
      <c r="M88" s="211"/>
    </row>
    <row r="89" spans="1:13" ht="12.9" customHeight="1">
      <c r="A89" s="134">
        <v>79</v>
      </c>
      <c r="B89" s="134">
        <v>12</v>
      </c>
      <c r="C89" s="134"/>
      <c r="D89" s="154" t="s">
        <v>526</v>
      </c>
      <c r="E89" s="134" t="s">
        <v>62</v>
      </c>
      <c r="F89" s="133" t="s">
        <v>202</v>
      </c>
      <c r="G89" s="133" t="s">
        <v>202</v>
      </c>
      <c r="H89" s="134" t="s">
        <v>1260</v>
      </c>
      <c r="I89" s="134" t="s">
        <v>1261</v>
      </c>
      <c r="J89" s="134"/>
      <c r="K89" s="211"/>
      <c r="L89" s="211"/>
      <c r="M89" s="211"/>
    </row>
    <row r="90" spans="1:13" ht="12.9" customHeight="1">
      <c r="A90" s="134">
        <v>80</v>
      </c>
      <c r="B90" s="134">
        <v>13</v>
      </c>
      <c r="C90" s="134"/>
      <c r="D90" s="132" t="s">
        <v>785</v>
      </c>
      <c r="E90" s="134" t="s">
        <v>76</v>
      </c>
      <c r="F90" s="133" t="s">
        <v>199</v>
      </c>
      <c r="G90" s="133" t="s">
        <v>199</v>
      </c>
      <c r="H90" s="134" t="s">
        <v>1260</v>
      </c>
      <c r="I90" s="134" t="s">
        <v>1268</v>
      </c>
      <c r="J90" s="134"/>
      <c r="K90" s="211"/>
      <c r="L90" s="211"/>
      <c r="M90" s="211"/>
    </row>
    <row r="91" spans="1:13" ht="12.9" customHeight="1">
      <c r="A91" s="134">
        <v>81</v>
      </c>
      <c r="B91" s="134">
        <v>14</v>
      </c>
      <c r="C91" s="134"/>
      <c r="D91" s="132" t="s">
        <v>765</v>
      </c>
      <c r="E91" s="134" t="s">
        <v>249</v>
      </c>
      <c r="F91" s="133" t="s">
        <v>203</v>
      </c>
      <c r="G91" s="133" t="s">
        <v>203</v>
      </c>
      <c r="H91" s="134" t="s">
        <v>1260</v>
      </c>
      <c r="I91" s="134" t="s">
        <v>1268</v>
      </c>
      <c r="J91" s="134"/>
      <c r="K91" s="211"/>
      <c r="L91" s="211"/>
      <c r="M91" s="211"/>
    </row>
    <row r="92" spans="1:13" ht="12.9" customHeight="1">
      <c r="A92" s="134">
        <v>82</v>
      </c>
      <c r="B92" s="134">
        <v>15</v>
      </c>
      <c r="C92" s="134"/>
      <c r="D92" s="154" t="s">
        <v>712</v>
      </c>
      <c r="E92" s="134" t="s">
        <v>62</v>
      </c>
      <c r="F92" s="133" t="s">
        <v>207</v>
      </c>
      <c r="G92" s="133" t="s">
        <v>207</v>
      </c>
      <c r="H92" s="134" t="s">
        <v>1260</v>
      </c>
      <c r="I92" s="134" t="s">
        <v>1261</v>
      </c>
      <c r="J92" s="134"/>
      <c r="K92" s="211"/>
      <c r="L92" s="211"/>
      <c r="M92" s="211"/>
    </row>
    <row r="93" spans="1:13" ht="12.9" customHeight="1">
      <c r="A93" s="134">
        <v>83</v>
      </c>
      <c r="B93" s="134">
        <v>16</v>
      </c>
      <c r="C93" s="134"/>
      <c r="D93" s="132" t="s">
        <v>792</v>
      </c>
      <c r="E93" s="134" t="s">
        <v>76</v>
      </c>
      <c r="F93" s="133" t="s">
        <v>217</v>
      </c>
      <c r="G93" s="133" t="s">
        <v>217</v>
      </c>
      <c r="H93" s="134" t="s">
        <v>1260</v>
      </c>
      <c r="I93" s="134" t="s">
        <v>1268</v>
      </c>
      <c r="J93" s="134"/>
      <c r="K93" s="211"/>
      <c r="L93" s="211"/>
      <c r="M93" s="211"/>
    </row>
    <row r="94" spans="1:13" ht="12.9" customHeight="1">
      <c r="A94" s="134">
        <v>84</v>
      </c>
      <c r="B94" s="134">
        <v>17</v>
      </c>
      <c r="C94" s="134"/>
      <c r="D94" s="132" t="s">
        <v>773</v>
      </c>
      <c r="E94" s="134" t="s">
        <v>1269</v>
      </c>
      <c r="F94" s="133" t="s">
        <v>218</v>
      </c>
      <c r="G94" s="133" t="s">
        <v>218</v>
      </c>
      <c r="H94" s="134" t="s">
        <v>1260</v>
      </c>
      <c r="I94" s="134" t="s">
        <v>1261</v>
      </c>
      <c r="J94" s="134"/>
      <c r="K94" s="211"/>
      <c r="L94" s="211"/>
      <c r="M94" s="211">
        <f>127-104</f>
        <v>23</v>
      </c>
    </row>
    <row r="95" spans="1:13" ht="12.9" customHeight="1">
      <c r="A95" s="134">
        <v>85</v>
      </c>
      <c r="B95" s="134">
        <v>18</v>
      </c>
      <c r="C95" s="134"/>
      <c r="D95" s="132" t="s">
        <v>777</v>
      </c>
      <c r="E95" s="134" t="s">
        <v>76</v>
      </c>
      <c r="F95" s="133" t="s">
        <v>221</v>
      </c>
      <c r="G95" s="133" t="s">
        <v>221</v>
      </c>
      <c r="H95" s="134" t="s">
        <v>1260</v>
      </c>
      <c r="I95" s="134" t="s">
        <v>1261</v>
      </c>
      <c r="J95" s="134"/>
      <c r="K95" s="211"/>
      <c r="L95" s="211"/>
      <c r="M95" s="211">
        <f>127-111</f>
        <v>16</v>
      </c>
    </row>
    <row r="96" spans="1:13" ht="12.9" customHeight="1">
      <c r="A96" s="134">
        <v>86</v>
      </c>
      <c r="B96" s="134">
        <v>19</v>
      </c>
      <c r="C96" s="134"/>
      <c r="D96" s="132" t="s">
        <v>506</v>
      </c>
      <c r="E96" s="134" t="s">
        <v>76</v>
      </c>
      <c r="F96" s="133" t="s">
        <v>235</v>
      </c>
      <c r="G96" s="133" t="s">
        <v>235</v>
      </c>
      <c r="H96" s="134" t="s">
        <v>1260</v>
      </c>
      <c r="I96" s="134" t="s">
        <v>1261</v>
      </c>
      <c r="J96" s="134"/>
      <c r="K96" s="211"/>
      <c r="L96" s="211"/>
      <c r="M96" s="211">
        <f>M94-M95</f>
        <v>7</v>
      </c>
    </row>
    <row r="97" spans="1:13" ht="12.9" customHeight="1">
      <c r="A97" s="134">
        <v>87</v>
      </c>
      <c r="B97" s="134">
        <v>20</v>
      </c>
      <c r="C97" s="134"/>
      <c r="D97" s="132" t="s">
        <v>533</v>
      </c>
      <c r="E97" s="134" t="s">
        <v>1269</v>
      </c>
      <c r="F97" s="133" t="s">
        <v>236</v>
      </c>
      <c r="G97" s="133" t="s">
        <v>236</v>
      </c>
      <c r="H97" s="134" t="s">
        <v>1260</v>
      </c>
      <c r="I97" s="134" t="s">
        <v>1261</v>
      </c>
      <c r="J97" s="134"/>
      <c r="K97" s="211"/>
      <c r="L97" s="211"/>
      <c r="M97" s="211"/>
    </row>
    <row r="98" spans="1:13" ht="12.9" customHeight="1">
      <c r="A98" s="134">
        <v>88</v>
      </c>
      <c r="B98" s="134">
        <v>21</v>
      </c>
      <c r="C98" s="134"/>
      <c r="D98" s="132" t="s">
        <v>555</v>
      </c>
      <c r="E98" s="134" t="s">
        <v>62</v>
      </c>
      <c r="F98" s="133" t="s">
        <v>246</v>
      </c>
      <c r="G98" s="133" t="s">
        <v>246</v>
      </c>
      <c r="H98" s="134" t="s">
        <v>1260</v>
      </c>
      <c r="I98" s="134" t="s">
        <v>1268</v>
      </c>
      <c r="J98" s="134"/>
      <c r="K98" s="211"/>
      <c r="L98" s="211"/>
      <c r="M98" s="211"/>
    </row>
    <row r="99" spans="1:13" ht="12.9" customHeight="1">
      <c r="A99" s="134">
        <v>89</v>
      </c>
      <c r="B99" s="134">
        <v>22</v>
      </c>
      <c r="C99" s="134"/>
      <c r="D99" s="132" t="s">
        <v>724</v>
      </c>
      <c r="E99" s="134" t="s">
        <v>76</v>
      </c>
      <c r="F99" s="133" t="s">
        <v>241</v>
      </c>
      <c r="G99" s="133" t="s">
        <v>241</v>
      </c>
      <c r="H99" s="134" t="s">
        <v>1260</v>
      </c>
      <c r="I99" s="134" t="s">
        <v>1268</v>
      </c>
      <c r="J99" s="134"/>
      <c r="K99" s="211"/>
      <c r="L99" s="211"/>
      <c r="M99" s="211"/>
    </row>
    <row r="100" spans="1:13" ht="12.9" customHeight="1">
      <c r="A100" s="134">
        <v>90</v>
      </c>
      <c r="B100" s="134">
        <v>23</v>
      </c>
      <c r="C100" s="134"/>
      <c r="D100" s="132" t="s">
        <v>797</v>
      </c>
      <c r="E100" s="134" t="s">
        <v>76</v>
      </c>
      <c r="F100" s="133" t="s">
        <v>244</v>
      </c>
      <c r="G100" s="133" t="s">
        <v>244</v>
      </c>
      <c r="H100" s="134" t="s">
        <v>1260</v>
      </c>
      <c r="I100" s="134" t="s">
        <v>1268</v>
      </c>
      <c r="J100" s="134"/>
      <c r="K100" s="211"/>
      <c r="L100" s="211"/>
      <c r="M100" s="211"/>
    </row>
    <row r="101" spans="1:13" ht="12.9" customHeight="1">
      <c r="A101" s="134"/>
      <c r="B101" s="154" t="s">
        <v>247</v>
      </c>
      <c r="C101" s="134"/>
      <c r="D101" s="134"/>
      <c r="E101" s="134"/>
      <c r="F101" s="133"/>
      <c r="G101" s="134"/>
      <c r="H101" s="134"/>
      <c r="I101" s="134"/>
      <c r="J101" s="134"/>
      <c r="K101" s="211"/>
      <c r="L101" s="211"/>
      <c r="M101" s="211"/>
    </row>
    <row r="102" spans="1:13" ht="12.9" customHeight="1">
      <c r="A102" s="134">
        <v>91</v>
      </c>
      <c r="B102" s="134">
        <v>1</v>
      </c>
      <c r="C102" s="134"/>
      <c r="D102" s="132" t="s">
        <v>798</v>
      </c>
      <c r="E102" s="134" t="s">
        <v>76</v>
      </c>
      <c r="F102" s="133" t="s">
        <v>250</v>
      </c>
      <c r="G102" s="133" t="s">
        <v>250</v>
      </c>
      <c r="H102" s="134" t="s">
        <v>1260</v>
      </c>
      <c r="I102" s="134" t="s">
        <v>1268</v>
      </c>
      <c r="J102" s="134"/>
      <c r="K102" s="211"/>
      <c r="L102" s="211"/>
      <c r="M102" s="211"/>
    </row>
    <row r="103" spans="1:13" ht="12.9" customHeight="1">
      <c r="A103" s="134">
        <v>92</v>
      </c>
      <c r="B103" s="134">
        <v>2</v>
      </c>
      <c r="C103" s="134"/>
      <c r="D103" s="132" t="s">
        <v>796</v>
      </c>
      <c r="E103" s="134" t="s">
        <v>76</v>
      </c>
      <c r="F103" s="212" t="s">
        <v>253</v>
      </c>
      <c r="G103" s="212" t="s">
        <v>253</v>
      </c>
      <c r="H103" s="134" t="s">
        <v>1260</v>
      </c>
      <c r="I103" s="134" t="s">
        <v>1268</v>
      </c>
      <c r="J103" s="134"/>
      <c r="K103" s="211"/>
      <c r="L103" s="211"/>
      <c r="M103" s="211"/>
    </row>
    <row r="104" spans="1:13" ht="12.9" customHeight="1">
      <c r="A104" s="134">
        <v>93</v>
      </c>
      <c r="B104" s="134">
        <v>3</v>
      </c>
      <c r="C104" s="134"/>
      <c r="D104" s="132" t="s">
        <v>794</v>
      </c>
      <c r="E104" s="134" t="s">
        <v>76</v>
      </c>
      <c r="F104" s="133" t="s">
        <v>826</v>
      </c>
      <c r="G104" s="133" t="s">
        <v>826</v>
      </c>
      <c r="H104" s="134" t="s">
        <v>1260</v>
      </c>
      <c r="I104" s="134" t="s">
        <v>1268</v>
      </c>
      <c r="J104" s="134"/>
      <c r="K104" s="211"/>
      <c r="L104" s="211"/>
      <c r="M104" s="211"/>
    </row>
    <row r="105" spans="1:13" ht="12.9" customHeight="1">
      <c r="A105" s="134">
        <v>94</v>
      </c>
      <c r="B105" s="134">
        <v>4</v>
      </c>
      <c r="C105" s="134"/>
      <c r="D105" s="132" t="s">
        <v>488</v>
      </c>
      <c r="E105" s="134" t="s">
        <v>62</v>
      </c>
      <c r="F105" s="133" t="s">
        <v>823</v>
      </c>
      <c r="G105" s="133" t="s">
        <v>823</v>
      </c>
      <c r="H105" s="134" t="s">
        <v>1260</v>
      </c>
      <c r="I105" s="134" t="s">
        <v>1261</v>
      </c>
      <c r="J105" s="134"/>
      <c r="K105" s="211"/>
      <c r="L105" s="211"/>
      <c r="M105" s="214"/>
    </row>
    <row r="106" spans="1:13" ht="12.9" customHeight="1">
      <c r="A106" s="134">
        <v>95</v>
      </c>
      <c r="B106" s="134">
        <v>5</v>
      </c>
      <c r="D106" s="132" t="s">
        <v>719</v>
      </c>
      <c r="E106" s="134" t="s">
        <v>249</v>
      </c>
      <c r="F106" s="133" t="s">
        <v>824</v>
      </c>
      <c r="G106" s="133" t="s">
        <v>824</v>
      </c>
      <c r="H106" s="134" t="s">
        <v>1260</v>
      </c>
      <c r="I106" s="134" t="s">
        <v>1268</v>
      </c>
      <c r="J106" s="134"/>
      <c r="K106" s="211"/>
      <c r="L106" s="211"/>
      <c r="M106" s="214"/>
    </row>
    <row r="107" spans="1:13" ht="12.9" customHeight="1">
      <c r="A107" s="137">
        <v>96</v>
      </c>
      <c r="B107" s="137">
        <v>6</v>
      </c>
      <c r="D107" s="178" t="s">
        <v>292</v>
      </c>
      <c r="E107" s="137" t="s">
        <v>76</v>
      </c>
      <c r="F107" s="186" t="s">
        <v>261</v>
      </c>
      <c r="G107" s="186" t="s">
        <v>261</v>
      </c>
      <c r="H107" s="137" t="s">
        <v>1260</v>
      </c>
      <c r="I107" s="134" t="s">
        <v>1268</v>
      </c>
      <c r="J107" s="137"/>
      <c r="K107" s="211"/>
      <c r="L107" s="211"/>
      <c r="M107" s="214"/>
    </row>
    <row r="108" spans="1:13" ht="12.9" customHeight="1">
      <c r="A108" s="134">
        <v>97</v>
      </c>
      <c r="B108" s="134">
        <v>7</v>
      </c>
      <c r="C108" s="134"/>
      <c r="D108" s="132" t="s">
        <v>340</v>
      </c>
      <c r="E108" s="134" t="s">
        <v>1269</v>
      </c>
      <c r="F108" s="133" t="s">
        <v>1271</v>
      </c>
      <c r="G108" s="133" t="s">
        <v>1271</v>
      </c>
      <c r="H108" s="134" t="s">
        <v>1260</v>
      </c>
      <c r="I108" s="134" t="s">
        <v>1268</v>
      </c>
      <c r="J108" s="134"/>
      <c r="K108" s="211"/>
      <c r="L108" s="211"/>
      <c r="M108" s="214" t="s">
        <v>1272</v>
      </c>
    </row>
    <row r="109" spans="1:13" s="209" customFormat="1" ht="12.9" customHeight="1">
      <c r="A109" s="135"/>
      <c r="B109" s="154" t="s">
        <v>1233</v>
      </c>
      <c r="C109" s="135"/>
      <c r="D109" s="135"/>
      <c r="E109" s="135"/>
      <c r="F109" s="190"/>
      <c r="G109" s="190"/>
      <c r="H109" s="135"/>
      <c r="I109" s="135"/>
      <c r="J109" s="135"/>
      <c r="K109" s="211"/>
      <c r="L109" s="211"/>
      <c r="M109" s="214" t="s">
        <v>718</v>
      </c>
    </row>
    <row r="110" spans="1:13" ht="12.9" customHeight="1">
      <c r="A110" s="134">
        <v>98</v>
      </c>
      <c r="B110" s="134">
        <v>1</v>
      </c>
      <c r="C110" s="134"/>
      <c r="D110" s="132" t="s">
        <v>336</v>
      </c>
      <c r="E110" s="134" t="s">
        <v>76</v>
      </c>
      <c r="F110" s="133" t="s">
        <v>302</v>
      </c>
      <c r="G110" s="134" t="s">
        <v>306</v>
      </c>
      <c r="H110" s="134" t="s">
        <v>1260</v>
      </c>
      <c r="I110" s="134" t="s">
        <v>1268</v>
      </c>
      <c r="J110" s="134"/>
      <c r="K110" s="211"/>
      <c r="L110" s="211"/>
      <c r="M110" s="214"/>
    </row>
    <row r="111" spans="1:13" ht="12.9" customHeight="1">
      <c r="A111" s="134">
        <v>99</v>
      </c>
      <c r="B111" s="134">
        <v>2</v>
      </c>
      <c r="D111" s="132" t="s">
        <v>753</v>
      </c>
      <c r="E111" s="134" t="s">
        <v>62</v>
      </c>
      <c r="F111" s="133" t="s">
        <v>1273</v>
      </c>
      <c r="G111" s="133" t="s">
        <v>1273</v>
      </c>
      <c r="H111" s="134" t="s">
        <v>1260</v>
      </c>
      <c r="I111" s="134" t="s">
        <v>1268</v>
      </c>
      <c r="J111" s="134"/>
      <c r="K111" s="211"/>
      <c r="L111" s="211"/>
      <c r="M111" s="214" t="s">
        <v>1274</v>
      </c>
    </row>
    <row r="112" spans="1:13" ht="12.9" customHeight="1">
      <c r="B112" s="154" t="s">
        <v>303</v>
      </c>
      <c r="E112" s="134"/>
      <c r="F112" s="133"/>
      <c r="G112" s="133"/>
      <c r="H112" s="134"/>
      <c r="I112" s="134"/>
      <c r="J112" s="134"/>
      <c r="K112" s="211"/>
      <c r="L112" s="211"/>
      <c r="M112" s="214" t="s">
        <v>1275</v>
      </c>
    </row>
    <row r="113" spans="1:10" ht="12.9" customHeight="1">
      <c r="A113" s="134">
        <v>100</v>
      </c>
      <c r="B113" s="134">
        <v>1</v>
      </c>
      <c r="D113" s="132" t="s">
        <v>350</v>
      </c>
      <c r="E113" s="134" t="s">
        <v>287</v>
      </c>
      <c r="F113" s="133" t="s">
        <v>310</v>
      </c>
      <c r="G113" s="133" t="s">
        <v>310</v>
      </c>
      <c r="H113" s="134" t="s">
        <v>1260</v>
      </c>
      <c r="I113" s="134" t="s">
        <v>1261</v>
      </c>
      <c r="J113" s="134"/>
    </row>
    <row r="114" spans="1:10" ht="12.9" customHeight="1">
      <c r="A114" s="134">
        <v>101</v>
      </c>
      <c r="B114" s="134">
        <v>2</v>
      </c>
      <c r="D114" s="132" t="s">
        <v>180</v>
      </c>
      <c r="E114" s="134" t="s">
        <v>76</v>
      </c>
      <c r="F114" s="133" t="s">
        <v>1276</v>
      </c>
      <c r="G114" s="133" t="s">
        <v>1276</v>
      </c>
      <c r="H114" s="134" t="s">
        <v>1260</v>
      </c>
      <c r="I114" s="134" t="s">
        <v>1261</v>
      </c>
      <c r="J114" s="134"/>
    </row>
    <row r="115" spans="1:10" ht="12.9" customHeight="1">
      <c r="A115" s="134">
        <v>102</v>
      </c>
      <c r="B115" s="134">
        <v>3</v>
      </c>
      <c r="D115" s="132" t="s">
        <v>502</v>
      </c>
      <c r="E115" s="134" t="s">
        <v>76</v>
      </c>
      <c r="F115" s="133" t="s">
        <v>314</v>
      </c>
      <c r="G115" s="133" t="s">
        <v>314</v>
      </c>
      <c r="H115" s="134" t="s">
        <v>1260</v>
      </c>
      <c r="I115" s="134" t="s">
        <v>1268</v>
      </c>
      <c r="J115" s="134"/>
    </row>
    <row r="116" spans="1:10" ht="12.9" customHeight="1">
      <c r="A116" s="134">
        <v>103</v>
      </c>
      <c r="B116" s="134">
        <v>4</v>
      </c>
      <c r="D116" s="132" t="s">
        <v>565</v>
      </c>
      <c r="E116" s="134" t="s">
        <v>1277</v>
      </c>
      <c r="F116" s="133" t="s">
        <v>330</v>
      </c>
      <c r="G116" s="133" t="s">
        <v>330</v>
      </c>
      <c r="H116" s="134" t="s">
        <v>1260</v>
      </c>
      <c r="I116" s="134" t="s">
        <v>1261</v>
      </c>
      <c r="J116" s="134"/>
    </row>
    <row r="117" spans="1:10" ht="12.9" customHeight="1">
      <c r="A117" s="134">
        <v>104</v>
      </c>
      <c r="B117" s="134">
        <v>5</v>
      </c>
      <c r="D117" s="132" t="s">
        <v>151</v>
      </c>
      <c r="E117" s="134" t="s">
        <v>76</v>
      </c>
      <c r="F117" s="133" t="s">
        <v>1278</v>
      </c>
      <c r="G117" s="133" t="s">
        <v>1278</v>
      </c>
      <c r="H117" s="134" t="s">
        <v>1260</v>
      </c>
      <c r="I117" s="134" t="s">
        <v>1261</v>
      </c>
      <c r="J117" s="134"/>
    </row>
    <row r="118" spans="1:10" ht="12.9" customHeight="1">
      <c r="A118" s="134">
        <v>105</v>
      </c>
      <c r="B118" s="134">
        <v>6</v>
      </c>
      <c r="D118" s="132" t="s">
        <v>163</v>
      </c>
      <c r="E118" s="134" t="s">
        <v>76</v>
      </c>
      <c r="F118" s="133" t="s">
        <v>331</v>
      </c>
      <c r="G118" s="133" t="s">
        <v>331</v>
      </c>
      <c r="H118" s="134" t="s">
        <v>1260</v>
      </c>
      <c r="I118" s="134" t="s">
        <v>1261</v>
      </c>
      <c r="J118" s="134"/>
    </row>
    <row r="119" spans="1:10" ht="12.9" customHeight="1">
      <c r="A119" s="162"/>
      <c r="B119" s="154" t="s">
        <v>335</v>
      </c>
      <c r="D119" s="162"/>
      <c r="E119" s="162"/>
      <c r="G119" s="161"/>
      <c r="I119" s="162"/>
      <c r="J119" s="162"/>
    </row>
    <row r="120" spans="1:10" ht="12.9" customHeight="1">
      <c r="A120" s="134">
        <v>106</v>
      </c>
      <c r="B120" s="134">
        <v>1</v>
      </c>
      <c r="D120" s="132" t="s">
        <v>711</v>
      </c>
      <c r="E120" s="134" t="s">
        <v>76</v>
      </c>
      <c r="F120" s="133" t="s">
        <v>337</v>
      </c>
      <c r="G120" s="133" t="s">
        <v>337</v>
      </c>
      <c r="H120" s="134" t="s">
        <v>1260</v>
      </c>
      <c r="I120" s="134" t="s">
        <v>1261</v>
      </c>
      <c r="J120" s="134"/>
    </row>
    <row r="121" spans="1:10" ht="12.9" customHeight="1">
      <c r="A121" s="134">
        <v>107</v>
      </c>
      <c r="B121" s="134">
        <v>2</v>
      </c>
      <c r="D121" s="132" t="s">
        <v>134</v>
      </c>
      <c r="E121" s="134" t="s">
        <v>76</v>
      </c>
      <c r="F121" s="133" t="s">
        <v>337</v>
      </c>
      <c r="G121" s="133" t="s">
        <v>337</v>
      </c>
      <c r="H121" s="134" t="s">
        <v>1260</v>
      </c>
      <c r="I121" s="134" t="s">
        <v>1261</v>
      </c>
      <c r="J121" s="134"/>
    </row>
    <row r="122" spans="1:10" ht="12.9" customHeight="1">
      <c r="A122" s="134">
        <v>108</v>
      </c>
      <c r="B122" s="134">
        <v>3</v>
      </c>
      <c r="D122" s="132" t="s">
        <v>515</v>
      </c>
      <c r="E122" s="134" t="s">
        <v>805</v>
      </c>
      <c r="F122" s="133" t="s">
        <v>1279</v>
      </c>
      <c r="G122" s="133" t="s">
        <v>1279</v>
      </c>
      <c r="H122" s="134" t="s">
        <v>1260</v>
      </c>
      <c r="I122" s="134" t="s">
        <v>1261</v>
      </c>
      <c r="J122" s="134"/>
    </row>
    <row r="123" spans="1:10" ht="12.9" customHeight="1">
      <c r="A123" s="134">
        <v>109</v>
      </c>
      <c r="B123" s="134">
        <v>4</v>
      </c>
      <c r="D123" s="132" t="s">
        <v>319</v>
      </c>
      <c r="E123" s="134" t="s">
        <v>76</v>
      </c>
      <c r="F123" s="133" t="s">
        <v>1280</v>
      </c>
      <c r="G123" s="133" t="s">
        <v>1280</v>
      </c>
      <c r="H123" s="134" t="s">
        <v>1260</v>
      </c>
      <c r="I123" s="134" t="s">
        <v>1261</v>
      </c>
      <c r="J123" s="134"/>
    </row>
    <row r="124" spans="1:10" ht="12.9" customHeight="1">
      <c r="A124" s="162"/>
      <c r="B124" s="194" t="s">
        <v>345</v>
      </c>
      <c r="D124" s="178"/>
      <c r="E124" s="137"/>
      <c r="G124" s="161"/>
      <c r="I124" s="162"/>
      <c r="J124" s="162"/>
    </row>
    <row r="125" spans="1:10" ht="12.9" customHeight="1">
      <c r="A125" s="134">
        <v>110</v>
      </c>
      <c r="B125" s="134">
        <v>1</v>
      </c>
      <c r="C125" s="134"/>
      <c r="D125" s="132" t="s">
        <v>286</v>
      </c>
      <c r="E125" s="135" t="s">
        <v>1269</v>
      </c>
      <c r="F125" s="133" t="s">
        <v>352</v>
      </c>
      <c r="G125" s="133" t="s">
        <v>352</v>
      </c>
      <c r="H125" s="134" t="s">
        <v>1260</v>
      </c>
      <c r="I125" s="134" t="s">
        <v>1261</v>
      </c>
      <c r="J125" s="134"/>
    </row>
    <row r="126" spans="1:10" ht="12.9" customHeight="1">
      <c r="A126" s="162"/>
      <c r="B126" s="194" t="s">
        <v>368</v>
      </c>
      <c r="C126" s="162"/>
      <c r="D126" s="178"/>
      <c r="E126" s="213"/>
      <c r="G126" s="161"/>
      <c r="I126" s="162"/>
      <c r="J126" s="162"/>
    </row>
    <row r="127" spans="1:10" ht="12.9" customHeight="1">
      <c r="A127" s="134">
        <v>111</v>
      </c>
      <c r="B127" s="134">
        <v>1</v>
      </c>
      <c r="C127" s="134"/>
      <c r="D127" s="132" t="s">
        <v>800</v>
      </c>
      <c r="E127" s="16" t="s">
        <v>76</v>
      </c>
      <c r="F127" s="133" t="s">
        <v>391</v>
      </c>
      <c r="G127" s="133" t="s">
        <v>391</v>
      </c>
      <c r="H127" s="134" t="s">
        <v>1260</v>
      </c>
      <c r="I127" s="134" t="s">
        <v>1261</v>
      </c>
      <c r="J127" s="134"/>
    </row>
    <row r="128" spans="1:10" ht="12.9" customHeight="1">
      <c r="A128" s="134">
        <v>112</v>
      </c>
      <c r="B128" s="134">
        <v>2</v>
      </c>
      <c r="C128" s="134"/>
      <c r="D128" s="132" t="s">
        <v>562</v>
      </c>
      <c r="E128" s="16" t="s">
        <v>76</v>
      </c>
      <c r="F128" s="133" t="s">
        <v>393</v>
      </c>
      <c r="G128" s="133" t="s">
        <v>393</v>
      </c>
      <c r="H128" s="134" t="s">
        <v>1260</v>
      </c>
      <c r="I128" s="134" t="s">
        <v>1261</v>
      </c>
      <c r="J128" s="134"/>
    </row>
    <row r="129" spans="1:10" ht="12.9" customHeight="1">
      <c r="A129" s="134">
        <v>113</v>
      </c>
      <c r="B129" s="134">
        <v>3</v>
      </c>
      <c r="C129" s="134"/>
      <c r="D129" s="132" t="s">
        <v>334</v>
      </c>
      <c r="E129" s="16" t="s">
        <v>76</v>
      </c>
      <c r="F129" s="133" t="s">
        <v>395</v>
      </c>
      <c r="G129" s="133" t="s">
        <v>395</v>
      </c>
      <c r="H129" s="134" t="s">
        <v>1260</v>
      </c>
      <c r="I129" s="134" t="s">
        <v>1261</v>
      </c>
      <c r="J129" s="134"/>
    </row>
    <row r="130" spans="1:10" ht="12.9" customHeight="1">
      <c r="A130" s="134">
        <v>114</v>
      </c>
      <c r="B130" s="134">
        <v>4</v>
      </c>
      <c r="D130" s="132" t="s">
        <v>313</v>
      </c>
      <c r="E130" s="16" t="s">
        <v>76</v>
      </c>
      <c r="F130" s="133" t="s">
        <v>397</v>
      </c>
      <c r="G130" s="133" t="s">
        <v>397</v>
      </c>
      <c r="H130" s="134" t="s">
        <v>1260</v>
      </c>
      <c r="I130" s="134" t="s">
        <v>1261</v>
      </c>
      <c r="J130" s="134"/>
    </row>
    <row r="131" spans="1:10" ht="12.9" customHeight="1">
      <c r="A131" s="134">
        <v>115</v>
      </c>
      <c r="B131" s="134">
        <v>5</v>
      </c>
      <c r="D131" s="132" t="s">
        <v>722</v>
      </c>
      <c r="E131" s="134" t="s">
        <v>76</v>
      </c>
      <c r="F131" s="133" t="s">
        <v>1281</v>
      </c>
      <c r="G131" s="133" t="s">
        <v>1281</v>
      </c>
      <c r="H131" s="134" t="s">
        <v>1260</v>
      </c>
      <c r="I131" s="134" t="s">
        <v>1261</v>
      </c>
      <c r="J131" s="134"/>
    </row>
    <row r="132" spans="1:10" ht="12.9" customHeight="1">
      <c r="A132" s="134">
        <v>116</v>
      </c>
      <c r="B132" s="134">
        <v>6</v>
      </c>
      <c r="D132" s="132" t="s">
        <v>737</v>
      </c>
      <c r="E132" s="16" t="s">
        <v>76</v>
      </c>
      <c r="F132" s="133" t="s">
        <v>1281</v>
      </c>
      <c r="G132" s="133" t="s">
        <v>1281</v>
      </c>
      <c r="H132" s="134" t="s">
        <v>1260</v>
      </c>
      <c r="I132" s="134" t="s">
        <v>1261</v>
      </c>
      <c r="J132" s="134"/>
    </row>
    <row r="133" spans="1:10" ht="12.9" customHeight="1">
      <c r="A133" s="134">
        <v>117</v>
      </c>
      <c r="B133" s="134">
        <v>7</v>
      </c>
      <c r="D133" s="132" t="s">
        <v>430</v>
      </c>
      <c r="E133" s="16" t="s">
        <v>76</v>
      </c>
      <c r="F133" s="133" t="s">
        <v>414</v>
      </c>
      <c r="G133" s="133" t="s">
        <v>414</v>
      </c>
      <c r="H133" s="134" t="s">
        <v>1260</v>
      </c>
      <c r="I133" s="134" t="s">
        <v>1261</v>
      </c>
      <c r="J133" s="134"/>
    </row>
    <row r="134" spans="1:10" ht="12.9" customHeight="1">
      <c r="A134" s="134">
        <v>118</v>
      </c>
      <c r="B134" s="134">
        <v>8</v>
      </c>
      <c r="D134" s="132" t="s">
        <v>848</v>
      </c>
      <c r="E134" s="16" t="s">
        <v>76</v>
      </c>
      <c r="F134" s="133" t="s">
        <v>414</v>
      </c>
      <c r="G134" s="133" t="s">
        <v>414</v>
      </c>
      <c r="H134" s="134" t="s">
        <v>1260</v>
      </c>
      <c r="I134" s="134" t="s">
        <v>1261</v>
      </c>
      <c r="J134" s="134"/>
    </row>
    <row r="135" spans="1:10" ht="12.9" customHeight="1">
      <c r="A135" s="134">
        <v>119</v>
      </c>
      <c r="B135" s="134">
        <v>9</v>
      </c>
      <c r="D135" s="132" t="s">
        <v>484</v>
      </c>
      <c r="E135" s="16" t="s">
        <v>76</v>
      </c>
      <c r="F135" s="133" t="s">
        <v>414</v>
      </c>
      <c r="G135" s="133" t="s">
        <v>414</v>
      </c>
      <c r="H135" s="134" t="s">
        <v>1260</v>
      </c>
      <c r="I135" s="134" t="s">
        <v>1261</v>
      </c>
      <c r="J135" s="134"/>
    </row>
    <row r="136" spans="1:10" ht="12.9" customHeight="1">
      <c r="B136" s="194" t="s">
        <v>412</v>
      </c>
    </row>
    <row r="137" spans="1:10" ht="12.9" customHeight="1">
      <c r="A137" s="134">
        <v>120</v>
      </c>
      <c r="B137" s="134">
        <v>1</v>
      </c>
      <c r="C137" s="134"/>
      <c r="D137" s="132" t="s">
        <v>473</v>
      </c>
      <c r="E137" s="16" t="s">
        <v>243</v>
      </c>
      <c r="F137" s="133" t="s">
        <v>417</v>
      </c>
      <c r="G137" s="133" t="s">
        <v>417</v>
      </c>
      <c r="H137" s="134" t="s">
        <v>1260</v>
      </c>
      <c r="I137" s="134" t="s">
        <v>1261</v>
      </c>
      <c r="J137" s="134"/>
    </row>
    <row r="138" spans="1:10" ht="12.9" customHeight="1">
      <c r="A138" s="134">
        <v>121</v>
      </c>
      <c r="B138" s="134">
        <v>2</v>
      </c>
      <c r="C138" s="134"/>
      <c r="D138" s="132" t="s">
        <v>346</v>
      </c>
      <c r="E138" s="134" t="s">
        <v>805</v>
      </c>
      <c r="F138" s="133" t="s">
        <v>417</v>
      </c>
      <c r="G138" s="134" t="s">
        <v>420</v>
      </c>
      <c r="H138" s="134" t="s">
        <v>1260</v>
      </c>
      <c r="I138" s="134" t="s">
        <v>1261</v>
      </c>
      <c r="J138" s="134"/>
    </row>
    <row r="139" spans="1:10" ht="12.9" customHeight="1">
      <c r="A139" s="134">
        <v>122</v>
      </c>
      <c r="B139" s="134">
        <v>3</v>
      </c>
      <c r="C139" s="134"/>
      <c r="D139" s="132" t="s">
        <v>479</v>
      </c>
      <c r="E139" s="134" t="s">
        <v>76</v>
      </c>
      <c r="F139" s="133" t="s">
        <v>1282</v>
      </c>
      <c r="G139" s="134" t="s">
        <v>1282</v>
      </c>
      <c r="H139" s="134" t="s">
        <v>1260</v>
      </c>
      <c r="I139" s="134" t="s">
        <v>1261</v>
      </c>
      <c r="J139" s="134"/>
    </row>
    <row r="140" spans="1:10" ht="12.9" customHeight="1">
      <c r="A140" s="134">
        <v>123</v>
      </c>
      <c r="B140" s="134">
        <v>4</v>
      </c>
      <c r="C140" s="134"/>
      <c r="D140" s="132" t="s">
        <v>402</v>
      </c>
      <c r="E140" s="134" t="s">
        <v>76</v>
      </c>
      <c r="F140" s="133" t="s">
        <v>431</v>
      </c>
      <c r="G140" s="134" t="s">
        <v>431</v>
      </c>
      <c r="H140" s="134" t="s">
        <v>1260</v>
      </c>
      <c r="I140" s="134" t="s">
        <v>1261</v>
      </c>
      <c r="J140" s="134"/>
    </row>
    <row r="141" spans="1:10" ht="12.9" customHeight="1">
      <c r="A141" s="134">
        <v>124</v>
      </c>
      <c r="B141" s="134">
        <v>5</v>
      </c>
      <c r="C141" s="134"/>
      <c r="D141" s="132" t="s">
        <v>495</v>
      </c>
      <c r="E141" s="134" t="s">
        <v>76</v>
      </c>
      <c r="F141" s="133" t="s">
        <v>432</v>
      </c>
      <c r="G141" s="133" t="s">
        <v>432</v>
      </c>
      <c r="H141" s="134" t="s">
        <v>1260</v>
      </c>
      <c r="I141" s="134" t="s">
        <v>1261</v>
      </c>
      <c r="J141" s="134"/>
    </row>
    <row r="142" spans="1:10" ht="12.9" customHeight="1">
      <c r="A142" s="134">
        <v>125</v>
      </c>
      <c r="B142" s="134">
        <v>6</v>
      </c>
      <c r="C142" s="134"/>
      <c r="D142" s="132" t="s">
        <v>497</v>
      </c>
      <c r="E142" s="134" t="s">
        <v>76</v>
      </c>
      <c r="F142" s="133" t="s">
        <v>1250</v>
      </c>
      <c r="G142" s="134" t="s">
        <v>1250</v>
      </c>
      <c r="H142" s="134" t="s">
        <v>1260</v>
      </c>
      <c r="I142" s="134" t="s">
        <v>1261</v>
      </c>
      <c r="J142" s="134"/>
    </row>
    <row r="143" spans="1:10" ht="12.9" customHeight="1">
      <c r="A143" s="134">
        <v>126</v>
      </c>
      <c r="B143" s="134">
        <v>7</v>
      </c>
      <c r="C143" s="134"/>
      <c r="D143" s="132" t="s">
        <v>882</v>
      </c>
      <c r="E143" s="134" t="s">
        <v>62</v>
      </c>
      <c r="F143" s="133" t="s">
        <v>438</v>
      </c>
      <c r="G143" s="134" t="s">
        <v>438</v>
      </c>
      <c r="H143" s="134" t="s">
        <v>1260</v>
      </c>
      <c r="I143" s="134" t="s">
        <v>1261</v>
      </c>
      <c r="J143" s="134"/>
    </row>
    <row r="144" spans="1:10" ht="12.9" customHeight="1">
      <c r="A144" s="134">
        <v>127</v>
      </c>
      <c r="B144" s="134">
        <v>8</v>
      </c>
      <c r="C144" s="134"/>
      <c r="D144" s="132" t="s">
        <v>458</v>
      </c>
      <c r="E144" s="134" t="s">
        <v>76</v>
      </c>
      <c r="F144" s="133" t="s">
        <v>438</v>
      </c>
      <c r="G144" s="134" t="s">
        <v>438</v>
      </c>
      <c r="H144" s="134" t="s">
        <v>1260</v>
      </c>
      <c r="I144" s="134" t="s">
        <v>1261</v>
      </c>
      <c r="J144" s="134"/>
    </row>
    <row r="145" spans="1:10" ht="12.9" customHeight="1">
      <c r="B145" s="194" t="s">
        <v>443</v>
      </c>
    </row>
    <row r="146" spans="1:10" ht="12.9" customHeight="1">
      <c r="A146" s="134">
        <v>128</v>
      </c>
      <c r="B146" s="134">
        <v>1</v>
      </c>
      <c r="C146" s="134"/>
      <c r="D146" s="132" t="s">
        <v>858</v>
      </c>
      <c r="E146" s="134" t="s">
        <v>76</v>
      </c>
      <c r="F146" s="133" t="s">
        <v>1283</v>
      </c>
      <c r="G146" s="134" t="s">
        <v>1283</v>
      </c>
      <c r="H146" s="134" t="s">
        <v>1260</v>
      </c>
      <c r="I146" s="134" t="s">
        <v>1261</v>
      </c>
      <c r="J146" s="134"/>
    </row>
    <row r="147" spans="1:10" ht="12.9" customHeight="1">
      <c r="A147" s="134">
        <v>129</v>
      </c>
      <c r="B147" s="134">
        <v>2</v>
      </c>
      <c r="C147" s="134"/>
      <c r="D147" s="132" t="s">
        <v>852</v>
      </c>
      <c r="E147" s="134" t="s">
        <v>809</v>
      </c>
      <c r="F147" s="133" t="s">
        <v>913</v>
      </c>
      <c r="G147" s="134" t="s">
        <v>913</v>
      </c>
      <c r="H147" s="134" t="s">
        <v>1260</v>
      </c>
      <c r="I147" s="134" t="s">
        <v>1261</v>
      </c>
      <c r="J147" s="134"/>
    </row>
    <row r="148" spans="1:10" ht="12.9" customHeight="1">
      <c r="A148" s="134">
        <v>130</v>
      </c>
      <c r="B148" s="134">
        <v>3</v>
      </c>
      <c r="C148" s="134"/>
      <c r="D148" s="132" t="s">
        <v>871</v>
      </c>
      <c r="E148" s="134" t="s">
        <v>62</v>
      </c>
      <c r="F148" s="133" t="s">
        <v>918</v>
      </c>
      <c r="G148" s="134" t="s">
        <v>918</v>
      </c>
      <c r="H148" s="134" t="s">
        <v>1260</v>
      </c>
      <c r="I148" s="134" t="s">
        <v>1261</v>
      </c>
      <c r="J148" s="134"/>
    </row>
    <row r="149" spans="1:10" ht="12.9" customHeight="1">
      <c r="A149" s="134">
        <v>131</v>
      </c>
      <c r="B149" s="134">
        <v>4</v>
      </c>
      <c r="C149" s="134"/>
      <c r="D149" s="132" t="s">
        <v>490</v>
      </c>
      <c r="E149" s="134" t="s">
        <v>76</v>
      </c>
      <c r="F149" s="133" t="s">
        <v>918</v>
      </c>
      <c r="G149" s="134" t="s">
        <v>918</v>
      </c>
      <c r="H149" s="134" t="s">
        <v>1260</v>
      </c>
      <c r="I149" s="134" t="s">
        <v>1261</v>
      </c>
      <c r="J149" s="134"/>
    </row>
    <row r="150" spans="1:10" ht="12.9" customHeight="1">
      <c r="A150" s="134">
        <v>132</v>
      </c>
      <c r="B150" s="134">
        <v>5</v>
      </c>
      <c r="C150" s="134"/>
      <c r="D150" s="132" t="s">
        <v>888</v>
      </c>
      <c r="E150" s="134" t="s">
        <v>76</v>
      </c>
      <c r="F150" s="133" t="s">
        <v>918</v>
      </c>
      <c r="G150" s="134" t="s">
        <v>918</v>
      </c>
      <c r="H150" s="134" t="s">
        <v>1260</v>
      </c>
      <c r="I150" s="134" t="s">
        <v>1261</v>
      </c>
      <c r="J150" s="134"/>
    </row>
    <row r="151" spans="1:10" ht="12.9" customHeight="1">
      <c r="A151" s="134">
        <v>133</v>
      </c>
      <c r="B151" s="134">
        <v>6</v>
      </c>
      <c r="C151" s="134"/>
      <c r="D151" s="132" t="s">
        <v>857</v>
      </c>
      <c r="E151" s="134" t="s">
        <v>76</v>
      </c>
      <c r="F151" s="133" t="s">
        <v>918</v>
      </c>
      <c r="G151" s="134" t="s">
        <v>918</v>
      </c>
      <c r="H151" s="134" t="s">
        <v>1260</v>
      </c>
      <c r="I151" s="134" t="s">
        <v>1261</v>
      </c>
      <c r="J151" s="134"/>
    </row>
    <row r="152" spans="1:10" ht="12.9" customHeight="1">
      <c r="A152" s="134">
        <v>134</v>
      </c>
      <c r="B152" s="134">
        <v>7</v>
      </c>
      <c r="C152" s="134"/>
      <c r="D152" s="132" t="s">
        <v>378</v>
      </c>
      <c r="E152" s="134" t="s">
        <v>881</v>
      </c>
      <c r="F152" s="133" t="s">
        <v>921</v>
      </c>
      <c r="G152" s="134" t="s">
        <v>921</v>
      </c>
      <c r="H152" s="134" t="s">
        <v>1260</v>
      </c>
      <c r="I152" s="134" t="s">
        <v>1261</v>
      </c>
      <c r="J152" s="134"/>
    </row>
    <row r="153" spans="1:10" ht="12.9" customHeight="1">
      <c r="A153" s="134">
        <v>135</v>
      </c>
      <c r="B153" s="134">
        <v>8</v>
      </c>
      <c r="C153" s="134"/>
      <c r="D153" s="132" t="s">
        <v>861</v>
      </c>
      <c r="E153" s="134" t="s">
        <v>62</v>
      </c>
      <c r="F153" s="133" t="s">
        <v>919</v>
      </c>
      <c r="G153" s="134" t="s">
        <v>919</v>
      </c>
      <c r="H153" s="134" t="s">
        <v>1260</v>
      </c>
      <c r="I153" s="134" t="s">
        <v>1261</v>
      </c>
      <c r="J153" s="134"/>
    </row>
    <row r="154" spans="1:10" ht="12.9" customHeight="1">
      <c r="A154" s="134">
        <v>136</v>
      </c>
      <c r="B154" s="134">
        <v>9</v>
      </c>
      <c r="D154" s="132" t="s">
        <v>874</v>
      </c>
      <c r="E154" s="15" t="s">
        <v>62</v>
      </c>
      <c r="F154" s="133" t="s">
        <v>919</v>
      </c>
      <c r="G154" s="134" t="s">
        <v>919</v>
      </c>
      <c r="H154" s="134" t="s">
        <v>1260</v>
      </c>
      <c r="I154" s="134" t="s">
        <v>1261</v>
      </c>
      <c r="J154" s="134"/>
    </row>
    <row r="155" spans="1:10" ht="12.9" customHeight="1">
      <c r="A155" s="134">
        <v>137</v>
      </c>
      <c r="B155" s="134">
        <v>10</v>
      </c>
      <c r="D155" s="178" t="s">
        <v>865</v>
      </c>
      <c r="E155" s="134" t="s">
        <v>62</v>
      </c>
      <c r="F155" s="133" t="s">
        <v>919</v>
      </c>
      <c r="G155" s="134" t="s">
        <v>919</v>
      </c>
      <c r="H155" s="134" t="s">
        <v>1260</v>
      </c>
      <c r="I155" s="134" t="s">
        <v>1261</v>
      </c>
      <c r="J155" s="134"/>
    </row>
    <row r="156" spans="1:10" ht="12.9" customHeight="1">
      <c r="A156" s="134">
        <v>138</v>
      </c>
      <c r="B156" s="134">
        <v>11</v>
      </c>
      <c r="D156" s="132" t="s">
        <v>866</v>
      </c>
      <c r="E156" s="134" t="s">
        <v>76</v>
      </c>
      <c r="F156" s="133" t="s">
        <v>927</v>
      </c>
      <c r="G156" s="134" t="s">
        <v>927</v>
      </c>
      <c r="H156" s="134" t="s">
        <v>1260</v>
      </c>
      <c r="I156" s="134" t="s">
        <v>1261</v>
      </c>
      <c r="J156" s="134"/>
    </row>
    <row r="157" spans="1:10" ht="12.9" customHeight="1">
      <c r="B157" s="194" t="s">
        <v>935</v>
      </c>
    </row>
    <row r="158" spans="1:10" ht="12.9" customHeight="1">
      <c r="A158" s="134">
        <v>139</v>
      </c>
      <c r="B158" s="134">
        <v>1</v>
      </c>
      <c r="D158" s="132" t="s">
        <v>872</v>
      </c>
      <c r="E158" s="134" t="s">
        <v>76</v>
      </c>
      <c r="F158" s="133" t="s">
        <v>466</v>
      </c>
      <c r="G158" s="134" t="s">
        <v>466</v>
      </c>
      <c r="H158" s="134" t="s">
        <v>1260</v>
      </c>
      <c r="I158" s="134" t="s">
        <v>1261</v>
      </c>
      <c r="J158" s="134"/>
    </row>
    <row r="159" spans="1:10" ht="12.9" customHeight="1">
      <c r="A159" s="134">
        <v>140</v>
      </c>
      <c r="B159" s="134">
        <v>2</v>
      </c>
      <c r="D159" s="132" t="s">
        <v>394</v>
      </c>
      <c r="E159" s="134" t="s">
        <v>76</v>
      </c>
      <c r="F159" s="133" t="s">
        <v>463</v>
      </c>
      <c r="G159" s="134" t="s">
        <v>463</v>
      </c>
      <c r="H159" s="134" t="s">
        <v>1260</v>
      </c>
      <c r="I159" s="134" t="s">
        <v>1261</v>
      </c>
      <c r="J159" s="134"/>
    </row>
    <row r="160" spans="1:10" ht="12.9" customHeight="1">
      <c r="A160" s="134">
        <v>141</v>
      </c>
      <c r="B160" s="134">
        <v>3</v>
      </c>
      <c r="D160" s="132" t="s">
        <v>850</v>
      </c>
      <c r="E160" s="134" t="s">
        <v>76</v>
      </c>
      <c r="F160" s="133" t="s">
        <v>951</v>
      </c>
      <c r="G160" s="134" t="s">
        <v>951</v>
      </c>
      <c r="H160" s="134" t="s">
        <v>1260</v>
      </c>
      <c r="I160" s="134" t="s">
        <v>1261</v>
      </c>
      <c r="J160" s="134"/>
    </row>
    <row r="161" spans="1:10" ht="12.9" customHeight="1">
      <c r="A161" s="134">
        <v>142</v>
      </c>
      <c r="B161" s="134">
        <v>4</v>
      </c>
      <c r="D161" s="178" t="s">
        <v>877</v>
      </c>
      <c r="E161" s="134" t="s">
        <v>62</v>
      </c>
      <c r="F161" s="133" t="s">
        <v>953</v>
      </c>
      <c r="G161" s="134" t="s">
        <v>953</v>
      </c>
      <c r="H161" s="134" t="s">
        <v>1260</v>
      </c>
      <c r="I161" s="134" t="s">
        <v>1261</v>
      </c>
      <c r="J161" s="134"/>
    </row>
    <row r="162" spans="1:10" ht="12.9" customHeight="1">
      <c r="A162" s="134">
        <v>143</v>
      </c>
      <c r="B162" s="134">
        <v>5</v>
      </c>
      <c r="D162" s="178" t="s">
        <v>864</v>
      </c>
      <c r="E162" s="134" t="s">
        <v>62</v>
      </c>
      <c r="F162" s="133" t="s">
        <v>480</v>
      </c>
      <c r="G162" s="134" t="s">
        <v>480</v>
      </c>
      <c r="H162" s="134" t="s">
        <v>1260</v>
      </c>
      <c r="I162" s="134" t="s">
        <v>1261</v>
      </c>
      <c r="J162" s="134"/>
    </row>
    <row r="163" spans="1:10" ht="12.9" customHeight="1">
      <c r="A163" s="134">
        <v>144</v>
      </c>
      <c r="B163" s="134">
        <v>6</v>
      </c>
      <c r="D163" s="178" t="s">
        <v>890</v>
      </c>
      <c r="E163" s="134" t="s">
        <v>305</v>
      </c>
      <c r="F163" s="133" t="s">
        <v>456</v>
      </c>
      <c r="G163" s="134" t="s">
        <v>456</v>
      </c>
      <c r="H163" s="134" t="s">
        <v>1260</v>
      </c>
      <c r="I163" s="134" t="s">
        <v>1261</v>
      </c>
      <c r="J163" s="134"/>
    </row>
    <row r="164" spans="1:10" ht="12.9" customHeight="1">
      <c r="A164" s="134">
        <v>145</v>
      </c>
      <c r="B164" s="134">
        <v>7</v>
      </c>
      <c r="D164" s="178" t="s">
        <v>200</v>
      </c>
      <c r="E164" s="134" t="s">
        <v>809</v>
      </c>
      <c r="F164" s="133" t="s">
        <v>467</v>
      </c>
      <c r="G164" s="134" t="s">
        <v>467</v>
      </c>
      <c r="H164" s="134" t="s">
        <v>1260</v>
      </c>
      <c r="I164" s="134" t="s">
        <v>1261</v>
      </c>
      <c r="J164" s="134"/>
    </row>
    <row r="165" spans="1:10" ht="12.9" customHeight="1">
      <c r="A165" s="134">
        <v>146</v>
      </c>
      <c r="B165" s="134">
        <v>8</v>
      </c>
      <c r="D165" s="178" t="s">
        <v>806</v>
      </c>
      <c r="E165" s="134" t="s">
        <v>62</v>
      </c>
      <c r="F165" s="133" t="s">
        <v>472</v>
      </c>
      <c r="G165" s="134" t="s">
        <v>472</v>
      </c>
      <c r="H165" s="134" t="s">
        <v>1260</v>
      </c>
      <c r="I165" s="134" t="s">
        <v>1261</v>
      </c>
      <c r="J165" s="134"/>
    </row>
    <row r="166" spans="1:10" ht="12.9" customHeight="1">
      <c r="A166" s="134">
        <v>147</v>
      </c>
      <c r="B166" s="134">
        <v>9</v>
      </c>
      <c r="D166" s="132" t="s">
        <v>421</v>
      </c>
      <c r="E166" s="134" t="s">
        <v>243</v>
      </c>
      <c r="F166" s="133" t="s">
        <v>475</v>
      </c>
      <c r="G166" s="134" t="s">
        <v>475</v>
      </c>
      <c r="H166" s="134" t="s">
        <v>1260</v>
      </c>
      <c r="I166" s="134" t="s">
        <v>1261</v>
      </c>
      <c r="J166" s="134"/>
    </row>
    <row r="167" spans="1:10" ht="12.9" customHeight="1">
      <c r="A167" s="134">
        <v>148</v>
      </c>
      <c r="B167" s="134">
        <v>10</v>
      </c>
      <c r="D167" s="132" t="s">
        <v>924</v>
      </c>
      <c r="E167" s="134" t="s">
        <v>76</v>
      </c>
      <c r="F167" s="133" t="s">
        <v>485</v>
      </c>
      <c r="G167" s="134" t="s">
        <v>485</v>
      </c>
      <c r="H167" s="134" t="s">
        <v>1260</v>
      </c>
      <c r="I167" s="134" t="s">
        <v>1261</v>
      </c>
      <c r="J167" s="134"/>
    </row>
    <row r="168" spans="1:10" ht="12.9" customHeight="1">
      <c r="A168" s="134">
        <v>149</v>
      </c>
      <c r="B168" s="134">
        <v>11</v>
      </c>
      <c r="D168" s="132" t="s">
        <v>853</v>
      </c>
      <c r="E168" s="134" t="s">
        <v>76</v>
      </c>
      <c r="F168" s="133" t="s">
        <v>485</v>
      </c>
      <c r="G168" s="134" t="s">
        <v>485</v>
      </c>
      <c r="H168" s="134" t="s">
        <v>1260</v>
      </c>
      <c r="I168" s="134" t="s">
        <v>1261</v>
      </c>
      <c r="J168" s="134"/>
    </row>
    <row r="169" spans="1:10" ht="12.9" customHeight="1">
      <c r="A169" s="134">
        <v>150</v>
      </c>
      <c r="B169" s="134">
        <v>12</v>
      </c>
      <c r="D169" s="132" t="s">
        <v>867</v>
      </c>
      <c r="E169" s="134"/>
      <c r="F169" s="133" t="s">
        <v>486</v>
      </c>
      <c r="G169" s="134" t="s">
        <v>486</v>
      </c>
      <c r="H169" s="134" t="s">
        <v>1260</v>
      </c>
      <c r="I169" s="134" t="s">
        <v>1261</v>
      </c>
      <c r="J169" s="134"/>
    </row>
    <row r="170" spans="1:10" ht="12.9" customHeight="1">
      <c r="A170" s="134">
        <v>151</v>
      </c>
      <c r="B170" s="134">
        <v>14</v>
      </c>
      <c r="D170" s="132" t="s">
        <v>1284</v>
      </c>
      <c r="E170" s="134" t="s">
        <v>62</v>
      </c>
      <c r="F170" s="133" t="s">
        <v>489</v>
      </c>
      <c r="G170" s="134" t="s">
        <v>489</v>
      </c>
      <c r="H170" s="134" t="s">
        <v>1260</v>
      </c>
      <c r="I170" s="134" t="s">
        <v>1261</v>
      </c>
      <c r="J170" s="134"/>
    </row>
    <row r="171" spans="1:10" ht="12.9" customHeight="1">
      <c r="A171" s="134">
        <v>152</v>
      </c>
      <c r="B171" s="134">
        <v>15</v>
      </c>
      <c r="D171" s="132" t="s">
        <v>811</v>
      </c>
      <c r="E171" s="134" t="s">
        <v>53</v>
      </c>
      <c r="F171" s="133" t="s">
        <v>491</v>
      </c>
      <c r="G171" s="134" t="s">
        <v>491</v>
      </c>
      <c r="H171" s="134" t="s">
        <v>1260</v>
      </c>
      <c r="I171" s="134" t="s">
        <v>1261</v>
      </c>
      <c r="J171" s="134"/>
    </row>
    <row r="172" spans="1:10" ht="12.9" customHeight="1">
      <c r="A172" s="134">
        <v>153</v>
      </c>
      <c r="B172" s="134">
        <v>16</v>
      </c>
      <c r="D172" s="132" t="s">
        <v>934</v>
      </c>
      <c r="E172" s="134" t="s">
        <v>76</v>
      </c>
      <c r="F172" s="133" t="s">
        <v>494</v>
      </c>
      <c r="G172" s="134" t="s">
        <v>494</v>
      </c>
      <c r="H172" s="134" t="s">
        <v>1260</v>
      </c>
      <c r="I172" s="134" t="s">
        <v>1261</v>
      </c>
      <c r="J172" s="134"/>
    </row>
    <row r="173" spans="1:10" ht="12.9" customHeight="1">
      <c r="A173" s="134">
        <v>154</v>
      </c>
      <c r="B173" s="134">
        <v>17</v>
      </c>
      <c r="D173" s="132" t="s">
        <v>900</v>
      </c>
      <c r="E173" s="134" t="s">
        <v>76</v>
      </c>
      <c r="F173" s="133" t="s">
        <v>494</v>
      </c>
      <c r="G173" s="134" t="s">
        <v>494</v>
      </c>
      <c r="H173" s="134" t="s">
        <v>1260</v>
      </c>
      <c r="I173" s="134" t="s">
        <v>1261</v>
      </c>
      <c r="J173" s="134"/>
    </row>
    <row r="174" spans="1:10" ht="12.9" customHeight="1">
      <c r="B174" s="194" t="s">
        <v>15</v>
      </c>
    </row>
    <row r="175" spans="1:10" ht="12.9" customHeight="1">
      <c r="A175" s="134">
        <v>155</v>
      </c>
      <c r="B175" s="134">
        <v>1</v>
      </c>
      <c r="D175" s="132" t="s">
        <v>818</v>
      </c>
      <c r="E175" s="134" t="s">
        <v>76</v>
      </c>
      <c r="F175" s="133" t="s">
        <v>501</v>
      </c>
      <c r="G175" s="134" t="s">
        <v>501</v>
      </c>
      <c r="H175" s="134" t="s">
        <v>1260</v>
      </c>
      <c r="I175" s="134" t="s">
        <v>1261</v>
      </c>
      <c r="J175" s="134"/>
    </row>
    <row r="176" spans="1:10" ht="12.9" customHeight="1">
      <c r="A176" s="134">
        <v>156</v>
      </c>
      <c r="B176" s="134">
        <v>2</v>
      </c>
      <c r="D176" s="132" t="s">
        <v>810</v>
      </c>
      <c r="E176" s="134" t="s">
        <v>249</v>
      </c>
      <c r="F176" s="133" t="s">
        <v>496</v>
      </c>
      <c r="G176" s="134" t="s">
        <v>496</v>
      </c>
      <c r="H176" s="134" t="s">
        <v>1260</v>
      </c>
      <c r="I176" s="134" t="s">
        <v>1261</v>
      </c>
      <c r="J176" s="134"/>
    </row>
    <row r="177" spans="1:10" ht="12.9" customHeight="1">
      <c r="A177" s="134">
        <v>157</v>
      </c>
      <c r="B177" s="134">
        <v>3</v>
      </c>
      <c r="D177" s="132" t="s">
        <v>828</v>
      </c>
      <c r="E177" s="134" t="s">
        <v>53</v>
      </c>
      <c r="F177" s="133" t="s">
        <v>509</v>
      </c>
      <c r="G177" s="134" t="s">
        <v>509</v>
      </c>
      <c r="H177" s="134" t="s">
        <v>1260</v>
      </c>
      <c r="I177" s="134" t="s">
        <v>1261</v>
      </c>
      <c r="J177" s="134"/>
    </row>
    <row r="178" spans="1:10" ht="12.9" customHeight="1">
      <c r="A178" s="134">
        <v>158</v>
      </c>
      <c r="B178" s="134">
        <v>4</v>
      </c>
      <c r="D178" s="132" t="s">
        <v>418</v>
      </c>
      <c r="E178" s="134" t="s">
        <v>305</v>
      </c>
      <c r="F178" s="133" t="s">
        <v>525</v>
      </c>
      <c r="G178" s="134" t="s">
        <v>525</v>
      </c>
      <c r="H178" s="134" t="s">
        <v>1260</v>
      </c>
      <c r="I178" s="134" t="s">
        <v>1261</v>
      </c>
      <c r="J178" s="134"/>
    </row>
    <row r="179" spans="1:10" ht="12.9" customHeight="1">
      <c r="A179" s="134">
        <v>159</v>
      </c>
      <c r="B179" s="134">
        <v>5</v>
      </c>
      <c r="D179" s="178" t="s">
        <v>436</v>
      </c>
      <c r="E179" s="137" t="s">
        <v>76</v>
      </c>
      <c r="F179" s="186" t="s">
        <v>548</v>
      </c>
      <c r="G179" s="137" t="s">
        <v>548</v>
      </c>
      <c r="H179" s="137" t="s">
        <v>1260</v>
      </c>
      <c r="I179" s="137" t="s">
        <v>1261</v>
      </c>
      <c r="J179" s="137"/>
    </row>
    <row r="180" spans="1:10" ht="12.9" customHeight="1">
      <c r="A180" s="134">
        <v>160</v>
      </c>
      <c r="B180" s="134">
        <v>6</v>
      </c>
      <c r="C180" s="134"/>
      <c r="D180" s="132" t="s">
        <v>920</v>
      </c>
      <c r="E180" s="134" t="s">
        <v>76</v>
      </c>
      <c r="F180" s="133" t="s">
        <v>532</v>
      </c>
      <c r="G180" s="134" t="s">
        <v>532</v>
      </c>
      <c r="H180" s="134" t="s">
        <v>1260</v>
      </c>
      <c r="I180" s="134" t="s">
        <v>1261</v>
      </c>
      <c r="J180" s="134"/>
    </row>
    <row r="181" spans="1:10" ht="12.9" customHeight="1">
      <c r="A181" s="134">
        <v>161</v>
      </c>
      <c r="B181" s="134">
        <v>7</v>
      </c>
      <c r="C181" s="134"/>
      <c r="D181" s="132" t="s">
        <v>493</v>
      </c>
      <c r="E181" s="134" t="s">
        <v>896</v>
      </c>
      <c r="F181" s="133" t="s">
        <v>517</v>
      </c>
      <c r="G181" s="134" t="s">
        <v>517</v>
      </c>
      <c r="H181" s="134" t="s">
        <v>1260</v>
      </c>
      <c r="I181" s="134" t="s">
        <v>1261</v>
      </c>
      <c r="J181" s="134"/>
    </row>
    <row r="182" spans="1:10" ht="12.9" customHeight="1">
      <c r="A182" s="134">
        <v>162</v>
      </c>
      <c r="B182" s="134">
        <v>8</v>
      </c>
      <c r="C182" s="134"/>
      <c r="D182" s="132" t="s">
        <v>814</v>
      </c>
      <c r="E182" s="134" t="s">
        <v>445</v>
      </c>
      <c r="F182" s="133" t="s">
        <v>537</v>
      </c>
      <c r="G182" s="134" t="s">
        <v>537</v>
      </c>
      <c r="H182" s="134" t="s">
        <v>1260</v>
      </c>
      <c r="I182" s="134" t="s">
        <v>1261</v>
      </c>
      <c r="J182" s="134"/>
    </row>
    <row r="183" spans="1:10" ht="12.9" customHeight="1">
      <c r="A183" s="134">
        <v>163</v>
      </c>
      <c r="B183" s="134">
        <v>9</v>
      </c>
      <c r="C183" s="134"/>
      <c r="D183" s="132" t="s">
        <v>958</v>
      </c>
      <c r="E183" s="134" t="s">
        <v>896</v>
      </c>
      <c r="F183" s="133" t="s">
        <v>552</v>
      </c>
      <c r="G183" s="134" t="s">
        <v>552</v>
      </c>
      <c r="H183" s="134" t="s">
        <v>1260</v>
      </c>
      <c r="I183" s="134" t="s">
        <v>1261</v>
      </c>
      <c r="J183" s="134"/>
    </row>
    <row r="184" spans="1:10" ht="12.9" customHeight="1">
      <c r="A184" s="137"/>
      <c r="B184" s="527" t="s">
        <v>17</v>
      </c>
      <c r="C184" s="134"/>
      <c r="D184" s="134"/>
      <c r="E184" s="134"/>
      <c r="F184" s="133"/>
      <c r="G184" s="134"/>
      <c r="H184" s="134"/>
      <c r="I184" s="134"/>
      <c r="J184" s="134"/>
    </row>
    <row r="185" spans="1:10" ht="12.9" customHeight="1">
      <c r="A185" s="134">
        <v>164</v>
      </c>
      <c r="B185" s="134">
        <v>1</v>
      </c>
      <c r="C185" s="134"/>
      <c r="D185" s="132" t="s">
        <v>799</v>
      </c>
      <c r="E185" s="536" t="s">
        <v>62</v>
      </c>
      <c r="F185" s="133" t="s">
        <v>563</v>
      </c>
      <c r="G185" s="134" t="s">
        <v>563</v>
      </c>
      <c r="H185" s="134" t="s">
        <v>1260</v>
      </c>
      <c r="I185" s="134" t="s">
        <v>1261</v>
      </c>
      <c r="J185" s="134"/>
    </row>
    <row r="186" spans="1:10" ht="12.9" customHeight="1">
      <c r="A186" s="134">
        <v>165</v>
      </c>
      <c r="B186" s="134">
        <v>2</v>
      </c>
      <c r="C186" s="134"/>
      <c r="D186" s="132" t="s">
        <v>926</v>
      </c>
      <c r="E186" s="536" t="s">
        <v>76</v>
      </c>
      <c r="F186" s="133" t="s">
        <v>563</v>
      </c>
      <c r="G186" s="134" t="s">
        <v>563</v>
      </c>
      <c r="H186" s="134" t="s">
        <v>1260</v>
      </c>
      <c r="I186" s="134" t="s">
        <v>1261</v>
      </c>
      <c r="J186" s="134"/>
    </row>
    <row r="187" spans="1:10" ht="12.9" customHeight="1">
      <c r="A187" s="134">
        <v>166</v>
      </c>
      <c r="B187" s="134">
        <v>3</v>
      </c>
      <c r="C187" s="134"/>
      <c r="D187" s="132" t="s">
        <v>961</v>
      </c>
      <c r="E187" s="536" t="s">
        <v>62</v>
      </c>
      <c r="F187" s="133" t="s">
        <v>975</v>
      </c>
      <c r="G187" s="134" t="s">
        <v>975</v>
      </c>
      <c r="H187" s="134" t="s">
        <v>1260</v>
      </c>
      <c r="I187" s="134" t="s">
        <v>1261</v>
      </c>
      <c r="J187" s="134"/>
    </row>
    <row r="188" spans="1:10" ht="12.9" customHeight="1">
      <c r="A188" s="134">
        <v>167</v>
      </c>
      <c r="B188" s="134">
        <v>4</v>
      </c>
      <c r="C188" s="536"/>
      <c r="D188" s="537" t="s">
        <v>959</v>
      </c>
      <c r="E188" s="536" t="s">
        <v>53</v>
      </c>
      <c r="F188" s="538" t="s">
        <v>568</v>
      </c>
      <c r="G188" s="536" t="s">
        <v>979</v>
      </c>
      <c r="H188" s="536" t="s">
        <v>1260</v>
      </c>
      <c r="I188" s="536" t="s">
        <v>1261</v>
      </c>
      <c r="J188" s="536"/>
    </row>
    <row r="189" spans="1:10" ht="12.9" customHeight="1">
      <c r="A189" s="134">
        <v>168</v>
      </c>
      <c r="B189" s="134">
        <v>5</v>
      </c>
      <c r="C189" s="539"/>
      <c r="D189" s="537" t="s">
        <v>954</v>
      </c>
      <c r="E189" s="541" t="s">
        <v>62</v>
      </c>
      <c r="F189" s="540" t="s">
        <v>979</v>
      </c>
      <c r="G189" s="541" t="s">
        <v>979</v>
      </c>
      <c r="H189" s="536" t="s">
        <v>1260</v>
      </c>
      <c r="I189" s="536" t="s">
        <v>1261</v>
      </c>
      <c r="J189" s="539"/>
    </row>
    <row r="190" spans="1:10" ht="12.9" customHeight="1">
      <c r="A190" s="134">
        <v>169</v>
      </c>
      <c r="B190" s="134">
        <v>6</v>
      </c>
      <c r="C190" s="536"/>
      <c r="D190" s="537" t="s">
        <v>949</v>
      </c>
      <c r="E190" s="541" t="s">
        <v>76</v>
      </c>
      <c r="F190" s="540" t="s">
        <v>1665</v>
      </c>
      <c r="G190" s="541" t="s">
        <v>1665</v>
      </c>
      <c r="H190" s="536" t="s">
        <v>1260</v>
      </c>
      <c r="I190" s="536" t="s">
        <v>1261</v>
      </c>
      <c r="J190" s="536"/>
    </row>
    <row r="191" spans="1:10" s="162" customFormat="1" ht="12.9" customHeight="1">
      <c r="A191" s="134">
        <v>170</v>
      </c>
      <c r="B191" s="134">
        <v>7</v>
      </c>
      <c r="C191" s="134"/>
      <c r="D191" s="132" t="s">
        <v>932</v>
      </c>
      <c r="E191" s="134" t="s">
        <v>62</v>
      </c>
      <c r="F191" s="133" t="s">
        <v>1666</v>
      </c>
      <c r="G191" s="134" t="s">
        <v>1666</v>
      </c>
      <c r="H191" s="536" t="s">
        <v>1260</v>
      </c>
      <c r="I191" s="536" t="s">
        <v>1261</v>
      </c>
      <c r="J191" s="134"/>
    </row>
    <row r="192" spans="1:10" ht="12.9" customHeight="1">
      <c r="A192" s="134">
        <v>171</v>
      </c>
      <c r="B192" s="134">
        <v>8</v>
      </c>
      <c r="C192" s="134"/>
      <c r="D192" s="542" t="s">
        <v>854</v>
      </c>
      <c r="E192" s="534" t="s">
        <v>1139</v>
      </c>
      <c r="F192" s="535" t="s">
        <v>1668</v>
      </c>
      <c r="G192" s="535" t="s">
        <v>1668</v>
      </c>
      <c r="H192" s="536" t="s">
        <v>1260</v>
      </c>
      <c r="I192" s="536" t="s">
        <v>1261</v>
      </c>
      <c r="J192" s="134"/>
    </row>
    <row r="193" spans="1:10" ht="12.9" customHeight="1">
      <c r="A193" s="134">
        <v>172</v>
      </c>
      <c r="B193" s="134">
        <v>9</v>
      </c>
      <c r="C193" s="134"/>
      <c r="D193" s="542" t="s">
        <v>147</v>
      </c>
      <c r="E193" s="134" t="s">
        <v>76</v>
      </c>
      <c r="F193" s="535" t="s">
        <v>1688</v>
      </c>
      <c r="G193" s="535" t="s">
        <v>1688</v>
      </c>
      <c r="H193" s="536" t="s">
        <v>1260</v>
      </c>
      <c r="I193" s="536" t="s">
        <v>1261</v>
      </c>
      <c r="J193" s="134"/>
    </row>
    <row r="194" spans="1:10" ht="12.9" customHeight="1">
      <c r="A194" s="134">
        <v>173</v>
      </c>
      <c r="B194" s="134">
        <v>10</v>
      </c>
      <c r="C194" s="134"/>
      <c r="D194" s="542" t="s">
        <v>451</v>
      </c>
      <c r="E194" s="134" t="s">
        <v>76</v>
      </c>
      <c r="F194" s="535" t="s">
        <v>1691</v>
      </c>
      <c r="G194" s="535" t="s">
        <v>1691</v>
      </c>
      <c r="H194" s="536" t="s">
        <v>1260</v>
      </c>
      <c r="I194" s="536" t="s">
        <v>1261</v>
      </c>
      <c r="J194" s="134"/>
    </row>
    <row r="195" spans="1:10" ht="12.9" customHeight="1">
      <c r="A195" s="134">
        <v>174</v>
      </c>
      <c r="B195" s="134">
        <v>11</v>
      </c>
      <c r="C195" s="134"/>
      <c r="D195" s="542" t="s">
        <v>804</v>
      </c>
      <c r="E195" s="134" t="s">
        <v>62</v>
      </c>
      <c r="F195" s="535" t="s">
        <v>1696</v>
      </c>
      <c r="G195" s="535" t="s">
        <v>1696</v>
      </c>
      <c r="H195" s="536" t="s">
        <v>1260</v>
      </c>
      <c r="I195" s="536" t="s">
        <v>1261</v>
      </c>
      <c r="J195" s="134"/>
    </row>
    <row r="196" spans="1:10" ht="12.9" customHeight="1">
      <c r="A196" s="134">
        <v>175</v>
      </c>
      <c r="B196" s="134">
        <v>12</v>
      </c>
      <c r="C196" s="134"/>
      <c r="D196" s="542" t="s">
        <v>807</v>
      </c>
      <c r="E196" s="134" t="s">
        <v>62</v>
      </c>
      <c r="F196" s="535" t="s">
        <v>1696</v>
      </c>
      <c r="G196" s="535" t="s">
        <v>1696</v>
      </c>
      <c r="H196" s="536" t="s">
        <v>1260</v>
      </c>
      <c r="I196" s="536" t="s">
        <v>1261</v>
      </c>
      <c r="J196" s="134"/>
    </row>
    <row r="197" spans="1:10" ht="12.9" customHeight="1">
      <c r="A197" s="134">
        <v>176</v>
      </c>
      <c r="B197" s="134">
        <v>13</v>
      </c>
      <c r="C197" s="134"/>
      <c r="D197" s="542" t="s">
        <v>834</v>
      </c>
      <c r="E197" s="134"/>
      <c r="F197" s="535" t="s">
        <v>1697</v>
      </c>
      <c r="G197" s="535" t="s">
        <v>1697</v>
      </c>
      <c r="H197" s="536" t="s">
        <v>1260</v>
      </c>
      <c r="I197" s="536" t="s">
        <v>1261</v>
      </c>
      <c r="J197" s="134"/>
    </row>
    <row r="198" spans="1:10" ht="12.9" customHeight="1">
      <c r="A198" s="134">
        <v>177</v>
      </c>
      <c r="B198" s="134">
        <v>14</v>
      </c>
      <c r="C198" s="134"/>
      <c r="D198" s="542" t="s">
        <v>936</v>
      </c>
      <c r="E198" s="134"/>
      <c r="F198" s="535" t="s">
        <v>1701</v>
      </c>
      <c r="G198" s="535" t="s">
        <v>1701</v>
      </c>
      <c r="H198" s="536" t="s">
        <v>1260</v>
      </c>
      <c r="I198" s="536" t="s">
        <v>1261</v>
      </c>
      <c r="J198" s="134"/>
    </row>
    <row r="199" spans="1:10" ht="12.9" customHeight="1">
      <c r="B199" s="527" t="s">
        <v>1704</v>
      </c>
    </row>
    <row r="200" spans="1:10" ht="12.9" customHeight="1">
      <c r="A200" s="134">
        <v>178</v>
      </c>
      <c r="B200" s="134">
        <v>1</v>
      </c>
      <c r="C200" s="134"/>
      <c r="D200" s="542" t="s">
        <v>946</v>
      </c>
      <c r="E200" s="134"/>
      <c r="F200" s="535" t="s">
        <v>1710</v>
      </c>
      <c r="G200" s="535" t="s">
        <v>1710</v>
      </c>
      <c r="H200" s="536" t="s">
        <v>1260</v>
      </c>
      <c r="I200" s="536" t="s">
        <v>1261</v>
      </c>
      <c r="J200" s="134"/>
    </row>
    <row r="201" spans="1:10" ht="12.9" customHeight="1">
      <c r="A201" s="134">
        <v>179</v>
      </c>
      <c r="B201" s="134">
        <v>2</v>
      </c>
      <c r="C201" s="134"/>
      <c r="D201" s="542" t="s">
        <v>950</v>
      </c>
      <c r="E201" s="134"/>
      <c r="F201" s="535" t="s">
        <v>1712</v>
      </c>
      <c r="G201" s="535" t="s">
        <v>1712</v>
      </c>
      <c r="H201" s="536" t="s">
        <v>1260</v>
      </c>
      <c r="I201" s="536" t="s">
        <v>1261</v>
      </c>
      <c r="J201" s="134"/>
    </row>
    <row r="202" spans="1:10" ht="12.9" customHeight="1">
      <c r="A202" s="134">
        <v>180</v>
      </c>
      <c r="B202" s="134">
        <v>3</v>
      </c>
      <c r="C202" s="134"/>
      <c r="D202" s="542" t="s">
        <v>812</v>
      </c>
      <c r="E202" s="134"/>
      <c r="F202" s="535" t="s">
        <v>1714</v>
      </c>
      <c r="G202" s="535" t="s">
        <v>1714</v>
      </c>
      <c r="H202" s="536" t="s">
        <v>1260</v>
      </c>
      <c r="I202" s="536" t="s">
        <v>1261</v>
      </c>
      <c r="J202" s="134"/>
    </row>
    <row r="203" spans="1:10" ht="12.9" customHeight="1">
      <c r="A203" s="134">
        <v>181</v>
      </c>
      <c r="B203" s="134">
        <v>4</v>
      </c>
      <c r="C203" s="134"/>
      <c r="D203" s="542" t="s">
        <v>945</v>
      </c>
      <c r="E203" s="134"/>
      <c r="F203" s="535" t="s">
        <v>1715</v>
      </c>
      <c r="G203" s="535" t="s">
        <v>1715</v>
      </c>
      <c r="H203" s="536" t="s">
        <v>1260</v>
      </c>
      <c r="I203" s="536" t="s">
        <v>1261</v>
      </c>
      <c r="J203" s="134"/>
    </row>
    <row r="204" spans="1:10" ht="12.9" customHeight="1">
      <c r="A204" s="134">
        <v>182</v>
      </c>
      <c r="B204" s="134">
        <v>5</v>
      </c>
      <c r="C204" s="134"/>
      <c r="D204" s="542" t="s">
        <v>265</v>
      </c>
      <c r="E204" s="134"/>
      <c r="F204" s="535" t="s">
        <v>1721</v>
      </c>
      <c r="G204" s="535" t="s">
        <v>1721</v>
      </c>
      <c r="H204" s="536" t="s">
        <v>1260</v>
      </c>
      <c r="I204" s="536" t="s">
        <v>1261</v>
      </c>
      <c r="J204" s="134"/>
    </row>
    <row r="205" spans="1:10" ht="12.9" customHeight="1">
      <c r="A205" s="134">
        <v>183</v>
      </c>
      <c r="B205" s="134">
        <v>6</v>
      </c>
      <c r="C205" s="134"/>
      <c r="D205" s="542" t="s">
        <v>906</v>
      </c>
      <c r="E205" s="134"/>
      <c r="F205" s="535" t="s">
        <v>1725</v>
      </c>
      <c r="G205" s="535" t="s">
        <v>1725</v>
      </c>
      <c r="H205" s="536" t="s">
        <v>1260</v>
      </c>
      <c r="I205" s="536" t="s">
        <v>1261</v>
      </c>
      <c r="J205" s="134"/>
    </row>
    <row r="206" spans="1:10" ht="12.9" customHeight="1">
      <c r="A206" s="134">
        <v>184</v>
      </c>
      <c r="B206" s="134">
        <v>7</v>
      </c>
      <c r="C206" s="134"/>
      <c r="D206" s="542" t="s">
        <v>963</v>
      </c>
      <c r="E206" s="134"/>
      <c r="F206" s="535" t="s">
        <v>1726</v>
      </c>
      <c r="G206" s="535" t="s">
        <v>1726</v>
      </c>
      <c r="H206" s="536" t="s">
        <v>1260</v>
      </c>
      <c r="I206" s="536" t="s">
        <v>1261</v>
      </c>
      <c r="J206" s="134"/>
    </row>
    <row r="207" spans="1:10" ht="12.9" customHeight="1">
      <c r="A207" s="134">
        <v>185</v>
      </c>
      <c r="B207" s="134">
        <v>8</v>
      </c>
      <c r="C207" s="134"/>
      <c r="D207" s="542" t="s">
        <v>964</v>
      </c>
      <c r="E207" s="134"/>
      <c r="F207" s="535" t="s">
        <v>1727</v>
      </c>
      <c r="G207" s="535" t="s">
        <v>1727</v>
      </c>
      <c r="H207" s="536" t="s">
        <v>1260</v>
      </c>
      <c r="I207" s="536" t="s">
        <v>1261</v>
      </c>
      <c r="J207" s="134"/>
    </row>
    <row r="208" spans="1:10" ht="12.9" customHeight="1">
      <c r="A208" s="134">
        <v>186</v>
      </c>
      <c r="B208" s="134">
        <v>9</v>
      </c>
      <c r="C208" s="134"/>
      <c r="D208" s="542" t="s">
        <v>821</v>
      </c>
      <c r="E208" s="134"/>
      <c r="F208" s="535" t="s">
        <v>1729</v>
      </c>
      <c r="G208" s="535" t="s">
        <v>1729</v>
      </c>
      <c r="H208" s="536" t="s">
        <v>1260</v>
      </c>
      <c r="I208" s="536" t="s">
        <v>1261</v>
      </c>
      <c r="J208" s="134"/>
    </row>
    <row r="209" spans="1:10" ht="12.9" customHeight="1">
      <c r="A209" s="134">
        <v>187</v>
      </c>
      <c r="B209" s="134">
        <v>10</v>
      </c>
      <c r="C209" s="134"/>
      <c r="D209" s="542" t="s">
        <v>911</v>
      </c>
      <c r="E209" s="134"/>
      <c r="F209" s="535" t="s">
        <v>1730</v>
      </c>
      <c r="G209" s="535" t="s">
        <v>1730</v>
      </c>
      <c r="H209" s="536" t="s">
        <v>1260</v>
      </c>
      <c r="I209" s="536" t="s">
        <v>1261</v>
      </c>
      <c r="J209" s="134"/>
    </row>
    <row r="210" spans="1:10" ht="12.9" customHeight="1">
      <c r="A210" s="134">
        <v>188</v>
      </c>
      <c r="B210" s="134">
        <v>11</v>
      </c>
      <c r="C210" s="134"/>
      <c r="D210" s="542" t="s">
        <v>971</v>
      </c>
      <c r="E210" s="134"/>
      <c r="F210" s="535" t="s">
        <v>1731</v>
      </c>
      <c r="G210" s="535" t="s">
        <v>1731</v>
      </c>
      <c r="H210" s="536" t="s">
        <v>1260</v>
      </c>
      <c r="I210" s="536" t="s">
        <v>1261</v>
      </c>
      <c r="J210" s="134"/>
    </row>
  </sheetData>
  <autoFilter ref="I4:I135" xr:uid="{00000000-0009-0000-0000-00000D000000}"/>
  <mergeCells count="10">
    <mergeCell ref="F4:F5"/>
    <mergeCell ref="G4:G5"/>
    <mergeCell ref="H4:H5"/>
    <mergeCell ref="I4:I5"/>
    <mergeCell ref="J4:J5"/>
    <mergeCell ref="A4:A5"/>
    <mergeCell ref="B4:B5"/>
    <mergeCell ref="C4:C5"/>
    <mergeCell ref="D4:D5"/>
    <mergeCell ref="E4:E5"/>
  </mergeCells>
  <phoneticPr fontId="173" type="noConversion"/>
  <conditionalFormatting sqref="D1:D5">
    <cfRule type="duplicateValues" dxfId="2884" priority="1286" stopIfTrue="1"/>
  </conditionalFormatting>
  <conditionalFormatting sqref="D1:D1048576">
    <cfRule type="duplicateValues" dxfId="2883" priority="1"/>
  </conditionalFormatting>
  <conditionalFormatting sqref="D7">
    <cfRule type="duplicateValues" dxfId="2882" priority="1255" stopIfTrue="1"/>
    <cfRule type="duplicateValues" dxfId="2881" priority="1254" stopIfTrue="1"/>
    <cfRule type="duplicateValues" dxfId="2880" priority="1253" stopIfTrue="1"/>
    <cfRule type="duplicateValues" dxfId="2879" priority="1230" stopIfTrue="1"/>
    <cfRule type="duplicateValues" dxfId="2878" priority="1231" stopIfTrue="1"/>
    <cfRule type="duplicateValues" dxfId="2877" priority="1232" stopIfTrue="1"/>
    <cfRule type="duplicateValues" dxfId="2876" priority="1233" stopIfTrue="1"/>
    <cfRule type="duplicateValues" dxfId="2875" priority="1234" stopIfTrue="1"/>
    <cfRule type="duplicateValues" dxfId="2874" priority="1235" stopIfTrue="1"/>
    <cfRule type="duplicateValues" dxfId="2873" priority="1236" stopIfTrue="1"/>
    <cfRule type="duplicateValues" dxfId="2872" priority="1237" stopIfTrue="1"/>
    <cfRule type="duplicateValues" dxfId="2871" priority="1238" stopIfTrue="1"/>
    <cfRule type="duplicateValues" dxfId="2870" priority="1257" stopIfTrue="1"/>
    <cfRule type="duplicateValues" dxfId="2869" priority="1256" stopIfTrue="1"/>
  </conditionalFormatting>
  <conditionalFormatting sqref="D8">
    <cfRule type="duplicateValues" dxfId="2868" priority="1252" stopIfTrue="1"/>
    <cfRule type="duplicateValues" dxfId="2867" priority="1251" stopIfTrue="1"/>
    <cfRule type="duplicateValues" dxfId="2866" priority="1241" stopIfTrue="1"/>
    <cfRule type="duplicateValues" dxfId="2865" priority="1244" stopIfTrue="1"/>
    <cfRule type="duplicateValues" dxfId="2864" priority="1243" stopIfTrue="1"/>
    <cfRule type="duplicateValues" dxfId="2863" priority="1250" stopIfTrue="1"/>
    <cfRule type="duplicateValues" dxfId="2862" priority="1242" stopIfTrue="1"/>
    <cfRule type="duplicateValues" dxfId="2861" priority="1240" stopIfTrue="1"/>
    <cfRule type="duplicateValues" dxfId="2860" priority="1239" stopIfTrue="1"/>
  </conditionalFormatting>
  <conditionalFormatting sqref="D9">
    <cfRule type="duplicateValues" dxfId="2859" priority="1228" stopIfTrue="1"/>
    <cfRule type="duplicateValues" dxfId="2858" priority="1227" stopIfTrue="1"/>
    <cfRule type="duplicateValues" dxfId="2857" priority="1226" stopIfTrue="1"/>
    <cfRule type="duplicateValues" dxfId="2856" priority="1225" stopIfTrue="1"/>
    <cfRule type="duplicateValues" dxfId="2855" priority="1224" stopIfTrue="1"/>
    <cfRule type="duplicateValues" dxfId="2854" priority="1223" stopIfTrue="1"/>
    <cfRule type="duplicateValues" dxfId="2853" priority="1222" stopIfTrue="1"/>
    <cfRule type="duplicateValues" dxfId="2852" priority="1221" stopIfTrue="1"/>
    <cfRule type="duplicateValues" dxfId="2851" priority="1220" stopIfTrue="1"/>
    <cfRule type="duplicateValues" dxfId="2850" priority="1219" stopIfTrue="1"/>
    <cfRule type="duplicateValues" dxfId="2849" priority="1249" stopIfTrue="1"/>
    <cfRule type="duplicateValues" dxfId="2848" priority="1248" stopIfTrue="1"/>
    <cfRule type="duplicateValues" dxfId="2847" priority="1247" stopIfTrue="1"/>
    <cfRule type="duplicateValues" dxfId="2846" priority="1246" stopIfTrue="1"/>
    <cfRule type="duplicateValues" dxfId="2845" priority="1245" stopIfTrue="1"/>
    <cfRule type="duplicateValues" dxfId="2844" priority="1283" stopIfTrue="1"/>
    <cfRule type="duplicateValues" dxfId="2843" priority="1229" stopIfTrue="1"/>
  </conditionalFormatting>
  <conditionalFormatting sqref="D10">
    <cfRule type="duplicateValues" dxfId="2842" priority="1281" stopIfTrue="1"/>
    <cfRule type="duplicateValues" dxfId="2841" priority="1282" stopIfTrue="1"/>
    <cfRule type="duplicateValues" dxfId="2840" priority="1215" stopIfTrue="1"/>
    <cfRule type="duplicateValues" dxfId="2839" priority="1214" stopIfTrue="1"/>
    <cfRule type="duplicateValues" dxfId="2838" priority="1213" stopIfTrue="1"/>
    <cfRule type="duplicateValues" dxfId="2837" priority="1212" stopIfTrue="1"/>
    <cfRule type="duplicateValues" dxfId="2836" priority="1211" stopIfTrue="1"/>
    <cfRule type="duplicateValues" dxfId="2835" priority="1210" stopIfTrue="1"/>
    <cfRule type="duplicateValues" dxfId="2834" priority="1209" stopIfTrue="1"/>
    <cfRule type="duplicateValues" dxfId="2833" priority="1208" stopIfTrue="1"/>
    <cfRule type="duplicateValues" dxfId="2832" priority="1207" stopIfTrue="1"/>
    <cfRule type="duplicateValues" dxfId="2831" priority="1206" stopIfTrue="1"/>
    <cfRule type="duplicateValues" dxfId="2830" priority="1205" stopIfTrue="1"/>
    <cfRule type="duplicateValues" dxfId="2829" priority="1204" stopIfTrue="1"/>
    <cfRule type="duplicateValues" dxfId="2828" priority="1203" stopIfTrue="1"/>
    <cfRule type="duplicateValues" dxfId="2827" priority="1202" stopIfTrue="1"/>
    <cfRule type="duplicateValues" dxfId="2826" priority="1201" stopIfTrue="1"/>
    <cfRule type="duplicateValues" dxfId="2825" priority="1200" stopIfTrue="1"/>
    <cfRule type="duplicateValues" dxfId="2824" priority="1199" stopIfTrue="1"/>
  </conditionalFormatting>
  <conditionalFormatting sqref="D11:D12">
    <cfRule type="duplicateValues" dxfId="2823" priority="1197" stopIfTrue="1"/>
    <cfRule type="duplicateValues" dxfId="2822" priority="1196" stopIfTrue="1"/>
    <cfRule type="duplicateValues" dxfId="2821" priority="1195" stopIfTrue="1"/>
    <cfRule type="duplicateValues" dxfId="2820" priority="1194" stopIfTrue="1"/>
    <cfRule type="duplicateValues" dxfId="2819" priority="1193" stopIfTrue="1"/>
    <cfRule type="duplicateValues" dxfId="2818" priority="1192" stopIfTrue="1"/>
    <cfRule type="duplicateValues" dxfId="2817" priority="1191" stopIfTrue="1"/>
    <cfRule type="duplicateValues" dxfId="2816" priority="1190" stopIfTrue="1"/>
    <cfRule type="duplicateValues" dxfId="2815" priority="1189" stopIfTrue="1"/>
    <cfRule type="duplicateValues" dxfId="2814" priority="1187" stopIfTrue="1"/>
    <cfRule type="duplicateValues" dxfId="2813" priority="1188" stopIfTrue="1"/>
    <cfRule type="duplicateValues" dxfId="2812" priority="1180" stopIfTrue="1"/>
    <cfRule type="duplicateValues" dxfId="2811" priority="1181" stopIfTrue="1"/>
    <cfRule type="duplicateValues" dxfId="2810" priority="1182" stopIfTrue="1"/>
    <cfRule type="duplicateValues" dxfId="2809" priority="1183" stopIfTrue="1"/>
    <cfRule type="duplicateValues" dxfId="2808" priority="1184" stopIfTrue="1"/>
    <cfRule type="duplicateValues" dxfId="2807" priority="1185" stopIfTrue="1"/>
    <cfRule type="duplicateValues" dxfId="2806" priority="1186" stopIfTrue="1"/>
    <cfRule type="duplicateValues" dxfId="2805" priority="1198" stopIfTrue="1"/>
  </conditionalFormatting>
  <conditionalFormatting sqref="D13:D15">
    <cfRule type="duplicateValues" dxfId="2804" priority="1178" stopIfTrue="1"/>
    <cfRule type="duplicateValues" dxfId="2803" priority="1177" stopIfTrue="1"/>
    <cfRule type="duplicateValues" dxfId="2802" priority="1176" stopIfTrue="1"/>
    <cfRule type="duplicateValues" dxfId="2801" priority="1175" stopIfTrue="1"/>
    <cfRule type="duplicateValues" dxfId="2800" priority="1174" stopIfTrue="1"/>
    <cfRule type="duplicateValues" dxfId="2799" priority="1173" stopIfTrue="1"/>
    <cfRule type="duplicateValues" dxfId="2798" priority="1172" stopIfTrue="1"/>
    <cfRule type="duplicateValues" dxfId="2797" priority="1171" stopIfTrue="1"/>
    <cfRule type="duplicateValues" dxfId="2796" priority="1170" stopIfTrue="1"/>
    <cfRule type="duplicateValues" dxfId="2795" priority="1169" stopIfTrue="1"/>
    <cfRule type="duplicateValues" dxfId="2794" priority="1168" stopIfTrue="1"/>
    <cfRule type="duplicateValues" dxfId="2793" priority="1167" stopIfTrue="1"/>
    <cfRule type="duplicateValues" dxfId="2792" priority="1166" stopIfTrue="1"/>
    <cfRule type="duplicateValues" dxfId="2791" priority="1165" stopIfTrue="1"/>
    <cfRule type="duplicateValues" dxfId="2790" priority="1164" stopIfTrue="1"/>
    <cfRule type="duplicateValues" dxfId="2789" priority="1163" stopIfTrue="1"/>
    <cfRule type="duplicateValues" dxfId="2788" priority="1162" stopIfTrue="1"/>
    <cfRule type="duplicateValues" dxfId="2787" priority="1161" stopIfTrue="1"/>
    <cfRule type="duplicateValues" dxfId="2786" priority="1179" stopIfTrue="1"/>
  </conditionalFormatting>
  <conditionalFormatting sqref="D16">
    <cfRule type="duplicateValues" dxfId="2785" priority="1150" stopIfTrue="1"/>
    <cfRule type="duplicateValues" dxfId="2784" priority="1159" stopIfTrue="1"/>
    <cfRule type="duplicateValues" dxfId="2783" priority="1158" stopIfTrue="1"/>
    <cfRule type="duplicateValues" dxfId="2782" priority="1157" stopIfTrue="1"/>
    <cfRule type="duplicateValues" dxfId="2781" priority="1156" stopIfTrue="1"/>
    <cfRule type="duplicateValues" dxfId="2780" priority="1155" stopIfTrue="1"/>
    <cfRule type="duplicateValues" dxfId="2779" priority="1154" stopIfTrue="1"/>
    <cfRule type="duplicateValues" dxfId="2778" priority="1153" stopIfTrue="1"/>
    <cfRule type="duplicateValues" dxfId="2777" priority="1152" stopIfTrue="1"/>
    <cfRule type="duplicateValues" dxfId="2776" priority="1160" stopIfTrue="1"/>
    <cfRule type="duplicateValues" dxfId="2775" priority="1151" stopIfTrue="1"/>
    <cfRule type="duplicateValues" dxfId="2774" priority="1142" stopIfTrue="1"/>
    <cfRule type="duplicateValues" dxfId="2773" priority="1149" stopIfTrue="1"/>
    <cfRule type="duplicateValues" dxfId="2772" priority="1148" stopIfTrue="1"/>
    <cfRule type="duplicateValues" dxfId="2771" priority="1147" stopIfTrue="1"/>
    <cfRule type="duplicateValues" dxfId="2770" priority="1146" stopIfTrue="1"/>
    <cfRule type="duplicateValues" dxfId="2769" priority="1145" stopIfTrue="1"/>
    <cfRule type="duplicateValues" dxfId="2768" priority="1144" stopIfTrue="1"/>
    <cfRule type="duplicateValues" dxfId="2767" priority="1143" stopIfTrue="1"/>
  </conditionalFormatting>
  <conditionalFormatting sqref="D17">
    <cfRule type="duplicateValues" dxfId="2766" priority="1138" stopIfTrue="1"/>
    <cfRule type="duplicateValues" dxfId="2765" priority="1137" stopIfTrue="1"/>
    <cfRule type="duplicateValues" dxfId="2764" priority="1136" stopIfTrue="1"/>
    <cfRule type="duplicateValues" dxfId="2763" priority="1135" stopIfTrue="1"/>
    <cfRule type="duplicateValues" dxfId="2762" priority="1134" stopIfTrue="1"/>
    <cfRule type="duplicateValues" dxfId="2761" priority="1133" stopIfTrue="1"/>
    <cfRule type="duplicateValues" dxfId="2760" priority="1132" stopIfTrue="1"/>
    <cfRule type="duplicateValues" dxfId="2759" priority="1131" stopIfTrue="1"/>
    <cfRule type="duplicateValues" dxfId="2758" priority="1129" stopIfTrue="1"/>
    <cfRule type="duplicateValues" dxfId="2757" priority="1128" stopIfTrue="1"/>
    <cfRule type="duplicateValues" dxfId="2756" priority="1127" stopIfTrue="1"/>
    <cfRule type="duplicateValues" dxfId="2755" priority="1126" stopIfTrue="1"/>
    <cfRule type="duplicateValues" dxfId="2754" priority="1140" stopIfTrue="1"/>
    <cfRule type="duplicateValues" dxfId="2753" priority="1125" stopIfTrue="1"/>
    <cfRule type="duplicateValues" dxfId="2752" priority="1124" stopIfTrue="1"/>
    <cfRule type="duplicateValues" dxfId="2751" priority="1139" stopIfTrue="1"/>
    <cfRule type="duplicateValues" dxfId="2750" priority="1130" stopIfTrue="1"/>
    <cfRule type="duplicateValues" dxfId="2749" priority="1123" stopIfTrue="1"/>
    <cfRule type="duplicateValues" dxfId="2748" priority="1141" stopIfTrue="1"/>
  </conditionalFormatting>
  <conditionalFormatting sqref="D18">
    <cfRule type="duplicateValues" dxfId="2747" priority="1122" stopIfTrue="1"/>
    <cfRule type="duplicateValues" dxfId="2746" priority="1113" stopIfTrue="1"/>
    <cfRule type="duplicateValues" dxfId="2745" priority="1121" stopIfTrue="1"/>
    <cfRule type="duplicateValues" dxfId="2744" priority="1120" stopIfTrue="1"/>
    <cfRule type="duplicateValues" dxfId="2743" priority="1119" stopIfTrue="1"/>
    <cfRule type="duplicateValues" dxfId="2742" priority="1118" stopIfTrue="1"/>
    <cfRule type="duplicateValues" dxfId="2741" priority="1117" stopIfTrue="1"/>
    <cfRule type="duplicateValues" dxfId="2740" priority="1116" stopIfTrue="1"/>
    <cfRule type="duplicateValues" dxfId="2739" priority="1115" stopIfTrue="1"/>
    <cfRule type="duplicateValues" dxfId="2738" priority="1114" stopIfTrue="1"/>
    <cfRule type="duplicateValues" dxfId="2737" priority="1112" stopIfTrue="1"/>
    <cfRule type="duplicateValues" dxfId="2736" priority="1111" stopIfTrue="1"/>
    <cfRule type="duplicateValues" dxfId="2735" priority="1110" stopIfTrue="1"/>
    <cfRule type="duplicateValues" dxfId="2734" priority="1109" stopIfTrue="1"/>
    <cfRule type="duplicateValues" dxfId="2733" priority="1108" stopIfTrue="1"/>
    <cfRule type="duplicateValues" dxfId="2732" priority="1107" stopIfTrue="1"/>
    <cfRule type="duplicateValues" dxfId="2731" priority="1106" stopIfTrue="1"/>
    <cfRule type="duplicateValues" dxfId="2730" priority="1105" stopIfTrue="1"/>
    <cfRule type="duplicateValues" dxfId="2729" priority="1104" stopIfTrue="1"/>
  </conditionalFormatting>
  <conditionalFormatting sqref="D19">
    <cfRule type="duplicateValues" dxfId="2728" priority="1103" stopIfTrue="1"/>
    <cfRule type="duplicateValues" dxfId="2727" priority="1102" stopIfTrue="1"/>
    <cfRule type="duplicateValues" dxfId="2726" priority="1101" stopIfTrue="1"/>
    <cfRule type="duplicateValues" dxfId="2725" priority="1100" stopIfTrue="1"/>
    <cfRule type="duplicateValues" dxfId="2724" priority="1099" stopIfTrue="1"/>
    <cfRule type="duplicateValues" dxfId="2723" priority="1098" stopIfTrue="1"/>
    <cfRule type="duplicateValues" dxfId="2722" priority="1097" stopIfTrue="1"/>
    <cfRule type="duplicateValues" dxfId="2721" priority="1096" stopIfTrue="1"/>
    <cfRule type="duplicateValues" dxfId="2720" priority="1095" stopIfTrue="1"/>
    <cfRule type="duplicateValues" dxfId="2719" priority="1094" stopIfTrue="1"/>
    <cfRule type="duplicateValues" dxfId="2718" priority="1093" stopIfTrue="1"/>
    <cfRule type="duplicateValues" dxfId="2717" priority="1092" stopIfTrue="1"/>
    <cfRule type="duplicateValues" dxfId="2716" priority="1091" stopIfTrue="1"/>
    <cfRule type="duplicateValues" dxfId="2715" priority="1090" stopIfTrue="1"/>
    <cfRule type="duplicateValues" dxfId="2714" priority="1089" stopIfTrue="1"/>
    <cfRule type="duplicateValues" dxfId="2713" priority="1088" stopIfTrue="1"/>
    <cfRule type="duplicateValues" dxfId="2712" priority="1087" stopIfTrue="1"/>
    <cfRule type="duplicateValues" dxfId="2711" priority="1086" stopIfTrue="1"/>
    <cfRule type="duplicateValues" dxfId="2710" priority="1085" stopIfTrue="1"/>
  </conditionalFormatting>
  <conditionalFormatting sqref="D20">
    <cfRule type="duplicateValues" dxfId="2709" priority="1063" stopIfTrue="1"/>
    <cfRule type="duplicateValues" dxfId="2708" priority="1062" stopIfTrue="1"/>
    <cfRule type="duplicateValues" dxfId="2707" priority="1061" stopIfTrue="1"/>
    <cfRule type="duplicateValues" dxfId="2706" priority="1060" stopIfTrue="1"/>
    <cfRule type="duplicateValues" dxfId="2705" priority="1059" stopIfTrue="1"/>
    <cfRule type="duplicateValues" dxfId="2704" priority="1058" stopIfTrue="1"/>
    <cfRule type="duplicateValues" dxfId="2703" priority="1057" stopIfTrue="1"/>
    <cfRule type="duplicateValues" dxfId="2702" priority="1056" stopIfTrue="1"/>
    <cfRule type="duplicateValues" dxfId="2701" priority="1055" stopIfTrue="1"/>
    <cfRule type="duplicateValues" dxfId="2700" priority="1054" stopIfTrue="1"/>
    <cfRule type="duplicateValues" dxfId="2699" priority="1053" stopIfTrue="1"/>
    <cfRule type="duplicateValues" dxfId="2698" priority="1052" stopIfTrue="1"/>
    <cfRule type="duplicateValues" dxfId="2697" priority="1051" stopIfTrue="1"/>
    <cfRule type="duplicateValues" dxfId="2696" priority="1049" stopIfTrue="1"/>
    <cfRule type="duplicateValues" dxfId="2695" priority="1048" stopIfTrue="1"/>
    <cfRule type="duplicateValues" dxfId="2694" priority="1047" stopIfTrue="1"/>
    <cfRule type="duplicateValues" dxfId="2693" priority="1050" stopIfTrue="1"/>
    <cfRule type="duplicateValues" dxfId="2692" priority="1064" stopIfTrue="1"/>
    <cfRule type="duplicateValues" dxfId="2691" priority="1084" stopIfTrue="1"/>
    <cfRule type="duplicateValues" dxfId="2690" priority="1083" stopIfTrue="1"/>
    <cfRule type="duplicateValues" dxfId="2689" priority="1082" stopIfTrue="1"/>
    <cfRule type="duplicateValues" dxfId="2688" priority="1081" stopIfTrue="1"/>
    <cfRule type="duplicateValues" dxfId="2687" priority="1080" stopIfTrue="1"/>
    <cfRule type="duplicateValues" dxfId="2686" priority="1079" stopIfTrue="1"/>
    <cfRule type="duplicateValues" dxfId="2685" priority="1078" stopIfTrue="1"/>
    <cfRule type="duplicateValues" dxfId="2684" priority="1077" stopIfTrue="1"/>
    <cfRule type="duplicateValues" dxfId="2683" priority="1076" stopIfTrue="1"/>
    <cfRule type="duplicateValues" dxfId="2682" priority="1075" stopIfTrue="1"/>
    <cfRule type="duplicateValues" dxfId="2681" priority="1074" stopIfTrue="1"/>
    <cfRule type="duplicateValues" dxfId="2680" priority="1073" stopIfTrue="1"/>
    <cfRule type="duplicateValues" dxfId="2679" priority="1072" stopIfTrue="1"/>
    <cfRule type="duplicateValues" dxfId="2678" priority="1071" stopIfTrue="1"/>
    <cfRule type="duplicateValues" dxfId="2677" priority="1070" stopIfTrue="1"/>
    <cfRule type="duplicateValues" dxfId="2676" priority="1069" stopIfTrue="1"/>
    <cfRule type="duplicateValues" dxfId="2675" priority="1068" stopIfTrue="1"/>
    <cfRule type="duplicateValues" dxfId="2674" priority="1067" stopIfTrue="1"/>
    <cfRule type="duplicateValues" dxfId="2673" priority="1066" stopIfTrue="1"/>
    <cfRule type="duplicateValues" dxfId="2672" priority="1065" stopIfTrue="1"/>
  </conditionalFormatting>
  <conditionalFormatting sqref="D21">
    <cfRule type="duplicateValues" dxfId="2671" priority="988" stopIfTrue="1"/>
    <cfRule type="duplicateValues" dxfId="2670" priority="987" stopIfTrue="1"/>
    <cfRule type="duplicateValues" dxfId="2669" priority="986" stopIfTrue="1"/>
    <cfRule type="duplicateValues" dxfId="2668" priority="985" stopIfTrue="1"/>
    <cfRule type="duplicateValues" dxfId="2667" priority="984" stopIfTrue="1"/>
    <cfRule type="duplicateValues" dxfId="2666" priority="983" stopIfTrue="1"/>
    <cfRule type="duplicateValues" dxfId="2665" priority="982" stopIfTrue="1"/>
    <cfRule type="duplicateValues" dxfId="2664" priority="981" stopIfTrue="1"/>
    <cfRule type="duplicateValues" dxfId="2663" priority="980" stopIfTrue="1"/>
    <cfRule type="duplicateValues" dxfId="2662" priority="979" stopIfTrue="1"/>
    <cfRule type="duplicateValues" dxfId="2661" priority="978" stopIfTrue="1"/>
    <cfRule type="duplicateValues" dxfId="2660" priority="977" stopIfTrue="1"/>
    <cfRule type="duplicateValues" dxfId="2659" priority="976" stopIfTrue="1"/>
    <cfRule type="duplicateValues" dxfId="2658" priority="975" stopIfTrue="1"/>
    <cfRule type="duplicateValues" dxfId="2657" priority="974" stopIfTrue="1"/>
    <cfRule type="duplicateValues" dxfId="2656" priority="973" stopIfTrue="1"/>
    <cfRule type="duplicateValues" dxfId="2655" priority="972" stopIfTrue="1"/>
    <cfRule type="duplicateValues" dxfId="2654" priority="971" stopIfTrue="1"/>
    <cfRule type="duplicateValues" dxfId="2653" priority="1046" stopIfTrue="1"/>
    <cfRule type="duplicateValues" dxfId="2652" priority="1045" stopIfTrue="1"/>
    <cfRule type="duplicateValues" dxfId="2651" priority="1044" stopIfTrue="1"/>
    <cfRule type="duplicateValues" dxfId="2650" priority="1043" stopIfTrue="1"/>
    <cfRule type="duplicateValues" dxfId="2649" priority="1042" stopIfTrue="1"/>
    <cfRule type="duplicateValues" dxfId="2648" priority="1041" stopIfTrue="1"/>
    <cfRule type="duplicateValues" dxfId="2647" priority="1040" stopIfTrue="1"/>
    <cfRule type="duplicateValues" dxfId="2646" priority="1039" stopIfTrue="1"/>
    <cfRule type="duplicateValues" dxfId="2645" priority="1038" stopIfTrue="1"/>
    <cfRule type="duplicateValues" dxfId="2644" priority="1037" stopIfTrue="1"/>
    <cfRule type="duplicateValues" dxfId="2643" priority="1036" stopIfTrue="1"/>
    <cfRule type="duplicateValues" dxfId="2642" priority="1035" stopIfTrue="1"/>
    <cfRule type="duplicateValues" dxfId="2641" priority="1034" stopIfTrue="1"/>
    <cfRule type="duplicateValues" dxfId="2640" priority="1033" stopIfTrue="1"/>
    <cfRule type="duplicateValues" dxfId="2639" priority="1032" stopIfTrue="1"/>
    <cfRule type="duplicateValues" dxfId="2638" priority="1031" stopIfTrue="1"/>
    <cfRule type="duplicateValues" dxfId="2637" priority="1030" stopIfTrue="1"/>
    <cfRule type="duplicateValues" dxfId="2636" priority="1029" stopIfTrue="1"/>
    <cfRule type="duplicateValues" dxfId="2635" priority="1028" stopIfTrue="1"/>
    <cfRule type="duplicateValues" dxfId="2634" priority="1027" stopIfTrue="1"/>
    <cfRule type="duplicateValues" dxfId="2633" priority="1026" stopIfTrue="1"/>
    <cfRule type="duplicateValues" dxfId="2632" priority="1025" stopIfTrue="1"/>
    <cfRule type="duplicateValues" dxfId="2631" priority="1024" stopIfTrue="1"/>
    <cfRule type="duplicateValues" dxfId="2630" priority="1023" stopIfTrue="1"/>
    <cfRule type="duplicateValues" dxfId="2629" priority="1022" stopIfTrue="1"/>
    <cfRule type="duplicateValues" dxfId="2628" priority="1021" stopIfTrue="1"/>
    <cfRule type="duplicateValues" dxfId="2627" priority="1020" stopIfTrue="1"/>
    <cfRule type="duplicateValues" dxfId="2626" priority="1019" stopIfTrue="1"/>
    <cfRule type="duplicateValues" dxfId="2625" priority="1018" stopIfTrue="1"/>
    <cfRule type="duplicateValues" dxfId="2624" priority="1017" stopIfTrue="1"/>
    <cfRule type="duplicateValues" dxfId="2623" priority="1016" stopIfTrue="1"/>
    <cfRule type="duplicateValues" dxfId="2622" priority="1015" stopIfTrue="1"/>
    <cfRule type="duplicateValues" dxfId="2621" priority="1014" stopIfTrue="1"/>
    <cfRule type="duplicateValues" dxfId="2620" priority="1013" stopIfTrue="1"/>
    <cfRule type="duplicateValues" dxfId="2619" priority="1012" stopIfTrue="1"/>
    <cfRule type="duplicateValues" dxfId="2618" priority="1011" stopIfTrue="1"/>
    <cfRule type="duplicateValues" dxfId="2617" priority="1010" stopIfTrue="1"/>
    <cfRule type="duplicateValues" dxfId="2616" priority="1009" stopIfTrue="1"/>
    <cfRule type="duplicateValues" dxfId="2615" priority="1008" stopIfTrue="1"/>
    <cfRule type="duplicateValues" dxfId="2614" priority="1007" stopIfTrue="1"/>
    <cfRule type="duplicateValues" dxfId="2613" priority="1006" stopIfTrue="1"/>
    <cfRule type="duplicateValues" dxfId="2612" priority="1005" stopIfTrue="1"/>
    <cfRule type="duplicateValues" dxfId="2611" priority="1004" stopIfTrue="1"/>
    <cfRule type="duplicateValues" dxfId="2610" priority="1003" stopIfTrue="1"/>
    <cfRule type="duplicateValues" dxfId="2609" priority="1002" stopIfTrue="1"/>
    <cfRule type="duplicateValues" dxfId="2608" priority="1001" stopIfTrue="1"/>
    <cfRule type="duplicateValues" dxfId="2607" priority="1000" stopIfTrue="1"/>
    <cfRule type="duplicateValues" dxfId="2606" priority="999" stopIfTrue="1"/>
    <cfRule type="duplicateValues" dxfId="2605" priority="998" stopIfTrue="1"/>
    <cfRule type="duplicateValues" dxfId="2604" priority="997" stopIfTrue="1"/>
    <cfRule type="duplicateValues" dxfId="2603" priority="996" stopIfTrue="1"/>
    <cfRule type="duplicateValues" dxfId="2602" priority="995" stopIfTrue="1"/>
    <cfRule type="duplicateValues" dxfId="2601" priority="994" stopIfTrue="1"/>
    <cfRule type="duplicateValues" dxfId="2600" priority="993" stopIfTrue="1"/>
    <cfRule type="duplicateValues" dxfId="2599" priority="992" stopIfTrue="1"/>
    <cfRule type="duplicateValues" dxfId="2598" priority="991" stopIfTrue="1"/>
    <cfRule type="duplicateValues" dxfId="2597" priority="990" stopIfTrue="1"/>
    <cfRule type="duplicateValues" dxfId="2596" priority="989" stopIfTrue="1"/>
  </conditionalFormatting>
  <conditionalFormatting sqref="D22">
    <cfRule type="duplicateValues" dxfId="2595" priority="950" stopIfTrue="1"/>
    <cfRule type="duplicateValues" dxfId="2594" priority="895" stopIfTrue="1"/>
    <cfRule type="duplicateValues" dxfId="2593" priority="911" stopIfTrue="1"/>
    <cfRule type="duplicateValues" dxfId="2592" priority="910" stopIfTrue="1"/>
    <cfRule type="duplicateValues" dxfId="2591" priority="909" stopIfTrue="1"/>
    <cfRule type="duplicateValues" dxfId="2590" priority="908" stopIfTrue="1"/>
    <cfRule type="duplicateValues" dxfId="2589" priority="907" stopIfTrue="1"/>
    <cfRule type="duplicateValues" dxfId="2588" priority="906" stopIfTrue="1"/>
    <cfRule type="duplicateValues" dxfId="2587" priority="905" stopIfTrue="1"/>
    <cfRule type="duplicateValues" dxfId="2586" priority="904" stopIfTrue="1"/>
    <cfRule type="duplicateValues" dxfId="2585" priority="903" stopIfTrue="1"/>
    <cfRule type="duplicateValues" dxfId="2584" priority="902" stopIfTrue="1"/>
    <cfRule type="duplicateValues" dxfId="2583" priority="901" stopIfTrue="1"/>
    <cfRule type="duplicateValues" dxfId="2582" priority="900" stopIfTrue="1"/>
    <cfRule type="duplicateValues" dxfId="2581" priority="899" stopIfTrue="1"/>
    <cfRule type="duplicateValues" dxfId="2580" priority="898" stopIfTrue="1"/>
    <cfRule type="duplicateValues" dxfId="2579" priority="897" stopIfTrue="1"/>
    <cfRule type="duplicateValues" dxfId="2578" priority="896" stopIfTrue="1"/>
    <cfRule type="duplicateValues" dxfId="2577" priority="970" stopIfTrue="1"/>
    <cfRule type="duplicateValues" dxfId="2576" priority="969" stopIfTrue="1"/>
    <cfRule type="duplicateValues" dxfId="2575" priority="968" stopIfTrue="1"/>
    <cfRule type="duplicateValues" dxfId="2574" priority="967" stopIfTrue="1"/>
    <cfRule type="duplicateValues" dxfId="2573" priority="966" stopIfTrue="1"/>
    <cfRule type="duplicateValues" dxfId="2572" priority="965" stopIfTrue="1"/>
    <cfRule type="duplicateValues" dxfId="2571" priority="964" stopIfTrue="1"/>
    <cfRule type="duplicateValues" dxfId="2570" priority="963" stopIfTrue="1"/>
    <cfRule type="duplicateValues" dxfId="2569" priority="962" stopIfTrue="1"/>
    <cfRule type="duplicateValues" dxfId="2568" priority="961" stopIfTrue="1"/>
    <cfRule type="duplicateValues" dxfId="2567" priority="960" stopIfTrue="1"/>
    <cfRule type="duplicateValues" dxfId="2566" priority="959" stopIfTrue="1"/>
    <cfRule type="duplicateValues" dxfId="2565" priority="958" stopIfTrue="1"/>
    <cfRule type="duplicateValues" dxfId="2564" priority="957" stopIfTrue="1"/>
    <cfRule type="duplicateValues" dxfId="2563" priority="956" stopIfTrue="1"/>
    <cfRule type="duplicateValues" dxfId="2562" priority="955" stopIfTrue="1"/>
    <cfRule type="duplicateValues" dxfId="2561" priority="954" stopIfTrue="1"/>
    <cfRule type="duplicateValues" dxfId="2560" priority="953" stopIfTrue="1"/>
    <cfRule type="duplicateValues" dxfId="2559" priority="952" stopIfTrue="1"/>
    <cfRule type="duplicateValues" dxfId="2558" priority="951" stopIfTrue="1"/>
    <cfRule type="duplicateValues" dxfId="2557" priority="912" stopIfTrue="1"/>
    <cfRule type="duplicateValues" dxfId="2556" priority="949" stopIfTrue="1"/>
    <cfRule type="duplicateValues" dxfId="2555" priority="948" stopIfTrue="1"/>
    <cfRule type="duplicateValues" dxfId="2554" priority="947" stopIfTrue="1"/>
    <cfRule type="duplicateValues" dxfId="2553" priority="946" stopIfTrue="1"/>
    <cfRule type="duplicateValues" dxfId="2552" priority="945" stopIfTrue="1"/>
    <cfRule type="duplicateValues" dxfId="2551" priority="944" stopIfTrue="1"/>
    <cfRule type="duplicateValues" dxfId="2550" priority="943" stopIfTrue="1"/>
    <cfRule type="duplicateValues" dxfId="2549" priority="942" stopIfTrue="1"/>
    <cfRule type="duplicateValues" dxfId="2548" priority="941" stopIfTrue="1"/>
    <cfRule type="duplicateValues" dxfId="2547" priority="940" stopIfTrue="1"/>
    <cfRule type="duplicateValues" dxfId="2546" priority="939" stopIfTrue="1"/>
    <cfRule type="duplicateValues" dxfId="2545" priority="938" stopIfTrue="1"/>
    <cfRule type="duplicateValues" dxfId="2544" priority="937" stopIfTrue="1"/>
    <cfRule type="duplicateValues" dxfId="2543" priority="936" stopIfTrue="1"/>
    <cfRule type="duplicateValues" dxfId="2542" priority="935" stopIfTrue="1"/>
    <cfRule type="duplicateValues" dxfId="2541" priority="934" stopIfTrue="1"/>
    <cfRule type="duplicateValues" dxfId="2540" priority="933" stopIfTrue="1"/>
    <cfRule type="duplicateValues" dxfId="2539" priority="932" stopIfTrue="1"/>
    <cfRule type="duplicateValues" dxfId="2538" priority="931" stopIfTrue="1"/>
    <cfRule type="duplicateValues" dxfId="2537" priority="930" stopIfTrue="1"/>
    <cfRule type="duplicateValues" dxfId="2536" priority="929" stopIfTrue="1"/>
    <cfRule type="duplicateValues" dxfId="2535" priority="928" stopIfTrue="1"/>
    <cfRule type="duplicateValues" dxfId="2534" priority="927" stopIfTrue="1"/>
    <cfRule type="duplicateValues" dxfId="2533" priority="926" stopIfTrue="1"/>
    <cfRule type="duplicateValues" dxfId="2532" priority="925" stopIfTrue="1"/>
    <cfRule type="duplicateValues" dxfId="2531" priority="924" stopIfTrue="1"/>
    <cfRule type="duplicateValues" dxfId="2530" priority="923" stopIfTrue="1"/>
    <cfRule type="duplicateValues" dxfId="2529" priority="922" stopIfTrue="1"/>
    <cfRule type="duplicateValues" dxfId="2528" priority="921" stopIfTrue="1"/>
    <cfRule type="duplicateValues" dxfId="2527" priority="920" stopIfTrue="1"/>
    <cfRule type="duplicateValues" dxfId="2526" priority="919" stopIfTrue="1"/>
    <cfRule type="duplicateValues" dxfId="2525" priority="918" stopIfTrue="1"/>
    <cfRule type="duplicateValues" dxfId="2524" priority="917" stopIfTrue="1"/>
    <cfRule type="duplicateValues" dxfId="2523" priority="916" stopIfTrue="1"/>
    <cfRule type="duplicateValues" dxfId="2522" priority="915" stopIfTrue="1"/>
    <cfRule type="duplicateValues" dxfId="2521" priority="914" stopIfTrue="1"/>
    <cfRule type="duplicateValues" dxfId="2520" priority="913" stopIfTrue="1"/>
  </conditionalFormatting>
  <conditionalFormatting sqref="D24">
    <cfRule type="duplicateValues" dxfId="2519" priority="836" stopIfTrue="1"/>
    <cfRule type="duplicateValues" dxfId="2518" priority="835" stopIfTrue="1"/>
    <cfRule type="duplicateValues" dxfId="2517" priority="834" stopIfTrue="1"/>
    <cfRule type="duplicateValues" dxfId="2516" priority="833" stopIfTrue="1"/>
    <cfRule type="duplicateValues" dxfId="2515" priority="832" stopIfTrue="1"/>
    <cfRule type="duplicateValues" dxfId="2514" priority="831" stopIfTrue="1"/>
    <cfRule type="duplicateValues" dxfId="2513" priority="830" stopIfTrue="1"/>
    <cfRule type="duplicateValues" dxfId="2512" priority="829" stopIfTrue="1"/>
    <cfRule type="duplicateValues" dxfId="2511" priority="828" stopIfTrue="1"/>
    <cfRule type="duplicateValues" dxfId="2510" priority="827" stopIfTrue="1"/>
    <cfRule type="duplicateValues" dxfId="2509" priority="826" stopIfTrue="1"/>
    <cfRule type="duplicateValues" dxfId="2508" priority="825" stopIfTrue="1"/>
    <cfRule type="duplicateValues" dxfId="2507" priority="824" stopIfTrue="1"/>
    <cfRule type="duplicateValues" dxfId="2506" priority="823" stopIfTrue="1"/>
    <cfRule type="duplicateValues" dxfId="2505" priority="822" stopIfTrue="1"/>
    <cfRule type="duplicateValues" dxfId="2504" priority="821" stopIfTrue="1"/>
    <cfRule type="duplicateValues" dxfId="2503" priority="820" stopIfTrue="1"/>
    <cfRule type="duplicateValues" dxfId="2502" priority="819" stopIfTrue="1"/>
    <cfRule type="duplicateValues" dxfId="2501" priority="894" stopIfTrue="1"/>
    <cfRule type="duplicateValues" dxfId="2500" priority="893" stopIfTrue="1"/>
    <cfRule type="duplicateValues" dxfId="2499" priority="892" stopIfTrue="1"/>
    <cfRule type="duplicateValues" dxfId="2498" priority="891" stopIfTrue="1"/>
    <cfRule type="duplicateValues" dxfId="2497" priority="890" stopIfTrue="1"/>
    <cfRule type="duplicateValues" dxfId="2496" priority="889" stopIfTrue="1"/>
    <cfRule type="duplicateValues" dxfId="2495" priority="888" stopIfTrue="1"/>
    <cfRule type="duplicateValues" dxfId="2494" priority="887" stopIfTrue="1"/>
    <cfRule type="duplicateValues" dxfId="2493" priority="886" stopIfTrue="1"/>
    <cfRule type="duplicateValues" dxfId="2492" priority="885" stopIfTrue="1"/>
    <cfRule type="duplicateValues" dxfId="2491" priority="884" stopIfTrue="1"/>
    <cfRule type="duplicateValues" dxfId="2490" priority="883" stopIfTrue="1"/>
    <cfRule type="duplicateValues" dxfId="2489" priority="882" stopIfTrue="1"/>
    <cfRule type="duplicateValues" dxfId="2488" priority="881" stopIfTrue="1"/>
    <cfRule type="duplicateValues" dxfId="2487" priority="880" stopIfTrue="1"/>
    <cfRule type="duplicateValues" dxfId="2486" priority="879" stopIfTrue="1"/>
    <cfRule type="duplicateValues" dxfId="2485" priority="878" stopIfTrue="1"/>
    <cfRule type="duplicateValues" dxfId="2484" priority="877" stopIfTrue="1"/>
    <cfRule type="duplicateValues" dxfId="2483" priority="876" stopIfTrue="1"/>
    <cfRule type="duplicateValues" dxfId="2482" priority="875" stopIfTrue="1"/>
    <cfRule type="duplicateValues" dxfId="2481" priority="874" stopIfTrue="1"/>
    <cfRule type="duplicateValues" dxfId="2480" priority="873" stopIfTrue="1"/>
    <cfRule type="duplicateValues" dxfId="2479" priority="872" stopIfTrue="1"/>
    <cfRule type="duplicateValues" dxfId="2478" priority="871" stopIfTrue="1"/>
    <cfRule type="duplicateValues" dxfId="2477" priority="870" stopIfTrue="1"/>
    <cfRule type="duplicateValues" dxfId="2476" priority="869" stopIfTrue="1"/>
    <cfRule type="duplicateValues" dxfId="2475" priority="868" stopIfTrue="1"/>
    <cfRule type="duplicateValues" dxfId="2474" priority="867" stopIfTrue="1"/>
    <cfRule type="duplicateValues" dxfId="2473" priority="866" stopIfTrue="1"/>
    <cfRule type="duplicateValues" dxfId="2472" priority="865" stopIfTrue="1"/>
    <cfRule type="duplicateValues" dxfId="2471" priority="864" stopIfTrue="1"/>
    <cfRule type="duplicateValues" dxfId="2470" priority="863" stopIfTrue="1"/>
    <cfRule type="duplicateValues" dxfId="2469" priority="862" stopIfTrue="1"/>
    <cfRule type="duplicateValues" dxfId="2468" priority="861" stopIfTrue="1"/>
    <cfRule type="duplicateValues" dxfId="2467" priority="860" stopIfTrue="1"/>
    <cfRule type="duplicateValues" dxfId="2466" priority="859" stopIfTrue="1"/>
    <cfRule type="duplicateValues" dxfId="2465" priority="858" stopIfTrue="1"/>
    <cfRule type="duplicateValues" dxfId="2464" priority="857" stopIfTrue="1"/>
    <cfRule type="duplicateValues" dxfId="2463" priority="856" stopIfTrue="1"/>
    <cfRule type="duplicateValues" dxfId="2462" priority="855" stopIfTrue="1"/>
    <cfRule type="duplicateValues" dxfId="2461" priority="854" stopIfTrue="1"/>
    <cfRule type="duplicateValues" dxfId="2460" priority="853" stopIfTrue="1"/>
    <cfRule type="duplicateValues" dxfId="2459" priority="852" stopIfTrue="1"/>
    <cfRule type="duplicateValues" dxfId="2458" priority="851" stopIfTrue="1"/>
    <cfRule type="duplicateValues" dxfId="2457" priority="850" stopIfTrue="1"/>
    <cfRule type="duplicateValues" dxfId="2456" priority="849" stopIfTrue="1"/>
    <cfRule type="duplicateValues" dxfId="2455" priority="848" stopIfTrue="1"/>
    <cfRule type="duplicateValues" dxfId="2454" priority="847" stopIfTrue="1"/>
    <cfRule type="duplicateValues" dxfId="2453" priority="846" stopIfTrue="1"/>
    <cfRule type="duplicateValues" dxfId="2452" priority="845" stopIfTrue="1"/>
    <cfRule type="duplicateValues" dxfId="2451" priority="844" stopIfTrue="1"/>
    <cfRule type="duplicateValues" dxfId="2450" priority="843" stopIfTrue="1"/>
    <cfRule type="duplicateValues" dxfId="2449" priority="842" stopIfTrue="1"/>
    <cfRule type="duplicateValues" dxfId="2448" priority="841" stopIfTrue="1"/>
    <cfRule type="duplicateValues" dxfId="2447" priority="840" stopIfTrue="1"/>
    <cfRule type="duplicateValues" dxfId="2446" priority="839" stopIfTrue="1"/>
    <cfRule type="duplicateValues" dxfId="2445" priority="838" stopIfTrue="1"/>
    <cfRule type="duplicateValues" dxfId="2444" priority="837" stopIfTrue="1"/>
  </conditionalFormatting>
  <conditionalFormatting sqref="D25">
    <cfRule type="duplicateValues" dxfId="2443" priority="817" stopIfTrue="1"/>
    <cfRule type="duplicateValues" dxfId="2442" priority="760" stopIfTrue="1"/>
    <cfRule type="duplicateValues" dxfId="2441" priority="759" stopIfTrue="1"/>
    <cfRule type="duplicateValues" dxfId="2440" priority="758" stopIfTrue="1"/>
    <cfRule type="duplicateValues" dxfId="2439" priority="757" stopIfTrue="1"/>
    <cfRule type="duplicateValues" dxfId="2438" priority="756" stopIfTrue="1"/>
    <cfRule type="duplicateValues" dxfId="2437" priority="755" stopIfTrue="1"/>
    <cfRule type="duplicateValues" dxfId="2436" priority="754" stopIfTrue="1"/>
    <cfRule type="duplicateValues" dxfId="2435" priority="753" stopIfTrue="1"/>
    <cfRule type="duplicateValues" dxfId="2434" priority="752" stopIfTrue="1"/>
    <cfRule type="duplicateValues" dxfId="2433" priority="751" stopIfTrue="1"/>
    <cfRule type="duplicateValues" dxfId="2432" priority="750" stopIfTrue="1"/>
    <cfRule type="duplicateValues" dxfId="2431" priority="749" stopIfTrue="1"/>
    <cfRule type="duplicateValues" dxfId="2430" priority="748" stopIfTrue="1"/>
    <cfRule type="duplicateValues" dxfId="2429" priority="747" stopIfTrue="1"/>
    <cfRule type="duplicateValues" dxfId="2428" priority="746" stopIfTrue="1"/>
    <cfRule type="duplicateValues" dxfId="2427" priority="745" stopIfTrue="1"/>
    <cfRule type="duplicateValues" dxfId="2426" priority="744" stopIfTrue="1"/>
    <cfRule type="duplicateValues" dxfId="2425" priority="818" stopIfTrue="1"/>
    <cfRule type="duplicateValues" dxfId="2424" priority="798" stopIfTrue="1"/>
    <cfRule type="duplicateValues" dxfId="2423" priority="816" stopIfTrue="1"/>
    <cfRule type="duplicateValues" dxfId="2422" priority="815" stopIfTrue="1"/>
    <cfRule type="duplicateValues" dxfId="2421" priority="805" stopIfTrue="1"/>
    <cfRule type="duplicateValues" dxfId="2420" priority="814" stopIfTrue="1"/>
    <cfRule type="duplicateValues" dxfId="2419" priority="813" stopIfTrue="1"/>
    <cfRule type="duplicateValues" dxfId="2418" priority="812" stopIfTrue="1"/>
    <cfRule type="duplicateValues" dxfId="2417" priority="811" stopIfTrue="1"/>
    <cfRule type="duplicateValues" dxfId="2416" priority="810" stopIfTrue="1"/>
    <cfRule type="duplicateValues" dxfId="2415" priority="809" stopIfTrue="1"/>
    <cfRule type="duplicateValues" dxfId="2414" priority="808" stopIfTrue="1"/>
    <cfRule type="duplicateValues" dxfId="2413" priority="807" stopIfTrue="1"/>
    <cfRule type="duplicateValues" dxfId="2412" priority="806" stopIfTrue="1"/>
    <cfRule type="duplicateValues" dxfId="2411" priority="804" stopIfTrue="1"/>
    <cfRule type="duplicateValues" dxfId="2410" priority="803" stopIfTrue="1"/>
    <cfRule type="duplicateValues" dxfId="2409" priority="802" stopIfTrue="1"/>
    <cfRule type="duplicateValues" dxfId="2408" priority="801" stopIfTrue="1"/>
    <cfRule type="duplicateValues" dxfId="2407" priority="800" stopIfTrue="1"/>
    <cfRule type="duplicateValues" dxfId="2406" priority="799" stopIfTrue="1"/>
    <cfRule type="duplicateValues" dxfId="2405" priority="743" stopIfTrue="1"/>
    <cfRule type="duplicateValues" dxfId="2404" priority="797" stopIfTrue="1"/>
    <cfRule type="duplicateValues" dxfId="2403" priority="796" stopIfTrue="1"/>
    <cfRule type="duplicateValues" dxfId="2402" priority="795" stopIfTrue="1"/>
    <cfRule type="duplicateValues" dxfId="2401" priority="794" stopIfTrue="1"/>
    <cfRule type="duplicateValues" dxfId="2400" priority="793" stopIfTrue="1"/>
    <cfRule type="duplicateValues" dxfId="2399" priority="792" stopIfTrue="1"/>
    <cfRule type="duplicateValues" dxfId="2398" priority="791" stopIfTrue="1"/>
    <cfRule type="duplicateValues" dxfId="2397" priority="790" stopIfTrue="1"/>
    <cfRule type="duplicateValues" dxfId="2396" priority="789" stopIfTrue="1"/>
    <cfRule type="duplicateValues" dxfId="2395" priority="788" stopIfTrue="1"/>
    <cfRule type="duplicateValues" dxfId="2394" priority="787" stopIfTrue="1"/>
    <cfRule type="duplicateValues" dxfId="2393" priority="786" stopIfTrue="1"/>
    <cfRule type="duplicateValues" dxfId="2392" priority="785" stopIfTrue="1"/>
    <cfRule type="duplicateValues" dxfId="2391" priority="784" stopIfTrue="1"/>
    <cfRule type="duplicateValues" dxfId="2390" priority="783" stopIfTrue="1"/>
    <cfRule type="duplicateValues" dxfId="2389" priority="782" stopIfTrue="1"/>
    <cfRule type="duplicateValues" dxfId="2388" priority="781" stopIfTrue="1"/>
    <cfRule type="duplicateValues" dxfId="2387" priority="780" stopIfTrue="1"/>
    <cfRule type="duplicateValues" dxfId="2386" priority="779" stopIfTrue="1"/>
    <cfRule type="duplicateValues" dxfId="2385" priority="778" stopIfTrue="1"/>
    <cfRule type="duplicateValues" dxfId="2384" priority="777" stopIfTrue="1"/>
    <cfRule type="duplicateValues" dxfId="2383" priority="776" stopIfTrue="1"/>
    <cfRule type="duplicateValues" dxfId="2382" priority="775" stopIfTrue="1"/>
    <cfRule type="duplicateValues" dxfId="2381" priority="774" stopIfTrue="1"/>
    <cfRule type="duplicateValues" dxfId="2380" priority="773" stopIfTrue="1"/>
    <cfRule type="duplicateValues" dxfId="2379" priority="772" stopIfTrue="1"/>
    <cfRule type="duplicateValues" dxfId="2378" priority="771" stopIfTrue="1"/>
    <cfRule type="duplicateValues" dxfId="2377" priority="770" stopIfTrue="1"/>
    <cfRule type="duplicateValues" dxfId="2376" priority="769" stopIfTrue="1"/>
    <cfRule type="duplicateValues" dxfId="2375" priority="768" stopIfTrue="1"/>
    <cfRule type="duplicateValues" dxfId="2374" priority="767" stopIfTrue="1"/>
    <cfRule type="duplicateValues" dxfId="2373" priority="766" stopIfTrue="1"/>
    <cfRule type="duplicateValues" dxfId="2372" priority="765" stopIfTrue="1"/>
    <cfRule type="duplicateValues" dxfId="2371" priority="764" stopIfTrue="1"/>
    <cfRule type="duplicateValues" dxfId="2370" priority="763" stopIfTrue="1"/>
    <cfRule type="duplicateValues" dxfId="2369" priority="762" stopIfTrue="1"/>
    <cfRule type="duplicateValues" dxfId="2368" priority="761" stopIfTrue="1"/>
  </conditionalFormatting>
  <conditionalFormatting sqref="D26">
    <cfRule type="duplicateValues" dxfId="2367" priority="740" stopIfTrue="1"/>
    <cfRule type="duplicateValues" dxfId="2366" priority="742" stopIfTrue="1"/>
    <cfRule type="duplicateValues" dxfId="2365" priority="741" stopIfTrue="1"/>
    <cfRule type="duplicateValues" dxfId="2364" priority="739" stopIfTrue="1"/>
  </conditionalFormatting>
  <conditionalFormatting sqref="D27">
    <cfRule type="duplicateValues" dxfId="2363" priority="738" stopIfTrue="1"/>
    <cfRule type="duplicateValues" dxfId="2362" priority="737" stopIfTrue="1"/>
    <cfRule type="duplicateValues" dxfId="2361" priority="736" stopIfTrue="1"/>
    <cfRule type="duplicateValues" dxfId="2360" priority="735" stopIfTrue="1"/>
  </conditionalFormatting>
  <conditionalFormatting sqref="D28">
    <cfRule type="duplicateValues" dxfId="2359" priority="734" stopIfTrue="1"/>
    <cfRule type="duplicateValues" dxfId="2358" priority="733" stopIfTrue="1"/>
    <cfRule type="duplicateValues" dxfId="2357" priority="732" stopIfTrue="1"/>
    <cfRule type="duplicateValues" dxfId="2356" priority="731" stopIfTrue="1"/>
  </conditionalFormatting>
  <conditionalFormatting sqref="D29">
    <cfRule type="duplicateValues" dxfId="2355" priority="723" stopIfTrue="1"/>
    <cfRule type="duplicateValues" dxfId="2354" priority="728" stopIfTrue="1"/>
    <cfRule type="duplicateValues" dxfId="2353" priority="730" stopIfTrue="1"/>
    <cfRule type="duplicateValues" dxfId="2352" priority="729" stopIfTrue="1"/>
    <cfRule type="duplicateValues" dxfId="2351" priority="727" stopIfTrue="1"/>
    <cfRule type="duplicateValues" dxfId="2350" priority="726" stopIfTrue="1"/>
    <cfRule type="duplicateValues" dxfId="2349" priority="725" stopIfTrue="1"/>
    <cfRule type="duplicateValues" dxfId="2348" priority="724" stopIfTrue="1"/>
  </conditionalFormatting>
  <conditionalFormatting sqref="D30">
    <cfRule type="duplicateValues" dxfId="2347" priority="722" stopIfTrue="1"/>
    <cfRule type="duplicateValues" dxfId="2346" priority="719" stopIfTrue="1"/>
    <cfRule type="duplicateValues" dxfId="2345" priority="715" stopIfTrue="1"/>
    <cfRule type="duplicateValues" dxfId="2344" priority="716" stopIfTrue="1"/>
    <cfRule type="duplicateValues" dxfId="2343" priority="717" stopIfTrue="1"/>
    <cfRule type="duplicateValues" dxfId="2342" priority="721" stopIfTrue="1"/>
    <cfRule type="duplicateValues" dxfId="2341" priority="720" stopIfTrue="1"/>
    <cfRule type="duplicateValues" dxfId="2340" priority="718" stopIfTrue="1"/>
  </conditionalFormatting>
  <conditionalFormatting sqref="D31">
    <cfRule type="duplicateValues" dxfId="2339" priority="707" stopIfTrue="1"/>
    <cfRule type="duplicateValues" dxfId="2338" priority="708" stopIfTrue="1"/>
    <cfRule type="duplicateValues" dxfId="2337" priority="710" stopIfTrue="1"/>
    <cfRule type="duplicateValues" dxfId="2336" priority="711" stopIfTrue="1"/>
    <cfRule type="duplicateValues" dxfId="2335" priority="712" stopIfTrue="1"/>
    <cfRule type="duplicateValues" dxfId="2334" priority="713" stopIfTrue="1"/>
    <cfRule type="duplicateValues" dxfId="2333" priority="714" stopIfTrue="1"/>
    <cfRule type="duplicateValues" dxfId="2332" priority="709" stopIfTrue="1"/>
    <cfRule type="duplicateValues" dxfId="2331" priority="706" stopIfTrue="1"/>
    <cfRule type="duplicateValues" dxfId="2330" priority="705" stopIfTrue="1"/>
    <cfRule type="duplicateValues" dxfId="2329" priority="704" stopIfTrue="1"/>
    <cfRule type="duplicateValues" dxfId="2328" priority="703" stopIfTrue="1"/>
  </conditionalFormatting>
  <conditionalFormatting sqref="D32">
    <cfRule type="duplicateValues" dxfId="2327" priority="702" stopIfTrue="1"/>
    <cfRule type="duplicateValues" dxfId="2326" priority="701" stopIfTrue="1"/>
    <cfRule type="duplicateValues" dxfId="2325" priority="700" stopIfTrue="1"/>
    <cfRule type="duplicateValues" dxfId="2324" priority="699" stopIfTrue="1"/>
    <cfRule type="duplicateValues" dxfId="2323" priority="698" stopIfTrue="1"/>
    <cfRule type="duplicateValues" dxfId="2322" priority="697" stopIfTrue="1"/>
    <cfRule type="duplicateValues" dxfId="2321" priority="696" stopIfTrue="1"/>
    <cfRule type="duplicateValues" dxfId="2320" priority="695" stopIfTrue="1"/>
    <cfRule type="duplicateValues" dxfId="2319" priority="694" stopIfTrue="1"/>
    <cfRule type="duplicateValues" dxfId="2318" priority="693" stopIfTrue="1"/>
    <cfRule type="duplicateValues" dxfId="2317" priority="692" stopIfTrue="1"/>
    <cfRule type="duplicateValues" dxfId="2316" priority="691" stopIfTrue="1"/>
  </conditionalFormatting>
  <conditionalFormatting sqref="D33">
    <cfRule type="duplicateValues" dxfId="2315" priority="676" stopIfTrue="1"/>
    <cfRule type="duplicateValues" dxfId="2314" priority="675" stopIfTrue="1"/>
    <cfRule type="duplicateValues" dxfId="2313" priority="678" stopIfTrue="1"/>
    <cfRule type="duplicateValues" dxfId="2312" priority="677" stopIfTrue="1"/>
    <cfRule type="duplicateValues" dxfId="2311" priority="689" stopIfTrue="1"/>
    <cfRule type="duplicateValues" dxfId="2310" priority="690" stopIfTrue="1"/>
    <cfRule type="duplicateValues" dxfId="2309" priority="688" stopIfTrue="1"/>
    <cfRule type="duplicateValues" dxfId="2308" priority="687" stopIfTrue="1"/>
    <cfRule type="duplicateValues" dxfId="2307" priority="686" stopIfTrue="1"/>
    <cfRule type="duplicateValues" dxfId="2306" priority="685" stopIfTrue="1"/>
    <cfRule type="duplicateValues" dxfId="2305" priority="684" stopIfTrue="1"/>
    <cfRule type="duplicateValues" dxfId="2304" priority="683" stopIfTrue="1"/>
    <cfRule type="duplicateValues" dxfId="2303" priority="682" stopIfTrue="1"/>
    <cfRule type="duplicateValues" dxfId="2302" priority="681" stopIfTrue="1"/>
    <cfRule type="duplicateValues" dxfId="2301" priority="680" stopIfTrue="1"/>
    <cfRule type="duplicateValues" dxfId="2300" priority="679" stopIfTrue="1"/>
  </conditionalFormatting>
  <conditionalFormatting sqref="D60">
    <cfRule type="duplicateValues" dxfId="2299" priority="673" stopIfTrue="1"/>
    <cfRule type="duplicateValues" dxfId="2298" priority="674" stopIfTrue="1"/>
  </conditionalFormatting>
  <conditionalFormatting sqref="D60:D61">
    <cfRule type="expression" dxfId="2297" priority="669" stopIfTrue="1">
      <formula>IF(#REF!="TEN",TRUE,FALSE)</formula>
    </cfRule>
  </conditionalFormatting>
  <conditionalFormatting sqref="D61">
    <cfRule type="duplicateValues" dxfId="2296" priority="666" stopIfTrue="1"/>
    <cfRule type="duplicateValues" dxfId="2295" priority="667" stopIfTrue="1"/>
    <cfRule type="duplicateValues" dxfId="2294" priority="668" stopIfTrue="1"/>
  </conditionalFormatting>
  <conditionalFormatting sqref="D61:D64">
    <cfRule type="expression" dxfId="2293" priority="622" stopIfTrue="1">
      <formula>IF(#REF!="TEN",TRUE,FALSE)</formula>
    </cfRule>
  </conditionalFormatting>
  <conditionalFormatting sqref="D62">
    <cfRule type="duplicateValues" dxfId="2292" priority="662" stopIfTrue="1"/>
    <cfRule type="duplicateValues" dxfId="2291" priority="656" stopIfTrue="1"/>
    <cfRule type="duplicateValues" dxfId="2290" priority="657" stopIfTrue="1"/>
    <cfRule type="duplicateValues" dxfId="2289" priority="658" stopIfTrue="1"/>
    <cfRule type="expression" dxfId="2288" priority="659" stopIfTrue="1">
      <formula>IF(#REF!="TEN",TRUE,FALSE)</formula>
    </cfRule>
    <cfRule type="duplicateValues" dxfId="2287" priority="661" stopIfTrue="1"/>
    <cfRule type="duplicateValues" dxfId="2286" priority="663" stopIfTrue="1"/>
  </conditionalFormatting>
  <conditionalFormatting sqref="D63">
    <cfRule type="duplicateValues" dxfId="2285" priority="647" stopIfTrue="1"/>
    <cfRule type="duplicateValues" dxfId="2284" priority="648" stopIfTrue="1"/>
    <cfRule type="duplicateValues" dxfId="2283" priority="649" stopIfTrue="1"/>
    <cfRule type="duplicateValues" dxfId="2282" priority="650" stopIfTrue="1"/>
    <cfRule type="duplicateValues" dxfId="2281" priority="651" stopIfTrue="1"/>
    <cfRule type="duplicateValues" dxfId="2280" priority="652" stopIfTrue="1"/>
    <cfRule type="duplicateValues" dxfId="2279" priority="653" stopIfTrue="1"/>
    <cfRule type="duplicateValues" dxfId="2278" priority="642" stopIfTrue="1"/>
    <cfRule type="duplicateValues" dxfId="2277" priority="643" stopIfTrue="1"/>
    <cfRule type="duplicateValues" dxfId="2276" priority="644" stopIfTrue="1"/>
    <cfRule type="expression" dxfId="2275" priority="645" stopIfTrue="1">
      <formula>IF(#REF!="TEN",TRUE,FALSE)</formula>
    </cfRule>
  </conditionalFormatting>
  <conditionalFormatting sqref="D64">
    <cfRule type="duplicateValues" dxfId="2274" priority="618" stopIfTrue="1"/>
    <cfRule type="duplicateValues" dxfId="2273" priority="616" stopIfTrue="1"/>
    <cfRule type="duplicateValues" dxfId="2272" priority="615" stopIfTrue="1"/>
    <cfRule type="expression" dxfId="2271" priority="613" stopIfTrue="1">
      <formula>IF(#REF!="TEN",TRUE,FALSE)</formula>
    </cfRule>
    <cfRule type="duplicateValues" dxfId="2270" priority="612" stopIfTrue="1"/>
    <cfRule type="duplicateValues" dxfId="2269" priority="611" stopIfTrue="1"/>
    <cfRule type="duplicateValues" dxfId="2268" priority="610" stopIfTrue="1"/>
    <cfRule type="expression" dxfId="2267" priority="608" stopIfTrue="1">
      <formula>IF(#REF!="TEN",TRUE,FALSE)</formula>
    </cfRule>
    <cfRule type="duplicateValues" dxfId="2266" priority="630" stopIfTrue="1"/>
    <cfRule type="duplicateValues" dxfId="2265" priority="629" stopIfTrue="1"/>
    <cfRule type="expression" dxfId="2264" priority="627" stopIfTrue="1">
      <formula>IF(#REF!="TEN",TRUE,FALSE)</formula>
    </cfRule>
    <cfRule type="duplicateValues" dxfId="2263" priority="625" stopIfTrue="1"/>
    <cfRule type="duplicateValues" dxfId="2262" priority="624" stopIfTrue="1"/>
    <cfRule type="duplicateValues" dxfId="2261" priority="621" stopIfTrue="1"/>
    <cfRule type="duplicateValues" dxfId="2260" priority="620" stopIfTrue="1"/>
    <cfRule type="duplicateValues" dxfId="2259" priority="626" stopIfTrue="1"/>
    <cfRule type="duplicateValues" dxfId="2258" priority="619" stopIfTrue="1"/>
    <cfRule type="duplicateValues" dxfId="2257" priority="617" stopIfTrue="1"/>
    <cfRule type="duplicateValues" dxfId="2256" priority="639" stopIfTrue="1"/>
    <cfRule type="duplicateValues" dxfId="2255" priority="638" stopIfTrue="1"/>
    <cfRule type="duplicateValues" dxfId="2254" priority="637" stopIfTrue="1"/>
    <cfRule type="duplicateValues" dxfId="2253" priority="636" stopIfTrue="1"/>
    <cfRule type="duplicateValues" dxfId="2252" priority="635" stopIfTrue="1"/>
    <cfRule type="duplicateValues" dxfId="2251" priority="634" stopIfTrue="1"/>
    <cfRule type="duplicateValues" dxfId="2250" priority="633" stopIfTrue="1"/>
    <cfRule type="duplicateValues" dxfId="2249" priority="632" stopIfTrue="1"/>
    <cfRule type="duplicateValues" dxfId="2248" priority="631" stopIfTrue="1"/>
  </conditionalFormatting>
  <conditionalFormatting sqref="D66">
    <cfRule type="duplicateValues" dxfId="2247" priority="607" stopIfTrue="1"/>
    <cfRule type="duplicateValues" dxfId="2246" priority="606" stopIfTrue="1"/>
    <cfRule type="duplicateValues" dxfId="2245" priority="605" stopIfTrue="1"/>
    <cfRule type="duplicateValues" dxfId="2244" priority="604" stopIfTrue="1"/>
  </conditionalFormatting>
  <conditionalFormatting sqref="D67">
    <cfRule type="duplicateValues" dxfId="2243" priority="603" stopIfTrue="1"/>
    <cfRule type="duplicateValues" dxfId="2242" priority="602" stopIfTrue="1"/>
    <cfRule type="duplicateValues" dxfId="2241" priority="601" stopIfTrue="1"/>
    <cfRule type="duplicateValues" dxfId="2240" priority="600" stopIfTrue="1"/>
    <cfRule type="duplicateValues" dxfId="2239" priority="599" stopIfTrue="1"/>
    <cfRule type="duplicateValues" dxfId="2238" priority="597" stopIfTrue="1"/>
    <cfRule type="duplicateValues" dxfId="2237" priority="598" stopIfTrue="1"/>
  </conditionalFormatting>
  <conditionalFormatting sqref="D68">
    <cfRule type="duplicateValues" dxfId="2236" priority="594" stopIfTrue="1"/>
    <cfRule type="duplicateValues" dxfId="2235" priority="593" stopIfTrue="1"/>
    <cfRule type="duplicateValues" dxfId="2234" priority="592" stopIfTrue="1"/>
    <cfRule type="duplicateValues" dxfId="2233" priority="591" stopIfTrue="1"/>
    <cfRule type="duplicateValues" dxfId="2232" priority="590" stopIfTrue="1"/>
    <cfRule type="duplicateValues" dxfId="2231" priority="589" stopIfTrue="1"/>
    <cfRule type="duplicateValues" dxfId="2230" priority="588" stopIfTrue="1"/>
    <cfRule type="duplicateValues" dxfId="2229" priority="587" stopIfTrue="1"/>
    <cfRule type="duplicateValues" dxfId="2228" priority="596" stopIfTrue="1"/>
    <cfRule type="duplicateValues" dxfId="2227" priority="595" stopIfTrue="1"/>
  </conditionalFormatting>
  <conditionalFormatting sqref="D69">
    <cfRule type="duplicateValues" dxfId="2226" priority="586" stopIfTrue="1"/>
    <cfRule type="duplicateValues" dxfId="2225" priority="580" stopIfTrue="1"/>
    <cfRule type="duplicateValues" dxfId="2224" priority="581" stopIfTrue="1"/>
    <cfRule type="duplicateValues" dxfId="2223" priority="585" stopIfTrue="1"/>
    <cfRule type="duplicateValues" dxfId="2222" priority="584" stopIfTrue="1"/>
    <cfRule type="duplicateValues" dxfId="2221" priority="583" stopIfTrue="1"/>
    <cfRule type="duplicateValues" dxfId="2220" priority="582" stopIfTrue="1"/>
  </conditionalFormatting>
  <conditionalFormatting sqref="D70">
    <cfRule type="duplicateValues" dxfId="2219" priority="577" stopIfTrue="1"/>
    <cfRule type="duplicateValues" dxfId="2218" priority="578" stopIfTrue="1"/>
    <cfRule type="duplicateValues" dxfId="2217" priority="579" stopIfTrue="1"/>
  </conditionalFormatting>
  <conditionalFormatting sqref="D71">
    <cfRule type="duplicateValues" dxfId="2216" priority="563" stopIfTrue="1"/>
    <cfRule type="duplicateValues" dxfId="2215" priority="576" stopIfTrue="1"/>
    <cfRule type="duplicateValues" dxfId="2214" priority="564" stopIfTrue="1"/>
    <cfRule type="duplicateValues" dxfId="2213" priority="574" stopIfTrue="1"/>
    <cfRule type="duplicateValues" dxfId="2212" priority="562" stopIfTrue="1"/>
    <cfRule type="duplicateValues" dxfId="2211" priority="575" stopIfTrue="1"/>
    <cfRule type="duplicateValues" dxfId="2210" priority="573" stopIfTrue="1"/>
    <cfRule type="duplicateValues" dxfId="2209" priority="572" stopIfTrue="1"/>
    <cfRule type="duplicateValues" dxfId="2208" priority="571" stopIfTrue="1"/>
  </conditionalFormatting>
  <conditionalFormatting sqref="D72">
    <cfRule type="duplicateValues" dxfId="2207" priority="558" stopIfTrue="1"/>
    <cfRule type="duplicateValues" dxfId="2206" priority="559" stopIfTrue="1"/>
    <cfRule type="duplicateValues" dxfId="2205" priority="560" stopIfTrue="1"/>
    <cfRule type="duplicateValues" dxfId="2204" priority="561" stopIfTrue="1"/>
    <cfRule type="duplicateValues" dxfId="2203" priority="554" stopIfTrue="1"/>
    <cfRule type="duplicateValues" dxfId="2202" priority="553" stopIfTrue="1"/>
    <cfRule type="duplicateValues" dxfId="2201" priority="555" stopIfTrue="1"/>
    <cfRule type="duplicateValues" dxfId="2200" priority="556" stopIfTrue="1"/>
    <cfRule type="duplicateValues" dxfId="2199" priority="557" stopIfTrue="1"/>
    <cfRule type="duplicateValues" dxfId="2198" priority="570" stopIfTrue="1"/>
    <cfRule type="duplicateValues" dxfId="2197" priority="569" stopIfTrue="1"/>
    <cfRule type="duplicateValues" dxfId="2196" priority="568" stopIfTrue="1"/>
  </conditionalFormatting>
  <conditionalFormatting sqref="D73">
    <cfRule type="duplicateValues" dxfId="2195" priority="552" stopIfTrue="1"/>
    <cfRule type="duplicateValues" dxfId="2194" priority="551" stopIfTrue="1"/>
    <cfRule type="duplicateValues" dxfId="2193" priority="550" stopIfTrue="1"/>
    <cfRule type="duplicateValues" dxfId="2192" priority="565" stopIfTrue="1"/>
    <cfRule type="duplicateValues" dxfId="2191" priority="567" stopIfTrue="1"/>
    <cfRule type="duplicateValues" dxfId="2190" priority="566" stopIfTrue="1"/>
    <cfRule type="duplicateValues" dxfId="2189" priority="549" stopIfTrue="1"/>
    <cfRule type="duplicateValues" dxfId="2188" priority="548" stopIfTrue="1"/>
    <cfRule type="duplicateValues" dxfId="2187" priority="547" stopIfTrue="1"/>
    <cfRule type="duplicateValues" dxfId="2186" priority="546" stopIfTrue="1"/>
    <cfRule type="duplicateValues" dxfId="2185" priority="545" stopIfTrue="1"/>
    <cfRule type="duplicateValues" dxfId="2184" priority="544" stopIfTrue="1"/>
    <cfRule type="duplicateValues" dxfId="2183" priority="543" stopIfTrue="1"/>
    <cfRule type="duplicateValues" dxfId="2182" priority="542" stopIfTrue="1"/>
    <cfRule type="duplicateValues" dxfId="2181" priority="541" stopIfTrue="1"/>
  </conditionalFormatting>
  <conditionalFormatting sqref="D74">
    <cfRule type="duplicateValues" dxfId="2180" priority="539" stopIfTrue="1"/>
    <cfRule type="duplicateValues" dxfId="2179" priority="540" stopIfTrue="1"/>
    <cfRule type="duplicateValues" dxfId="2178" priority="538" stopIfTrue="1"/>
  </conditionalFormatting>
  <conditionalFormatting sqref="D75">
    <cfRule type="duplicateValues" dxfId="2177" priority="537" stopIfTrue="1"/>
    <cfRule type="duplicateValues" dxfId="2176" priority="536" stopIfTrue="1"/>
    <cfRule type="duplicateValues" dxfId="2175" priority="535" stopIfTrue="1"/>
    <cfRule type="duplicateValues" dxfId="2174" priority="534" stopIfTrue="1"/>
  </conditionalFormatting>
  <conditionalFormatting sqref="D82">
    <cfRule type="duplicateValues" dxfId="2173" priority="533" stopIfTrue="1"/>
    <cfRule type="duplicateValues" dxfId="2172" priority="532" stopIfTrue="1"/>
    <cfRule type="duplicateValues" dxfId="2171" priority="531" stopIfTrue="1"/>
  </conditionalFormatting>
  <conditionalFormatting sqref="D83">
    <cfRule type="duplicateValues" dxfId="2170" priority="524" stopIfTrue="1"/>
    <cfRule type="duplicateValues" dxfId="2169" priority="525" stopIfTrue="1"/>
    <cfRule type="duplicateValues" dxfId="2168" priority="526" stopIfTrue="1"/>
    <cfRule type="duplicateValues" dxfId="2167" priority="527" stopIfTrue="1"/>
    <cfRule type="duplicateValues" dxfId="2166" priority="528" stopIfTrue="1"/>
    <cfRule type="duplicateValues" dxfId="2165" priority="529" stopIfTrue="1"/>
    <cfRule type="duplicateValues" dxfId="2164" priority="530" stopIfTrue="1"/>
  </conditionalFormatting>
  <conditionalFormatting sqref="D86">
    <cfRule type="duplicateValues" dxfId="2163" priority="523" stopIfTrue="1"/>
    <cfRule type="duplicateValues" dxfId="2162" priority="520" stopIfTrue="1"/>
    <cfRule type="duplicateValues" dxfId="2161" priority="521" stopIfTrue="1"/>
    <cfRule type="duplicateValues" dxfId="2160" priority="522" stopIfTrue="1"/>
  </conditionalFormatting>
  <conditionalFormatting sqref="D87">
    <cfRule type="duplicateValues" dxfId="2159" priority="512" stopIfTrue="1"/>
    <cfRule type="duplicateValues" dxfId="2158" priority="511" stopIfTrue="1"/>
    <cfRule type="duplicateValues" dxfId="2157" priority="509" stopIfTrue="1"/>
    <cfRule type="duplicateValues" dxfId="2156" priority="510" stopIfTrue="1"/>
    <cfRule type="duplicateValues" dxfId="2155" priority="516" stopIfTrue="1"/>
    <cfRule type="duplicateValues" dxfId="2154" priority="517" stopIfTrue="1"/>
    <cfRule type="duplicateValues" dxfId="2153" priority="518" stopIfTrue="1"/>
    <cfRule type="duplicateValues" dxfId="2152" priority="519" stopIfTrue="1"/>
  </conditionalFormatting>
  <conditionalFormatting sqref="D88">
    <cfRule type="duplicateValues" dxfId="2151" priority="507" stopIfTrue="1"/>
    <cfRule type="duplicateValues" dxfId="2150" priority="506" stopIfTrue="1"/>
    <cfRule type="duplicateValues" dxfId="2149" priority="505" stopIfTrue="1"/>
    <cfRule type="duplicateValues" dxfId="2148" priority="504" stopIfTrue="1"/>
    <cfRule type="duplicateValues" dxfId="2147" priority="503" stopIfTrue="1"/>
    <cfRule type="duplicateValues" dxfId="2146" priority="502" stopIfTrue="1"/>
    <cfRule type="duplicateValues" dxfId="2145" priority="501" stopIfTrue="1"/>
    <cfRule type="duplicateValues" dxfId="2144" priority="515" stopIfTrue="1"/>
    <cfRule type="duplicateValues" dxfId="2143" priority="514" stopIfTrue="1"/>
    <cfRule type="duplicateValues" dxfId="2142" priority="513" stopIfTrue="1"/>
    <cfRule type="duplicateValues" dxfId="2141" priority="508" stopIfTrue="1"/>
  </conditionalFormatting>
  <conditionalFormatting sqref="D89">
    <cfRule type="duplicateValues" dxfId="2140" priority="499" stopIfTrue="1"/>
    <cfRule type="duplicateValues" dxfId="2139" priority="496" stopIfTrue="1"/>
    <cfRule type="duplicateValues" dxfId="2138" priority="500" stopIfTrue="1"/>
    <cfRule type="duplicateValues" dxfId="2137" priority="498" stopIfTrue="1"/>
    <cfRule type="duplicateValues" dxfId="2136" priority="497" stopIfTrue="1"/>
    <cfRule type="duplicateValues" dxfId="2135" priority="495" stopIfTrue="1"/>
    <cfRule type="duplicateValues" dxfId="2134" priority="494" stopIfTrue="1"/>
    <cfRule type="duplicateValues" dxfId="2133" priority="493" stopIfTrue="1"/>
    <cfRule type="duplicateValues" dxfId="2132" priority="492" stopIfTrue="1"/>
    <cfRule type="duplicateValues" dxfId="2131" priority="491" stopIfTrue="1"/>
    <cfRule type="duplicateValues" dxfId="2130" priority="490" stopIfTrue="1"/>
    <cfRule type="duplicateValues" dxfId="2129" priority="489" stopIfTrue="1"/>
    <cfRule type="duplicateValues" dxfId="2128" priority="488" stopIfTrue="1"/>
    <cfRule type="duplicateValues" dxfId="2127" priority="487" stopIfTrue="1"/>
    <cfRule type="duplicateValues" dxfId="2126" priority="486" stopIfTrue="1"/>
    <cfRule type="duplicateValues" dxfId="2125" priority="485" stopIfTrue="1"/>
    <cfRule type="duplicateValues" dxfId="2124" priority="484" stopIfTrue="1"/>
    <cfRule type="duplicateValues" dxfId="2123" priority="483" stopIfTrue="1"/>
  </conditionalFormatting>
  <conditionalFormatting sqref="D90">
    <cfRule type="duplicateValues" dxfId="2122" priority="464" stopIfTrue="1"/>
    <cfRule type="duplicateValues" dxfId="2121" priority="480" stopIfTrue="1"/>
    <cfRule type="duplicateValues" dxfId="2120" priority="479" stopIfTrue="1"/>
    <cfRule type="duplicateValues" dxfId="2119" priority="478" stopIfTrue="1"/>
    <cfRule type="duplicateValues" dxfId="2118" priority="463" stopIfTrue="1"/>
    <cfRule type="duplicateValues" dxfId="2117" priority="477" stopIfTrue="1"/>
    <cfRule type="duplicateValues" dxfId="2116" priority="476" stopIfTrue="1"/>
    <cfRule type="duplicateValues" dxfId="2115" priority="475" stopIfTrue="1"/>
    <cfRule type="duplicateValues" dxfId="2114" priority="474" stopIfTrue="1"/>
    <cfRule type="duplicateValues" dxfId="2113" priority="482" stopIfTrue="1"/>
    <cfRule type="duplicateValues" dxfId="2112" priority="473" stopIfTrue="1"/>
    <cfRule type="duplicateValues" dxfId="2111" priority="472" stopIfTrue="1"/>
    <cfRule type="duplicateValues" dxfId="2110" priority="471" stopIfTrue="1"/>
    <cfRule type="duplicateValues" dxfId="2109" priority="470" stopIfTrue="1"/>
    <cfRule type="duplicateValues" dxfId="2108" priority="469" stopIfTrue="1"/>
    <cfRule type="duplicateValues" dxfId="2107" priority="468" stopIfTrue="1"/>
    <cfRule type="duplicateValues" dxfId="2106" priority="467" stopIfTrue="1"/>
    <cfRule type="duplicateValues" dxfId="2105" priority="466" stopIfTrue="1"/>
    <cfRule type="duplicateValues" dxfId="2104" priority="465" stopIfTrue="1"/>
    <cfRule type="duplicateValues" dxfId="2103" priority="481" stopIfTrue="1"/>
    <cfRule type="duplicateValues" dxfId="2102" priority="462" stopIfTrue="1"/>
  </conditionalFormatting>
  <conditionalFormatting sqref="D91">
    <cfRule type="duplicateValues" dxfId="2101" priority="455" stopIfTrue="1"/>
    <cfRule type="duplicateValues" dxfId="2100" priority="454" stopIfTrue="1"/>
    <cfRule type="duplicateValues" dxfId="2099" priority="453" stopIfTrue="1"/>
    <cfRule type="duplicateValues" dxfId="2098" priority="452" stopIfTrue="1"/>
    <cfRule type="duplicateValues" dxfId="2097" priority="451" stopIfTrue="1"/>
    <cfRule type="duplicateValues" dxfId="2096" priority="450" stopIfTrue="1"/>
    <cfRule type="duplicateValues" dxfId="2095" priority="449" stopIfTrue="1"/>
    <cfRule type="duplicateValues" dxfId="2094" priority="448" stopIfTrue="1"/>
    <cfRule type="duplicateValues" dxfId="2093" priority="447" stopIfTrue="1"/>
    <cfRule type="duplicateValues" dxfId="2092" priority="446" stopIfTrue="1"/>
    <cfRule type="duplicateValues" dxfId="2091" priority="445" stopIfTrue="1"/>
    <cfRule type="duplicateValues" dxfId="2090" priority="444" stopIfTrue="1"/>
    <cfRule type="duplicateValues" dxfId="2089" priority="443" stopIfTrue="1"/>
    <cfRule type="duplicateValues" dxfId="2088" priority="442" stopIfTrue="1"/>
    <cfRule type="duplicateValues" dxfId="2087" priority="441" stopIfTrue="1"/>
    <cfRule type="duplicateValues" dxfId="2086" priority="440" stopIfTrue="1"/>
    <cfRule type="duplicateValues" dxfId="2085" priority="439" stopIfTrue="1"/>
    <cfRule type="duplicateValues" dxfId="2084" priority="438" stopIfTrue="1"/>
    <cfRule type="duplicateValues" dxfId="2083" priority="461" stopIfTrue="1"/>
    <cfRule type="duplicateValues" dxfId="2082" priority="460" stopIfTrue="1"/>
    <cfRule type="duplicateValues" dxfId="2081" priority="459" stopIfTrue="1"/>
    <cfRule type="duplicateValues" dxfId="2080" priority="458" stopIfTrue="1"/>
    <cfRule type="duplicateValues" dxfId="2079" priority="457" stopIfTrue="1"/>
    <cfRule type="duplicateValues" dxfId="2078" priority="456" stopIfTrue="1"/>
  </conditionalFormatting>
  <conditionalFormatting sqref="D92">
    <cfRule type="duplicateValues" dxfId="2077" priority="433" stopIfTrue="1"/>
    <cfRule type="duplicateValues" dxfId="2076" priority="426" stopIfTrue="1"/>
    <cfRule type="duplicateValues" dxfId="2075" priority="425" stopIfTrue="1"/>
    <cfRule type="duplicateValues" dxfId="2074" priority="424" stopIfTrue="1"/>
    <cfRule type="duplicateValues" dxfId="2073" priority="423" stopIfTrue="1"/>
    <cfRule type="duplicateValues" dxfId="2072" priority="422" stopIfTrue="1"/>
    <cfRule type="duplicateValues" dxfId="2071" priority="421" stopIfTrue="1"/>
    <cfRule type="duplicateValues" dxfId="2070" priority="420" stopIfTrue="1"/>
    <cfRule type="duplicateValues" dxfId="2069" priority="419" stopIfTrue="1"/>
    <cfRule type="duplicateValues" dxfId="2068" priority="418" stopIfTrue="1"/>
    <cfRule type="duplicateValues" dxfId="2067" priority="417" stopIfTrue="1"/>
    <cfRule type="duplicateValues" dxfId="2066" priority="427" stopIfTrue="1"/>
    <cfRule type="duplicateValues" dxfId="2065" priority="416" stopIfTrue="1"/>
    <cfRule type="duplicateValues" dxfId="2064" priority="415" stopIfTrue="1"/>
    <cfRule type="duplicateValues" dxfId="2063" priority="414" stopIfTrue="1"/>
    <cfRule type="duplicateValues" dxfId="2062" priority="413" stopIfTrue="1"/>
    <cfRule type="duplicateValues" dxfId="2061" priority="412" stopIfTrue="1"/>
    <cfRule type="duplicateValues" dxfId="2060" priority="411" stopIfTrue="1"/>
    <cfRule type="duplicateValues" dxfId="2059" priority="437" stopIfTrue="1"/>
    <cfRule type="duplicateValues" dxfId="2058" priority="436" stopIfTrue="1"/>
    <cfRule type="duplicateValues" dxfId="2057" priority="435" stopIfTrue="1"/>
    <cfRule type="duplicateValues" dxfId="2056" priority="434" stopIfTrue="1"/>
    <cfRule type="duplicateValues" dxfId="2055" priority="410" stopIfTrue="1"/>
    <cfRule type="duplicateValues" dxfId="2054" priority="432" stopIfTrue="1"/>
    <cfRule type="duplicateValues" dxfId="2053" priority="431" stopIfTrue="1"/>
    <cfRule type="duplicateValues" dxfId="2052" priority="430" stopIfTrue="1"/>
    <cfRule type="duplicateValues" dxfId="2051" priority="429" stopIfTrue="1"/>
    <cfRule type="duplicateValues" dxfId="2050" priority="428" stopIfTrue="1"/>
  </conditionalFormatting>
  <conditionalFormatting sqref="D93">
    <cfRule type="duplicateValues" dxfId="2049" priority="409" stopIfTrue="1"/>
    <cfRule type="duplicateValues" dxfId="2048" priority="408" stopIfTrue="1"/>
    <cfRule type="duplicateValues" dxfId="2047" priority="407" stopIfTrue="1"/>
    <cfRule type="duplicateValues" dxfId="2046" priority="406" stopIfTrue="1"/>
    <cfRule type="duplicateValues" dxfId="2045" priority="405" stopIfTrue="1"/>
    <cfRule type="duplicateValues" dxfId="2044" priority="404" stopIfTrue="1"/>
    <cfRule type="duplicateValues" dxfId="2043" priority="403" stopIfTrue="1"/>
    <cfRule type="duplicateValues" dxfId="2042" priority="402" stopIfTrue="1"/>
    <cfRule type="duplicateValues" dxfId="2041" priority="401" stopIfTrue="1"/>
    <cfRule type="duplicateValues" dxfId="2040" priority="400" stopIfTrue="1"/>
    <cfRule type="duplicateValues" dxfId="2039" priority="399" stopIfTrue="1"/>
    <cfRule type="duplicateValues" dxfId="2038" priority="398" stopIfTrue="1"/>
    <cfRule type="duplicateValues" dxfId="2037" priority="397" stopIfTrue="1"/>
    <cfRule type="duplicateValues" dxfId="2036" priority="396" stopIfTrue="1"/>
    <cfRule type="duplicateValues" dxfId="2035" priority="395" stopIfTrue="1"/>
    <cfRule type="duplicateValues" dxfId="2034" priority="394" stopIfTrue="1"/>
    <cfRule type="duplicateValues" dxfId="2033" priority="393" stopIfTrue="1"/>
    <cfRule type="duplicateValues" dxfId="2032" priority="392" stopIfTrue="1"/>
    <cfRule type="duplicateValues" dxfId="2031" priority="391" stopIfTrue="1"/>
    <cfRule type="duplicateValues" dxfId="2030" priority="390" stopIfTrue="1"/>
    <cfRule type="duplicateValues" dxfId="2029" priority="389" stopIfTrue="1"/>
    <cfRule type="duplicateValues" dxfId="2028" priority="388" stopIfTrue="1"/>
    <cfRule type="duplicateValues" dxfId="2027" priority="387" stopIfTrue="1"/>
    <cfRule type="duplicateValues" dxfId="2026" priority="386" stopIfTrue="1"/>
    <cfRule type="duplicateValues" dxfId="2025" priority="385" stopIfTrue="1"/>
    <cfRule type="duplicateValues" dxfId="2024" priority="384" stopIfTrue="1"/>
    <cfRule type="duplicateValues" dxfId="2023" priority="383" stopIfTrue="1"/>
    <cfRule type="duplicateValues" dxfId="2022" priority="382" stopIfTrue="1"/>
    <cfRule type="duplicateValues" dxfId="2021" priority="381" stopIfTrue="1"/>
    <cfRule type="duplicateValues" dxfId="2020" priority="380" stopIfTrue="1"/>
    <cfRule type="duplicateValues" dxfId="2019" priority="379" stopIfTrue="1"/>
  </conditionalFormatting>
  <conditionalFormatting sqref="D94">
    <cfRule type="duplicateValues" dxfId="2018" priority="347" stopIfTrue="1"/>
    <cfRule type="duplicateValues" dxfId="2017" priority="346" stopIfTrue="1"/>
    <cfRule type="duplicateValues" dxfId="2016" priority="345" stopIfTrue="1"/>
    <cfRule type="duplicateValues" dxfId="2015" priority="362" stopIfTrue="1"/>
    <cfRule type="duplicateValues" dxfId="2014" priority="350" stopIfTrue="1"/>
    <cfRule type="duplicateValues" dxfId="2013" priority="361" stopIfTrue="1"/>
    <cfRule type="duplicateValues" dxfId="2012" priority="360" stopIfTrue="1"/>
    <cfRule type="duplicateValues" dxfId="2011" priority="359" stopIfTrue="1"/>
    <cfRule type="duplicateValues" dxfId="2010" priority="358" stopIfTrue="1"/>
    <cfRule type="duplicateValues" dxfId="2009" priority="357" stopIfTrue="1"/>
    <cfRule type="duplicateValues" dxfId="2008" priority="356" stopIfTrue="1"/>
    <cfRule type="duplicateValues" dxfId="2007" priority="355" stopIfTrue="1"/>
    <cfRule type="duplicateValues" dxfId="2006" priority="354" stopIfTrue="1"/>
    <cfRule type="duplicateValues" dxfId="2005" priority="353" stopIfTrue="1"/>
    <cfRule type="duplicateValues" dxfId="2004" priority="352" stopIfTrue="1"/>
    <cfRule type="duplicateValues" dxfId="2003" priority="351" stopIfTrue="1"/>
    <cfRule type="duplicateValues" dxfId="2002" priority="349" stopIfTrue="1"/>
    <cfRule type="duplicateValues" dxfId="2001" priority="348" stopIfTrue="1"/>
    <cfRule type="duplicateValues" dxfId="2000" priority="378" stopIfTrue="1"/>
    <cfRule type="duplicateValues" dxfId="1999" priority="377" stopIfTrue="1"/>
    <cfRule type="duplicateValues" dxfId="1998" priority="376" stopIfTrue="1"/>
    <cfRule type="duplicateValues" dxfId="1997" priority="375" stopIfTrue="1"/>
    <cfRule type="duplicateValues" dxfId="1996" priority="374" stopIfTrue="1"/>
    <cfRule type="duplicateValues" dxfId="1995" priority="373" stopIfTrue="1"/>
    <cfRule type="duplicateValues" dxfId="1994" priority="372" stopIfTrue="1"/>
    <cfRule type="duplicateValues" dxfId="1993" priority="371" stopIfTrue="1"/>
    <cfRule type="duplicateValues" dxfId="1992" priority="370" stopIfTrue="1"/>
    <cfRule type="duplicateValues" dxfId="1991" priority="369" stopIfTrue="1"/>
    <cfRule type="duplicateValues" dxfId="1990" priority="368" stopIfTrue="1"/>
    <cfRule type="duplicateValues" dxfId="1989" priority="367" stopIfTrue="1"/>
    <cfRule type="duplicateValues" dxfId="1988" priority="366" stopIfTrue="1"/>
    <cfRule type="duplicateValues" dxfId="1987" priority="365" stopIfTrue="1"/>
    <cfRule type="duplicateValues" dxfId="1986" priority="364" stopIfTrue="1"/>
    <cfRule type="duplicateValues" dxfId="1985" priority="363" stopIfTrue="1"/>
  </conditionalFormatting>
  <conditionalFormatting sqref="D95">
    <cfRule type="duplicateValues" dxfId="1984" priority="324" stopIfTrue="1"/>
    <cfRule type="duplicateValues" dxfId="1983" priority="323" stopIfTrue="1"/>
    <cfRule type="duplicateValues" dxfId="1982" priority="322" stopIfTrue="1"/>
    <cfRule type="duplicateValues" dxfId="1981" priority="321" stopIfTrue="1"/>
    <cfRule type="duplicateValues" dxfId="1980" priority="320" stopIfTrue="1"/>
    <cfRule type="duplicateValues" dxfId="1979" priority="319" stopIfTrue="1"/>
    <cfRule type="duplicateValues" dxfId="1978" priority="318" stopIfTrue="1"/>
    <cfRule type="duplicateValues" dxfId="1977" priority="317" stopIfTrue="1"/>
    <cfRule type="duplicateValues" dxfId="1976" priority="316" stopIfTrue="1"/>
    <cfRule type="duplicateValues" dxfId="1975" priority="315" stopIfTrue="1"/>
    <cfRule type="duplicateValues" dxfId="1974" priority="314" stopIfTrue="1"/>
    <cfRule type="duplicateValues" dxfId="1973" priority="313" stopIfTrue="1"/>
    <cfRule type="duplicateValues" dxfId="1972" priority="312" stopIfTrue="1"/>
    <cfRule type="duplicateValues" dxfId="1971" priority="311" stopIfTrue="1"/>
    <cfRule type="duplicateValues" dxfId="1970" priority="310" stopIfTrue="1"/>
    <cfRule type="duplicateValues" dxfId="1969" priority="309" stopIfTrue="1"/>
    <cfRule type="duplicateValues" dxfId="1968" priority="308" stopIfTrue="1"/>
    <cfRule type="duplicateValues" dxfId="1967" priority="327" stopIfTrue="1"/>
    <cfRule type="duplicateValues" dxfId="1966" priority="344" stopIfTrue="1"/>
    <cfRule type="duplicateValues" dxfId="1965" priority="343" stopIfTrue="1"/>
    <cfRule type="duplicateValues" dxfId="1964" priority="342" stopIfTrue="1"/>
    <cfRule type="duplicateValues" dxfId="1963" priority="341" stopIfTrue="1"/>
    <cfRule type="duplicateValues" dxfId="1962" priority="340" stopIfTrue="1"/>
    <cfRule type="duplicateValues" dxfId="1961" priority="339" stopIfTrue="1"/>
    <cfRule type="duplicateValues" dxfId="1960" priority="338" stopIfTrue="1"/>
    <cfRule type="duplicateValues" dxfId="1959" priority="337" stopIfTrue="1"/>
    <cfRule type="duplicateValues" dxfId="1958" priority="336" stopIfTrue="1"/>
    <cfRule type="duplicateValues" dxfId="1957" priority="335" stopIfTrue="1"/>
    <cfRule type="duplicateValues" dxfId="1956" priority="334" stopIfTrue="1"/>
    <cfRule type="duplicateValues" dxfId="1955" priority="333" stopIfTrue="1"/>
    <cfRule type="duplicateValues" dxfId="1954" priority="332" stopIfTrue="1"/>
    <cfRule type="duplicateValues" dxfId="1953" priority="331" stopIfTrue="1"/>
    <cfRule type="duplicateValues" dxfId="1952" priority="330" stopIfTrue="1"/>
    <cfRule type="duplicateValues" dxfId="1951" priority="329" stopIfTrue="1"/>
    <cfRule type="duplicateValues" dxfId="1950" priority="328" stopIfTrue="1"/>
    <cfRule type="duplicateValues" dxfId="1949" priority="326" stopIfTrue="1"/>
    <cfRule type="duplicateValues" dxfId="1948" priority="325" stopIfTrue="1"/>
  </conditionalFormatting>
  <conditionalFormatting sqref="D96">
    <cfRule type="duplicateValues" dxfId="1947" priority="288" stopIfTrue="1"/>
    <cfRule type="duplicateValues" dxfId="1946" priority="285" stopIfTrue="1"/>
    <cfRule type="duplicateValues" dxfId="1945" priority="284" stopIfTrue="1"/>
    <cfRule type="duplicateValues" dxfId="1944" priority="283" stopIfTrue="1"/>
    <cfRule type="duplicateValues" dxfId="1943" priority="282" stopIfTrue="1"/>
    <cfRule type="duplicateValues" dxfId="1942" priority="281" stopIfTrue="1"/>
    <cfRule type="duplicateValues" dxfId="1941" priority="280" stopIfTrue="1"/>
    <cfRule type="duplicateValues" dxfId="1940" priority="279" stopIfTrue="1"/>
    <cfRule type="duplicateValues" dxfId="1939" priority="278" stopIfTrue="1"/>
    <cfRule type="duplicateValues" dxfId="1938" priority="277" stopIfTrue="1"/>
    <cfRule type="duplicateValues" dxfId="1937" priority="276" stopIfTrue="1"/>
    <cfRule type="duplicateValues" dxfId="1936" priority="275" stopIfTrue="1"/>
    <cfRule type="duplicateValues" dxfId="1935" priority="274" stopIfTrue="1"/>
    <cfRule type="duplicateValues" dxfId="1934" priority="273" stopIfTrue="1"/>
    <cfRule type="duplicateValues" dxfId="1933" priority="272" stopIfTrue="1"/>
    <cfRule type="duplicateValues" dxfId="1932" priority="271" stopIfTrue="1"/>
    <cfRule type="duplicateValues" dxfId="1931" priority="293" stopIfTrue="1"/>
    <cfRule type="duplicateValues" dxfId="1930" priority="270" stopIfTrue="1"/>
    <cfRule type="duplicateValues" dxfId="1929" priority="307" stopIfTrue="1"/>
    <cfRule type="duplicateValues" dxfId="1928" priority="306" stopIfTrue="1"/>
    <cfRule type="duplicateValues" dxfId="1927" priority="305" stopIfTrue="1"/>
    <cfRule type="duplicateValues" dxfId="1926" priority="304" stopIfTrue="1"/>
    <cfRule type="duplicateValues" dxfId="1925" priority="303" stopIfTrue="1"/>
    <cfRule type="duplicateValues" dxfId="1924" priority="302" stopIfTrue="1"/>
    <cfRule type="duplicateValues" dxfId="1923" priority="301" stopIfTrue="1"/>
    <cfRule type="duplicateValues" dxfId="1922" priority="300" stopIfTrue="1"/>
    <cfRule type="duplicateValues" dxfId="1921" priority="299" stopIfTrue="1"/>
    <cfRule type="duplicateValues" dxfId="1920" priority="298" stopIfTrue="1"/>
    <cfRule type="duplicateValues" dxfId="1919" priority="297" stopIfTrue="1"/>
    <cfRule type="duplicateValues" dxfId="1918" priority="296" stopIfTrue="1"/>
    <cfRule type="duplicateValues" dxfId="1917" priority="295" stopIfTrue="1"/>
    <cfRule type="duplicateValues" dxfId="1916" priority="294" stopIfTrue="1"/>
    <cfRule type="duplicateValues" dxfId="1915" priority="269" stopIfTrue="1"/>
    <cfRule type="duplicateValues" dxfId="1914" priority="292" stopIfTrue="1"/>
    <cfRule type="duplicateValues" dxfId="1913" priority="291" stopIfTrue="1"/>
    <cfRule type="duplicateValues" dxfId="1912" priority="290" stopIfTrue="1"/>
    <cfRule type="duplicateValues" dxfId="1911" priority="289" stopIfTrue="1"/>
    <cfRule type="duplicateValues" dxfId="1910" priority="268" stopIfTrue="1"/>
    <cfRule type="duplicateValues" dxfId="1909" priority="287" stopIfTrue="1"/>
    <cfRule type="duplicateValues" dxfId="1908" priority="286" stopIfTrue="1"/>
  </conditionalFormatting>
  <conditionalFormatting sqref="D97">
    <cfRule type="duplicateValues" dxfId="1907" priority="241" stopIfTrue="1"/>
    <cfRule type="duplicateValues" dxfId="1906" priority="240" stopIfTrue="1"/>
    <cfRule type="duplicateValues" dxfId="1905" priority="239" stopIfTrue="1"/>
    <cfRule type="duplicateValues" dxfId="1904" priority="238" stopIfTrue="1"/>
    <cfRule type="duplicateValues" dxfId="1903" priority="237" stopIfTrue="1"/>
    <cfRule type="duplicateValues" dxfId="1902" priority="236" stopIfTrue="1"/>
    <cfRule type="duplicateValues" dxfId="1901" priority="235" stopIfTrue="1"/>
    <cfRule type="duplicateValues" dxfId="1900" priority="234" stopIfTrue="1"/>
    <cfRule type="duplicateValues" dxfId="1899" priority="233" stopIfTrue="1"/>
    <cfRule type="duplicateValues" dxfId="1898" priority="232" stopIfTrue="1"/>
    <cfRule type="duplicateValues" dxfId="1897" priority="231" stopIfTrue="1"/>
    <cfRule type="duplicateValues" dxfId="1896" priority="230" stopIfTrue="1"/>
    <cfRule type="duplicateValues" dxfId="1895" priority="229" stopIfTrue="1"/>
    <cfRule type="duplicateValues" dxfId="1894" priority="228" stopIfTrue="1"/>
    <cfRule type="duplicateValues" dxfId="1893" priority="227" stopIfTrue="1"/>
    <cfRule type="duplicateValues" dxfId="1892" priority="226" stopIfTrue="1"/>
    <cfRule type="duplicateValues" dxfId="1891" priority="225" stopIfTrue="1"/>
    <cfRule type="duplicateValues" dxfId="1890" priority="251" stopIfTrue="1"/>
    <cfRule type="duplicateValues" dxfId="1889" priority="267" stopIfTrue="1"/>
    <cfRule type="duplicateValues" dxfId="1888" priority="266" stopIfTrue="1"/>
    <cfRule type="duplicateValues" dxfId="1887" priority="265" stopIfTrue="1"/>
    <cfRule type="duplicateValues" dxfId="1886" priority="264" stopIfTrue="1"/>
    <cfRule type="duplicateValues" dxfId="1885" priority="263" stopIfTrue="1"/>
    <cfRule type="duplicateValues" dxfId="1884" priority="262" stopIfTrue="1"/>
    <cfRule type="duplicateValues" dxfId="1883" priority="261" stopIfTrue="1"/>
    <cfRule type="duplicateValues" dxfId="1882" priority="260" stopIfTrue="1"/>
    <cfRule type="duplicateValues" dxfId="1881" priority="259" stopIfTrue="1"/>
    <cfRule type="duplicateValues" dxfId="1880" priority="258" stopIfTrue="1"/>
    <cfRule type="duplicateValues" dxfId="1879" priority="257" stopIfTrue="1"/>
    <cfRule type="duplicateValues" dxfId="1878" priority="256" stopIfTrue="1"/>
    <cfRule type="duplicateValues" dxfId="1877" priority="255" stopIfTrue="1"/>
    <cfRule type="duplicateValues" dxfId="1876" priority="254" stopIfTrue="1"/>
    <cfRule type="duplicateValues" dxfId="1875" priority="253" stopIfTrue="1"/>
    <cfRule type="duplicateValues" dxfId="1874" priority="252" stopIfTrue="1"/>
    <cfRule type="duplicateValues" dxfId="1873" priority="250" stopIfTrue="1"/>
    <cfRule type="duplicateValues" dxfId="1872" priority="249" stopIfTrue="1"/>
    <cfRule type="duplicateValues" dxfId="1871" priority="248" stopIfTrue="1"/>
    <cfRule type="duplicateValues" dxfId="1870" priority="247" stopIfTrue="1"/>
    <cfRule type="duplicateValues" dxfId="1869" priority="246" stopIfTrue="1"/>
    <cfRule type="duplicateValues" dxfId="1868" priority="245" stopIfTrue="1"/>
    <cfRule type="duplicateValues" dxfId="1867" priority="244" stopIfTrue="1"/>
    <cfRule type="duplicateValues" dxfId="1866" priority="243" stopIfTrue="1"/>
    <cfRule type="duplicateValues" dxfId="1865" priority="242" stopIfTrue="1"/>
  </conditionalFormatting>
  <conditionalFormatting sqref="D98">
    <cfRule type="duplicateValues" dxfId="1864" priority="196" stopIfTrue="1"/>
    <cfRule type="duplicateValues" dxfId="1863" priority="195" stopIfTrue="1"/>
    <cfRule type="duplicateValues" dxfId="1862" priority="194" stopIfTrue="1"/>
    <cfRule type="duplicateValues" dxfId="1861" priority="193" stopIfTrue="1"/>
    <cfRule type="duplicateValues" dxfId="1860" priority="192" stopIfTrue="1"/>
    <cfRule type="duplicateValues" dxfId="1859" priority="191" stopIfTrue="1"/>
    <cfRule type="duplicateValues" dxfId="1858" priority="190" stopIfTrue="1"/>
    <cfRule type="duplicateValues" dxfId="1857" priority="189" stopIfTrue="1"/>
    <cfRule type="duplicateValues" dxfId="1856" priority="188" stopIfTrue="1"/>
    <cfRule type="duplicateValues" dxfId="1855" priority="187" stopIfTrue="1"/>
    <cfRule type="duplicateValues" dxfId="1854" priority="186" stopIfTrue="1"/>
    <cfRule type="duplicateValues" dxfId="1853" priority="185" stopIfTrue="1"/>
    <cfRule type="duplicateValues" dxfId="1852" priority="184" stopIfTrue="1"/>
    <cfRule type="duplicateValues" dxfId="1851" priority="179" stopIfTrue="1"/>
    <cfRule type="duplicateValues" dxfId="1850" priority="183" stopIfTrue="1"/>
    <cfRule type="duplicateValues" dxfId="1849" priority="181" stopIfTrue="1"/>
    <cfRule type="duplicateValues" dxfId="1848" priority="182" stopIfTrue="1"/>
    <cfRule type="duplicateValues" dxfId="1847" priority="180" stopIfTrue="1"/>
    <cfRule type="duplicateValues" dxfId="1846" priority="224" stopIfTrue="1"/>
    <cfRule type="duplicateValues" dxfId="1845" priority="223" stopIfTrue="1"/>
    <cfRule type="duplicateValues" dxfId="1844" priority="222" stopIfTrue="1"/>
    <cfRule type="duplicateValues" dxfId="1843" priority="221" stopIfTrue="1"/>
    <cfRule type="duplicateValues" dxfId="1842" priority="220" stopIfTrue="1"/>
    <cfRule type="duplicateValues" dxfId="1841" priority="219" stopIfTrue="1"/>
    <cfRule type="duplicateValues" dxfId="1840" priority="218" stopIfTrue="1"/>
    <cfRule type="duplicateValues" dxfId="1839" priority="217" stopIfTrue="1"/>
    <cfRule type="duplicateValues" dxfId="1838" priority="216" stopIfTrue="1"/>
    <cfRule type="duplicateValues" dxfId="1837" priority="215" stopIfTrue="1"/>
    <cfRule type="duplicateValues" dxfId="1836" priority="214" stopIfTrue="1"/>
    <cfRule type="duplicateValues" dxfId="1835" priority="213" stopIfTrue="1"/>
    <cfRule type="duplicateValues" dxfId="1834" priority="212" stopIfTrue="1"/>
    <cfRule type="duplicateValues" dxfId="1833" priority="211" stopIfTrue="1"/>
    <cfRule type="duplicateValues" dxfId="1832" priority="210" stopIfTrue="1"/>
    <cfRule type="duplicateValues" dxfId="1831" priority="209" stopIfTrue="1"/>
    <cfRule type="duplicateValues" dxfId="1830" priority="208" stopIfTrue="1"/>
    <cfRule type="duplicateValues" dxfId="1829" priority="207" stopIfTrue="1"/>
    <cfRule type="duplicateValues" dxfId="1828" priority="206" stopIfTrue="1"/>
    <cfRule type="duplicateValues" dxfId="1827" priority="205" stopIfTrue="1"/>
    <cfRule type="duplicateValues" dxfId="1826" priority="204" stopIfTrue="1"/>
    <cfRule type="duplicateValues" dxfId="1825" priority="203" stopIfTrue="1"/>
    <cfRule type="duplicateValues" dxfId="1824" priority="202" stopIfTrue="1"/>
    <cfRule type="duplicateValues" dxfId="1823" priority="201" stopIfTrue="1"/>
    <cfRule type="duplicateValues" dxfId="1822" priority="200" stopIfTrue="1"/>
    <cfRule type="duplicateValues" dxfId="1821" priority="199" stopIfTrue="1"/>
    <cfRule type="duplicateValues" dxfId="1820" priority="198" stopIfTrue="1"/>
    <cfRule type="duplicateValues" dxfId="1819" priority="197" stopIfTrue="1"/>
  </conditionalFormatting>
  <conditionalFormatting sqref="D99">
    <cfRule type="duplicateValues" dxfId="1818" priority="147" stopIfTrue="1"/>
    <cfRule type="duplicateValues" dxfId="1817" priority="146" stopIfTrue="1"/>
    <cfRule type="duplicateValues" dxfId="1816" priority="145" stopIfTrue="1"/>
    <cfRule type="duplicateValues" dxfId="1815" priority="144" stopIfTrue="1"/>
    <cfRule type="duplicateValues" dxfId="1814" priority="143" stopIfTrue="1"/>
    <cfRule type="duplicateValues" dxfId="1813" priority="142" stopIfTrue="1"/>
    <cfRule type="duplicateValues" dxfId="1812" priority="141" stopIfTrue="1"/>
    <cfRule type="duplicateValues" dxfId="1811" priority="140" stopIfTrue="1"/>
    <cfRule type="duplicateValues" dxfId="1810" priority="139" stopIfTrue="1"/>
    <cfRule type="duplicateValues" dxfId="1809" priority="138" stopIfTrue="1"/>
    <cfRule type="duplicateValues" dxfId="1808" priority="137" stopIfTrue="1"/>
    <cfRule type="duplicateValues" dxfId="1807" priority="136" stopIfTrue="1"/>
    <cfRule type="duplicateValues" dxfId="1806" priority="135" stopIfTrue="1"/>
    <cfRule type="duplicateValues" dxfId="1805" priority="134" stopIfTrue="1"/>
    <cfRule type="duplicateValues" dxfId="1804" priority="133" stopIfTrue="1"/>
    <cfRule type="duplicateValues" dxfId="1803" priority="132" stopIfTrue="1"/>
    <cfRule type="duplicateValues" dxfId="1802" priority="131" stopIfTrue="1"/>
    <cfRule type="duplicateValues" dxfId="1801" priority="130" stopIfTrue="1"/>
    <cfRule type="duplicateValues" dxfId="1800" priority="173" stopIfTrue="1"/>
    <cfRule type="duplicateValues" dxfId="1799" priority="178" stopIfTrue="1"/>
    <cfRule type="duplicateValues" dxfId="1798" priority="177" stopIfTrue="1"/>
    <cfRule type="duplicateValues" dxfId="1797" priority="176" stopIfTrue="1"/>
    <cfRule type="duplicateValues" dxfId="1796" priority="175" stopIfTrue="1"/>
    <cfRule type="duplicateValues" dxfId="1795" priority="174" stopIfTrue="1"/>
    <cfRule type="duplicateValues" dxfId="1794" priority="172" stopIfTrue="1"/>
    <cfRule type="duplicateValues" dxfId="1793" priority="171" stopIfTrue="1"/>
    <cfRule type="duplicateValues" dxfId="1792" priority="170" stopIfTrue="1"/>
    <cfRule type="duplicateValues" dxfId="1791" priority="169" stopIfTrue="1"/>
    <cfRule type="duplicateValues" dxfId="1790" priority="168" stopIfTrue="1"/>
    <cfRule type="duplicateValues" dxfId="1789" priority="167" stopIfTrue="1"/>
    <cfRule type="duplicateValues" dxfId="1788" priority="166" stopIfTrue="1"/>
    <cfRule type="duplicateValues" dxfId="1787" priority="165" stopIfTrue="1"/>
    <cfRule type="duplicateValues" dxfId="1786" priority="164" stopIfTrue="1"/>
    <cfRule type="duplicateValues" dxfId="1785" priority="163" stopIfTrue="1"/>
    <cfRule type="duplicateValues" dxfId="1784" priority="162" stopIfTrue="1"/>
    <cfRule type="duplicateValues" dxfId="1783" priority="161" stopIfTrue="1"/>
    <cfRule type="duplicateValues" dxfId="1782" priority="160" stopIfTrue="1"/>
    <cfRule type="duplicateValues" dxfId="1781" priority="159" stopIfTrue="1"/>
    <cfRule type="duplicateValues" dxfId="1780" priority="158" stopIfTrue="1"/>
    <cfRule type="duplicateValues" dxfId="1779" priority="157" stopIfTrue="1"/>
    <cfRule type="duplicateValues" dxfId="1778" priority="156" stopIfTrue="1"/>
    <cfRule type="duplicateValues" dxfId="1777" priority="155" stopIfTrue="1"/>
    <cfRule type="duplicateValues" dxfId="1776" priority="154" stopIfTrue="1"/>
    <cfRule type="duplicateValues" dxfId="1775" priority="153" stopIfTrue="1"/>
    <cfRule type="duplicateValues" dxfId="1774" priority="152" stopIfTrue="1"/>
    <cfRule type="duplicateValues" dxfId="1773" priority="151" stopIfTrue="1"/>
    <cfRule type="duplicateValues" dxfId="1772" priority="150" stopIfTrue="1"/>
    <cfRule type="duplicateValues" dxfId="1771" priority="149" stopIfTrue="1"/>
    <cfRule type="duplicateValues" dxfId="1770" priority="148" stopIfTrue="1"/>
  </conditionalFormatting>
  <conditionalFormatting sqref="D100">
    <cfRule type="duplicateValues" dxfId="1769" priority="119" stopIfTrue="1"/>
    <cfRule type="duplicateValues" dxfId="1768" priority="95" stopIfTrue="1"/>
    <cfRule type="duplicateValues" dxfId="1767" priority="94" stopIfTrue="1"/>
    <cfRule type="duplicateValues" dxfId="1766" priority="93" stopIfTrue="1"/>
    <cfRule type="duplicateValues" dxfId="1765" priority="92" stopIfTrue="1"/>
    <cfRule type="duplicateValues" dxfId="1764" priority="91" stopIfTrue="1"/>
    <cfRule type="duplicateValues" dxfId="1763" priority="90" stopIfTrue="1"/>
    <cfRule type="duplicateValues" dxfId="1762" priority="89" stopIfTrue="1"/>
    <cfRule type="duplicateValues" dxfId="1761" priority="78" stopIfTrue="1"/>
    <cfRule type="duplicateValues" dxfId="1760" priority="79" stopIfTrue="1"/>
    <cfRule type="duplicateValues" dxfId="1759" priority="80" stopIfTrue="1"/>
    <cfRule type="duplicateValues" dxfId="1758" priority="81" stopIfTrue="1"/>
    <cfRule type="duplicateValues" dxfId="1757" priority="82" stopIfTrue="1"/>
    <cfRule type="duplicateValues" dxfId="1756" priority="83" stopIfTrue="1"/>
    <cfRule type="duplicateValues" dxfId="1755" priority="88" stopIfTrue="1"/>
    <cfRule type="duplicateValues" dxfId="1754" priority="84" stopIfTrue="1"/>
    <cfRule type="duplicateValues" dxfId="1753" priority="85" stopIfTrue="1"/>
    <cfRule type="duplicateValues" dxfId="1752" priority="86" stopIfTrue="1"/>
    <cfRule type="duplicateValues" dxfId="1751" priority="129" stopIfTrue="1"/>
    <cfRule type="duplicateValues" dxfId="1750" priority="128" stopIfTrue="1"/>
    <cfRule type="duplicateValues" dxfId="1749" priority="127" stopIfTrue="1"/>
    <cfRule type="duplicateValues" dxfId="1748" priority="126" stopIfTrue="1"/>
    <cfRule type="duplicateValues" dxfId="1747" priority="125" stopIfTrue="1"/>
    <cfRule type="duplicateValues" dxfId="1746" priority="124" stopIfTrue="1"/>
    <cfRule type="duplicateValues" dxfId="1745" priority="123" stopIfTrue="1"/>
    <cfRule type="duplicateValues" dxfId="1744" priority="122" stopIfTrue="1"/>
    <cfRule type="duplicateValues" dxfId="1743" priority="121" stopIfTrue="1"/>
    <cfRule type="duplicateValues" dxfId="1742" priority="120" stopIfTrue="1"/>
    <cfRule type="duplicateValues" dxfId="1741" priority="87" stopIfTrue="1"/>
    <cfRule type="duplicateValues" dxfId="1740" priority="118" stopIfTrue="1"/>
    <cfRule type="duplicateValues" dxfId="1739" priority="117" stopIfTrue="1"/>
    <cfRule type="duplicateValues" dxfId="1738" priority="116" stopIfTrue="1"/>
    <cfRule type="duplicateValues" dxfId="1737" priority="115" stopIfTrue="1"/>
    <cfRule type="duplicateValues" dxfId="1736" priority="114" stopIfTrue="1"/>
    <cfRule type="duplicateValues" dxfId="1735" priority="113" stopIfTrue="1"/>
    <cfRule type="duplicateValues" dxfId="1734" priority="112" stopIfTrue="1"/>
    <cfRule type="duplicateValues" dxfId="1733" priority="111" stopIfTrue="1"/>
    <cfRule type="duplicateValues" dxfId="1732" priority="110" stopIfTrue="1"/>
    <cfRule type="duplicateValues" dxfId="1731" priority="109" stopIfTrue="1"/>
    <cfRule type="duplicateValues" dxfId="1730" priority="108" stopIfTrue="1"/>
    <cfRule type="duplicateValues" dxfId="1729" priority="107" stopIfTrue="1"/>
    <cfRule type="duplicateValues" dxfId="1728" priority="106" stopIfTrue="1"/>
    <cfRule type="duplicateValues" dxfId="1727" priority="105" stopIfTrue="1"/>
    <cfRule type="duplicateValues" dxfId="1726" priority="104" stopIfTrue="1"/>
    <cfRule type="duplicateValues" dxfId="1725" priority="103" stopIfTrue="1"/>
    <cfRule type="duplicateValues" dxfId="1724" priority="102" stopIfTrue="1"/>
    <cfRule type="duplicateValues" dxfId="1723" priority="101" stopIfTrue="1"/>
    <cfRule type="duplicateValues" dxfId="1722" priority="100" stopIfTrue="1"/>
    <cfRule type="duplicateValues" dxfId="1721" priority="99" stopIfTrue="1"/>
    <cfRule type="duplicateValues" dxfId="1720" priority="98" stopIfTrue="1"/>
    <cfRule type="duplicateValues" dxfId="1719" priority="97" stopIfTrue="1"/>
    <cfRule type="duplicateValues" dxfId="1718" priority="96" stopIfTrue="1"/>
  </conditionalFormatting>
  <conditionalFormatting sqref="D102">
    <cfRule type="duplicateValues" dxfId="1717" priority="75" stopIfTrue="1"/>
    <cfRule type="duplicateValues" dxfId="1716" priority="76" stopIfTrue="1"/>
    <cfRule type="duplicateValues" dxfId="1715" priority="77" stopIfTrue="1"/>
  </conditionalFormatting>
  <conditionalFormatting sqref="D103">
    <cfRule type="duplicateValues" dxfId="1714" priority="72" stopIfTrue="1"/>
    <cfRule type="duplicateValues" dxfId="1713" priority="73" stopIfTrue="1"/>
    <cfRule type="duplicateValues" dxfId="1712" priority="74" stopIfTrue="1"/>
  </conditionalFormatting>
  <conditionalFormatting sqref="D104:D106">
    <cfRule type="duplicateValues" dxfId="1711" priority="71" stopIfTrue="1"/>
    <cfRule type="duplicateValues" dxfId="1710" priority="70" stopIfTrue="1"/>
    <cfRule type="duplicateValues" dxfId="1709" priority="69" stopIfTrue="1"/>
  </conditionalFormatting>
  <conditionalFormatting sqref="D107">
    <cfRule type="duplicateValues" dxfId="1708" priority="65" stopIfTrue="1"/>
    <cfRule type="duplicateValues" dxfId="1707" priority="64" stopIfTrue="1"/>
    <cfRule type="duplicateValues" dxfId="1706" priority="63" stopIfTrue="1"/>
  </conditionalFormatting>
  <conditionalFormatting sqref="D108:D109">
    <cfRule type="duplicateValues" dxfId="1705" priority="62" stopIfTrue="1"/>
    <cfRule type="duplicateValues" dxfId="1704" priority="61" stopIfTrue="1"/>
    <cfRule type="duplicateValues" dxfId="1703" priority="60" stopIfTrue="1"/>
  </conditionalFormatting>
  <conditionalFormatting sqref="D111">
    <cfRule type="duplicateValues" dxfId="1702" priority="59" stopIfTrue="1"/>
    <cfRule type="duplicateValues" dxfId="1701" priority="58" stopIfTrue="1"/>
    <cfRule type="duplicateValues" dxfId="1700" priority="57" stopIfTrue="1"/>
  </conditionalFormatting>
  <conditionalFormatting sqref="D113:D115">
    <cfRule type="duplicateValues" dxfId="1699" priority="56" stopIfTrue="1"/>
    <cfRule type="duplicateValues" dxfId="1698" priority="55" stopIfTrue="1"/>
    <cfRule type="duplicateValues" dxfId="1697" priority="54" stopIfTrue="1"/>
    <cfRule type="duplicateValues" dxfId="1696" priority="53" stopIfTrue="1"/>
  </conditionalFormatting>
  <conditionalFormatting sqref="D116">
    <cfRule type="duplicateValues" dxfId="1695" priority="45" stopIfTrue="1"/>
    <cfRule type="duplicateValues" dxfId="1694" priority="44" stopIfTrue="1"/>
    <cfRule type="duplicateValues" dxfId="1693" priority="43" stopIfTrue="1"/>
  </conditionalFormatting>
  <conditionalFormatting sqref="D117">
    <cfRule type="duplicateValues" dxfId="1692" priority="42" stopIfTrue="1"/>
    <cfRule type="duplicateValues" dxfId="1691" priority="41" stopIfTrue="1"/>
    <cfRule type="duplicateValues" dxfId="1690" priority="40" stopIfTrue="1"/>
  </conditionalFormatting>
  <conditionalFormatting sqref="D118">
    <cfRule type="duplicateValues" dxfId="1689" priority="39" stopIfTrue="1"/>
    <cfRule type="duplicateValues" dxfId="1688" priority="38" stopIfTrue="1"/>
    <cfRule type="duplicateValues" dxfId="1687" priority="37" stopIfTrue="1"/>
  </conditionalFormatting>
  <conditionalFormatting sqref="D120">
    <cfRule type="duplicateValues" dxfId="1686" priority="36" stopIfTrue="1"/>
    <cfRule type="duplicateValues" dxfId="1685" priority="35" stopIfTrue="1"/>
    <cfRule type="duplicateValues" dxfId="1684" priority="34" stopIfTrue="1"/>
  </conditionalFormatting>
  <conditionalFormatting sqref="D121">
    <cfRule type="duplicateValues" dxfId="1683" priority="31" stopIfTrue="1"/>
    <cfRule type="duplicateValues" dxfId="1682" priority="32" stopIfTrue="1"/>
    <cfRule type="duplicateValues" dxfId="1681" priority="33" stopIfTrue="1"/>
  </conditionalFormatting>
  <conditionalFormatting sqref="D122">
    <cfRule type="duplicateValues" dxfId="1680" priority="28" stopIfTrue="1"/>
    <cfRule type="duplicateValues" dxfId="1679" priority="29" stopIfTrue="1"/>
    <cfRule type="duplicateValues" dxfId="1678" priority="30" stopIfTrue="1"/>
  </conditionalFormatting>
  <conditionalFormatting sqref="D123:D124">
    <cfRule type="duplicateValues" dxfId="1677" priority="27" stopIfTrue="1"/>
    <cfRule type="duplicateValues" dxfId="1676" priority="25" stopIfTrue="1"/>
    <cfRule type="duplicateValues" dxfId="1675" priority="26" stopIfTrue="1"/>
  </conditionalFormatting>
  <conditionalFormatting sqref="D125:D126">
    <cfRule type="duplicateValues" dxfId="1674" priority="23" stopIfTrue="1"/>
    <cfRule type="duplicateValues" dxfId="1673" priority="22" stopIfTrue="1"/>
    <cfRule type="duplicateValues" dxfId="1672" priority="24" stopIfTrue="1"/>
  </conditionalFormatting>
  <conditionalFormatting sqref="D127:D129">
    <cfRule type="duplicateValues" dxfId="1671" priority="21" stopIfTrue="1"/>
    <cfRule type="duplicateValues" dxfId="1670" priority="20" stopIfTrue="1"/>
    <cfRule type="duplicateValues" dxfId="1669" priority="19" stopIfTrue="1"/>
  </conditionalFormatting>
  <conditionalFormatting sqref="D166:D171">
    <cfRule type="duplicateValues" dxfId="1668" priority="2919" stopIfTrue="1"/>
  </conditionalFormatting>
  <conditionalFormatting sqref="D172">
    <cfRule type="duplicateValues" dxfId="1667" priority="8" stopIfTrue="1"/>
    <cfRule type="duplicateValues" dxfId="1666" priority="9" stopIfTrue="1"/>
    <cfRule type="duplicateValues" dxfId="1665" priority="10" stopIfTrue="1"/>
  </conditionalFormatting>
  <conditionalFormatting sqref="D173">
    <cfRule type="duplicateValues" dxfId="1664" priority="5" stopIfTrue="1"/>
    <cfRule type="duplicateValues" dxfId="1663" priority="6" stopIfTrue="1"/>
    <cfRule type="duplicateValues" dxfId="1662" priority="7" stopIfTrue="1"/>
  </conditionalFormatting>
  <conditionalFormatting sqref="D174 D1:D8 D11:D22 D24:D101 D110 D112 D136 D138:D153 D156:D160 D181:D65248">
    <cfRule type="duplicateValues" dxfId="1661" priority="2863" stopIfTrue="1"/>
  </conditionalFormatting>
  <conditionalFormatting sqref="D174 D1:D8 D11:D22 D24:D101 D110 D112 D136 D138:D153 D156:D160 D181:D65249">
    <cfRule type="duplicateValues" dxfId="1660" priority="1306" stopIfTrue="1"/>
  </conditionalFormatting>
  <conditionalFormatting sqref="D175:D180">
    <cfRule type="duplicateValues" dxfId="1659" priority="3" stopIfTrue="1"/>
    <cfRule type="duplicateValues" dxfId="1658" priority="4" stopIfTrue="1"/>
    <cfRule type="duplicateValues" dxfId="1657" priority="2" stopIfTrue="1"/>
  </conditionalFormatting>
  <conditionalFormatting sqref="E7">
    <cfRule type="duplicateValues" dxfId="1656" priority="1264" stopIfTrue="1"/>
    <cfRule type="duplicateValues" dxfId="1655" priority="1265" stopIfTrue="1"/>
    <cfRule type="duplicateValues" dxfId="1654" priority="1266" stopIfTrue="1"/>
  </conditionalFormatting>
  <conditionalFormatting sqref="E11:E12">
    <cfRule type="duplicateValues" dxfId="1653" priority="1216" stopIfTrue="1"/>
    <cfRule type="duplicateValues" dxfId="1652" priority="1218" stopIfTrue="1"/>
    <cfRule type="duplicateValues" dxfId="1651" priority="1217" stopIfTrue="1"/>
  </conditionalFormatting>
  <pageMargins left="0.7" right="0.7" top="0.75" bottom="0.75" header="0.3" footer="0.3"/>
  <pageSetup paperSize="9" orientation="portrait" r:id="rId1"/>
  <drawing r:id="rId2"/>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XFD158"/>
  <sheetViews>
    <sheetView topLeftCell="A137"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5" width="7.90625" style="160"/>
    <col min="186" max="187" width="5.08984375" style="160" customWidth="1"/>
    <col min="188" max="188" width="5.36328125" style="160" customWidth="1"/>
    <col min="189" max="189" width="6.54296875" style="160" customWidth="1"/>
    <col min="190" max="190" width="8.6328125" style="160" customWidth="1"/>
    <col min="191" max="191" width="12.36328125" style="160" customWidth="1"/>
    <col min="192" max="192" width="10.54296875" style="160" customWidth="1"/>
    <col min="193" max="193" width="9.90625" style="160" customWidth="1"/>
    <col min="194" max="194" width="9.54296875" style="160" customWidth="1"/>
    <col min="195" max="200" width="8.08984375" style="160" customWidth="1"/>
    <col min="201" max="201" width="9.36328125" style="160" customWidth="1"/>
    <col min="202" max="202" width="8" style="160" customWidth="1"/>
    <col min="203" max="203" width="8.08984375" style="160" customWidth="1"/>
    <col min="204" max="204" width="7.453125" style="160" customWidth="1"/>
    <col min="205" max="205" width="7.6328125" style="160" customWidth="1"/>
    <col min="206" max="213" width="7.90625" style="160" hidden="1" customWidth="1"/>
    <col min="214" max="214" width="9.08984375" style="160" customWidth="1"/>
    <col min="215" max="215" width="8.6328125" style="160" customWidth="1"/>
    <col min="216" max="216" width="10.6328125" style="160" customWidth="1"/>
    <col min="217" max="217" width="25.453125" style="160" customWidth="1"/>
    <col min="218" max="218" width="14.36328125" style="160" customWidth="1"/>
    <col min="219" max="219" width="4.54296875" style="160" customWidth="1"/>
    <col min="220" max="220" width="9.90625" style="160" customWidth="1"/>
    <col min="221" max="221" width="9.54296875" style="160" customWidth="1"/>
    <col min="222" max="441" width="7.90625" style="160"/>
    <col min="442" max="443" width="5.08984375" style="160" customWidth="1"/>
    <col min="444" max="444" width="5.36328125" style="160" customWidth="1"/>
    <col min="445" max="445" width="6.54296875" style="160" customWidth="1"/>
    <col min="446" max="446" width="8.6328125" style="160" customWidth="1"/>
    <col min="447" max="447" width="12.36328125" style="160" customWidth="1"/>
    <col min="448" max="448" width="10.54296875" style="160" customWidth="1"/>
    <col min="449" max="449" width="9.90625" style="160" customWidth="1"/>
    <col min="450" max="450" width="9.54296875" style="160" customWidth="1"/>
    <col min="451" max="456" width="8.08984375" style="160" customWidth="1"/>
    <col min="457" max="457" width="9.36328125" style="160" customWidth="1"/>
    <col min="458" max="458" width="8" style="160" customWidth="1"/>
    <col min="459" max="459" width="8.08984375" style="160" customWidth="1"/>
    <col min="460" max="460" width="7.453125" style="160" customWidth="1"/>
    <col min="461" max="461" width="7.6328125" style="160" customWidth="1"/>
    <col min="462" max="469" width="7.90625" style="160" hidden="1" customWidth="1"/>
    <col min="470" max="470" width="9.08984375" style="160" customWidth="1"/>
    <col min="471" max="471" width="8.6328125" style="160" customWidth="1"/>
    <col min="472" max="472" width="10.6328125" style="160" customWidth="1"/>
    <col min="473" max="473" width="25.453125" style="160" customWidth="1"/>
    <col min="474" max="474" width="14.36328125" style="160" customWidth="1"/>
    <col min="475" max="475" width="4.54296875" style="160" customWidth="1"/>
    <col min="476" max="476" width="9.90625" style="160" customWidth="1"/>
    <col min="477" max="477" width="9.54296875" style="160" customWidth="1"/>
    <col min="478" max="697" width="7.90625" style="160"/>
    <col min="698" max="699" width="5.08984375" style="160" customWidth="1"/>
    <col min="700" max="700" width="5.36328125" style="160" customWidth="1"/>
    <col min="701" max="701" width="6.54296875" style="160" customWidth="1"/>
    <col min="702" max="702" width="8.6328125" style="160" customWidth="1"/>
    <col min="703" max="703" width="12.36328125" style="160" customWidth="1"/>
    <col min="704" max="704" width="10.54296875" style="160" customWidth="1"/>
    <col min="705" max="705" width="9.90625" style="160" customWidth="1"/>
    <col min="706" max="706" width="9.54296875" style="160" customWidth="1"/>
    <col min="707" max="712" width="8.08984375" style="160" customWidth="1"/>
    <col min="713" max="713" width="9.36328125" style="160" customWidth="1"/>
    <col min="714" max="714" width="8" style="160" customWidth="1"/>
    <col min="715" max="715" width="8.08984375" style="160" customWidth="1"/>
    <col min="716" max="716" width="7.453125" style="160" customWidth="1"/>
    <col min="717" max="717" width="7.6328125" style="160" customWidth="1"/>
    <col min="718" max="725" width="7.90625" style="160" hidden="1" customWidth="1"/>
    <col min="726" max="726" width="9.08984375" style="160" customWidth="1"/>
    <col min="727" max="727" width="8.6328125" style="160" customWidth="1"/>
    <col min="728" max="728" width="10.6328125" style="160" customWidth="1"/>
    <col min="729" max="729" width="25.453125" style="160" customWidth="1"/>
    <col min="730" max="730" width="14.36328125" style="160" customWidth="1"/>
    <col min="731" max="731" width="4.54296875" style="160" customWidth="1"/>
    <col min="732" max="732" width="9.90625" style="160" customWidth="1"/>
    <col min="733" max="733" width="9.54296875" style="160" customWidth="1"/>
    <col min="734" max="953" width="7.90625" style="160"/>
    <col min="954" max="955" width="5.08984375" style="160" customWidth="1"/>
    <col min="956" max="956" width="5.36328125" style="160" customWidth="1"/>
    <col min="957" max="957" width="6.54296875" style="160" customWidth="1"/>
    <col min="958" max="958" width="8.6328125" style="160" customWidth="1"/>
    <col min="959" max="959" width="12.36328125" style="160" customWidth="1"/>
    <col min="960" max="960" width="10.54296875" style="160" customWidth="1"/>
    <col min="961" max="961" width="9.90625" style="160" customWidth="1"/>
    <col min="962" max="962" width="9.54296875" style="160" customWidth="1"/>
    <col min="963" max="968" width="8.08984375" style="160" customWidth="1"/>
    <col min="969" max="969" width="9.36328125" style="160" customWidth="1"/>
    <col min="970" max="970" width="8" style="160" customWidth="1"/>
    <col min="971" max="971" width="8.08984375" style="160" customWidth="1"/>
    <col min="972" max="972" width="7.453125" style="160" customWidth="1"/>
    <col min="973" max="973" width="7.6328125" style="160" customWidth="1"/>
    <col min="974" max="981" width="7.90625" style="160" hidden="1" customWidth="1"/>
    <col min="982" max="982" width="9.08984375" style="160" customWidth="1"/>
    <col min="983" max="983" width="8.6328125" style="160" customWidth="1"/>
    <col min="984" max="984" width="10.6328125" style="160" customWidth="1"/>
    <col min="985" max="985" width="25.453125" style="160" customWidth="1"/>
    <col min="986" max="986" width="14.36328125" style="160" customWidth="1"/>
    <col min="987" max="987" width="4.54296875" style="160" customWidth="1"/>
    <col min="988" max="988" width="9.90625" style="160" customWidth="1"/>
    <col min="989" max="989" width="9.54296875" style="160" customWidth="1"/>
    <col min="990" max="1209" width="7.90625" style="160"/>
    <col min="1210" max="1211" width="5.08984375" style="160" customWidth="1"/>
    <col min="1212" max="1212" width="5.36328125" style="160" customWidth="1"/>
    <col min="1213" max="1213" width="6.54296875" style="160" customWidth="1"/>
    <col min="1214" max="1214" width="8.6328125" style="160" customWidth="1"/>
    <col min="1215" max="1215" width="12.36328125" style="160" customWidth="1"/>
    <col min="1216" max="1216" width="10.54296875" style="160" customWidth="1"/>
    <col min="1217" max="1217" width="9.90625" style="160" customWidth="1"/>
    <col min="1218" max="1218" width="9.54296875" style="160" customWidth="1"/>
    <col min="1219" max="1224" width="8.08984375" style="160" customWidth="1"/>
    <col min="1225" max="1225" width="9.36328125" style="160" customWidth="1"/>
    <col min="1226" max="1226" width="8" style="160" customWidth="1"/>
    <col min="1227" max="1227" width="8.08984375" style="160" customWidth="1"/>
    <col min="1228" max="1228" width="7.453125" style="160" customWidth="1"/>
    <col min="1229" max="1229" width="7.6328125" style="160" customWidth="1"/>
    <col min="1230" max="1237" width="7.90625" style="160" hidden="1" customWidth="1"/>
    <col min="1238" max="1238" width="9.08984375" style="160" customWidth="1"/>
    <col min="1239" max="1239" width="8.6328125" style="160" customWidth="1"/>
    <col min="1240" max="1240" width="10.6328125" style="160" customWidth="1"/>
    <col min="1241" max="1241" width="25.453125" style="160" customWidth="1"/>
    <col min="1242" max="1242" width="14.36328125" style="160" customWidth="1"/>
    <col min="1243" max="1243" width="4.54296875" style="160" customWidth="1"/>
    <col min="1244" max="1244" width="9.90625" style="160" customWidth="1"/>
    <col min="1245" max="1245" width="9.54296875" style="160" customWidth="1"/>
    <col min="1246" max="1465" width="7.90625" style="160"/>
    <col min="1466" max="1467" width="5.08984375" style="160" customWidth="1"/>
    <col min="1468" max="1468" width="5.36328125" style="160" customWidth="1"/>
    <col min="1469" max="1469" width="6.54296875" style="160" customWidth="1"/>
    <col min="1470" max="1470" width="8.6328125" style="160" customWidth="1"/>
    <col min="1471" max="1471" width="12.36328125" style="160" customWidth="1"/>
    <col min="1472" max="1472" width="10.54296875" style="160" customWidth="1"/>
    <col min="1473" max="1473" width="9.90625" style="160" customWidth="1"/>
    <col min="1474" max="1474" width="9.54296875" style="160" customWidth="1"/>
    <col min="1475" max="1480" width="8.08984375" style="160" customWidth="1"/>
    <col min="1481" max="1481" width="9.36328125" style="160" customWidth="1"/>
    <col min="1482" max="1482" width="8" style="160" customWidth="1"/>
    <col min="1483" max="1483" width="8.08984375" style="160" customWidth="1"/>
    <col min="1484" max="1484" width="7.453125" style="160" customWidth="1"/>
    <col min="1485" max="1485" width="7.6328125" style="160" customWidth="1"/>
    <col min="1486" max="1493" width="7.90625" style="160" hidden="1" customWidth="1"/>
    <col min="1494" max="1494" width="9.08984375" style="160" customWidth="1"/>
    <col min="1495" max="1495" width="8.6328125" style="160" customWidth="1"/>
    <col min="1496" max="1496" width="10.6328125" style="160" customWidth="1"/>
    <col min="1497" max="1497" width="25.453125" style="160" customWidth="1"/>
    <col min="1498" max="1498" width="14.36328125" style="160" customWidth="1"/>
    <col min="1499" max="1499" width="4.54296875" style="160" customWidth="1"/>
    <col min="1500" max="1500" width="9.90625" style="160" customWidth="1"/>
    <col min="1501" max="1501" width="9.54296875" style="160" customWidth="1"/>
    <col min="1502" max="1721" width="7.90625" style="160"/>
    <col min="1722" max="1723" width="5.08984375" style="160" customWidth="1"/>
    <col min="1724" max="1724" width="5.36328125" style="160" customWidth="1"/>
    <col min="1725" max="1725" width="6.54296875" style="160" customWidth="1"/>
    <col min="1726" max="1726" width="8.6328125" style="160" customWidth="1"/>
    <col min="1727" max="1727" width="12.36328125" style="160" customWidth="1"/>
    <col min="1728" max="1728" width="10.54296875" style="160" customWidth="1"/>
    <col min="1729" max="1729" width="9.90625" style="160" customWidth="1"/>
    <col min="1730" max="1730" width="9.54296875" style="160" customWidth="1"/>
    <col min="1731" max="1736" width="8.08984375" style="160" customWidth="1"/>
    <col min="1737" max="1737" width="9.36328125" style="160" customWidth="1"/>
    <col min="1738" max="1738" width="8" style="160" customWidth="1"/>
    <col min="1739" max="1739" width="8.08984375" style="160" customWidth="1"/>
    <col min="1740" max="1740" width="7.453125" style="160" customWidth="1"/>
    <col min="1741" max="1741" width="7.6328125" style="160" customWidth="1"/>
    <col min="1742" max="1749" width="7.90625" style="160" hidden="1" customWidth="1"/>
    <col min="1750" max="1750" width="9.08984375" style="160" customWidth="1"/>
    <col min="1751" max="1751" width="8.6328125" style="160" customWidth="1"/>
    <col min="1752" max="1752" width="10.6328125" style="160" customWidth="1"/>
    <col min="1753" max="1753" width="25.453125" style="160" customWidth="1"/>
    <col min="1754" max="1754" width="14.36328125" style="160" customWidth="1"/>
    <col min="1755" max="1755" width="4.54296875" style="160" customWidth="1"/>
    <col min="1756" max="1756" width="9.90625" style="160" customWidth="1"/>
    <col min="1757" max="1757" width="9.54296875" style="160" customWidth="1"/>
    <col min="1758" max="1977" width="7.90625" style="160"/>
    <col min="1978" max="1979" width="5.08984375" style="160" customWidth="1"/>
    <col min="1980" max="1980" width="5.36328125" style="160" customWidth="1"/>
    <col min="1981" max="1981" width="6.54296875" style="160" customWidth="1"/>
    <col min="1982" max="1982" width="8.6328125" style="160" customWidth="1"/>
    <col min="1983" max="1983" width="12.36328125" style="160" customWidth="1"/>
    <col min="1984" max="1984" width="10.54296875" style="160" customWidth="1"/>
    <col min="1985" max="1985" width="9.90625" style="160" customWidth="1"/>
    <col min="1986" max="1986" width="9.54296875" style="160" customWidth="1"/>
    <col min="1987" max="1992" width="8.08984375" style="160" customWidth="1"/>
    <col min="1993" max="1993" width="9.36328125" style="160" customWidth="1"/>
    <col min="1994" max="1994" width="8" style="160" customWidth="1"/>
    <col min="1995" max="1995" width="8.08984375" style="160" customWidth="1"/>
    <col min="1996" max="1996" width="7.453125" style="160" customWidth="1"/>
    <col min="1997" max="1997" width="7.6328125" style="160" customWidth="1"/>
    <col min="1998" max="2005" width="7.90625" style="160" hidden="1" customWidth="1"/>
    <col min="2006" max="2006" width="9.08984375" style="160" customWidth="1"/>
    <col min="2007" max="2007" width="8.6328125" style="160" customWidth="1"/>
    <col min="2008" max="2008" width="10.6328125" style="160" customWidth="1"/>
    <col min="2009" max="2009" width="25.453125" style="160" customWidth="1"/>
    <col min="2010" max="2010" width="14.36328125" style="160" customWidth="1"/>
    <col min="2011" max="2011" width="4.54296875" style="160" customWidth="1"/>
    <col min="2012" max="2012" width="9.90625" style="160" customWidth="1"/>
    <col min="2013" max="2013" width="9.54296875" style="160" customWidth="1"/>
    <col min="2014" max="2233" width="7.90625" style="160"/>
    <col min="2234" max="2235" width="5.08984375" style="160" customWidth="1"/>
    <col min="2236" max="2236" width="5.36328125" style="160" customWidth="1"/>
    <col min="2237" max="2237" width="6.54296875" style="160" customWidth="1"/>
    <col min="2238" max="2238" width="8.6328125" style="160" customWidth="1"/>
    <col min="2239" max="2239" width="12.36328125" style="160" customWidth="1"/>
    <col min="2240" max="2240" width="10.54296875" style="160" customWidth="1"/>
    <col min="2241" max="2241" width="9.90625" style="160" customWidth="1"/>
    <col min="2242" max="2242" width="9.54296875" style="160" customWidth="1"/>
    <col min="2243" max="2248" width="8.08984375" style="160" customWidth="1"/>
    <col min="2249" max="2249" width="9.36328125" style="160" customWidth="1"/>
    <col min="2250" max="2250" width="8" style="160" customWidth="1"/>
    <col min="2251" max="2251" width="8.08984375" style="160" customWidth="1"/>
    <col min="2252" max="2252" width="7.453125" style="160" customWidth="1"/>
    <col min="2253" max="2253" width="7.6328125" style="160" customWidth="1"/>
    <col min="2254" max="2261" width="7.90625" style="160" hidden="1" customWidth="1"/>
    <col min="2262" max="2262" width="9.08984375" style="160" customWidth="1"/>
    <col min="2263" max="2263" width="8.6328125" style="160" customWidth="1"/>
    <col min="2264" max="2264" width="10.6328125" style="160" customWidth="1"/>
    <col min="2265" max="2265" width="25.453125" style="160" customWidth="1"/>
    <col min="2266" max="2266" width="14.36328125" style="160" customWidth="1"/>
    <col min="2267" max="2267" width="4.54296875" style="160" customWidth="1"/>
    <col min="2268" max="2268" width="9.90625" style="160" customWidth="1"/>
    <col min="2269" max="2269" width="9.54296875" style="160" customWidth="1"/>
    <col min="2270" max="2489" width="7.90625" style="160"/>
    <col min="2490" max="2491" width="5.08984375" style="160" customWidth="1"/>
    <col min="2492" max="2492" width="5.36328125" style="160" customWidth="1"/>
    <col min="2493" max="2493" width="6.54296875" style="160" customWidth="1"/>
    <col min="2494" max="2494" width="8.6328125" style="160" customWidth="1"/>
    <col min="2495" max="2495" width="12.36328125" style="160" customWidth="1"/>
    <col min="2496" max="2496" width="10.54296875" style="160" customWidth="1"/>
    <col min="2497" max="2497" width="9.90625" style="160" customWidth="1"/>
    <col min="2498" max="2498" width="9.54296875" style="160" customWidth="1"/>
    <col min="2499" max="2504" width="8.08984375" style="160" customWidth="1"/>
    <col min="2505" max="2505" width="9.36328125" style="160" customWidth="1"/>
    <col min="2506" max="2506" width="8" style="160" customWidth="1"/>
    <col min="2507" max="2507" width="8.08984375" style="160" customWidth="1"/>
    <col min="2508" max="2508" width="7.453125" style="160" customWidth="1"/>
    <col min="2509" max="2509" width="7.6328125" style="160" customWidth="1"/>
    <col min="2510" max="2517" width="7.90625" style="160" hidden="1" customWidth="1"/>
    <col min="2518" max="2518" width="9.08984375" style="160" customWidth="1"/>
    <col min="2519" max="2519" width="8.6328125" style="160" customWidth="1"/>
    <col min="2520" max="2520" width="10.6328125" style="160" customWidth="1"/>
    <col min="2521" max="2521" width="25.453125" style="160" customWidth="1"/>
    <col min="2522" max="2522" width="14.36328125" style="160" customWidth="1"/>
    <col min="2523" max="2523" width="4.54296875" style="160" customWidth="1"/>
    <col min="2524" max="2524" width="9.90625" style="160" customWidth="1"/>
    <col min="2525" max="2525" width="9.54296875" style="160" customWidth="1"/>
    <col min="2526" max="2745" width="7.90625" style="160"/>
    <col min="2746" max="2747" width="5.08984375" style="160" customWidth="1"/>
    <col min="2748" max="2748" width="5.36328125" style="160" customWidth="1"/>
    <col min="2749" max="2749" width="6.54296875" style="160" customWidth="1"/>
    <col min="2750" max="2750" width="8.6328125" style="160" customWidth="1"/>
    <col min="2751" max="2751" width="12.36328125" style="160" customWidth="1"/>
    <col min="2752" max="2752" width="10.54296875" style="160" customWidth="1"/>
    <col min="2753" max="2753" width="9.90625" style="160" customWidth="1"/>
    <col min="2754" max="2754" width="9.54296875" style="160" customWidth="1"/>
    <col min="2755" max="2760" width="8.08984375" style="160" customWidth="1"/>
    <col min="2761" max="2761" width="9.36328125" style="160" customWidth="1"/>
    <col min="2762" max="2762" width="8" style="160" customWidth="1"/>
    <col min="2763" max="2763" width="8.08984375" style="160" customWidth="1"/>
    <col min="2764" max="2764" width="7.453125" style="160" customWidth="1"/>
    <col min="2765" max="2765" width="7.6328125" style="160" customWidth="1"/>
    <col min="2766" max="2773" width="7.90625" style="160" hidden="1" customWidth="1"/>
    <col min="2774" max="2774" width="9.08984375" style="160" customWidth="1"/>
    <col min="2775" max="2775" width="8.6328125" style="160" customWidth="1"/>
    <col min="2776" max="2776" width="10.6328125" style="160" customWidth="1"/>
    <col min="2777" max="2777" width="25.453125" style="160" customWidth="1"/>
    <col min="2778" max="2778" width="14.36328125" style="160" customWidth="1"/>
    <col min="2779" max="2779" width="4.54296875" style="160" customWidth="1"/>
    <col min="2780" max="2780" width="9.90625" style="160" customWidth="1"/>
    <col min="2781" max="2781" width="9.54296875" style="160" customWidth="1"/>
    <col min="2782" max="3001" width="7.90625" style="160"/>
    <col min="3002" max="3003" width="5.08984375" style="160" customWidth="1"/>
    <col min="3004" max="3004" width="5.36328125" style="160" customWidth="1"/>
    <col min="3005" max="3005" width="6.54296875" style="160" customWidth="1"/>
    <col min="3006" max="3006" width="8.6328125" style="160" customWidth="1"/>
    <col min="3007" max="3007" width="12.36328125" style="160" customWidth="1"/>
    <col min="3008" max="3008" width="10.54296875" style="160" customWidth="1"/>
    <col min="3009" max="3009" width="9.90625" style="160" customWidth="1"/>
    <col min="3010" max="3010" width="9.54296875" style="160" customWidth="1"/>
    <col min="3011" max="3016" width="8.08984375" style="160" customWidth="1"/>
    <col min="3017" max="3017" width="9.36328125" style="160" customWidth="1"/>
    <col min="3018" max="3018" width="8" style="160" customWidth="1"/>
    <col min="3019" max="3019" width="8.08984375" style="160" customWidth="1"/>
    <col min="3020" max="3020" width="7.453125" style="160" customWidth="1"/>
    <col min="3021" max="3021" width="7.6328125" style="160" customWidth="1"/>
    <col min="3022" max="3029" width="7.90625" style="160" hidden="1" customWidth="1"/>
    <col min="3030" max="3030" width="9.08984375" style="160" customWidth="1"/>
    <col min="3031" max="3031" width="8.6328125" style="160" customWidth="1"/>
    <col min="3032" max="3032" width="10.6328125" style="160" customWidth="1"/>
    <col min="3033" max="3033" width="25.453125" style="160" customWidth="1"/>
    <col min="3034" max="3034" width="14.36328125" style="160" customWidth="1"/>
    <col min="3035" max="3035" width="4.54296875" style="160" customWidth="1"/>
    <col min="3036" max="3036" width="9.90625" style="160" customWidth="1"/>
    <col min="3037" max="3037" width="9.54296875" style="160" customWidth="1"/>
    <col min="3038" max="3257" width="7.90625" style="160"/>
    <col min="3258" max="3259" width="5.08984375" style="160" customWidth="1"/>
    <col min="3260" max="3260" width="5.36328125" style="160" customWidth="1"/>
    <col min="3261" max="3261" width="6.54296875" style="160" customWidth="1"/>
    <col min="3262" max="3262" width="8.6328125" style="160" customWidth="1"/>
    <col min="3263" max="3263" width="12.36328125" style="160" customWidth="1"/>
    <col min="3264" max="3264" width="10.54296875" style="160" customWidth="1"/>
    <col min="3265" max="3265" width="9.90625" style="160" customWidth="1"/>
    <col min="3266" max="3266" width="9.54296875" style="160" customWidth="1"/>
    <col min="3267" max="3272" width="8.08984375" style="160" customWidth="1"/>
    <col min="3273" max="3273" width="9.36328125" style="160" customWidth="1"/>
    <col min="3274" max="3274" width="8" style="160" customWidth="1"/>
    <col min="3275" max="3275" width="8.08984375" style="160" customWidth="1"/>
    <col min="3276" max="3276" width="7.453125" style="160" customWidth="1"/>
    <col min="3277" max="3277" width="7.6328125" style="160" customWidth="1"/>
    <col min="3278" max="3285" width="7.90625" style="160" hidden="1" customWidth="1"/>
    <col min="3286" max="3286" width="9.08984375" style="160" customWidth="1"/>
    <col min="3287" max="3287" width="8.6328125" style="160" customWidth="1"/>
    <col min="3288" max="3288" width="10.6328125" style="160" customWidth="1"/>
    <col min="3289" max="3289" width="25.453125" style="160" customWidth="1"/>
    <col min="3290" max="3290" width="14.36328125" style="160" customWidth="1"/>
    <col min="3291" max="3291" width="4.54296875" style="160" customWidth="1"/>
    <col min="3292" max="3292" width="9.90625" style="160" customWidth="1"/>
    <col min="3293" max="3293" width="9.54296875" style="160" customWidth="1"/>
    <col min="3294" max="3513" width="7.90625" style="160"/>
    <col min="3514" max="3515" width="5.08984375" style="160" customWidth="1"/>
    <col min="3516" max="3516" width="5.36328125" style="160" customWidth="1"/>
    <col min="3517" max="3517" width="6.54296875" style="160" customWidth="1"/>
    <col min="3518" max="3518" width="8.6328125" style="160" customWidth="1"/>
    <col min="3519" max="3519" width="12.36328125" style="160" customWidth="1"/>
    <col min="3520" max="3520" width="10.54296875" style="160" customWidth="1"/>
    <col min="3521" max="3521" width="9.90625" style="160" customWidth="1"/>
    <col min="3522" max="3522" width="9.54296875" style="160" customWidth="1"/>
    <col min="3523" max="3528" width="8.08984375" style="160" customWidth="1"/>
    <col min="3529" max="3529" width="9.36328125" style="160" customWidth="1"/>
    <col min="3530" max="3530" width="8" style="160" customWidth="1"/>
    <col min="3531" max="3531" width="8.08984375" style="160" customWidth="1"/>
    <col min="3532" max="3532" width="7.453125" style="160" customWidth="1"/>
    <col min="3533" max="3533" width="7.6328125" style="160" customWidth="1"/>
    <col min="3534" max="3541" width="7.90625" style="160" hidden="1" customWidth="1"/>
    <col min="3542" max="3542" width="9.08984375" style="160" customWidth="1"/>
    <col min="3543" max="3543" width="8.6328125" style="160" customWidth="1"/>
    <col min="3544" max="3544" width="10.6328125" style="160" customWidth="1"/>
    <col min="3545" max="3545" width="25.453125" style="160" customWidth="1"/>
    <col min="3546" max="3546" width="14.36328125" style="160" customWidth="1"/>
    <col min="3547" max="3547" width="4.54296875" style="160" customWidth="1"/>
    <col min="3548" max="3548" width="9.90625" style="160" customWidth="1"/>
    <col min="3549" max="3549" width="9.54296875" style="160" customWidth="1"/>
    <col min="3550" max="3769" width="7.90625" style="160"/>
    <col min="3770" max="3771" width="5.08984375" style="160" customWidth="1"/>
    <col min="3772" max="3772" width="5.36328125" style="160" customWidth="1"/>
    <col min="3773" max="3773" width="6.54296875" style="160" customWidth="1"/>
    <col min="3774" max="3774" width="8.6328125" style="160" customWidth="1"/>
    <col min="3775" max="3775" width="12.36328125" style="160" customWidth="1"/>
    <col min="3776" max="3776" width="10.54296875" style="160" customWidth="1"/>
    <col min="3777" max="3777" width="9.90625" style="160" customWidth="1"/>
    <col min="3778" max="3778" width="9.54296875" style="160" customWidth="1"/>
    <col min="3779" max="3784" width="8.08984375" style="160" customWidth="1"/>
    <col min="3785" max="3785" width="9.36328125" style="160" customWidth="1"/>
    <col min="3786" max="3786" width="8" style="160" customWidth="1"/>
    <col min="3787" max="3787" width="8.08984375" style="160" customWidth="1"/>
    <col min="3788" max="3788" width="7.453125" style="160" customWidth="1"/>
    <col min="3789" max="3789" width="7.6328125" style="160" customWidth="1"/>
    <col min="3790" max="3797" width="7.90625" style="160" hidden="1" customWidth="1"/>
    <col min="3798" max="3798" width="9.08984375" style="160" customWidth="1"/>
    <col min="3799" max="3799" width="8.6328125" style="160" customWidth="1"/>
    <col min="3800" max="3800" width="10.6328125" style="160" customWidth="1"/>
    <col min="3801" max="3801" width="25.453125" style="160" customWidth="1"/>
    <col min="3802" max="3802" width="14.36328125" style="160" customWidth="1"/>
    <col min="3803" max="3803" width="4.54296875" style="160" customWidth="1"/>
    <col min="3804" max="3804" width="9.90625" style="160" customWidth="1"/>
    <col min="3805" max="3805" width="9.54296875" style="160" customWidth="1"/>
    <col min="3806" max="4025" width="7.90625" style="160"/>
    <col min="4026" max="4027" width="5.08984375" style="160" customWidth="1"/>
    <col min="4028" max="4028" width="5.36328125" style="160" customWidth="1"/>
    <col min="4029" max="4029" width="6.54296875" style="160" customWidth="1"/>
    <col min="4030" max="4030" width="8.6328125" style="160" customWidth="1"/>
    <col min="4031" max="4031" width="12.36328125" style="160" customWidth="1"/>
    <col min="4032" max="4032" width="10.54296875" style="160" customWidth="1"/>
    <col min="4033" max="4033" width="9.90625" style="160" customWidth="1"/>
    <col min="4034" max="4034" width="9.54296875" style="160" customWidth="1"/>
    <col min="4035" max="4040" width="8.08984375" style="160" customWidth="1"/>
    <col min="4041" max="4041" width="9.36328125" style="160" customWidth="1"/>
    <col min="4042" max="4042" width="8" style="160" customWidth="1"/>
    <col min="4043" max="4043" width="8.08984375" style="160" customWidth="1"/>
    <col min="4044" max="4044" width="7.453125" style="160" customWidth="1"/>
    <col min="4045" max="4045" width="7.6328125" style="160" customWidth="1"/>
    <col min="4046" max="4053" width="7.90625" style="160" hidden="1" customWidth="1"/>
    <col min="4054" max="4054" width="9.08984375" style="160" customWidth="1"/>
    <col min="4055" max="4055" width="8.6328125" style="160" customWidth="1"/>
    <col min="4056" max="4056" width="10.6328125" style="160" customWidth="1"/>
    <col min="4057" max="4057" width="25.453125" style="160" customWidth="1"/>
    <col min="4058" max="4058" width="14.36328125" style="160" customWidth="1"/>
    <col min="4059" max="4059" width="4.54296875" style="160" customWidth="1"/>
    <col min="4060" max="4060" width="9.90625" style="160" customWidth="1"/>
    <col min="4061" max="4061" width="9.54296875" style="160" customWidth="1"/>
    <col min="4062" max="4281" width="7.90625" style="160"/>
    <col min="4282" max="4283" width="5.08984375" style="160" customWidth="1"/>
    <col min="4284" max="4284" width="5.36328125" style="160" customWidth="1"/>
    <col min="4285" max="4285" width="6.54296875" style="160" customWidth="1"/>
    <col min="4286" max="4286" width="8.6328125" style="160" customWidth="1"/>
    <col min="4287" max="4287" width="12.36328125" style="160" customWidth="1"/>
    <col min="4288" max="4288" width="10.54296875" style="160" customWidth="1"/>
    <col min="4289" max="4289" width="9.90625" style="160" customWidth="1"/>
    <col min="4290" max="4290" width="9.54296875" style="160" customWidth="1"/>
    <col min="4291" max="4296" width="8.08984375" style="160" customWidth="1"/>
    <col min="4297" max="4297" width="9.36328125" style="160" customWidth="1"/>
    <col min="4298" max="4298" width="8" style="160" customWidth="1"/>
    <col min="4299" max="4299" width="8.08984375" style="160" customWidth="1"/>
    <col min="4300" max="4300" width="7.453125" style="160" customWidth="1"/>
    <col min="4301" max="4301" width="7.6328125" style="160" customWidth="1"/>
    <col min="4302" max="4309" width="7.90625" style="160" hidden="1" customWidth="1"/>
    <col min="4310" max="4310" width="9.08984375" style="160" customWidth="1"/>
    <col min="4311" max="4311" width="8.6328125" style="160" customWidth="1"/>
    <col min="4312" max="4312" width="10.6328125" style="160" customWidth="1"/>
    <col min="4313" max="4313" width="25.453125" style="160" customWidth="1"/>
    <col min="4314" max="4314" width="14.36328125" style="160" customWidth="1"/>
    <col min="4315" max="4315" width="4.54296875" style="160" customWidth="1"/>
    <col min="4316" max="4316" width="9.90625" style="160" customWidth="1"/>
    <col min="4317" max="4317" width="9.54296875" style="160" customWidth="1"/>
    <col min="4318" max="4537" width="7.90625" style="160"/>
    <col min="4538" max="4539" width="5.08984375" style="160" customWidth="1"/>
    <col min="4540" max="4540" width="5.36328125" style="160" customWidth="1"/>
    <col min="4541" max="4541" width="6.54296875" style="160" customWidth="1"/>
    <col min="4542" max="4542" width="8.6328125" style="160" customWidth="1"/>
    <col min="4543" max="4543" width="12.36328125" style="160" customWidth="1"/>
    <col min="4544" max="4544" width="10.54296875" style="160" customWidth="1"/>
    <col min="4545" max="4545" width="9.90625" style="160" customWidth="1"/>
    <col min="4546" max="4546" width="9.54296875" style="160" customWidth="1"/>
    <col min="4547" max="4552" width="8.08984375" style="160" customWidth="1"/>
    <col min="4553" max="4553" width="9.36328125" style="160" customWidth="1"/>
    <col min="4554" max="4554" width="8" style="160" customWidth="1"/>
    <col min="4555" max="4555" width="8.08984375" style="160" customWidth="1"/>
    <col min="4556" max="4556" width="7.453125" style="160" customWidth="1"/>
    <col min="4557" max="4557" width="7.6328125" style="160" customWidth="1"/>
    <col min="4558" max="4565" width="7.90625" style="160" hidden="1" customWidth="1"/>
    <col min="4566" max="4566" width="9.08984375" style="160" customWidth="1"/>
    <col min="4567" max="4567" width="8.6328125" style="160" customWidth="1"/>
    <col min="4568" max="4568" width="10.6328125" style="160" customWidth="1"/>
    <col min="4569" max="4569" width="25.453125" style="160" customWidth="1"/>
    <col min="4570" max="4570" width="14.36328125" style="160" customWidth="1"/>
    <col min="4571" max="4571" width="4.54296875" style="160" customWidth="1"/>
    <col min="4572" max="4572" width="9.90625" style="160" customWidth="1"/>
    <col min="4573" max="4573" width="9.54296875" style="160" customWidth="1"/>
    <col min="4574" max="4793" width="7.90625" style="160"/>
    <col min="4794" max="4795" width="5.08984375" style="160" customWidth="1"/>
    <col min="4796" max="4796" width="5.36328125" style="160" customWidth="1"/>
    <col min="4797" max="4797" width="6.54296875" style="160" customWidth="1"/>
    <col min="4798" max="4798" width="8.6328125" style="160" customWidth="1"/>
    <col min="4799" max="4799" width="12.36328125" style="160" customWidth="1"/>
    <col min="4800" max="4800" width="10.54296875" style="160" customWidth="1"/>
    <col min="4801" max="4801" width="9.90625" style="160" customWidth="1"/>
    <col min="4802" max="4802" width="9.54296875" style="160" customWidth="1"/>
    <col min="4803" max="4808" width="8.08984375" style="160" customWidth="1"/>
    <col min="4809" max="4809" width="9.36328125" style="160" customWidth="1"/>
    <col min="4810" max="4810" width="8" style="160" customWidth="1"/>
    <col min="4811" max="4811" width="8.08984375" style="160" customWidth="1"/>
    <col min="4812" max="4812" width="7.453125" style="160" customWidth="1"/>
    <col min="4813" max="4813" width="7.6328125" style="160" customWidth="1"/>
    <col min="4814" max="4821" width="7.90625" style="160" hidden="1" customWidth="1"/>
    <col min="4822" max="4822" width="9.08984375" style="160" customWidth="1"/>
    <col min="4823" max="4823" width="8.6328125" style="160" customWidth="1"/>
    <col min="4824" max="4824" width="10.6328125" style="160" customWidth="1"/>
    <col min="4825" max="4825" width="25.453125" style="160" customWidth="1"/>
    <col min="4826" max="4826" width="14.36328125" style="160" customWidth="1"/>
    <col min="4827" max="4827" width="4.54296875" style="160" customWidth="1"/>
    <col min="4828" max="4828" width="9.90625" style="160" customWidth="1"/>
    <col min="4829" max="4829" width="9.54296875" style="160" customWidth="1"/>
    <col min="4830" max="5049" width="7.90625" style="160"/>
    <col min="5050" max="5051" width="5.08984375" style="160" customWidth="1"/>
    <col min="5052" max="5052" width="5.36328125" style="160" customWidth="1"/>
    <col min="5053" max="5053" width="6.54296875" style="160" customWidth="1"/>
    <col min="5054" max="5054" width="8.6328125" style="160" customWidth="1"/>
    <col min="5055" max="5055" width="12.36328125" style="160" customWidth="1"/>
    <col min="5056" max="5056" width="10.54296875" style="160" customWidth="1"/>
    <col min="5057" max="5057" width="9.90625" style="160" customWidth="1"/>
    <col min="5058" max="5058" width="9.54296875" style="160" customWidth="1"/>
    <col min="5059" max="5064" width="8.08984375" style="160" customWidth="1"/>
    <col min="5065" max="5065" width="9.36328125" style="160" customWidth="1"/>
    <col min="5066" max="5066" width="8" style="160" customWidth="1"/>
    <col min="5067" max="5067" width="8.08984375" style="160" customWidth="1"/>
    <col min="5068" max="5068" width="7.453125" style="160" customWidth="1"/>
    <col min="5069" max="5069" width="7.6328125" style="160" customWidth="1"/>
    <col min="5070" max="5077" width="7.90625" style="160" hidden="1" customWidth="1"/>
    <col min="5078" max="5078" width="9.08984375" style="160" customWidth="1"/>
    <col min="5079" max="5079" width="8.6328125" style="160" customWidth="1"/>
    <col min="5080" max="5080" width="10.6328125" style="160" customWidth="1"/>
    <col min="5081" max="5081" width="25.453125" style="160" customWidth="1"/>
    <col min="5082" max="5082" width="14.36328125" style="160" customWidth="1"/>
    <col min="5083" max="5083" width="4.54296875" style="160" customWidth="1"/>
    <col min="5084" max="5084" width="9.90625" style="160" customWidth="1"/>
    <col min="5085" max="5085" width="9.54296875" style="160" customWidth="1"/>
    <col min="5086" max="5305" width="7.90625" style="160"/>
    <col min="5306" max="5307" width="5.08984375" style="160" customWidth="1"/>
    <col min="5308" max="5308" width="5.36328125" style="160" customWidth="1"/>
    <col min="5309" max="5309" width="6.54296875" style="160" customWidth="1"/>
    <col min="5310" max="5310" width="8.6328125" style="160" customWidth="1"/>
    <col min="5311" max="5311" width="12.36328125" style="160" customWidth="1"/>
    <col min="5312" max="5312" width="10.54296875" style="160" customWidth="1"/>
    <col min="5313" max="5313" width="9.90625" style="160" customWidth="1"/>
    <col min="5314" max="5314" width="9.54296875" style="160" customWidth="1"/>
    <col min="5315" max="5320" width="8.08984375" style="160" customWidth="1"/>
    <col min="5321" max="5321" width="9.36328125" style="160" customWidth="1"/>
    <col min="5322" max="5322" width="8" style="160" customWidth="1"/>
    <col min="5323" max="5323" width="8.08984375" style="160" customWidth="1"/>
    <col min="5324" max="5324" width="7.453125" style="160" customWidth="1"/>
    <col min="5325" max="5325" width="7.6328125" style="160" customWidth="1"/>
    <col min="5326" max="5333" width="7.90625" style="160" hidden="1" customWidth="1"/>
    <col min="5334" max="5334" width="9.08984375" style="160" customWidth="1"/>
    <col min="5335" max="5335" width="8.6328125" style="160" customWidth="1"/>
    <col min="5336" max="5336" width="10.6328125" style="160" customWidth="1"/>
    <col min="5337" max="5337" width="25.453125" style="160" customWidth="1"/>
    <col min="5338" max="5338" width="14.36328125" style="160" customWidth="1"/>
    <col min="5339" max="5339" width="4.54296875" style="160" customWidth="1"/>
    <col min="5340" max="5340" width="9.90625" style="160" customWidth="1"/>
    <col min="5341" max="5341" width="9.54296875" style="160" customWidth="1"/>
    <col min="5342" max="5561" width="7.90625" style="160"/>
    <col min="5562" max="5563" width="5.08984375" style="160" customWidth="1"/>
    <col min="5564" max="5564" width="5.36328125" style="160" customWidth="1"/>
    <col min="5565" max="5565" width="6.54296875" style="160" customWidth="1"/>
    <col min="5566" max="5566" width="8.6328125" style="160" customWidth="1"/>
    <col min="5567" max="5567" width="12.36328125" style="160" customWidth="1"/>
    <col min="5568" max="5568" width="10.54296875" style="160" customWidth="1"/>
    <col min="5569" max="5569" width="9.90625" style="160" customWidth="1"/>
    <col min="5570" max="5570" width="9.54296875" style="160" customWidth="1"/>
    <col min="5571" max="5576" width="8.08984375" style="160" customWidth="1"/>
    <col min="5577" max="5577" width="9.36328125" style="160" customWidth="1"/>
    <col min="5578" max="5578" width="8" style="160" customWidth="1"/>
    <col min="5579" max="5579" width="8.08984375" style="160" customWidth="1"/>
    <col min="5580" max="5580" width="7.453125" style="160" customWidth="1"/>
    <col min="5581" max="5581" width="7.6328125" style="160" customWidth="1"/>
    <col min="5582" max="5589" width="7.90625" style="160" hidden="1" customWidth="1"/>
    <col min="5590" max="5590" width="9.08984375" style="160" customWidth="1"/>
    <col min="5591" max="5591" width="8.6328125" style="160" customWidth="1"/>
    <col min="5592" max="5592" width="10.6328125" style="160" customWidth="1"/>
    <col min="5593" max="5593" width="25.453125" style="160" customWidth="1"/>
    <col min="5594" max="5594" width="14.36328125" style="160" customWidth="1"/>
    <col min="5595" max="5595" width="4.54296875" style="160" customWidth="1"/>
    <col min="5596" max="5596" width="9.90625" style="160" customWidth="1"/>
    <col min="5597" max="5597" width="9.54296875" style="160" customWidth="1"/>
    <col min="5598" max="5817" width="7.90625" style="160"/>
    <col min="5818" max="5819" width="5.08984375" style="160" customWidth="1"/>
    <col min="5820" max="5820" width="5.36328125" style="160" customWidth="1"/>
    <col min="5821" max="5821" width="6.54296875" style="160" customWidth="1"/>
    <col min="5822" max="5822" width="8.6328125" style="160" customWidth="1"/>
    <col min="5823" max="5823" width="12.36328125" style="160" customWidth="1"/>
    <col min="5824" max="5824" width="10.54296875" style="160" customWidth="1"/>
    <col min="5825" max="5825" width="9.90625" style="160" customWidth="1"/>
    <col min="5826" max="5826" width="9.54296875" style="160" customWidth="1"/>
    <col min="5827" max="5832" width="8.08984375" style="160" customWidth="1"/>
    <col min="5833" max="5833" width="9.36328125" style="160" customWidth="1"/>
    <col min="5834" max="5834" width="8" style="160" customWidth="1"/>
    <col min="5835" max="5835" width="8.08984375" style="160" customWidth="1"/>
    <col min="5836" max="5836" width="7.453125" style="160" customWidth="1"/>
    <col min="5837" max="5837" width="7.6328125" style="160" customWidth="1"/>
    <col min="5838" max="5845" width="7.90625" style="160" hidden="1" customWidth="1"/>
    <col min="5846" max="5846" width="9.08984375" style="160" customWidth="1"/>
    <col min="5847" max="5847" width="8.6328125" style="160" customWidth="1"/>
    <col min="5848" max="5848" width="10.6328125" style="160" customWidth="1"/>
    <col min="5849" max="5849" width="25.453125" style="160" customWidth="1"/>
    <col min="5850" max="5850" width="14.36328125" style="160" customWidth="1"/>
    <col min="5851" max="5851" width="4.54296875" style="160" customWidth="1"/>
    <col min="5852" max="5852" width="9.90625" style="160" customWidth="1"/>
    <col min="5853" max="5853" width="9.54296875" style="160" customWidth="1"/>
    <col min="5854" max="6073" width="7.90625" style="160"/>
    <col min="6074" max="6075" width="5.08984375" style="160" customWidth="1"/>
    <col min="6076" max="6076" width="5.36328125" style="160" customWidth="1"/>
    <col min="6077" max="6077" width="6.54296875" style="160" customWidth="1"/>
    <col min="6078" max="6078" width="8.6328125" style="160" customWidth="1"/>
    <col min="6079" max="6079" width="12.36328125" style="160" customWidth="1"/>
    <col min="6080" max="6080" width="10.54296875" style="160" customWidth="1"/>
    <col min="6081" max="6081" width="9.90625" style="160" customWidth="1"/>
    <col min="6082" max="6082" width="9.54296875" style="160" customWidth="1"/>
    <col min="6083" max="6088" width="8.08984375" style="160" customWidth="1"/>
    <col min="6089" max="6089" width="9.36328125" style="160" customWidth="1"/>
    <col min="6090" max="6090" width="8" style="160" customWidth="1"/>
    <col min="6091" max="6091" width="8.08984375" style="160" customWidth="1"/>
    <col min="6092" max="6092" width="7.453125" style="160" customWidth="1"/>
    <col min="6093" max="6093" width="7.6328125" style="160" customWidth="1"/>
    <col min="6094" max="6101" width="7.90625" style="160" hidden="1" customWidth="1"/>
    <col min="6102" max="6102" width="9.08984375" style="160" customWidth="1"/>
    <col min="6103" max="6103" width="8.6328125" style="160" customWidth="1"/>
    <col min="6104" max="6104" width="10.6328125" style="160" customWidth="1"/>
    <col min="6105" max="6105" width="25.453125" style="160" customWidth="1"/>
    <col min="6106" max="6106" width="14.36328125" style="160" customWidth="1"/>
    <col min="6107" max="6107" width="4.54296875" style="160" customWidth="1"/>
    <col min="6108" max="6108" width="9.90625" style="160" customWidth="1"/>
    <col min="6109" max="6109" width="9.54296875" style="160" customWidth="1"/>
    <col min="6110" max="6329" width="7.90625" style="160"/>
    <col min="6330" max="6331" width="5.08984375" style="160" customWidth="1"/>
    <col min="6332" max="6332" width="5.36328125" style="160" customWidth="1"/>
    <col min="6333" max="6333" width="6.54296875" style="160" customWidth="1"/>
    <col min="6334" max="6334" width="8.6328125" style="160" customWidth="1"/>
    <col min="6335" max="6335" width="12.36328125" style="160" customWidth="1"/>
    <col min="6336" max="6336" width="10.54296875" style="160" customWidth="1"/>
    <col min="6337" max="6337" width="9.90625" style="160" customWidth="1"/>
    <col min="6338" max="6338" width="9.54296875" style="160" customWidth="1"/>
    <col min="6339" max="6344" width="8.08984375" style="160" customWidth="1"/>
    <col min="6345" max="6345" width="9.36328125" style="160" customWidth="1"/>
    <col min="6346" max="6346" width="8" style="160" customWidth="1"/>
    <col min="6347" max="6347" width="8.08984375" style="160" customWidth="1"/>
    <col min="6348" max="6348" width="7.453125" style="160" customWidth="1"/>
    <col min="6349" max="6349" width="7.6328125" style="160" customWidth="1"/>
    <col min="6350" max="6357" width="7.90625" style="160" hidden="1" customWidth="1"/>
    <col min="6358" max="6358" width="9.08984375" style="160" customWidth="1"/>
    <col min="6359" max="6359" width="8.6328125" style="160" customWidth="1"/>
    <col min="6360" max="6360" width="10.6328125" style="160" customWidth="1"/>
    <col min="6361" max="6361" width="25.453125" style="160" customWidth="1"/>
    <col min="6362" max="6362" width="14.36328125" style="160" customWidth="1"/>
    <col min="6363" max="6363" width="4.54296875" style="160" customWidth="1"/>
    <col min="6364" max="6364" width="9.90625" style="160" customWidth="1"/>
    <col min="6365" max="6365" width="9.54296875" style="160" customWidth="1"/>
    <col min="6366" max="6585" width="7.90625" style="160"/>
    <col min="6586" max="6587" width="5.08984375" style="160" customWidth="1"/>
    <col min="6588" max="6588" width="5.36328125" style="160" customWidth="1"/>
    <col min="6589" max="6589" width="6.54296875" style="160" customWidth="1"/>
    <col min="6590" max="6590" width="8.6328125" style="160" customWidth="1"/>
    <col min="6591" max="6591" width="12.36328125" style="160" customWidth="1"/>
    <col min="6592" max="6592" width="10.54296875" style="160" customWidth="1"/>
    <col min="6593" max="6593" width="9.90625" style="160" customWidth="1"/>
    <col min="6594" max="6594" width="9.54296875" style="160" customWidth="1"/>
    <col min="6595" max="6600" width="8.08984375" style="160" customWidth="1"/>
    <col min="6601" max="6601" width="9.36328125" style="160" customWidth="1"/>
    <col min="6602" max="6602" width="8" style="160" customWidth="1"/>
    <col min="6603" max="6603" width="8.08984375" style="160" customWidth="1"/>
    <col min="6604" max="6604" width="7.453125" style="160" customWidth="1"/>
    <col min="6605" max="6605" width="7.6328125" style="160" customWidth="1"/>
    <col min="6606" max="6613" width="7.90625" style="160" hidden="1" customWidth="1"/>
    <col min="6614" max="6614" width="9.08984375" style="160" customWidth="1"/>
    <col min="6615" max="6615" width="8.6328125" style="160" customWidth="1"/>
    <col min="6616" max="6616" width="10.6328125" style="160" customWidth="1"/>
    <col min="6617" max="6617" width="25.453125" style="160" customWidth="1"/>
    <col min="6618" max="6618" width="14.36328125" style="160" customWidth="1"/>
    <col min="6619" max="6619" width="4.54296875" style="160" customWidth="1"/>
    <col min="6620" max="6620" width="9.90625" style="160" customWidth="1"/>
    <col min="6621" max="6621" width="9.54296875" style="160" customWidth="1"/>
    <col min="6622" max="6841" width="7.90625" style="160"/>
    <col min="6842" max="6843" width="5.08984375" style="160" customWidth="1"/>
    <col min="6844" max="6844" width="5.36328125" style="160" customWidth="1"/>
    <col min="6845" max="6845" width="6.54296875" style="160" customWidth="1"/>
    <col min="6846" max="6846" width="8.6328125" style="160" customWidth="1"/>
    <col min="6847" max="6847" width="12.36328125" style="160" customWidth="1"/>
    <col min="6848" max="6848" width="10.54296875" style="160" customWidth="1"/>
    <col min="6849" max="6849" width="9.90625" style="160" customWidth="1"/>
    <col min="6850" max="6850" width="9.54296875" style="160" customWidth="1"/>
    <col min="6851" max="6856" width="8.08984375" style="160" customWidth="1"/>
    <col min="6857" max="6857" width="9.36328125" style="160" customWidth="1"/>
    <col min="6858" max="6858" width="8" style="160" customWidth="1"/>
    <col min="6859" max="6859" width="8.08984375" style="160" customWidth="1"/>
    <col min="6860" max="6860" width="7.453125" style="160" customWidth="1"/>
    <col min="6861" max="6861" width="7.6328125" style="160" customWidth="1"/>
    <col min="6862" max="6869" width="7.90625" style="160" hidden="1" customWidth="1"/>
    <col min="6870" max="6870" width="9.08984375" style="160" customWidth="1"/>
    <col min="6871" max="6871" width="8.6328125" style="160" customWidth="1"/>
    <col min="6872" max="6872" width="10.6328125" style="160" customWidth="1"/>
    <col min="6873" max="6873" width="25.453125" style="160" customWidth="1"/>
    <col min="6874" max="6874" width="14.36328125" style="160" customWidth="1"/>
    <col min="6875" max="6875" width="4.54296875" style="160" customWidth="1"/>
    <col min="6876" max="6876" width="9.90625" style="160" customWidth="1"/>
    <col min="6877" max="6877" width="9.54296875" style="160" customWidth="1"/>
    <col min="6878" max="7097" width="7.90625" style="160"/>
    <col min="7098" max="7099" width="5.08984375" style="160" customWidth="1"/>
    <col min="7100" max="7100" width="5.36328125" style="160" customWidth="1"/>
    <col min="7101" max="7101" width="6.54296875" style="160" customWidth="1"/>
    <col min="7102" max="7102" width="8.6328125" style="160" customWidth="1"/>
    <col min="7103" max="7103" width="12.36328125" style="160" customWidth="1"/>
    <col min="7104" max="7104" width="10.54296875" style="160" customWidth="1"/>
    <col min="7105" max="7105" width="9.90625" style="160" customWidth="1"/>
    <col min="7106" max="7106" width="9.54296875" style="160" customWidth="1"/>
    <col min="7107" max="7112" width="8.08984375" style="160" customWidth="1"/>
    <col min="7113" max="7113" width="9.36328125" style="160" customWidth="1"/>
    <col min="7114" max="7114" width="8" style="160" customWidth="1"/>
    <col min="7115" max="7115" width="8.08984375" style="160" customWidth="1"/>
    <col min="7116" max="7116" width="7.453125" style="160" customWidth="1"/>
    <col min="7117" max="7117" width="7.6328125" style="160" customWidth="1"/>
    <col min="7118" max="7125" width="7.90625" style="160" hidden="1" customWidth="1"/>
    <col min="7126" max="7126" width="9.08984375" style="160" customWidth="1"/>
    <col min="7127" max="7127" width="8.6328125" style="160" customWidth="1"/>
    <col min="7128" max="7128" width="10.6328125" style="160" customWidth="1"/>
    <col min="7129" max="7129" width="25.453125" style="160" customWidth="1"/>
    <col min="7130" max="7130" width="14.36328125" style="160" customWidth="1"/>
    <col min="7131" max="7131" width="4.54296875" style="160" customWidth="1"/>
    <col min="7132" max="7132" width="9.90625" style="160" customWidth="1"/>
    <col min="7133" max="7133" width="9.54296875" style="160" customWidth="1"/>
    <col min="7134" max="7353" width="7.90625" style="160"/>
    <col min="7354" max="7355" width="5.08984375" style="160" customWidth="1"/>
    <col min="7356" max="7356" width="5.36328125" style="160" customWidth="1"/>
    <col min="7357" max="7357" width="6.54296875" style="160" customWidth="1"/>
    <col min="7358" max="7358" width="8.6328125" style="160" customWidth="1"/>
    <col min="7359" max="7359" width="12.36328125" style="160" customWidth="1"/>
    <col min="7360" max="7360" width="10.54296875" style="160" customWidth="1"/>
    <col min="7361" max="7361" width="9.90625" style="160" customWidth="1"/>
    <col min="7362" max="7362" width="9.54296875" style="160" customWidth="1"/>
    <col min="7363" max="7368" width="8.08984375" style="160" customWidth="1"/>
    <col min="7369" max="7369" width="9.36328125" style="160" customWidth="1"/>
    <col min="7370" max="7370" width="8" style="160" customWidth="1"/>
    <col min="7371" max="7371" width="8.08984375" style="160" customWidth="1"/>
    <col min="7372" max="7372" width="7.453125" style="160" customWidth="1"/>
    <col min="7373" max="7373" width="7.6328125" style="160" customWidth="1"/>
    <col min="7374" max="7381" width="7.90625" style="160" hidden="1" customWidth="1"/>
    <col min="7382" max="7382" width="9.08984375" style="160" customWidth="1"/>
    <col min="7383" max="7383" width="8.6328125" style="160" customWidth="1"/>
    <col min="7384" max="7384" width="10.6328125" style="160" customWidth="1"/>
    <col min="7385" max="7385" width="25.453125" style="160" customWidth="1"/>
    <col min="7386" max="7386" width="14.36328125" style="160" customWidth="1"/>
    <col min="7387" max="7387" width="4.54296875" style="160" customWidth="1"/>
    <col min="7388" max="7388" width="9.90625" style="160" customWidth="1"/>
    <col min="7389" max="7389" width="9.54296875" style="160" customWidth="1"/>
    <col min="7390" max="7609" width="7.90625" style="160"/>
    <col min="7610" max="7611" width="5.08984375" style="160" customWidth="1"/>
    <col min="7612" max="7612" width="5.36328125" style="160" customWidth="1"/>
    <col min="7613" max="7613" width="6.54296875" style="160" customWidth="1"/>
    <col min="7614" max="7614" width="8.6328125" style="160" customWidth="1"/>
    <col min="7615" max="7615" width="12.36328125" style="160" customWidth="1"/>
    <col min="7616" max="7616" width="10.54296875" style="160" customWidth="1"/>
    <col min="7617" max="7617" width="9.90625" style="160" customWidth="1"/>
    <col min="7618" max="7618" width="9.54296875" style="160" customWidth="1"/>
    <col min="7619" max="7624" width="8.08984375" style="160" customWidth="1"/>
    <col min="7625" max="7625" width="9.36328125" style="160" customWidth="1"/>
    <col min="7626" max="7626" width="8" style="160" customWidth="1"/>
    <col min="7627" max="7627" width="8.08984375" style="160" customWidth="1"/>
    <col min="7628" max="7628" width="7.453125" style="160" customWidth="1"/>
    <col min="7629" max="7629" width="7.6328125" style="160" customWidth="1"/>
    <col min="7630" max="7637" width="7.90625" style="160" hidden="1" customWidth="1"/>
    <col min="7638" max="7638" width="9.08984375" style="160" customWidth="1"/>
    <col min="7639" max="7639" width="8.6328125" style="160" customWidth="1"/>
    <col min="7640" max="7640" width="10.6328125" style="160" customWidth="1"/>
    <col min="7641" max="7641" width="25.453125" style="160" customWidth="1"/>
    <col min="7642" max="7642" width="14.36328125" style="160" customWidth="1"/>
    <col min="7643" max="7643" width="4.54296875" style="160" customWidth="1"/>
    <col min="7644" max="7644" width="9.90625" style="160" customWidth="1"/>
    <col min="7645" max="7645" width="9.54296875" style="160" customWidth="1"/>
    <col min="7646" max="7865" width="7.90625" style="160"/>
    <col min="7866" max="7867" width="5.08984375" style="160" customWidth="1"/>
    <col min="7868" max="7868" width="5.36328125" style="160" customWidth="1"/>
    <col min="7869" max="7869" width="6.54296875" style="160" customWidth="1"/>
    <col min="7870" max="7870" width="8.6328125" style="160" customWidth="1"/>
    <col min="7871" max="7871" width="12.36328125" style="160" customWidth="1"/>
    <col min="7872" max="7872" width="10.54296875" style="160" customWidth="1"/>
    <col min="7873" max="7873" width="9.90625" style="160" customWidth="1"/>
    <col min="7874" max="7874" width="9.54296875" style="160" customWidth="1"/>
    <col min="7875" max="7880" width="8.08984375" style="160" customWidth="1"/>
    <col min="7881" max="7881" width="9.36328125" style="160" customWidth="1"/>
    <col min="7882" max="7882" width="8" style="160" customWidth="1"/>
    <col min="7883" max="7883" width="8.08984375" style="160" customWidth="1"/>
    <col min="7884" max="7884" width="7.453125" style="160" customWidth="1"/>
    <col min="7885" max="7885" width="7.6328125" style="160" customWidth="1"/>
    <col min="7886" max="7893" width="7.90625" style="160" hidden="1" customWidth="1"/>
    <col min="7894" max="7894" width="9.08984375" style="160" customWidth="1"/>
    <col min="7895" max="7895" width="8.6328125" style="160" customWidth="1"/>
    <col min="7896" max="7896" width="10.6328125" style="160" customWidth="1"/>
    <col min="7897" max="7897" width="25.453125" style="160" customWidth="1"/>
    <col min="7898" max="7898" width="14.36328125" style="160" customWidth="1"/>
    <col min="7899" max="7899" width="4.54296875" style="160" customWidth="1"/>
    <col min="7900" max="7900" width="9.90625" style="160" customWidth="1"/>
    <col min="7901" max="7901" width="9.54296875" style="160" customWidth="1"/>
    <col min="7902" max="8121" width="7.90625" style="160"/>
    <col min="8122" max="8123" width="5.08984375" style="160" customWidth="1"/>
    <col min="8124" max="8124" width="5.36328125" style="160" customWidth="1"/>
    <col min="8125" max="8125" width="6.54296875" style="160" customWidth="1"/>
    <col min="8126" max="8126" width="8.6328125" style="160" customWidth="1"/>
    <col min="8127" max="8127" width="12.36328125" style="160" customWidth="1"/>
    <col min="8128" max="8128" width="10.54296875" style="160" customWidth="1"/>
    <col min="8129" max="8129" width="9.90625" style="160" customWidth="1"/>
    <col min="8130" max="8130" width="9.54296875" style="160" customWidth="1"/>
    <col min="8131" max="8136" width="8.08984375" style="160" customWidth="1"/>
    <col min="8137" max="8137" width="9.36328125" style="160" customWidth="1"/>
    <col min="8138" max="8138" width="8" style="160" customWidth="1"/>
    <col min="8139" max="8139" width="8.08984375" style="160" customWidth="1"/>
    <col min="8140" max="8140" width="7.453125" style="160" customWidth="1"/>
    <col min="8141" max="8141" width="7.6328125" style="160" customWidth="1"/>
    <col min="8142" max="8149" width="7.90625" style="160" hidden="1" customWidth="1"/>
    <col min="8150" max="8150" width="9.08984375" style="160" customWidth="1"/>
    <col min="8151" max="8151" width="8.6328125" style="160" customWidth="1"/>
    <col min="8152" max="8152" width="10.6328125" style="160" customWidth="1"/>
    <col min="8153" max="8153" width="25.453125" style="160" customWidth="1"/>
    <col min="8154" max="8154" width="14.36328125" style="160" customWidth="1"/>
    <col min="8155" max="8155" width="4.54296875" style="160" customWidth="1"/>
    <col min="8156" max="8156" width="9.90625" style="160" customWidth="1"/>
    <col min="8157" max="8157" width="9.54296875" style="160" customWidth="1"/>
    <col min="8158" max="8377" width="7.90625" style="160"/>
    <col min="8378" max="8379" width="5.08984375" style="160" customWidth="1"/>
    <col min="8380" max="8380" width="5.36328125" style="160" customWidth="1"/>
    <col min="8381" max="8381" width="6.54296875" style="160" customWidth="1"/>
    <col min="8382" max="8382" width="8.6328125" style="160" customWidth="1"/>
    <col min="8383" max="8383" width="12.36328125" style="160" customWidth="1"/>
    <col min="8384" max="8384" width="10.54296875" style="160" customWidth="1"/>
    <col min="8385" max="8385" width="9.90625" style="160" customWidth="1"/>
    <col min="8386" max="8386" width="9.54296875" style="160" customWidth="1"/>
    <col min="8387" max="8392" width="8.08984375" style="160" customWidth="1"/>
    <col min="8393" max="8393" width="9.36328125" style="160" customWidth="1"/>
    <col min="8394" max="8394" width="8" style="160" customWidth="1"/>
    <col min="8395" max="8395" width="8.08984375" style="160" customWidth="1"/>
    <col min="8396" max="8396" width="7.453125" style="160" customWidth="1"/>
    <col min="8397" max="8397" width="7.6328125" style="160" customWidth="1"/>
    <col min="8398" max="8405" width="7.90625" style="160" hidden="1" customWidth="1"/>
    <col min="8406" max="8406" width="9.08984375" style="160" customWidth="1"/>
    <col min="8407" max="8407" width="8.6328125" style="160" customWidth="1"/>
    <col min="8408" max="8408" width="10.6328125" style="160" customWidth="1"/>
    <col min="8409" max="8409" width="25.453125" style="160" customWidth="1"/>
    <col min="8410" max="8410" width="14.36328125" style="160" customWidth="1"/>
    <col min="8411" max="8411" width="4.54296875" style="160" customWidth="1"/>
    <col min="8412" max="8412" width="9.90625" style="160" customWidth="1"/>
    <col min="8413" max="8413" width="9.54296875" style="160" customWidth="1"/>
    <col min="8414" max="8633" width="7.90625" style="160"/>
    <col min="8634" max="8635" width="5.08984375" style="160" customWidth="1"/>
    <col min="8636" max="8636" width="5.36328125" style="160" customWidth="1"/>
    <col min="8637" max="8637" width="6.54296875" style="160" customWidth="1"/>
    <col min="8638" max="8638" width="8.6328125" style="160" customWidth="1"/>
    <col min="8639" max="8639" width="12.36328125" style="160" customWidth="1"/>
    <col min="8640" max="8640" width="10.54296875" style="160" customWidth="1"/>
    <col min="8641" max="8641" width="9.90625" style="160" customWidth="1"/>
    <col min="8642" max="8642" width="9.54296875" style="160" customWidth="1"/>
    <col min="8643" max="8648" width="8.08984375" style="160" customWidth="1"/>
    <col min="8649" max="8649" width="9.36328125" style="160" customWidth="1"/>
    <col min="8650" max="8650" width="8" style="160" customWidth="1"/>
    <col min="8651" max="8651" width="8.08984375" style="160" customWidth="1"/>
    <col min="8652" max="8652" width="7.453125" style="160" customWidth="1"/>
    <col min="8653" max="8653" width="7.6328125" style="160" customWidth="1"/>
    <col min="8654" max="8661" width="7.90625" style="160" hidden="1" customWidth="1"/>
    <col min="8662" max="8662" width="9.08984375" style="160" customWidth="1"/>
    <col min="8663" max="8663" width="8.6328125" style="160" customWidth="1"/>
    <col min="8664" max="8664" width="10.6328125" style="160" customWidth="1"/>
    <col min="8665" max="8665" width="25.453125" style="160" customWidth="1"/>
    <col min="8666" max="8666" width="14.36328125" style="160" customWidth="1"/>
    <col min="8667" max="8667" width="4.54296875" style="160" customWidth="1"/>
    <col min="8668" max="8668" width="9.90625" style="160" customWidth="1"/>
    <col min="8669" max="8669" width="9.54296875" style="160" customWidth="1"/>
    <col min="8670" max="8889" width="7.90625" style="160"/>
    <col min="8890" max="8891" width="5.08984375" style="160" customWidth="1"/>
    <col min="8892" max="8892" width="5.36328125" style="160" customWidth="1"/>
    <col min="8893" max="8893" width="6.54296875" style="160" customWidth="1"/>
    <col min="8894" max="8894" width="8.6328125" style="160" customWidth="1"/>
    <col min="8895" max="8895" width="12.36328125" style="160" customWidth="1"/>
    <col min="8896" max="8896" width="10.54296875" style="160" customWidth="1"/>
    <col min="8897" max="8897" width="9.90625" style="160" customWidth="1"/>
    <col min="8898" max="8898" width="9.54296875" style="160" customWidth="1"/>
    <col min="8899" max="8904" width="8.08984375" style="160" customWidth="1"/>
    <col min="8905" max="8905" width="9.36328125" style="160" customWidth="1"/>
    <col min="8906" max="8906" width="8" style="160" customWidth="1"/>
    <col min="8907" max="8907" width="8.08984375" style="160" customWidth="1"/>
    <col min="8908" max="8908" width="7.453125" style="160" customWidth="1"/>
    <col min="8909" max="8909" width="7.6328125" style="160" customWidth="1"/>
    <col min="8910" max="8917" width="7.90625" style="160" hidden="1" customWidth="1"/>
    <col min="8918" max="8918" width="9.08984375" style="160" customWidth="1"/>
    <col min="8919" max="8919" width="8.6328125" style="160" customWidth="1"/>
    <col min="8920" max="8920" width="10.6328125" style="160" customWidth="1"/>
    <col min="8921" max="8921" width="25.453125" style="160" customWidth="1"/>
    <col min="8922" max="8922" width="14.36328125" style="160" customWidth="1"/>
    <col min="8923" max="8923" width="4.54296875" style="160" customWidth="1"/>
    <col min="8924" max="8924" width="9.90625" style="160" customWidth="1"/>
    <col min="8925" max="8925" width="9.54296875" style="160" customWidth="1"/>
    <col min="8926" max="9145" width="7.90625" style="160"/>
    <col min="9146" max="9147" width="5.08984375" style="160" customWidth="1"/>
    <col min="9148" max="9148" width="5.36328125" style="160" customWidth="1"/>
    <col min="9149" max="9149" width="6.54296875" style="160" customWidth="1"/>
    <col min="9150" max="9150" width="8.6328125" style="160" customWidth="1"/>
    <col min="9151" max="9151" width="12.36328125" style="160" customWidth="1"/>
    <col min="9152" max="9152" width="10.54296875" style="160" customWidth="1"/>
    <col min="9153" max="9153" width="9.90625" style="160" customWidth="1"/>
    <col min="9154" max="9154" width="9.54296875" style="160" customWidth="1"/>
    <col min="9155" max="9160" width="8.08984375" style="160" customWidth="1"/>
    <col min="9161" max="9161" width="9.36328125" style="160" customWidth="1"/>
    <col min="9162" max="9162" width="8" style="160" customWidth="1"/>
    <col min="9163" max="9163" width="8.08984375" style="160" customWidth="1"/>
    <col min="9164" max="9164" width="7.453125" style="160" customWidth="1"/>
    <col min="9165" max="9165" width="7.6328125" style="160" customWidth="1"/>
    <col min="9166" max="9173" width="7.90625" style="160" hidden="1" customWidth="1"/>
    <col min="9174" max="9174" width="9.08984375" style="160" customWidth="1"/>
    <col min="9175" max="9175" width="8.6328125" style="160" customWidth="1"/>
    <col min="9176" max="9176" width="10.6328125" style="160" customWidth="1"/>
    <col min="9177" max="9177" width="25.453125" style="160" customWidth="1"/>
    <col min="9178" max="9178" width="14.36328125" style="160" customWidth="1"/>
    <col min="9179" max="9179" width="4.54296875" style="160" customWidth="1"/>
    <col min="9180" max="9180" width="9.90625" style="160" customWidth="1"/>
    <col min="9181" max="9181" width="9.54296875" style="160" customWidth="1"/>
    <col min="9182" max="9401" width="7.90625" style="160"/>
    <col min="9402" max="9403" width="5.08984375" style="160" customWidth="1"/>
    <col min="9404" max="9404" width="5.36328125" style="160" customWidth="1"/>
    <col min="9405" max="9405" width="6.54296875" style="160" customWidth="1"/>
    <col min="9406" max="9406" width="8.6328125" style="160" customWidth="1"/>
    <col min="9407" max="9407" width="12.36328125" style="160" customWidth="1"/>
    <col min="9408" max="9408" width="10.54296875" style="160" customWidth="1"/>
    <col min="9409" max="9409" width="9.90625" style="160" customWidth="1"/>
    <col min="9410" max="9410" width="9.54296875" style="160" customWidth="1"/>
    <col min="9411" max="9416" width="8.08984375" style="160" customWidth="1"/>
    <col min="9417" max="9417" width="9.36328125" style="160" customWidth="1"/>
    <col min="9418" max="9418" width="8" style="160" customWidth="1"/>
    <col min="9419" max="9419" width="8.08984375" style="160" customWidth="1"/>
    <col min="9420" max="9420" width="7.453125" style="160" customWidth="1"/>
    <col min="9421" max="9421" width="7.6328125" style="160" customWidth="1"/>
    <col min="9422" max="9429" width="7.90625" style="160" hidden="1" customWidth="1"/>
    <col min="9430" max="9430" width="9.08984375" style="160" customWidth="1"/>
    <col min="9431" max="9431" width="8.6328125" style="160" customWidth="1"/>
    <col min="9432" max="9432" width="10.6328125" style="160" customWidth="1"/>
    <col min="9433" max="9433" width="25.453125" style="160" customWidth="1"/>
    <col min="9434" max="9434" width="14.36328125" style="160" customWidth="1"/>
    <col min="9435" max="9435" width="4.54296875" style="160" customWidth="1"/>
    <col min="9436" max="9436" width="9.90625" style="160" customWidth="1"/>
    <col min="9437" max="9437" width="9.54296875" style="160" customWidth="1"/>
    <col min="9438" max="9657" width="7.90625" style="160"/>
    <col min="9658" max="9659" width="5.08984375" style="160" customWidth="1"/>
    <col min="9660" max="9660" width="5.36328125" style="160" customWidth="1"/>
    <col min="9661" max="9661" width="6.54296875" style="160" customWidth="1"/>
    <col min="9662" max="9662" width="8.6328125" style="160" customWidth="1"/>
    <col min="9663" max="9663" width="12.36328125" style="160" customWidth="1"/>
    <col min="9664" max="9664" width="10.54296875" style="160" customWidth="1"/>
    <col min="9665" max="9665" width="9.90625" style="160" customWidth="1"/>
    <col min="9666" max="9666" width="9.54296875" style="160" customWidth="1"/>
    <col min="9667" max="9672" width="8.08984375" style="160" customWidth="1"/>
    <col min="9673" max="9673" width="9.36328125" style="160" customWidth="1"/>
    <col min="9674" max="9674" width="8" style="160" customWidth="1"/>
    <col min="9675" max="9675" width="8.08984375" style="160" customWidth="1"/>
    <col min="9676" max="9676" width="7.453125" style="160" customWidth="1"/>
    <col min="9677" max="9677" width="7.6328125" style="160" customWidth="1"/>
    <col min="9678" max="9685" width="7.90625" style="160" hidden="1" customWidth="1"/>
    <col min="9686" max="9686" width="9.08984375" style="160" customWidth="1"/>
    <col min="9687" max="9687" width="8.6328125" style="160" customWidth="1"/>
    <col min="9688" max="9688" width="10.6328125" style="160" customWidth="1"/>
    <col min="9689" max="9689" width="25.453125" style="160" customWidth="1"/>
    <col min="9690" max="9690" width="14.36328125" style="160" customWidth="1"/>
    <col min="9691" max="9691" width="4.54296875" style="160" customWidth="1"/>
    <col min="9692" max="9692" width="9.90625" style="160" customWidth="1"/>
    <col min="9693" max="9693" width="9.54296875" style="160" customWidth="1"/>
    <col min="9694" max="9913" width="7.90625" style="160"/>
    <col min="9914" max="9915" width="5.08984375" style="160" customWidth="1"/>
    <col min="9916" max="9916" width="5.36328125" style="160" customWidth="1"/>
    <col min="9917" max="9917" width="6.54296875" style="160" customWidth="1"/>
    <col min="9918" max="9918" width="8.6328125" style="160" customWidth="1"/>
    <col min="9919" max="9919" width="12.36328125" style="160" customWidth="1"/>
    <col min="9920" max="9920" width="10.54296875" style="160" customWidth="1"/>
    <col min="9921" max="9921" width="9.90625" style="160" customWidth="1"/>
    <col min="9922" max="9922" width="9.54296875" style="160" customWidth="1"/>
    <col min="9923" max="9928" width="8.08984375" style="160" customWidth="1"/>
    <col min="9929" max="9929" width="9.36328125" style="160" customWidth="1"/>
    <col min="9930" max="9930" width="8" style="160" customWidth="1"/>
    <col min="9931" max="9931" width="8.08984375" style="160" customWidth="1"/>
    <col min="9932" max="9932" width="7.453125" style="160" customWidth="1"/>
    <col min="9933" max="9933" width="7.6328125" style="160" customWidth="1"/>
    <col min="9934" max="9941" width="7.90625" style="160" hidden="1" customWidth="1"/>
    <col min="9942" max="9942" width="9.08984375" style="160" customWidth="1"/>
    <col min="9943" max="9943" width="8.6328125" style="160" customWidth="1"/>
    <col min="9944" max="9944" width="10.6328125" style="160" customWidth="1"/>
    <col min="9945" max="9945" width="25.453125" style="160" customWidth="1"/>
    <col min="9946" max="9946" width="14.36328125" style="160" customWidth="1"/>
    <col min="9947" max="9947" width="4.54296875" style="160" customWidth="1"/>
    <col min="9948" max="9948" width="9.90625" style="160" customWidth="1"/>
    <col min="9949" max="9949" width="9.54296875" style="160" customWidth="1"/>
    <col min="9950" max="10169" width="7.90625" style="160"/>
    <col min="10170" max="10171" width="5.08984375" style="160" customWidth="1"/>
    <col min="10172" max="10172" width="5.36328125" style="160" customWidth="1"/>
    <col min="10173" max="10173" width="6.54296875" style="160" customWidth="1"/>
    <col min="10174" max="10174" width="8.6328125" style="160" customWidth="1"/>
    <col min="10175" max="10175" width="12.36328125" style="160" customWidth="1"/>
    <col min="10176" max="10176" width="10.54296875" style="160" customWidth="1"/>
    <col min="10177" max="10177" width="9.90625" style="160" customWidth="1"/>
    <col min="10178" max="10178" width="9.54296875" style="160" customWidth="1"/>
    <col min="10179" max="10184" width="8.08984375" style="160" customWidth="1"/>
    <col min="10185" max="10185" width="9.36328125" style="160" customWidth="1"/>
    <col min="10186" max="10186" width="8" style="160" customWidth="1"/>
    <col min="10187" max="10187" width="8.08984375" style="160" customWidth="1"/>
    <col min="10188" max="10188" width="7.453125" style="160" customWidth="1"/>
    <col min="10189" max="10189" width="7.6328125" style="160" customWidth="1"/>
    <col min="10190" max="10197" width="7.90625" style="160" hidden="1" customWidth="1"/>
    <col min="10198" max="10198" width="9.08984375" style="160" customWidth="1"/>
    <col min="10199" max="10199" width="8.6328125" style="160" customWidth="1"/>
    <col min="10200" max="10200" width="10.6328125" style="160" customWidth="1"/>
    <col min="10201" max="10201" width="25.453125" style="160" customWidth="1"/>
    <col min="10202" max="10202" width="14.36328125" style="160" customWidth="1"/>
    <col min="10203" max="10203" width="4.54296875" style="160" customWidth="1"/>
    <col min="10204" max="10204" width="9.90625" style="160" customWidth="1"/>
    <col min="10205" max="10205" width="9.54296875" style="160" customWidth="1"/>
    <col min="10206" max="10425" width="7.90625" style="160"/>
    <col min="10426" max="10427" width="5.08984375" style="160" customWidth="1"/>
    <col min="10428" max="10428" width="5.36328125" style="160" customWidth="1"/>
    <col min="10429" max="10429" width="6.54296875" style="160" customWidth="1"/>
    <col min="10430" max="10430" width="8.6328125" style="160" customWidth="1"/>
    <col min="10431" max="10431" width="12.36328125" style="160" customWidth="1"/>
    <col min="10432" max="10432" width="10.54296875" style="160" customWidth="1"/>
    <col min="10433" max="10433" width="9.90625" style="160" customWidth="1"/>
    <col min="10434" max="10434" width="9.54296875" style="160" customWidth="1"/>
    <col min="10435" max="10440" width="8.08984375" style="160" customWidth="1"/>
    <col min="10441" max="10441" width="9.36328125" style="160" customWidth="1"/>
    <col min="10442" max="10442" width="8" style="160" customWidth="1"/>
    <col min="10443" max="10443" width="8.08984375" style="160" customWidth="1"/>
    <col min="10444" max="10444" width="7.453125" style="160" customWidth="1"/>
    <col min="10445" max="10445" width="7.6328125" style="160" customWidth="1"/>
    <col min="10446" max="10453" width="7.90625" style="160" hidden="1" customWidth="1"/>
    <col min="10454" max="10454" width="9.08984375" style="160" customWidth="1"/>
    <col min="10455" max="10455" width="8.6328125" style="160" customWidth="1"/>
    <col min="10456" max="10456" width="10.6328125" style="160" customWidth="1"/>
    <col min="10457" max="10457" width="25.453125" style="160" customWidth="1"/>
    <col min="10458" max="10458" width="14.36328125" style="160" customWidth="1"/>
    <col min="10459" max="10459" width="4.54296875" style="160" customWidth="1"/>
    <col min="10460" max="10460" width="9.90625" style="160" customWidth="1"/>
    <col min="10461" max="10461" width="9.54296875" style="160" customWidth="1"/>
    <col min="10462" max="10681" width="7.90625" style="160"/>
    <col min="10682" max="10683" width="5.08984375" style="160" customWidth="1"/>
    <col min="10684" max="10684" width="5.36328125" style="160" customWidth="1"/>
    <col min="10685" max="10685" width="6.54296875" style="160" customWidth="1"/>
    <col min="10686" max="10686" width="8.6328125" style="160" customWidth="1"/>
    <col min="10687" max="10687" width="12.36328125" style="160" customWidth="1"/>
    <col min="10688" max="10688" width="10.54296875" style="160" customWidth="1"/>
    <col min="10689" max="10689" width="9.90625" style="160" customWidth="1"/>
    <col min="10690" max="10690" width="9.54296875" style="160" customWidth="1"/>
    <col min="10691" max="10696" width="8.08984375" style="160" customWidth="1"/>
    <col min="10697" max="10697" width="9.36328125" style="160" customWidth="1"/>
    <col min="10698" max="10698" width="8" style="160" customWidth="1"/>
    <col min="10699" max="10699" width="8.08984375" style="160" customWidth="1"/>
    <col min="10700" max="10700" width="7.453125" style="160" customWidth="1"/>
    <col min="10701" max="10701" width="7.6328125" style="160" customWidth="1"/>
    <col min="10702" max="10709" width="7.90625" style="160" hidden="1" customWidth="1"/>
    <col min="10710" max="10710" width="9.08984375" style="160" customWidth="1"/>
    <col min="10711" max="10711" width="8.6328125" style="160" customWidth="1"/>
    <col min="10712" max="10712" width="10.6328125" style="160" customWidth="1"/>
    <col min="10713" max="10713" width="25.453125" style="160" customWidth="1"/>
    <col min="10714" max="10714" width="14.36328125" style="160" customWidth="1"/>
    <col min="10715" max="10715" width="4.54296875" style="160" customWidth="1"/>
    <col min="10716" max="10716" width="9.90625" style="160" customWidth="1"/>
    <col min="10717" max="10717" width="9.54296875" style="160" customWidth="1"/>
    <col min="10718" max="10937" width="7.90625" style="160"/>
    <col min="10938" max="10939" width="5.08984375" style="160" customWidth="1"/>
    <col min="10940" max="10940" width="5.36328125" style="160" customWidth="1"/>
    <col min="10941" max="10941" width="6.54296875" style="160" customWidth="1"/>
    <col min="10942" max="10942" width="8.6328125" style="160" customWidth="1"/>
    <col min="10943" max="10943" width="12.36328125" style="160" customWidth="1"/>
    <col min="10944" max="10944" width="10.54296875" style="160" customWidth="1"/>
    <col min="10945" max="10945" width="9.90625" style="160" customWidth="1"/>
    <col min="10946" max="10946" width="9.54296875" style="160" customWidth="1"/>
    <col min="10947" max="10952" width="8.08984375" style="160" customWidth="1"/>
    <col min="10953" max="10953" width="9.36328125" style="160" customWidth="1"/>
    <col min="10954" max="10954" width="8" style="160" customWidth="1"/>
    <col min="10955" max="10955" width="8.08984375" style="160" customWidth="1"/>
    <col min="10956" max="10956" width="7.453125" style="160" customWidth="1"/>
    <col min="10957" max="10957" width="7.6328125" style="160" customWidth="1"/>
    <col min="10958" max="10965" width="7.90625" style="160" hidden="1" customWidth="1"/>
    <col min="10966" max="10966" width="9.08984375" style="160" customWidth="1"/>
    <col min="10967" max="10967" width="8.6328125" style="160" customWidth="1"/>
    <col min="10968" max="10968" width="10.6328125" style="160" customWidth="1"/>
    <col min="10969" max="10969" width="25.453125" style="160" customWidth="1"/>
    <col min="10970" max="10970" width="14.36328125" style="160" customWidth="1"/>
    <col min="10971" max="10971" width="4.54296875" style="160" customWidth="1"/>
    <col min="10972" max="10972" width="9.90625" style="160" customWidth="1"/>
    <col min="10973" max="10973" width="9.54296875" style="160" customWidth="1"/>
    <col min="10974" max="11193" width="7.90625" style="160"/>
    <col min="11194" max="11195" width="5.08984375" style="160" customWidth="1"/>
    <col min="11196" max="11196" width="5.36328125" style="160" customWidth="1"/>
    <col min="11197" max="11197" width="6.54296875" style="160" customWidth="1"/>
    <col min="11198" max="11198" width="8.6328125" style="160" customWidth="1"/>
    <col min="11199" max="11199" width="12.36328125" style="160" customWidth="1"/>
    <col min="11200" max="11200" width="10.54296875" style="160" customWidth="1"/>
    <col min="11201" max="11201" width="9.90625" style="160" customWidth="1"/>
    <col min="11202" max="11202" width="9.54296875" style="160" customWidth="1"/>
    <col min="11203" max="11208" width="8.08984375" style="160" customWidth="1"/>
    <col min="11209" max="11209" width="9.36328125" style="160" customWidth="1"/>
    <col min="11210" max="11210" width="8" style="160" customWidth="1"/>
    <col min="11211" max="11211" width="8.08984375" style="160" customWidth="1"/>
    <col min="11212" max="11212" width="7.453125" style="160" customWidth="1"/>
    <col min="11213" max="11213" width="7.6328125" style="160" customWidth="1"/>
    <col min="11214" max="11221" width="7.90625" style="160" hidden="1" customWidth="1"/>
    <col min="11222" max="11222" width="9.08984375" style="160" customWidth="1"/>
    <col min="11223" max="11223" width="8.6328125" style="160" customWidth="1"/>
    <col min="11224" max="11224" width="10.6328125" style="160" customWidth="1"/>
    <col min="11225" max="11225" width="25.453125" style="160" customWidth="1"/>
    <col min="11226" max="11226" width="14.36328125" style="160" customWidth="1"/>
    <col min="11227" max="11227" width="4.54296875" style="160" customWidth="1"/>
    <col min="11228" max="11228" width="9.90625" style="160" customWidth="1"/>
    <col min="11229" max="11229" width="9.54296875" style="160" customWidth="1"/>
    <col min="11230" max="11449" width="7.90625" style="160"/>
    <col min="11450" max="11451" width="5.08984375" style="160" customWidth="1"/>
    <col min="11452" max="11452" width="5.36328125" style="160" customWidth="1"/>
    <col min="11453" max="11453" width="6.54296875" style="160" customWidth="1"/>
    <col min="11454" max="11454" width="8.6328125" style="160" customWidth="1"/>
    <col min="11455" max="11455" width="12.36328125" style="160" customWidth="1"/>
    <col min="11456" max="11456" width="10.54296875" style="160" customWidth="1"/>
    <col min="11457" max="11457" width="9.90625" style="160" customWidth="1"/>
    <col min="11458" max="11458" width="9.54296875" style="160" customWidth="1"/>
    <col min="11459" max="11464" width="8.08984375" style="160" customWidth="1"/>
    <col min="11465" max="11465" width="9.36328125" style="160" customWidth="1"/>
    <col min="11466" max="11466" width="8" style="160" customWidth="1"/>
    <col min="11467" max="11467" width="8.08984375" style="160" customWidth="1"/>
    <col min="11468" max="11468" width="7.453125" style="160" customWidth="1"/>
    <col min="11469" max="11469" width="7.6328125" style="160" customWidth="1"/>
    <col min="11470" max="11477" width="7.90625" style="160" hidden="1" customWidth="1"/>
    <col min="11478" max="11478" width="9.08984375" style="160" customWidth="1"/>
    <col min="11479" max="11479" width="8.6328125" style="160" customWidth="1"/>
    <col min="11480" max="11480" width="10.6328125" style="160" customWidth="1"/>
    <col min="11481" max="11481" width="25.453125" style="160" customWidth="1"/>
    <col min="11482" max="11482" width="14.36328125" style="160" customWidth="1"/>
    <col min="11483" max="11483" width="4.54296875" style="160" customWidth="1"/>
    <col min="11484" max="11484" width="9.90625" style="160" customWidth="1"/>
    <col min="11485" max="11485" width="9.54296875" style="160" customWidth="1"/>
    <col min="11486" max="11705" width="7.90625" style="160"/>
    <col min="11706" max="11707" width="5.08984375" style="160" customWidth="1"/>
    <col min="11708" max="11708" width="5.36328125" style="160" customWidth="1"/>
    <col min="11709" max="11709" width="6.54296875" style="160" customWidth="1"/>
    <col min="11710" max="11710" width="8.6328125" style="160" customWidth="1"/>
    <col min="11711" max="11711" width="12.36328125" style="160" customWidth="1"/>
    <col min="11712" max="11712" width="10.54296875" style="160" customWidth="1"/>
    <col min="11713" max="11713" width="9.90625" style="160" customWidth="1"/>
    <col min="11714" max="11714" width="9.54296875" style="160" customWidth="1"/>
    <col min="11715" max="11720" width="8.08984375" style="160" customWidth="1"/>
    <col min="11721" max="11721" width="9.36328125" style="160" customWidth="1"/>
    <col min="11722" max="11722" width="8" style="160" customWidth="1"/>
    <col min="11723" max="11723" width="8.08984375" style="160" customWidth="1"/>
    <col min="11724" max="11724" width="7.453125" style="160" customWidth="1"/>
    <col min="11725" max="11725" width="7.6328125" style="160" customWidth="1"/>
    <col min="11726" max="11733" width="7.90625" style="160" hidden="1" customWidth="1"/>
    <col min="11734" max="11734" width="9.08984375" style="160" customWidth="1"/>
    <col min="11735" max="11735" width="8.6328125" style="160" customWidth="1"/>
    <col min="11736" max="11736" width="10.6328125" style="160" customWidth="1"/>
    <col min="11737" max="11737" width="25.453125" style="160" customWidth="1"/>
    <col min="11738" max="11738" width="14.36328125" style="160" customWidth="1"/>
    <col min="11739" max="11739" width="4.54296875" style="160" customWidth="1"/>
    <col min="11740" max="11740" width="9.90625" style="160" customWidth="1"/>
    <col min="11741" max="11741" width="9.54296875" style="160" customWidth="1"/>
    <col min="11742" max="11961" width="7.90625" style="160"/>
    <col min="11962" max="11963" width="5.08984375" style="160" customWidth="1"/>
    <col min="11964" max="11964" width="5.36328125" style="160" customWidth="1"/>
    <col min="11965" max="11965" width="6.54296875" style="160" customWidth="1"/>
    <col min="11966" max="11966" width="8.6328125" style="160" customWidth="1"/>
    <col min="11967" max="11967" width="12.36328125" style="160" customWidth="1"/>
    <col min="11968" max="11968" width="10.54296875" style="160" customWidth="1"/>
    <col min="11969" max="11969" width="9.90625" style="160" customWidth="1"/>
    <col min="11970" max="11970" width="9.54296875" style="160" customWidth="1"/>
    <col min="11971" max="11976" width="8.08984375" style="160" customWidth="1"/>
    <col min="11977" max="11977" width="9.36328125" style="160" customWidth="1"/>
    <col min="11978" max="11978" width="8" style="160" customWidth="1"/>
    <col min="11979" max="11979" width="8.08984375" style="160" customWidth="1"/>
    <col min="11980" max="11980" width="7.453125" style="160" customWidth="1"/>
    <col min="11981" max="11981" width="7.6328125" style="160" customWidth="1"/>
    <col min="11982" max="11989" width="7.90625" style="160" hidden="1" customWidth="1"/>
    <col min="11990" max="11990" width="9.08984375" style="160" customWidth="1"/>
    <col min="11991" max="11991" width="8.6328125" style="160" customWidth="1"/>
    <col min="11992" max="11992" width="10.6328125" style="160" customWidth="1"/>
    <col min="11993" max="11993" width="25.453125" style="160" customWidth="1"/>
    <col min="11994" max="11994" width="14.36328125" style="160" customWidth="1"/>
    <col min="11995" max="11995" width="4.54296875" style="160" customWidth="1"/>
    <col min="11996" max="11996" width="9.90625" style="160" customWidth="1"/>
    <col min="11997" max="11997" width="9.54296875" style="160" customWidth="1"/>
    <col min="11998" max="12217" width="7.90625" style="160"/>
    <col min="12218" max="12219" width="5.08984375" style="160" customWidth="1"/>
    <col min="12220" max="12220" width="5.36328125" style="160" customWidth="1"/>
    <col min="12221" max="12221" width="6.54296875" style="160" customWidth="1"/>
    <col min="12222" max="12222" width="8.6328125" style="160" customWidth="1"/>
    <col min="12223" max="12223" width="12.36328125" style="160" customWidth="1"/>
    <col min="12224" max="12224" width="10.54296875" style="160" customWidth="1"/>
    <col min="12225" max="12225" width="9.90625" style="160" customWidth="1"/>
    <col min="12226" max="12226" width="9.54296875" style="160" customWidth="1"/>
    <col min="12227" max="12232" width="8.08984375" style="160" customWidth="1"/>
    <col min="12233" max="12233" width="9.36328125" style="160" customWidth="1"/>
    <col min="12234" max="12234" width="8" style="160" customWidth="1"/>
    <col min="12235" max="12235" width="8.08984375" style="160" customWidth="1"/>
    <col min="12236" max="12236" width="7.453125" style="160" customWidth="1"/>
    <col min="12237" max="12237" width="7.6328125" style="160" customWidth="1"/>
    <col min="12238" max="12245" width="7.90625" style="160" hidden="1" customWidth="1"/>
    <col min="12246" max="12246" width="9.08984375" style="160" customWidth="1"/>
    <col min="12247" max="12247" width="8.6328125" style="160" customWidth="1"/>
    <col min="12248" max="12248" width="10.6328125" style="160" customWidth="1"/>
    <col min="12249" max="12249" width="25.453125" style="160" customWidth="1"/>
    <col min="12250" max="12250" width="14.36328125" style="160" customWidth="1"/>
    <col min="12251" max="12251" width="4.54296875" style="160" customWidth="1"/>
    <col min="12252" max="12252" width="9.90625" style="160" customWidth="1"/>
    <col min="12253" max="12253" width="9.54296875" style="160" customWidth="1"/>
    <col min="12254" max="12473" width="7.90625" style="160"/>
    <col min="12474" max="12475" width="5.08984375" style="160" customWidth="1"/>
    <col min="12476" max="12476" width="5.36328125" style="160" customWidth="1"/>
    <col min="12477" max="12477" width="6.54296875" style="160" customWidth="1"/>
    <col min="12478" max="12478" width="8.6328125" style="160" customWidth="1"/>
    <col min="12479" max="12479" width="12.36328125" style="160" customWidth="1"/>
    <col min="12480" max="12480" width="10.54296875" style="160" customWidth="1"/>
    <col min="12481" max="12481" width="9.90625" style="160" customWidth="1"/>
    <col min="12482" max="12482" width="9.54296875" style="160" customWidth="1"/>
    <col min="12483" max="12488" width="8.08984375" style="160" customWidth="1"/>
    <col min="12489" max="12489" width="9.36328125" style="160" customWidth="1"/>
    <col min="12490" max="12490" width="8" style="160" customWidth="1"/>
    <col min="12491" max="12491" width="8.08984375" style="160" customWidth="1"/>
    <col min="12492" max="12492" width="7.453125" style="160" customWidth="1"/>
    <col min="12493" max="12493" width="7.6328125" style="160" customWidth="1"/>
    <col min="12494" max="12501" width="7.90625" style="160" hidden="1" customWidth="1"/>
    <col min="12502" max="12502" width="9.08984375" style="160" customWidth="1"/>
    <col min="12503" max="12503" width="8.6328125" style="160" customWidth="1"/>
    <col min="12504" max="12504" width="10.6328125" style="160" customWidth="1"/>
    <col min="12505" max="12505" width="25.453125" style="160" customWidth="1"/>
    <col min="12506" max="12506" width="14.36328125" style="160" customWidth="1"/>
    <col min="12507" max="12507" width="4.54296875" style="160" customWidth="1"/>
    <col min="12508" max="12508" width="9.90625" style="160" customWidth="1"/>
    <col min="12509" max="12509" width="9.54296875" style="160" customWidth="1"/>
    <col min="12510" max="12729" width="7.90625" style="160"/>
    <col min="12730" max="12731" width="5.08984375" style="160" customWidth="1"/>
    <col min="12732" max="12732" width="5.36328125" style="160" customWidth="1"/>
    <col min="12733" max="12733" width="6.54296875" style="160" customWidth="1"/>
    <col min="12734" max="12734" width="8.6328125" style="160" customWidth="1"/>
    <col min="12735" max="12735" width="12.36328125" style="160" customWidth="1"/>
    <col min="12736" max="12736" width="10.54296875" style="160" customWidth="1"/>
    <col min="12737" max="12737" width="9.90625" style="160" customWidth="1"/>
    <col min="12738" max="12738" width="9.54296875" style="160" customWidth="1"/>
    <col min="12739" max="12744" width="8.08984375" style="160" customWidth="1"/>
    <col min="12745" max="12745" width="9.36328125" style="160" customWidth="1"/>
    <col min="12746" max="12746" width="8" style="160" customWidth="1"/>
    <col min="12747" max="12747" width="8.08984375" style="160" customWidth="1"/>
    <col min="12748" max="12748" width="7.453125" style="160" customWidth="1"/>
    <col min="12749" max="12749" width="7.6328125" style="160" customWidth="1"/>
    <col min="12750" max="12757" width="7.90625" style="160" hidden="1" customWidth="1"/>
    <col min="12758" max="12758" width="9.08984375" style="160" customWidth="1"/>
    <col min="12759" max="12759" width="8.6328125" style="160" customWidth="1"/>
    <col min="12760" max="12760" width="10.6328125" style="160" customWidth="1"/>
    <col min="12761" max="12761" width="25.453125" style="160" customWidth="1"/>
    <col min="12762" max="12762" width="14.36328125" style="160" customWidth="1"/>
    <col min="12763" max="12763" width="4.54296875" style="160" customWidth="1"/>
    <col min="12764" max="12764" width="9.90625" style="160" customWidth="1"/>
    <col min="12765" max="12765" width="9.54296875" style="160" customWidth="1"/>
    <col min="12766" max="12985" width="7.90625" style="160"/>
    <col min="12986" max="12987" width="5.08984375" style="160" customWidth="1"/>
    <col min="12988" max="12988" width="5.36328125" style="160" customWidth="1"/>
    <col min="12989" max="12989" width="6.54296875" style="160" customWidth="1"/>
    <col min="12990" max="12990" width="8.6328125" style="160" customWidth="1"/>
    <col min="12991" max="12991" width="12.36328125" style="160" customWidth="1"/>
    <col min="12992" max="12992" width="10.54296875" style="160" customWidth="1"/>
    <col min="12993" max="12993" width="9.90625" style="160" customWidth="1"/>
    <col min="12994" max="12994" width="9.54296875" style="160" customWidth="1"/>
    <col min="12995" max="13000" width="8.08984375" style="160" customWidth="1"/>
    <col min="13001" max="13001" width="9.36328125" style="160" customWidth="1"/>
    <col min="13002" max="13002" width="8" style="160" customWidth="1"/>
    <col min="13003" max="13003" width="8.08984375" style="160" customWidth="1"/>
    <col min="13004" max="13004" width="7.453125" style="160" customWidth="1"/>
    <col min="13005" max="13005" width="7.6328125" style="160" customWidth="1"/>
    <col min="13006" max="13013" width="7.90625" style="160" hidden="1" customWidth="1"/>
    <col min="13014" max="13014" width="9.08984375" style="160" customWidth="1"/>
    <col min="13015" max="13015" width="8.6328125" style="160" customWidth="1"/>
    <col min="13016" max="13016" width="10.6328125" style="160" customWidth="1"/>
    <col min="13017" max="13017" width="25.453125" style="160" customWidth="1"/>
    <col min="13018" max="13018" width="14.36328125" style="160" customWidth="1"/>
    <col min="13019" max="13019" width="4.54296875" style="160" customWidth="1"/>
    <col min="13020" max="13020" width="9.90625" style="160" customWidth="1"/>
    <col min="13021" max="13021" width="9.54296875" style="160" customWidth="1"/>
    <col min="13022" max="13241" width="7.90625" style="160"/>
    <col min="13242" max="13243" width="5.08984375" style="160" customWidth="1"/>
    <col min="13244" max="13244" width="5.36328125" style="160" customWidth="1"/>
    <col min="13245" max="13245" width="6.54296875" style="160" customWidth="1"/>
    <col min="13246" max="13246" width="8.6328125" style="160" customWidth="1"/>
    <col min="13247" max="13247" width="12.36328125" style="160" customWidth="1"/>
    <col min="13248" max="13248" width="10.54296875" style="160" customWidth="1"/>
    <col min="13249" max="13249" width="9.90625" style="160" customWidth="1"/>
    <col min="13250" max="13250" width="9.54296875" style="160" customWidth="1"/>
    <col min="13251" max="13256" width="8.08984375" style="160" customWidth="1"/>
    <col min="13257" max="13257" width="9.36328125" style="160" customWidth="1"/>
    <col min="13258" max="13258" width="8" style="160" customWidth="1"/>
    <col min="13259" max="13259" width="8.08984375" style="160" customWidth="1"/>
    <col min="13260" max="13260" width="7.453125" style="160" customWidth="1"/>
    <col min="13261" max="13261" width="7.6328125" style="160" customWidth="1"/>
    <col min="13262" max="13269" width="7.90625" style="160" hidden="1" customWidth="1"/>
    <col min="13270" max="13270" width="9.08984375" style="160" customWidth="1"/>
    <col min="13271" max="13271" width="8.6328125" style="160" customWidth="1"/>
    <col min="13272" max="13272" width="10.6328125" style="160" customWidth="1"/>
    <col min="13273" max="13273" width="25.453125" style="160" customWidth="1"/>
    <col min="13274" max="13274" width="14.36328125" style="160" customWidth="1"/>
    <col min="13275" max="13275" width="4.54296875" style="160" customWidth="1"/>
    <col min="13276" max="13276" width="9.90625" style="160" customWidth="1"/>
    <col min="13277" max="13277" width="9.54296875" style="160" customWidth="1"/>
    <col min="13278" max="13497" width="7.90625" style="160"/>
    <col min="13498" max="13499" width="5.08984375" style="160" customWidth="1"/>
    <col min="13500" max="13500" width="5.36328125" style="160" customWidth="1"/>
    <col min="13501" max="13501" width="6.54296875" style="160" customWidth="1"/>
    <col min="13502" max="13502" width="8.6328125" style="160" customWidth="1"/>
    <col min="13503" max="13503" width="12.36328125" style="160" customWidth="1"/>
    <col min="13504" max="13504" width="10.54296875" style="160" customWidth="1"/>
    <col min="13505" max="13505" width="9.90625" style="160" customWidth="1"/>
    <col min="13506" max="13506" width="9.54296875" style="160" customWidth="1"/>
    <col min="13507" max="13512" width="8.08984375" style="160" customWidth="1"/>
    <col min="13513" max="13513" width="9.36328125" style="160" customWidth="1"/>
    <col min="13514" max="13514" width="8" style="160" customWidth="1"/>
    <col min="13515" max="13515" width="8.08984375" style="160" customWidth="1"/>
    <col min="13516" max="13516" width="7.453125" style="160" customWidth="1"/>
    <col min="13517" max="13517" width="7.6328125" style="160" customWidth="1"/>
    <col min="13518" max="13525" width="7.90625" style="160" hidden="1" customWidth="1"/>
    <col min="13526" max="13526" width="9.08984375" style="160" customWidth="1"/>
    <col min="13527" max="13527" width="8.6328125" style="160" customWidth="1"/>
    <col min="13528" max="13528" width="10.6328125" style="160" customWidth="1"/>
    <col min="13529" max="13529" width="25.453125" style="160" customWidth="1"/>
    <col min="13530" max="13530" width="14.36328125" style="160" customWidth="1"/>
    <col min="13531" max="13531" width="4.54296875" style="160" customWidth="1"/>
    <col min="13532" max="13532" width="9.90625" style="160" customWidth="1"/>
    <col min="13533" max="13533" width="9.54296875" style="160" customWidth="1"/>
    <col min="13534" max="13753" width="7.90625" style="160"/>
    <col min="13754" max="13755" width="5.08984375" style="160" customWidth="1"/>
    <col min="13756" max="13756" width="5.36328125" style="160" customWidth="1"/>
    <col min="13757" max="13757" width="6.54296875" style="160" customWidth="1"/>
    <col min="13758" max="13758" width="8.6328125" style="160" customWidth="1"/>
    <col min="13759" max="13759" width="12.36328125" style="160" customWidth="1"/>
    <col min="13760" max="13760" width="10.54296875" style="160" customWidth="1"/>
    <col min="13761" max="13761" width="9.90625" style="160" customWidth="1"/>
    <col min="13762" max="13762" width="9.54296875" style="160" customWidth="1"/>
    <col min="13763" max="13768" width="8.08984375" style="160" customWidth="1"/>
    <col min="13769" max="13769" width="9.36328125" style="160" customWidth="1"/>
    <col min="13770" max="13770" width="8" style="160" customWidth="1"/>
    <col min="13771" max="13771" width="8.08984375" style="160" customWidth="1"/>
    <col min="13772" max="13772" width="7.453125" style="160" customWidth="1"/>
    <col min="13773" max="13773" width="7.6328125" style="160" customWidth="1"/>
    <col min="13774" max="13781" width="7.90625" style="160" hidden="1" customWidth="1"/>
    <col min="13782" max="13782" width="9.08984375" style="160" customWidth="1"/>
    <col min="13783" max="13783" width="8.6328125" style="160" customWidth="1"/>
    <col min="13784" max="13784" width="10.6328125" style="160" customWidth="1"/>
    <col min="13785" max="13785" width="25.453125" style="160" customWidth="1"/>
    <col min="13786" max="13786" width="14.36328125" style="160" customWidth="1"/>
    <col min="13787" max="13787" width="4.54296875" style="160" customWidth="1"/>
    <col min="13788" max="13788" width="9.90625" style="160" customWidth="1"/>
    <col min="13789" max="13789" width="9.54296875" style="160" customWidth="1"/>
    <col min="13790" max="14009" width="7.90625" style="160"/>
    <col min="14010" max="14011" width="5.08984375" style="160" customWidth="1"/>
    <col min="14012" max="14012" width="5.36328125" style="160" customWidth="1"/>
    <col min="14013" max="14013" width="6.54296875" style="160" customWidth="1"/>
    <col min="14014" max="14014" width="8.6328125" style="160" customWidth="1"/>
    <col min="14015" max="14015" width="12.36328125" style="160" customWidth="1"/>
    <col min="14016" max="14016" width="10.54296875" style="160" customWidth="1"/>
    <col min="14017" max="14017" width="9.90625" style="160" customWidth="1"/>
    <col min="14018" max="14018" width="9.54296875" style="160" customWidth="1"/>
    <col min="14019" max="14024" width="8.08984375" style="160" customWidth="1"/>
    <col min="14025" max="14025" width="9.36328125" style="160" customWidth="1"/>
    <col min="14026" max="14026" width="8" style="160" customWidth="1"/>
    <col min="14027" max="14027" width="8.08984375" style="160" customWidth="1"/>
    <col min="14028" max="14028" width="7.453125" style="160" customWidth="1"/>
    <col min="14029" max="14029" width="7.6328125" style="160" customWidth="1"/>
    <col min="14030" max="14037" width="7.90625" style="160" hidden="1" customWidth="1"/>
    <col min="14038" max="14038" width="9.08984375" style="160" customWidth="1"/>
    <col min="14039" max="14039" width="8.6328125" style="160" customWidth="1"/>
    <col min="14040" max="14040" width="10.6328125" style="160" customWidth="1"/>
    <col min="14041" max="14041" width="25.453125" style="160" customWidth="1"/>
    <col min="14042" max="14042" width="14.36328125" style="160" customWidth="1"/>
    <col min="14043" max="14043" width="4.54296875" style="160" customWidth="1"/>
    <col min="14044" max="14044" width="9.90625" style="160" customWidth="1"/>
    <col min="14045" max="14045" width="9.54296875" style="160" customWidth="1"/>
    <col min="14046" max="14265" width="7.90625" style="160"/>
    <col min="14266" max="14267" width="5.08984375" style="160" customWidth="1"/>
    <col min="14268" max="14268" width="5.36328125" style="160" customWidth="1"/>
    <col min="14269" max="14269" width="6.54296875" style="160" customWidth="1"/>
    <col min="14270" max="14270" width="8.6328125" style="160" customWidth="1"/>
    <col min="14271" max="14271" width="12.36328125" style="160" customWidth="1"/>
    <col min="14272" max="14272" width="10.54296875" style="160" customWidth="1"/>
    <col min="14273" max="14273" width="9.90625" style="160" customWidth="1"/>
    <col min="14274" max="14274" width="9.54296875" style="160" customWidth="1"/>
    <col min="14275" max="14280" width="8.08984375" style="160" customWidth="1"/>
    <col min="14281" max="14281" width="9.36328125" style="160" customWidth="1"/>
    <col min="14282" max="14282" width="8" style="160" customWidth="1"/>
    <col min="14283" max="14283" width="8.08984375" style="160" customWidth="1"/>
    <col min="14284" max="14284" width="7.453125" style="160" customWidth="1"/>
    <col min="14285" max="14285" width="7.6328125" style="160" customWidth="1"/>
    <col min="14286" max="14293" width="7.90625" style="160" hidden="1" customWidth="1"/>
    <col min="14294" max="14294" width="9.08984375" style="160" customWidth="1"/>
    <col min="14295" max="14295" width="8.6328125" style="160" customWidth="1"/>
    <col min="14296" max="14296" width="10.6328125" style="160" customWidth="1"/>
    <col min="14297" max="14297" width="25.453125" style="160" customWidth="1"/>
    <col min="14298" max="14298" width="14.36328125" style="160" customWidth="1"/>
    <col min="14299" max="14299" width="4.54296875" style="160" customWidth="1"/>
    <col min="14300" max="14300" width="9.90625" style="160" customWidth="1"/>
    <col min="14301" max="14301" width="9.54296875" style="160" customWidth="1"/>
    <col min="14302" max="14521" width="7.90625" style="160"/>
    <col min="14522" max="14523" width="5.08984375" style="160" customWidth="1"/>
    <col min="14524" max="14524" width="5.36328125" style="160" customWidth="1"/>
    <col min="14525" max="14525" width="6.54296875" style="160" customWidth="1"/>
    <col min="14526" max="14526" width="8.6328125" style="160" customWidth="1"/>
    <col min="14527" max="14527" width="12.36328125" style="160" customWidth="1"/>
    <col min="14528" max="14528" width="10.54296875" style="160" customWidth="1"/>
    <col min="14529" max="14529" width="9.90625" style="160" customWidth="1"/>
    <col min="14530" max="14530" width="9.54296875" style="160" customWidth="1"/>
    <col min="14531" max="14536" width="8.08984375" style="160" customWidth="1"/>
    <col min="14537" max="14537" width="9.36328125" style="160" customWidth="1"/>
    <col min="14538" max="14538" width="8" style="160" customWidth="1"/>
    <col min="14539" max="14539" width="8.08984375" style="160" customWidth="1"/>
    <col min="14540" max="14540" width="7.453125" style="160" customWidth="1"/>
    <col min="14541" max="14541" width="7.6328125" style="160" customWidth="1"/>
    <col min="14542" max="14549" width="7.90625" style="160" hidden="1" customWidth="1"/>
    <col min="14550" max="14550" width="9.08984375" style="160" customWidth="1"/>
    <col min="14551" max="14551" width="8.6328125" style="160" customWidth="1"/>
    <col min="14552" max="14552" width="10.6328125" style="160" customWidth="1"/>
    <col min="14553" max="14553" width="25.453125" style="160" customWidth="1"/>
    <col min="14554" max="14554" width="14.36328125" style="160" customWidth="1"/>
    <col min="14555" max="14555" width="4.54296875" style="160" customWidth="1"/>
    <col min="14556" max="14556" width="9.90625" style="160" customWidth="1"/>
    <col min="14557" max="14557" width="9.54296875" style="160" customWidth="1"/>
    <col min="14558" max="14777" width="7.90625" style="160"/>
    <col min="14778" max="14779" width="5.08984375" style="160" customWidth="1"/>
    <col min="14780" max="14780" width="5.36328125" style="160" customWidth="1"/>
    <col min="14781" max="14781" width="6.54296875" style="160" customWidth="1"/>
    <col min="14782" max="14782" width="8.6328125" style="160" customWidth="1"/>
    <col min="14783" max="14783" width="12.36328125" style="160" customWidth="1"/>
    <col min="14784" max="14784" width="10.54296875" style="160" customWidth="1"/>
    <col min="14785" max="14785" width="9.90625" style="160" customWidth="1"/>
    <col min="14786" max="14786" width="9.54296875" style="160" customWidth="1"/>
    <col min="14787" max="14792" width="8.08984375" style="160" customWidth="1"/>
    <col min="14793" max="14793" width="9.36328125" style="160" customWidth="1"/>
    <col min="14794" max="14794" width="8" style="160" customWidth="1"/>
    <col min="14795" max="14795" width="8.08984375" style="160" customWidth="1"/>
    <col min="14796" max="14796" width="7.453125" style="160" customWidth="1"/>
    <col min="14797" max="14797" width="7.6328125" style="160" customWidth="1"/>
    <col min="14798" max="14805" width="7.90625" style="160" hidden="1" customWidth="1"/>
    <col min="14806" max="14806" width="9.08984375" style="160" customWidth="1"/>
    <col min="14807" max="14807" width="8.6328125" style="160" customWidth="1"/>
    <col min="14808" max="14808" width="10.6328125" style="160" customWidth="1"/>
    <col min="14809" max="14809" width="25.453125" style="160" customWidth="1"/>
    <col min="14810" max="14810" width="14.36328125" style="160" customWidth="1"/>
    <col min="14811" max="14811" width="4.54296875" style="160" customWidth="1"/>
    <col min="14812" max="14812" width="9.90625" style="160" customWidth="1"/>
    <col min="14813" max="14813" width="9.54296875" style="160" customWidth="1"/>
    <col min="14814" max="15033" width="7.90625" style="160"/>
    <col min="15034" max="15035" width="5.08984375" style="160" customWidth="1"/>
    <col min="15036" max="15036" width="5.36328125" style="160" customWidth="1"/>
    <col min="15037" max="15037" width="6.54296875" style="160" customWidth="1"/>
    <col min="15038" max="15038" width="8.6328125" style="160" customWidth="1"/>
    <col min="15039" max="15039" width="12.36328125" style="160" customWidth="1"/>
    <col min="15040" max="15040" width="10.54296875" style="160" customWidth="1"/>
    <col min="15041" max="15041" width="9.90625" style="160" customWidth="1"/>
    <col min="15042" max="15042" width="9.54296875" style="160" customWidth="1"/>
    <col min="15043" max="15048" width="8.08984375" style="160" customWidth="1"/>
    <col min="15049" max="15049" width="9.36328125" style="160" customWidth="1"/>
    <col min="15050" max="15050" width="8" style="160" customWidth="1"/>
    <col min="15051" max="15051" width="8.08984375" style="160" customWidth="1"/>
    <col min="15052" max="15052" width="7.453125" style="160" customWidth="1"/>
    <col min="15053" max="15053" width="7.6328125" style="160" customWidth="1"/>
    <col min="15054" max="15061" width="7.90625" style="160" hidden="1" customWidth="1"/>
    <col min="15062" max="15062" width="9.08984375" style="160" customWidth="1"/>
    <col min="15063" max="15063" width="8.6328125" style="160" customWidth="1"/>
    <col min="15064" max="15064" width="10.6328125" style="160" customWidth="1"/>
    <col min="15065" max="15065" width="25.453125" style="160" customWidth="1"/>
    <col min="15066" max="15066" width="14.36328125" style="160" customWidth="1"/>
    <col min="15067" max="15067" width="4.54296875" style="160" customWidth="1"/>
    <col min="15068" max="15068" width="9.90625" style="160" customWidth="1"/>
    <col min="15069" max="15069" width="9.54296875" style="160" customWidth="1"/>
    <col min="15070" max="15289" width="7.90625" style="160"/>
    <col min="15290" max="15291" width="5.08984375" style="160" customWidth="1"/>
    <col min="15292" max="15292" width="5.36328125" style="160" customWidth="1"/>
    <col min="15293" max="15293" width="6.54296875" style="160" customWidth="1"/>
    <col min="15294" max="15294" width="8.6328125" style="160" customWidth="1"/>
    <col min="15295" max="15295" width="12.36328125" style="160" customWidth="1"/>
    <col min="15296" max="15296" width="10.54296875" style="160" customWidth="1"/>
    <col min="15297" max="15297" width="9.90625" style="160" customWidth="1"/>
    <col min="15298" max="15298" width="9.54296875" style="160" customWidth="1"/>
    <col min="15299" max="15304" width="8.08984375" style="160" customWidth="1"/>
    <col min="15305" max="15305" width="9.36328125" style="160" customWidth="1"/>
    <col min="15306" max="15306" width="8" style="160" customWidth="1"/>
    <col min="15307" max="15307" width="8.08984375" style="160" customWidth="1"/>
    <col min="15308" max="15308" width="7.453125" style="160" customWidth="1"/>
    <col min="15309" max="15309" width="7.6328125" style="160" customWidth="1"/>
    <col min="15310" max="15317" width="7.90625" style="160" hidden="1" customWidth="1"/>
    <col min="15318" max="15318" width="9.08984375" style="160" customWidth="1"/>
    <col min="15319" max="15319" width="8.6328125" style="160" customWidth="1"/>
    <col min="15320" max="15320" width="10.6328125" style="160" customWidth="1"/>
    <col min="15321" max="15321" width="25.453125" style="160" customWidth="1"/>
    <col min="15322" max="15322" width="14.36328125" style="160" customWidth="1"/>
    <col min="15323" max="15323" width="4.54296875" style="160" customWidth="1"/>
    <col min="15324" max="15324" width="9.90625" style="160" customWidth="1"/>
    <col min="15325" max="15325" width="9.54296875" style="160" customWidth="1"/>
    <col min="15326" max="15545" width="7.90625" style="160"/>
    <col min="15546" max="15547" width="5.08984375" style="160" customWidth="1"/>
    <col min="15548" max="15548" width="5.36328125" style="160" customWidth="1"/>
    <col min="15549" max="15549" width="6.54296875" style="160" customWidth="1"/>
    <col min="15550" max="15550" width="8.6328125" style="160" customWidth="1"/>
    <col min="15551" max="15551" width="12.36328125" style="160" customWidth="1"/>
    <col min="15552" max="15552" width="10.54296875" style="160" customWidth="1"/>
    <col min="15553" max="15553" width="9.90625" style="160" customWidth="1"/>
    <col min="15554" max="15554" width="9.54296875" style="160" customWidth="1"/>
    <col min="15555" max="15560" width="8.08984375" style="160" customWidth="1"/>
    <col min="15561" max="15561" width="9.36328125" style="160" customWidth="1"/>
    <col min="15562" max="15562" width="8" style="160" customWidth="1"/>
    <col min="15563" max="15563" width="8.08984375" style="160" customWidth="1"/>
    <col min="15564" max="15564" width="7.453125" style="160" customWidth="1"/>
    <col min="15565" max="15565" width="7.6328125" style="160" customWidth="1"/>
    <col min="15566" max="15573" width="7.90625" style="160" hidden="1" customWidth="1"/>
    <col min="15574" max="15574" width="9.08984375" style="160" customWidth="1"/>
    <col min="15575" max="15575" width="8.6328125" style="160" customWidth="1"/>
    <col min="15576" max="15576" width="10.6328125" style="160" customWidth="1"/>
    <col min="15577" max="15577" width="25.453125" style="160" customWidth="1"/>
    <col min="15578" max="15578" width="14.36328125" style="160" customWidth="1"/>
    <col min="15579" max="15579" width="4.54296875" style="160" customWidth="1"/>
    <col min="15580" max="15580" width="9.90625" style="160" customWidth="1"/>
    <col min="15581" max="15581" width="9.54296875" style="160" customWidth="1"/>
    <col min="15582" max="15801" width="7.90625" style="160"/>
    <col min="15802" max="15803" width="5.08984375" style="160" customWidth="1"/>
    <col min="15804" max="15804" width="5.36328125" style="160" customWidth="1"/>
    <col min="15805" max="15805" width="6.54296875" style="160" customWidth="1"/>
    <col min="15806" max="15806" width="8.6328125" style="160" customWidth="1"/>
    <col min="15807" max="15807" width="12.36328125" style="160" customWidth="1"/>
    <col min="15808" max="15808" width="10.54296875" style="160" customWidth="1"/>
    <col min="15809" max="15809" width="9.90625" style="160" customWidth="1"/>
    <col min="15810" max="15810" width="9.54296875" style="160" customWidth="1"/>
    <col min="15811" max="15816" width="8.08984375" style="160" customWidth="1"/>
    <col min="15817" max="15817" width="9.36328125" style="160" customWidth="1"/>
    <col min="15818" max="15818" width="8" style="160" customWidth="1"/>
    <col min="15819" max="15819" width="8.08984375" style="160" customWidth="1"/>
    <col min="15820" max="15820" width="7.453125" style="160" customWidth="1"/>
    <col min="15821" max="15821" width="7.6328125" style="160" customWidth="1"/>
    <col min="15822" max="15829" width="7.90625" style="160" hidden="1" customWidth="1"/>
    <col min="15830" max="15830" width="9.08984375" style="160" customWidth="1"/>
    <col min="15831" max="15831" width="8.6328125" style="160" customWidth="1"/>
    <col min="15832" max="15832" width="10.6328125" style="160" customWidth="1"/>
    <col min="15833" max="15833" width="25.453125" style="160" customWidth="1"/>
    <col min="15834" max="15834" width="14.36328125" style="160" customWidth="1"/>
    <col min="15835" max="15835" width="4.54296875" style="160" customWidth="1"/>
    <col min="15836" max="15836" width="9.90625" style="160" customWidth="1"/>
    <col min="15837" max="15837" width="9.54296875" style="160" customWidth="1"/>
    <col min="15838" max="16057" width="7.90625" style="160"/>
    <col min="16058" max="16059" width="5.08984375" style="160" customWidth="1"/>
    <col min="16060" max="16060" width="5.36328125" style="160" customWidth="1"/>
    <col min="16061" max="16061" width="6.54296875" style="160" customWidth="1"/>
    <col min="16062" max="16062" width="8.6328125" style="160" customWidth="1"/>
    <col min="16063" max="16063" width="12.36328125" style="160" customWidth="1"/>
    <col min="16064" max="16064" width="10.54296875" style="160" customWidth="1"/>
    <col min="16065" max="16065" width="9.90625" style="160" customWidth="1"/>
    <col min="16066" max="16066" width="9.54296875" style="160" customWidth="1"/>
    <col min="16067" max="16072" width="8.08984375" style="160" customWidth="1"/>
    <col min="16073" max="16073" width="9.36328125" style="160" customWidth="1"/>
    <col min="16074" max="16074" width="8" style="160" customWidth="1"/>
    <col min="16075" max="16075" width="8.08984375" style="160" customWidth="1"/>
    <col min="16076" max="16076" width="7.453125" style="160" customWidth="1"/>
    <col min="16077" max="16077" width="7.6328125" style="160" customWidth="1"/>
    <col min="16078" max="16085" width="7.90625" style="160" hidden="1" customWidth="1"/>
    <col min="16086" max="16086" width="9.08984375" style="160" customWidth="1"/>
    <col min="16087" max="16087" width="8.6328125" style="160" customWidth="1"/>
    <col min="16088" max="16088" width="10.6328125" style="160" customWidth="1"/>
    <col min="16089" max="16089" width="25.453125" style="160" customWidth="1"/>
    <col min="16090" max="16090" width="14.36328125" style="160" customWidth="1"/>
    <col min="16091" max="16091" width="4.54296875" style="160" customWidth="1"/>
    <col min="16092" max="16092" width="9.90625" style="160" customWidth="1"/>
    <col min="16093" max="16093" width="9.54296875" style="160" customWidth="1"/>
    <col min="16094"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1254</v>
      </c>
      <c r="B3" s="168"/>
      <c r="C3" s="173"/>
      <c r="D3" s="173"/>
      <c r="E3" s="173"/>
      <c r="F3" s="173"/>
      <c r="G3" s="174"/>
      <c r="H3" s="175"/>
      <c r="I3" s="175"/>
    </row>
    <row r="4" spans="1:11" s="159" customFormat="1" ht="12">
      <c r="A4" s="1315" t="s">
        <v>1255</v>
      </c>
      <c r="B4" s="1315" t="s">
        <v>41</v>
      </c>
      <c r="C4" s="1316" t="s">
        <v>42</v>
      </c>
      <c r="D4" s="1317" t="s">
        <v>43</v>
      </c>
      <c r="E4" s="1317" t="s">
        <v>44</v>
      </c>
      <c r="F4" s="1317" t="s">
        <v>1285</v>
      </c>
      <c r="G4" s="1321" t="s">
        <v>47</v>
      </c>
      <c r="H4" s="1317" t="s">
        <v>1256</v>
      </c>
      <c r="I4" s="1319" t="s">
        <v>1257</v>
      </c>
      <c r="J4" s="1318" t="s">
        <v>49</v>
      </c>
      <c r="K4" s="1318" t="s">
        <v>1258</v>
      </c>
    </row>
    <row r="5" spans="1:11" s="159" customFormat="1" ht="12">
      <c r="A5" s="1315"/>
      <c r="B5" s="1315"/>
      <c r="C5" s="1316"/>
      <c r="D5" s="1317"/>
      <c r="E5" s="1317"/>
      <c r="F5" s="1317"/>
      <c r="G5" s="1321"/>
      <c r="H5" s="1317"/>
      <c r="I5" s="1320"/>
      <c r="J5" s="1318"/>
      <c r="K5" s="1318"/>
    </row>
    <row r="6" spans="1:11" ht="12">
      <c r="A6" s="134"/>
      <c r="B6" s="527" t="s">
        <v>181</v>
      </c>
      <c r="C6" s="134"/>
      <c r="D6" s="134"/>
      <c r="E6" s="134"/>
      <c r="F6" s="134"/>
      <c r="G6" s="133"/>
      <c r="H6" s="134"/>
      <c r="I6" s="134"/>
      <c r="J6" s="134"/>
      <c r="K6" s="134"/>
    </row>
    <row r="7" spans="1:11" ht="12">
      <c r="A7" s="134">
        <v>1</v>
      </c>
      <c r="B7" s="134">
        <v>1</v>
      </c>
      <c r="C7" s="134"/>
      <c r="D7" s="132" t="s">
        <v>71</v>
      </c>
      <c r="E7" s="134" t="s">
        <v>62</v>
      </c>
      <c r="F7" s="134"/>
      <c r="G7" s="133" t="s">
        <v>228</v>
      </c>
      <c r="H7" s="133" t="s">
        <v>228</v>
      </c>
      <c r="I7" s="134" t="s">
        <v>1260</v>
      </c>
      <c r="J7" s="134" t="s">
        <v>1261</v>
      </c>
      <c r="K7" s="134"/>
    </row>
    <row r="8" spans="1:11" ht="12.9" customHeight="1">
      <c r="A8" s="134">
        <v>2</v>
      </c>
      <c r="B8" s="134">
        <v>2</v>
      </c>
      <c r="D8" s="132" t="s">
        <v>66</v>
      </c>
      <c r="E8" s="134" t="s">
        <v>53</v>
      </c>
      <c r="G8" s="133" t="s">
        <v>233</v>
      </c>
      <c r="H8" s="133" t="s">
        <v>233</v>
      </c>
      <c r="I8" s="134" t="s">
        <v>1260</v>
      </c>
      <c r="J8" s="134" t="s">
        <v>1261</v>
      </c>
      <c r="K8" s="134"/>
    </row>
    <row r="9" spans="1:11" ht="12.9" customHeight="1">
      <c r="A9" s="137">
        <v>3</v>
      </c>
      <c r="B9" s="137">
        <v>3</v>
      </c>
      <c r="D9" s="132" t="s">
        <v>79</v>
      </c>
      <c r="E9" s="137" t="s">
        <v>76</v>
      </c>
      <c r="G9" s="186" t="s">
        <v>246</v>
      </c>
      <c r="H9" s="186" t="s">
        <v>246</v>
      </c>
      <c r="I9" s="137" t="s">
        <v>1260</v>
      </c>
      <c r="J9" s="137" t="s">
        <v>1261</v>
      </c>
      <c r="K9" s="137"/>
    </row>
    <row r="10" spans="1:11" ht="12.9" customHeight="1">
      <c r="A10" s="134">
        <v>4</v>
      </c>
      <c r="B10" s="134">
        <v>4</v>
      </c>
      <c r="C10" s="134"/>
      <c r="D10" s="132" t="s">
        <v>94</v>
      </c>
      <c r="E10" s="134" t="s">
        <v>62</v>
      </c>
      <c r="F10" s="134"/>
      <c r="G10" s="197" t="s">
        <v>241</v>
      </c>
      <c r="H10" s="197" t="s">
        <v>241</v>
      </c>
      <c r="I10" s="134" t="s">
        <v>1260</v>
      </c>
      <c r="J10" s="134" t="s">
        <v>1261</v>
      </c>
      <c r="K10" s="134"/>
    </row>
    <row r="11" spans="1:11" ht="12.9" customHeight="1">
      <c r="A11" s="134"/>
      <c r="B11" s="154" t="s">
        <v>247</v>
      </c>
      <c r="C11" s="134"/>
      <c r="D11" s="134"/>
      <c r="E11" s="134"/>
      <c r="F11" s="134"/>
      <c r="G11" s="133"/>
      <c r="H11" s="134"/>
      <c r="I11" s="134"/>
      <c r="J11" s="134"/>
      <c r="K11" s="134"/>
    </row>
    <row r="12" spans="1:11" ht="12.9" customHeight="1">
      <c r="A12" s="134">
        <v>5</v>
      </c>
      <c r="B12" s="134">
        <v>1</v>
      </c>
      <c r="C12" s="134"/>
      <c r="D12" s="132" t="s">
        <v>72</v>
      </c>
      <c r="E12" s="134" t="s">
        <v>62</v>
      </c>
      <c r="F12" s="134"/>
      <c r="G12" s="133" t="s">
        <v>822</v>
      </c>
      <c r="H12" s="134" t="s">
        <v>819</v>
      </c>
      <c r="I12" s="134" t="s">
        <v>1260</v>
      </c>
      <c r="J12" s="134" t="s">
        <v>1261</v>
      </c>
      <c r="K12" s="134"/>
    </row>
    <row r="13" spans="1:11" ht="12.9" customHeight="1">
      <c r="A13" s="134">
        <v>6</v>
      </c>
      <c r="B13" s="134">
        <v>2</v>
      </c>
      <c r="C13" s="134"/>
      <c r="D13" s="132" t="s">
        <v>101</v>
      </c>
      <c r="E13" s="134" t="s">
        <v>76</v>
      </c>
      <c r="F13" s="134"/>
      <c r="G13" s="133" t="s">
        <v>189</v>
      </c>
      <c r="H13" s="134" t="s">
        <v>189</v>
      </c>
      <c r="I13" s="134" t="s">
        <v>1260</v>
      </c>
      <c r="J13" s="134" t="s">
        <v>1261</v>
      </c>
      <c r="K13" s="134"/>
    </row>
    <row r="14" spans="1:11" ht="12.9" customHeight="1">
      <c r="A14" s="134">
        <v>7</v>
      </c>
      <c r="B14" s="134">
        <v>3</v>
      </c>
      <c r="D14" s="132" t="s">
        <v>87</v>
      </c>
      <c r="E14" s="134" t="s">
        <v>62</v>
      </c>
      <c r="F14" s="176"/>
      <c r="G14" s="133" t="s">
        <v>250</v>
      </c>
      <c r="H14" s="133" t="s">
        <v>250</v>
      </c>
      <c r="I14" s="134" t="s">
        <v>1260</v>
      </c>
      <c r="J14" s="134" t="s">
        <v>1261</v>
      </c>
      <c r="K14" s="134"/>
    </row>
    <row r="15" spans="1:11" ht="12.9" customHeight="1">
      <c r="A15" s="134">
        <v>8</v>
      </c>
      <c r="B15" s="134">
        <v>4</v>
      </c>
      <c r="D15" s="132" t="s">
        <v>102</v>
      </c>
      <c r="E15" s="134" t="s">
        <v>53</v>
      </c>
      <c r="F15" s="176"/>
      <c r="G15" s="133" t="s">
        <v>253</v>
      </c>
      <c r="H15" s="133" t="s">
        <v>253</v>
      </c>
      <c r="I15" s="134" t="s">
        <v>1260</v>
      </c>
      <c r="J15" s="134" t="s">
        <v>1261</v>
      </c>
      <c r="K15" s="134"/>
    </row>
    <row r="16" spans="1:11" ht="12.9" customHeight="1">
      <c r="A16" s="134">
        <v>9</v>
      </c>
      <c r="B16" s="134">
        <v>5</v>
      </c>
      <c r="D16" s="132" t="s">
        <v>75</v>
      </c>
      <c r="E16" s="134" t="s">
        <v>76</v>
      </c>
      <c r="F16" s="176"/>
      <c r="G16" s="133" t="s">
        <v>255</v>
      </c>
      <c r="H16" s="133" t="s">
        <v>255</v>
      </c>
      <c r="I16" s="134" t="s">
        <v>1260</v>
      </c>
      <c r="J16" s="134" t="s">
        <v>1261</v>
      </c>
      <c r="K16" s="134"/>
    </row>
    <row r="17" spans="1:11" ht="12.9" customHeight="1">
      <c r="A17" s="134">
        <v>10</v>
      </c>
      <c r="B17" s="134">
        <v>6</v>
      </c>
      <c r="D17" s="132" t="s">
        <v>81</v>
      </c>
      <c r="E17" s="134" t="s">
        <v>62</v>
      </c>
      <c r="G17" s="133" t="s">
        <v>826</v>
      </c>
      <c r="H17" s="133" t="s">
        <v>826</v>
      </c>
      <c r="I17" s="134" t="s">
        <v>1260</v>
      </c>
      <c r="J17" s="134" t="s">
        <v>1261</v>
      </c>
      <c r="K17" s="134"/>
    </row>
    <row r="18" spans="1:11" ht="12.9" customHeight="1">
      <c r="A18" s="134">
        <v>11</v>
      </c>
      <c r="B18" s="134">
        <v>7</v>
      </c>
      <c r="D18" s="132" t="s">
        <v>105</v>
      </c>
      <c r="E18" s="134" t="s">
        <v>62</v>
      </c>
      <c r="G18" s="133" t="s">
        <v>824</v>
      </c>
      <c r="H18" s="133" t="s">
        <v>824</v>
      </c>
      <c r="I18" s="134" t="s">
        <v>1260</v>
      </c>
      <c r="J18" s="134" t="s">
        <v>1261</v>
      </c>
      <c r="K18" s="134"/>
    </row>
    <row r="19" spans="1:11" ht="12.9" customHeight="1">
      <c r="A19" s="134">
        <v>12</v>
      </c>
      <c r="B19" s="134">
        <v>8</v>
      </c>
      <c r="D19" s="132" t="s">
        <v>106</v>
      </c>
      <c r="E19" s="134" t="s">
        <v>62</v>
      </c>
      <c r="G19" s="133" t="s">
        <v>256</v>
      </c>
      <c r="H19" s="133" t="s">
        <v>256</v>
      </c>
      <c r="I19" s="134" t="s">
        <v>1260</v>
      </c>
      <c r="J19" s="134" t="s">
        <v>1261</v>
      </c>
      <c r="K19" s="134"/>
    </row>
    <row r="20" spans="1:11" ht="12.9" customHeight="1">
      <c r="A20" s="134">
        <v>13</v>
      </c>
      <c r="B20" s="134">
        <v>9</v>
      </c>
      <c r="D20" s="132" t="s">
        <v>68</v>
      </c>
      <c r="E20" s="140" t="s">
        <v>62</v>
      </c>
      <c r="G20" s="133" t="s">
        <v>261</v>
      </c>
      <c r="H20" s="133" t="s">
        <v>261</v>
      </c>
      <c r="I20" s="134" t="s">
        <v>1260</v>
      </c>
      <c r="J20" s="134" t="s">
        <v>1261</v>
      </c>
      <c r="K20" s="134"/>
    </row>
    <row r="21" spans="1:11" ht="12.9" customHeight="1">
      <c r="A21" s="134">
        <v>14</v>
      </c>
      <c r="B21" s="134">
        <v>10</v>
      </c>
      <c r="D21" s="132" t="s">
        <v>144</v>
      </c>
      <c r="E21" s="134" t="s">
        <v>76</v>
      </c>
      <c r="G21" s="133" t="s">
        <v>827</v>
      </c>
      <c r="H21" s="133" t="s">
        <v>827</v>
      </c>
      <c r="I21" s="134" t="s">
        <v>1260</v>
      </c>
      <c r="J21" s="134" t="s">
        <v>1261</v>
      </c>
      <c r="K21" s="134"/>
    </row>
    <row r="22" spans="1:11" ht="12.9" customHeight="1">
      <c r="A22" s="134">
        <v>15</v>
      </c>
      <c r="B22" s="134">
        <v>11</v>
      </c>
      <c r="D22" s="132" t="s">
        <v>96</v>
      </c>
      <c r="E22" s="134" t="s">
        <v>62</v>
      </c>
      <c r="G22" s="133" t="s">
        <v>827</v>
      </c>
      <c r="H22" s="133" t="s">
        <v>827</v>
      </c>
      <c r="I22" s="134" t="s">
        <v>1260</v>
      </c>
      <c r="J22" s="134" t="s">
        <v>1268</v>
      </c>
      <c r="K22" s="134"/>
    </row>
    <row r="23" spans="1:11" ht="12.9" customHeight="1">
      <c r="A23" s="134">
        <v>16</v>
      </c>
      <c r="B23" s="134">
        <v>12</v>
      </c>
      <c r="D23" s="132" t="s">
        <v>133</v>
      </c>
      <c r="E23" s="140" t="s">
        <v>62</v>
      </c>
      <c r="G23" s="133" t="s">
        <v>258</v>
      </c>
      <c r="H23" s="133" t="s">
        <v>258</v>
      </c>
      <c r="I23" s="134" t="s">
        <v>1260</v>
      </c>
      <c r="J23" s="134" t="s">
        <v>1261</v>
      </c>
      <c r="K23" s="134"/>
    </row>
    <row r="24" spans="1:11" ht="12.9" customHeight="1">
      <c r="A24" s="134">
        <v>17</v>
      </c>
      <c r="B24" s="134">
        <v>13</v>
      </c>
      <c r="D24" s="132" t="s">
        <v>162</v>
      </c>
      <c r="E24" s="134" t="s">
        <v>62</v>
      </c>
      <c r="G24" s="133" t="s">
        <v>262</v>
      </c>
      <c r="H24" s="133" t="s">
        <v>262</v>
      </c>
      <c r="I24" s="134" t="s">
        <v>1260</v>
      </c>
      <c r="J24" s="134" t="s">
        <v>1268</v>
      </c>
      <c r="K24" s="134"/>
    </row>
    <row r="25" spans="1:11" ht="12.9" customHeight="1">
      <c r="A25" s="134">
        <v>18</v>
      </c>
      <c r="B25" s="134">
        <v>14</v>
      </c>
      <c r="D25" s="132" t="s">
        <v>137</v>
      </c>
      <c r="E25" s="140" t="s">
        <v>76</v>
      </c>
      <c r="G25" s="133" t="s">
        <v>262</v>
      </c>
      <c r="H25" s="133" t="s">
        <v>262</v>
      </c>
      <c r="I25" s="134" t="s">
        <v>1260</v>
      </c>
      <c r="J25" s="134" t="s">
        <v>1261</v>
      </c>
      <c r="K25" s="134"/>
    </row>
    <row r="26" spans="1:11" ht="12.9" customHeight="1">
      <c r="A26" s="134">
        <v>19</v>
      </c>
      <c r="B26" s="134">
        <v>15</v>
      </c>
      <c r="D26" s="132" t="s">
        <v>118</v>
      </c>
      <c r="E26" s="140" t="s">
        <v>76</v>
      </c>
      <c r="G26" s="134" t="s">
        <v>272</v>
      </c>
      <c r="H26" s="134" t="s">
        <v>272</v>
      </c>
      <c r="I26" s="134" t="s">
        <v>1260</v>
      </c>
      <c r="J26" s="134" t="s">
        <v>1261</v>
      </c>
      <c r="K26" s="134"/>
    </row>
    <row r="27" spans="1:11" ht="12.9" customHeight="1">
      <c r="A27" s="134">
        <v>20</v>
      </c>
      <c r="B27" s="134">
        <v>16</v>
      </c>
      <c r="D27" s="132" t="s">
        <v>123</v>
      </c>
      <c r="E27" s="140" t="s">
        <v>76</v>
      </c>
      <c r="G27" s="134" t="s">
        <v>272</v>
      </c>
      <c r="H27" s="134" t="s">
        <v>272</v>
      </c>
      <c r="I27" s="134" t="s">
        <v>1260</v>
      </c>
      <c r="J27" s="134" t="s">
        <v>1268</v>
      </c>
      <c r="K27" s="134"/>
    </row>
    <row r="28" spans="1:11" ht="12.9" customHeight="1">
      <c r="A28" s="134">
        <v>21</v>
      </c>
      <c r="B28" s="134">
        <v>17</v>
      </c>
      <c r="D28" s="132" t="s">
        <v>163</v>
      </c>
      <c r="E28" s="140" t="s">
        <v>76</v>
      </c>
      <c r="G28" s="134" t="s">
        <v>264</v>
      </c>
      <c r="H28" s="134" t="s">
        <v>264</v>
      </c>
      <c r="I28" s="134" t="s">
        <v>1260</v>
      </c>
      <c r="J28" s="134" t="s">
        <v>1261</v>
      </c>
      <c r="K28" s="134"/>
    </row>
    <row r="29" spans="1:11" ht="12.9" customHeight="1">
      <c r="A29" s="134">
        <v>22</v>
      </c>
      <c r="B29" s="134">
        <v>18</v>
      </c>
      <c r="D29" s="132" t="s">
        <v>146</v>
      </c>
      <c r="E29" s="140" t="s">
        <v>62</v>
      </c>
      <c r="G29" s="134" t="s">
        <v>269</v>
      </c>
      <c r="H29" s="134" t="s">
        <v>269</v>
      </c>
      <c r="I29" s="134" t="s">
        <v>1260</v>
      </c>
      <c r="J29" s="134" t="s">
        <v>1261</v>
      </c>
      <c r="K29" s="134"/>
    </row>
    <row r="30" spans="1:11" ht="12.9" customHeight="1">
      <c r="A30" s="134">
        <v>23</v>
      </c>
      <c r="B30" s="134">
        <v>19</v>
      </c>
      <c r="D30" s="132" t="s">
        <v>150</v>
      </c>
      <c r="E30" s="140" t="s">
        <v>62</v>
      </c>
      <c r="G30" s="134" t="s">
        <v>266</v>
      </c>
      <c r="H30" s="134" t="s">
        <v>266</v>
      </c>
      <c r="I30" s="134" t="s">
        <v>1260</v>
      </c>
      <c r="J30" s="134" t="s">
        <v>1261</v>
      </c>
      <c r="K30" s="134"/>
    </row>
    <row r="31" spans="1:11" ht="12.9" customHeight="1">
      <c r="A31" s="134">
        <v>24</v>
      </c>
      <c r="B31" s="134">
        <v>20</v>
      </c>
      <c r="D31" s="132" t="s">
        <v>95</v>
      </c>
      <c r="E31" s="134" t="s">
        <v>76</v>
      </c>
      <c r="G31" s="134" t="s">
        <v>266</v>
      </c>
      <c r="H31" s="134" t="s">
        <v>266</v>
      </c>
      <c r="I31" s="134" t="s">
        <v>1260</v>
      </c>
      <c r="J31" s="134" t="s">
        <v>1268</v>
      </c>
      <c r="K31" s="134"/>
    </row>
    <row r="32" spans="1:11" ht="12.9" customHeight="1">
      <c r="A32" s="134">
        <v>25</v>
      </c>
      <c r="B32" s="134">
        <v>21</v>
      </c>
      <c r="D32" s="132" t="s">
        <v>127</v>
      </c>
      <c r="E32" s="140" t="s">
        <v>76</v>
      </c>
      <c r="G32" s="134" t="s">
        <v>274</v>
      </c>
      <c r="H32" s="134" t="s">
        <v>274</v>
      </c>
      <c r="I32" s="134" t="s">
        <v>1260</v>
      </c>
      <c r="J32" s="134" t="s">
        <v>1261</v>
      </c>
      <c r="K32" s="134"/>
    </row>
    <row r="33" spans="1:11" ht="12.9" customHeight="1">
      <c r="A33" s="134">
        <v>26</v>
      </c>
      <c r="B33" s="134">
        <v>22</v>
      </c>
      <c r="D33" s="132" t="s">
        <v>134</v>
      </c>
      <c r="E33" s="140" t="s">
        <v>76</v>
      </c>
      <c r="G33" s="134" t="s">
        <v>277</v>
      </c>
      <c r="H33" s="134" t="s">
        <v>277</v>
      </c>
      <c r="I33" s="134" t="s">
        <v>1260</v>
      </c>
      <c r="J33" s="134" t="s">
        <v>1261</v>
      </c>
      <c r="K33" s="134"/>
    </row>
    <row r="34" spans="1:11" ht="12.9" customHeight="1">
      <c r="A34" s="134">
        <v>27</v>
      </c>
      <c r="B34" s="134">
        <v>23</v>
      </c>
      <c r="D34" s="132" t="s">
        <v>91</v>
      </c>
      <c r="E34" s="134" t="s">
        <v>62</v>
      </c>
      <c r="G34" s="134" t="s">
        <v>277</v>
      </c>
      <c r="H34" s="134" t="s">
        <v>277</v>
      </c>
      <c r="I34" s="134" t="s">
        <v>1260</v>
      </c>
      <c r="J34" s="134" t="s">
        <v>1268</v>
      </c>
      <c r="K34" s="134"/>
    </row>
    <row r="35" spans="1:11" ht="12.9" customHeight="1">
      <c r="A35" s="134">
        <v>28</v>
      </c>
      <c r="B35" s="134">
        <v>24</v>
      </c>
      <c r="D35" s="132" t="s">
        <v>136</v>
      </c>
      <c r="E35" s="134" t="s">
        <v>76</v>
      </c>
      <c r="G35" s="134" t="s">
        <v>1286</v>
      </c>
      <c r="H35" s="134" t="s">
        <v>1286</v>
      </c>
      <c r="I35" s="134" t="s">
        <v>1260</v>
      </c>
      <c r="J35" s="134" t="s">
        <v>1261</v>
      </c>
      <c r="K35" s="134"/>
    </row>
    <row r="36" spans="1:11" ht="12.9" customHeight="1">
      <c r="A36" s="134">
        <v>29</v>
      </c>
      <c r="B36" s="134">
        <v>25</v>
      </c>
      <c r="D36" s="132" t="s">
        <v>204</v>
      </c>
      <c r="E36" s="134" t="s">
        <v>62</v>
      </c>
      <c r="G36" s="134" t="s">
        <v>1271</v>
      </c>
      <c r="H36" s="134" t="s">
        <v>1271</v>
      </c>
      <c r="I36" s="134" t="s">
        <v>1260</v>
      </c>
      <c r="J36" s="134" t="s">
        <v>1261</v>
      </c>
      <c r="K36" s="134"/>
    </row>
    <row r="37" spans="1:11" ht="12.9" customHeight="1">
      <c r="A37" s="134">
        <v>30</v>
      </c>
      <c r="B37" s="134">
        <v>26</v>
      </c>
      <c r="D37" s="132" t="s">
        <v>151</v>
      </c>
      <c r="E37" s="140" t="s">
        <v>76</v>
      </c>
      <c r="G37" s="134" t="s">
        <v>279</v>
      </c>
      <c r="H37" s="134" t="s">
        <v>279</v>
      </c>
      <c r="I37" s="134" t="s">
        <v>1260</v>
      </c>
      <c r="J37" s="134" t="s">
        <v>1261</v>
      </c>
      <c r="K37" s="134"/>
    </row>
    <row r="38" spans="1:11" ht="12.9" customHeight="1">
      <c r="A38" s="134"/>
      <c r="B38" s="154" t="s">
        <v>283</v>
      </c>
      <c r="C38" s="134"/>
      <c r="D38" s="134"/>
      <c r="E38" s="134"/>
      <c r="F38" s="134"/>
      <c r="G38" s="133"/>
      <c r="H38" s="134"/>
      <c r="I38" s="134"/>
      <c r="J38" s="134"/>
      <c r="K38" s="134"/>
    </row>
    <row r="39" spans="1:11" ht="12.9" customHeight="1">
      <c r="A39" s="134">
        <v>31</v>
      </c>
      <c r="B39" s="134">
        <v>1</v>
      </c>
      <c r="C39" s="176"/>
      <c r="D39" s="132" t="s">
        <v>193</v>
      </c>
      <c r="E39" s="140" t="s">
        <v>76</v>
      </c>
      <c r="F39" s="176"/>
      <c r="G39" s="134" t="s">
        <v>285</v>
      </c>
      <c r="H39" s="134" t="s">
        <v>285</v>
      </c>
      <c r="I39" s="134" t="s">
        <v>1260</v>
      </c>
      <c r="J39" s="134" t="s">
        <v>1261</v>
      </c>
      <c r="K39" s="134"/>
    </row>
    <row r="40" spans="1:11" ht="12.9" customHeight="1">
      <c r="A40" s="134">
        <v>32</v>
      </c>
      <c r="B40" s="134">
        <v>2</v>
      </c>
      <c r="D40" s="132" t="s">
        <v>215</v>
      </c>
      <c r="E40" s="140" t="s">
        <v>249</v>
      </c>
      <c r="G40" s="134" t="s">
        <v>288</v>
      </c>
      <c r="H40" s="134" t="s">
        <v>288</v>
      </c>
      <c r="I40" s="134" t="s">
        <v>1260</v>
      </c>
      <c r="J40" s="134" t="s">
        <v>1261</v>
      </c>
      <c r="K40" s="134"/>
    </row>
    <row r="41" spans="1:11" ht="12.9" customHeight="1">
      <c r="A41" s="137">
        <v>33</v>
      </c>
      <c r="B41" s="137">
        <v>3</v>
      </c>
      <c r="D41" s="178" t="s">
        <v>147</v>
      </c>
      <c r="E41" s="179" t="s">
        <v>76</v>
      </c>
      <c r="G41" s="137" t="s">
        <v>295</v>
      </c>
      <c r="H41" s="137" t="s">
        <v>295</v>
      </c>
      <c r="I41" s="137" t="s">
        <v>1260</v>
      </c>
      <c r="J41" s="137" t="s">
        <v>1261</v>
      </c>
      <c r="K41" s="137"/>
    </row>
    <row r="42" spans="1:11" ht="12.9" customHeight="1">
      <c r="A42" s="134">
        <v>34</v>
      </c>
      <c r="B42" s="134">
        <v>4</v>
      </c>
      <c r="C42" s="134"/>
      <c r="D42" s="132" t="s">
        <v>182</v>
      </c>
      <c r="E42" s="140" t="s">
        <v>62</v>
      </c>
      <c r="F42" s="134"/>
      <c r="G42" s="134" t="s">
        <v>1287</v>
      </c>
      <c r="H42" s="134" t="s">
        <v>1287</v>
      </c>
      <c r="I42" s="134" t="s">
        <v>1260</v>
      </c>
      <c r="J42" s="134" t="s">
        <v>1261</v>
      </c>
      <c r="K42" s="134"/>
    </row>
    <row r="43" spans="1:11" ht="12.9" customHeight="1">
      <c r="A43" s="134">
        <v>35</v>
      </c>
      <c r="B43" s="134">
        <v>5</v>
      </c>
      <c r="C43" s="134"/>
      <c r="D43" s="132" t="s">
        <v>164</v>
      </c>
      <c r="E43" s="134" t="s">
        <v>62</v>
      </c>
      <c r="F43" s="134"/>
      <c r="G43" s="133" t="s">
        <v>306</v>
      </c>
      <c r="H43" s="134" t="s">
        <v>307</v>
      </c>
      <c r="I43" s="134" t="s">
        <v>1260</v>
      </c>
      <c r="J43" s="134" t="s">
        <v>1261</v>
      </c>
      <c r="K43" s="134"/>
    </row>
    <row r="44" spans="1:11" ht="12.9" customHeight="1">
      <c r="A44" s="134">
        <v>36</v>
      </c>
      <c r="B44" s="134">
        <v>6</v>
      </c>
      <c r="C44" s="162"/>
      <c r="D44" s="132" t="s">
        <v>159</v>
      </c>
      <c r="E44" s="140" t="s">
        <v>62</v>
      </c>
      <c r="F44" s="162"/>
      <c r="G44" s="133" t="s">
        <v>1273</v>
      </c>
      <c r="H44" s="133" t="s">
        <v>1273</v>
      </c>
      <c r="I44" s="134" t="s">
        <v>1260</v>
      </c>
      <c r="J44" s="134" t="s">
        <v>1261</v>
      </c>
      <c r="K44" s="134"/>
    </row>
    <row r="45" spans="1:11" ht="12.9" customHeight="1">
      <c r="A45" s="134">
        <v>37</v>
      </c>
      <c r="B45" s="134">
        <v>7</v>
      </c>
      <c r="C45" s="162"/>
      <c r="D45" s="132" t="s">
        <v>148</v>
      </c>
      <c r="E45" s="140" t="s">
        <v>1269</v>
      </c>
      <c r="F45" s="162"/>
      <c r="G45" s="133" t="s">
        <v>1288</v>
      </c>
      <c r="H45" s="133" t="s">
        <v>1288</v>
      </c>
      <c r="I45" s="134" t="s">
        <v>1260</v>
      </c>
      <c r="J45" s="134" t="s">
        <v>1268</v>
      </c>
      <c r="K45" s="134"/>
    </row>
    <row r="46" spans="1:11" ht="12.9" customHeight="1">
      <c r="A46" s="134">
        <v>38</v>
      </c>
      <c r="B46" s="134">
        <v>8</v>
      </c>
      <c r="C46" s="162"/>
      <c r="D46" s="132" t="s">
        <v>129</v>
      </c>
      <c r="E46" s="140" t="s">
        <v>76</v>
      </c>
      <c r="F46" s="162"/>
      <c r="G46" s="133" t="s">
        <v>1289</v>
      </c>
      <c r="H46" s="133" t="s">
        <v>1289</v>
      </c>
      <c r="I46" s="134" t="s">
        <v>1260</v>
      </c>
      <c r="J46" s="134" t="s">
        <v>1261</v>
      </c>
      <c r="K46" s="134"/>
    </row>
    <row r="47" spans="1:11" ht="12.9" customHeight="1">
      <c r="A47" s="137">
        <v>39</v>
      </c>
      <c r="B47" s="137">
        <v>9</v>
      </c>
      <c r="C47" s="162"/>
      <c r="D47" s="178" t="s">
        <v>122</v>
      </c>
      <c r="E47" s="179" t="s">
        <v>76</v>
      </c>
      <c r="F47" s="162"/>
      <c r="G47" s="186" t="s">
        <v>1290</v>
      </c>
      <c r="H47" s="186" t="s">
        <v>1290</v>
      </c>
      <c r="I47" s="137" t="s">
        <v>1260</v>
      </c>
      <c r="J47" s="137" t="s">
        <v>1261</v>
      </c>
      <c r="K47" s="137"/>
    </row>
    <row r="48" spans="1:11" ht="12.9" customHeight="1">
      <c r="A48" s="134">
        <v>40</v>
      </c>
      <c r="B48" s="134">
        <v>10</v>
      </c>
      <c r="C48" s="134"/>
      <c r="D48" s="132" t="s">
        <v>188</v>
      </c>
      <c r="E48" s="140" t="s">
        <v>76</v>
      </c>
      <c r="F48" s="134"/>
      <c r="G48" s="133" t="s">
        <v>832</v>
      </c>
      <c r="H48" s="133" t="s">
        <v>832</v>
      </c>
      <c r="I48" s="134" t="s">
        <v>1260</v>
      </c>
      <c r="J48" s="134" t="s">
        <v>1261</v>
      </c>
      <c r="K48" s="134"/>
    </row>
    <row r="49" spans="1:11" ht="12.9" customHeight="1">
      <c r="A49" s="134">
        <v>41</v>
      </c>
      <c r="B49" s="134">
        <v>11</v>
      </c>
      <c r="C49" s="134"/>
      <c r="D49" s="132" t="s">
        <v>180</v>
      </c>
      <c r="E49" s="134" t="s">
        <v>53</v>
      </c>
      <c r="F49" s="134"/>
      <c r="G49" s="133" t="s">
        <v>832</v>
      </c>
      <c r="H49" s="134" t="s">
        <v>1291</v>
      </c>
      <c r="I49" s="134" t="s">
        <v>1260</v>
      </c>
      <c r="J49" s="134" t="s">
        <v>1268</v>
      </c>
      <c r="K49" s="134"/>
    </row>
    <row r="50" spans="1:11" ht="12.9" customHeight="1">
      <c r="B50" s="154" t="s">
        <v>303</v>
      </c>
    </row>
    <row r="51" spans="1:11" ht="12.9" customHeight="1">
      <c r="A51" s="134">
        <v>42</v>
      </c>
      <c r="B51" s="134">
        <v>1</v>
      </c>
      <c r="C51" s="134"/>
      <c r="D51" s="132" t="s">
        <v>201</v>
      </c>
      <c r="E51" s="134" t="s">
        <v>62</v>
      </c>
      <c r="F51" s="134"/>
      <c r="G51" s="133" t="s">
        <v>311</v>
      </c>
      <c r="H51" s="134" t="s">
        <v>311</v>
      </c>
      <c r="I51" s="134" t="s">
        <v>1260</v>
      </c>
      <c r="J51" s="134" t="s">
        <v>1261</v>
      </c>
      <c r="K51" s="134"/>
    </row>
    <row r="52" spans="1:11" ht="12.9" customHeight="1">
      <c r="A52" s="134">
        <v>43</v>
      </c>
      <c r="B52" s="134">
        <v>2</v>
      </c>
      <c r="D52" s="132" t="s">
        <v>200</v>
      </c>
      <c r="E52" s="140" t="s">
        <v>76</v>
      </c>
      <c r="G52" s="133" t="s">
        <v>1292</v>
      </c>
      <c r="H52" s="133" t="s">
        <v>1292</v>
      </c>
      <c r="I52" s="134" t="s">
        <v>1260</v>
      </c>
      <c r="J52" s="134" t="s">
        <v>1261</v>
      </c>
      <c r="K52" s="134"/>
    </row>
    <row r="53" spans="1:11" ht="12.9" customHeight="1">
      <c r="A53" s="134">
        <v>44</v>
      </c>
      <c r="B53" s="134">
        <v>3</v>
      </c>
      <c r="D53" s="132" t="s">
        <v>178</v>
      </c>
      <c r="E53" s="140" t="s">
        <v>62</v>
      </c>
      <c r="G53" s="133" t="s">
        <v>833</v>
      </c>
      <c r="H53" s="133" t="s">
        <v>833</v>
      </c>
      <c r="I53" s="134" t="s">
        <v>1260</v>
      </c>
      <c r="J53" s="134" t="s">
        <v>1261</v>
      </c>
      <c r="K53" s="134"/>
    </row>
    <row r="54" spans="1:11" ht="12.9" customHeight="1">
      <c r="A54" s="134">
        <v>45</v>
      </c>
      <c r="B54" s="134">
        <v>4</v>
      </c>
      <c r="D54" s="132" t="s">
        <v>251</v>
      </c>
      <c r="E54" s="134" t="s">
        <v>76</v>
      </c>
      <c r="G54" s="133" t="s">
        <v>312</v>
      </c>
      <c r="H54" s="133" t="s">
        <v>312</v>
      </c>
      <c r="I54" s="134" t="s">
        <v>1260</v>
      </c>
      <c r="J54" s="134" t="s">
        <v>1261</v>
      </c>
      <c r="K54" s="134"/>
    </row>
    <row r="55" spans="1:11" ht="12.9" customHeight="1">
      <c r="A55" s="134">
        <v>46</v>
      </c>
      <c r="B55" s="134">
        <v>5</v>
      </c>
      <c r="D55" s="132" t="s">
        <v>242</v>
      </c>
      <c r="E55" s="134" t="s">
        <v>243</v>
      </c>
      <c r="G55" s="133" t="s">
        <v>312</v>
      </c>
      <c r="H55" s="133" t="s">
        <v>312</v>
      </c>
      <c r="I55" s="134" t="s">
        <v>1260</v>
      </c>
      <c r="J55" s="134" t="s">
        <v>1261</v>
      </c>
      <c r="K55" s="134"/>
    </row>
    <row r="56" spans="1:11" ht="12.9" customHeight="1">
      <c r="A56" s="134">
        <v>47</v>
      </c>
      <c r="B56" s="134">
        <v>6</v>
      </c>
      <c r="D56" s="132" t="s">
        <v>170</v>
      </c>
      <c r="E56" s="134" t="s">
        <v>53</v>
      </c>
      <c r="G56" s="133" t="s">
        <v>312</v>
      </c>
      <c r="H56" s="133" t="s">
        <v>312</v>
      </c>
      <c r="I56" s="134" t="s">
        <v>1260</v>
      </c>
      <c r="J56" s="134" t="s">
        <v>1268</v>
      </c>
      <c r="K56" s="134"/>
    </row>
    <row r="57" spans="1:11" ht="12.9" customHeight="1">
      <c r="A57" s="134">
        <v>48</v>
      </c>
      <c r="B57" s="134">
        <v>7</v>
      </c>
      <c r="D57" s="132" t="s">
        <v>83</v>
      </c>
      <c r="E57" s="134" t="s">
        <v>62</v>
      </c>
      <c r="G57" s="133" t="s">
        <v>1293</v>
      </c>
      <c r="H57" s="133" t="s">
        <v>1293</v>
      </c>
      <c r="I57" s="134" t="s">
        <v>1260</v>
      </c>
      <c r="J57" s="134" t="s">
        <v>1268</v>
      </c>
      <c r="K57" s="134"/>
    </row>
    <row r="58" spans="1:11" ht="12.9" customHeight="1">
      <c r="A58" s="134">
        <v>49</v>
      </c>
      <c r="B58" s="134">
        <v>8</v>
      </c>
      <c r="D58" s="132" t="s">
        <v>187</v>
      </c>
      <c r="E58" s="134" t="s">
        <v>76</v>
      </c>
      <c r="G58" s="133" t="s">
        <v>315</v>
      </c>
      <c r="H58" s="133" t="s">
        <v>315</v>
      </c>
      <c r="I58" s="134" t="s">
        <v>1260</v>
      </c>
      <c r="J58" s="134" t="s">
        <v>1261</v>
      </c>
      <c r="K58" s="134"/>
    </row>
    <row r="59" spans="1:11" ht="12.9" customHeight="1">
      <c r="A59" s="134">
        <v>50</v>
      </c>
      <c r="B59" s="134">
        <v>9</v>
      </c>
      <c r="D59" s="132" t="s">
        <v>177</v>
      </c>
      <c r="E59" s="140" t="s">
        <v>62</v>
      </c>
      <c r="G59" s="133" t="s">
        <v>318</v>
      </c>
      <c r="H59" s="133" t="s">
        <v>318</v>
      </c>
      <c r="I59" s="134" t="s">
        <v>1260</v>
      </c>
      <c r="J59" s="134" t="s">
        <v>1261</v>
      </c>
      <c r="K59" s="134"/>
    </row>
    <row r="60" spans="1:11" ht="12.9" customHeight="1">
      <c r="A60" s="134">
        <v>51</v>
      </c>
      <c r="B60" s="134">
        <v>10</v>
      </c>
      <c r="D60" s="132" t="s">
        <v>195</v>
      </c>
      <c r="E60" s="140" t="s">
        <v>62</v>
      </c>
      <c r="G60" s="133" t="s">
        <v>1294</v>
      </c>
      <c r="H60" s="133" t="s">
        <v>1294</v>
      </c>
      <c r="I60" s="134" t="s">
        <v>1260</v>
      </c>
      <c r="J60" s="134" t="s">
        <v>1261</v>
      </c>
      <c r="K60" s="134"/>
    </row>
    <row r="61" spans="1:11" ht="12.9" customHeight="1">
      <c r="A61" s="134">
        <v>52</v>
      </c>
      <c r="B61" s="134">
        <v>11</v>
      </c>
      <c r="D61" s="132" t="s">
        <v>52</v>
      </c>
      <c r="E61" s="134" t="s">
        <v>53</v>
      </c>
      <c r="G61" s="133" t="s">
        <v>1295</v>
      </c>
      <c r="H61" s="133" t="s">
        <v>1295</v>
      </c>
      <c r="I61" s="134" t="s">
        <v>1260</v>
      </c>
      <c r="J61" s="134" t="s">
        <v>1268</v>
      </c>
      <c r="K61" s="134"/>
    </row>
    <row r="62" spans="1:11" ht="12.9" customHeight="1">
      <c r="A62" s="134">
        <v>53</v>
      </c>
      <c r="B62" s="134">
        <v>12</v>
      </c>
      <c r="D62" s="132" t="s">
        <v>121</v>
      </c>
      <c r="E62" s="134" t="s">
        <v>62</v>
      </c>
      <c r="G62" s="133" t="s">
        <v>323</v>
      </c>
      <c r="H62" s="133" t="s">
        <v>323</v>
      </c>
      <c r="I62" s="134" t="s">
        <v>1260</v>
      </c>
      <c r="J62" s="134" t="s">
        <v>1261</v>
      </c>
      <c r="K62" s="134"/>
    </row>
    <row r="63" spans="1:11" ht="12.9" customHeight="1">
      <c r="A63" s="134">
        <v>54</v>
      </c>
      <c r="B63" s="134">
        <v>13</v>
      </c>
      <c r="D63" s="132" t="s">
        <v>257</v>
      </c>
      <c r="E63" s="134" t="s">
        <v>62</v>
      </c>
      <c r="G63" s="133" t="s">
        <v>324</v>
      </c>
      <c r="H63" s="133" t="s">
        <v>324</v>
      </c>
      <c r="I63" s="134" t="s">
        <v>1260</v>
      </c>
      <c r="J63" s="134" t="s">
        <v>1261</v>
      </c>
      <c r="K63" s="134"/>
    </row>
    <row r="64" spans="1:11" ht="12.9" customHeight="1">
      <c r="A64" s="134">
        <v>55</v>
      </c>
      <c r="B64" s="134">
        <v>14</v>
      </c>
      <c r="D64" s="132" t="s">
        <v>198</v>
      </c>
      <c r="E64" s="134" t="s">
        <v>62</v>
      </c>
      <c r="G64" s="133" t="s">
        <v>320</v>
      </c>
      <c r="H64" s="133" t="s">
        <v>320</v>
      </c>
      <c r="I64" s="134" t="s">
        <v>1260</v>
      </c>
      <c r="J64" s="134" t="s">
        <v>1261</v>
      </c>
      <c r="K64" s="134"/>
    </row>
    <row r="65" spans="1:15" ht="12.9" customHeight="1">
      <c r="B65" s="154" t="s">
        <v>1296</v>
      </c>
    </row>
    <row r="66" spans="1:15" ht="12.9" customHeight="1">
      <c r="A66" s="134">
        <v>56</v>
      </c>
      <c r="B66" s="134">
        <v>1</v>
      </c>
      <c r="D66" s="132" t="s">
        <v>154</v>
      </c>
      <c r="E66" s="134" t="s">
        <v>62</v>
      </c>
      <c r="G66" s="133" t="s">
        <v>338</v>
      </c>
      <c r="H66" s="133" t="s">
        <v>338</v>
      </c>
      <c r="I66" s="134" t="s">
        <v>1260</v>
      </c>
      <c r="J66" s="134" t="s">
        <v>1261</v>
      </c>
      <c r="K66" s="134"/>
    </row>
    <row r="67" spans="1:15" ht="12.9" customHeight="1">
      <c r="A67" s="134">
        <v>57</v>
      </c>
      <c r="B67" s="134">
        <v>2</v>
      </c>
      <c r="D67" s="132" t="s">
        <v>175</v>
      </c>
      <c r="E67" s="134" t="s">
        <v>76</v>
      </c>
      <c r="G67" s="133" t="s">
        <v>1297</v>
      </c>
      <c r="H67" s="133" t="s">
        <v>1297</v>
      </c>
      <c r="I67" s="134" t="s">
        <v>1260</v>
      </c>
      <c r="J67" s="134" t="s">
        <v>1261</v>
      </c>
      <c r="K67" s="134"/>
      <c r="O67" s="160">
        <f>53+72</f>
        <v>125</v>
      </c>
    </row>
    <row r="68" spans="1:15" ht="12.9" customHeight="1">
      <c r="A68" s="134">
        <v>58</v>
      </c>
      <c r="B68" s="134">
        <v>3</v>
      </c>
      <c r="D68" s="132" t="s">
        <v>111</v>
      </c>
      <c r="E68" s="134" t="s">
        <v>112</v>
      </c>
      <c r="G68" s="133" t="s">
        <v>1297</v>
      </c>
      <c r="H68" s="133" t="s">
        <v>1297</v>
      </c>
      <c r="I68" s="134" t="s">
        <v>1260</v>
      </c>
      <c r="J68" s="134" t="s">
        <v>1261</v>
      </c>
      <c r="K68" s="134"/>
    </row>
    <row r="69" spans="1:15" ht="12.9" customHeight="1">
      <c r="A69" s="134">
        <v>59</v>
      </c>
      <c r="B69" s="134">
        <v>4</v>
      </c>
      <c r="D69" s="132" t="s">
        <v>248</v>
      </c>
      <c r="E69" s="134" t="s">
        <v>249</v>
      </c>
      <c r="G69" s="133" t="s">
        <v>1298</v>
      </c>
      <c r="H69" s="133" t="s">
        <v>1298</v>
      </c>
      <c r="I69" s="134" t="s">
        <v>1260</v>
      </c>
      <c r="J69" s="134" t="s">
        <v>1261</v>
      </c>
      <c r="K69" s="134"/>
    </row>
    <row r="70" spans="1:15" ht="12.9" customHeight="1">
      <c r="A70" s="134">
        <v>60</v>
      </c>
      <c r="B70" s="134">
        <v>5</v>
      </c>
      <c r="D70" s="132" t="s">
        <v>226</v>
      </c>
      <c r="E70" s="134" t="s">
        <v>53</v>
      </c>
      <c r="G70" s="133" t="s">
        <v>339</v>
      </c>
      <c r="H70" s="133" t="s">
        <v>339</v>
      </c>
      <c r="I70" s="134" t="s">
        <v>1260</v>
      </c>
      <c r="J70" s="134" t="s">
        <v>1268</v>
      </c>
      <c r="K70" s="134"/>
    </row>
    <row r="71" spans="1:15" ht="12.9" customHeight="1">
      <c r="A71" s="134">
        <v>61</v>
      </c>
      <c r="B71" s="134">
        <v>6</v>
      </c>
      <c r="D71" s="132" t="s">
        <v>169</v>
      </c>
      <c r="E71" s="134" t="s">
        <v>76</v>
      </c>
      <c r="G71" s="133" t="s">
        <v>339</v>
      </c>
      <c r="H71" s="133" t="s">
        <v>339</v>
      </c>
      <c r="I71" s="134" t="s">
        <v>1260</v>
      </c>
      <c r="J71" s="134" t="s">
        <v>1261</v>
      </c>
      <c r="K71" s="134"/>
    </row>
    <row r="72" spans="1:15" ht="12.9" customHeight="1">
      <c r="A72" s="134">
        <v>62</v>
      </c>
      <c r="B72" s="134">
        <v>7</v>
      </c>
      <c r="D72" s="132" t="s">
        <v>216</v>
      </c>
      <c r="E72" s="134" t="s">
        <v>76</v>
      </c>
      <c r="G72" s="133" t="s">
        <v>1299</v>
      </c>
      <c r="H72" s="133" t="s">
        <v>1299</v>
      </c>
      <c r="I72" s="134" t="s">
        <v>1260</v>
      </c>
      <c r="J72" s="134" t="s">
        <v>1268</v>
      </c>
      <c r="K72" s="134"/>
    </row>
    <row r="73" spans="1:15" ht="12.9" customHeight="1">
      <c r="A73" s="134">
        <v>63</v>
      </c>
      <c r="B73" s="134">
        <v>8</v>
      </c>
      <c r="D73" s="132" t="s">
        <v>156</v>
      </c>
      <c r="E73" s="134" t="s">
        <v>62</v>
      </c>
      <c r="G73" s="133" t="s">
        <v>1299</v>
      </c>
      <c r="H73" s="133" t="s">
        <v>1299</v>
      </c>
      <c r="I73" s="134" t="s">
        <v>1260</v>
      </c>
      <c r="J73" s="134" t="s">
        <v>1261</v>
      </c>
      <c r="K73" s="134"/>
    </row>
    <row r="74" spans="1:15" ht="12.9" customHeight="1">
      <c r="A74" s="134">
        <v>64</v>
      </c>
      <c r="B74" s="134">
        <v>9</v>
      </c>
      <c r="D74" s="132" t="s">
        <v>98</v>
      </c>
      <c r="E74" s="134" t="s">
        <v>62</v>
      </c>
      <c r="G74" s="133" t="s">
        <v>341</v>
      </c>
      <c r="H74" s="133" t="s">
        <v>341</v>
      </c>
      <c r="I74" s="134" t="s">
        <v>1260</v>
      </c>
      <c r="J74" s="134" t="s">
        <v>1268</v>
      </c>
      <c r="K74" s="134"/>
      <c r="O74" s="160" t="s">
        <v>208</v>
      </c>
    </row>
    <row r="75" spans="1:15" ht="12.9" customHeight="1">
      <c r="A75" s="134">
        <v>65</v>
      </c>
      <c r="B75" s="134">
        <v>10</v>
      </c>
      <c r="D75" s="132" t="s">
        <v>211</v>
      </c>
      <c r="E75" s="134" t="s">
        <v>212</v>
      </c>
      <c r="G75" s="133" t="s">
        <v>341</v>
      </c>
      <c r="H75" s="133" t="s">
        <v>1247</v>
      </c>
      <c r="I75" s="134" t="s">
        <v>1260</v>
      </c>
      <c r="J75" s="134" t="s">
        <v>1261</v>
      </c>
      <c r="K75" s="134"/>
      <c r="O75" s="160" t="s">
        <v>286</v>
      </c>
    </row>
    <row r="76" spans="1:15" ht="12.9" customHeight="1">
      <c r="A76" s="134">
        <v>66</v>
      </c>
      <c r="B76" s="134">
        <v>11</v>
      </c>
      <c r="D76" s="132" t="s">
        <v>116</v>
      </c>
      <c r="E76" s="140" t="s">
        <v>62</v>
      </c>
      <c r="G76" s="133" t="s">
        <v>1247</v>
      </c>
      <c r="H76" s="133" t="s">
        <v>1247</v>
      </c>
      <c r="I76" s="134" t="s">
        <v>1260</v>
      </c>
      <c r="J76" s="134" t="s">
        <v>1268</v>
      </c>
      <c r="K76" s="134"/>
    </row>
    <row r="77" spans="1:15" ht="12.9" customHeight="1">
      <c r="A77" s="134">
        <v>67</v>
      </c>
      <c r="B77" s="134">
        <v>12</v>
      </c>
      <c r="D77" s="132" t="s">
        <v>245</v>
      </c>
      <c r="E77" s="140" t="s">
        <v>62</v>
      </c>
      <c r="G77" s="133" t="s">
        <v>1300</v>
      </c>
      <c r="H77" s="133" t="s">
        <v>1300</v>
      </c>
      <c r="I77" s="134" t="s">
        <v>1260</v>
      </c>
      <c r="J77" s="134" t="s">
        <v>1268</v>
      </c>
      <c r="K77" s="134"/>
    </row>
    <row r="78" spans="1:15" ht="12.9" customHeight="1">
      <c r="A78" s="134">
        <v>68</v>
      </c>
      <c r="B78" s="134">
        <v>13</v>
      </c>
      <c r="D78" s="132" t="s">
        <v>239</v>
      </c>
      <c r="E78" s="140" t="s">
        <v>62</v>
      </c>
      <c r="G78" s="133" t="s">
        <v>1301</v>
      </c>
      <c r="H78" s="133" t="s">
        <v>1301</v>
      </c>
      <c r="I78" s="134" t="s">
        <v>1260</v>
      </c>
      <c r="J78" s="134" t="s">
        <v>1268</v>
      </c>
      <c r="K78" s="134"/>
    </row>
    <row r="79" spans="1:15" ht="12.9" customHeight="1">
      <c r="A79" s="134">
        <v>69</v>
      </c>
      <c r="B79" s="134">
        <v>14</v>
      </c>
      <c r="D79" s="132" t="s">
        <v>238</v>
      </c>
      <c r="E79" s="140" t="s">
        <v>62</v>
      </c>
      <c r="G79" s="133" t="s">
        <v>1302</v>
      </c>
      <c r="H79" s="133" t="s">
        <v>1302</v>
      </c>
      <c r="I79" s="134" t="s">
        <v>1260</v>
      </c>
      <c r="J79" s="134" t="s">
        <v>1268</v>
      </c>
      <c r="K79" s="134"/>
    </row>
    <row r="80" spans="1:15" ht="12.9" customHeight="1">
      <c r="A80" s="134">
        <v>70</v>
      </c>
      <c r="B80" s="134">
        <v>15</v>
      </c>
      <c r="D80" s="132" t="s">
        <v>219</v>
      </c>
      <c r="E80" s="134" t="s">
        <v>53</v>
      </c>
      <c r="G80" s="133" t="s">
        <v>1303</v>
      </c>
      <c r="H80" s="133" t="s">
        <v>1303</v>
      </c>
      <c r="I80" s="134" t="s">
        <v>1260</v>
      </c>
      <c r="J80" s="134" t="s">
        <v>1268</v>
      </c>
      <c r="K80" s="134"/>
    </row>
    <row r="81" spans="1:11" ht="12.9" customHeight="1">
      <c r="A81" s="162"/>
      <c r="B81" s="194" t="s">
        <v>1304</v>
      </c>
      <c r="D81" s="178"/>
      <c r="E81" s="137"/>
      <c r="H81" s="161"/>
      <c r="J81" s="162"/>
      <c r="K81" s="162"/>
    </row>
    <row r="82" spans="1:11" ht="12.9" customHeight="1">
      <c r="A82" s="134">
        <v>71</v>
      </c>
      <c r="B82" s="134">
        <v>1</v>
      </c>
      <c r="C82" s="134"/>
      <c r="D82" s="132" t="s">
        <v>208</v>
      </c>
      <c r="E82" s="140" t="s">
        <v>249</v>
      </c>
      <c r="F82" s="134"/>
      <c r="G82" s="133" t="s">
        <v>1305</v>
      </c>
      <c r="H82" s="133" t="s">
        <v>1305</v>
      </c>
      <c r="I82" s="134" t="s">
        <v>1260</v>
      </c>
      <c r="J82" s="134" t="s">
        <v>1261</v>
      </c>
      <c r="K82" s="134"/>
    </row>
    <row r="83" spans="1:11" ht="12.9" customHeight="1">
      <c r="A83" s="134">
        <v>72</v>
      </c>
      <c r="B83" s="134">
        <v>2</v>
      </c>
      <c r="D83" s="132" t="s">
        <v>196</v>
      </c>
      <c r="E83" s="134" t="s">
        <v>53</v>
      </c>
      <c r="G83" s="133" t="s">
        <v>835</v>
      </c>
      <c r="H83" s="133" t="s">
        <v>835</v>
      </c>
      <c r="I83" s="134" t="s">
        <v>1260</v>
      </c>
      <c r="J83" s="134" t="s">
        <v>1261</v>
      </c>
      <c r="K83" s="134"/>
    </row>
    <row r="84" spans="1:11" ht="12.9" customHeight="1">
      <c r="A84" s="134">
        <v>73</v>
      </c>
      <c r="B84" s="134">
        <v>3</v>
      </c>
      <c r="D84" s="132" t="s">
        <v>265</v>
      </c>
      <c r="E84" s="134" t="s">
        <v>1277</v>
      </c>
      <c r="G84" s="133" t="s">
        <v>1306</v>
      </c>
      <c r="H84" s="133" t="s">
        <v>1306</v>
      </c>
      <c r="I84" s="134" t="s">
        <v>1260</v>
      </c>
      <c r="J84" s="134" t="s">
        <v>1261</v>
      </c>
      <c r="K84" s="134"/>
    </row>
    <row r="85" spans="1:11" ht="12.9" customHeight="1">
      <c r="A85" s="134">
        <v>74</v>
      </c>
      <c r="B85" s="134">
        <v>4</v>
      </c>
      <c r="D85" s="132" t="s">
        <v>89</v>
      </c>
      <c r="E85" s="140" t="s">
        <v>1026</v>
      </c>
      <c r="G85" s="133" t="s">
        <v>841</v>
      </c>
      <c r="H85" s="133" t="s">
        <v>841</v>
      </c>
      <c r="I85" s="134" t="s">
        <v>1260</v>
      </c>
      <c r="J85" s="134" t="s">
        <v>1261</v>
      </c>
      <c r="K85" s="134"/>
    </row>
    <row r="86" spans="1:11" ht="12.9" customHeight="1">
      <c r="A86" s="162"/>
      <c r="B86" s="194" t="s">
        <v>354</v>
      </c>
      <c r="D86" s="204"/>
      <c r="E86" s="8"/>
      <c r="H86" s="161"/>
      <c r="J86" s="162"/>
      <c r="K86" s="162"/>
    </row>
    <row r="87" spans="1:11" ht="12.9" customHeight="1">
      <c r="A87" s="134">
        <v>75</v>
      </c>
      <c r="B87" s="134">
        <v>1</v>
      </c>
      <c r="D87" s="132" t="s">
        <v>135</v>
      </c>
      <c r="E87" s="140" t="s">
        <v>76</v>
      </c>
      <c r="G87" s="133" t="s">
        <v>359</v>
      </c>
      <c r="H87" s="133" t="s">
        <v>359</v>
      </c>
      <c r="I87" s="134" t="s">
        <v>1260</v>
      </c>
      <c r="J87" s="134" t="s">
        <v>1261</v>
      </c>
      <c r="K87" s="134"/>
    </row>
    <row r="88" spans="1:11" ht="12.9" customHeight="1">
      <c r="A88" s="134">
        <v>76</v>
      </c>
      <c r="B88" s="134">
        <v>2</v>
      </c>
      <c r="D88" s="132" t="s">
        <v>139</v>
      </c>
      <c r="E88" s="134" t="s">
        <v>76</v>
      </c>
      <c r="G88" s="133" t="s">
        <v>870</v>
      </c>
      <c r="H88" s="133" t="s">
        <v>870</v>
      </c>
      <c r="I88" s="134" t="s">
        <v>1260</v>
      </c>
      <c r="J88" s="134" t="s">
        <v>1261</v>
      </c>
      <c r="K88" s="134"/>
    </row>
    <row r="89" spans="1:11" ht="12.9" customHeight="1">
      <c r="A89" s="134">
        <v>77</v>
      </c>
      <c r="B89" s="134">
        <v>4</v>
      </c>
      <c r="D89" s="132" t="s">
        <v>155</v>
      </c>
      <c r="E89" s="134" t="s">
        <v>62</v>
      </c>
      <c r="G89" s="133" t="s">
        <v>879</v>
      </c>
      <c r="H89" s="133" t="s">
        <v>879</v>
      </c>
      <c r="I89" s="134" t="s">
        <v>1260</v>
      </c>
      <c r="J89" s="134" t="s">
        <v>1261</v>
      </c>
      <c r="K89" s="134"/>
    </row>
    <row r="90" spans="1:11" ht="12.9" customHeight="1">
      <c r="A90" s="134">
        <v>78</v>
      </c>
      <c r="B90" s="134">
        <v>5</v>
      </c>
      <c r="D90" s="132" t="s">
        <v>114</v>
      </c>
      <c r="E90" s="134" t="s">
        <v>76</v>
      </c>
      <c r="G90" s="133" t="s">
        <v>363</v>
      </c>
      <c r="H90" s="133" t="s">
        <v>363</v>
      </c>
      <c r="I90" s="134" t="s">
        <v>1260</v>
      </c>
      <c r="J90" s="134" t="s">
        <v>1261</v>
      </c>
      <c r="K90" s="134"/>
    </row>
    <row r="91" spans="1:11" ht="12.9" customHeight="1">
      <c r="A91" s="134">
        <v>79</v>
      </c>
      <c r="B91" s="134">
        <v>6</v>
      </c>
      <c r="D91" s="132" t="s">
        <v>130</v>
      </c>
      <c r="E91" s="134" t="s">
        <v>76</v>
      </c>
      <c r="G91" s="133" t="s">
        <v>370</v>
      </c>
      <c r="H91" s="133" t="s">
        <v>370</v>
      </c>
      <c r="I91" s="134" t="s">
        <v>1260</v>
      </c>
      <c r="J91" s="134" t="s">
        <v>1261</v>
      </c>
      <c r="K91" s="134"/>
    </row>
    <row r="92" spans="1:11" ht="12.9" customHeight="1">
      <c r="A92" s="134">
        <v>80</v>
      </c>
      <c r="B92" s="134">
        <v>7</v>
      </c>
      <c r="D92" s="132" t="s">
        <v>142</v>
      </c>
      <c r="E92" s="134" t="s">
        <v>62</v>
      </c>
      <c r="G92" s="133" t="s">
        <v>370</v>
      </c>
      <c r="H92" s="133" t="s">
        <v>370</v>
      </c>
      <c r="I92" s="134" t="s">
        <v>1260</v>
      </c>
      <c r="J92" s="134" t="s">
        <v>1261</v>
      </c>
      <c r="K92" s="134"/>
    </row>
    <row r="93" spans="1:11" ht="12.9" customHeight="1">
      <c r="B93" s="194" t="s">
        <v>368</v>
      </c>
    </row>
    <row r="94" spans="1:11" ht="12.9" customHeight="1">
      <c r="A94" s="134">
        <v>81</v>
      </c>
      <c r="B94" s="134">
        <v>1</v>
      </c>
      <c r="C94" s="134"/>
      <c r="D94" s="132" t="s">
        <v>254</v>
      </c>
      <c r="E94" s="134" t="s">
        <v>112</v>
      </c>
      <c r="F94" s="134"/>
      <c r="G94" s="133" t="s">
        <v>390</v>
      </c>
      <c r="H94" s="133" t="s">
        <v>390</v>
      </c>
      <c r="I94" s="134" t="s">
        <v>1260</v>
      </c>
      <c r="J94" s="134" t="s">
        <v>1261</v>
      </c>
      <c r="K94" s="134"/>
    </row>
    <row r="95" spans="1:11" ht="12.9" customHeight="1">
      <c r="A95" s="134">
        <v>82</v>
      </c>
      <c r="B95" s="134">
        <v>2</v>
      </c>
      <c r="C95" s="134"/>
      <c r="D95" s="132" t="s">
        <v>229</v>
      </c>
      <c r="E95" s="134" t="s">
        <v>62</v>
      </c>
      <c r="F95" s="134"/>
      <c r="G95" s="133" t="s">
        <v>398</v>
      </c>
      <c r="H95" s="134" t="s">
        <v>892</v>
      </c>
      <c r="I95" s="134" t="s">
        <v>1260</v>
      </c>
      <c r="J95" s="134" t="s">
        <v>1261</v>
      </c>
      <c r="K95" s="134"/>
    </row>
    <row r="96" spans="1:11" ht="12.9" customHeight="1">
      <c r="A96" s="134">
        <v>83</v>
      </c>
      <c r="B96" s="134">
        <v>3</v>
      </c>
      <c r="C96" s="134"/>
      <c r="D96" s="132" t="s">
        <v>61</v>
      </c>
      <c r="E96" s="134" t="s">
        <v>62</v>
      </c>
      <c r="F96" s="134"/>
      <c r="G96" s="133" t="s">
        <v>400</v>
      </c>
      <c r="H96" s="134" t="s">
        <v>1281</v>
      </c>
      <c r="I96" s="134" t="s">
        <v>1260</v>
      </c>
      <c r="J96" s="134" t="s">
        <v>1261</v>
      </c>
      <c r="K96" s="134"/>
    </row>
    <row r="97" spans="1:11" ht="12.9" customHeight="1">
      <c r="A97" s="134"/>
      <c r="B97" s="154" t="s">
        <v>412</v>
      </c>
      <c r="C97" s="134"/>
      <c r="D97" s="205"/>
      <c r="E97" s="206"/>
      <c r="F97" s="206"/>
      <c r="G97" s="206"/>
      <c r="H97" s="206"/>
      <c r="I97" s="206"/>
      <c r="J97" s="206"/>
      <c r="K97" s="207"/>
    </row>
    <row r="98" spans="1:11" ht="12.9" customHeight="1">
      <c r="A98" s="134">
        <v>84</v>
      </c>
      <c r="B98" s="134">
        <v>1</v>
      </c>
      <c r="C98" s="134"/>
      <c r="D98" s="132" t="s">
        <v>355</v>
      </c>
      <c r="E98" s="134" t="s">
        <v>62</v>
      </c>
      <c r="F98" s="134"/>
      <c r="G98" s="133" t="s">
        <v>420</v>
      </c>
      <c r="H98" s="134" t="s">
        <v>1307</v>
      </c>
      <c r="I98" s="134" t="s">
        <v>1260</v>
      </c>
      <c r="J98" s="134" t="s">
        <v>1261</v>
      </c>
      <c r="K98" s="134"/>
    </row>
    <row r="99" spans="1:11" ht="12.9" customHeight="1">
      <c r="A99" s="134">
        <v>85</v>
      </c>
      <c r="B99" s="134">
        <v>2</v>
      </c>
      <c r="C99" s="134"/>
      <c r="D99" s="132" t="s">
        <v>284</v>
      </c>
      <c r="E99" s="134" t="s">
        <v>76</v>
      </c>
      <c r="F99" s="134"/>
      <c r="G99" s="133" t="s">
        <v>1307</v>
      </c>
      <c r="H99" s="134" t="s">
        <v>425</v>
      </c>
      <c r="I99" s="134" t="s">
        <v>1260</v>
      </c>
      <c r="J99" s="134" t="s">
        <v>1261</v>
      </c>
      <c r="K99" s="134"/>
    </row>
    <row r="100" spans="1:11" ht="12.9" customHeight="1">
      <c r="A100" s="134">
        <v>86</v>
      </c>
      <c r="B100" s="134">
        <v>3</v>
      </c>
      <c r="C100" s="134"/>
      <c r="D100" s="132" t="s">
        <v>290</v>
      </c>
      <c r="E100" s="134" t="s">
        <v>62</v>
      </c>
      <c r="F100" s="134"/>
      <c r="G100" s="133" t="s">
        <v>423</v>
      </c>
      <c r="H100" s="134" t="s">
        <v>423</v>
      </c>
      <c r="I100" s="134" t="s">
        <v>1260</v>
      </c>
      <c r="J100" s="134" t="s">
        <v>1261</v>
      </c>
      <c r="K100" s="134"/>
    </row>
    <row r="101" spans="1:11" ht="12.9" customHeight="1">
      <c r="A101" s="134">
        <v>87</v>
      </c>
      <c r="B101" s="134">
        <v>4</v>
      </c>
      <c r="C101" s="134"/>
      <c r="D101" s="132" t="s">
        <v>346</v>
      </c>
      <c r="E101" s="134" t="s">
        <v>112</v>
      </c>
      <c r="F101" s="134"/>
      <c r="G101" s="133" t="s">
        <v>429</v>
      </c>
      <c r="H101" s="134" t="s">
        <v>429</v>
      </c>
      <c r="I101" s="134" t="s">
        <v>1260</v>
      </c>
      <c r="J101" s="134" t="s">
        <v>1261</v>
      </c>
      <c r="K101" s="134"/>
    </row>
    <row r="102" spans="1:11" ht="12.9" customHeight="1">
      <c r="A102" s="134">
        <v>88</v>
      </c>
      <c r="B102" s="134">
        <v>5</v>
      </c>
      <c r="C102" s="134"/>
      <c r="D102" s="132" t="s">
        <v>375</v>
      </c>
      <c r="E102" s="134" t="s">
        <v>53</v>
      </c>
      <c r="F102" s="134"/>
      <c r="G102" s="133" t="s">
        <v>902</v>
      </c>
      <c r="H102" s="134" t="s">
        <v>902</v>
      </c>
      <c r="I102" s="134" t="s">
        <v>1260</v>
      </c>
      <c r="J102" s="134" t="s">
        <v>1261</v>
      </c>
      <c r="K102" s="134"/>
    </row>
    <row r="103" spans="1:11" ht="12.9" customHeight="1">
      <c r="A103" s="134">
        <v>89</v>
      </c>
      <c r="B103" s="134">
        <v>6</v>
      </c>
      <c r="C103" s="134"/>
      <c r="D103" s="132" t="s">
        <v>313</v>
      </c>
      <c r="E103" s="134" t="s">
        <v>53</v>
      </c>
      <c r="F103" s="134"/>
      <c r="G103" s="133" t="s">
        <v>903</v>
      </c>
      <c r="H103" s="134" t="s">
        <v>903</v>
      </c>
      <c r="I103" s="134" t="s">
        <v>1260</v>
      </c>
      <c r="J103" s="134" t="s">
        <v>1261</v>
      </c>
      <c r="K103" s="134"/>
    </row>
    <row r="104" spans="1:11" ht="12.9" customHeight="1">
      <c r="A104" s="134">
        <v>90</v>
      </c>
      <c r="B104" s="134">
        <v>7</v>
      </c>
      <c r="C104" s="134"/>
      <c r="D104" s="132" t="s">
        <v>292</v>
      </c>
      <c r="E104" s="134" t="s">
        <v>76</v>
      </c>
      <c r="F104" s="134"/>
      <c r="G104" s="133" t="s">
        <v>903</v>
      </c>
      <c r="H104" s="134" t="s">
        <v>903</v>
      </c>
      <c r="I104" s="134" t="s">
        <v>1260</v>
      </c>
      <c r="J104" s="134" t="s">
        <v>1261</v>
      </c>
      <c r="K104" s="134"/>
    </row>
    <row r="105" spans="1:11" ht="12.9" customHeight="1">
      <c r="A105" s="134">
        <v>91</v>
      </c>
      <c r="B105" s="134">
        <v>8</v>
      </c>
      <c r="C105" s="134"/>
      <c r="D105" s="132" t="s">
        <v>334</v>
      </c>
      <c r="E105" s="134" t="s">
        <v>249</v>
      </c>
      <c r="F105" s="134"/>
      <c r="G105" s="133" t="s">
        <v>1308</v>
      </c>
      <c r="H105" s="134" t="s">
        <v>1308</v>
      </c>
      <c r="I105" s="134" t="s">
        <v>1260</v>
      </c>
      <c r="J105" s="134" t="s">
        <v>1261</v>
      </c>
      <c r="K105" s="134"/>
    </row>
    <row r="106" spans="1:11" ht="12.9" customHeight="1">
      <c r="A106" s="134">
        <v>92</v>
      </c>
      <c r="B106" s="134">
        <v>9</v>
      </c>
      <c r="D106" s="132" t="s">
        <v>234</v>
      </c>
      <c r="E106" s="142" t="s">
        <v>62</v>
      </c>
      <c r="G106" s="133" t="s">
        <v>905</v>
      </c>
      <c r="H106" s="133" t="s">
        <v>905</v>
      </c>
      <c r="I106" s="134" t="s">
        <v>1260</v>
      </c>
      <c r="J106" s="134" t="s">
        <v>1261</v>
      </c>
      <c r="K106" s="134"/>
    </row>
    <row r="107" spans="1:11" ht="12.9" customHeight="1">
      <c r="A107" s="162"/>
      <c r="B107" s="154" t="s">
        <v>443</v>
      </c>
      <c r="D107" s="132"/>
      <c r="E107" s="142"/>
      <c r="H107" s="161"/>
      <c r="J107" s="162"/>
      <c r="K107" s="162"/>
    </row>
    <row r="108" spans="1:11" ht="12.9" customHeight="1">
      <c r="A108" s="134">
        <v>93</v>
      </c>
      <c r="B108" s="134">
        <v>1</v>
      </c>
      <c r="D108" s="132" t="s">
        <v>408</v>
      </c>
      <c r="E108" s="142" t="s">
        <v>53</v>
      </c>
      <c r="G108" s="133" t="s">
        <v>1309</v>
      </c>
      <c r="H108" s="133" t="s">
        <v>1309</v>
      </c>
      <c r="I108" s="134" t="s">
        <v>1260</v>
      </c>
      <c r="J108" s="134" t="s">
        <v>1261</v>
      </c>
      <c r="K108" s="134"/>
    </row>
    <row r="109" spans="1:11" ht="12.9" customHeight="1">
      <c r="A109" s="134">
        <v>94</v>
      </c>
      <c r="B109" s="134">
        <v>2</v>
      </c>
      <c r="D109" s="132" t="s">
        <v>309</v>
      </c>
      <c r="E109" s="142" t="s">
        <v>76</v>
      </c>
      <c r="G109" s="133" t="s">
        <v>918</v>
      </c>
      <c r="H109" s="133" t="s">
        <v>918</v>
      </c>
      <c r="I109" s="134" t="s">
        <v>1260</v>
      </c>
      <c r="J109" s="134" t="s">
        <v>1261</v>
      </c>
      <c r="K109" s="134"/>
    </row>
    <row r="110" spans="1:11" ht="12.9" customHeight="1">
      <c r="A110" s="134">
        <v>95</v>
      </c>
      <c r="B110" s="134">
        <v>3</v>
      </c>
      <c r="D110" s="132" t="s">
        <v>389</v>
      </c>
      <c r="E110" s="142" t="s">
        <v>76</v>
      </c>
      <c r="G110" s="133" t="s">
        <v>918</v>
      </c>
      <c r="H110" s="133" t="s">
        <v>918</v>
      </c>
      <c r="I110" s="134" t="s">
        <v>1260</v>
      </c>
      <c r="J110" s="134" t="s">
        <v>1261</v>
      </c>
      <c r="K110" s="134"/>
    </row>
    <row r="111" spans="1:11" ht="12.9" customHeight="1">
      <c r="A111" s="134">
        <v>96</v>
      </c>
      <c r="B111" s="134">
        <v>4</v>
      </c>
      <c r="D111" s="132" t="s">
        <v>384</v>
      </c>
      <c r="E111" s="142" t="s">
        <v>76</v>
      </c>
      <c r="G111" s="133" t="s">
        <v>1310</v>
      </c>
      <c r="H111" s="133" t="s">
        <v>1310</v>
      </c>
      <c r="I111" s="134" t="s">
        <v>1260</v>
      </c>
      <c r="J111" s="134" t="s">
        <v>1261</v>
      </c>
      <c r="K111" s="134"/>
    </row>
    <row r="112" spans="1:11" ht="12.9" customHeight="1">
      <c r="A112" s="134">
        <v>97</v>
      </c>
      <c r="B112" s="134">
        <v>5</v>
      </c>
      <c r="D112" s="132" t="s">
        <v>380</v>
      </c>
      <c r="E112" s="142" t="s">
        <v>76</v>
      </c>
      <c r="G112" s="133" t="s">
        <v>919</v>
      </c>
      <c r="H112" s="133" t="s">
        <v>919</v>
      </c>
      <c r="I112" s="134" t="s">
        <v>1260</v>
      </c>
      <c r="J112" s="134" t="s">
        <v>1261</v>
      </c>
      <c r="K112" s="134"/>
    </row>
    <row r="113" spans="1:11 16384:16384" ht="12.9" customHeight="1">
      <c r="A113" s="134">
        <v>98</v>
      </c>
      <c r="B113" s="134">
        <v>6</v>
      </c>
      <c r="D113" s="132" t="s">
        <v>206</v>
      </c>
      <c r="E113" s="142" t="s">
        <v>62</v>
      </c>
      <c r="G113" s="133" t="s">
        <v>933</v>
      </c>
      <c r="H113" s="133" t="s">
        <v>933</v>
      </c>
      <c r="I113" s="134" t="s">
        <v>1260</v>
      </c>
      <c r="J113" s="134" t="s">
        <v>1261</v>
      </c>
      <c r="K113" s="134"/>
    </row>
    <row r="114" spans="1:11 16384:16384" ht="12.9" customHeight="1">
      <c r="A114" s="134">
        <v>99</v>
      </c>
      <c r="B114" s="134">
        <v>7</v>
      </c>
      <c r="D114" s="132" t="s">
        <v>191</v>
      </c>
      <c r="E114" s="142" t="s">
        <v>53</v>
      </c>
      <c r="G114" s="133" t="s">
        <v>933</v>
      </c>
      <c r="H114" s="133" t="s">
        <v>933</v>
      </c>
      <c r="I114" s="134" t="s">
        <v>1260</v>
      </c>
      <c r="J114" s="134" t="s">
        <v>1261</v>
      </c>
      <c r="K114" s="134"/>
    </row>
    <row r="115" spans="1:11 16384:16384" ht="12.9" customHeight="1">
      <c r="A115" s="134">
        <v>100</v>
      </c>
      <c r="B115" s="134">
        <v>8</v>
      </c>
      <c r="D115" s="132" t="s">
        <v>214</v>
      </c>
      <c r="E115" s="142" t="s">
        <v>53</v>
      </c>
      <c r="G115" s="133" t="s">
        <v>925</v>
      </c>
      <c r="H115" s="133" t="s">
        <v>925</v>
      </c>
      <c r="I115" s="134" t="s">
        <v>1260</v>
      </c>
      <c r="J115" s="134" t="s">
        <v>1261</v>
      </c>
      <c r="K115" s="134"/>
    </row>
    <row r="116" spans="1:11 16384:16384" ht="12.9" customHeight="1">
      <c r="A116" s="134">
        <v>101</v>
      </c>
      <c r="B116" s="134">
        <v>9</v>
      </c>
      <c r="D116" s="132" t="s">
        <v>286</v>
      </c>
      <c r="E116" s="142" t="s">
        <v>287</v>
      </c>
      <c r="G116" s="133" t="s">
        <v>450</v>
      </c>
      <c r="H116" s="133" t="s">
        <v>450</v>
      </c>
      <c r="I116" s="134" t="s">
        <v>1260</v>
      </c>
      <c r="J116" s="134" t="s">
        <v>1261</v>
      </c>
      <c r="K116" s="134"/>
    </row>
    <row r="117" spans="1:11 16384:16384" ht="12.9" customHeight="1">
      <c r="A117" s="134">
        <v>102</v>
      </c>
      <c r="B117" s="134">
        <v>10</v>
      </c>
      <c r="D117" s="132" t="s">
        <v>267</v>
      </c>
      <c r="E117" s="142" t="s">
        <v>62</v>
      </c>
      <c r="G117" s="133" t="s">
        <v>450</v>
      </c>
      <c r="H117" s="133" t="s">
        <v>450</v>
      </c>
      <c r="I117" s="134" t="s">
        <v>1260</v>
      </c>
      <c r="J117" s="134" t="s">
        <v>1261</v>
      </c>
      <c r="K117" s="134"/>
    </row>
    <row r="118" spans="1:11 16384:16384" ht="12.9" customHeight="1">
      <c r="A118" s="134">
        <v>103</v>
      </c>
      <c r="B118" s="134">
        <v>11</v>
      </c>
      <c r="D118" s="132" t="s">
        <v>294</v>
      </c>
      <c r="E118" s="142" t="s">
        <v>249</v>
      </c>
      <c r="G118" s="133" t="s">
        <v>452</v>
      </c>
      <c r="H118" s="133" t="s">
        <v>452</v>
      </c>
      <c r="I118" s="134" t="s">
        <v>1260</v>
      </c>
      <c r="J118" s="134" t="s">
        <v>1261</v>
      </c>
      <c r="K118" s="134"/>
    </row>
    <row r="119" spans="1:11 16384:16384" ht="12.9" customHeight="1">
      <c r="A119" s="134">
        <v>104</v>
      </c>
      <c r="B119" s="134">
        <v>12</v>
      </c>
      <c r="D119" s="132" t="s">
        <v>271</v>
      </c>
      <c r="E119" s="142" t="s">
        <v>53</v>
      </c>
      <c r="G119" s="133" t="s">
        <v>452</v>
      </c>
      <c r="H119" s="133" t="s">
        <v>452</v>
      </c>
      <c r="I119" s="134" t="s">
        <v>1260</v>
      </c>
      <c r="J119" s="134" t="s">
        <v>1261</v>
      </c>
      <c r="K119" s="134"/>
    </row>
    <row r="120" spans="1:11 16384:16384" ht="12.9" customHeight="1">
      <c r="B120" s="154" t="s">
        <v>935</v>
      </c>
    </row>
    <row r="121" spans="1:11 16384:16384" ht="12.9" customHeight="1">
      <c r="A121" s="134">
        <v>105</v>
      </c>
      <c r="B121" s="134">
        <v>1</v>
      </c>
      <c r="D121" s="132" t="s">
        <v>442</v>
      </c>
      <c r="E121" s="134" t="s">
        <v>76</v>
      </c>
      <c r="G121" s="133" t="s">
        <v>938</v>
      </c>
      <c r="H121" s="133" t="s">
        <v>938</v>
      </c>
      <c r="I121" s="134" t="s">
        <v>1260</v>
      </c>
      <c r="J121" s="134" t="s">
        <v>1261</v>
      </c>
      <c r="K121" s="134"/>
    </row>
    <row r="122" spans="1:11 16384:16384" ht="12.9" customHeight="1">
      <c r="A122" s="134">
        <v>106</v>
      </c>
      <c r="B122" s="134">
        <v>2</v>
      </c>
      <c r="D122" s="132" t="s">
        <v>263</v>
      </c>
      <c r="E122" s="140" t="s">
        <v>76</v>
      </c>
      <c r="G122" s="133" t="s">
        <v>957</v>
      </c>
      <c r="H122" s="133" t="s">
        <v>957</v>
      </c>
      <c r="I122" s="134" t="s">
        <v>1260</v>
      </c>
      <c r="J122" s="134" t="s">
        <v>1261</v>
      </c>
      <c r="K122" s="134"/>
    </row>
    <row r="123" spans="1:11 16384:16384" ht="12.9" customHeight="1">
      <c r="A123" s="134">
        <v>107</v>
      </c>
      <c r="B123" s="134">
        <v>3</v>
      </c>
      <c r="D123" s="132" t="s">
        <v>268</v>
      </c>
      <c r="E123" s="140" t="s">
        <v>62</v>
      </c>
      <c r="G123" s="133" t="s">
        <v>940</v>
      </c>
      <c r="H123" s="133" t="s">
        <v>940</v>
      </c>
      <c r="I123" s="134" t="s">
        <v>1260</v>
      </c>
      <c r="J123" s="134" t="s">
        <v>1261</v>
      </c>
      <c r="K123" s="134"/>
    </row>
    <row r="124" spans="1:11 16384:16384" ht="12.9" customHeight="1">
      <c r="A124" s="134">
        <v>108</v>
      </c>
      <c r="B124" s="134">
        <v>4</v>
      </c>
      <c r="D124" s="132" t="s">
        <v>109</v>
      </c>
      <c r="E124" s="140" t="s">
        <v>62</v>
      </c>
      <c r="G124" s="133" t="s">
        <v>941</v>
      </c>
      <c r="H124" s="133" t="s">
        <v>941</v>
      </c>
      <c r="I124" s="134" t="s">
        <v>1260</v>
      </c>
      <c r="J124" s="134" t="s">
        <v>1261</v>
      </c>
      <c r="K124" s="134"/>
      <c r="XFD124" s="161" t="s">
        <v>941</v>
      </c>
    </row>
    <row r="125" spans="1:11 16384:16384" ht="12.9" customHeight="1">
      <c r="A125" s="134">
        <v>109</v>
      </c>
      <c r="B125" s="134">
        <v>5</v>
      </c>
      <c r="D125" s="132" t="s">
        <v>436</v>
      </c>
      <c r="E125" s="140" t="s">
        <v>62</v>
      </c>
      <c r="G125" s="133" t="s">
        <v>944</v>
      </c>
      <c r="H125" s="133" t="s">
        <v>944</v>
      </c>
      <c r="I125" s="134" t="s">
        <v>1260</v>
      </c>
      <c r="J125" s="134" t="s">
        <v>1261</v>
      </c>
      <c r="K125" s="134"/>
    </row>
    <row r="126" spans="1:11 16384:16384" ht="12.9" customHeight="1">
      <c r="A126" s="134">
        <v>110</v>
      </c>
      <c r="B126" s="134">
        <v>6</v>
      </c>
      <c r="D126" s="132" t="s">
        <v>392</v>
      </c>
      <c r="E126" s="140" t="s">
        <v>76</v>
      </c>
      <c r="G126" s="133" t="s">
        <v>478</v>
      </c>
      <c r="H126" s="133" t="s">
        <v>478</v>
      </c>
      <c r="I126" s="134" t="s">
        <v>1260</v>
      </c>
      <c r="J126" s="134" t="s">
        <v>1261</v>
      </c>
      <c r="K126" s="134"/>
    </row>
    <row r="127" spans="1:11 16384:16384" ht="12.9" customHeight="1">
      <c r="A127" s="134">
        <v>111</v>
      </c>
      <c r="B127" s="134">
        <v>7</v>
      </c>
      <c r="D127" s="132" t="s">
        <v>430</v>
      </c>
      <c r="E127" s="140" t="s">
        <v>62</v>
      </c>
      <c r="G127" s="133" t="s">
        <v>457</v>
      </c>
      <c r="H127" s="133" t="s">
        <v>457</v>
      </c>
      <c r="I127" s="134" t="s">
        <v>1260</v>
      </c>
      <c r="J127" s="134" t="s">
        <v>1261</v>
      </c>
      <c r="K127" s="134"/>
    </row>
    <row r="128" spans="1:11 16384:16384" ht="12.9" customHeight="1">
      <c r="A128" s="134">
        <v>112</v>
      </c>
      <c r="B128" s="134">
        <v>8</v>
      </c>
      <c r="D128" s="132" t="s">
        <v>401</v>
      </c>
      <c r="E128" s="140" t="s">
        <v>62</v>
      </c>
      <c r="G128" s="133" t="s">
        <v>460</v>
      </c>
      <c r="H128" s="133" t="s">
        <v>460</v>
      </c>
      <c r="I128" s="134" t="s">
        <v>1260</v>
      </c>
      <c r="J128" s="134" t="s">
        <v>1261</v>
      </c>
      <c r="K128" s="134"/>
    </row>
    <row r="129" spans="1:11" ht="12.9" customHeight="1">
      <c r="A129" s="134">
        <v>113</v>
      </c>
      <c r="B129" s="134">
        <v>9</v>
      </c>
      <c r="D129" s="132" t="s">
        <v>357</v>
      </c>
      <c r="E129" s="134" t="s">
        <v>62</v>
      </c>
      <c r="G129" s="133" t="s">
        <v>467</v>
      </c>
      <c r="H129" s="133" t="s">
        <v>467</v>
      </c>
      <c r="I129" s="134" t="s">
        <v>1260</v>
      </c>
      <c r="J129" s="134" t="s">
        <v>1261</v>
      </c>
      <c r="K129" s="134"/>
    </row>
    <row r="130" spans="1:11" ht="12.9" customHeight="1">
      <c r="A130" s="134">
        <v>114</v>
      </c>
      <c r="B130" s="134">
        <v>10</v>
      </c>
      <c r="D130" s="132" t="s">
        <v>297</v>
      </c>
      <c r="E130" s="142" t="s">
        <v>249</v>
      </c>
      <c r="G130" s="133" t="s">
        <v>476</v>
      </c>
      <c r="H130" s="133" t="s">
        <v>476</v>
      </c>
      <c r="I130" s="134" t="s">
        <v>1260</v>
      </c>
      <c r="J130" s="134" t="s">
        <v>1261</v>
      </c>
      <c r="K130" s="134"/>
    </row>
    <row r="131" spans="1:11" ht="12.9" customHeight="1">
      <c r="A131" s="134">
        <v>115</v>
      </c>
      <c r="B131" s="134">
        <v>11</v>
      </c>
      <c r="D131" s="132" t="s">
        <v>399</v>
      </c>
      <c r="E131" s="134" t="s">
        <v>76</v>
      </c>
      <c r="G131" s="133" t="s">
        <v>482</v>
      </c>
      <c r="H131" s="133" t="s">
        <v>482</v>
      </c>
      <c r="I131" s="134" t="s">
        <v>1260</v>
      </c>
      <c r="J131" s="134" t="s">
        <v>1261</v>
      </c>
      <c r="K131" s="134"/>
    </row>
    <row r="132" spans="1:11" ht="12.9" customHeight="1">
      <c r="A132" s="134">
        <v>116</v>
      </c>
      <c r="B132" s="134">
        <v>12</v>
      </c>
      <c r="D132" s="132" t="s">
        <v>329</v>
      </c>
      <c r="E132" s="134" t="s">
        <v>76</v>
      </c>
      <c r="G132" s="133" t="s">
        <v>1311</v>
      </c>
      <c r="H132" s="133" t="s">
        <v>1311</v>
      </c>
      <c r="I132" s="134" t="s">
        <v>1260</v>
      </c>
      <c r="J132" s="134" t="s">
        <v>1261</v>
      </c>
      <c r="K132" s="134"/>
    </row>
    <row r="133" spans="1:11" ht="12.9" customHeight="1">
      <c r="A133" s="134">
        <v>117</v>
      </c>
      <c r="B133" s="134">
        <v>13</v>
      </c>
      <c r="D133" s="132" t="s">
        <v>222</v>
      </c>
      <c r="E133" s="134" t="s">
        <v>76</v>
      </c>
      <c r="G133" s="133" t="s">
        <v>1311</v>
      </c>
      <c r="H133" s="133" t="s">
        <v>1311</v>
      </c>
      <c r="I133" s="134" t="s">
        <v>1260</v>
      </c>
      <c r="J133" s="134" t="s">
        <v>1261</v>
      </c>
      <c r="K133" s="134"/>
    </row>
    <row r="134" spans="1:11" ht="12.9" customHeight="1">
      <c r="A134" s="134">
        <v>118</v>
      </c>
      <c r="B134" s="134">
        <v>14</v>
      </c>
      <c r="D134" s="132" t="s">
        <v>260</v>
      </c>
      <c r="E134" s="134" t="s">
        <v>62</v>
      </c>
      <c r="G134" s="133" t="s">
        <v>1311</v>
      </c>
      <c r="H134" s="133" t="s">
        <v>1311</v>
      </c>
      <c r="I134" s="134" t="s">
        <v>1260</v>
      </c>
      <c r="J134" s="134" t="s">
        <v>1261</v>
      </c>
      <c r="K134" s="134"/>
    </row>
    <row r="135" spans="1:11" ht="12.9" customHeight="1">
      <c r="A135" s="134">
        <v>119</v>
      </c>
      <c r="B135" s="134">
        <v>15</v>
      </c>
      <c r="D135" s="132" t="s">
        <v>300</v>
      </c>
      <c r="E135" s="134" t="s">
        <v>76</v>
      </c>
      <c r="G135" s="133" t="s">
        <v>966</v>
      </c>
      <c r="H135" s="134" t="s">
        <v>966</v>
      </c>
      <c r="I135" s="134" t="s">
        <v>1260</v>
      </c>
      <c r="J135" s="134" t="s">
        <v>1261</v>
      </c>
      <c r="K135" s="134"/>
    </row>
    <row r="136" spans="1:11" ht="12.9" customHeight="1">
      <c r="B136" s="208">
        <v>45682</v>
      </c>
    </row>
    <row r="137" spans="1:11" ht="12.9" customHeight="1">
      <c r="A137" s="134">
        <v>120</v>
      </c>
      <c r="B137" s="134">
        <v>1</v>
      </c>
      <c r="D137" s="132" t="s">
        <v>326</v>
      </c>
      <c r="E137" s="134" t="s">
        <v>249</v>
      </c>
      <c r="G137" s="133" t="s">
        <v>499</v>
      </c>
      <c r="H137" s="134" t="s">
        <v>499</v>
      </c>
      <c r="I137" s="134" t="s">
        <v>1260</v>
      </c>
      <c r="J137" s="134" t="s">
        <v>1261</v>
      </c>
      <c r="K137" s="134"/>
    </row>
    <row r="138" spans="1:11" ht="12.9" customHeight="1">
      <c r="A138" s="134">
        <v>121</v>
      </c>
      <c r="B138" s="134">
        <v>2</v>
      </c>
      <c r="D138" s="132" t="s">
        <v>416</v>
      </c>
      <c r="E138" s="134" t="s">
        <v>287</v>
      </c>
      <c r="G138" s="133" t="s">
        <v>505</v>
      </c>
      <c r="H138" s="134" t="s">
        <v>505</v>
      </c>
      <c r="I138" s="134" t="s">
        <v>1260</v>
      </c>
      <c r="J138" s="134" t="s">
        <v>1261</v>
      </c>
      <c r="K138" s="134"/>
    </row>
    <row r="139" spans="1:11" ht="12.9" customHeight="1">
      <c r="A139" s="134">
        <v>122</v>
      </c>
      <c r="B139" s="134">
        <v>3</v>
      </c>
      <c r="D139" s="132" t="s">
        <v>360</v>
      </c>
      <c r="E139" s="134" t="s">
        <v>249</v>
      </c>
      <c r="G139" s="133" t="s">
        <v>517</v>
      </c>
      <c r="H139" s="134" t="s">
        <v>517</v>
      </c>
      <c r="I139" s="134" t="s">
        <v>1260</v>
      </c>
      <c r="J139" s="134" t="s">
        <v>1261</v>
      </c>
      <c r="K139" s="134"/>
    </row>
    <row r="140" spans="1:11" ht="12.9" customHeight="1">
      <c r="A140" s="134">
        <v>123</v>
      </c>
      <c r="B140" s="134">
        <v>4</v>
      </c>
      <c r="D140" s="178" t="s">
        <v>451</v>
      </c>
      <c r="E140" s="137" t="s">
        <v>76</v>
      </c>
      <c r="G140" s="186" t="s">
        <v>528</v>
      </c>
      <c r="H140" s="137" t="s">
        <v>528</v>
      </c>
      <c r="I140" s="137" t="s">
        <v>1260</v>
      </c>
      <c r="J140" s="137" t="s">
        <v>1261</v>
      </c>
      <c r="K140" s="137"/>
    </row>
    <row r="141" spans="1:11" ht="12.9" customHeight="1">
      <c r="A141" s="134">
        <v>124</v>
      </c>
      <c r="B141" s="134">
        <v>5</v>
      </c>
      <c r="C141" s="134"/>
      <c r="D141" s="132" t="s">
        <v>448</v>
      </c>
      <c r="E141" s="134" t="s">
        <v>76</v>
      </c>
      <c r="F141" s="134"/>
      <c r="G141" s="133" t="s">
        <v>532</v>
      </c>
      <c r="H141" s="134" t="s">
        <v>532</v>
      </c>
      <c r="I141" s="134" t="s">
        <v>1260</v>
      </c>
      <c r="J141" s="134" t="s">
        <v>1261</v>
      </c>
      <c r="K141" s="134"/>
    </row>
    <row r="142" spans="1:11" ht="12.9" customHeight="1">
      <c r="A142" s="134">
        <v>125</v>
      </c>
      <c r="B142" s="134">
        <v>6</v>
      </c>
      <c r="C142" s="134"/>
      <c r="D142" s="132" t="s">
        <v>409</v>
      </c>
      <c r="E142" s="134" t="s">
        <v>76</v>
      </c>
      <c r="F142" s="134"/>
      <c r="G142" s="133" t="s">
        <v>553</v>
      </c>
      <c r="H142" s="134" t="s">
        <v>553</v>
      </c>
      <c r="I142" s="134" t="s">
        <v>1260</v>
      </c>
      <c r="J142" s="134" t="s">
        <v>1261</v>
      </c>
      <c r="K142" s="134"/>
    </row>
    <row r="143" spans="1:11" ht="12.9" customHeight="1">
      <c r="A143" s="134">
        <v>126</v>
      </c>
      <c r="B143" s="134">
        <v>7</v>
      </c>
      <c r="C143" s="134"/>
      <c r="D143" s="132" t="s">
        <v>424</v>
      </c>
      <c r="E143" s="134" t="s">
        <v>76</v>
      </c>
      <c r="F143" s="134"/>
      <c r="G143" s="133" t="s">
        <v>556</v>
      </c>
      <c r="H143" s="134" t="s">
        <v>978</v>
      </c>
      <c r="I143" s="134" t="s">
        <v>1260</v>
      </c>
      <c r="J143" s="134" t="s">
        <v>1261</v>
      </c>
      <c r="K143" s="134"/>
    </row>
    <row r="144" spans="1:11" ht="12.9" customHeight="1">
      <c r="A144" s="162"/>
      <c r="B144" s="208">
        <v>45713</v>
      </c>
      <c r="C144" s="162"/>
      <c r="D144" s="204"/>
      <c r="E144" s="134"/>
      <c r="F144" s="162"/>
      <c r="J144" s="162"/>
      <c r="K144" s="162"/>
    </row>
    <row r="145" spans="1:11" ht="12.9" customHeight="1">
      <c r="A145" s="134">
        <v>127</v>
      </c>
      <c r="B145" s="134">
        <v>1</v>
      </c>
      <c r="C145" s="134"/>
      <c r="D145" s="132" t="s">
        <v>413</v>
      </c>
      <c r="E145" s="134" t="s">
        <v>76</v>
      </c>
      <c r="F145" s="134"/>
      <c r="G145" s="133" t="s">
        <v>1680</v>
      </c>
      <c r="H145" s="134" t="s">
        <v>1680</v>
      </c>
      <c r="I145" s="134" t="s">
        <v>1260</v>
      </c>
      <c r="J145" s="134" t="s">
        <v>1261</v>
      </c>
      <c r="K145" s="134"/>
    </row>
    <row r="146" spans="1:11" ht="12.9" customHeight="1">
      <c r="A146" s="134">
        <v>128</v>
      </c>
      <c r="B146" s="134">
        <v>2</v>
      </c>
      <c r="C146" s="134"/>
      <c r="D146" s="132" t="s">
        <v>427</v>
      </c>
      <c r="E146" s="134" t="s">
        <v>1269</v>
      </c>
      <c r="F146" s="134"/>
      <c r="G146" s="133" t="s">
        <v>1681</v>
      </c>
      <c r="H146" s="134" t="s">
        <v>1681</v>
      </c>
      <c r="I146" s="134" t="s">
        <v>1260</v>
      </c>
      <c r="J146" s="134" t="s">
        <v>1261</v>
      </c>
      <c r="K146" s="134"/>
    </row>
    <row r="147" spans="1:11" ht="12.9" customHeight="1">
      <c r="A147" s="134">
        <v>129</v>
      </c>
      <c r="B147" s="134">
        <v>3</v>
      </c>
      <c r="C147" s="134"/>
      <c r="D147" s="132" t="s">
        <v>396</v>
      </c>
      <c r="E147" s="134" t="s">
        <v>76</v>
      </c>
      <c r="F147" s="134"/>
      <c r="G147" s="133" t="s">
        <v>1682</v>
      </c>
      <c r="H147" s="134" t="s">
        <v>1682</v>
      </c>
      <c r="I147" s="134" t="s">
        <v>1260</v>
      </c>
      <c r="J147" s="134" t="s">
        <v>1261</v>
      </c>
      <c r="K147" s="134"/>
    </row>
    <row r="148" spans="1:11" ht="12.9" customHeight="1">
      <c r="A148" s="134">
        <v>130</v>
      </c>
      <c r="B148" s="134">
        <v>4</v>
      </c>
      <c r="C148" s="134"/>
      <c r="D148" s="132" t="s">
        <v>551</v>
      </c>
      <c r="E148" s="134" t="s">
        <v>76</v>
      </c>
      <c r="F148" s="134"/>
      <c r="G148" s="133" t="s">
        <v>1684</v>
      </c>
      <c r="H148" s="134" t="s">
        <v>1684</v>
      </c>
      <c r="I148" s="134" t="s">
        <v>1260</v>
      </c>
      <c r="J148" s="134" t="s">
        <v>1261</v>
      </c>
      <c r="K148" s="134"/>
    </row>
    <row r="149" spans="1:11" ht="12.9" customHeight="1">
      <c r="A149" s="134">
        <v>131</v>
      </c>
      <c r="B149" s="134">
        <v>5</v>
      </c>
      <c r="C149" s="134"/>
      <c r="D149" s="132" t="s">
        <v>405</v>
      </c>
      <c r="E149" s="134" t="s">
        <v>406</v>
      </c>
      <c r="F149" s="134"/>
      <c r="G149" s="133" t="s">
        <v>1687</v>
      </c>
      <c r="H149" s="134" t="s">
        <v>1687</v>
      </c>
      <c r="I149" s="134" t="s">
        <v>1260</v>
      </c>
      <c r="J149" s="134" t="s">
        <v>1261</v>
      </c>
      <c r="K149" s="134"/>
    </row>
    <row r="150" spans="1:11" ht="12.9" customHeight="1">
      <c r="A150" s="134">
        <v>132</v>
      </c>
      <c r="B150" s="134">
        <v>6</v>
      </c>
      <c r="C150" s="134"/>
      <c r="D150" s="132" t="s">
        <v>340</v>
      </c>
      <c r="E150" s="134" t="s">
        <v>287</v>
      </c>
      <c r="F150" s="134"/>
      <c r="G150" s="133" t="s">
        <v>1697</v>
      </c>
      <c r="H150" s="134" t="s">
        <v>1697</v>
      </c>
      <c r="I150" s="134" t="s">
        <v>1260</v>
      </c>
      <c r="J150" s="134" t="s">
        <v>1261</v>
      </c>
      <c r="K150" s="134"/>
    </row>
    <row r="152" spans="1:11" ht="12.9" customHeight="1">
      <c r="A152" s="134">
        <v>133</v>
      </c>
      <c r="B152" s="134">
        <v>1</v>
      </c>
      <c r="C152" s="134"/>
      <c r="D152" s="132" t="s">
        <v>547</v>
      </c>
      <c r="E152" s="134"/>
      <c r="F152" s="134"/>
      <c r="G152" s="133" t="s">
        <v>1708</v>
      </c>
      <c r="H152" s="134" t="s">
        <v>1708</v>
      </c>
      <c r="I152" s="134" t="s">
        <v>1260</v>
      </c>
      <c r="J152" s="134" t="s">
        <v>1261</v>
      </c>
      <c r="K152" s="134"/>
    </row>
    <row r="153" spans="1:11" ht="12.9" customHeight="1">
      <c r="A153" s="134">
        <v>134</v>
      </c>
      <c r="B153" s="134">
        <v>2</v>
      </c>
      <c r="C153" s="134"/>
      <c r="D153" s="132" t="s">
        <v>533</v>
      </c>
      <c r="E153" s="134"/>
      <c r="F153" s="134"/>
      <c r="G153" s="133" t="s">
        <v>1711</v>
      </c>
      <c r="H153" s="134" t="s">
        <v>1711</v>
      </c>
      <c r="I153" s="134" t="s">
        <v>1260</v>
      </c>
      <c r="J153" s="134" t="s">
        <v>1261</v>
      </c>
      <c r="K153" s="134"/>
    </row>
    <row r="154" spans="1:11" ht="12.9" customHeight="1">
      <c r="A154" s="134">
        <v>135</v>
      </c>
      <c r="B154" s="134">
        <v>3</v>
      </c>
      <c r="C154" s="134"/>
      <c r="D154" s="132" t="s">
        <v>304</v>
      </c>
      <c r="E154" s="134"/>
      <c r="F154" s="134"/>
      <c r="G154" s="133" t="s">
        <v>1716</v>
      </c>
      <c r="H154" s="134" t="s">
        <v>1716</v>
      </c>
      <c r="I154" s="134" t="s">
        <v>1260</v>
      </c>
      <c r="J154" s="134" t="s">
        <v>1261</v>
      </c>
      <c r="K154" s="134"/>
    </row>
    <row r="155" spans="1:11" ht="12.9" customHeight="1">
      <c r="A155" s="134">
        <v>136</v>
      </c>
      <c r="B155" s="134">
        <v>4</v>
      </c>
      <c r="C155" s="134"/>
      <c r="D155" s="132" t="s">
        <v>224</v>
      </c>
      <c r="E155" s="134"/>
      <c r="F155" s="134"/>
      <c r="G155" s="133" t="s">
        <v>1719</v>
      </c>
      <c r="H155" s="134" t="s">
        <v>1719</v>
      </c>
      <c r="I155" s="134" t="s">
        <v>1260</v>
      </c>
      <c r="J155" s="134" t="s">
        <v>1261</v>
      </c>
      <c r="K155" s="134"/>
    </row>
    <row r="156" spans="1:11" ht="12.9" customHeight="1">
      <c r="A156" s="134">
        <v>137</v>
      </c>
      <c r="B156" s="134">
        <v>5</v>
      </c>
      <c r="C156" s="134"/>
      <c r="D156" s="132" t="s">
        <v>220</v>
      </c>
      <c r="E156" s="134"/>
      <c r="F156" s="134"/>
      <c r="G156" s="133" t="s">
        <v>1720</v>
      </c>
      <c r="H156" s="134" t="s">
        <v>1720</v>
      </c>
      <c r="I156" s="134" t="s">
        <v>1260</v>
      </c>
      <c r="J156" s="134" t="s">
        <v>1261</v>
      </c>
      <c r="K156" s="134"/>
    </row>
    <row r="157" spans="1:11" ht="12.9" customHeight="1">
      <c r="A157" s="134">
        <v>138</v>
      </c>
      <c r="B157" s="134">
        <v>6</v>
      </c>
      <c r="D157" s="132" t="s">
        <v>378</v>
      </c>
      <c r="E157" s="134"/>
      <c r="G157" s="535" t="s">
        <v>1721</v>
      </c>
      <c r="H157" s="535" t="s">
        <v>1721</v>
      </c>
      <c r="I157" s="536" t="s">
        <v>1260</v>
      </c>
      <c r="J157" s="536" t="s">
        <v>1261</v>
      </c>
      <c r="K157" s="134"/>
    </row>
    <row r="158" spans="1:11" ht="12.9" customHeight="1">
      <c r="A158" s="134">
        <v>139</v>
      </c>
      <c r="B158" s="134">
        <v>7</v>
      </c>
      <c r="D158" s="132" t="s">
        <v>185</v>
      </c>
      <c r="E158" s="134"/>
      <c r="G158" s="535" t="s">
        <v>1724</v>
      </c>
      <c r="H158" s="535" t="s">
        <v>1724</v>
      </c>
      <c r="I158" s="536" t="s">
        <v>1260</v>
      </c>
      <c r="J158" s="536" t="s">
        <v>1261</v>
      </c>
      <c r="K158" s="134"/>
    </row>
  </sheetData>
  <autoFilter ref="J4:J85" xr:uid="{00000000-0009-0000-0000-00000E000000}"/>
  <mergeCells count="11">
    <mergeCell ref="K4:K5"/>
    <mergeCell ref="F4:F5"/>
    <mergeCell ref="G4:G5"/>
    <mergeCell ref="H4:H5"/>
    <mergeCell ref="I4:I5"/>
    <mergeCell ref="J4:J5"/>
    <mergeCell ref="A4:A5"/>
    <mergeCell ref="B4:B5"/>
    <mergeCell ref="C4:C5"/>
    <mergeCell ref="D4:D5"/>
    <mergeCell ref="E4:E5"/>
  </mergeCells>
  <conditionalFormatting sqref="D1:D5">
    <cfRule type="duplicateValues" dxfId="1650" priority="418" stopIfTrue="1"/>
  </conditionalFormatting>
  <conditionalFormatting sqref="D1:D1048576">
    <cfRule type="duplicateValues" dxfId="1649" priority="4"/>
  </conditionalFormatting>
  <conditionalFormatting sqref="D7:D10">
    <cfRule type="duplicateValues" dxfId="1648" priority="131" stopIfTrue="1"/>
    <cfRule type="duplicateValues" dxfId="1647" priority="130" stopIfTrue="1"/>
  </conditionalFormatting>
  <conditionalFormatting sqref="D7:D105">
    <cfRule type="duplicateValues" dxfId="1646" priority="2762"/>
  </conditionalFormatting>
  <conditionalFormatting sqref="D12:D19">
    <cfRule type="duplicateValues" dxfId="1645" priority="135" stopIfTrue="1"/>
    <cfRule type="duplicateValues" dxfId="1644" priority="134" stopIfTrue="1"/>
  </conditionalFormatting>
  <conditionalFormatting sqref="D20">
    <cfRule type="duplicateValues" dxfId="1643" priority="129" stopIfTrue="1"/>
    <cfRule type="duplicateValues" dxfId="1642" priority="128" stopIfTrue="1"/>
  </conditionalFormatting>
  <conditionalFormatting sqref="D21">
    <cfRule type="duplicateValues" dxfId="1641" priority="127" stopIfTrue="1"/>
    <cfRule type="duplicateValues" dxfId="1640" priority="126" stopIfTrue="1"/>
  </conditionalFormatting>
  <conditionalFormatting sqref="D22">
    <cfRule type="duplicateValues" dxfId="1639" priority="125" stopIfTrue="1"/>
    <cfRule type="duplicateValues" dxfId="1638" priority="124" stopIfTrue="1"/>
  </conditionalFormatting>
  <conditionalFormatting sqref="D23">
    <cfRule type="duplicateValues" dxfId="1637" priority="122" stopIfTrue="1"/>
    <cfRule type="duplicateValues" dxfId="1636" priority="123" stopIfTrue="1"/>
  </conditionalFormatting>
  <conditionalFormatting sqref="D24">
    <cfRule type="duplicateValues" dxfId="1635" priority="121" stopIfTrue="1"/>
    <cfRule type="duplicateValues" dxfId="1634" priority="120" stopIfTrue="1"/>
  </conditionalFormatting>
  <conditionalFormatting sqref="D25">
    <cfRule type="duplicateValues" dxfId="1633" priority="119" stopIfTrue="1"/>
    <cfRule type="duplicateValues" dxfId="1632" priority="118" stopIfTrue="1"/>
  </conditionalFormatting>
  <conditionalFormatting sqref="D26">
    <cfRule type="duplicateValues" dxfId="1631" priority="117" stopIfTrue="1"/>
    <cfRule type="duplicateValues" dxfId="1630" priority="116" stopIfTrue="1"/>
  </conditionalFormatting>
  <conditionalFormatting sqref="D27">
    <cfRule type="duplicateValues" dxfId="1629" priority="115" stopIfTrue="1"/>
    <cfRule type="duplicateValues" dxfId="1628" priority="114" stopIfTrue="1"/>
  </conditionalFormatting>
  <conditionalFormatting sqref="D28">
    <cfRule type="duplicateValues" dxfId="1627" priority="113" stopIfTrue="1"/>
    <cfRule type="duplicateValues" dxfId="1626" priority="112" stopIfTrue="1"/>
  </conditionalFormatting>
  <conditionalFormatting sqref="D29">
    <cfRule type="duplicateValues" dxfId="1625" priority="111" stopIfTrue="1"/>
    <cfRule type="duplicateValues" dxfId="1624" priority="110" stopIfTrue="1"/>
  </conditionalFormatting>
  <conditionalFormatting sqref="D30">
    <cfRule type="duplicateValues" dxfId="1623" priority="109" stopIfTrue="1"/>
    <cfRule type="duplicateValues" dxfId="1622" priority="108" stopIfTrue="1"/>
  </conditionalFormatting>
  <conditionalFormatting sqref="D31">
    <cfRule type="duplicateValues" dxfId="1621" priority="107" stopIfTrue="1"/>
    <cfRule type="duplicateValues" dxfId="1620" priority="106" stopIfTrue="1"/>
  </conditionalFormatting>
  <conditionalFormatting sqref="D32">
    <cfRule type="duplicateValues" dxfId="1619" priority="105" stopIfTrue="1"/>
    <cfRule type="duplicateValues" dxfId="1618" priority="104" stopIfTrue="1"/>
  </conditionalFormatting>
  <conditionalFormatting sqref="D33">
    <cfRule type="duplicateValues" dxfId="1617" priority="103" stopIfTrue="1"/>
    <cfRule type="duplicateValues" dxfId="1616" priority="102" stopIfTrue="1"/>
  </conditionalFormatting>
  <conditionalFormatting sqref="D34">
    <cfRule type="duplicateValues" dxfId="1615" priority="101" stopIfTrue="1"/>
    <cfRule type="duplicateValues" dxfId="1614" priority="100" stopIfTrue="1"/>
  </conditionalFormatting>
  <conditionalFormatting sqref="D35:D36">
    <cfRule type="duplicateValues" dxfId="1613" priority="99" stopIfTrue="1"/>
    <cfRule type="duplicateValues" dxfId="1612" priority="98" stopIfTrue="1"/>
  </conditionalFormatting>
  <conditionalFormatting sqref="D37">
    <cfRule type="duplicateValues" dxfId="1611" priority="95" stopIfTrue="1"/>
    <cfRule type="duplicateValues" dxfId="1610" priority="94" stopIfTrue="1"/>
  </conditionalFormatting>
  <conditionalFormatting sqref="D38">
    <cfRule type="duplicateValues" dxfId="1609" priority="91" stopIfTrue="1"/>
    <cfRule type="duplicateValues" dxfId="1608" priority="90" stopIfTrue="1"/>
  </conditionalFormatting>
  <conditionalFormatting sqref="D39">
    <cfRule type="duplicateValues" dxfId="1607" priority="93" stopIfTrue="1"/>
    <cfRule type="duplicateValues" dxfId="1606" priority="92" stopIfTrue="1"/>
  </conditionalFormatting>
  <conditionalFormatting sqref="D40">
    <cfRule type="duplicateValues" dxfId="1605" priority="89" stopIfTrue="1"/>
    <cfRule type="duplicateValues" dxfId="1604" priority="88" stopIfTrue="1"/>
  </conditionalFormatting>
  <conditionalFormatting sqref="D41">
    <cfRule type="duplicateValues" dxfId="1603" priority="87" stopIfTrue="1"/>
    <cfRule type="duplicateValues" dxfId="1602" priority="86" stopIfTrue="1"/>
  </conditionalFormatting>
  <conditionalFormatting sqref="D42">
    <cfRule type="duplicateValues" dxfId="1601" priority="85" stopIfTrue="1"/>
    <cfRule type="duplicateValues" dxfId="1600" priority="84" stopIfTrue="1"/>
  </conditionalFormatting>
  <conditionalFormatting sqref="D44">
    <cfRule type="duplicateValues" dxfId="1599" priority="83" stopIfTrue="1"/>
    <cfRule type="duplicateValues" dxfId="1598" priority="82" stopIfTrue="1"/>
  </conditionalFormatting>
  <conditionalFormatting sqref="D45">
    <cfRule type="duplicateValues" dxfId="1597" priority="81" stopIfTrue="1"/>
    <cfRule type="duplicateValues" dxfId="1596" priority="80" stopIfTrue="1"/>
  </conditionalFormatting>
  <conditionalFormatting sqref="D46">
    <cfRule type="duplicateValues" dxfId="1595" priority="79" stopIfTrue="1"/>
    <cfRule type="duplicateValues" dxfId="1594" priority="78" stopIfTrue="1"/>
  </conditionalFormatting>
  <conditionalFormatting sqref="D47">
    <cfRule type="duplicateValues" dxfId="1593" priority="77" stopIfTrue="1"/>
    <cfRule type="duplicateValues" dxfId="1592" priority="76" stopIfTrue="1"/>
  </conditionalFormatting>
  <conditionalFormatting sqref="D48">
    <cfRule type="duplicateValues" dxfId="1591" priority="75" stopIfTrue="1"/>
    <cfRule type="duplicateValues" dxfId="1590" priority="74" stopIfTrue="1"/>
  </conditionalFormatting>
  <conditionalFormatting sqref="D52">
    <cfRule type="duplicateValues" dxfId="1589" priority="70" stopIfTrue="1"/>
    <cfRule type="duplicateValues" dxfId="1588" priority="71" stopIfTrue="1"/>
  </conditionalFormatting>
  <conditionalFormatting sqref="D53">
    <cfRule type="duplicateValues" dxfId="1587" priority="69" stopIfTrue="1"/>
    <cfRule type="duplicateValues" dxfId="1586" priority="68" stopIfTrue="1"/>
  </conditionalFormatting>
  <conditionalFormatting sqref="D54">
    <cfRule type="duplicateValues" dxfId="1585" priority="65" stopIfTrue="1"/>
    <cfRule type="duplicateValues" dxfId="1584" priority="64" stopIfTrue="1"/>
  </conditionalFormatting>
  <conditionalFormatting sqref="D55">
    <cfRule type="duplicateValues" dxfId="1583" priority="63" stopIfTrue="1"/>
    <cfRule type="duplicateValues" dxfId="1582" priority="62" stopIfTrue="1"/>
  </conditionalFormatting>
  <conditionalFormatting sqref="D56">
    <cfRule type="duplicateValues" dxfId="1581" priority="61" stopIfTrue="1"/>
    <cfRule type="duplicateValues" dxfId="1580" priority="60" stopIfTrue="1"/>
  </conditionalFormatting>
  <conditionalFormatting sqref="D57:D58">
    <cfRule type="duplicateValues" dxfId="1579" priority="59" stopIfTrue="1"/>
    <cfRule type="duplicateValues" dxfId="1578" priority="58" stopIfTrue="1"/>
  </conditionalFormatting>
  <conditionalFormatting sqref="D59">
    <cfRule type="duplicateValues" dxfId="1577" priority="57" stopIfTrue="1"/>
    <cfRule type="duplicateValues" dxfId="1576" priority="56" stopIfTrue="1"/>
  </conditionalFormatting>
  <conditionalFormatting sqref="D60">
    <cfRule type="duplicateValues" dxfId="1575" priority="54" stopIfTrue="1"/>
    <cfRule type="duplicateValues" dxfId="1574" priority="55" stopIfTrue="1"/>
  </conditionalFormatting>
  <conditionalFormatting sqref="D61">
    <cfRule type="duplicateValues" dxfId="1573" priority="53" stopIfTrue="1"/>
    <cfRule type="duplicateValues" dxfId="1572" priority="52" stopIfTrue="1"/>
  </conditionalFormatting>
  <conditionalFormatting sqref="D62">
    <cfRule type="duplicateValues" dxfId="1571" priority="51" stopIfTrue="1"/>
    <cfRule type="duplicateValues" dxfId="1570" priority="50" stopIfTrue="1"/>
  </conditionalFormatting>
  <conditionalFormatting sqref="D63">
    <cfRule type="duplicateValues" dxfId="1569" priority="49" stopIfTrue="1"/>
    <cfRule type="duplicateValues" dxfId="1568" priority="48" stopIfTrue="1"/>
  </conditionalFormatting>
  <conditionalFormatting sqref="D64">
    <cfRule type="duplicateValues" dxfId="1567" priority="47" stopIfTrue="1"/>
    <cfRule type="duplicateValues" dxfId="1566" priority="46" stopIfTrue="1"/>
  </conditionalFormatting>
  <conditionalFormatting sqref="D66">
    <cfRule type="duplicateValues" dxfId="1565" priority="45" stopIfTrue="1"/>
    <cfRule type="duplicateValues" dxfId="1564" priority="44" stopIfTrue="1"/>
  </conditionalFormatting>
  <conditionalFormatting sqref="D67">
    <cfRule type="duplicateValues" dxfId="1563" priority="43" stopIfTrue="1"/>
    <cfRule type="duplicateValues" dxfId="1562" priority="42" stopIfTrue="1"/>
  </conditionalFormatting>
  <conditionalFormatting sqref="D68">
    <cfRule type="duplicateValues" dxfId="1561" priority="41" stopIfTrue="1"/>
    <cfRule type="duplicateValues" dxfId="1560" priority="40" stopIfTrue="1"/>
  </conditionalFormatting>
  <conditionalFormatting sqref="D69">
    <cfRule type="duplicateValues" dxfId="1559" priority="39" stopIfTrue="1"/>
    <cfRule type="duplicateValues" dxfId="1558" priority="38" stopIfTrue="1"/>
  </conditionalFormatting>
  <conditionalFormatting sqref="D70">
    <cfRule type="duplicateValues" dxfId="1557" priority="37" stopIfTrue="1"/>
    <cfRule type="duplicateValues" dxfId="1556" priority="36" stopIfTrue="1"/>
  </conditionalFormatting>
  <conditionalFormatting sqref="D71">
    <cfRule type="duplicateValues" dxfId="1555" priority="34" stopIfTrue="1"/>
    <cfRule type="duplicateValues" dxfId="1554" priority="35" stopIfTrue="1"/>
  </conditionalFormatting>
  <conditionalFormatting sqref="D72">
    <cfRule type="duplicateValues" dxfId="1553" priority="33" stopIfTrue="1"/>
    <cfRule type="duplicateValues" dxfId="1552" priority="32" stopIfTrue="1"/>
  </conditionalFormatting>
  <conditionalFormatting sqref="D73">
    <cfRule type="duplicateValues" dxfId="1551" priority="31" stopIfTrue="1"/>
    <cfRule type="duplicateValues" dxfId="1550" priority="30" stopIfTrue="1"/>
  </conditionalFormatting>
  <conditionalFormatting sqref="D74">
    <cfRule type="duplicateValues" dxfId="1549" priority="29" stopIfTrue="1"/>
    <cfRule type="duplicateValues" dxfId="1548" priority="28" stopIfTrue="1"/>
  </conditionalFormatting>
  <conditionalFormatting sqref="D75">
    <cfRule type="duplicateValues" dxfId="1547" priority="27" stopIfTrue="1"/>
    <cfRule type="duplicateValues" dxfId="1546" priority="26" stopIfTrue="1"/>
  </conditionalFormatting>
  <conditionalFormatting sqref="D76">
    <cfRule type="duplicateValues" dxfId="1545" priority="25" stopIfTrue="1"/>
    <cfRule type="duplicateValues" dxfId="1544" priority="24" stopIfTrue="1"/>
  </conditionalFormatting>
  <conditionalFormatting sqref="D77">
    <cfRule type="duplicateValues" dxfId="1543" priority="23" stopIfTrue="1"/>
    <cfRule type="duplicateValues" dxfId="1542" priority="22" stopIfTrue="1"/>
  </conditionalFormatting>
  <conditionalFormatting sqref="D78">
    <cfRule type="duplicateValues" dxfId="1541" priority="20" stopIfTrue="1"/>
    <cfRule type="duplicateValues" dxfId="1540" priority="21" stopIfTrue="1"/>
  </conditionalFormatting>
  <conditionalFormatting sqref="D79">
    <cfRule type="duplicateValues" dxfId="1539" priority="19" stopIfTrue="1"/>
    <cfRule type="duplicateValues" dxfId="1538" priority="18" stopIfTrue="1"/>
  </conditionalFormatting>
  <conditionalFormatting sqref="D80:D81">
    <cfRule type="duplicateValues" dxfId="1537" priority="17" stopIfTrue="1"/>
    <cfRule type="duplicateValues" dxfId="1536" priority="16" stopIfTrue="1"/>
  </conditionalFormatting>
  <conditionalFormatting sqref="D82">
    <cfRule type="duplicateValues" dxfId="1535" priority="15" stopIfTrue="1"/>
    <cfRule type="duplicateValues" dxfId="1534" priority="14" stopIfTrue="1"/>
  </conditionalFormatting>
  <conditionalFormatting sqref="D83">
    <cfRule type="duplicateValues" dxfId="1533" priority="13" stopIfTrue="1"/>
    <cfRule type="duplicateValues" dxfId="1532" priority="12" stopIfTrue="1"/>
  </conditionalFormatting>
  <conditionalFormatting sqref="D84">
    <cfRule type="duplicateValues" dxfId="1531" priority="11" stopIfTrue="1"/>
    <cfRule type="duplicateValues" dxfId="1530" priority="10" stopIfTrue="1"/>
  </conditionalFormatting>
  <conditionalFormatting sqref="D85:D87">
    <cfRule type="duplicateValues" dxfId="1529" priority="9" stopIfTrue="1"/>
    <cfRule type="duplicateValues" dxfId="1528" priority="8" stopIfTrue="1"/>
  </conditionalFormatting>
  <conditionalFormatting sqref="D88">
    <cfRule type="duplicateValues" dxfId="1527" priority="7" stopIfTrue="1"/>
    <cfRule type="duplicateValues" dxfId="1526" priority="6" stopIfTrue="1"/>
  </conditionalFormatting>
  <conditionalFormatting sqref="D136 D93 D43 D1:D6 D11 D49:D51 D65 D95:D105 D120 D142:D65158">
    <cfRule type="duplicateValues" dxfId="1525" priority="3202" stopIfTrue="1"/>
  </conditionalFormatting>
  <conditionalFormatting sqref="D136 D93 D43 D1:D6 D11 D49:D51 D65 D95:D105 D120 D142:D65159">
    <cfRule type="duplicateValues" dxfId="1524" priority="1116" stopIfTrue="1"/>
  </conditionalFormatting>
  <pageMargins left="0.7" right="0.7" top="0.75" bottom="0.75" header="0.3" footer="0.3"/>
  <drawing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WTP207"/>
  <sheetViews>
    <sheetView topLeftCell="A184"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4" width="7.90625" style="160"/>
    <col min="185" max="186" width="5.08984375" style="160" customWidth="1"/>
    <col min="187" max="187" width="5.36328125" style="160" customWidth="1"/>
    <col min="188" max="188" width="6.54296875" style="160" customWidth="1"/>
    <col min="189" max="189" width="8.6328125" style="160" customWidth="1"/>
    <col min="190" max="190" width="12.36328125" style="160" customWidth="1"/>
    <col min="191" max="191" width="10.54296875" style="160" customWidth="1"/>
    <col min="192" max="192" width="9.90625" style="160" customWidth="1"/>
    <col min="193" max="193" width="9.54296875" style="160" customWidth="1"/>
    <col min="194" max="199" width="8.08984375" style="160" customWidth="1"/>
    <col min="200" max="200" width="9.36328125" style="160" customWidth="1"/>
    <col min="201" max="201" width="8" style="160" customWidth="1"/>
    <col min="202" max="202" width="8.08984375" style="160" customWidth="1"/>
    <col min="203" max="203" width="7.453125" style="160" customWidth="1"/>
    <col min="204" max="204" width="7.6328125" style="160" customWidth="1"/>
    <col min="205" max="212" width="7.90625" style="160" hidden="1" customWidth="1"/>
    <col min="213" max="213" width="9.08984375" style="160" customWidth="1"/>
    <col min="214" max="214" width="8.6328125" style="160" customWidth="1"/>
    <col min="215" max="215" width="10.6328125" style="160" customWidth="1"/>
    <col min="216" max="216" width="25.453125" style="160" customWidth="1"/>
    <col min="217" max="217" width="14.36328125" style="160" customWidth="1"/>
    <col min="218" max="218" width="4.54296875" style="160" customWidth="1"/>
    <col min="219" max="219" width="9.90625" style="160" customWidth="1"/>
    <col min="220" max="220" width="9.54296875" style="160" customWidth="1"/>
    <col min="221" max="440" width="7.90625" style="160"/>
    <col min="441" max="442" width="5.08984375" style="160" customWidth="1"/>
    <col min="443" max="443" width="5.36328125" style="160" customWidth="1"/>
    <col min="444" max="444" width="6.54296875" style="160" customWidth="1"/>
    <col min="445" max="445" width="8.6328125" style="160" customWidth="1"/>
    <col min="446" max="446" width="12.36328125" style="160" customWidth="1"/>
    <col min="447" max="447" width="10.54296875" style="160" customWidth="1"/>
    <col min="448" max="448" width="9.90625" style="160" customWidth="1"/>
    <col min="449" max="449" width="9.54296875" style="160" customWidth="1"/>
    <col min="450" max="455" width="8.08984375" style="160" customWidth="1"/>
    <col min="456" max="456" width="9.36328125" style="160" customWidth="1"/>
    <col min="457" max="457" width="8" style="160" customWidth="1"/>
    <col min="458" max="458" width="8.08984375" style="160" customWidth="1"/>
    <col min="459" max="459" width="7.453125" style="160" customWidth="1"/>
    <col min="460" max="460" width="7.6328125" style="160" customWidth="1"/>
    <col min="461" max="468" width="7.90625" style="160" hidden="1" customWidth="1"/>
    <col min="469" max="469" width="9.08984375" style="160" customWidth="1"/>
    <col min="470" max="470" width="8.6328125" style="160" customWidth="1"/>
    <col min="471" max="471" width="10.6328125" style="160" customWidth="1"/>
    <col min="472" max="472" width="25.453125" style="160" customWidth="1"/>
    <col min="473" max="473" width="14.36328125" style="160" customWidth="1"/>
    <col min="474" max="474" width="4.54296875" style="160" customWidth="1"/>
    <col min="475" max="475" width="9.90625" style="160" customWidth="1"/>
    <col min="476" max="476" width="9.54296875" style="160" customWidth="1"/>
    <col min="477" max="696" width="7.90625" style="160"/>
    <col min="697" max="698" width="5.08984375" style="160" customWidth="1"/>
    <col min="699" max="699" width="5.36328125" style="160" customWidth="1"/>
    <col min="700" max="700" width="6.54296875" style="160" customWidth="1"/>
    <col min="701" max="701" width="8.6328125" style="160" customWidth="1"/>
    <col min="702" max="702" width="12.36328125" style="160" customWidth="1"/>
    <col min="703" max="703" width="10.54296875" style="160" customWidth="1"/>
    <col min="704" max="704" width="9.90625" style="160" customWidth="1"/>
    <col min="705" max="705" width="9.54296875" style="160" customWidth="1"/>
    <col min="706" max="711" width="8.08984375" style="160" customWidth="1"/>
    <col min="712" max="712" width="9.36328125" style="160" customWidth="1"/>
    <col min="713" max="713" width="8" style="160" customWidth="1"/>
    <col min="714" max="714" width="8.08984375" style="160" customWidth="1"/>
    <col min="715" max="715" width="7.453125" style="160" customWidth="1"/>
    <col min="716" max="716" width="7.6328125" style="160" customWidth="1"/>
    <col min="717" max="724" width="7.90625" style="160" hidden="1" customWidth="1"/>
    <col min="725" max="725" width="9.08984375" style="160" customWidth="1"/>
    <col min="726" max="726" width="8.6328125" style="160" customWidth="1"/>
    <col min="727" max="727" width="10.6328125" style="160" customWidth="1"/>
    <col min="728" max="728" width="25.453125" style="160" customWidth="1"/>
    <col min="729" max="729" width="14.36328125" style="160" customWidth="1"/>
    <col min="730" max="730" width="4.54296875" style="160" customWidth="1"/>
    <col min="731" max="731" width="9.90625" style="160" customWidth="1"/>
    <col min="732" max="732" width="9.54296875" style="160" customWidth="1"/>
    <col min="733" max="952" width="7.90625" style="160"/>
    <col min="953" max="954" width="5.08984375" style="160" customWidth="1"/>
    <col min="955" max="955" width="5.36328125" style="160" customWidth="1"/>
    <col min="956" max="956" width="6.54296875" style="160" customWidth="1"/>
    <col min="957" max="957" width="8.6328125" style="160" customWidth="1"/>
    <col min="958" max="958" width="12.36328125" style="160" customWidth="1"/>
    <col min="959" max="959" width="10.54296875" style="160" customWidth="1"/>
    <col min="960" max="960" width="9.90625" style="160" customWidth="1"/>
    <col min="961" max="961" width="9.54296875" style="160" customWidth="1"/>
    <col min="962" max="967" width="8.08984375" style="160" customWidth="1"/>
    <col min="968" max="968" width="9.36328125" style="160" customWidth="1"/>
    <col min="969" max="969" width="8" style="160" customWidth="1"/>
    <col min="970" max="970" width="8.08984375" style="160" customWidth="1"/>
    <col min="971" max="971" width="7.453125" style="160" customWidth="1"/>
    <col min="972" max="972" width="7.6328125" style="160" customWidth="1"/>
    <col min="973" max="980" width="7.90625" style="160" hidden="1" customWidth="1"/>
    <col min="981" max="981" width="9.08984375" style="160" customWidth="1"/>
    <col min="982" max="982" width="8.6328125" style="160" customWidth="1"/>
    <col min="983" max="983" width="10.6328125" style="160" customWidth="1"/>
    <col min="984" max="984" width="25.453125" style="160" customWidth="1"/>
    <col min="985" max="985" width="14.36328125" style="160" customWidth="1"/>
    <col min="986" max="986" width="4.54296875" style="160" customWidth="1"/>
    <col min="987" max="987" width="9.90625" style="160" customWidth="1"/>
    <col min="988" max="988" width="9.54296875" style="160" customWidth="1"/>
    <col min="989" max="1208" width="7.90625" style="160"/>
    <col min="1209" max="1210" width="5.08984375" style="160" customWidth="1"/>
    <col min="1211" max="1211" width="5.36328125" style="160" customWidth="1"/>
    <col min="1212" max="1212" width="6.54296875" style="160" customWidth="1"/>
    <col min="1213" max="1213" width="8.6328125" style="160" customWidth="1"/>
    <col min="1214" max="1214" width="12.36328125" style="160" customWidth="1"/>
    <col min="1215" max="1215" width="10.54296875" style="160" customWidth="1"/>
    <col min="1216" max="1216" width="9.90625" style="160" customWidth="1"/>
    <col min="1217" max="1217" width="9.54296875" style="160" customWidth="1"/>
    <col min="1218" max="1223" width="8.08984375" style="160" customWidth="1"/>
    <col min="1224" max="1224" width="9.36328125" style="160" customWidth="1"/>
    <col min="1225" max="1225" width="8" style="160" customWidth="1"/>
    <col min="1226" max="1226" width="8.08984375" style="160" customWidth="1"/>
    <col min="1227" max="1227" width="7.453125" style="160" customWidth="1"/>
    <col min="1228" max="1228" width="7.6328125" style="160" customWidth="1"/>
    <col min="1229" max="1236" width="7.90625" style="160" hidden="1" customWidth="1"/>
    <col min="1237" max="1237" width="9.08984375" style="160" customWidth="1"/>
    <col min="1238" max="1238" width="8.6328125" style="160" customWidth="1"/>
    <col min="1239" max="1239" width="10.6328125" style="160" customWidth="1"/>
    <col min="1240" max="1240" width="25.453125" style="160" customWidth="1"/>
    <col min="1241" max="1241" width="14.36328125" style="160" customWidth="1"/>
    <col min="1242" max="1242" width="4.54296875" style="160" customWidth="1"/>
    <col min="1243" max="1243" width="9.90625" style="160" customWidth="1"/>
    <col min="1244" max="1244" width="9.54296875" style="160" customWidth="1"/>
    <col min="1245" max="1464" width="7.90625" style="160"/>
    <col min="1465" max="1466" width="5.08984375" style="160" customWidth="1"/>
    <col min="1467" max="1467" width="5.36328125" style="160" customWidth="1"/>
    <col min="1468" max="1468" width="6.54296875" style="160" customWidth="1"/>
    <col min="1469" max="1469" width="8.6328125" style="160" customWidth="1"/>
    <col min="1470" max="1470" width="12.36328125" style="160" customWidth="1"/>
    <col min="1471" max="1471" width="10.54296875" style="160" customWidth="1"/>
    <col min="1472" max="1472" width="9.90625" style="160" customWidth="1"/>
    <col min="1473" max="1473" width="9.54296875" style="160" customWidth="1"/>
    <col min="1474" max="1479" width="8.08984375" style="160" customWidth="1"/>
    <col min="1480" max="1480" width="9.36328125" style="160" customWidth="1"/>
    <col min="1481" max="1481" width="8" style="160" customWidth="1"/>
    <col min="1482" max="1482" width="8.08984375" style="160" customWidth="1"/>
    <col min="1483" max="1483" width="7.453125" style="160" customWidth="1"/>
    <col min="1484" max="1484" width="7.6328125" style="160" customWidth="1"/>
    <col min="1485" max="1492" width="7.90625" style="160" hidden="1" customWidth="1"/>
    <col min="1493" max="1493" width="9.08984375" style="160" customWidth="1"/>
    <col min="1494" max="1494" width="8.6328125" style="160" customWidth="1"/>
    <col min="1495" max="1495" width="10.6328125" style="160" customWidth="1"/>
    <col min="1496" max="1496" width="25.453125" style="160" customWidth="1"/>
    <col min="1497" max="1497" width="14.36328125" style="160" customWidth="1"/>
    <col min="1498" max="1498" width="4.54296875" style="160" customWidth="1"/>
    <col min="1499" max="1499" width="9.90625" style="160" customWidth="1"/>
    <col min="1500" max="1500" width="9.54296875" style="160" customWidth="1"/>
    <col min="1501" max="1720" width="7.90625" style="160"/>
    <col min="1721" max="1722" width="5.08984375" style="160" customWidth="1"/>
    <col min="1723" max="1723" width="5.36328125" style="160" customWidth="1"/>
    <col min="1724" max="1724" width="6.54296875" style="160" customWidth="1"/>
    <col min="1725" max="1725" width="8.6328125" style="160" customWidth="1"/>
    <col min="1726" max="1726" width="12.36328125" style="160" customWidth="1"/>
    <col min="1727" max="1727" width="10.54296875" style="160" customWidth="1"/>
    <col min="1728" max="1728" width="9.90625" style="160" customWidth="1"/>
    <col min="1729" max="1729" width="9.54296875" style="160" customWidth="1"/>
    <col min="1730" max="1735" width="8.08984375" style="160" customWidth="1"/>
    <col min="1736" max="1736" width="9.36328125" style="160" customWidth="1"/>
    <col min="1737" max="1737" width="8" style="160" customWidth="1"/>
    <col min="1738" max="1738" width="8.08984375" style="160" customWidth="1"/>
    <col min="1739" max="1739" width="7.453125" style="160" customWidth="1"/>
    <col min="1740" max="1740" width="7.6328125" style="160" customWidth="1"/>
    <col min="1741" max="1748" width="7.90625" style="160" hidden="1" customWidth="1"/>
    <col min="1749" max="1749" width="9.08984375" style="160" customWidth="1"/>
    <col min="1750" max="1750" width="8.6328125" style="160" customWidth="1"/>
    <col min="1751" max="1751" width="10.6328125" style="160" customWidth="1"/>
    <col min="1752" max="1752" width="25.453125" style="160" customWidth="1"/>
    <col min="1753" max="1753" width="14.36328125" style="160" customWidth="1"/>
    <col min="1754" max="1754" width="4.54296875" style="160" customWidth="1"/>
    <col min="1755" max="1755" width="9.90625" style="160" customWidth="1"/>
    <col min="1756" max="1756" width="9.54296875" style="160" customWidth="1"/>
    <col min="1757" max="1976" width="7.90625" style="160"/>
    <col min="1977" max="1978" width="5.08984375" style="160" customWidth="1"/>
    <col min="1979" max="1979" width="5.36328125" style="160" customWidth="1"/>
    <col min="1980" max="1980" width="6.54296875" style="160" customWidth="1"/>
    <col min="1981" max="1981" width="8.6328125" style="160" customWidth="1"/>
    <col min="1982" max="1982" width="12.36328125" style="160" customWidth="1"/>
    <col min="1983" max="1983" width="10.54296875" style="160" customWidth="1"/>
    <col min="1984" max="1984" width="9.90625" style="160" customWidth="1"/>
    <col min="1985" max="1985" width="9.54296875" style="160" customWidth="1"/>
    <col min="1986" max="1991" width="8.08984375" style="160" customWidth="1"/>
    <col min="1992" max="1992" width="9.36328125" style="160" customWidth="1"/>
    <col min="1993" max="1993" width="8" style="160" customWidth="1"/>
    <col min="1994" max="1994" width="8.08984375" style="160" customWidth="1"/>
    <col min="1995" max="1995" width="7.453125" style="160" customWidth="1"/>
    <col min="1996" max="1996" width="7.6328125" style="160" customWidth="1"/>
    <col min="1997" max="2004" width="7.90625" style="160" hidden="1" customWidth="1"/>
    <col min="2005" max="2005" width="9.08984375" style="160" customWidth="1"/>
    <col min="2006" max="2006" width="8.6328125" style="160" customWidth="1"/>
    <col min="2007" max="2007" width="10.6328125" style="160" customWidth="1"/>
    <col min="2008" max="2008" width="25.453125" style="160" customWidth="1"/>
    <col min="2009" max="2009" width="14.36328125" style="160" customWidth="1"/>
    <col min="2010" max="2010" width="4.54296875" style="160" customWidth="1"/>
    <col min="2011" max="2011" width="9.90625" style="160" customWidth="1"/>
    <col min="2012" max="2012" width="9.54296875" style="160" customWidth="1"/>
    <col min="2013" max="2232" width="7.90625" style="160"/>
    <col min="2233" max="2234" width="5.08984375" style="160" customWidth="1"/>
    <col min="2235" max="2235" width="5.36328125" style="160" customWidth="1"/>
    <col min="2236" max="2236" width="6.54296875" style="160" customWidth="1"/>
    <col min="2237" max="2237" width="8.6328125" style="160" customWidth="1"/>
    <col min="2238" max="2238" width="12.36328125" style="160" customWidth="1"/>
    <col min="2239" max="2239" width="10.54296875" style="160" customWidth="1"/>
    <col min="2240" max="2240" width="9.90625" style="160" customWidth="1"/>
    <col min="2241" max="2241" width="9.54296875" style="160" customWidth="1"/>
    <col min="2242" max="2247" width="8.08984375" style="160" customWidth="1"/>
    <col min="2248" max="2248" width="9.36328125" style="160" customWidth="1"/>
    <col min="2249" max="2249" width="8" style="160" customWidth="1"/>
    <col min="2250" max="2250" width="8.08984375" style="160" customWidth="1"/>
    <col min="2251" max="2251" width="7.453125" style="160" customWidth="1"/>
    <col min="2252" max="2252" width="7.6328125" style="160" customWidth="1"/>
    <col min="2253" max="2260" width="7.90625" style="160" hidden="1" customWidth="1"/>
    <col min="2261" max="2261" width="9.08984375" style="160" customWidth="1"/>
    <col min="2262" max="2262" width="8.6328125" style="160" customWidth="1"/>
    <col min="2263" max="2263" width="10.6328125" style="160" customWidth="1"/>
    <col min="2264" max="2264" width="25.453125" style="160" customWidth="1"/>
    <col min="2265" max="2265" width="14.36328125" style="160" customWidth="1"/>
    <col min="2266" max="2266" width="4.54296875" style="160" customWidth="1"/>
    <col min="2267" max="2267" width="9.90625" style="160" customWidth="1"/>
    <col min="2268" max="2268" width="9.54296875" style="160" customWidth="1"/>
    <col min="2269" max="2488" width="7.90625" style="160"/>
    <col min="2489" max="2490" width="5.08984375" style="160" customWidth="1"/>
    <col min="2491" max="2491" width="5.36328125" style="160" customWidth="1"/>
    <col min="2492" max="2492" width="6.54296875" style="160" customWidth="1"/>
    <col min="2493" max="2493" width="8.6328125" style="160" customWidth="1"/>
    <col min="2494" max="2494" width="12.36328125" style="160" customWidth="1"/>
    <col min="2495" max="2495" width="10.54296875" style="160" customWidth="1"/>
    <col min="2496" max="2496" width="9.90625" style="160" customWidth="1"/>
    <col min="2497" max="2497" width="9.54296875" style="160" customWidth="1"/>
    <col min="2498" max="2503" width="8.08984375" style="160" customWidth="1"/>
    <col min="2504" max="2504" width="9.36328125" style="160" customWidth="1"/>
    <col min="2505" max="2505" width="8" style="160" customWidth="1"/>
    <col min="2506" max="2506" width="8.08984375" style="160" customWidth="1"/>
    <col min="2507" max="2507" width="7.453125" style="160" customWidth="1"/>
    <col min="2508" max="2508" width="7.6328125" style="160" customWidth="1"/>
    <col min="2509" max="2516" width="7.90625" style="160" hidden="1" customWidth="1"/>
    <col min="2517" max="2517" width="9.08984375" style="160" customWidth="1"/>
    <col min="2518" max="2518" width="8.6328125" style="160" customWidth="1"/>
    <col min="2519" max="2519" width="10.6328125" style="160" customWidth="1"/>
    <col min="2520" max="2520" width="25.453125" style="160" customWidth="1"/>
    <col min="2521" max="2521" width="14.36328125" style="160" customWidth="1"/>
    <col min="2522" max="2522" width="4.54296875" style="160" customWidth="1"/>
    <col min="2523" max="2523" width="9.90625" style="160" customWidth="1"/>
    <col min="2524" max="2524" width="9.54296875" style="160" customWidth="1"/>
    <col min="2525" max="2744" width="7.90625" style="160"/>
    <col min="2745" max="2746" width="5.08984375" style="160" customWidth="1"/>
    <col min="2747" max="2747" width="5.36328125" style="160" customWidth="1"/>
    <col min="2748" max="2748" width="6.54296875" style="160" customWidth="1"/>
    <col min="2749" max="2749" width="8.6328125" style="160" customWidth="1"/>
    <col min="2750" max="2750" width="12.36328125" style="160" customWidth="1"/>
    <col min="2751" max="2751" width="10.54296875" style="160" customWidth="1"/>
    <col min="2752" max="2752" width="9.90625" style="160" customWidth="1"/>
    <col min="2753" max="2753" width="9.54296875" style="160" customWidth="1"/>
    <col min="2754" max="2759" width="8.08984375" style="160" customWidth="1"/>
    <col min="2760" max="2760" width="9.36328125" style="160" customWidth="1"/>
    <col min="2761" max="2761" width="8" style="160" customWidth="1"/>
    <col min="2762" max="2762" width="8.08984375" style="160" customWidth="1"/>
    <col min="2763" max="2763" width="7.453125" style="160" customWidth="1"/>
    <col min="2764" max="2764" width="7.6328125" style="160" customWidth="1"/>
    <col min="2765" max="2772" width="7.90625" style="160" hidden="1" customWidth="1"/>
    <col min="2773" max="2773" width="9.08984375" style="160" customWidth="1"/>
    <col min="2774" max="2774" width="8.6328125" style="160" customWidth="1"/>
    <col min="2775" max="2775" width="10.6328125" style="160" customWidth="1"/>
    <col min="2776" max="2776" width="25.453125" style="160" customWidth="1"/>
    <col min="2777" max="2777" width="14.36328125" style="160" customWidth="1"/>
    <col min="2778" max="2778" width="4.54296875" style="160" customWidth="1"/>
    <col min="2779" max="2779" width="9.90625" style="160" customWidth="1"/>
    <col min="2780" max="2780" width="9.54296875" style="160" customWidth="1"/>
    <col min="2781" max="3000" width="7.90625" style="160"/>
    <col min="3001" max="3002" width="5.08984375" style="160" customWidth="1"/>
    <col min="3003" max="3003" width="5.36328125" style="160" customWidth="1"/>
    <col min="3004" max="3004" width="6.54296875" style="160" customWidth="1"/>
    <col min="3005" max="3005" width="8.6328125" style="160" customWidth="1"/>
    <col min="3006" max="3006" width="12.36328125" style="160" customWidth="1"/>
    <col min="3007" max="3007" width="10.54296875" style="160" customWidth="1"/>
    <col min="3008" max="3008" width="9.90625" style="160" customWidth="1"/>
    <col min="3009" max="3009" width="9.54296875" style="160" customWidth="1"/>
    <col min="3010" max="3015" width="8.08984375" style="160" customWidth="1"/>
    <col min="3016" max="3016" width="9.36328125" style="160" customWidth="1"/>
    <col min="3017" max="3017" width="8" style="160" customWidth="1"/>
    <col min="3018" max="3018" width="8.08984375" style="160" customWidth="1"/>
    <col min="3019" max="3019" width="7.453125" style="160" customWidth="1"/>
    <col min="3020" max="3020" width="7.6328125" style="160" customWidth="1"/>
    <col min="3021" max="3028" width="7.90625" style="160" hidden="1" customWidth="1"/>
    <col min="3029" max="3029" width="9.08984375" style="160" customWidth="1"/>
    <col min="3030" max="3030" width="8.6328125" style="160" customWidth="1"/>
    <col min="3031" max="3031" width="10.6328125" style="160" customWidth="1"/>
    <col min="3032" max="3032" width="25.453125" style="160" customWidth="1"/>
    <col min="3033" max="3033" width="14.36328125" style="160" customWidth="1"/>
    <col min="3034" max="3034" width="4.54296875" style="160" customWidth="1"/>
    <col min="3035" max="3035" width="9.90625" style="160" customWidth="1"/>
    <col min="3036" max="3036" width="9.54296875" style="160" customWidth="1"/>
    <col min="3037" max="3256" width="7.90625" style="160"/>
    <col min="3257" max="3258" width="5.08984375" style="160" customWidth="1"/>
    <col min="3259" max="3259" width="5.36328125" style="160" customWidth="1"/>
    <col min="3260" max="3260" width="6.54296875" style="160" customWidth="1"/>
    <col min="3261" max="3261" width="8.6328125" style="160" customWidth="1"/>
    <col min="3262" max="3262" width="12.36328125" style="160" customWidth="1"/>
    <col min="3263" max="3263" width="10.54296875" style="160" customWidth="1"/>
    <col min="3264" max="3264" width="9.90625" style="160" customWidth="1"/>
    <col min="3265" max="3265" width="9.54296875" style="160" customWidth="1"/>
    <col min="3266" max="3271" width="8.08984375" style="160" customWidth="1"/>
    <col min="3272" max="3272" width="9.36328125" style="160" customWidth="1"/>
    <col min="3273" max="3273" width="8" style="160" customWidth="1"/>
    <col min="3274" max="3274" width="8.08984375" style="160" customWidth="1"/>
    <col min="3275" max="3275" width="7.453125" style="160" customWidth="1"/>
    <col min="3276" max="3276" width="7.6328125" style="160" customWidth="1"/>
    <col min="3277" max="3284" width="7.90625" style="160" hidden="1" customWidth="1"/>
    <col min="3285" max="3285" width="9.08984375" style="160" customWidth="1"/>
    <col min="3286" max="3286" width="8.6328125" style="160" customWidth="1"/>
    <col min="3287" max="3287" width="10.6328125" style="160" customWidth="1"/>
    <col min="3288" max="3288" width="25.453125" style="160" customWidth="1"/>
    <col min="3289" max="3289" width="14.36328125" style="160" customWidth="1"/>
    <col min="3290" max="3290" width="4.54296875" style="160" customWidth="1"/>
    <col min="3291" max="3291" width="9.90625" style="160" customWidth="1"/>
    <col min="3292" max="3292" width="9.54296875" style="160" customWidth="1"/>
    <col min="3293" max="3512" width="7.90625" style="160"/>
    <col min="3513" max="3514" width="5.08984375" style="160" customWidth="1"/>
    <col min="3515" max="3515" width="5.36328125" style="160" customWidth="1"/>
    <col min="3516" max="3516" width="6.54296875" style="160" customWidth="1"/>
    <col min="3517" max="3517" width="8.6328125" style="160" customWidth="1"/>
    <col min="3518" max="3518" width="12.36328125" style="160" customWidth="1"/>
    <col min="3519" max="3519" width="10.54296875" style="160" customWidth="1"/>
    <col min="3520" max="3520" width="9.90625" style="160" customWidth="1"/>
    <col min="3521" max="3521" width="9.54296875" style="160" customWidth="1"/>
    <col min="3522" max="3527" width="8.08984375" style="160" customWidth="1"/>
    <col min="3528" max="3528" width="9.36328125" style="160" customWidth="1"/>
    <col min="3529" max="3529" width="8" style="160" customWidth="1"/>
    <col min="3530" max="3530" width="8.08984375" style="160" customWidth="1"/>
    <col min="3531" max="3531" width="7.453125" style="160" customWidth="1"/>
    <col min="3532" max="3532" width="7.6328125" style="160" customWidth="1"/>
    <col min="3533" max="3540" width="7.90625" style="160" hidden="1" customWidth="1"/>
    <col min="3541" max="3541" width="9.08984375" style="160" customWidth="1"/>
    <col min="3542" max="3542" width="8.6328125" style="160" customWidth="1"/>
    <col min="3543" max="3543" width="10.6328125" style="160" customWidth="1"/>
    <col min="3544" max="3544" width="25.453125" style="160" customWidth="1"/>
    <col min="3545" max="3545" width="14.36328125" style="160" customWidth="1"/>
    <col min="3546" max="3546" width="4.54296875" style="160" customWidth="1"/>
    <col min="3547" max="3547" width="9.90625" style="160" customWidth="1"/>
    <col min="3548" max="3548" width="9.54296875" style="160" customWidth="1"/>
    <col min="3549" max="3768" width="7.90625" style="160"/>
    <col min="3769" max="3770" width="5.08984375" style="160" customWidth="1"/>
    <col min="3771" max="3771" width="5.36328125" style="160" customWidth="1"/>
    <col min="3772" max="3772" width="6.54296875" style="160" customWidth="1"/>
    <col min="3773" max="3773" width="8.6328125" style="160" customWidth="1"/>
    <col min="3774" max="3774" width="12.36328125" style="160" customWidth="1"/>
    <col min="3775" max="3775" width="10.54296875" style="160" customWidth="1"/>
    <col min="3776" max="3776" width="9.90625" style="160" customWidth="1"/>
    <col min="3777" max="3777" width="9.54296875" style="160" customWidth="1"/>
    <col min="3778" max="3783" width="8.08984375" style="160" customWidth="1"/>
    <col min="3784" max="3784" width="9.36328125" style="160" customWidth="1"/>
    <col min="3785" max="3785" width="8" style="160" customWidth="1"/>
    <col min="3786" max="3786" width="8.08984375" style="160" customWidth="1"/>
    <col min="3787" max="3787" width="7.453125" style="160" customWidth="1"/>
    <col min="3788" max="3788" width="7.6328125" style="160" customWidth="1"/>
    <col min="3789" max="3796" width="7.90625" style="160" hidden="1" customWidth="1"/>
    <col min="3797" max="3797" width="9.08984375" style="160" customWidth="1"/>
    <col min="3798" max="3798" width="8.6328125" style="160" customWidth="1"/>
    <col min="3799" max="3799" width="10.6328125" style="160" customWidth="1"/>
    <col min="3800" max="3800" width="25.453125" style="160" customWidth="1"/>
    <col min="3801" max="3801" width="14.36328125" style="160" customWidth="1"/>
    <col min="3802" max="3802" width="4.54296875" style="160" customWidth="1"/>
    <col min="3803" max="3803" width="9.90625" style="160" customWidth="1"/>
    <col min="3804" max="3804" width="9.54296875" style="160" customWidth="1"/>
    <col min="3805" max="4024" width="7.90625" style="160"/>
    <col min="4025" max="4026" width="5.08984375" style="160" customWidth="1"/>
    <col min="4027" max="4027" width="5.36328125" style="160" customWidth="1"/>
    <col min="4028" max="4028" width="6.54296875" style="160" customWidth="1"/>
    <col min="4029" max="4029" width="8.6328125" style="160" customWidth="1"/>
    <col min="4030" max="4030" width="12.36328125" style="160" customWidth="1"/>
    <col min="4031" max="4031" width="10.54296875" style="160" customWidth="1"/>
    <col min="4032" max="4032" width="9.90625" style="160" customWidth="1"/>
    <col min="4033" max="4033" width="9.54296875" style="160" customWidth="1"/>
    <col min="4034" max="4039" width="8.08984375" style="160" customWidth="1"/>
    <col min="4040" max="4040" width="9.36328125" style="160" customWidth="1"/>
    <col min="4041" max="4041" width="8" style="160" customWidth="1"/>
    <col min="4042" max="4042" width="8.08984375" style="160" customWidth="1"/>
    <col min="4043" max="4043" width="7.453125" style="160" customWidth="1"/>
    <col min="4044" max="4044" width="7.6328125" style="160" customWidth="1"/>
    <col min="4045" max="4052" width="7.90625" style="160" hidden="1" customWidth="1"/>
    <col min="4053" max="4053" width="9.08984375" style="160" customWidth="1"/>
    <col min="4054" max="4054" width="8.6328125" style="160" customWidth="1"/>
    <col min="4055" max="4055" width="10.6328125" style="160" customWidth="1"/>
    <col min="4056" max="4056" width="25.453125" style="160" customWidth="1"/>
    <col min="4057" max="4057" width="14.36328125" style="160" customWidth="1"/>
    <col min="4058" max="4058" width="4.54296875" style="160" customWidth="1"/>
    <col min="4059" max="4059" width="9.90625" style="160" customWidth="1"/>
    <col min="4060" max="4060" width="9.54296875" style="160" customWidth="1"/>
    <col min="4061" max="4280" width="7.90625" style="160"/>
    <col min="4281" max="4282" width="5.08984375" style="160" customWidth="1"/>
    <col min="4283" max="4283" width="5.36328125" style="160" customWidth="1"/>
    <col min="4284" max="4284" width="6.54296875" style="160" customWidth="1"/>
    <col min="4285" max="4285" width="8.6328125" style="160" customWidth="1"/>
    <col min="4286" max="4286" width="12.36328125" style="160" customWidth="1"/>
    <col min="4287" max="4287" width="10.54296875" style="160" customWidth="1"/>
    <col min="4288" max="4288" width="9.90625" style="160" customWidth="1"/>
    <col min="4289" max="4289" width="9.54296875" style="160" customWidth="1"/>
    <col min="4290" max="4295" width="8.08984375" style="160" customWidth="1"/>
    <col min="4296" max="4296" width="9.36328125" style="160" customWidth="1"/>
    <col min="4297" max="4297" width="8" style="160" customWidth="1"/>
    <col min="4298" max="4298" width="8.08984375" style="160" customWidth="1"/>
    <col min="4299" max="4299" width="7.453125" style="160" customWidth="1"/>
    <col min="4300" max="4300" width="7.6328125" style="160" customWidth="1"/>
    <col min="4301" max="4308" width="7.90625" style="160" hidden="1" customWidth="1"/>
    <col min="4309" max="4309" width="9.08984375" style="160" customWidth="1"/>
    <col min="4310" max="4310" width="8.6328125" style="160" customWidth="1"/>
    <col min="4311" max="4311" width="10.6328125" style="160" customWidth="1"/>
    <col min="4312" max="4312" width="25.453125" style="160" customWidth="1"/>
    <col min="4313" max="4313" width="14.36328125" style="160" customWidth="1"/>
    <col min="4314" max="4314" width="4.54296875" style="160" customWidth="1"/>
    <col min="4315" max="4315" width="9.90625" style="160" customWidth="1"/>
    <col min="4316" max="4316" width="9.54296875" style="160" customWidth="1"/>
    <col min="4317" max="4536" width="7.90625" style="160"/>
    <col min="4537" max="4538" width="5.08984375" style="160" customWidth="1"/>
    <col min="4539" max="4539" width="5.36328125" style="160" customWidth="1"/>
    <col min="4540" max="4540" width="6.54296875" style="160" customWidth="1"/>
    <col min="4541" max="4541" width="8.6328125" style="160" customWidth="1"/>
    <col min="4542" max="4542" width="12.36328125" style="160" customWidth="1"/>
    <col min="4543" max="4543" width="10.54296875" style="160" customWidth="1"/>
    <col min="4544" max="4544" width="9.90625" style="160" customWidth="1"/>
    <col min="4545" max="4545" width="9.54296875" style="160" customWidth="1"/>
    <col min="4546" max="4551" width="8.08984375" style="160" customWidth="1"/>
    <col min="4552" max="4552" width="9.36328125" style="160" customWidth="1"/>
    <col min="4553" max="4553" width="8" style="160" customWidth="1"/>
    <col min="4554" max="4554" width="8.08984375" style="160" customWidth="1"/>
    <col min="4555" max="4555" width="7.453125" style="160" customWidth="1"/>
    <col min="4556" max="4556" width="7.6328125" style="160" customWidth="1"/>
    <col min="4557" max="4564" width="7.90625" style="160" hidden="1" customWidth="1"/>
    <col min="4565" max="4565" width="9.08984375" style="160" customWidth="1"/>
    <col min="4566" max="4566" width="8.6328125" style="160" customWidth="1"/>
    <col min="4567" max="4567" width="10.6328125" style="160" customWidth="1"/>
    <col min="4568" max="4568" width="25.453125" style="160" customWidth="1"/>
    <col min="4569" max="4569" width="14.36328125" style="160" customWidth="1"/>
    <col min="4570" max="4570" width="4.54296875" style="160" customWidth="1"/>
    <col min="4571" max="4571" width="9.90625" style="160" customWidth="1"/>
    <col min="4572" max="4572" width="9.54296875" style="160" customWidth="1"/>
    <col min="4573" max="4792" width="7.90625" style="160"/>
    <col min="4793" max="4794" width="5.08984375" style="160" customWidth="1"/>
    <col min="4795" max="4795" width="5.36328125" style="160" customWidth="1"/>
    <col min="4796" max="4796" width="6.54296875" style="160" customWidth="1"/>
    <col min="4797" max="4797" width="8.6328125" style="160" customWidth="1"/>
    <col min="4798" max="4798" width="12.36328125" style="160" customWidth="1"/>
    <col min="4799" max="4799" width="10.54296875" style="160" customWidth="1"/>
    <col min="4800" max="4800" width="9.90625" style="160" customWidth="1"/>
    <col min="4801" max="4801" width="9.54296875" style="160" customWidth="1"/>
    <col min="4802" max="4807" width="8.08984375" style="160" customWidth="1"/>
    <col min="4808" max="4808" width="9.36328125" style="160" customWidth="1"/>
    <col min="4809" max="4809" width="8" style="160" customWidth="1"/>
    <col min="4810" max="4810" width="8.08984375" style="160" customWidth="1"/>
    <col min="4811" max="4811" width="7.453125" style="160" customWidth="1"/>
    <col min="4812" max="4812" width="7.6328125" style="160" customWidth="1"/>
    <col min="4813" max="4820" width="7.90625" style="160" hidden="1" customWidth="1"/>
    <col min="4821" max="4821" width="9.08984375" style="160" customWidth="1"/>
    <col min="4822" max="4822" width="8.6328125" style="160" customWidth="1"/>
    <col min="4823" max="4823" width="10.6328125" style="160" customWidth="1"/>
    <col min="4824" max="4824" width="25.453125" style="160" customWidth="1"/>
    <col min="4825" max="4825" width="14.36328125" style="160" customWidth="1"/>
    <col min="4826" max="4826" width="4.54296875" style="160" customWidth="1"/>
    <col min="4827" max="4827" width="9.90625" style="160" customWidth="1"/>
    <col min="4828" max="4828" width="9.54296875" style="160" customWidth="1"/>
    <col min="4829" max="5048" width="7.90625" style="160"/>
    <col min="5049" max="5050" width="5.08984375" style="160" customWidth="1"/>
    <col min="5051" max="5051" width="5.36328125" style="160" customWidth="1"/>
    <col min="5052" max="5052" width="6.54296875" style="160" customWidth="1"/>
    <col min="5053" max="5053" width="8.6328125" style="160" customWidth="1"/>
    <col min="5054" max="5054" width="12.36328125" style="160" customWidth="1"/>
    <col min="5055" max="5055" width="10.54296875" style="160" customWidth="1"/>
    <col min="5056" max="5056" width="9.90625" style="160" customWidth="1"/>
    <col min="5057" max="5057" width="9.54296875" style="160" customWidth="1"/>
    <col min="5058" max="5063" width="8.08984375" style="160" customWidth="1"/>
    <col min="5064" max="5064" width="9.36328125" style="160" customWidth="1"/>
    <col min="5065" max="5065" width="8" style="160" customWidth="1"/>
    <col min="5066" max="5066" width="8.08984375" style="160" customWidth="1"/>
    <col min="5067" max="5067" width="7.453125" style="160" customWidth="1"/>
    <col min="5068" max="5068" width="7.6328125" style="160" customWidth="1"/>
    <col min="5069" max="5076" width="7.90625" style="160" hidden="1" customWidth="1"/>
    <col min="5077" max="5077" width="9.08984375" style="160" customWidth="1"/>
    <col min="5078" max="5078" width="8.6328125" style="160" customWidth="1"/>
    <col min="5079" max="5079" width="10.6328125" style="160" customWidth="1"/>
    <col min="5080" max="5080" width="25.453125" style="160" customWidth="1"/>
    <col min="5081" max="5081" width="14.36328125" style="160" customWidth="1"/>
    <col min="5082" max="5082" width="4.54296875" style="160" customWidth="1"/>
    <col min="5083" max="5083" width="9.90625" style="160" customWidth="1"/>
    <col min="5084" max="5084" width="9.54296875" style="160" customWidth="1"/>
    <col min="5085" max="5304" width="7.90625" style="160"/>
    <col min="5305" max="5306" width="5.08984375" style="160" customWidth="1"/>
    <col min="5307" max="5307" width="5.36328125" style="160" customWidth="1"/>
    <col min="5308" max="5308" width="6.54296875" style="160" customWidth="1"/>
    <col min="5309" max="5309" width="8.6328125" style="160" customWidth="1"/>
    <col min="5310" max="5310" width="12.36328125" style="160" customWidth="1"/>
    <col min="5311" max="5311" width="10.54296875" style="160" customWidth="1"/>
    <col min="5312" max="5312" width="9.90625" style="160" customWidth="1"/>
    <col min="5313" max="5313" width="9.54296875" style="160" customWidth="1"/>
    <col min="5314" max="5319" width="8.08984375" style="160" customWidth="1"/>
    <col min="5320" max="5320" width="9.36328125" style="160" customWidth="1"/>
    <col min="5321" max="5321" width="8" style="160" customWidth="1"/>
    <col min="5322" max="5322" width="8.08984375" style="160" customWidth="1"/>
    <col min="5323" max="5323" width="7.453125" style="160" customWidth="1"/>
    <col min="5324" max="5324" width="7.6328125" style="160" customWidth="1"/>
    <col min="5325" max="5332" width="7.90625" style="160" hidden="1" customWidth="1"/>
    <col min="5333" max="5333" width="9.08984375" style="160" customWidth="1"/>
    <col min="5334" max="5334" width="8.6328125" style="160" customWidth="1"/>
    <col min="5335" max="5335" width="10.6328125" style="160" customWidth="1"/>
    <col min="5336" max="5336" width="25.453125" style="160" customWidth="1"/>
    <col min="5337" max="5337" width="14.36328125" style="160" customWidth="1"/>
    <col min="5338" max="5338" width="4.54296875" style="160" customWidth="1"/>
    <col min="5339" max="5339" width="9.90625" style="160" customWidth="1"/>
    <col min="5340" max="5340" width="9.54296875" style="160" customWidth="1"/>
    <col min="5341" max="5560" width="7.90625" style="160"/>
    <col min="5561" max="5562" width="5.08984375" style="160" customWidth="1"/>
    <col min="5563" max="5563" width="5.36328125" style="160" customWidth="1"/>
    <col min="5564" max="5564" width="6.54296875" style="160" customWidth="1"/>
    <col min="5565" max="5565" width="8.6328125" style="160" customWidth="1"/>
    <col min="5566" max="5566" width="12.36328125" style="160" customWidth="1"/>
    <col min="5567" max="5567" width="10.54296875" style="160" customWidth="1"/>
    <col min="5568" max="5568" width="9.90625" style="160" customWidth="1"/>
    <col min="5569" max="5569" width="9.54296875" style="160" customWidth="1"/>
    <col min="5570" max="5575" width="8.08984375" style="160" customWidth="1"/>
    <col min="5576" max="5576" width="9.36328125" style="160" customWidth="1"/>
    <col min="5577" max="5577" width="8" style="160" customWidth="1"/>
    <col min="5578" max="5578" width="8.08984375" style="160" customWidth="1"/>
    <col min="5579" max="5579" width="7.453125" style="160" customWidth="1"/>
    <col min="5580" max="5580" width="7.6328125" style="160" customWidth="1"/>
    <col min="5581" max="5588" width="7.90625" style="160" hidden="1" customWidth="1"/>
    <col min="5589" max="5589" width="9.08984375" style="160" customWidth="1"/>
    <col min="5590" max="5590" width="8.6328125" style="160" customWidth="1"/>
    <col min="5591" max="5591" width="10.6328125" style="160" customWidth="1"/>
    <col min="5592" max="5592" width="25.453125" style="160" customWidth="1"/>
    <col min="5593" max="5593" width="14.36328125" style="160" customWidth="1"/>
    <col min="5594" max="5594" width="4.54296875" style="160" customWidth="1"/>
    <col min="5595" max="5595" width="9.90625" style="160" customWidth="1"/>
    <col min="5596" max="5596" width="9.54296875" style="160" customWidth="1"/>
    <col min="5597" max="5816" width="7.90625" style="160"/>
    <col min="5817" max="5818" width="5.08984375" style="160" customWidth="1"/>
    <col min="5819" max="5819" width="5.36328125" style="160" customWidth="1"/>
    <col min="5820" max="5820" width="6.54296875" style="160" customWidth="1"/>
    <col min="5821" max="5821" width="8.6328125" style="160" customWidth="1"/>
    <col min="5822" max="5822" width="12.36328125" style="160" customWidth="1"/>
    <col min="5823" max="5823" width="10.54296875" style="160" customWidth="1"/>
    <col min="5824" max="5824" width="9.90625" style="160" customWidth="1"/>
    <col min="5825" max="5825" width="9.54296875" style="160" customWidth="1"/>
    <col min="5826" max="5831" width="8.08984375" style="160" customWidth="1"/>
    <col min="5832" max="5832" width="9.36328125" style="160" customWidth="1"/>
    <col min="5833" max="5833" width="8" style="160" customWidth="1"/>
    <col min="5834" max="5834" width="8.08984375" style="160" customWidth="1"/>
    <col min="5835" max="5835" width="7.453125" style="160" customWidth="1"/>
    <col min="5836" max="5836" width="7.6328125" style="160" customWidth="1"/>
    <col min="5837" max="5844" width="7.90625" style="160" hidden="1" customWidth="1"/>
    <col min="5845" max="5845" width="9.08984375" style="160" customWidth="1"/>
    <col min="5846" max="5846" width="8.6328125" style="160" customWidth="1"/>
    <col min="5847" max="5847" width="10.6328125" style="160" customWidth="1"/>
    <col min="5848" max="5848" width="25.453125" style="160" customWidth="1"/>
    <col min="5849" max="5849" width="14.36328125" style="160" customWidth="1"/>
    <col min="5850" max="5850" width="4.54296875" style="160" customWidth="1"/>
    <col min="5851" max="5851" width="9.90625" style="160" customWidth="1"/>
    <col min="5852" max="5852" width="9.54296875" style="160" customWidth="1"/>
    <col min="5853" max="6072" width="7.90625" style="160"/>
    <col min="6073" max="6074" width="5.08984375" style="160" customWidth="1"/>
    <col min="6075" max="6075" width="5.36328125" style="160" customWidth="1"/>
    <col min="6076" max="6076" width="6.54296875" style="160" customWidth="1"/>
    <col min="6077" max="6077" width="8.6328125" style="160" customWidth="1"/>
    <col min="6078" max="6078" width="12.36328125" style="160" customWidth="1"/>
    <col min="6079" max="6079" width="10.54296875" style="160" customWidth="1"/>
    <col min="6080" max="6080" width="9.90625" style="160" customWidth="1"/>
    <col min="6081" max="6081" width="9.54296875" style="160" customWidth="1"/>
    <col min="6082" max="6087" width="8.08984375" style="160" customWidth="1"/>
    <col min="6088" max="6088" width="9.36328125" style="160" customWidth="1"/>
    <col min="6089" max="6089" width="8" style="160" customWidth="1"/>
    <col min="6090" max="6090" width="8.08984375" style="160" customWidth="1"/>
    <col min="6091" max="6091" width="7.453125" style="160" customWidth="1"/>
    <col min="6092" max="6092" width="7.6328125" style="160" customWidth="1"/>
    <col min="6093" max="6100" width="7.90625" style="160" hidden="1" customWidth="1"/>
    <col min="6101" max="6101" width="9.08984375" style="160" customWidth="1"/>
    <col min="6102" max="6102" width="8.6328125" style="160" customWidth="1"/>
    <col min="6103" max="6103" width="10.6328125" style="160" customWidth="1"/>
    <col min="6104" max="6104" width="25.453125" style="160" customWidth="1"/>
    <col min="6105" max="6105" width="14.36328125" style="160" customWidth="1"/>
    <col min="6106" max="6106" width="4.54296875" style="160" customWidth="1"/>
    <col min="6107" max="6107" width="9.90625" style="160" customWidth="1"/>
    <col min="6108" max="6108" width="9.54296875" style="160" customWidth="1"/>
    <col min="6109" max="6328" width="7.90625" style="160"/>
    <col min="6329" max="6330" width="5.08984375" style="160" customWidth="1"/>
    <col min="6331" max="6331" width="5.36328125" style="160" customWidth="1"/>
    <col min="6332" max="6332" width="6.54296875" style="160" customWidth="1"/>
    <col min="6333" max="6333" width="8.6328125" style="160" customWidth="1"/>
    <col min="6334" max="6334" width="12.36328125" style="160" customWidth="1"/>
    <col min="6335" max="6335" width="10.54296875" style="160" customWidth="1"/>
    <col min="6336" max="6336" width="9.90625" style="160" customWidth="1"/>
    <col min="6337" max="6337" width="9.54296875" style="160" customWidth="1"/>
    <col min="6338" max="6343" width="8.08984375" style="160" customWidth="1"/>
    <col min="6344" max="6344" width="9.36328125" style="160" customWidth="1"/>
    <col min="6345" max="6345" width="8" style="160" customWidth="1"/>
    <col min="6346" max="6346" width="8.08984375" style="160" customWidth="1"/>
    <col min="6347" max="6347" width="7.453125" style="160" customWidth="1"/>
    <col min="6348" max="6348" width="7.6328125" style="160" customWidth="1"/>
    <col min="6349" max="6356" width="7.90625" style="160" hidden="1" customWidth="1"/>
    <col min="6357" max="6357" width="9.08984375" style="160" customWidth="1"/>
    <col min="6358" max="6358" width="8.6328125" style="160" customWidth="1"/>
    <col min="6359" max="6359" width="10.6328125" style="160" customWidth="1"/>
    <col min="6360" max="6360" width="25.453125" style="160" customWidth="1"/>
    <col min="6361" max="6361" width="14.36328125" style="160" customWidth="1"/>
    <col min="6362" max="6362" width="4.54296875" style="160" customWidth="1"/>
    <col min="6363" max="6363" width="9.90625" style="160" customWidth="1"/>
    <col min="6364" max="6364" width="9.54296875" style="160" customWidth="1"/>
    <col min="6365" max="6584" width="7.90625" style="160"/>
    <col min="6585" max="6586" width="5.08984375" style="160" customWidth="1"/>
    <col min="6587" max="6587" width="5.36328125" style="160" customWidth="1"/>
    <col min="6588" max="6588" width="6.54296875" style="160" customWidth="1"/>
    <col min="6589" max="6589" width="8.6328125" style="160" customWidth="1"/>
    <col min="6590" max="6590" width="12.36328125" style="160" customWidth="1"/>
    <col min="6591" max="6591" width="10.54296875" style="160" customWidth="1"/>
    <col min="6592" max="6592" width="9.90625" style="160" customWidth="1"/>
    <col min="6593" max="6593" width="9.54296875" style="160" customWidth="1"/>
    <col min="6594" max="6599" width="8.08984375" style="160" customWidth="1"/>
    <col min="6600" max="6600" width="9.36328125" style="160" customWidth="1"/>
    <col min="6601" max="6601" width="8" style="160" customWidth="1"/>
    <col min="6602" max="6602" width="8.08984375" style="160" customWidth="1"/>
    <col min="6603" max="6603" width="7.453125" style="160" customWidth="1"/>
    <col min="6604" max="6604" width="7.6328125" style="160" customWidth="1"/>
    <col min="6605" max="6612" width="7.90625" style="160" hidden="1" customWidth="1"/>
    <col min="6613" max="6613" width="9.08984375" style="160" customWidth="1"/>
    <col min="6614" max="6614" width="8.6328125" style="160" customWidth="1"/>
    <col min="6615" max="6615" width="10.6328125" style="160" customWidth="1"/>
    <col min="6616" max="6616" width="25.453125" style="160" customWidth="1"/>
    <col min="6617" max="6617" width="14.36328125" style="160" customWidth="1"/>
    <col min="6618" max="6618" width="4.54296875" style="160" customWidth="1"/>
    <col min="6619" max="6619" width="9.90625" style="160" customWidth="1"/>
    <col min="6620" max="6620" width="9.54296875" style="160" customWidth="1"/>
    <col min="6621" max="6840" width="7.90625" style="160"/>
    <col min="6841" max="6842" width="5.08984375" style="160" customWidth="1"/>
    <col min="6843" max="6843" width="5.36328125" style="160" customWidth="1"/>
    <col min="6844" max="6844" width="6.54296875" style="160" customWidth="1"/>
    <col min="6845" max="6845" width="8.6328125" style="160" customWidth="1"/>
    <col min="6846" max="6846" width="12.36328125" style="160" customWidth="1"/>
    <col min="6847" max="6847" width="10.54296875" style="160" customWidth="1"/>
    <col min="6848" max="6848" width="9.90625" style="160" customWidth="1"/>
    <col min="6849" max="6849" width="9.54296875" style="160" customWidth="1"/>
    <col min="6850" max="6855" width="8.08984375" style="160" customWidth="1"/>
    <col min="6856" max="6856" width="9.36328125" style="160" customWidth="1"/>
    <col min="6857" max="6857" width="8" style="160" customWidth="1"/>
    <col min="6858" max="6858" width="8.08984375" style="160" customWidth="1"/>
    <col min="6859" max="6859" width="7.453125" style="160" customWidth="1"/>
    <col min="6860" max="6860" width="7.6328125" style="160" customWidth="1"/>
    <col min="6861" max="6868" width="7.90625" style="160" hidden="1" customWidth="1"/>
    <col min="6869" max="6869" width="9.08984375" style="160" customWidth="1"/>
    <col min="6870" max="6870" width="8.6328125" style="160" customWidth="1"/>
    <col min="6871" max="6871" width="10.6328125" style="160" customWidth="1"/>
    <col min="6872" max="6872" width="25.453125" style="160" customWidth="1"/>
    <col min="6873" max="6873" width="14.36328125" style="160" customWidth="1"/>
    <col min="6874" max="6874" width="4.54296875" style="160" customWidth="1"/>
    <col min="6875" max="6875" width="9.90625" style="160" customWidth="1"/>
    <col min="6876" max="6876" width="9.54296875" style="160" customWidth="1"/>
    <col min="6877" max="7096" width="7.90625" style="160"/>
    <col min="7097" max="7098" width="5.08984375" style="160" customWidth="1"/>
    <col min="7099" max="7099" width="5.36328125" style="160" customWidth="1"/>
    <col min="7100" max="7100" width="6.54296875" style="160" customWidth="1"/>
    <col min="7101" max="7101" width="8.6328125" style="160" customWidth="1"/>
    <col min="7102" max="7102" width="12.36328125" style="160" customWidth="1"/>
    <col min="7103" max="7103" width="10.54296875" style="160" customWidth="1"/>
    <col min="7104" max="7104" width="9.90625" style="160" customWidth="1"/>
    <col min="7105" max="7105" width="9.54296875" style="160" customWidth="1"/>
    <col min="7106" max="7111" width="8.08984375" style="160" customWidth="1"/>
    <col min="7112" max="7112" width="9.36328125" style="160" customWidth="1"/>
    <col min="7113" max="7113" width="8" style="160" customWidth="1"/>
    <col min="7114" max="7114" width="8.08984375" style="160" customWidth="1"/>
    <col min="7115" max="7115" width="7.453125" style="160" customWidth="1"/>
    <col min="7116" max="7116" width="7.6328125" style="160" customWidth="1"/>
    <col min="7117" max="7124" width="7.90625" style="160" hidden="1" customWidth="1"/>
    <col min="7125" max="7125" width="9.08984375" style="160" customWidth="1"/>
    <col min="7126" max="7126" width="8.6328125" style="160" customWidth="1"/>
    <col min="7127" max="7127" width="10.6328125" style="160" customWidth="1"/>
    <col min="7128" max="7128" width="25.453125" style="160" customWidth="1"/>
    <col min="7129" max="7129" width="14.36328125" style="160" customWidth="1"/>
    <col min="7130" max="7130" width="4.54296875" style="160" customWidth="1"/>
    <col min="7131" max="7131" width="9.90625" style="160" customWidth="1"/>
    <col min="7132" max="7132" width="9.54296875" style="160" customWidth="1"/>
    <col min="7133" max="7352" width="7.90625" style="160"/>
    <col min="7353" max="7354" width="5.08984375" style="160" customWidth="1"/>
    <col min="7355" max="7355" width="5.36328125" style="160" customWidth="1"/>
    <col min="7356" max="7356" width="6.54296875" style="160" customWidth="1"/>
    <col min="7357" max="7357" width="8.6328125" style="160" customWidth="1"/>
    <col min="7358" max="7358" width="12.36328125" style="160" customWidth="1"/>
    <col min="7359" max="7359" width="10.54296875" style="160" customWidth="1"/>
    <col min="7360" max="7360" width="9.90625" style="160" customWidth="1"/>
    <col min="7361" max="7361" width="9.54296875" style="160" customWidth="1"/>
    <col min="7362" max="7367" width="8.08984375" style="160" customWidth="1"/>
    <col min="7368" max="7368" width="9.36328125" style="160" customWidth="1"/>
    <col min="7369" max="7369" width="8" style="160" customWidth="1"/>
    <col min="7370" max="7370" width="8.08984375" style="160" customWidth="1"/>
    <col min="7371" max="7371" width="7.453125" style="160" customWidth="1"/>
    <col min="7372" max="7372" width="7.6328125" style="160" customWidth="1"/>
    <col min="7373" max="7380" width="7.90625" style="160" hidden="1" customWidth="1"/>
    <col min="7381" max="7381" width="9.08984375" style="160" customWidth="1"/>
    <col min="7382" max="7382" width="8.6328125" style="160" customWidth="1"/>
    <col min="7383" max="7383" width="10.6328125" style="160" customWidth="1"/>
    <col min="7384" max="7384" width="25.453125" style="160" customWidth="1"/>
    <col min="7385" max="7385" width="14.36328125" style="160" customWidth="1"/>
    <col min="7386" max="7386" width="4.54296875" style="160" customWidth="1"/>
    <col min="7387" max="7387" width="9.90625" style="160" customWidth="1"/>
    <col min="7388" max="7388" width="9.54296875" style="160" customWidth="1"/>
    <col min="7389" max="7608" width="7.90625" style="160"/>
    <col min="7609" max="7610" width="5.08984375" style="160" customWidth="1"/>
    <col min="7611" max="7611" width="5.36328125" style="160" customWidth="1"/>
    <col min="7612" max="7612" width="6.54296875" style="160" customWidth="1"/>
    <col min="7613" max="7613" width="8.6328125" style="160" customWidth="1"/>
    <col min="7614" max="7614" width="12.36328125" style="160" customWidth="1"/>
    <col min="7615" max="7615" width="10.54296875" style="160" customWidth="1"/>
    <col min="7616" max="7616" width="9.90625" style="160" customWidth="1"/>
    <col min="7617" max="7617" width="9.54296875" style="160" customWidth="1"/>
    <col min="7618" max="7623" width="8.08984375" style="160" customWidth="1"/>
    <col min="7624" max="7624" width="9.36328125" style="160" customWidth="1"/>
    <col min="7625" max="7625" width="8" style="160" customWidth="1"/>
    <col min="7626" max="7626" width="8.08984375" style="160" customWidth="1"/>
    <col min="7627" max="7627" width="7.453125" style="160" customWidth="1"/>
    <col min="7628" max="7628" width="7.6328125" style="160" customWidth="1"/>
    <col min="7629" max="7636" width="7.90625" style="160" hidden="1" customWidth="1"/>
    <col min="7637" max="7637" width="9.08984375" style="160" customWidth="1"/>
    <col min="7638" max="7638" width="8.6328125" style="160" customWidth="1"/>
    <col min="7639" max="7639" width="10.6328125" style="160" customWidth="1"/>
    <col min="7640" max="7640" width="25.453125" style="160" customWidth="1"/>
    <col min="7641" max="7641" width="14.36328125" style="160" customWidth="1"/>
    <col min="7642" max="7642" width="4.54296875" style="160" customWidth="1"/>
    <col min="7643" max="7643" width="9.90625" style="160" customWidth="1"/>
    <col min="7644" max="7644" width="9.54296875" style="160" customWidth="1"/>
    <col min="7645" max="7864" width="7.90625" style="160"/>
    <col min="7865" max="7866" width="5.08984375" style="160" customWidth="1"/>
    <col min="7867" max="7867" width="5.36328125" style="160" customWidth="1"/>
    <col min="7868" max="7868" width="6.54296875" style="160" customWidth="1"/>
    <col min="7869" max="7869" width="8.6328125" style="160" customWidth="1"/>
    <col min="7870" max="7870" width="12.36328125" style="160" customWidth="1"/>
    <col min="7871" max="7871" width="10.54296875" style="160" customWidth="1"/>
    <col min="7872" max="7872" width="9.90625" style="160" customWidth="1"/>
    <col min="7873" max="7873" width="9.54296875" style="160" customWidth="1"/>
    <col min="7874" max="7879" width="8.08984375" style="160" customWidth="1"/>
    <col min="7880" max="7880" width="9.36328125" style="160" customWidth="1"/>
    <col min="7881" max="7881" width="8" style="160" customWidth="1"/>
    <col min="7882" max="7882" width="8.08984375" style="160" customWidth="1"/>
    <col min="7883" max="7883" width="7.453125" style="160" customWidth="1"/>
    <col min="7884" max="7884" width="7.6328125" style="160" customWidth="1"/>
    <col min="7885" max="7892" width="7.90625" style="160" hidden="1" customWidth="1"/>
    <col min="7893" max="7893" width="9.08984375" style="160" customWidth="1"/>
    <col min="7894" max="7894" width="8.6328125" style="160" customWidth="1"/>
    <col min="7895" max="7895" width="10.6328125" style="160" customWidth="1"/>
    <col min="7896" max="7896" width="25.453125" style="160" customWidth="1"/>
    <col min="7897" max="7897" width="14.36328125" style="160" customWidth="1"/>
    <col min="7898" max="7898" width="4.54296875" style="160" customWidth="1"/>
    <col min="7899" max="7899" width="9.90625" style="160" customWidth="1"/>
    <col min="7900" max="7900" width="9.54296875" style="160" customWidth="1"/>
    <col min="7901" max="8120" width="7.90625" style="160"/>
    <col min="8121" max="8122" width="5.08984375" style="160" customWidth="1"/>
    <col min="8123" max="8123" width="5.36328125" style="160" customWidth="1"/>
    <col min="8124" max="8124" width="6.54296875" style="160" customWidth="1"/>
    <col min="8125" max="8125" width="8.6328125" style="160" customWidth="1"/>
    <col min="8126" max="8126" width="12.36328125" style="160" customWidth="1"/>
    <col min="8127" max="8127" width="10.54296875" style="160" customWidth="1"/>
    <col min="8128" max="8128" width="9.90625" style="160" customWidth="1"/>
    <col min="8129" max="8129" width="9.54296875" style="160" customWidth="1"/>
    <col min="8130" max="8135" width="8.08984375" style="160" customWidth="1"/>
    <col min="8136" max="8136" width="9.36328125" style="160" customWidth="1"/>
    <col min="8137" max="8137" width="8" style="160" customWidth="1"/>
    <col min="8138" max="8138" width="8.08984375" style="160" customWidth="1"/>
    <col min="8139" max="8139" width="7.453125" style="160" customWidth="1"/>
    <col min="8140" max="8140" width="7.6328125" style="160" customWidth="1"/>
    <col min="8141" max="8148" width="7.90625" style="160" hidden="1" customWidth="1"/>
    <col min="8149" max="8149" width="9.08984375" style="160" customWidth="1"/>
    <col min="8150" max="8150" width="8.6328125" style="160" customWidth="1"/>
    <col min="8151" max="8151" width="10.6328125" style="160" customWidth="1"/>
    <col min="8152" max="8152" width="25.453125" style="160" customWidth="1"/>
    <col min="8153" max="8153" width="14.36328125" style="160" customWidth="1"/>
    <col min="8154" max="8154" width="4.54296875" style="160" customWidth="1"/>
    <col min="8155" max="8155" width="9.90625" style="160" customWidth="1"/>
    <col min="8156" max="8156" width="9.54296875" style="160" customWidth="1"/>
    <col min="8157" max="8376" width="7.90625" style="160"/>
    <col min="8377" max="8378" width="5.08984375" style="160" customWidth="1"/>
    <col min="8379" max="8379" width="5.36328125" style="160" customWidth="1"/>
    <col min="8380" max="8380" width="6.54296875" style="160" customWidth="1"/>
    <col min="8381" max="8381" width="8.6328125" style="160" customWidth="1"/>
    <col min="8382" max="8382" width="12.36328125" style="160" customWidth="1"/>
    <col min="8383" max="8383" width="10.54296875" style="160" customWidth="1"/>
    <col min="8384" max="8384" width="9.90625" style="160" customWidth="1"/>
    <col min="8385" max="8385" width="9.54296875" style="160" customWidth="1"/>
    <col min="8386" max="8391" width="8.08984375" style="160" customWidth="1"/>
    <col min="8392" max="8392" width="9.36328125" style="160" customWidth="1"/>
    <col min="8393" max="8393" width="8" style="160" customWidth="1"/>
    <col min="8394" max="8394" width="8.08984375" style="160" customWidth="1"/>
    <col min="8395" max="8395" width="7.453125" style="160" customWidth="1"/>
    <col min="8396" max="8396" width="7.6328125" style="160" customWidth="1"/>
    <col min="8397" max="8404" width="7.90625" style="160" hidden="1" customWidth="1"/>
    <col min="8405" max="8405" width="9.08984375" style="160" customWidth="1"/>
    <col min="8406" max="8406" width="8.6328125" style="160" customWidth="1"/>
    <col min="8407" max="8407" width="10.6328125" style="160" customWidth="1"/>
    <col min="8408" max="8408" width="25.453125" style="160" customWidth="1"/>
    <col min="8409" max="8409" width="14.36328125" style="160" customWidth="1"/>
    <col min="8410" max="8410" width="4.54296875" style="160" customWidth="1"/>
    <col min="8411" max="8411" width="9.90625" style="160" customWidth="1"/>
    <col min="8412" max="8412" width="9.54296875" style="160" customWidth="1"/>
    <col min="8413" max="8632" width="7.90625" style="160"/>
    <col min="8633" max="8634" width="5.08984375" style="160" customWidth="1"/>
    <col min="8635" max="8635" width="5.36328125" style="160" customWidth="1"/>
    <col min="8636" max="8636" width="6.54296875" style="160" customWidth="1"/>
    <col min="8637" max="8637" width="8.6328125" style="160" customWidth="1"/>
    <col min="8638" max="8638" width="12.36328125" style="160" customWidth="1"/>
    <col min="8639" max="8639" width="10.54296875" style="160" customWidth="1"/>
    <col min="8640" max="8640" width="9.90625" style="160" customWidth="1"/>
    <col min="8641" max="8641" width="9.54296875" style="160" customWidth="1"/>
    <col min="8642" max="8647" width="8.08984375" style="160" customWidth="1"/>
    <col min="8648" max="8648" width="9.36328125" style="160" customWidth="1"/>
    <col min="8649" max="8649" width="8" style="160" customWidth="1"/>
    <col min="8650" max="8650" width="8.08984375" style="160" customWidth="1"/>
    <col min="8651" max="8651" width="7.453125" style="160" customWidth="1"/>
    <col min="8652" max="8652" width="7.6328125" style="160" customWidth="1"/>
    <col min="8653" max="8660" width="7.90625" style="160" hidden="1" customWidth="1"/>
    <col min="8661" max="8661" width="9.08984375" style="160" customWidth="1"/>
    <col min="8662" max="8662" width="8.6328125" style="160" customWidth="1"/>
    <col min="8663" max="8663" width="10.6328125" style="160" customWidth="1"/>
    <col min="8664" max="8664" width="25.453125" style="160" customWidth="1"/>
    <col min="8665" max="8665" width="14.36328125" style="160" customWidth="1"/>
    <col min="8666" max="8666" width="4.54296875" style="160" customWidth="1"/>
    <col min="8667" max="8667" width="9.90625" style="160" customWidth="1"/>
    <col min="8668" max="8668" width="9.54296875" style="160" customWidth="1"/>
    <col min="8669" max="8888" width="7.90625" style="160"/>
    <col min="8889" max="8890" width="5.08984375" style="160" customWidth="1"/>
    <col min="8891" max="8891" width="5.36328125" style="160" customWidth="1"/>
    <col min="8892" max="8892" width="6.54296875" style="160" customWidth="1"/>
    <col min="8893" max="8893" width="8.6328125" style="160" customWidth="1"/>
    <col min="8894" max="8894" width="12.36328125" style="160" customWidth="1"/>
    <col min="8895" max="8895" width="10.54296875" style="160" customWidth="1"/>
    <col min="8896" max="8896" width="9.90625" style="160" customWidth="1"/>
    <col min="8897" max="8897" width="9.54296875" style="160" customWidth="1"/>
    <col min="8898" max="8903" width="8.08984375" style="160" customWidth="1"/>
    <col min="8904" max="8904" width="9.36328125" style="160" customWidth="1"/>
    <col min="8905" max="8905" width="8" style="160" customWidth="1"/>
    <col min="8906" max="8906" width="8.08984375" style="160" customWidth="1"/>
    <col min="8907" max="8907" width="7.453125" style="160" customWidth="1"/>
    <col min="8908" max="8908" width="7.6328125" style="160" customWidth="1"/>
    <col min="8909" max="8916" width="7.90625" style="160" hidden="1" customWidth="1"/>
    <col min="8917" max="8917" width="9.08984375" style="160" customWidth="1"/>
    <col min="8918" max="8918" width="8.6328125" style="160" customWidth="1"/>
    <col min="8919" max="8919" width="10.6328125" style="160" customWidth="1"/>
    <col min="8920" max="8920" width="25.453125" style="160" customWidth="1"/>
    <col min="8921" max="8921" width="14.36328125" style="160" customWidth="1"/>
    <col min="8922" max="8922" width="4.54296875" style="160" customWidth="1"/>
    <col min="8923" max="8923" width="9.90625" style="160" customWidth="1"/>
    <col min="8924" max="8924" width="9.54296875" style="160" customWidth="1"/>
    <col min="8925" max="9144" width="7.90625" style="160"/>
    <col min="9145" max="9146" width="5.08984375" style="160" customWidth="1"/>
    <col min="9147" max="9147" width="5.36328125" style="160" customWidth="1"/>
    <col min="9148" max="9148" width="6.54296875" style="160" customWidth="1"/>
    <col min="9149" max="9149" width="8.6328125" style="160" customWidth="1"/>
    <col min="9150" max="9150" width="12.36328125" style="160" customWidth="1"/>
    <col min="9151" max="9151" width="10.54296875" style="160" customWidth="1"/>
    <col min="9152" max="9152" width="9.90625" style="160" customWidth="1"/>
    <col min="9153" max="9153" width="9.54296875" style="160" customWidth="1"/>
    <col min="9154" max="9159" width="8.08984375" style="160" customWidth="1"/>
    <col min="9160" max="9160" width="9.36328125" style="160" customWidth="1"/>
    <col min="9161" max="9161" width="8" style="160" customWidth="1"/>
    <col min="9162" max="9162" width="8.08984375" style="160" customWidth="1"/>
    <col min="9163" max="9163" width="7.453125" style="160" customWidth="1"/>
    <col min="9164" max="9164" width="7.6328125" style="160" customWidth="1"/>
    <col min="9165" max="9172" width="7.90625" style="160" hidden="1" customWidth="1"/>
    <col min="9173" max="9173" width="9.08984375" style="160" customWidth="1"/>
    <col min="9174" max="9174" width="8.6328125" style="160" customWidth="1"/>
    <col min="9175" max="9175" width="10.6328125" style="160" customWidth="1"/>
    <col min="9176" max="9176" width="25.453125" style="160" customWidth="1"/>
    <col min="9177" max="9177" width="14.36328125" style="160" customWidth="1"/>
    <col min="9178" max="9178" width="4.54296875" style="160" customWidth="1"/>
    <col min="9179" max="9179" width="9.90625" style="160" customWidth="1"/>
    <col min="9180" max="9180" width="9.54296875" style="160" customWidth="1"/>
    <col min="9181" max="9400" width="7.90625" style="160"/>
    <col min="9401" max="9402" width="5.08984375" style="160" customWidth="1"/>
    <col min="9403" max="9403" width="5.36328125" style="160" customWidth="1"/>
    <col min="9404" max="9404" width="6.54296875" style="160" customWidth="1"/>
    <col min="9405" max="9405" width="8.6328125" style="160" customWidth="1"/>
    <col min="9406" max="9406" width="12.36328125" style="160" customWidth="1"/>
    <col min="9407" max="9407" width="10.54296875" style="160" customWidth="1"/>
    <col min="9408" max="9408" width="9.90625" style="160" customWidth="1"/>
    <col min="9409" max="9409" width="9.54296875" style="160" customWidth="1"/>
    <col min="9410" max="9415" width="8.08984375" style="160" customWidth="1"/>
    <col min="9416" max="9416" width="9.36328125" style="160" customWidth="1"/>
    <col min="9417" max="9417" width="8" style="160" customWidth="1"/>
    <col min="9418" max="9418" width="8.08984375" style="160" customWidth="1"/>
    <col min="9419" max="9419" width="7.453125" style="160" customWidth="1"/>
    <col min="9420" max="9420" width="7.6328125" style="160" customWidth="1"/>
    <col min="9421" max="9428" width="7.90625" style="160" hidden="1" customWidth="1"/>
    <col min="9429" max="9429" width="9.08984375" style="160" customWidth="1"/>
    <col min="9430" max="9430" width="8.6328125" style="160" customWidth="1"/>
    <col min="9431" max="9431" width="10.6328125" style="160" customWidth="1"/>
    <col min="9432" max="9432" width="25.453125" style="160" customWidth="1"/>
    <col min="9433" max="9433" width="14.36328125" style="160" customWidth="1"/>
    <col min="9434" max="9434" width="4.54296875" style="160" customWidth="1"/>
    <col min="9435" max="9435" width="9.90625" style="160" customWidth="1"/>
    <col min="9436" max="9436" width="9.54296875" style="160" customWidth="1"/>
    <col min="9437" max="9656" width="7.90625" style="160"/>
    <col min="9657" max="9658" width="5.08984375" style="160" customWidth="1"/>
    <col min="9659" max="9659" width="5.36328125" style="160" customWidth="1"/>
    <col min="9660" max="9660" width="6.54296875" style="160" customWidth="1"/>
    <col min="9661" max="9661" width="8.6328125" style="160" customWidth="1"/>
    <col min="9662" max="9662" width="12.36328125" style="160" customWidth="1"/>
    <col min="9663" max="9663" width="10.54296875" style="160" customWidth="1"/>
    <col min="9664" max="9664" width="9.90625" style="160" customWidth="1"/>
    <col min="9665" max="9665" width="9.54296875" style="160" customWidth="1"/>
    <col min="9666" max="9671" width="8.08984375" style="160" customWidth="1"/>
    <col min="9672" max="9672" width="9.36328125" style="160" customWidth="1"/>
    <col min="9673" max="9673" width="8" style="160" customWidth="1"/>
    <col min="9674" max="9674" width="8.08984375" style="160" customWidth="1"/>
    <col min="9675" max="9675" width="7.453125" style="160" customWidth="1"/>
    <col min="9676" max="9676" width="7.6328125" style="160" customWidth="1"/>
    <col min="9677" max="9684" width="7.90625" style="160" hidden="1" customWidth="1"/>
    <col min="9685" max="9685" width="9.08984375" style="160" customWidth="1"/>
    <col min="9686" max="9686" width="8.6328125" style="160" customWidth="1"/>
    <col min="9687" max="9687" width="10.6328125" style="160" customWidth="1"/>
    <col min="9688" max="9688" width="25.453125" style="160" customWidth="1"/>
    <col min="9689" max="9689" width="14.36328125" style="160" customWidth="1"/>
    <col min="9690" max="9690" width="4.54296875" style="160" customWidth="1"/>
    <col min="9691" max="9691" width="9.90625" style="160" customWidth="1"/>
    <col min="9692" max="9692" width="9.54296875" style="160" customWidth="1"/>
    <col min="9693" max="9912" width="7.90625" style="160"/>
    <col min="9913" max="9914" width="5.08984375" style="160" customWidth="1"/>
    <col min="9915" max="9915" width="5.36328125" style="160" customWidth="1"/>
    <col min="9916" max="9916" width="6.54296875" style="160" customWidth="1"/>
    <col min="9917" max="9917" width="8.6328125" style="160" customWidth="1"/>
    <col min="9918" max="9918" width="12.36328125" style="160" customWidth="1"/>
    <col min="9919" max="9919" width="10.54296875" style="160" customWidth="1"/>
    <col min="9920" max="9920" width="9.90625" style="160" customWidth="1"/>
    <col min="9921" max="9921" width="9.54296875" style="160" customWidth="1"/>
    <col min="9922" max="9927" width="8.08984375" style="160" customWidth="1"/>
    <col min="9928" max="9928" width="9.36328125" style="160" customWidth="1"/>
    <col min="9929" max="9929" width="8" style="160" customWidth="1"/>
    <col min="9930" max="9930" width="8.08984375" style="160" customWidth="1"/>
    <col min="9931" max="9931" width="7.453125" style="160" customWidth="1"/>
    <col min="9932" max="9932" width="7.6328125" style="160" customWidth="1"/>
    <col min="9933" max="9940" width="7.90625" style="160" hidden="1" customWidth="1"/>
    <col min="9941" max="9941" width="9.08984375" style="160" customWidth="1"/>
    <col min="9942" max="9942" width="8.6328125" style="160" customWidth="1"/>
    <col min="9943" max="9943" width="10.6328125" style="160" customWidth="1"/>
    <col min="9944" max="9944" width="25.453125" style="160" customWidth="1"/>
    <col min="9945" max="9945" width="14.36328125" style="160" customWidth="1"/>
    <col min="9946" max="9946" width="4.54296875" style="160" customWidth="1"/>
    <col min="9947" max="9947" width="9.90625" style="160" customWidth="1"/>
    <col min="9948" max="9948" width="9.54296875" style="160" customWidth="1"/>
    <col min="9949" max="10168" width="7.90625" style="160"/>
    <col min="10169" max="10170" width="5.08984375" style="160" customWidth="1"/>
    <col min="10171" max="10171" width="5.36328125" style="160" customWidth="1"/>
    <col min="10172" max="10172" width="6.54296875" style="160" customWidth="1"/>
    <col min="10173" max="10173" width="8.6328125" style="160" customWidth="1"/>
    <col min="10174" max="10174" width="12.36328125" style="160" customWidth="1"/>
    <col min="10175" max="10175" width="10.54296875" style="160" customWidth="1"/>
    <col min="10176" max="10176" width="9.90625" style="160" customWidth="1"/>
    <col min="10177" max="10177" width="9.54296875" style="160" customWidth="1"/>
    <col min="10178" max="10183" width="8.08984375" style="160" customWidth="1"/>
    <col min="10184" max="10184" width="9.36328125" style="160" customWidth="1"/>
    <col min="10185" max="10185" width="8" style="160" customWidth="1"/>
    <col min="10186" max="10186" width="8.08984375" style="160" customWidth="1"/>
    <col min="10187" max="10187" width="7.453125" style="160" customWidth="1"/>
    <col min="10188" max="10188" width="7.6328125" style="160" customWidth="1"/>
    <col min="10189" max="10196" width="7.90625" style="160" hidden="1" customWidth="1"/>
    <col min="10197" max="10197" width="9.08984375" style="160" customWidth="1"/>
    <col min="10198" max="10198" width="8.6328125" style="160" customWidth="1"/>
    <col min="10199" max="10199" width="10.6328125" style="160" customWidth="1"/>
    <col min="10200" max="10200" width="25.453125" style="160" customWidth="1"/>
    <col min="10201" max="10201" width="14.36328125" style="160" customWidth="1"/>
    <col min="10202" max="10202" width="4.54296875" style="160" customWidth="1"/>
    <col min="10203" max="10203" width="9.90625" style="160" customWidth="1"/>
    <col min="10204" max="10204" width="9.54296875" style="160" customWidth="1"/>
    <col min="10205" max="10424" width="7.90625" style="160"/>
    <col min="10425" max="10426" width="5.08984375" style="160" customWidth="1"/>
    <col min="10427" max="10427" width="5.36328125" style="160" customWidth="1"/>
    <col min="10428" max="10428" width="6.54296875" style="160" customWidth="1"/>
    <col min="10429" max="10429" width="8.6328125" style="160" customWidth="1"/>
    <col min="10430" max="10430" width="12.36328125" style="160" customWidth="1"/>
    <col min="10431" max="10431" width="10.54296875" style="160" customWidth="1"/>
    <col min="10432" max="10432" width="9.90625" style="160" customWidth="1"/>
    <col min="10433" max="10433" width="9.54296875" style="160" customWidth="1"/>
    <col min="10434" max="10439" width="8.08984375" style="160" customWidth="1"/>
    <col min="10440" max="10440" width="9.36328125" style="160" customWidth="1"/>
    <col min="10441" max="10441" width="8" style="160" customWidth="1"/>
    <col min="10442" max="10442" width="8.08984375" style="160" customWidth="1"/>
    <col min="10443" max="10443" width="7.453125" style="160" customWidth="1"/>
    <col min="10444" max="10444" width="7.6328125" style="160" customWidth="1"/>
    <col min="10445" max="10452" width="7.90625" style="160" hidden="1" customWidth="1"/>
    <col min="10453" max="10453" width="9.08984375" style="160" customWidth="1"/>
    <col min="10454" max="10454" width="8.6328125" style="160" customWidth="1"/>
    <col min="10455" max="10455" width="10.6328125" style="160" customWidth="1"/>
    <col min="10456" max="10456" width="25.453125" style="160" customWidth="1"/>
    <col min="10457" max="10457" width="14.36328125" style="160" customWidth="1"/>
    <col min="10458" max="10458" width="4.54296875" style="160" customWidth="1"/>
    <col min="10459" max="10459" width="9.90625" style="160" customWidth="1"/>
    <col min="10460" max="10460" width="9.54296875" style="160" customWidth="1"/>
    <col min="10461" max="10680" width="7.90625" style="160"/>
    <col min="10681" max="10682" width="5.08984375" style="160" customWidth="1"/>
    <col min="10683" max="10683" width="5.36328125" style="160" customWidth="1"/>
    <col min="10684" max="10684" width="6.54296875" style="160" customWidth="1"/>
    <col min="10685" max="10685" width="8.6328125" style="160" customWidth="1"/>
    <col min="10686" max="10686" width="12.36328125" style="160" customWidth="1"/>
    <col min="10687" max="10687" width="10.54296875" style="160" customWidth="1"/>
    <col min="10688" max="10688" width="9.90625" style="160" customWidth="1"/>
    <col min="10689" max="10689" width="9.54296875" style="160" customWidth="1"/>
    <col min="10690" max="10695" width="8.08984375" style="160" customWidth="1"/>
    <col min="10696" max="10696" width="9.36328125" style="160" customWidth="1"/>
    <col min="10697" max="10697" width="8" style="160" customWidth="1"/>
    <col min="10698" max="10698" width="8.08984375" style="160" customWidth="1"/>
    <col min="10699" max="10699" width="7.453125" style="160" customWidth="1"/>
    <col min="10700" max="10700" width="7.6328125" style="160" customWidth="1"/>
    <col min="10701" max="10708" width="7.90625" style="160" hidden="1" customWidth="1"/>
    <col min="10709" max="10709" width="9.08984375" style="160" customWidth="1"/>
    <col min="10710" max="10710" width="8.6328125" style="160" customWidth="1"/>
    <col min="10711" max="10711" width="10.6328125" style="160" customWidth="1"/>
    <col min="10712" max="10712" width="25.453125" style="160" customWidth="1"/>
    <col min="10713" max="10713" width="14.36328125" style="160" customWidth="1"/>
    <col min="10714" max="10714" width="4.54296875" style="160" customWidth="1"/>
    <col min="10715" max="10715" width="9.90625" style="160" customWidth="1"/>
    <col min="10716" max="10716" width="9.54296875" style="160" customWidth="1"/>
    <col min="10717" max="10936" width="7.90625" style="160"/>
    <col min="10937" max="10938" width="5.08984375" style="160" customWidth="1"/>
    <col min="10939" max="10939" width="5.36328125" style="160" customWidth="1"/>
    <col min="10940" max="10940" width="6.54296875" style="160" customWidth="1"/>
    <col min="10941" max="10941" width="8.6328125" style="160" customWidth="1"/>
    <col min="10942" max="10942" width="12.36328125" style="160" customWidth="1"/>
    <col min="10943" max="10943" width="10.54296875" style="160" customWidth="1"/>
    <col min="10944" max="10944" width="9.90625" style="160" customWidth="1"/>
    <col min="10945" max="10945" width="9.54296875" style="160" customWidth="1"/>
    <col min="10946" max="10951" width="8.08984375" style="160" customWidth="1"/>
    <col min="10952" max="10952" width="9.36328125" style="160" customWidth="1"/>
    <col min="10953" max="10953" width="8" style="160" customWidth="1"/>
    <col min="10954" max="10954" width="8.08984375" style="160" customWidth="1"/>
    <col min="10955" max="10955" width="7.453125" style="160" customWidth="1"/>
    <col min="10956" max="10956" width="7.6328125" style="160" customWidth="1"/>
    <col min="10957" max="10964" width="7.90625" style="160" hidden="1" customWidth="1"/>
    <col min="10965" max="10965" width="9.08984375" style="160" customWidth="1"/>
    <col min="10966" max="10966" width="8.6328125" style="160" customWidth="1"/>
    <col min="10967" max="10967" width="10.6328125" style="160" customWidth="1"/>
    <col min="10968" max="10968" width="25.453125" style="160" customWidth="1"/>
    <col min="10969" max="10969" width="14.36328125" style="160" customWidth="1"/>
    <col min="10970" max="10970" width="4.54296875" style="160" customWidth="1"/>
    <col min="10971" max="10971" width="9.90625" style="160" customWidth="1"/>
    <col min="10972" max="10972" width="9.54296875" style="160" customWidth="1"/>
    <col min="10973" max="11192" width="7.90625" style="160"/>
    <col min="11193" max="11194" width="5.08984375" style="160" customWidth="1"/>
    <col min="11195" max="11195" width="5.36328125" style="160" customWidth="1"/>
    <col min="11196" max="11196" width="6.54296875" style="160" customWidth="1"/>
    <col min="11197" max="11197" width="8.6328125" style="160" customWidth="1"/>
    <col min="11198" max="11198" width="12.36328125" style="160" customWidth="1"/>
    <col min="11199" max="11199" width="10.54296875" style="160" customWidth="1"/>
    <col min="11200" max="11200" width="9.90625" style="160" customWidth="1"/>
    <col min="11201" max="11201" width="9.54296875" style="160" customWidth="1"/>
    <col min="11202" max="11207" width="8.08984375" style="160" customWidth="1"/>
    <col min="11208" max="11208" width="9.36328125" style="160" customWidth="1"/>
    <col min="11209" max="11209" width="8" style="160" customWidth="1"/>
    <col min="11210" max="11210" width="8.08984375" style="160" customWidth="1"/>
    <col min="11211" max="11211" width="7.453125" style="160" customWidth="1"/>
    <col min="11212" max="11212" width="7.6328125" style="160" customWidth="1"/>
    <col min="11213" max="11220" width="7.90625" style="160" hidden="1" customWidth="1"/>
    <col min="11221" max="11221" width="9.08984375" style="160" customWidth="1"/>
    <col min="11222" max="11222" width="8.6328125" style="160" customWidth="1"/>
    <col min="11223" max="11223" width="10.6328125" style="160" customWidth="1"/>
    <col min="11224" max="11224" width="25.453125" style="160" customWidth="1"/>
    <col min="11225" max="11225" width="14.36328125" style="160" customWidth="1"/>
    <col min="11226" max="11226" width="4.54296875" style="160" customWidth="1"/>
    <col min="11227" max="11227" width="9.90625" style="160" customWidth="1"/>
    <col min="11228" max="11228" width="9.54296875" style="160" customWidth="1"/>
    <col min="11229" max="11448" width="7.90625" style="160"/>
    <col min="11449" max="11450" width="5.08984375" style="160" customWidth="1"/>
    <col min="11451" max="11451" width="5.36328125" style="160" customWidth="1"/>
    <col min="11452" max="11452" width="6.54296875" style="160" customWidth="1"/>
    <col min="11453" max="11453" width="8.6328125" style="160" customWidth="1"/>
    <col min="11454" max="11454" width="12.36328125" style="160" customWidth="1"/>
    <col min="11455" max="11455" width="10.54296875" style="160" customWidth="1"/>
    <col min="11456" max="11456" width="9.90625" style="160" customWidth="1"/>
    <col min="11457" max="11457" width="9.54296875" style="160" customWidth="1"/>
    <col min="11458" max="11463" width="8.08984375" style="160" customWidth="1"/>
    <col min="11464" max="11464" width="9.36328125" style="160" customWidth="1"/>
    <col min="11465" max="11465" width="8" style="160" customWidth="1"/>
    <col min="11466" max="11466" width="8.08984375" style="160" customWidth="1"/>
    <col min="11467" max="11467" width="7.453125" style="160" customWidth="1"/>
    <col min="11468" max="11468" width="7.6328125" style="160" customWidth="1"/>
    <col min="11469" max="11476" width="7.90625" style="160" hidden="1" customWidth="1"/>
    <col min="11477" max="11477" width="9.08984375" style="160" customWidth="1"/>
    <col min="11478" max="11478" width="8.6328125" style="160" customWidth="1"/>
    <col min="11479" max="11479" width="10.6328125" style="160" customWidth="1"/>
    <col min="11480" max="11480" width="25.453125" style="160" customWidth="1"/>
    <col min="11481" max="11481" width="14.36328125" style="160" customWidth="1"/>
    <col min="11482" max="11482" width="4.54296875" style="160" customWidth="1"/>
    <col min="11483" max="11483" width="9.90625" style="160" customWidth="1"/>
    <col min="11484" max="11484" width="9.54296875" style="160" customWidth="1"/>
    <col min="11485" max="11704" width="7.90625" style="160"/>
    <col min="11705" max="11706" width="5.08984375" style="160" customWidth="1"/>
    <col min="11707" max="11707" width="5.36328125" style="160" customWidth="1"/>
    <col min="11708" max="11708" width="6.54296875" style="160" customWidth="1"/>
    <col min="11709" max="11709" width="8.6328125" style="160" customWidth="1"/>
    <col min="11710" max="11710" width="12.36328125" style="160" customWidth="1"/>
    <col min="11711" max="11711" width="10.54296875" style="160" customWidth="1"/>
    <col min="11712" max="11712" width="9.90625" style="160" customWidth="1"/>
    <col min="11713" max="11713" width="9.54296875" style="160" customWidth="1"/>
    <col min="11714" max="11719" width="8.08984375" style="160" customWidth="1"/>
    <col min="11720" max="11720" width="9.36328125" style="160" customWidth="1"/>
    <col min="11721" max="11721" width="8" style="160" customWidth="1"/>
    <col min="11722" max="11722" width="8.08984375" style="160" customWidth="1"/>
    <col min="11723" max="11723" width="7.453125" style="160" customWidth="1"/>
    <col min="11724" max="11724" width="7.6328125" style="160" customWidth="1"/>
    <col min="11725" max="11732" width="7.90625" style="160" hidden="1" customWidth="1"/>
    <col min="11733" max="11733" width="9.08984375" style="160" customWidth="1"/>
    <col min="11734" max="11734" width="8.6328125" style="160" customWidth="1"/>
    <col min="11735" max="11735" width="10.6328125" style="160" customWidth="1"/>
    <col min="11736" max="11736" width="25.453125" style="160" customWidth="1"/>
    <col min="11737" max="11737" width="14.36328125" style="160" customWidth="1"/>
    <col min="11738" max="11738" width="4.54296875" style="160" customWidth="1"/>
    <col min="11739" max="11739" width="9.90625" style="160" customWidth="1"/>
    <col min="11740" max="11740" width="9.54296875" style="160" customWidth="1"/>
    <col min="11741" max="11960" width="7.90625" style="160"/>
    <col min="11961" max="11962" width="5.08984375" style="160" customWidth="1"/>
    <col min="11963" max="11963" width="5.36328125" style="160" customWidth="1"/>
    <col min="11964" max="11964" width="6.54296875" style="160" customWidth="1"/>
    <col min="11965" max="11965" width="8.6328125" style="160" customWidth="1"/>
    <col min="11966" max="11966" width="12.36328125" style="160" customWidth="1"/>
    <col min="11967" max="11967" width="10.54296875" style="160" customWidth="1"/>
    <col min="11968" max="11968" width="9.90625" style="160" customWidth="1"/>
    <col min="11969" max="11969" width="9.54296875" style="160" customWidth="1"/>
    <col min="11970" max="11975" width="8.08984375" style="160" customWidth="1"/>
    <col min="11976" max="11976" width="9.36328125" style="160" customWidth="1"/>
    <col min="11977" max="11977" width="8" style="160" customWidth="1"/>
    <col min="11978" max="11978" width="8.08984375" style="160" customWidth="1"/>
    <col min="11979" max="11979" width="7.453125" style="160" customWidth="1"/>
    <col min="11980" max="11980" width="7.6328125" style="160" customWidth="1"/>
    <col min="11981" max="11988" width="7.90625" style="160" hidden="1" customWidth="1"/>
    <col min="11989" max="11989" width="9.08984375" style="160" customWidth="1"/>
    <col min="11990" max="11990" width="8.6328125" style="160" customWidth="1"/>
    <col min="11991" max="11991" width="10.6328125" style="160" customWidth="1"/>
    <col min="11992" max="11992" width="25.453125" style="160" customWidth="1"/>
    <col min="11993" max="11993" width="14.36328125" style="160" customWidth="1"/>
    <col min="11994" max="11994" width="4.54296875" style="160" customWidth="1"/>
    <col min="11995" max="11995" width="9.90625" style="160" customWidth="1"/>
    <col min="11996" max="11996" width="9.54296875" style="160" customWidth="1"/>
    <col min="11997" max="12216" width="7.90625" style="160"/>
    <col min="12217" max="12218" width="5.08984375" style="160" customWidth="1"/>
    <col min="12219" max="12219" width="5.36328125" style="160" customWidth="1"/>
    <col min="12220" max="12220" width="6.54296875" style="160" customWidth="1"/>
    <col min="12221" max="12221" width="8.6328125" style="160" customWidth="1"/>
    <col min="12222" max="12222" width="12.36328125" style="160" customWidth="1"/>
    <col min="12223" max="12223" width="10.54296875" style="160" customWidth="1"/>
    <col min="12224" max="12224" width="9.90625" style="160" customWidth="1"/>
    <col min="12225" max="12225" width="9.54296875" style="160" customWidth="1"/>
    <col min="12226" max="12231" width="8.08984375" style="160" customWidth="1"/>
    <col min="12232" max="12232" width="9.36328125" style="160" customWidth="1"/>
    <col min="12233" max="12233" width="8" style="160" customWidth="1"/>
    <col min="12234" max="12234" width="8.08984375" style="160" customWidth="1"/>
    <col min="12235" max="12235" width="7.453125" style="160" customWidth="1"/>
    <col min="12236" max="12236" width="7.6328125" style="160" customWidth="1"/>
    <col min="12237" max="12244" width="7.90625" style="160" hidden="1" customWidth="1"/>
    <col min="12245" max="12245" width="9.08984375" style="160" customWidth="1"/>
    <col min="12246" max="12246" width="8.6328125" style="160" customWidth="1"/>
    <col min="12247" max="12247" width="10.6328125" style="160" customWidth="1"/>
    <col min="12248" max="12248" width="25.453125" style="160" customWidth="1"/>
    <col min="12249" max="12249" width="14.36328125" style="160" customWidth="1"/>
    <col min="12250" max="12250" width="4.54296875" style="160" customWidth="1"/>
    <col min="12251" max="12251" width="9.90625" style="160" customWidth="1"/>
    <col min="12252" max="12252" width="9.54296875" style="160" customWidth="1"/>
    <col min="12253" max="12472" width="7.90625" style="160"/>
    <col min="12473" max="12474" width="5.08984375" style="160" customWidth="1"/>
    <col min="12475" max="12475" width="5.36328125" style="160" customWidth="1"/>
    <col min="12476" max="12476" width="6.54296875" style="160" customWidth="1"/>
    <col min="12477" max="12477" width="8.6328125" style="160" customWidth="1"/>
    <col min="12478" max="12478" width="12.36328125" style="160" customWidth="1"/>
    <col min="12479" max="12479" width="10.54296875" style="160" customWidth="1"/>
    <col min="12480" max="12480" width="9.90625" style="160" customWidth="1"/>
    <col min="12481" max="12481" width="9.54296875" style="160" customWidth="1"/>
    <col min="12482" max="12487" width="8.08984375" style="160" customWidth="1"/>
    <col min="12488" max="12488" width="9.36328125" style="160" customWidth="1"/>
    <col min="12489" max="12489" width="8" style="160" customWidth="1"/>
    <col min="12490" max="12490" width="8.08984375" style="160" customWidth="1"/>
    <col min="12491" max="12491" width="7.453125" style="160" customWidth="1"/>
    <col min="12492" max="12492" width="7.6328125" style="160" customWidth="1"/>
    <col min="12493" max="12500" width="7.90625" style="160" hidden="1" customWidth="1"/>
    <col min="12501" max="12501" width="9.08984375" style="160" customWidth="1"/>
    <col min="12502" max="12502" width="8.6328125" style="160" customWidth="1"/>
    <col min="12503" max="12503" width="10.6328125" style="160" customWidth="1"/>
    <col min="12504" max="12504" width="25.453125" style="160" customWidth="1"/>
    <col min="12505" max="12505" width="14.36328125" style="160" customWidth="1"/>
    <col min="12506" max="12506" width="4.54296875" style="160" customWidth="1"/>
    <col min="12507" max="12507" width="9.90625" style="160" customWidth="1"/>
    <col min="12508" max="12508" width="9.54296875" style="160" customWidth="1"/>
    <col min="12509" max="12728" width="7.90625" style="160"/>
    <col min="12729" max="12730" width="5.08984375" style="160" customWidth="1"/>
    <col min="12731" max="12731" width="5.36328125" style="160" customWidth="1"/>
    <col min="12732" max="12732" width="6.54296875" style="160" customWidth="1"/>
    <col min="12733" max="12733" width="8.6328125" style="160" customWidth="1"/>
    <col min="12734" max="12734" width="12.36328125" style="160" customWidth="1"/>
    <col min="12735" max="12735" width="10.54296875" style="160" customWidth="1"/>
    <col min="12736" max="12736" width="9.90625" style="160" customWidth="1"/>
    <col min="12737" max="12737" width="9.54296875" style="160" customWidth="1"/>
    <col min="12738" max="12743" width="8.08984375" style="160" customWidth="1"/>
    <col min="12744" max="12744" width="9.36328125" style="160" customWidth="1"/>
    <col min="12745" max="12745" width="8" style="160" customWidth="1"/>
    <col min="12746" max="12746" width="8.08984375" style="160" customWidth="1"/>
    <col min="12747" max="12747" width="7.453125" style="160" customWidth="1"/>
    <col min="12748" max="12748" width="7.6328125" style="160" customWidth="1"/>
    <col min="12749" max="12756" width="7.90625" style="160" hidden="1" customWidth="1"/>
    <col min="12757" max="12757" width="9.08984375" style="160" customWidth="1"/>
    <col min="12758" max="12758" width="8.6328125" style="160" customWidth="1"/>
    <col min="12759" max="12759" width="10.6328125" style="160" customWidth="1"/>
    <col min="12760" max="12760" width="25.453125" style="160" customWidth="1"/>
    <col min="12761" max="12761" width="14.36328125" style="160" customWidth="1"/>
    <col min="12762" max="12762" width="4.54296875" style="160" customWidth="1"/>
    <col min="12763" max="12763" width="9.90625" style="160" customWidth="1"/>
    <col min="12764" max="12764" width="9.54296875" style="160" customWidth="1"/>
    <col min="12765" max="12984" width="7.90625" style="160"/>
    <col min="12985" max="12986" width="5.08984375" style="160" customWidth="1"/>
    <col min="12987" max="12987" width="5.36328125" style="160" customWidth="1"/>
    <col min="12988" max="12988" width="6.54296875" style="160" customWidth="1"/>
    <col min="12989" max="12989" width="8.6328125" style="160" customWidth="1"/>
    <col min="12990" max="12990" width="12.36328125" style="160" customWidth="1"/>
    <col min="12991" max="12991" width="10.54296875" style="160" customWidth="1"/>
    <col min="12992" max="12992" width="9.90625" style="160" customWidth="1"/>
    <col min="12993" max="12993" width="9.54296875" style="160" customWidth="1"/>
    <col min="12994" max="12999" width="8.08984375" style="160" customWidth="1"/>
    <col min="13000" max="13000" width="9.36328125" style="160" customWidth="1"/>
    <col min="13001" max="13001" width="8" style="160" customWidth="1"/>
    <col min="13002" max="13002" width="8.08984375" style="160" customWidth="1"/>
    <col min="13003" max="13003" width="7.453125" style="160" customWidth="1"/>
    <col min="13004" max="13004" width="7.6328125" style="160" customWidth="1"/>
    <col min="13005" max="13012" width="7.90625" style="160" hidden="1" customWidth="1"/>
    <col min="13013" max="13013" width="9.08984375" style="160" customWidth="1"/>
    <col min="13014" max="13014" width="8.6328125" style="160" customWidth="1"/>
    <col min="13015" max="13015" width="10.6328125" style="160" customWidth="1"/>
    <col min="13016" max="13016" width="25.453125" style="160" customWidth="1"/>
    <col min="13017" max="13017" width="14.36328125" style="160" customWidth="1"/>
    <col min="13018" max="13018" width="4.54296875" style="160" customWidth="1"/>
    <col min="13019" max="13019" width="9.90625" style="160" customWidth="1"/>
    <col min="13020" max="13020" width="9.54296875" style="160" customWidth="1"/>
    <col min="13021" max="13240" width="7.90625" style="160"/>
    <col min="13241" max="13242" width="5.08984375" style="160" customWidth="1"/>
    <col min="13243" max="13243" width="5.36328125" style="160" customWidth="1"/>
    <col min="13244" max="13244" width="6.54296875" style="160" customWidth="1"/>
    <col min="13245" max="13245" width="8.6328125" style="160" customWidth="1"/>
    <col min="13246" max="13246" width="12.36328125" style="160" customWidth="1"/>
    <col min="13247" max="13247" width="10.54296875" style="160" customWidth="1"/>
    <col min="13248" max="13248" width="9.90625" style="160" customWidth="1"/>
    <col min="13249" max="13249" width="9.54296875" style="160" customWidth="1"/>
    <col min="13250" max="13255" width="8.08984375" style="160" customWidth="1"/>
    <col min="13256" max="13256" width="9.36328125" style="160" customWidth="1"/>
    <col min="13257" max="13257" width="8" style="160" customWidth="1"/>
    <col min="13258" max="13258" width="8.08984375" style="160" customWidth="1"/>
    <col min="13259" max="13259" width="7.453125" style="160" customWidth="1"/>
    <col min="13260" max="13260" width="7.6328125" style="160" customWidth="1"/>
    <col min="13261" max="13268" width="7.90625" style="160" hidden="1" customWidth="1"/>
    <col min="13269" max="13269" width="9.08984375" style="160" customWidth="1"/>
    <col min="13270" max="13270" width="8.6328125" style="160" customWidth="1"/>
    <col min="13271" max="13271" width="10.6328125" style="160" customWidth="1"/>
    <col min="13272" max="13272" width="25.453125" style="160" customWidth="1"/>
    <col min="13273" max="13273" width="14.36328125" style="160" customWidth="1"/>
    <col min="13274" max="13274" width="4.54296875" style="160" customWidth="1"/>
    <col min="13275" max="13275" width="9.90625" style="160" customWidth="1"/>
    <col min="13276" max="13276" width="9.54296875" style="160" customWidth="1"/>
    <col min="13277" max="13496" width="7.90625" style="160"/>
    <col min="13497" max="13498" width="5.08984375" style="160" customWidth="1"/>
    <col min="13499" max="13499" width="5.36328125" style="160" customWidth="1"/>
    <col min="13500" max="13500" width="6.54296875" style="160" customWidth="1"/>
    <col min="13501" max="13501" width="8.6328125" style="160" customWidth="1"/>
    <col min="13502" max="13502" width="12.36328125" style="160" customWidth="1"/>
    <col min="13503" max="13503" width="10.54296875" style="160" customWidth="1"/>
    <col min="13504" max="13504" width="9.90625" style="160" customWidth="1"/>
    <col min="13505" max="13505" width="9.54296875" style="160" customWidth="1"/>
    <col min="13506" max="13511" width="8.08984375" style="160" customWidth="1"/>
    <col min="13512" max="13512" width="9.36328125" style="160" customWidth="1"/>
    <col min="13513" max="13513" width="8" style="160" customWidth="1"/>
    <col min="13514" max="13514" width="8.08984375" style="160" customWidth="1"/>
    <col min="13515" max="13515" width="7.453125" style="160" customWidth="1"/>
    <col min="13516" max="13516" width="7.6328125" style="160" customWidth="1"/>
    <col min="13517" max="13524" width="7.90625" style="160" hidden="1" customWidth="1"/>
    <col min="13525" max="13525" width="9.08984375" style="160" customWidth="1"/>
    <col min="13526" max="13526" width="8.6328125" style="160" customWidth="1"/>
    <col min="13527" max="13527" width="10.6328125" style="160" customWidth="1"/>
    <col min="13528" max="13528" width="25.453125" style="160" customWidth="1"/>
    <col min="13529" max="13529" width="14.36328125" style="160" customWidth="1"/>
    <col min="13530" max="13530" width="4.54296875" style="160" customWidth="1"/>
    <col min="13531" max="13531" width="9.90625" style="160" customWidth="1"/>
    <col min="13532" max="13532" width="9.54296875" style="160" customWidth="1"/>
    <col min="13533" max="13752" width="7.90625" style="160"/>
    <col min="13753" max="13754" width="5.08984375" style="160" customWidth="1"/>
    <col min="13755" max="13755" width="5.36328125" style="160" customWidth="1"/>
    <col min="13756" max="13756" width="6.54296875" style="160" customWidth="1"/>
    <col min="13757" max="13757" width="8.6328125" style="160" customWidth="1"/>
    <col min="13758" max="13758" width="12.36328125" style="160" customWidth="1"/>
    <col min="13759" max="13759" width="10.54296875" style="160" customWidth="1"/>
    <col min="13760" max="13760" width="9.90625" style="160" customWidth="1"/>
    <col min="13761" max="13761" width="9.54296875" style="160" customWidth="1"/>
    <col min="13762" max="13767" width="8.08984375" style="160" customWidth="1"/>
    <col min="13768" max="13768" width="9.36328125" style="160" customWidth="1"/>
    <col min="13769" max="13769" width="8" style="160" customWidth="1"/>
    <col min="13770" max="13770" width="8.08984375" style="160" customWidth="1"/>
    <col min="13771" max="13771" width="7.453125" style="160" customWidth="1"/>
    <col min="13772" max="13772" width="7.6328125" style="160" customWidth="1"/>
    <col min="13773" max="13780" width="7.90625" style="160" hidden="1" customWidth="1"/>
    <col min="13781" max="13781" width="9.08984375" style="160" customWidth="1"/>
    <col min="13782" max="13782" width="8.6328125" style="160" customWidth="1"/>
    <col min="13783" max="13783" width="10.6328125" style="160" customWidth="1"/>
    <col min="13784" max="13784" width="25.453125" style="160" customWidth="1"/>
    <col min="13785" max="13785" width="14.36328125" style="160" customWidth="1"/>
    <col min="13786" max="13786" width="4.54296875" style="160" customWidth="1"/>
    <col min="13787" max="13787" width="9.90625" style="160" customWidth="1"/>
    <col min="13788" max="13788" width="9.54296875" style="160" customWidth="1"/>
    <col min="13789" max="14008" width="7.90625" style="160"/>
    <col min="14009" max="14010" width="5.08984375" style="160" customWidth="1"/>
    <col min="14011" max="14011" width="5.36328125" style="160" customWidth="1"/>
    <col min="14012" max="14012" width="6.54296875" style="160" customWidth="1"/>
    <col min="14013" max="14013" width="8.6328125" style="160" customWidth="1"/>
    <col min="14014" max="14014" width="12.36328125" style="160" customWidth="1"/>
    <col min="14015" max="14015" width="10.54296875" style="160" customWidth="1"/>
    <col min="14016" max="14016" width="9.90625" style="160" customWidth="1"/>
    <col min="14017" max="14017" width="9.54296875" style="160" customWidth="1"/>
    <col min="14018" max="14023" width="8.08984375" style="160" customWidth="1"/>
    <col min="14024" max="14024" width="9.36328125" style="160" customWidth="1"/>
    <col min="14025" max="14025" width="8" style="160" customWidth="1"/>
    <col min="14026" max="14026" width="8.08984375" style="160" customWidth="1"/>
    <col min="14027" max="14027" width="7.453125" style="160" customWidth="1"/>
    <col min="14028" max="14028" width="7.6328125" style="160" customWidth="1"/>
    <col min="14029" max="14036" width="7.90625" style="160" hidden="1" customWidth="1"/>
    <col min="14037" max="14037" width="9.08984375" style="160" customWidth="1"/>
    <col min="14038" max="14038" width="8.6328125" style="160" customWidth="1"/>
    <col min="14039" max="14039" width="10.6328125" style="160" customWidth="1"/>
    <col min="14040" max="14040" width="25.453125" style="160" customWidth="1"/>
    <col min="14041" max="14041" width="14.36328125" style="160" customWidth="1"/>
    <col min="14042" max="14042" width="4.54296875" style="160" customWidth="1"/>
    <col min="14043" max="14043" width="9.90625" style="160" customWidth="1"/>
    <col min="14044" max="14044" width="9.54296875" style="160" customWidth="1"/>
    <col min="14045" max="14264" width="7.90625" style="160"/>
    <col min="14265" max="14266" width="5.08984375" style="160" customWidth="1"/>
    <col min="14267" max="14267" width="5.36328125" style="160" customWidth="1"/>
    <col min="14268" max="14268" width="6.54296875" style="160" customWidth="1"/>
    <col min="14269" max="14269" width="8.6328125" style="160" customWidth="1"/>
    <col min="14270" max="14270" width="12.36328125" style="160" customWidth="1"/>
    <col min="14271" max="14271" width="10.54296875" style="160" customWidth="1"/>
    <col min="14272" max="14272" width="9.90625" style="160" customWidth="1"/>
    <col min="14273" max="14273" width="9.54296875" style="160" customWidth="1"/>
    <col min="14274" max="14279" width="8.08984375" style="160" customWidth="1"/>
    <col min="14280" max="14280" width="9.36328125" style="160" customWidth="1"/>
    <col min="14281" max="14281" width="8" style="160" customWidth="1"/>
    <col min="14282" max="14282" width="8.08984375" style="160" customWidth="1"/>
    <col min="14283" max="14283" width="7.453125" style="160" customWidth="1"/>
    <col min="14284" max="14284" width="7.6328125" style="160" customWidth="1"/>
    <col min="14285" max="14292" width="7.90625" style="160" hidden="1" customWidth="1"/>
    <col min="14293" max="14293" width="9.08984375" style="160" customWidth="1"/>
    <col min="14294" max="14294" width="8.6328125" style="160" customWidth="1"/>
    <col min="14295" max="14295" width="10.6328125" style="160" customWidth="1"/>
    <col min="14296" max="14296" width="25.453125" style="160" customWidth="1"/>
    <col min="14297" max="14297" width="14.36328125" style="160" customWidth="1"/>
    <col min="14298" max="14298" width="4.54296875" style="160" customWidth="1"/>
    <col min="14299" max="14299" width="9.90625" style="160" customWidth="1"/>
    <col min="14300" max="14300" width="9.54296875" style="160" customWidth="1"/>
    <col min="14301" max="14520" width="7.90625" style="160"/>
    <col min="14521" max="14522" width="5.08984375" style="160" customWidth="1"/>
    <col min="14523" max="14523" width="5.36328125" style="160" customWidth="1"/>
    <col min="14524" max="14524" width="6.54296875" style="160" customWidth="1"/>
    <col min="14525" max="14525" width="8.6328125" style="160" customWidth="1"/>
    <col min="14526" max="14526" width="12.36328125" style="160" customWidth="1"/>
    <col min="14527" max="14527" width="10.54296875" style="160" customWidth="1"/>
    <col min="14528" max="14528" width="9.90625" style="160" customWidth="1"/>
    <col min="14529" max="14529" width="9.54296875" style="160" customWidth="1"/>
    <col min="14530" max="14535" width="8.08984375" style="160" customWidth="1"/>
    <col min="14536" max="14536" width="9.36328125" style="160" customWidth="1"/>
    <col min="14537" max="14537" width="8" style="160" customWidth="1"/>
    <col min="14538" max="14538" width="8.08984375" style="160" customWidth="1"/>
    <col min="14539" max="14539" width="7.453125" style="160" customWidth="1"/>
    <col min="14540" max="14540" width="7.6328125" style="160" customWidth="1"/>
    <col min="14541" max="14548" width="7.90625" style="160" hidden="1" customWidth="1"/>
    <col min="14549" max="14549" width="9.08984375" style="160" customWidth="1"/>
    <col min="14550" max="14550" width="8.6328125" style="160" customWidth="1"/>
    <col min="14551" max="14551" width="10.6328125" style="160" customWidth="1"/>
    <col min="14552" max="14552" width="25.453125" style="160" customWidth="1"/>
    <col min="14553" max="14553" width="14.36328125" style="160" customWidth="1"/>
    <col min="14554" max="14554" width="4.54296875" style="160" customWidth="1"/>
    <col min="14555" max="14555" width="9.90625" style="160" customWidth="1"/>
    <col min="14556" max="14556" width="9.54296875" style="160" customWidth="1"/>
    <col min="14557" max="14776" width="7.90625" style="160"/>
    <col min="14777" max="14778" width="5.08984375" style="160" customWidth="1"/>
    <col min="14779" max="14779" width="5.36328125" style="160" customWidth="1"/>
    <col min="14780" max="14780" width="6.54296875" style="160" customWidth="1"/>
    <col min="14781" max="14781" width="8.6328125" style="160" customWidth="1"/>
    <col min="14782" max="14782" width="12.36328125" style="160" customWidth="1"/>
    <col min="14783" max="14783" width="10.54296875" style="160" customWidth="1"/>
    <col min="14784" max="14784" width="9.90625" style="160" customWidth="1"/>
    <col min="14785" max="14785" width="9.54296875" style="160" customWidth="1"/>
    <col min="14786" max="14791" width="8.08984375" style="160" customWidth="1"/>
    <col min="14792" max="14792" width="9.36328125" style="160" customWidth="1"/>
    <col min="14793" max="14793" width="8" style="160" customWidth="1"/>
    <col min="14794" max="14794" width="8.08984375" style="160" customWidth="1"/>
    <col min="14795" max="14795" width="7.453125" style="160" customWidth="1"/>
    <col min="14796" max="14796" width="7.6328125" style="160" customWidth="1"/>
    <col min="14797" max="14804" width="7.90625" style="160" hidden="1" customWidth="1"/>
    <col min="14805" max="14805" width="9.08984375" style="160" customWidth="1"/>
    <col min="14806" max="14806" width="8.6328125" style="160" customWidth="1"/>
    <col min="14807" max="14807" width="10.6328125" style="160" customWidth="1"/>
    <col min="14808" max="14808" width="25.453125" style="160" customWidth="1"/>
    <col min="14809" max="14809" width="14.36328125" style="160" customWidth="1"/>
    <col min="14810" max="14810" width="4.54296875" style="160" customWidth="1"/>
    <col min="14811" max="14811" width="9.90625" style="160" customWidth="1"/>
    <col min="14812" max="14812" width="9.54296875" style="160" customWidth="1"/>
    <col min="14813" max="15032" width="7.90625" style="160"/>
    <col min="15033" max="15034" width="5.08984375" style="160" customWidth="1"/>
    <col min="15035" max="15035" width="5.36328125" style="160" customWidth="1"/>
    <col min="15036" max="15036" width="6.54296875" style="160" customWidth="1"/>
    <col min="15037" max="15037" width="8.6328125" style="160" customWidth="1"/>
    <col min="15038" max="15038" width="12.36328125" style="160" customWidth="1"/>
    <col min="15039" max="15039" width="10.54296875" style="160" customWidth="1"/>
    <col min="15040" max="15040" width="9.90625" style="160" customWidth="1"/>
    <col min="15041" max="15041" width="9.54296875" style="160" customWidth="1"/>
    <col min="15042" max="15047" width="8.08984375" style="160" customWidth="1"/>
    <col min="15048" max="15048" width="9.36328125" style="160" customWidth="1"/>
    <col min="15049" max="15049" width="8" style="160" customWidth="1"/>
    <col min="15050" max="15050" width="8.08984375" style="160" customWidth="1"/>
    <col min="15051" max="15051" width="7.453125" style="160" customWidth="1"/>
    <col min="15052" max="15052" width="7.6328125" style="160" customWidth="1"/>
    <col min="15053" max="15060" width="7.90625" style="160" hidden="1" customWidth="1"/>
    <col min="15061" max="15061" width="9.08984375" style="160" customWidth="1"/>
    <col min="15062" max="15062" width="8.6328125" style="160" customWidth="1"/>
    <col min="15063" max="15063" width="10.6328125" style="160" customWidth="1"/>
    <col min="15064" max="15064" width="25.453125" style="160" customWidth="1"/>
    <col min="15065" max="15065" width="14.36328125" style="160" customWidth="1"/>
    <col min="15066" max="15066" width="4.54296875" style="160" customWidth="1"/>
    <col min="15067" max="15067" width="9.90625" style="160" customWidth="1"/>
    <col min="15068" max="15068" width="9.54296875" style="160" customWidth="1"/>
    <col min="15069" max="15288" width="7.90625" style="160"/>
    <col min="15289" max="15290" width="5.08984375" style="160" customWidth="1"/>
    <col min="15291" max="15291" width="5.36328125" style="160" customWidth="1"/>
    <col min="15292" max="15292" width="6.54296875" style="160" customWidth="1"/>
    <col min="15293" max="15293" width="8.6328125" style="160" customWidth="1"/>
    <col min="15294" max="15294" width="12.36328125" style="160" customWidth="1"/>
    <col min="15295" max="15295" width="10.54296875" style="160" customWidth="1"/>
    <col min="15296" max="15296" width="9.90625" style="160" customWidth="1"/>
    <col min="15297" max="15297" width="9.54296875" style="160" customWidth="1"/>
    <col min="15298" max="15303" width="8.08984375" style="160" customWidth="1"/>
    <col min="15304" max="15304" width="9.36328125" style="160" customWidth="1"/>
    <col min="15305" max="15305" width="8" style="160" customWidth="1"/>
    <col min="15306" max="15306" width="8.08984375" style="160" customWidth="1"/>
    <col min="15307" max="15307" width="7.453125" style="160" customWidth="1"/>
    <col min="15308" max="15308" width="7.6328125" style="160" customWidth="1"/>
    <col min="15309" max="15316" width="7.90625" style="160" hidden="1" customWidth="1"/>
    <col min="15317" max="15317" width="9.08984375" style="160" customWidth="1"/>
    <col min="15318" max="15318" width="8.6328125" style="160" customWidth="1"/>
    <col min="15319" max="15319" width="10.6328125" style="160" customWidth="1"/>
    <col min="15320" max="15320" width="25.453125" style="160" customWidth="1"/>
    <col min="15321" max="15321" width="14.36328125" style="160" customWidth="1"/>
    <col min="15322" max="15322" width="4.54296875" style="160" customWidth="1"/>
    <col min="15323" max="15323" width="9.90625" style="160" customWidth="1"/>
    <col min="15324" max="15324" width="9.54296875" style="160" customWidth="1"/>
    <col min="15325" max="15544" width="7.90625" style="160"/>
    <col min="15545" max="15546" width="5.08984375" style="160" customWidth="1"/>
    <col min="15547" max="15547" width="5.36328125" style="160" customWidth="1"/>
    <col min="15548" max="15548" width="6.54296875" style="160" customWidth="1"/>
    <col min="15549" max="15549" width="8.6328125" style="160" customWidth="1"/>
    <col min="15550" max="15550" width="12.36328125" style="160" customWidth="1"/>
    <col min="15551" max="15551" width="10.54296875" style="160" customWidth="1"/>
    <col min="15552" max="15552" width="9.90625" style="160" customWidth="1"/>
    <col min="15553" max="15553" width="9.54296875" style="160" customWidth="1"/>
    <col min="15554" max="15559" width="8.08984375" style="160" customWidth="1"/>
    <col min="15560" max="15560" width="9.36328125" style="160" customWidth="1"/>
    <col min="15561" max="15561" width="8" style="160" customWidth="1"/>
    <col min="15562" max="15562" width="8.08984375" style="160" customWidth="1"/>
    <col min="15563" max="15563" width="7.453125" style="160" customWidth="1"/>
    <col min="15564" max="15564" width="7.6328125" style="160" customWidth="1"/>
    <col min="15565" max="15572" width="7.90625" style="160" hidden="1" customWidth="1"/>
    <col min="15573" max="15573" width="9.08984375" style="160" customWidth="1"/>
    <col min="15574" max="15574" width="8.6328125" style="160" customWidth="1"/>
    <col min="15575" max="15575" width="10.6328125" style="160" customWidth="1"/>
    <col min="15576" max="15576" width="25.453125" style="160" customWidth="1"/>
    <col min="15577" max="15577" width="14.36328125" style="160" customWidth="1"/>
    <col min="15578" max="15578" width="4.54296875" style="160" customWidth="1"/>
    <col min="15579" max="15579" width="9.90625" style="160" customWidth="1"/>
    <col min="15580" max="15580" width="9.54296875" style="160" customWidth="1"/>
    <col min="15581" max="15800" width="7.90625" style="160"/>
    <col min="15801" max="15802" width="5.08984375" style="160" customWidth="1"/>
    <col min="15803" max="15803" width="5.36328125" style="160" customWidth="1"/>
    <col min="15804" max="15804" width="6.54296875" style="160" customWidth="1"/>
    <col min="15805" max="15805" width="8.6328125" style="160" customWidth="1"/>
    <col min="15806" max="15806" width="12.36328125" style="160" customWidth="1"/>
    <col min="15807" max="15807" width="10.54296875" style="160" customWidth="1"/>
    <col min="15808" max="15808" width="9.90625" style="160" customWidth="1"/>
    <col min="15809" max="15809" width="9.54296875" style="160" customWidth="1"/>
    <col min="15810" max="15815" width="8.08984375" style="160" customWidth="1"/>
    <col min="15816" max="15816" width="9.36328125" style="160" customWidth="1"/>
    <col min="15817" max="15817" width="8" style="160" customWidth="1"/>
    <col min="15818" max="15818" width="8.08984375" style="160" customWidth="1"/>
    <col min="15819" max="15819" width="7.453125" style="160" customWidth="1"/>
    <col min="15820" max="15820" width="7.6328125" style="160" customWidth="1"/>
    <col min="15821" max="15828" width="7.90625" style="160" hidden="1" customWidth="1"/>
    <col min="15829" max="15829" width="9.08984375" style="160" customWidth="1"/>
    <col min="15830" max="15830" width="8.6328125" style="160" customWidth="1"/>
    <col min="15831" max="15831" width="10.6328125" style="160" customWidth="1"/>
    <col min="15832" max="15832" width="25.453125" style="160" customWidth="1"/>
    <col min="15833" max="15833" width="14.36328125" style="160" customWidth="1"/>
    <col min="15834" max="15834" width="4.54296875" style="160" customWidth="1"/>
    <col min="15835" max="15835" width="9.90625" style="160" customWidth="1"/>
    <col min="15836" max="15836" width="9.54296875" style="160" customWidth="1"/>
    <col min="15837" max="16056" width="7.90625" style="160"/>
    <col min="16057" max="16058" width="5.08984375" style="160" customWidth="1"/>
    <col min="16059" max="16059" width="5.36328125" style="160" customWidth="1"/>
    <col min="16060" max="16060" width="6.54296875" style="160" customWidth="1"/>
    <col min="16061" max="16061" width="8.6328125" style="160" customWidth="1"/>
    <col min="16062" max="16062" width="12.36328125" style="160" customWidth="1"/>
    <col min="16063" max="16063" width="10.54296875" style="160" customWidth="1"/>
    <col min="16064" max="16064" width="9.90625" style="160" customWidth="1"/>
    <col min="16065" max="16065" width="9.54296875" style="160" customWidth="1"/>
    <col min="16066" max="16071" width="8.08984375" style="160" customWidth="1"/>
    <col min="16072" max="16072" width="9.36328125" style="160" customWidth="1"/>
    <col min="16073" max="16073" width="8" style="160" customWidth="1"/>
    <col min="16074" max="16074" width="8.08984375" style="160" customWidth="1"/>
    <col min="16075" max="16075" width="7.453125" style="160" customWidth="1"/>
    <col min="16076" max="16076" width="7.6328125" style="160" customWidth="1"/>
    <col min="16077" max="16084" width="7.90625" style="160" hidden="1" customWidth="1"/>
    <col min="16085" max="16085" width="9.08984375" style="160" customWidth="1"/>
    <col min="16086" max="16086" width="8.6328125" style="160" customWidth="1"/>
    <col min="16087" max="16087" width="10.6328125" style="160" customWidth="1"/>
    <col min="16088" max="16088" width="25.453125" style="160" customWidth="1"/>
    <col min="16089" max="16089" width="14.36328125" style="160" customWidth="1"/>
    <col min="16090" max="16090" width="4.54296875" style="160" customWidth="1"/>
    <col min="16091" max="16091" width="9.90625" style="160" customWidth="1"/>
    <col min="16092" max="16092" width="9.54296875" style="160" customWidth="1"/>
    <col min="16093"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315" t="s">
        <v>1255</v>
      </c>
      <c r="B4" s="1315" t="s">
        <v>41</v>
      </c>
      <c r="C4" s="1316" t="s">
        <v>42</v>
      </c>
      <c r="D4" s="1317" t="s">
        <v>43</v>
      </c>
      <c r="E4" s="1317" t="s">
        <v>44</v>
      </c>
      <c r="F4" s="1317" t="s">
        <v>1285</v>
      </c>
      <c r="G4" s="1321" t="s">
        <v>47</v>
      </c>
      <c r="H4" s="1317" t="s">
        <v>1256</v>
      </c>
      <c r="I4" s="1319" t="s">
        <v>1257</v>
      </c>
      <c r="J4" s="1318" t="s">
        <v>49</v>
      </c>
      <c r="K4" s="1318" t="s">
        <v>1258</v>
      </c>
    </row>
    <row r="5" spans="1:11" s="159" customFormat="1" ht="12">
      <c r="A5" s="1315"/>
      <c r="B5" s="1315"/>
      <c r="C5" s="1316"/>
      <c r="D5" s="1317"/>
      <c r="E5" s="1317"/>
      <c r="F5" s="1317"/>
      <c r="G5" s="1321"/>
      <c r="H5" s="1317"/>
      <c r="I5" s="1320"/>
      <c r="J5" s="1318"/>
      <c r="K5" s="1318"/>
    </row>
    <row r="6" spans="1:11" ht="12.9" customHeight="1">
      <c r="A6" s="134"/>
      <c r="B6" s="184">
        <v>45261</v>
      </c>
      <c r="C6" s="162"/>
      <c r="D6" s="134"/>
      <c r="E6" s="134"/>
      <c r="F6" s="134"/>
      <c r="G6" s="134"/>
      <c r="H6" s="134"/>
      <c r="I6" s="134"/>
      <c r="J6" s="131"/>
      <c r="K6" s="134"/>
    </row>
    <row r="7" spans="1:11" ht="12.9" customHeight="1">
      <c r="A7" s="134">
        <v>1</v>
      </c>
      <c r="B7" s="134">
        <v>1</v>
      </c>
      <c r="D7" s="132" t="s">
        <v>726</v>
      </c>
      <c r="E7" s="134" t="s">
        <v>62</v>
      </c>
      <c r="F7" s="176"/>
      <c r="G7" s="133" t="s">
        <v>1230</v>
      </c>
      <c r="H7" s="134" t="s">
        <v>1265</v>
      </c>
      <c r="I7" s="134" t="s">
        <v>1260</v>
      </c>
      <c r="J7" s="131" t="s">
        <v>1261</v>
      </c>
      <c r="K7" s="176"/>
    </row>
    <row r="8" spans="1:11" ht="12.9" customHeight="1">
      <c r="A8" s="134">
        <v>2</v>
      </c>
      <c r="B8" s="137">
        <v>2</v>
      </c>
      <c r="D8" s="178" t="s">
        <v>554</v>
      </c>
      <c r="E8" s="137" t="s">
        <v>62</v>
      </c>
      <c r="F8" s="182"/>
      <c r="G8" s="186" t="s">
        <v>1230</v>
      </c>
      <c r="H8" s="137" t="s">
        <v>1265</v>
      </c>
      <c r="I8" s="137" t="s">
        <v>1260</v>
      </c>
      <c r="J8" s="200" t="s">
        <v>1261</v>
      </c>
      <c r="K8" s="182"/>
    </row>
    <row r="9" spans="1:11" ht="12.9" customHeight="1">
      <c r="A9" s="134">
        <v>3</v>
      </c>
      <c r="B9" s="134">
        <v>3</v>
      </c>
      <c r="C9" s="134"/>
      <c r="D9" s="178" t="s">
        <v>729</v>
      </c>
      <c r="E9" s="134" t="s">
        <v>62</v>
      </c>
      <c r="F9" s="134"/>
      <c r="G9" s="134" t="s">
        <v>1265</v>
      </c>
      <c r="H9" s="134" t="s">
        <v>790</v>
      </c>
      <c r="I9" s="137" t="s">
        <v>1260</v>
      </c>
      <c r="J9" s="131" t="s">
        <v>1261</v>
      </c>
      <c r="K9" s="134"/>
    </row>
    <row r="10" spans="1:11" ht="12.9" customHeight="1">
      <c r="A10" s="134">
        <v>4</v>
      </c>
      <c r="B10" s="134">
        <v>4</v>
      </c>
      <c r="C10" s="134"/>
      <c r="D10" s="178" t="s">
        <v>125</v>
      </c>
      <c r="E10" s="134" t="s">
        <v>76</v>
      </c>
      <c r="F10" s="134"/>
      <c r="G10" s="133" t="s">
        <v>670</v>
      </c>
      <c r="H10" s="134" t="s">
        <v>63</v>
      </c>
      <c r="I10" s="137" t="s">
        <v>1260</v>
      </c>
      <c r="J10" s="131" t="s">
        <v>1261</v>
      </c>
      <c r="K10" s="134"/>
    </row>
    <row r="11" spans="1:11" ht="12.9" customHeight="1">
      <c r="A11" s="134">
        <v>5</v>
      </c>
      <c r="B11" s="134">
        <v>5</v>
      </c>
      <c r="C11" s="134"/>
      <c r="D11" s="178" t="s">
        <v>114</v>
      </c>
      <c r="E11" s="134" t="s">
        <v>76</v>
      </c>
      <c r="F11" s="134"/>
      <c r="G11" s="133" t="s">
        <v>670</v>
      </c>
      <c r="H11" s="134" t="s">
        <v>63</v>
      </c>
      <c r="I11" s="137" t="s">
        <v>1260</v>
      </c>
      <c r="J11" s="131" t="s">
        <v>1261</v>
      </c>
      <c r="K11" s="134"/>
    </row>
    <row r="12" spans="1:11" ht="12.9" customHeight="1">
      <c r="A12" s="134">
        <v>6</v>
      </c>
      <c r="B12" s="137">
        <v>6</v>
      </c>
      <c r="C12" s="134"/>
      <c r="D12" s="178" t="s">
        <v>130</v>
      </c>
      <c r="E12" s="134" t="s">
        <v>76</v>
      </c>
      <c r="F12" s="134"/>
      <c r="G12" s="133" t="s">
        <v>670</v>
      </c>
      <c r="H12" s="134" t="s">
        <v>63</v>
      </c>
      <c r="I12" s="137" t="s">
        <v>1260</v>
      </c>
      <c r="J12" s="131" t="s">
        <v>1261</v>
      </c>
      <c r="K12" s="134"/>
    </row>
    <row r="13" spans="1:11" ht="12.9" customHeight="1">
      <c r="A13" s="134">
        <v>7</v>
      </c>
      <c r="B13" s="134">
        <v>7</v>
      </c>
      <c r="C13" s="134"/>
      <c r="D13" s="178" t="s">
        <v>142</v>
      </c>
      <c r="E13" s="134" t="s">
        <v>62</v>
      </c>
      <c r="F13" s="134"/>
      <c r="G13" s="133" t="s">
        <v>670</v>
      </c>
      <c r="H13" s="134" t="s">
        <v>63</v>
      </c>
      <c r="I13" s="137" t="s">
        <v>1260</v>
      </c>
      <c r="J13" s="131" t="s">
        <v>1261</v>
      </c>
      <c r="K13" s="134"/>
    </row>
    <row r="14" spans="1:11" ht="12.9" customHeight="1">
      <c r="A14" s="134">
        <v>8</v>
      </c>
      <c r="B14" s="134">
        <v>8</v>
      </c>
      <c r="C14" s="134"/>
      <c r="D14" s="178" t="s">
        <v>695</v>
      </c>
      <c r="E14" s="134" t="s">
        <v>62</v>
      </c>
      <c r="F14" s="134"/>
      <c r="G14" s="133" t="s">
        <v>788</v>
      </c>
      <c r="H14" s="134" t="s">
        <v>459</v>
      </c>
      <c r="I14" s="137" t="s">
        <v>1260</v>
      </c>
      <c r="J14" s="131" t="s">
        <v>1261</v>
      </c>
      <c r="K14" s="134"/>
    </row>
    <row r="15" spans="1:11" ht="12.9" customHeight="1">
      <c r="A15" s="134">
        <v>9</v>
      </c>
      <c r="B15" s="134">
        <v>9</v>
      </c>
      <c r="C15" s="134"/>
      <c r="D15" s="178" t="s">
        <v>681</v>
      </c>
      <c r="E15" s="134" t="s">
        <v>76</v>
      </c>
      <c r="F15" s="134"/>
      <c r="G15" s="133" t="s">
        <v>788</v>
      </c>
      <c r="H15" s="134" t="s">
        <v>459</v>
      </c>
      <c r="I15" s="137" t="s">
        <v>1260</v>
      </c>
      <c r="J15" s="131" t="s">
        <v>1261</v>
      </c>
      <c r="K15" s="134"/>
    </row>
    <row r="16" spans="1:11" ht="12.9" customHeight="1">
      <c r="A16" s="134">
        <v>10</v>
      </c>
      <c r="B16" s="137">
        <v>10</v>
      </c>
      <c r="C16" s="134"/>
      <c r="D16" s="178" t="s">
        <v>683</v>
      </c>
      <c r="E16" s="134" t="s">
        <v>76</v>
      </c>
      <c r="F16" s="134"/>
      <c r="G16" s="133" t="s">
        <v>788</v>
      </c>
      <c r="H16" s="134" t="s">
        <v>459</v>
      </c>
      <c r="I16" s="137" t="s">
        <v>1260</v>
      </c>
      <c r="J16" s="131" t="s">
        <v>1261</v>
      </c>
      <c r="K16" s="134"/>
    </row>
    <row r="17" spans="1:11" ht="12.9" customHeight="1">
      <c r="A17" s="134">
        <v>11</v>
      </c>
      <c r="B17" s="134">
        <v>11</v>
      </c>
      <c r="C17" s="134"/>
      <c r="D17" s="178" t="s">
        <v>689</v>
      </c>
      <c r="E17" s="134" t="s">
        <v>76</v>
      </c>
      <c r="F17" s="134"/>
      <c r="G17" s="133" t="s">
        <v>459</v>
      </c>
      <c r="H17" s="134" t="s">
        <v>1313</v>
      </c>
      <c r="I17" s="137" t="s">
        <v>1260</v>
      </c>
      <c r="J17" s="131" t="s">
        <v>1261</v>
      </c>
      <c r="K17" s="134"/>
    </row>
    <row r="18" spans="1:11" ht="12.9" customHeight="1">
      <c r="A18" s="134">
        <v>12</v>
      </c>
      <c r="B18" s="134">
        <v>12</v>
      </c>
      <c r="C18" s="134"/>
      <c r="D18" s="178" t="s">
        <v>693</v>
      </c>
      <c r="E18" s="134" t="s">
        <v>62</v>
      </c>
      <c r="F18" s="134"/>
      <c r="G18" s="133" t="s">
        <v>1313</v>
      </c>
      <c r="H18" s="134" t="s">
        <v>55</v>
      </c>
      <c r="I18" s="137" t="s">
        <v>1260</v>
      </c>
      <c r="J18" s="131" t="s">
        <v>1261</v>
      </c>
      <c r="K18" s="134"/>
    </row>
    <row r="19" spans="1:11" ht="12.9" customHeight="1">
      <c r="A19" s="134">
        <v>13</v>
      </c>
      <c r="B19" s="134">
        <v>13</v>
      </c>
      <c r="C19" s="134"/>
      <c r="D19" s="132" t="s">
        <v>674</v>
      </c>
      <c r="E19" s="134" t="s">
        <v>76</v>
      </c>
      <c r="F19" s="134"/>
      <c r="G19" s="133" t="s">
        <v>63</v>
      </c>
      <c r="H19" s="134" t="s">
        <v>55</v>
      </c>
      <c r="I19" s="134" t="s">
        <v>1260</v>
      </c>
      <c r="J19" s="131" t="s">
        <v>1261</v>
      </c>
      <c r="K19" s="134"/>
    </row>
    <row r="20" spans="1:11" ht="12.9" customHeight="1">
      <c r="A20" s="134">
        <v>14</v>
      </c>
      <c r="B20" s="137">
        <v>14</v>
      </c>
      <c r="C20" s="134"/>
      <c r="D20" s="132" t="s">
        <v>687</v>
      </c>
      <c r="E20" s="134" t="s">
        <v>76</v>
      </c>
      <c r="F20" s="134"/>
      <c r="G20" s="133" t="s">
        <v>1314</v>
      </c>
      <c r="H20" s="134" t="s">
        <v>64</v>
      </c>
      <c r="I20" s="134" t="s">
        <v>1260</v>
      </c>
      <c r="J20" s="131" t="s">
        <v>1261</v>
      </c>
      <c r="K20" s="134"/>
    </row>
    <row r="21" spans="1:11" ht="12.9" customHeight="1">
      <c r="A21" s="134">
        <v>15</v>
      </c>
      <c r="B21" s="134">
        <v>15</v>
      </c>
      <c r="C21" s="134"/>
      <c r="D21" s="132" t="s">
        <v>701</v>
      </c>
      <c r="E21" s="134" t="s">
        <v>76</v>
      </c>
      <c r="F21" s="134"/>
      <c r="G21" s="133" t="s">
        <v>1314</v>
      </c>
      <c r="H21" s="134" t="s">
        <v>64</v>
      </c>
      <c r="I21" s="134" t="s">
        <v>1260</v>
      </c>
      <c r="J21" s="131" t="s">
        <v>1261</v>
      </c>
      <c r="K21" s="134"/>
    </row>
    <row r="22" spans="1:11" ht="12.9" customHeight="1">
      <c r="A22" s="134">
        <v>16</v>
      </c>
      <c r="B22" s="134">
        <v>16</v>
      </c>
      <c r="C22" s="134"/>
      <c r="D22" s="132" t="s">
        <v>675</v>
      </c>
      <c r="E22" s="134" t="s">
        <v>76</v>
      </c>
      <c r="F22" s="134"/>
      <c r="G22" s="133" t="s">
        <v>1314</v>
      </c>
      <c r="H22" s="134" t="s">
        <v>64</v>
      </c>
      <c r="I22" s="134" t="s">
        <v>1260</v>
      </c>
      <c r="J22" s="131" t="s">
        <v>1261</v>
      </c>
      <c r="K22" s="134"/>
    </row>
    <row r="23" spans="1:11" ht="12.9" customHeight="1">
      <c r="A23" s="134">
        <v>17</v>
      </c>
      <c r="B23" s="134">
        <v>17</v>
      </c>
      <c r="C23" s="134"/>
      <c r="D23" s="132" t="s">
        <v>688</v>
      </c>
      <c r="E23" s="134" t="s">
        <v>62</v>
      </c>
      <c r="F23" s="134"/>
      <c r="G23" s="133" t="s">
        <v>57</v>
      </c>
      <c r="H23" s="134" t="s">
        <v>67</v>
      </c>
      <c r="I23" s="134" t="s">
        <v>1260</v>
      </c>
      <c r="J23" s="131" t="s">
        <v>1261</v>
      </c>
      <c r="K23" s="134"/>
    </row>
    <row r="24" spans="1:11" ht="12.9" customHeight="1">
      <c r="A24" s="134">
        <v>18</v>
      </c>
      <c r="B24" s="137">
        <v>18</v>
      </c>
      <c r="C24" s="134"/>
      <c r="D24" s="132" t="s">
        <v>680</v>
      </c>
      <c r="E24" s="134" t="s">
        <v>62</v>
      </c>
      <c r="F24" s="134"/>
      <c r="G24" s="133" t="s">
        <v>99</v>
      </c>
      <c r="H24" s="134" t="s">
        <v>67</v>
      </c>
      <c r="I24" s="134" t="s">
        <v>1260</v>
      </c>
      <c r="J24" s="131" t="s">
        <v>1261</v>
      </c>
      <c r="K24" s="134"/>
    </row>
    <row r="25" spans="1:11" ht="12.9" customHeight="1">
      <c r="A25" s="134">
        <v>19</v>
      </c>
      <c r="B25" s="134">
        <v>19</v>
      </c>
      <c r="C25" s="134"/>
      <c r="D25" s="132" t="s">
        <v>672</v>
      </c>
      <c r="E25" s="134" t="s">
        <v>76</v>
      </c>
      <c r="F25" s="134"/>
      <c r="G25" s="133" t="s">
        <v>99</v>
      </c>
      <c r="H25" s="134" t="s">
        <v>67</v>
      </c>
      <c r="I25" s="134" t="s">
        <v>1260</v>
      </c>
      <c r="J25" s="131" t="s">
        <v>1261</v>
      </c>
      <c r="K25" s="134"/>
    </row>
    <row r="26" spans="1:11" ht="12.9" customHeight="1">
      <c r="A26" s="134">
        <v>20</v>
      </c>
      <c r="B26" s="134">
        <v>20</v>
      </c>
      <c r="C26" s="134"/>
      <c r="D26" s="132" t="s">
        <v>732</v>
      </c>
      <c r="E26" s="134" t="s">
        <v>62</v>
      </c>
      <c r="F26" s="134"/>
      <c r="G26" s="133" t="s">
        <v>67</v>
      </c>
      <c r="H26" s="134" t="s">
        <v>67</v>
      </c>
      <c r="I26" s="134" t="s">
        <v>1260</v>
      </c>
      <c r="J26" s="131" t="s">
        <v>1261</v>
      </c>
      <c r="K26" s="134"/>
    </row>
    <row r="27" spans="1:11" ht="12.9" customHeight="1">
      <c r="A27" s="134">
        <v>21</v>
      </c>
      <c r="B27" s="134">
        <v>21</v>
      </c>
      <c r="C27" s="134"/>
      <c r="D27" s="132" t="s">
        <v>696</v>
      </c>
      <c r="E27" s="134" t="s">
        <v>76</v>
      </c>
      <c r="F27" s="134"/>
      <c r="G27" s="133" t="s">
        <v>65</v>
      </c>
      <c r="H27" s="134" t="s">
        <v>65</v>
      </c>
      <c r="I27" s="134" t="s">
        <v>1260</v>
      </c>
      <c r="J27" s="131" t="s">
        <v>1261</v>
      </c>
      <c r="K27" s="134"/>
    </row>
    <row r="28" spans="1:11" ht="12.9" customHeight="1">
      <c r="A28" s="134">
        <v>22</v>
      </c>
      <c r="B28" s="134">
        <v>22</v>
      </c>
      <c r="D28" s="132" t="s">
        <v>401</v>
      </c>
      <c r="E28" s="134" t="s">
        <v>76</v>
      </c>
      <c r="F28" s="176"/>
      <c r="G28" s="133" t="s">
        <v>65</v>
      </c>
      <c r="H28" s="133" t="s">
        <v>65</v>
      </c>
      <c r="I28" s="134" t="s">
        <v>1260</v>
      </c>
      <c r="J28" s="131" t="s">
        <v>1261</v>
      </c>
      <c r="K28" s="134"/>
    </row>
    <row r="29" spans="1:11" ht="12.9" customHeight="1">
      <c r="A29" s="134">
        <v>23</v>
      </c>
      <c r="B29" s="134">
        <v>23</v>
      </c>
      <c r="D29" s="132" t="s">
        <v>357</v>
      </c>
      <c r="E29" s="134" t="s">
        <v>76</v>
      </c>
      <c r="F29" s="176"/>
      <c r="G29" s="133" t="s">
        <v>77</v>
      </c>
      <c r="H29" s="133" t="s">
        <v>77</v>
      </c>
      <c r="I29" s="134" t="s">
        <v>1260</v>
      </c>
      <c r="J29" s="131" t="s">
        <v>1261</v>
      </c>
      <c r="K29" s="134"/>
    </row>
    <row r="30" spans="1:11" ht="12.9" customHeight="1">
      <c r="A30" s="137">
        <v>24</v>
      </c>
      <c r="B30" s="137">
        <v>24</v>
      </c>
      <c r="D30" s="178" t="s">
        <v>109</v>
      </c>
      <c r="E30" s="137" t="s">
        <v>76</v>
      </c>
      <c r="F30" s="182"/>
      <c r="G30" s="186" t="s">
        <v>70</v>
      </c>
      <c r="H30" s="186" t="s">
        <v>70</v>
      </c>
      <c r="I30" s="137" t="s">
        <v>1260</v>
      </c>
      <c r="J30" s="200" t="s">
        <v>1261</v>
      </c>
      <c r="K30" s="137"/>
    </row>
    <row r="31" spans="1:11" ht="12.9" customHeight="1">
      <c r="A31" s="134">
        <v>25</v>
      </c>
      <c r="B31" s="134">
        <v>25</v>
      </c>
      <c r="C31" s="134"/>
      <c r="D31" s="132" t="s">
        <v>98</v>
      </c>
      <c r="E31" s="134" t="s">
        <v>76</v>
      </c>
      <c r="F31" s="134"/>
      <c r="G31" s="133" t="s">
        <v>1231</v>
      </c>
      <c r="H31" s="134" t="s">
        <v>1231</v>
      </c>
      <c r="I31" s="134" t="s">
        <v>1260</v>
      </c>
      <c r="J31" s="131" t="s">
        <v>1261</v>
      </c>
      <c r="K31" s="134"/>
    </row>
    <row r="32" spans="1:11" ht="12.9" customHeight="1">
      <c r="A32" s="134">
        <v>26</v>
      </c>
      <c r="B32" s="134">
        <v>26</v>
      </c>
      <c r="C32" s="134"/>
      <c r="D32" s="132" t="s">
        <v>91</v>
      </c>
      <c r="E32" s="134" t="s">
        <v>76</v>
      </c>
      <c r="F32" s="134"/>
      <c r="G32" s="133" t="s">
        <v>78</v>
      </c>
      <c r="H32" s="134" t="s">
        <v>73</v>
      </c>
      <c r="I32" s="134" t="s">
        <v>1260</v>
      </c>
      <c r="J32" s="134" t="s">
        <v>1261</v>
      </c>
      <c r="K32" s="134"/>
    </row>
    <row r="33" spans="1:11" ht="12.9" customHeight="1">
      <c r="A33" s="134">
        <v>27</v>
      </c>
      <c r="B33" s="134">
        <v>27</v>
      </c>
      <c r="C33" s="134"/>
      <c r="D33" s="132" t="s">
        <v>735</v>
      </c>
      <c r="E33" s="134" t="s">
        <v>76</v>
      </c>
      <c r="F33" s="134"/>
      <c r="G33" s="133" t="s">
        <v>80</v>
      </c>
      <c r="H33" s="133" t="s">
        <v>84</v>
      </c>
      <c r="I33" s="134" t="s">
        <v>1260</v>
      </c>
      <c r="J33" s="134" t="s">
        <v>1261</v>
      </c>
      <c r="K33" s="134"/>
    </row>
    <row r="34" spans="1:11" ht="12.9" customHeight="1">
      <c r="A34" s="134">
        <v>28</v>
      </c>
      <c r="B34" s="134">
        <v>28</v>
      </c>
      <c r="C34" s="134"/>
      <c r="D34" s="132" t="s">
        <v>746</v>
      </c>
      <c r="E34" s="134" t="s">
        <v>62</v>
      </c>
      <c r="F34" s="134"/>
      <c r="G34" s="133" t="s">
        <v>82</v>
      </c>
      <c r="H34" s="133" t="s">
        <v>84</v>
      </c>
      <c r="I34" s="134" t="s">
        <v>1260</v>
      </c>
      <c r="J34" s="134" t="s">
        <v>1261</v>
      </c>
      <c r="K34" s="134"/>
    </row>
    <row r="35" spans="1:11" ht="12.9" customHeight="1">
      <c r="A35" s="134">
        <v>29</v>
      </c>
      <c r="B35" s="134">
        <v>29</v>
      </c>
      <c r="C35" s="134"/>
      <c r="D35" s="132" t="s">
        <v>139</v>
      </c>
      <c r="E35" s="134" t="s">
        <v>62</v>
      </c>
      <c r="F35" s="134"/>
      <c r="G35" s="133" t="s">
        <v>82</v>
      </c>
      <c r="H35" s="133" t="s">
        <v>84</v>
      </c>
      <c r="I35" s="134" t="s">
        <v>1260</v>
      </c>
      <c r="J35" s="134" t="s">
        <v>1261</v>
      </c>
      <c r="K35" s="134"/>
    </row>
    <row r="36" spans="1:11" ht="12.9" customHeight="1">
      <c r="A36" s="134">
        <v>30</v>
      </c>
      <c r="B36" s="134">
        <v>30</v>
      </c>
      <c r="C36" s="134"/>
      <c r="D36" s="132" t="s">
        <v>166</v>
      </c>
      <c r="E36" s="134" t="s">
        <v>76</v>
      </c>
      <c r="F36" s="134"/>
      <c r="G36" s="133" t="s">
        <v>88</v>
      </c>
      <c r="H36" s="134" t="s">
        <v>88</v>
      </c>
      <c r="I36" s="134" t="s">
        <v>1260</v>
      </c>
      <c r="J36" s="134" t="s">
        <v>1261</v>
      </c>
      <c r="K36" s="134"/>
    </row>
    <row r="37" spans="1:11" ht="12.9" customHeight="1">
      <c r="A37" s="134">
        <v>31</v>
      </c>
      <c r="B37" s="134">
        <v>31</v>
      </c>
      <c r="C37" s="134"/>
      <c r="D37" s="132" t="s">
        <v>168</v>
      </c>
      <c r="E37" s="134" t="s">
        <v>62</v>
      </c>
      <c r="F37" s="134"/>
      <c r="G37" s="133" t="s">
        <v>93</v>
      </c>
      <c r="H37" s="134" t="s">
        <v>97</v>
      </c>
      <c r="I37" s="134" t="s">
        <v>1260</v>
      </c>
      <c r="J37" s="134" t="s">
        <v>1261</v>
      </c>
      <c r="K37" s="134"/>
    </row>
    <row r="38" spans="1:11" ht="12.9" customHeight="1">
      <c r="A38" s="134"/>
      <c r="B38" s="184">
        <v>45292</v>
      </c>
      <c r="C38" s="134"/>
      <c r="D38" s="134"/>
      <c r="E38" s="134"/>
      <c r="F38" s="134"/>
      <c r="G38" s="133"/>
      <c r="H38" s="134"/>
      <c r="I38" s="134"/>
      <c r="J38" s="134"/>
      <c r="K38" s="134"/>
    </row>
    <row r="39" spans="1:11" ht="12.9" customHeight="1">
      <c r="A39" s="134">
        <v>32</v>
      </c>
      <c r="B39" s="134">
        <v>1</v>
      </c>
      <c r="C39" s="134"/>
      <c r="D39" s="132" t="s">
        <v>749</v>
      </c>
      <c r="E39" s="134" t="s">
        <v>62</v>
      </c>
      <c r="F39" s="134"/>
      <c r="G39" s="133" t="s">
        <v>113</v>
      </c>
      <c r="H39" s="134" t="s">
        <v>117</v>
      </c>
      <c r="I39" s="134" t="s">
        <v>1260</v>
      </c>
      <c r="J39" s="134" t="s">
        <v>1261</v>
      </c>
      <c r="K39" s="134"/>
    </row>
    <row r="40" spans="1:11" ht="12.9" customHeight="1">
      <c r="A40" s="134">
        <v>33</v>
      </c>
      <c r="B40" s="134">
        <v>2</v>
      </c>
      <c r="C40" s="134"/>
      <c r="D40" s="132" t="s">
        <v>731</v>
      </c>
      <c r="E40" s="134" t="s">
        <v>62</v>
      </c>
      <c r="F40" s="134"/>
      <c r="G40" s="133" t="s">
        <v>119</v>
      </c>
      <c r="H40" s="134" t="s">
        <v>119</v>
      </c>
      <c r="I40" s="134" t="s">
        <v>1260</v>
      </c>
      <c r="J40" s="134" t="s">
        <v>1261</v>
      </c>
      <c r="K40" s="134"/>
    </row>
    <row r="41" spans="1:11" ht="12.9" customHeight="1">
      <c r="A41" s="134">
        <v>34</v>
      </c>
      <c r="B41" s="134">
        <v>3</v>
      </c>
      <c r="C41" s="134"/>
      <c r="D41" s="132" t="s">
        <v>676</v>
      </c>
      <c r="E41" s="134" t="s">
        <v>76</v>
      </c>
      <c r="F41" s="134"/>
      <c r="G41" s="133" t="s">
        <v>145</v>
      </c>
      <c r="H41" s="134" t="s">
        <v>149</v>
      </c>
      <c r="I41" s="134" t="s">
        <v>1260</v>
      </c>
      <c r="J41" s="134" t="s">
        <v>1261</v>
      </c>
      <c r="K41" s="134"/>
    </row>
    <row r="42" spans="1:11" ht="12.9" customHeight="1">
      <c r="A42" s="134">
        <v>35</v>
      </c>
      <c r="B42" s="134">
        <v>4</v>
      </c>
      <c r="C42" s="134"/>
      <c r="D42" s="132" t="s">
        <v>694</v>
      </c>
      <c r="E42" s="134" t="s">
        <v>62</v>
      </c>
      <c r="F42" s="134"/>
      <c r="G42" s="133" t="s">
        <v>149</v>
      </c>
      <c r="H42" s="134" t="s">
        <v>153</v>
      </c>
      <c r="I42" s="134" t="s">
        <v>1260</v>
      </c>
      <c r="J42" s="134" t="s">
        <v>1261</v>
      </c>
      <c r="K42" s="134"/>
    </row>
    <row r="43" spans="1:11" ht="12.9" customHeight="1">
      <c r="A43" s="134">
        <v>36</v>
      </c>
      <c r="B43" s="134">
        <v>5</v>
      </c>
      <c r="C43" s="134"/>
      <c r="D43" s="132" t="s">
        <v>682</v>
      </c>
      <c r="E43" s="134" t="s">
        <v>62</v>
      </c>
      <c r="F43" s="134"/>
      <c r="G43" s="133" t="s">
        <v>149</v>
      </c>
      <c r="H43" s="134" t="s">
        <v>153</v>
      </c>
      <c r="I43" s="134" t="s">
        <v>1260</v>
      </c>
      <c r="J43" s="134" t="s">
        <v>1261</v>
      </c>
      <c r="K43" s="134"/>
    </row>
    <row r="44" spans="1:11" ht="12.9" customHeight="1">
      <c r="A44" s="134">
        <v>37</v>
      </c>
      <c r="B44" s="134">
        <v>6</v>
      </c>
      <c r="C44" s="134"/>
      <c r="D44" s="132" t="s">
        <v>759</v>
      </c>
      <c r="E44" s="134" t="s">
        <v>76</v>
      </c>
      <c r="F44" s="134"/>
      <c r="G44" s="133" t="s">
        <v>153</v>
      </c>
      <c r="H44" s="134" t="s">
        <v>153</v>
      </c>
      <c r="I44" s="134" t="s">
        <v>1260</v>
      </c>
      <c r="J44" s="134" t="s">
        <v>1261</v>
      </c>
      <c r="K44" s="134"/>
    </row>
    <row r="45" spans="1:11" ht="12.9" customHeight="1">
      <c r="A45" s="134">
        <v>38</v>
      </c>
      <c r="B45" s="134">
        <v>7</v>
      </c>
      <c r="C45" s="134"/>
      <c r="D45" s="132" t="s">
        <v>155</v>
      </c>
      <c r="E45" s="134" t="s">
        <v>243</v>
      </c>
      <c r="F45" s="134"/>
      <c r="G45" s="133" t="s">
        <v>157</v>
      </c>
      <c r="H45" s="133" t="s">
        <v>157</v>
      </c>
      <c r="I45" s="134" t="s">
        <v>1260</v>
      </c>
      <c r="J45" s="134" t="s">
        <v>1261</v>
      </c>
      <c r="K45" s="134"/>
    </row>
    <row r="46" spans="1:11" ht="12.9" customHeight="1">
      <c r="A46" s="134">
        <v>39</v>
      </c>
      <c r="B46" s="134">
        <v>8</v>
      </c>
      <c r="C46" s="134"/>
      <c r="D46" s="132" t="s">
        <v>355</v>
      </c>
      <c r="E46" s="134" t="s">
        <v>62</v>
      </c>
      <c r="F46" s="134"/>
      <c r="G46" s="133" t="s">
        <v>157</v>
      </c>
      <c r="H46" s="133" t="s">
        <v>157</v>
      </c>
      <c r="I46" s="134" t="s">
        <v>1260</v>
      </c>
      <c r="J46" s="134" t="s">
        <v>1261</v>
      </c>
      <c r="K46" s="134"/>
    </row>
    <row r="47" spans="1:11" ht="12.9" customHeight="1">
      <c r="A47" s="134">
        <v>40</v>
      </c>
      <c r="B47" s="134">
        <v>9</v>
      </c>
      <c r="D47" s="132" t="s">
        <v>678</v>
      </c>
      <c r="E47" s="134" t="s">
        <v>62</v>
      </c>
      <c r="G47" s="133" t="s">
        <v>157</v>
      </c>
      <c r="H47" s="133" t="s">
        <v>157</v>
      </c>
      <c r="I47" s="134" t="s">
        <v>1260</v>
      </c>
      <c r="J47" s="134" t="s">
        <v>1266</v>
      </c>
      <c r="K47" s="134"/>
    </row>
    <row r="48" spans="1:11" ht="12.9" customHeight="1">
      <c r="A48" s="134">
        <v>41</v>
      </c>
      <c r="B48" s="134">
        <v>10</v>
      </c>
      <c r="D48" s="132" t="s">
        <v>684</v>
      </c>
      <c r="E48" s="134" t="s">
        <v>76</v>
      </c>
      <c r="G48" s="133" t="s">
        <v>160</v>
      </c>
      <c r="H48" s="133" t="s">
        <v>160</v>
      </c>
      <c r="I48" s="134" t="s">
        <v>1260</v>
      </c>
      <c r="J48" s="134" t="s">
        <v>1266</v>
      </c>
      <c r="K48" s="134"/>
    </row>
    <row r="49" spans="1:13" ht="12.9" customHeight="1">
      <c r="A49" s="134">
        <v>42</v>
      </c>
      <c r="B49" s="134">
        <v>11</v>
      </c>
      <c r="D49" s="178" t="s">
        <v>775</v>
      </c>
      <c r="E49" s="137" t="s">
        <v>112</v>
      </c>
      <c r="G49" s="186" t="s">
        <v>160</v>
      </c>
      <c r="H49" s="186" t="s">
        <v>160</v>
      </c>
      <c r="I49" s="137" t="s">
        <v>1260</v>
      </c>
      <c r="J49" s="137" t="s">
        <v>1261</v>
      </c>
      <c r="K49" s="137"/>
    </row>
    <row r="50" spans="1:13" ht="12.9" customHeight="1">
      <c r="A50" s="134">
        <v>43</v>
      </c>
      <c r="B50" s="134">
        <v>12</v>
      </c>
      <c r="C50" s="134"/>
      <c r="D50" s="132" t="s">
        <v>740</v>
      </c>
      <c r="E50" s="134" t="s">
        <v>62</v>
      </c>
      <c r="F50" s="134"/>
      <c r="G50" s="133" t="s">
        <v>160</v>
      </c>
      <c r="H50" s="133" t="s">
        <v>160</v>
      </c>
      <c r="I50" s="134" t="s">
        <v>1260</v>
      </c>
      <c r="J50" s="134" t="s">
        <v>1261</v>
      </c>
      <c r="K50" s="134"/>
    </row>
    <row r="51" spans="1:13" ht="12.9" customHeight="1">
      <c r="A51" s="134">
        <v>44</v>
      </c>
      <c r="B51" s="134">
        <v>13</v>
      </c>
      <c r="C51" s="134"/>
      <c r="D51" s="132" t="s">
        <v>751</v>
      </c>
      <c r="E51" s="129" t="s">
        <v>76</v>
      </c>
      <c r="F51" s="134"/>
      <c r="G51" s="133" t="s">
        <v>158</v>
      </c>
      <c r="H51" s="133" t="s">
        <v>158</v>
      </c>
      <c r="I51" s="134" t="s">
        <v>1260</v>
      </c>
      <c r="J51" s="134" t="s">
        <v>1261</v>
      </c>
      <c r="K51" s="134"/>
      <c r="M51" s="160" t="s">
        <v>1315</v>
      </c>
    </row>
    <row r="52" spans="1:13" ht="12.9" customHeight="1">
      <c r="A52" s="134">
        <v>45</v>
      </c>
      <c r="B52" s="134">
        <v>14</v>
      </c>
      <c r="C52" s="134"/>
      <c r="D52" s="132" t="s">
        <v>761</v>
      </c>
      <c r="E52" s="134" t="s">
        <v>62</v>
      </c>
      <c r="F52" s="134"/>
      <c r="G52" s="133" t="s">
        <v>158</v>
      </c>
      <c r="H52" s="133" t="s">
        <v>158</v>
      </c>
      <c r="I52" s="134" t="s">
        <v>1260</v>
      </c>
      <c r="J52" s="134" t="s">
        <v>1261</v>
      </c>
      <c r="K52" s="134"/>
    </row>
    <row r="53" spans="1:13" ht="12.9" customHeight="1">
      <c r="A53" s="134">
        <v>46</v>
      </c>
      <c r="B53" s="134">
        <v>15</v>
      </c>
      <c r="C53" s="134"/>
      <c r="D53" s="132" t="s">
        <v>699</v>
      </c>
      <c r="E53" s="134" t="s">
        <v>62</v>
      </c>
      <c r="F53" s="134"/>
      <c r="G53" s="133" t="s">
        <v>158</v>
      </c>
      <c r="H53" s="133" t="s">
        <v>158</v>
      </c>
      <c r="I53" s="134" t="s">
        <v>1260</v>
      </c>
      <c r="J53" s="134" t="s">
        <v>1266</v>
      </c>
      <c r="K53" s="134"/>
    </row>
    <row r="54" spans="1:13" ht="12.9" customHeight="1">
      <c r="A54" s="134">
        <v>47</v>
      </c>
      <c r="B54" s="134">
        <v>16</v>
      </c>
      <c r="C54" s="134"/>
      <c r="D54" s="132" t="s">
        <v>704</v>
      </c>
      <c r="E54" s="134" t="s">
        <v>76</v>
      </c>
      <c r="F54" s="134"/>
      <c r="G54" s="133" t="s">
        <v>158</v>
      </c>
      <c r="H54" s="133" t="s">
        <v>158</v>
      </c>
      <c r="I54" s="134" t="s">
        <v>1260</v>
      </c>
      <c r="J54" s="134" t="s">
        <v>1266</v>
      </c>
      <c r="K54" s="134"/>
    </row>
    <row r="55" spans="1:13" ht="12.9" customHeight="1">
      <c r="A55" s="134">
        <v>48</v>
      </c>
      <c r="B55" s="134">
        <v>17</v>
      </c>
      <c r="C55" s="134"/>
      <c r="D55" s="132" t="s">
        <v>329</v>
      </c>
      <c r="E55" s="134" t="s">
        <v>76</v>
      </c>
      <c r="F55" s="134"/>
      <c r="G55" s="133" t="s">
        <v>161</v>
      </c>
      <c r="H55" s="133" t="s">
        <v>161</v>
      </c>
      <c r="I55" s="134" t="s">
        <v>1260</v>
      </c>
      <c r="J55" s="134" t="s">
        <v>1266</v>
      </c>
      <c r="K55" s="134"/>
    </row>
    <row r="56" spans="1:13" ht="12.9" customHeight="1">
      <c r="A56" s="134">
        <v>49</v>
      </c>
      <c r="B56" s="134">
        <v>18</v>
      </c>
      <c r="C56" s="134"/>
      <c r="D56" s="132" t="s">
        <v>778</v>
      </c>
      <c r="E56" s="134" t="s">
        <v>243</v>
      </c>
      <c r="F56" s="134"/>
      <c r="G56" s="133" t="s">
        <v>161</v>
      </c>
      <c r="H56" s="133" t="s">
        <v>161</v>
      </c>
      <c r="I56" s="134" t="s">
        <v>1260</v>
      </c>
      <c r="J56" s="134" t="s">
        <v>1261</v>
      </c>
      <c r="K56" s="134"/>
    </row>
    <row r="57" spans="1:13" ht="12.9" customHeight="1">
      <c r="A57" s="134">
        <v>50</v>
      </c>
      <c r="B57" s="134">
        <v>19</v>
      </c>
      <c r="D57" s="178" t="s">
        <v>710</v>
      </c>
      <c r="E57" s="137" t="s">
        <v>62</v>
      </c>
      <c r="G57" s="186" t="s">
        <v>165</v>
      </c>
      <c r="H57" s="137" t="s">
        <v>165</v>
      </c>
      <c r="I57" s="137" t="s">
        <v>1260</v>
      </c>
      <c r="J57" s="137" t="s">
        <v>1261</v>
      </c>
      <c r="K57" s="137"/>
    </row>
    <row r="58" spans="1:13" ht="12.9" customHeight="1">
      <c r="A58" s="134">
        <v>51</v>
      </c>
      <c r="B58" s="134">
        <v>20</v>
      </c>
      <c r="C58" s="176"/>
      <c r="D58" s="132" t="s">
        <v>557</v>
      </c>
      <c r="E58" s="129" t="s">
        <v>62</v>
      </c>
      <c r="F58" s="176"/>
      <c r="G58" s="133" t="s">
        <v>165</v>
      </c>
      <c r="H58" s="134" t="s">
        <v>165</v>
      </c>
      <c r="I58" s="134" t="s">
        <v>1260</v>
      </c>
      <c r="J58" s="134" t="s">
        <v>1261</v>
      </c>
      <c r="K58" s="134"/>
    </row>
    <row r="59" spans="1:13" ht="12.9" customHeight="1">
      <c r="A59" s="134">
        <v>52</v>
      </c>
      <c r="B59" s="134">
        <v>21</v>
      </c>
      <c r="C59" s="176"/>
      <c r="D59" s="132" t="s">
        <v>483</v>
      </c>
      <c r="E59" s="134" t="s">
        <v>62</v>
      </c>
      <c r="F59" s="176"/>
      <c r="G59" s="133" t="s">
        <v>165</v>
      </c>
      <c r="H59" s="134" t="s">
        <v>165</v>
      </c>
      <c r="I59" s="134" t="s">
        <v>1260</v>
      </c>
      <c r="J59" s="134" t="s">
        <v>1266</v>
      </c>
      <c r="K59" s="134"/>
    </row>
    <row r="60" spans="1:13" ht="12.9" customHeight="1">
      <c r="A60" s="134">
        <v>53</v>
      </c>
      <c r="B60" s="134">
        <v>22</v>
      </c>
      <c r="C60" s="176"/>
      <c r="D60" s="132" t="s">
        <v>185</v>
      </c>
      <c r="E60" s="134" t="s">
        <v>62</v>
      </c>
      <c r="F60" s="176"/>
      <c r="G60" s="133" t="s">
        <v>165</v>
      </c>
      <c r="H60" s="134" t="s">
        <v>165</v>
      </c>
      <c r="I60" s="134" t="s">
        <v>1260</v>
      </c>
      <c r="J60" s="134" t="s">
        <v>1266</v>
      </c>
      <c r="K60" s="134"/>
    </row>
    <row r="61" spans="1:13" ht="12.9" customHeight="1">
      <c r="A61" s="134">
        <v>54</v>
      </c>
      <c r="B61" s="134">
        <v>23</v>
      </c>
      <c r="C61" s="176"/>
      <c r="D61" s="132" t="s">
        <v>714</v>
      </c>
      <c r="E61" s="134" t="s">
        <v>62</v>
      </c>
      <c r="F61" s="176"/>
      <c r="G61" s="133" t="s">
        <v>171</v>
      </c>
      <c r="H61" s="133" t="s">
        <v>171</v>
      </c>
      <c r="I61" s="134" t="s">
        <v>1260</v>
      </c>
      <c r="J61" s="134" t="s">
        <v>1266</v>
      </c>
      <c r="K61" s="176"/>
    </row>
    <row r="62" spans="1:13" ht="12.9" customHeight="1">
      <c r="A62" s="134">
        <v>55</v>
      </c>
      <c r="B62" s="134">
        <v>24</v>
      </c>
      <c r="C62" s="176"/>
      <c r="D62" s="132" t="s">
        <v>468</v>
      </c>
      <c r="E62" s="134" t="s">
        <v>76</v>
      </c>
      <c r="F62" s="176"/>
      <c r="G62" s="133" t="s">
        <v>171</v>
      </c>
      <c r="H62" s="133" t="s">
        <v>171</v>
      </c>
      <c r="I62" s="134" t="s">
        <v>1260</v>
      </c>
      <c r="J62" s="134" t="s">
        <v>1266</v>
      </c>
      <c r="K62" s="176"/>
    </row>
    <row r="63" spans="1:13" ht="12.9" customHeight="1">
      <c r="A63" s="134">
        <v>56</v>
      </c>
      <c r="B63" s="134">
        <v>25</v>
      </c>
      <c r="C63" s="176"/>
      <c r="D63" s="132" t="s">
        <v>173</v>
      </c>
      <c r="E63" s="134" t="s">
        <v>76</v>
      </c>
      <c r="F63" s="176"/>
      <c r="G63" s="133" t="s">
        <v>1316</v>
      </c>
      <c r="H63" s="133" t="s">
        <v>1316</v>
      </c>
      <c r="I63" s="134" t="s">
        <v>1260</v>
      </c>
      <c r="J63" s="134" t="s">
        <v>1261</v>
      </c>
      <c r="K63" s="176"/>
    </row>
    <row r="64" spans="1:13" ht="12.9" customHeight="1">
      <c r="A64" s="137">
        <v>57</v>
      </c>
      <c r="B64" s="137">
        <v>26</v>
      </c>
      <c r="D64" s="178" t="s">
        <v>677</v>
      </c>
      <c r="E64" s="137" t="s">
        <v>62</v>
      </c>
      <c r="F64" s="182"/>
      <c r="G64" s="186" t="s">
        <v>176</v>
      </c>
      <c r="H64" s="186" t="s">
        <v>176</v>
      </c>
      <c r="I64" s="137" t="s">
        <v>1260</v>
      </c>
      <c r="J64" s="137" t="s">
        <v>1261</v>
      </c>
      <c r="K64" s="182"/>
    </row>
    <row r="65" spans="1:20" ht="12.9" customHeight="1">
      <c r="A65" s="134">
        <v>58</v>
      </c>
      <c r="B65" s="134">
        <v>27</v>
      </c>
      <c r="C65" s="134"/>
      <c r="D65" s="132" t="s">
        <v>762</v>
      </c>
      <c r="E65" s="134" t="s">
        <v>1269</v>
      </c>
      <c r="F65" s="134"/>
      <c r="G65" s="133" t="s">
        <v>174</v>
      </c>
      <c r="H65" s="133" t="s">
        <v>174</v>
      </c>
      <c r="I65" s="134" t="s">
        <v>1260</v>
      </c>
      <c r="J65" s="134" t="s">
        <v>1261</v>
      </c>
      <c r="K65" s="134"/>
    </row>
    <row r="66" spans="1:20" ht="12.9" customHeight="1">
      <c r="A66" s="134"/>
      <c r="B66" s="527" t="s">
        <v>181</v>
      </c>
      <c r="C66" s="134"/>
      <c r="D66" s="134"/>
      <c r="E66" s="134"/>
      <c r="F66" s="134"/>
      <c r="G66" s="133"/>
      <c r="H66" s="134"/>
      <c r="I66" s="134"/>
      <c r="J66" s="134"/>
      <c r="K66" s="134"/>
    </row>
    <row r="67" spans="1:20" ht="12.9" customHeight="1">
      <c r="A67" s="134">
        <v>59</v>
      </c>
      <c r="B67" s="134">
        <v>1</v>
      </c>
      <c r="C67" s="134"/>
      <c r="D67" s="132" t="s">
        <v>416</v>
      </c>
      <c r="E67" s="134" t="s">
        <v>1269</v>
      </c>
      <c r="F67" s="134"/>
      <c r="G67" s="133" t="s">
        <v>184</v>
      </c>
      <c r="H67" s="134" t="s">
        <v>184</v>
      </c>
      <c r="I67" s="134" t="s">
        <v>1260</v>
      </c>
      <c r="J67" s="134" t="s">
        <v>1261</v>
      </c>
      <c r="K67" s="134"/>
    </row>
    <row r="68" spans="1:20" ht="12.9" customHeight="1">
      <c r="A68" s="134">
        <v>60</v>
      </c>
      <c r="B68" s="134">
        <v>2</v>
      </c>
      <c r="C68" s="134"/>
      <c r="D68" s="132" t="s">
        <v>691</v>
      </c>
      <c r="E68" s="134" t="s">
        <v>62</v>
      </c>
      <c r="F68" s="134"/>
      <c r="G68" s="133" t="s">
        <v>184</v>
      </c>
      <c r="H68" s="134" t="s">
        <v>184</v>
      </c>
      <c r="I68" s="134" t="s">
        <v>1260</v>
      </c>
      <c r="J68" s="134" t="s">
        <v>1261</v>
      </c>
      <c r="K68" s="134"/>
    </row>
    <row r="69" spans="1:20" ht="12.9" customHeight="1">
      <c r="A69" s="134">
        <v>61</v>
      </c>
      <c r="B69" s="134">
        <v>3</v>
      </c>
      <c r="C69" s="134"/>
      <c r="D69" s="132" t="s">
        <v>170</v>
      </c>
      <c r="E69" s="134" t="s">
        <v>76</v>
      </c>
      <c r="F69" s="134"/>
      <c r="G69" s="133" t="s">
        <v>189</v>
      </c>
      <c r="H69" s="134" t="s">
        <v>189</v>
      </c>
      <c r="I69" s="134" t="s">
        <v>1260</v>
      </c>
      <c r="J69" s="134" t="s">
        <v>1261</v>
      </c>
      <c r="K69" s="134"/>
    </row>
    <row r="70" spans="1:20" ht="12.9" customHeight="1">
      <c r="A70" s="134">
        <v>62</v>
      </c>
      <c r="B70" s="134">
        <v>4</v>
      </c>
      <c r="C70" s="134"/>
      <c r="D70" s="132" t="s">
        <v>702</v>
      </c>
      <c r="E70" s="134" t="s">
        <v>62</v>
      </c>
      <c r="F70" s="134"/>
      <c r="G70" s="133" t="s">
        <v>190</v>
      </c>
      <c r="H70" s="134" t="s">
        <v>190</v>
      </c>
      <c r="I70" s="134" t="s">
        <v>1260</v>
      </c>
      <c r="J70" s="134" t="s">
        <v>1261</v>
      </c>
      <c r="K70" s="134"/>
    </row>
    <row r="71" spans="1:20" ht="12.9" customHeight="1">
      <c r="A71" s="134">
        <v>63</v>
      </c>
      <c r="B71" s="134">
        <v>5</v>
      </c>
      <c r="D71" s="132" t="s">
        <v>135</v>
      </c>
      <c r="E71" s="134" t="s">
        <v>76</v>
      </c>
      <c r="F71" s="134"/>
      <c r="G71" s="133" t="s">
        <v>192</v>
      </c>
      <c r="H71" s="133" t="s">
        <v>192</v>
      </c>
      <c r="I71" s="134" t="s">
        <v>1260</v>
      </c>
      <c r="J71" s="134" t="s">
        <v>1261</v>
      </c>
      <c r="K71" s="134"/>
    </row>
    <row r="72" spans="1:20" ht="12.9" customHeight="1">
      <c r="A72" s="134">
        <v>64</v>
      </c>
      <c r="B72" s="134">
        <v>6</v>
      </c>
      <c r="D72" s="132" t="s">
        <v>542</v>
      </c>
      <c r="E72" s="134" t="s">
        <v>62</v>
      </c>
      <c r="F72" s="134"/>
      <c r="G72" s="133" t="s">
        <v>190</v>
      </c>
      <c r="H72" s="134" t="s">
        <v>197</v>
      </c>
      <c r="I72" s="134" t="s">
        <v>1260</v>
      </c>
      <c r="J72" s="134" t="s">
        <v>1261</v>
      </c>
      <c r="K72" s="134"/>
      <c r="T72" s="160" t="s">
        <v>492</v>
      </c>
    </row>
    <row r="73" spans="1:20" ht="12.9" customHeight="1">
      <c r="A73" s="134">
        <v>65</v>
      </c>
      <c r="B73" s="134">
        <v>7</v>
      </c>
      <c r="D73" s="132" t="s">
        <v>792</v>
      </c>
      <c r="E73" s="134" t="s">
        <v>76</v>
      </c>
      <c r="F73" s="134"/>
      <c r="G73" s="133" t="s">
        <v>230</v>
      </c>
      <c r="H73" s="134" t="s">
        <v>230</v>
      </c>
      <c r="I73" s="134" t="s">
        <v>1260</v>
      </c>
      <c r="J73" s="134" t="s">
        <v>1268</v>
      </c>
      <c r="K73" s="134"/>
    </row>
    <row r="74" spans="1:20" ht="12.9" customHeight="1">
      <c r="A74" s="134">
        <v>66</v>
      </c>
      <c r="B74" s="134">
        <v>8</v>
      </c>
      <c r="D74" s="132" t="s">
        <v>756</v>
      </c>
      <c r="E74" s="134" t="s">
        <v>62</v>
      </c>
      <c r="F74" s="134"/>
      <c r="G74" s="133" t="s">
        <v>230</v>
      </c>
      <c r="H74" s="134" t="s">
        <v>230</v>
      </c>
      <c r="I74" s="134" t="s">
        <v>1260</v>
      </c>
      <c r="J74" s="134" t="s">
        <v>1268</v>
      </c>
      <c r="K74" s="134"/>
    </row>
    <row r="75" spans="1:20" ht="12.9" customHeight="1">
      <c r="A75" s="134">
        <v>67</v>
      </c>
      <c r="B75" s="134">
        <v>9</v>
      </c>
      <c r="D75" s="132" t="s">
        <v>738</v>
      </c>
      <c r="E75" s="134" t="s">
        <v>62</v>
      </c>
      <c r="F75" s="134"/>
      <c r="G75" s="133" t="s">
        <v>172</v>
      </c>
      <c r="H75" s="134" t="s">
        <v>218</v>
      </c>
      <c r="I75" s="134" t="s">
        <v>1260</v>
      </c>
      <c r="J75" s="134" t="s">
        <v>1268</v>
      </c>
      <c r="K75" s="134"/>
    </row>
    <row r="76" spans="1:20" ht="12.9" customHeight="1">
      <c r="A76" s="134">
        <v>68</v>
      </c>
      <c r="B76" s="134">
        <v>10</v>
      </c>
      <c r="D76" s="132" t="s">
        <v>748</v>
      </c>
      <c r="E76" s="134" t="s">
        <v>62</v>
      </c>
      <c r="F76" s="134"/>
      <c r="G76" s="133" t="s">
        <v>174</v>
      </c>
      <c r="H76" s="134" t="s">
        <v>221</v>
      </c>
      <c r="I76" s="134" t="s">
        <v>1260</v>
      </c>
      <c r="J76" s="134" t="s">
        <v>1268</v>
      </c>
      <c r="K76" s="134"/>
    </row>
    <row r="77" spans="1:20" ht="12.9" customHeight="1">
      <c r="A77" s="134">
        <v>69</v>
      </c>
      <c r="B77" s="134">
        <v>11</v>
      </c>
      <c r="D77" s="132" t="s">
        <v>777</v>
      </c>
      <c r="E77" s="134" t="s">
        <v>76</v>
      </c>
      <c r="F77" s="134"/>
      <c r="G77" s="133" t="s">
        <v>221</v>
      </c>
      <c r="H77" s="134" t="s">
        <v>223</v>
      </c>
      <c r="I77" s="134" t="s">
        <v>1260</v>
      </c>
      <c r="J77" s="134" t="s">
        <v>1261</v>
      </c>
      <c r="K77" s="134"/>
    </row>
    <row r="78" spans="1:20" ht="12.9" customHeight="1">
      <c r="A78" s="134">
        <v>70</v>
      </c>
      <c r="B78" s="134">
        <v>12</v>
      </c>
      <c r="D78" s="132" t="s">
        <v>765</v>
      </c>
      <c r="E78" s="134" t="s">
        <v>249</v>
      </c>
      <c r="F78" s="134"/>
      <c r="G78" s="133" t="s">
        <v>203</v>
      </c>
      <c r="H78" s="134" t="s">
        <v>223</v>
      </c>
      <c r="I78" s="134" t="s">
        <v>1260</v>
      </c>
      <c r="J78" s="134" t="s">
        <v>1268</v>
      </c>
      <c r="K78" s="134"/>
    </row>
    <row r="79" spans="1:20" ht="12.9" customHeight="1">
      <c r="A79" s="134">
        <v>71</v>
      </c>
      <c r="B79" s="134">
        <v>13</v>
      </c>
      <c r="D79" s="132" t="s">
        <v>503</v>
      </c>
      <c r="E79" s="134" t="s">
        <v>76</v>
      </c>
      <c r="F79" s="134"/>
      <c r="G79" s="133" t="s">
        <v>171</v>
      </c>
      <c r="H79" s="134" t="s">
        <v>223</v>
      </c>
      <c r="I79" s="134" t="s">
        <v>1260</v>
      </c>
      <c r="J79" s="134" t="s">
        <v>1268</v>
      </c>
      <c r="K79" s="134"/>
    </row>
    <row r="80" spans="1:20" ht="12.9" customHeight="1">
      <c r="A80" s="134">
        <v>72</v>
      </c>
      <c r="B80" s="134">
        <v>14</v>
      </c>
      <c r="D80" s="132" t="s">
        <v>773</v>
      </c>
      <c r="E80" s="134" t="s">
        <v>1269</v>
      </c>
      <c r="F80" s="134"/>
      <c r="G80" s="133" t="s">
        <v>225</v>
      </c>
      <c r="H80" s="133" t="s">
        <v>225</v>
      </c>
      <c r="I80" s="134" t="s">
        <v>1260</v>
      </c>
      <c r="J80" s="134" t="s">
        <v>1261</v>
      </c>
      <c r="K80" s="134"/>
    </row>
    <row r="81" spans="1:11" ht="12.9" customHeight="1">
      <c r="A81" s="134">
        <v>73</v>
      </c>
      <c r="B81" s="134">
        <v>15</v>
      </c>
      <c r="D81" s="132" t="s">
        <v>712</v>
      </c>
      <c r="E81" s="134" t="s">
        <v>62</v>
      </c>
      <c r="F81" s="134"/>
      <c r="G81" s="133" t="s">
        <v>225</v>
      </c>
      <c r="H81" s="133" t="s">
        <v>225</v>
      </c>
      <c r="I81" s="134" t="s">
        <v>1260</v>
      </c>
      <c r="J81" s="134" t="s">
        <v>1261</v>
      </c>
      <c r="K81" s="134"/>
    </row>
    <row r="82" spans="1:11" ht="12.9" customHeight="1">
      <c r="A82" s="134">
        <v>74</v>
      </c>
      <c r="B82" s="134">
        <v>16</v>
      </c>
      <c r="D82" s="132" t="s">
        <v>526</v>
      </c>
      <c r="E82" s="134" t="s">
        <v>62</v>
      </c>
      <c r="F82" s="134"/>
      <c r="G82" s="133" t="s">
        <v>225</v>
      </c>
      <c r="H82" s="133" t="s">
        <v>225</v>
      </c>
      <c r="I82" s="134" t="s">
        <v>1260</v>
      </c>
      <c r="J82" s="134" t="s">
        <v>1261</v>
      </c>
      <c r="K82" s="134"/>
    </row>
    <row r="83" spans="1:11" ht="12.9" customHeight="1">
      <c r="A83" s="134">
        <v>75</v>
      </c>
      <c r="B83" s="134">
        <v>17</v>
      </c>
      <c r="D83" s="132" t="s">
        <v>521</v>
      </c>
      <c r="E83" s="134" t="s">
        <v>76</v>
      </c>
      <c r="F83" s="134"/>
      <c r="G83" s="133" t="s">
        <v>225</v>
      </c>
      <c r="H83" s="133" t="s">
        <v>225</v>
      </c>
      <c r="I83" s="134" t="s">
        <v>1260</v>
      </c>
      <c r="J83" s="134" t="s">
        <v>1268</v>
      </c>
      <c r="K83" s="134"/>
    </row>
    <row r="84" spans="1:11" ht="12.9" customHeight="1">
      <c r="A84" s="134">
        <v>76</v>
      </c>
      <c r="B84" s="134">
        <v>18</v>
      </c>
      <c r="D84" s="132" t="s">
        <v>786</v>
      </c>
      <c r="E84" s="134" t="s">
        <v>76</v>
      </c>
      <c r="F84" s="134"/>
      <c r="G84" s="133" t="s">
        <v>228</v>
      </c>
      <c r="H84" s="133" t="s">
        <v>228</v>
      </c>
      <c r="I84" s="134" t="s">
        <v>1260</v>
      </c>
      <c r="J84" s="134" t="s">
        <v>1268</v>
      </c>
      <c r="K84" s="134"/>
    </row>
    <row r="85" spans="1:11" ht="12.9" customHeight="1">
      <c r="A85" s="134">
        <v>77</v>
      </c>
      <c r="B85" s="134">
        <v>19</v>
      </c>
      <c r="D85" s="132" t="s">
        <v>322</v>
      </c>
      <c r="E85" s="134" t="s">
        <v>76</v>
      </c>
      <c r="F85" s="134"/>
      <c r="G85" s="133" t="s">
        <v>233</v>
      </c>
      <c r="H85" s="133" t="s">
        <v>233</v>
      </c>
      <c r="I85" s="134" t="s">
        <v>1260</v>
      </c>
      <c r="J85" s="134" t="s">
        <v>1268</v>
      </c>
      <c r="K85" s="134"/>
    </row>
    <row r="86" spans="1:11" ht="12.9" customHeight="1">
      <c r="A86" s="134">
        <v>78</v>
      </c>
      <c r="B86" s="134">
        <v>20</v>
      </c>
      <c r="D86" s="132" t="s">
        <v>375</v>
      </c>
      <c r="E86" s="134" t="s">
        <v>76</v>
      </c>
      <c r="F86" s="134"/>
      <c r="G86" s="133" t="s">
        <v>233</v>
      </c>
      <c r="H86" s="133" t="s">
        <v>233</v>
      </c>
      <c r="I86" s="134" t="s">
        <v>1260</v>
      </c>
      <c r="J86" s="134" t="s">
        <v>1268</v>
      </c>
      <c r="K86" s="134"/>
    </row>
    <row r="87" spans="1:11" ht="12.9" customHeight="1">
      <c r="A87" s="134">
        <v>79</v>
      </c>
      <c r="B87" s="134">
        <v>21</v>
      </c>
      <c r="D87" s="132" t="s">
        <v>294</v>
      </c>
      <c r="E87" s="134" t="s">
        <v>76</v>
      </c>
      <c r="F87" s="134"/>
      <c r="G87" s="133" t="s">
        <v>189</v>
      </c>
      <c r="H87" s="133" t="s">
        <v>233</v>
      </c>
      <c r="I87" s="134" t="s">
        <v>1260</v>
      </c>
      <c r="J87" s="134" t="s">
        <v>1268</v>
      </c>
      <c r="K87" s="134"/>
    </row>
    <row r="88" spans="1:11" ht="12.9" customHeight="1">
      <c r="A88" s="134">
        <v>80</v>
      </c>
      <c r="B88" s="134">
        <v>22</v>
      </c>
      <c r="D88" s="132" t="s">
        <v>326</v>
      </c>
      <c r="E88" s="134" t="s">
        <v>62</v>
      </c>
      <c r="F88" s="134"/>
      <c r="G88" s="133" t="s">
        <v>235</v>
      </c>
      <c r="H88" s="133" t="s">
        <v>235</v>
      </c>
      <c r="I88" s="134" t="s">
        <v>1260</v>
      </c>
      <c r="J88" s="134" t="s">
        <v>1268</v>
      </c>
      <c r="K88" s="134"/>
    </row>
    <row r="89" spans="1:11" ht="12.9" customHeight="1">
      <c r="A89" s="134">
        <v>81</v>
      </c>
      <c r="B89" s="134">
        <v>23</v>
      </c>
      <c r="D89" s="132" t="s">
        <v>785</v>
      </c>
      <c r="E89" s="134" t="s">
        <v>76</v>
      </c>
      <c r="F89" s="134"/>
      <c r="G89" s="133" t="s">
        <v>236</v>
      </c>
      <c r="H89" s="133" t="s">
        <v>236</v>
      </c>
      <c r="I89" s="134" t="s">
        <v>1260</v>
      </c>
      <c r="J89" s="134" t="s">
        <v>1268</v>
      </c>
      <c r="K89" s="134"/>
    </row>
    <row r="90" spans="1:11" ht="12.9" customHeight="1">
      <c r="A90" s="134">
        <v>82</v>
      </c>
      <c r="B90" s="134">
        <v>24</v>
      </c>
      <c r="D90" s="132" t="s">
        <v>791</v>
      </c>
      <c r="E90" s="134" t="s">
        <v>62</v>
      </c>
      <c r="F90" s="134"/>
      <c r="G90" s="133" t="s">
        <v>236</v>
      </c>
      <c r="H90" s="133" t="s">
        <v>236</v>
      </c>
      <c r="I90" s="134" t="s">
        <v>1260</v>
      </c>
      <c r="J90" s="134" t="s">
        <v>1268</v>
      </c>
      <c r="K90" s="134"/>
    </row>
    <row r="91" spans="1:11" ht="12.9" customHeight="1">
      <c r="A91" s="134">
        <v>83</v>
      </c>
      <c r="B91" s="134">
        <v>25</v>
      </c>
      <c r="D91" s="132" t="s">
        <v>782</v>
      </c>
      <c r="E91" s="134" t="s">
        <v>62</v>
      </c>
      <c r="F91" s="201"/>
      <c r="G91" s="133" t="s">
        <v>240</v>
      </c>
      <c r="H91" s="133" t="s">
        <v>240</v>
      </c>
      <c r="I91" s="134" t="s">
        <v>1260</v>
      </c>
      <c r="J91" s="134" t="s">
        <v>1268</v>
      </c>
      <c r="K91" s="134"/>
    </row>
    <row r="92" spans="1:11" ht="12.9" customHeight="1">
      <c r="A92" s="134">
        <v>84</v>
      </c>
      <c r="B92" s="134">
        <v>26</v>
      </c>
      <c r="D92" s="132" t="s">
        <v>530</v>
      </c>
      <c r="E92" s="134" t="s">
        <v>62</v>
      </c>
      <c r="F92" s="201"/>
      <c r="G92" s="133" t="s">
        <v>240</v>
      </c>
      <c r="H92" s="133" t="s">
        <v>240</v>
      </c>
      <c r="I92" s="134" t="s">
        <v>1260</v>
      </c>
      <c r="J92" s="134" t="s">
        <v>1261</v>
      </c>
      <c r="K92" s="134"/>
    </row>
    <row r="93" spans="1:11" ht="12.9" customHeight="1">
      <c r="A93" s="134">
        <v>85</v>
      </c>
      <c r="B93" s="134">
        <v>27</v>
      </c>
      <c r="C93" s="134"/>
      <c r="D93" s="132" t="s">
        <v>506</v>
      </c>
      <c r="E93" s="134" t="s">
        <v>76</v>
      </c>
      <c r="F93" s="134"/>
      <c r="G93" s="133" t="s">
        <v>240</v>
      </c>
      <c r="H93" s="134" t="s">
        <v>240</v>
      </c>
      <c r="I93" s="134" t="s">
        <v>1260</v>
      </c>
      <c r="J93" s="134" t="s">
        <v>1261</v>
      </c>
      <c r="K93" s="134"/>
    </row>
    <row r="94" spans="1:11" ht="12.9" customHeight="1">
      <c r="A94" s="134">
        <v>86</v>
      </c>
      <c r="B94" s="134">
        <v>28</v>
      </c>
      <c r="D94" s="178" t="s">
        <v>533</v>
      </c>
      <c r="E94" s="137" t="s">
        <v>1269</v>
      </c>
      <c r="G94" s="186" t="s">
        <v>815</v>
      </c>
      <c r="H94" s="186" t="s">
        <v>815</v>
      </c>
      <c r="I94" s="137" t="s">
        <v>1260</v>
      </c>
      <c r="J94" s="137" t="s">
        <v>1261</v>
      </c>
      <c r="K94" s="137"/>
    </row>
    <row r="95" spans="1:11" ht="12.9" customHeight="1">
      <c r="A95" s="134">
        <v>87</v>
      </c>
      <c r="B95" s="134">
        <v>29</v>
      </c>
      <c r="C95" s="134"/>
      <c r="D95" s="132" t="s">
        <v>492</v>
      </c>
      <c r="E95" s="134" t="s">
        <v>76</v>
      </c>
      <c r="F95" s="134"/>
      <c r="G95" s="133" t="s">
        <v>246</v>
      </c>
      <c r="H95" s="133" t="s">
        <v>246</v>
      </c>
      <c r="I95" s="134" t="s">
        <v>1260</v>
      </c>
      <c r="J95" s="134" t="s">
        <v>1268</v>
      </c>
      <c r="K95" s="134"/>
    </row>
    <row r="96" spans="1:11" ht="12.9" customHeight="1">
      <c r="A96" s="134"/>
      <c r="B96" s="154" t="s">
        <v>247</v>
      </c>
      <c r="C96" s="134"/>
      <c r="D96" s="134"/>
      <c r="E96" s="134"/>
      <c r="F96" s="134"/>
      <c r="G96" s="133"/>
      <c r="H96" s="134"/>
      <c r="I96" s="134"/>
      <c r="J96" s="134"/>
      <c r="K96" s="134"/>
    </row>
    <row r="97" spans="1:11" ht="12.9" customHeight="1">
      <c r="A97" s="134">
        <v>88</v>
      </c>
      <c r="B97" s="134">
        <v>1</v>
      </c>
      <c r="C97" s="134"/>
      <c r="D97" s="132" t="s">
        <v>798</v>
      </c>
      <c r="E97" s="134" t="s">
        <v>76</v>
      </c>
      <c r="F97" s="134"/>
      <c r="G97" s="133" t="s">
        <v>823</v>
      </c>
      <c r="H97" s="133" t="s">
        <v>823</v>
      </c>
      <c r="I97" s="134" t="s">
        <v>1260</v>
      </c>
      <c r="J97" s="134" t="s">
        <v>1268</v>
      </c>
      <c r="K97" s="134"/>
    </row>
    <row r="98" spans="1:11" ht="12.9" customHeight="1">
      <c r="A98" s="134">
        <v>89</v>
      </c>
      <c r="B98" s="134">
        <v>2</v>
      </c>
      <c r="C98" s="134"/>
      <c r="D98" s="132" t="s">
        <v>796</v>
      </c>
      <c r="E98" s="134" t="s">
        <v>76</v>
      </c>
      <c r="F98" s="134"/>
      <c r="G98" s="133" t="s">
        <v>823</v>
      </c>
      <c r="H98" s="133" t="s">
        <v>823</v>
      </c>
      <c r="I98" s="134" t="s">
        <v>1260</v>
      </c>
      <c r="J98" s="134" t="s">
        <v>1268</v>
      </c>
      <c r="K98" s="134"/>
    </row>
    <row r="99" spans="1:11" ht="12.9" customHeight="1">
      <c r="A99" s="134">
        <v>90</v>
      </c>
      <c r="B99" s="134">
        <v>3</v>
      </c>
      <c r="D99" s="132" t="s">
        <v>794</v>
      </c>
      <c r="E99" s="134" t="s">
        <v>76</v>
      </c>
      <c r="G99" s="133" t="s">
        <v>823</v>
      </c>
      <c r="H99" s="133" t="s">
        <v>823</v>
      </c>
      <c r="I99" s="134" t="s">
        <v>1260</v>
      </c>
      <c r="J99" s="134" t="s">
        <v>1268</v>
      </c>
      <c r="K99" s="134"/>
    </row>
    <row r="100" spans="1:11" ht="12.9" customHeight="1">
      <c r="A100" s="134">
        <v>91</v>
      </c>
      <c r="B100" s="134">
        <v>4</v>
      </c>
      <c r="D100" s="132" t="s">
        <v>797</v>
      </c>
      <c r="E100" s="134" t="s">
        <v>76</v>
      </c>
      <c r="G100" s="133" t="s">
        <v>823</v>
      </c>
      <c r="H100" s="133" t="s">
        <v>823</v>
      </c>
      <c r="I100" s="134" t="s">
        <v>1260</v>
      </c>
      <c r="J100" s="134" t="s">
        <v>1268</v>
      </c>
      <c r="K100" s="134"/>
    </row>
    <row r="101" spans="1:11" ht="12.9" customHeight="1">
      <c r="A101" s="134">
        <v>92</v>
      </c>
      <c r="B101" s="134">
        <v>5</v>
      </c>
      <c r="D101" s="132" t="s">
        <v>719</v>
      </c>
      <c r="E101" s="134" t="s">
        <v>249</v>
      </c>
      <c r="G101" s="133" t="s">
        <v>256</v>
      </c>
      <c r="H101" s="133" t="s">
        <v>256</v>
      </c>
      <c r="I101" s="134" t="s">
        <v>1260</v>
      </c>
      <c r="J101" s="134" t="s">
        <v>1268</v>
      </c>
      <c r="K101" s="134"/>
    </row>
    <row r="102" spans="1:11" ht="12.9" customHeight="1">
      <c r="A102" s="134">
        <v>93</v>
      </c>
      <c r="B102" s="134">
        <v>6</v>
      </c>
      <c r="D102" s="132" t="s">
        <v>724</v>
      </c>
      <c r="E102" s="134" t="s">
        <v>76</v>
      </c>
      <c r="F102" s="134"/>
      <c r="G102" s="133" t="s">
        <v>256</v>
      </c>
      <c r="H102" s="133" t="s">
        <v>256</v>
      </c>
      <c r="I102" s="134" t="s">
        <v>1260</v>
      </c>
      <c r="J102" s="134" t="s">
        <v>1268</v>
      </c>
      <c r="K102" s="134"/>
    </row>
    <row r="103" spans="1:11" ht="12.9" customHeight="1">
      <c r="A103" s="134">
        <v>94</v>
      </c>
      <c r="B103" s="134">
        <v>7</v>
      </c>
      <c r="D103" s="132" t="s">
        <v>292</v>
      </c>
      <c r="E103" s="134" t="s">
        <v>76</v>
      </c>
      <c r="G103" s="133" t="s">
        <v>259</v>
      </c>
      <c r="H103" s="133" t="s">
        <v>259</v>
      </c>
      <c r="I103" s="134" t="s">
        <v>1260</v>
      </c>
      <c r="J103" s="134" t="s">
        <v>1268</v>
      </c>
      <c r="K103" s="134"/>
    </row>
    <row r="104" spans="1:11" ht="12.9" customHeight="1">
      <c r="A104" s="134">
        <v>95</v>
      </c>
      <c r="B104" s="134">
        <v>8</v>
      </c>
      <c r="D104" s="132" t="s">
        <v>488</v>
      </c>
      <c r="E104" s="134" t="s">
        <v>62</v>
      </c>
      <c r="F104" s="134"/>
      <c r="G104" s="133" t="s">
        <v>275</v>
      </c>
      <c r="H104" s="133" t="s">
        <v>275</v>
      </c>
      <c r="I104" s="134" t="s">
        <v>1260</v>
      </c>
      <c r="J104" s="134" t="s">
        <v>1261</v>
      </c>
      <c r="K104" s="134"/>
    </row>
    <row r="105" spans="1:11" ht="12.9" customHeight="1">
      <c r="A105" s="134">
        <v>96</v>
      </c>
      <c r="B105" s="137">
        <v>9</v>
      </c>
      <c r="D105" s="178" t="s">
        <v>340</v>
      </c>
      <c r="E105" s="137" t="s">
        <v>1269</v>
      </c>
      <c r="G105" s="186" t="s">
        <v>279</v>
      </c>
      <c r="H105" s="186" t="s">
        <v>279</v>
      </c>
      <c r="I105" s="137" t="s">
        <v>1260</v>
      </c>
      <c r="J105" s="137" t="s">
        <v>1268</v>
      </c>
      <c r="K105" s="137"/>
    </row>
    <row r="106" spans="1:11" ht="12.9" customHeight="1">
      <c r="A106" s="134">
        <v>97</v>
      </c>
      <c r="B106" s="134">
        <v>10</v>
      </c>
      <c r="C106" s="134"/>
      <c r="D106" s="132" t="s">
        <v>555</v>
      </c>
      <c r="E106" s="134" t="s">
        <v>62</v>
      </c>
      <c r="F106" s="134"/>
      <c r="G106" s="133" t="s">
        <v>281</v>
      </c>
      <c r="H106" s="133" t="s">
        <v>281</v>
      </c>
      <c r="I106" s="134" t="s">
        <v>1260</v>
      </c>
      <c r="J106" s="134" t="s">
        <v>1268</v>
      </c>
      <c r="K106" s="134"/>
    </row>
    <row r="107" spans="1:11" ht="12.9" customHeight="1">
      <c r="B107" s="154" t="s">
        <v>1233</v>
      </c>
    </row>
    <row r="108" spans="1:11" ht="12.9" customHeight="1">
      <c r="A108" s="134">
        <v>98</v>
      </c>
      <c r="B108" s="134">
        <v>1</v>
      </c>
      <c r="D108" s="132" t="s">
        <v>336</v>
      </c>
      <c r="E108" s="134" t="s">
        <v>76</v>
      </c>
      <c r="G108" s="161" t="s">
        <v>1317</v>
      </c>
      <c r="H108" s="161" t="s">
        <v>1317</v>
      </c>
      <c r="I108" s="134" t="s">
        <v>1260</v>
      </c>
      <c r="J108" s="134" t="s">
        <v>1268</v>
      </c>
      <c r="K108" s="134"/>
    </row>
    <row r="109" spans="1:11" ht="12.9" customHeight="1">
      <c r="A109" s="134">
        <v>99</v>
      </c>
      <c r="B109" s="134">
        <v>2</v>
      </c>
      <c r="D109" s="132" t="s">
        <v>753</v>
      </c>
      <c r="E109" s="134" t="s">
        <v>62</v>
      </c>
      <c r="G109" s="133" t="s">
        <v>832</v>
      </c>
      <c r="H109" s="133" t="s">
        <v>832</v>
      </c>
      <c r="I109" s="134" t="s">
        <v>1260</v>
      </c>
      <c r="J109" s="202" t="s">
        <v>1268</v>
      </c>
      <c r="K109" s="134"/>
    </row>
    <row r="110" spans="1:11" ht="12.9" customHeight="1">
      <c r="B110" s="154" t="s">
        <v>303</v>
      </c>
    </row>
    <row r="111" spans="1:11" ht="12.9" customHeight="1">
      <c r="A111" s="134">
        <v>100</v>
      </c>
      <c r="B111" s="134">
        <v>1</v>
      </c>
      <c r="D111" s="132" t="s">
        <v>180</v>
      </c>
      <c r="E111" s="134" t="s">
        <v>76</v>
      </c>
      <c r="F111" s="133" t="s">
        <v>1276</v>
      </c>
      <c r="G111" s="133" t="s">
        <v>314</v>
      </c>
      <c r="H111" s="133" t="s">
        <v>314</v>
      </c>
      <c r="I111" s="134" t="s">
        <v>1260</v>
      </c>
      <c r="J111" s="202" t="s">
        <v>1261</v>
      </c>
      <c r="K111" s="134"/>
    </row>
    <row r="112" spans="1:11" ht="12.9" customHeight="1">
      <c r="A112" s="134">
        <v>101</v>
      </c>
      <c r="B112" s="134">
        <v>2</v>
      </c>
      <c r="D112" s="132" t="s">
        <v>502</v>
      </c>
      <c r="E112" s="134" t="s">
        <v>76</v>
      </c>
      <c r="F112" s="133" t="s">
        <v>314</v>
      </c>
      <c r="G112" s="133" t="s">
        <v>1318</v>
      </c>
      <c r="H112" s="133" t="s">
        <v>1318</v>
      </c>
      <c r="I112" s="134" t="s">
        <v>1260</v>
      </c>
      <c r="J112" s="202" t="s">
        <v>1268</v>
      </c>
      <c r="K112" s="134"/>
    </row>
    <row r="113" spans="1:11" ht="12.9" customHeight="1">
      <c r="A113" s="134">
        <v>102</v>
      </c>
      <c r="B113" s="134">
        <v>3</v>
      </c>
      <c r="D113" s="132" t="s">
        <v>350</v>
      </c>
      <c r="E113" s="134" t="s">
        <v>287</v>
      </c>
      <c r="F113" s="133" t="s">
        <v>310</v>
      </c>
      <c r="G113" s="133" t="s">
        <v>1318</v>
      </c>
      <c r="H113" s="133" t="s">
        <v>1318</v>
      </c>
      <c r="I113" s="134" t="s">
        <v>1260</v>
      </c>
      <c r="J113" s="202" t="s">
        <v>1261</v>
      </c>
      <c r="K113" s="134"/>
    </row>
    <row r="114" spans="1:11" ht="12.9" customHeight="1">
      <c r="A114" s="134">
        <v>103</v>
      </c>
      <c r="B114" s="134">
        <v>4</v>
      </c>
      <c r="D114" s="132" t="s">
        <v>565</v>
      </c>
      <c r="E114" s="134" t="s">
        <v>1277</v>
      </c>
      <c r="F114" s="133" t="s">
        <v>330</v>
      </c>
      <c r="G114" s="133" t="s">
        <v>325</v>
      </c>
      <c r="H114" s="133" t="s">
        <v>325</v>
      </c>
      <c r="I114" s="134" t="s">
        <v>1260</v>
      </c>
      <c r="J114" s="202" t="s">
        <v>1261</v>
      </c>
      <c r="K114" s="134"/>
    </row>
    <row r="115" spans="1:11" ht="12.9" customHeight="1">
      <c r="B115" s="154" t="s">
        <v>335</v>
      </c>
    </row>
    <row r="116" spans="1:11" ht="12.9" customHeight="1">
      <c r="A116" s="134">
        <v>104</v>
      </c>
      <c r="B116" s="134">
        <v>1</v>
      </c>
      <c r="D116" s="132" t="s">
        <v>151</v>
      </c>
      <c r="E116" s="134" t="s">
        <v>76</v>
      </c>
      <c r="F116" s="133" t="s">
        <v>1278</v>
      </c>
      <c r="G116" s="133" t="s">
        <v>337</v>
      </c>
      <c r="H116" s="133" t="s">
        <v>337</v>
      </c>
      <c r="I116" s="134" t="s">
        <v>1260</v>
      </c>
      <c r="J116" s="134" t="s">
        <v>1261</v>
      </c>
      <c r="K116" s="134"/>
    </row>
    <row r="117" spans="1:11" ht="12.9" customHeight="1">
      <c r="A117" s="134">
        <v>105</v>
      </c>
      <c r="B117" s="134">
        <v>2</v>
      </c>
      <c r="D117" s="132" t="s">
        <v>163</v>
      </c>
      <c r="E117" s="134" t="s">
        <v>76</v>
      </c>
      <c r="F117" s="133" t="s">
        <v>331</v>
      </c>
      <c r="G117" s="133" t="s">
        <v>337</v>
      </c>
      <c r="H117" s="133" t="s">
        <v>337</v>
      </c>
      <c r="I117" s="134" t="s">
        <v>1260</v>
      </c>
      <c r="J117" s="134" t="s">
        <v>1261</v>
      </c>
      <c r="K117" s="134"/>
    </row>
    <row r="118" spans="1:11" ht="12.9" customHeight="1">
      <c r="A118" s="134">
        <v>106</v>
      </c>
      <c r="B118" s="134">
        <v>3</v>
      </c>
      <c r="D118" s="132" t="s">
        <v>711</v>
      </c>
      <c r="E118" s="134" t="s">
        <v>76</v>
      </c>
      <c r="F118" s="133" t="s">
        <v>337</v>
      </c>
      <c r="G118" s="133" t="s">
        <v>337</v>
      </c>
      <c r="H118" s="133" t="s">
        <v>337</v>
      </c>
      <c r="I118" s="134" t="s">
        <v>1260</v>
      </c>
      <c r="J118" s="134" t="s">
        <v>1261</v>
      </c>
      <c r="K118" s="134"/>
    </row>
    <row r="119" spans="1:11" ht="12.9" customHeight="1">
      <c r="A119" s="134">
        <v>107</v>
      </c>
      <c r="B119" s="134">
        <v>4</v>
      </c>
      <c r="D119" s="132" t="s">
        <v>134</v>
      </c>
      <c r="E119" s="134" t="s">
        <v>76</v>
      </c>
      <c r="F119" s="133" t="s">
        <v>337</v>
      </c>
      <c r="G119" s="133" t="s">
        <v>338</v>
      </c>
      <c r="H119" s="133" t="s">
        <v>338</v>
      </c>
      <c r="I119" s="134" t="s">
        <v>1260</v>
      </c>
      <c r="J119" s="134" t="s">
        <v>1261</v>
      </c>
      <c r="K119" s="134"/>
    </row>
    <row r="120" spans="1:11" ht="12.9" customHeight="1">
      <c r="A120" s="134">
        <v>108</v>
      </c>
      <c r="B120" s="134">
        <v>5</v>
      </c>
      <c r="D120" s="132" t="s">
        <v>319</v>
      </c>
      <c r="E120" s="134" t="s">
        <v>76</v>
      </c>
      <c r="G120" s="133" t="s">
        <v>1280</v>
      </c>
      <c r="H120" s="133" t="s">
        <v>1280</v>
      </c>
      <c r="I120" s="134" t="s">
        <v>1260</v>
      </c>
      <c r="J120" s="134" t="s">
        <v>1261</v>
      </c>
      <c r="K120" s="134"/>
    </row>
    <row r="121" spans="1:11" ht="12.9" customHeight="1">
      <c r="A121" s="134">
        <v>109</v>
      </c>
      <c r="B121" s="134">
        <v>6</v>
      </c>
      <c r="D121" s="132" t="s">
        <v>515</v>
      </c>
      <c r="E121" s="134" t="s">
        <v>805</v>
      </c>
      <c r="F121" s="133" t="s">
        <v>1279</v>
      </c>
      <c r="G121" s="133" t="s">
        <v>1302</v>
      </c>
      <c r="H121" s="133" t="s">
        <v>1302</v>
      </c>
      <c r="I121" s="134" t="s">
        <v>1260</v>
      </c>
      <c r="J121" s="134" t="s">
        <v>1261</v>
      </c>
      <c r="K121" s="134"/>
    </row>
    <row r="122" spans="1:11" ht="12.9" customHeight="1">
      <c r="B122" s="154" t="s">
        <v>368</v>
      </c>
    </row>
    <row r="123" spans="1:11" ht="12.9" customHeight="1">
      <c r="A123" s="134">
        <v>110</v>
      </c>
      <c r="B123" s="134">
        <v>1</v>
      </c>
      <c r="C123" s="134"/>
      <c r="D123" s="132" t="s">
        <v>286</v>
      </c>
      <c r="E123" s="135" t="s">
        <v>1269</v>
      </c>
      <c r="F123" s="133" t="s">
        <v>352</v>
      </c>
      <c r="G123" s="133" t="s">
        <v>1306</v>
      </c>
      <c r="H123" s="133" t="s">
        <v>1306</v>
      </c>
      <c r="I123" s="134" t="s">
        <v>1260</v>
      </c>
      <c r="J123" s="134" t="s">
        <v>1261</v>
      </c>
      <c r="K123" s="134"/>
    </row>
    <row r="124" spans="1:11" ht="12.9" customHeight="1">
      <c r="A124" s="134">
        <v>111</v>
      </c>
      <c r="B124" s="134">
        <v>2</v>
      </c>
      <c r="C124" s="134"/>
      <c r="D124" s="132" t="s">
        <v>800</v>
      </c>
      <c r="E124" s="135" t="s">
        <v>76</v>
      </c>
      <c r="F124" s="133" t="s">
        <v>391</v>
      </c>
      <c r="G124" s="133" t="s">
        <v>403</v>
      </c>
      <c r="H124" s="133" t="s">
        <v>403</v>
      </c>
      <c r="I124" s="134" t="s">
        <v>1260</v>
      </c>
      <c r="J124" s="134" t="s">
        <v>1261</v>
      </c>
      <c r="K124" s="134"/>
    </row>
    <row r="125" spans="1:11" ht="12.9" customHeight="1">
      <c r="A125" s="134">
        <v>112</v>
      </c>
      <c r="B125" s="134">
        <v>3</v>
      </c>
      <c r="C125" s="134"/>
      <c r="D125" s="132" t="s">
        <v>562</v>
      </c>
      <c r="E125" s="135" t="s">
        <v>76</v>
      </c>
      <c r="F125" s="133" t="s">
        <v>393</v>
      </c>
      <c r="G125" s="133" t="s">
        <v>403</v>
      </c>
      <c r="H125" s="133" t="s">
        <v>403</v>
      </c>
      <c r="I125" s="134" t="s">
        <v>1260</v>
      </c>
      <c r="J125" s="134" t="s">
        <v>1261</v>
      </c>
      <c r="K125" s="134"/>
    </row>
    <row r="126" spans="1:11" ht="12.9" customHeight="1">
      <c r="A126" s="134">
        <v>113</v>
      </c>
      <c r="B126" s="134">
        <v>4</v>
      </c>
      <c r="C126" s="134"/>
      <c r="D126" s="132" t="s">
        <v>334</v>
      </c>
      <c r="E126" s="16" t="s">
        <v>76</v>
      </c>
      <c r="F126" s="133" t="s">
        <v>395</v>
      </c>
      <c r="G126" s="133" t="s">
        <v>397</v>
      </c>
      <c r="H126" s="133" t="s">
        <v>397</v>
      </c>
      <c r="I126" s="134" t="s">
        <v>1260</v>
      </c>
      <c r="J126" s="134" t="s">
        <v>1261</v>
      </c>
      <c r="K126" s="134"/>
    </row>
    <row r="127" spans="1:11" ht="12.9" customHeight="1">
      <c r="A127" s="134">
        <v>114</v>
      </c>
      <c r="B127" s="134">
        <v>5</v>
      </c>
      <c r="D127" s="132" t="s">
        <v>313</v>
      </c>
      <c r="E127" s="16" t="s">
        <v>76</v>
      </c>
      <c r="F127" s="133" t="s">
        <v>397</v>
      </c>
      <c r="G127" s="133" t="s">
        <v>892</v>
      </c>
      <c r="H127" s="133" t="s">
        <v>892</v>
      </c>
      <c r="I127" s="134" t="s">
        <v>1260</v>
      </c>
      <c r="J127" s="134" t="s">
        <v>1261</v>
      </c>
      <c r="K127" s="134"/>
    </row>
    <row r="128" spans="1:11" ht="12.9" customHeight="1">
      <c r="A128" s="134">
        <v>115</v>
      </c>
      <c r="B128" s="134">
        <v>6</v>
      </c>
      <c r="D128" s="132" t="s">
        <v>737</v>
      </c>
      <c r="E128" s="16" t="s">
        <v>76</v>
      </c>
      <c r="F128" s="133" t="s">
        <v>1281</v>
      </c>
      <c r="G128" s="133" t="s">
        <v>1281</v>
      </c>
      <c r="H128" s="133" t="s">
        <v>1281</v>
      </c>
      <c r="I128" s="134" t="s">
        <v>1260</v>
      </c>
      <c r="J128" s="134" t="s">
        <v>1261</v>
      </c>
      <c r="K128" s="134"/>
    </row>
    <row r="129" spans="1:11" ht="12.9" customHeight="1">
      <c r="A129" s="134">
        <v>116</v>
      </c>
      <c r="B129" s="134">
        <v>7</v>
      </c>
      <c r="D129" s="132" t="s">
        <v>430</v>
      </c>
      <c r="E129" s="134" t="s">
        <v>76</v>
      </c>
      <c r="G129" s="133" t="s">
        <v>414</v>
      </c>
      <c r="H129" s="133" t="s">
        <v>414</v>
      </c>
      <c r="I129" s="134" t="s">
        <v>1260</v>
      </c>
      <c r="J129" s="134" t="s">
        <v>1261</v>
      </c>
      <c r="K129" s="134"/>
    </row>
    <row r="130" spans="1:11" ht="12.9" customHeight="1">
      <c r="A130" s="134">
        <v>117</v>
      </c>
      <c r="B130" s="134">
        <v>8</v>
      </c>
      <c r="D130" s="132" t="s">
        <v>722</v>
      </c>
      <c r="E130" s="134" t="s">
        <v>76</v>
      </c>
      <c r="G130" s="133" t="s">
        <v>414</v>
      </c>
      <c r="H130" s="133" t="s">
        <v>414</v>
      </c>
      <c r="I130" s="134" t="s">
        <v>1260</v>
      </c>
      <c r="J130" s="134" t="s">
        <v>1261</v>
      </c>
      <c r="K130" s="134"/>
    </row>
    <row r="131" spans="1:11" ht="12.9" customHeight="1">
      <c r="A131" s="134">
        <v>118</v>
      </c>
      <c r="B131" s="134">
        <v>9</v>
      </c>
      <c r="D131" s="132" t="s">
        <v>848</v>
      </c>
      <c r="E131" s="16" t="s">
        <v>76</v>
      </c>
      <c r="F131" s="133" t="s">
        <v>414</v>
      </c>
      <c r="G131" s="133" t="s">
        <v>410</v>
      </c>
      <c r="H131" s="133" t="s">
        <v>410</v>
      </c>
      <c r="I131" s="134" t="s">
        <v>1260</v>
      </c>
      <c r="J131" s="134" t="s">
        <v>1261</v>
      </c>
      <c r="K131" s="134"/>
    </row>
    <row r="132" spans="1:11" ht="12.9" customHeight="1">
      <c r="A132" s="134">
        <v>119</v>
      </c>
      <c r="B132" s="134">
        <v>10</v>
      </c>
      <c r="D132" s="132" t="s">
        <v>484</v>
      </c>
      <c r="E132" s="16" t="s">
        <v>76</v>
      </c>
      <c r="F132" s="133" t="s">
        <v>414</v>
      </c>
      <c r="G132" s="133" t="s">
        <v>410</v>
      </c>
      <c r="H132" s="133" t="s">
        <v>410</v>
      </c>
      <c r="I132" s="134" t="s">
        <v>1260</v>
      </c>
      <c r="J132" s="134" t="s">
        <v>1261</v>
      </c>
      <c r="K132" s="134"/>
    </row>
    <row r="133" spans="1:11" ht="12.9" customHeight="1">
      <c r="B133" s="154" t="s">
        <v>412</v>
      </c>
    </row>
    <row r="134" spans="1:11" ht="12.9" customHeight="1">
      <c r="A134" s="134">
        <v>120</v>
      </c>
      <c r="B134" s="134">
        <v>1</v>
      </c>
      <c r="C134" s="134"/>
      <c r="D134" s="132" t="s">
        <v>346</v>
      </c>
      <c r="E134" s="134" t="s">
        <v>805</v>
      </c>
      <c r="F134" s="133" t="s">
        <v>417</v>
      </c>
      <c r="G134" s="134" t="s">
        <v>426</v>
      </c>
      <c r="H134" s="134" t="s">
        <v>426</v>
      </c>
      <c r="I134" s="134" t="s">
        <v>1260</v>
      </c>
      <c r="J134" s="134" t="s">
        <v>1261</v>
      </c>
      <c r="K134" s="134"/>
    </row>
    <row r="135" spans="1:11" ht="12.9" customHeight="1">
      <c r="A135" s="134">
        <v>121</v>
      </c>
      <c r="B135" s="134">
        <v>2</v>
      </c>
      <c r="C135" s="134"/>
      <c r="D135" s="132" t="s">
        <v>473</v>
      </c>
      <c r="E135" s="16" t="s">
        <v>243</v>
      </c>
      <c r="F135" s="133" t="s">
        <v>417</v>
      </c>
      <c r="G135" s="133" t="s">
        <v>417</v>
      </c>
      <c r="H135" s="134" t="s">
        <v>1250</v>
      </c>
      <c r="I135" s="134" t="s">
        <v>1260</v>
      </c>
      <c r="J135" s="134" t="s">
        <v>1261</v>
      </c>
      <c r="K135" s="134"/>
    </row>
    <row r="136" spans="1:11" ht="12.9" customHeight="1">
      <c r="A136" s="134">
        <v>122</v>
      </c>
      <c r="B136" s="134">
        <v>3</v>
      </c>
      <c r="C136" s="134"/>
      <c r="D136" s="132" t="s">
        <v>479</v>
      </c>
      <c r="E136" s="134" t="s">
        <v>76</v>
      </c>
      <c r="F136" s="133" t="s">
        <v>1282</v>
      </c>
      <c r="G136" s="134" t="s">
        <v>1282</v>
      </c>
      <c r="H136" s="134" t="s">
        <v>1250</v>
      </c>
      <c r="I136" s="134" t="s">
        <v>1260</v>
      </c>
      <c r="J136" s="134" t="s">
        <v>1261</v>
      </c>
      <c r="K136" s="134"/>
    </row>
    <row r="137" spans="1:11" ht="12.9" customHeight="1">
      <c r="A137" s="134">
        <v>123</v>
      </c>
      <c r="B137" s="134">
        <v>4</v>
      </c>
      <c r="C137" s="134"/>
      <c r="D137" s="132" t="s">
        <v>402</v>
      </c>
      <c r="E137" s="134" t="s">
        <v>76</v>
      </c>
      <c r="F137" s="133" t="s">
        <v>431</v>
      </c>
      <c r="G137" s="134" t="s">
        <v>431</v>
      </c>
      <c r="H137" s="134" t="s">
        <v>431</v>
      </c>
      <c r="I137" s="134" t="s">
        <v>1260</v>
      </c>
      <c r="J137" s="134" t="s">
        <v>1261</v>
      </c>
    </row>
    <row r="138" spans="1:11" ht="12.9" customHeight="1">
      <c r="A138" s="134">
        <v>124</v>
      </c>
      <c r="B138" s="134">
        <v>5</v>
      </c>
      <c r="C138" s="134"/>
      <c r="D138" s="132" t="s">
        <v>495</v>
      </c>
      <c r="E138" s="134" t="s">
        <v>76</v>
      </c>
      <c r="F138" s="133" t="s">
        <v>432</v>
      </c>
      <c r="G138" s="133" t="s">
        <v>432</v>
      </c>
      <c r="H138" s="134" t="s">
        <v>434</v>
      </c>
      <c r="I138" s="134" t="s">
        <v>1260</v>
      </c>
      <c r="J138" s="134" t="s">
        <v>1261</v>
      </c>
      <c r="K138" s="134"/>
    </row>
    <row r="139" spans="1:11" ht="12.9" customHeight="1">
      <c r="A139" s="134">
        <v>125</v>
      </c>
      <c r="B139" s="134">
        <v>6</v>
      </c>
      <c r="C139" s="134"/>
      <c r="D139" s="132" t="s">
        <v>497</v>
      </c>
      <c r="E139" s="134" t="s">
        <v>76</v>
      </c>
      <c r="F139" s="133" t="s">
        <v>1250</v>
      </c>
      <c r="G139" s="134" t="s">
        <v>1250</v>
      </c>
      <c r="H139" s="134" t="s">
        <v>434</v>
      </c>
      <c r="I139" s="134" t="s">
        <v>1260</v>
      </c>
      <c r="J139" s="134" t="s">
        <v>1261</v>
      </c>
      <c r="K139" s="134"/>
    </row>
    <row r="140" spans="1:11" ht="12.9" customHeight="1">
      <c r="A140" s="134">
        <v>126</v>
      </c>
      <c r="B140" s="134">
        <v>7</v>
      </c>
      <c r="D140" s="132" t="s">
        <v>882</v>
      </c>
      <c r="E140" s="134" t="s">
        <v>62</v>
      </c>
      <c r="F140" s="133" t="s">
        <v>438</v>
      </c>
      <c r="G140" s="134" t="s">
        <v>438</v>
      </c>
      <c r="H140" s="134" t="s">
        <v>438</v>
      </c>
      <c r="I140" s="134" t="s">
        <v>1260</v>
      </c>
      <c r="J140" s="134" t="s">
        <v>1261</v>
      </c>
      <c r="K140" s="134"/>
    </row>
    <row r="141" spans="1:11" ht="12.9" customHeight="1">
      <c r="A141" s="134">
        <v>127</v>
      </c>
      <c r="B141" s="134">
        <v>8</v>
      </c>
      <c r="C141" s="134"/>
      <c r="D141" s="132" t="s">
        <v>458</v>
      </c>
      <c r="E141" s="134" t="s">
        <v>76</v>
      </c>
      <c r="F141" s="133" t="s">
        <v>438</v>
      </c>
      <c r="G141" s="134" t="s">
        <v>438</v>
      </c>
      <c r="H141" s="134" t="s">
        <v>438</v>
      </c>
      <c r="I141" s="134" t="s">
        <v>1260</v>
      </c>
      <c r="J141" s="134" t="s">
        <v>1261</v>
      </c>
      <c r="K141" s="134"/>
    </row>
    <row r="142" spans="1:11" ht="12.9" customHeight="1">
      <c r="B142" s="154" t="s">
        <v>443</v>
      </c>
    </row>
    <row r="143" spans="1:11" ht="12.9" customHeight="1">
      <c r="A143" s="134">
        <v>128</v>
      </c>
      <c r="B143" s="134">
        <v>1</v>
      </c>
      <c r="C143" s="134"/>
      <c r="D143" s="132" t="s">
        <v>852</v>
      </c>
      <c r="E143" s="134" t="s">
        <v>809</v>
      </c>
      <c r="F143" s="133" t="s">
        <v>913</v>
      </c>
      <c r="G143" s="134" t="s">
        <v>913</v>
      </c>
      <c r="H143" s="134" t="s">
        <v>913</v>
      </c>
      <c r="I143" s="134" t="s">
        <v>1260</v>
      </c>
      <c r="J143" s="134" t="s">
        <v>1261</v>
      </c>
      <c r="K143" s="134"/>
    </row>
    <row r="144" spans="1:11" ht="12.9" customHeight="1">
      <c r="A144" s="134">
        <v>129</v>
      </c>
      <c r="B144" s="134">
        <v>2</v>
      </c>
      <c r="C144" s="134"/>
      <c r="D144" s="132" t="s">
        <v>871</v>
      </c>
      <c r="E144" s="134" t="s">
        <v>62</v>
      </c>
      <c r="F144" s="133" t="s">
        <v>918</v>
      </c>
      <c r="G144" s="134" t="s">
        <v>916</v>
      </c>
      <c r="H144" s="134" t="s">
        <v>916</v>
      </c>
      <c r="I144" s="134" t="s">
        <v>1260</v>
      </c>
      <c r="J144" s="134" t="s">
        <v>1261</v>
      </c>
      <c r="K144" s="134"/>
    </row>
    <row r="145" spans="1:11" ht="12.9" customHeight="1">
      <c r="A145" s="134">
        <v>130</v>
      </c>
      <c r="B145" s="134">
        <v>3</v>
      </c>
      <c r="C145" s="134"/>
      <c r="D145" s="132" t="s">
        <v>490</v>
      </c>
      <c r="E145" s="134" t="s">
        <v>76</v>
      </c>
      <c r="F145" s="133" t="s">
        <v>918</v>
      </c>
      <c r="G145" s="134" t="s">
        <v>918</v>
      </c>
      <c r="H145" s="134" t="s">
        <v>918</v>
      </c>
      <c r="I145" s="134" t="s">
        <v>1260</v>
      </c>
      <c r="J145" s="134" t="s">
        <v>1261</v>
      </c>
      <c r="K145" s="134"/>
    </row>
    <row r="146" spans="1:11" ht="12.9" customHeight="1">
      <c r="A146" s="134">
        <v>131</v>
      </c>
      <c r="B146" s="134">
        <v>4</v>
      </c>
      <c r="C146" s="134"/>
      <c r="D146" s="132" t="s">
        <v>888</v>
      </c>
      <c r="E146" s="134" t="s">
        <v>76</v>
      </c>
      <c r="F146" s="133" t="s">
        <v>918</v>
      </c>
      <c r="G146" s="134" t="s">
        <v>918</v>
      </c>
      <c r="H146" s="134" t="s">
        <v>918</v>
      </c>
      <c r="I146" s="134" t="s">
        <v>1260</v>
      </c>
      <c r="J146" s="134" t="s">
        <v>1261</v>
      </c>
      <c r="K146" s="134"/>
    </row>
    <row r="147" spans="1:11" ht="12.9" customHeight="1">
      <c r="A147" s="134">
        <v>132</v>
      </c>
      <c r="B147" s="134">
        <v>5</v>
      </c>
      <c r="C147" s="134"/>
      <c r="D147" s="132" t="s">
        <v>857</v>
      </c>
      <c r="E147" s="134" t="s">
        <v>76</v>
      </c>
      <c r="F147" s="133" t="s">
        <v>918</v>
      </c>
      <c r="G147" s="134" t="s">
        <v>918</v>
      </c>
      <c r="H147" s="134" t="s">
        <v>918</v>
      </c>
      <c r="I147" s="134" t="s">
        <v>1260</v>
      </c>
      <c r="J147" s="134" t="s">
        <v>1261</v>
      </c>
      <c r="K147" s="134"/>
    </row>
    <row r="148" spans="1:11" ht="12.9" customHeight="1">
      <c r="A148" s="134">
        <v>133</v>
      </c>
      <c r="B148" s="134">
        <v>6</v>
      </c>
      <c r="C148" s="134"/>
      <c r="D148" s="132" t="s">
        <v>378</v>
      </c>
      <c r="E148" s="134" t="s">
        <v>881</v>
      </c>
      <c r="F148" s="134"/>
      <c r="G148" s="134" t="s">
        <v>922</v>
      </c>
      <c r="H148" s="134" t="s">
        <v>922</v>
      </c>
      <c r="I148" s="134" t="s">
        <v>1260</v>
      </c>
      <c r="J148" s="134" t="s">
        <v>1261</v>
      </c>
      <c r="K148" s="134"/>
    </row>
    <row r="149" spans="1:11" ht="12.9" customHeight="1">
      <c r="A149" s="134">
        <v>134</v>
      </c>
      <c r="B149" s="134">
        <v>7</v>
      </c>
      <c r="C149" s="162"/>
      <c r="D149" s="178" t="s">
        <v>861</v>
      </c>
      <c r="E149" s="134" t="s">
        <v>62</v>
      </c>
      <c r="F149" s="134" t="s">
        <v>919</v>
      </c>
      <c r="G149" s="134" t="s">
        <v>919</v>
      </c>
      <c r="H149" s="161" t="s">
        <v>919</v>
      </c>
      <c r="I149" s="134" t="s">
        <v>1260</v>
      </c>
      <c r="J149" s="134" t="s">
        <v>1261</v>
      </c>
      <c r="K149" s="134"/>
    </row>
    <row r="150" spans="1:11" ht="12.9" customHeight="1">
      <c r="A150" s="134">
        <v>135</v>
      </c>
      <c r="B150" s="134">
        <v>8</v>
      </c>
      <c r="C150" s="134"/>
      <c r="D150" s="132" t="s">
        <v>858</v>
      </c>
      <c r="E150" s="134" t="s">
        <v>76</v>
      </c>
      <c r="F150" s="134" t="s">
        <v>1283</v>
      </c>
      <c r="G150" s="134" t="s">
        <v>1283</v>
      </c>
      <c r="H150" s="134" t="s">
        <v>1283</v>
      </c>
      <c r="I150" s="134" t="s">
        <v>1260</v>
      </c>
      <c r="J150" s="134" t="s">
        <v>1261</v>
      </c>
      <c r="K150" s="134"/>
    </row>
    <row r="151" spans="1:11" ht="12.9" customHeight="1">
      <c r="A151" s="134">
        <v>136</v>
      </c>
      <c r="B151" s="134">
        <v>9</v>
      </c>
      <c r="D151" s="132" t="s">
        <v>874</v>
      </c>
      <c r="E151" s="134" t="s">
        <v>62</v>
      </c>
      <c r="F151" s="134" t="s">
        <v>919</v>
      </c>
      <c r="G151" s="134" t="s">
        <v>919</v>
      </c>
      <c r="H151" s="134" t="s">
        <v>919</v>
      </c>
      <c r="I151" s="134" t="s">
        <v>1260</v>
      </c>
      <c r="J151" s="134" t="s">
        <v>1261</v>
      </c>
      <c r="K151" s="134"/>
    </row>
    <row r="152" spans="1:11" ht="12.9" customHeight="1">
      <c r="A152" s="134">
        <v>137</v>
      </c>
      <c r="B152" s="134">
        <v>10</v>
      </c>
      <c r="D152" s="132" t="s">
        <v>865</v>
      </c>
      <c r="E152" s="134" t="s">
        <v>62</v>
      </c>
      <c r="F152" s="133" t="s">
        <v>919</v>
      </c>
      <c r="G152" s="134" t="s">
        <v>919</v>
      </c>
      <c r="H152" s="134" t="s">
        <v>919</v>
      </c>
      <c r="I152" s="134" t="s">
        <v>1260</v>
      </c>
      <c r="J152" s="134" t="s">
        <v>1261</v>
      </c>
      <c r="K152" s="134"/>
    </row>
    <row r="153" spans="1:11" ht="12.9" customHeight="1">
      <c r="B153" s="154" t="s">
        <v>935</v>
      </c>
    </row>
    <row r="154" spans="1:11" ht="12.9" customHeight="1">
      <c r="A154" s="134">
        <v>138</v>
      </c>
      <c r="B154" s="134">
        <v>1</v>
      </c>
      <c r="D154" s="132" t="s">
        <v>872</v>
      </c>
      <c r="E154" s="134" t="s">
        <v>76</v>
      </c>
      <c r="F154" s="133" t="s">
        <v>466</v>
      </c>
      <c r="G154" s="134" t="s">
        <v>466</v>
      </c>
      <c r="H154" s="134" t="s">
        <v>466</v>
      </c>
      <c r="I154" s="134" t="s">
        <v>1260</v>
      </c>
      <c r="J154" s="134" t="s">
        <v>1261</v>
      </c>
      <c r="K154" s="134"/>
    </row>
    <row r="155" spans="1:11" ht="12.9" customHeight="1">
      <c r="A155" s="134">
        <v>139</v>
      </c>
      <c r="B155" s="134">
        <v>2</v>
      </c>
      <c r="D155" s="132" t="s">
        <v>394</v>
      </c>
      <c r="E155" s="134" t="s">
        <v>76</v>
      </c>
      <c r="F155" s="133" t="s">
        <v>463</v>
      </c>
      <c r="G155" s="134" t="s">
        <v>463</v>
      </c>
      <c r="H155" s="134" t="s">
        <v>463</v>
      </c>
      <c r="I155" s="134" t="s">
        <v>1260</v>
      </c>
      <c r="J155" s="134" t="s">
        <v>1261</v>
      </c>
      <c r="K155" s="134"/>
    </row>
    <row r="156" spans="1:11" ht="12.9" customHeight="1">
      <c r="A156" s="134">
        <v>140</v>
      </c>
      <c r="B156" s="134">
        <v>3</v>
      </c>
      <c r="D156" s="132" t="s">
        <v>850</v>
      </c>
      <c r="E156" s="134" t="s">
        <v>76</v>
      </c>
      <c r="F156" s="133" t="s">
        <v>951</v>
      </c>
      <c r="G156" s="134" t="s">
        <v>951</v>
      </c>
      <c r="H156" s="134" t="s">
        <v>951</v>
      </c>
      <c r="I156" s="134" t="s">
        <v>1260</v>
      </c>
      <c r="J156" s="134" t="s">
        <v>1261</v>
      </c>
      <c r="K156" s="134"/>
    </row>
    <row r="157" spans="1:11" ht="12.9" customHeight="1">
      <c r="A157" s="134">
        <v>141</v>
      </c>
      <c r="B157" s="134">
        <v>4</v>
      </c>
      <c r="D157" s="132" t="s">
        <v>877</v>
      </c>
      <c r="E157" s="134" t="s">
        <v>62</v>
      </c>
      <c r="F157" s="133" t="s">
        <v>953</v>
      </c>
      <c r="G157" s="134" t="s">
        <v>953</v>
      </c>
      <c r="H157" s="134" t="s">
        <v>953</v>
      </c>
      <c r="I157" s="134" t="s">
        <v>1260</v>
      </c>
      <c r="J157" s="134" t="s">
        <v>1261</v>
      </c>
      <c r="K157" s="134"/>
    </row>
    <row r="158" spans="1:11" ht="12.9" customHeight="1">
      <c r="A158" s="134">
        <v>142</v>
      </c>
      <c r="B158" s="134">
        <v>5</v>
      </c>
      <c r="D158" s="178" t="s">
        <v>864</v>
      </c>
      <c r="E158" s="134" t="s">
        <v>62</v>
      </c>
      <c r="F158" s="133" t="s">
        <v>480</v>
      </c>
      <c r="G158" s="134" t="s">
        <v>480</v>
      </c>
      <c r="H158" s="134" t="s">
        <v>480</v>
      </c>
      <c r="I158" s="134" t="s">
        <v>1260</v>
      </c>
      <c r="J158" s="134" t="s">
        <v>1261</v>
      </c>
      <c r="K158" s="134"/>
    </row>
    <row r="159" spans="1:11" ht="12.9" customHeight="1">
      <c r="A159" s="134">
        <v>143</v>
      </c>
      <c r="B159" s="134">
        <v>6</v>
      </c>
      <c r="D159" s="178" t="s">
        <v>890</v>
      </c>
      <c r="E159" s="134" t="s">
        <v>1319</v>
      </c>
      <c r="F159" s="133" t="s">
        <v>456</v>
      </c>
      <c r="G159" s="134" t="s">
        <v>456</v>
      </c>
      <c r="H159" s="134" t="s">
        <v>456</v>
      </c>
      <c r="I159" s="134" t="s">
        <v>1260</v>
      </c>
      <c r="J159" s="134" t="s">
        <v>1261</v>
      </c>
      <c r="K159" s="134"/>
    </row>
    <row r="160" spans="1:11" ht="12.9" customHeight="1">
      <c r="A160" s="134">
        <v>144</v>
      </c>
      <c r="B160" s="134">
        <v>7</v>
      </c>
      <c r="D160" s="132" t="s">
        <v>806</v>
      </c>
      <c r="E160" s="16" t="s">
        <v>62</v>
      </c>
      <c r="F160" s="161" t="s">
        <v>475</v>
      </c>
      <c r="G160" s="161" t="s">
        <v>475</v>
      </c>
      <c r="H160" s="161" t="s">
        <v>475</v>
      </c>
      <c r="I160" s="134" t="s">
        <v>1260</v>
      </c>
      <c r="J160" s="134" t="s">
        <v>1261</v>
      </c>
      <c r="K160" s="134"/>
    </row>
    <row r="161" spans="1:11" ht="12.9" customHeight="1">
      <c r="A161" s="134">
        <v>145</v>
      </c>
      <c r="B161" s="134">
        <v>8</v>
      </c>
      <c r="D161" s="132" t="s">
        <v>866</v>
      </c>
      <c r="E161" s="134" t="s">
        <v>76</v>
      </c>
      <c r="F161" s="133" t="s">
        <v>927</v>
      </c>
      <c r="G161" s="134" t="s">
        <v>927</v>
      </c>
      <c r="H161" s="134" t="s">
        <v>927</v>
      </c>
      <c r="I161" s="134" t="s">
        <v>1260</v>
      </c>
      <c r="J161" s="134" t="s">
        <v>1261</v>
      </c>
      <c r="K161" s="134"/>
    </row>
    <row r="162" spans="1:11" ht="12.9" customHeight="1">
      <c r="A162" s="134">
        <v>146</v>
      </c>
      <c r="B162" s="134">
        <v>9</v>
      </c>
      <c r="D162" s="132" t="s">
        <v>421</v>
      </c>
      <c r="E162" s="134" t="s">
        <v>243</v>
      </c>
      <c r="F162" s="133" t="s">
        <v>475</v>
      </c>
      <c r="G162" s="134" t="s">
        <v>482</v>
      </c>
      <c r="H162" s="134" t="s">
        <v>482</v>
      </c>
      <c r="I162" s="134" t="s">
        <v>1260</v>
      </c>
      <c r="J162" s="134" t="s">
        <v>1261</v>
      </c>
      <c r="K162" s="134"/>
    </row>
    <row r="163" spans="1:11" ht="12.9" customHeight="1">
      <c r="A163" s="134">
        <v>147</v>
      </c>
      <c r="B163" s="134">
        <v>10</v>
      </c>
      <c r="D163" s="132" t="s">
        <v>934</v>
      </c>
      <c r="E163" s="134" t="s">
        <v>76</v>
      </c>
      <c r="F163" s="133" t="s">
        <v>494</v>
      </c>
      <c r="G163" s="134" t="s">
        <v>494</v>
      </c>
      <c r="H163" s="134" t="s">
        <v>494</v>
      </c>
      <c r="I163" s="134" t="s">
        <v>1260</v>
      </c>
      <c r="J163" s="134" t="s">
        <v>1261</v>
      </c>
      <c r="K163" s="134"/>
    </row>
    <row r="164" spans="1:11" ht="12.9" customHeight="1">
      <c r="A164" s="134">
        <v>148</v>
      </c>
      <c r="B164" s="134">
        <v>11</v>
      </c>
      <c r="D164" s="132" t="s">
        <v>900</v>
      </c>
      <c r="E164" s="134" t="s">
        <v>76</v>
      </c>
      <c r="F164" s="133" t="s">
        <v>494</v>
      </c>
      <c r="G164" s="134" t="s">
        <v>494</v>
      </c>
      <c r="H164" s="134" t="s">
        <v>494</v>
      </c>
      <c r="I164" s="134" t="s">
        <v>1260</v>
      </c>
      <c r="J164" s="134" t="s">
        <v>1261</v>
      </c>
      <c r="K164" s="134"/>
    </row>
    <row r="165" spans="1:11" ht="12.9" customHeight="1">
      <c r="B165" s="203">
        <v>45682</v>
      </c>
    </row>
    <row r="166" spans="1:11" ht="12.9" customHeight="1">
      <c r="A166" s="134">
        <v>149</v>
      </c>
      <c r="B166" s="134">
        <v>1</v>
      </c>
      <c r="D166" s="178" t="s">
        <v>200</v>
      </c>
      <c r="E166" s="134" t="s">
        <v>809</v>
      </c>
      <c r="F166" s="133" t="s">
        <v>467</v>
      </c>
      <c r="G166" s="134" t="s">
        <v>501</v>
      </c>
      <c r="H166" s="134" t="s">
        <v>501</v>
      </c>
      <c r="I166" s="134" t="s">
        <v>1260</v>
      </c>
      <c r="J166" s="134" t="s">
        <v>1261</v>
      </c>
      <c r="K166" s="134"/>
    </row>
    <row r="167" spans="1:11" ht="12.9" customHeight="1">
      <c r="A167" s="134">
        <v>150</v>
      </c>
      <c r="B167" s="134">
        <v>2</v>
      </c>
      <c r="D167" s="132" t="s">
        <v>1284</v>
      </c>
      <c r="E167" s="134" t="s">
        <v>62</v>
      </c>
      <c r="F167" s="133" t="s">
        <v>489</v>
      </c>
      <c r="G167" s="134" t="s">
        <v>498</v>
      </c>
      <c r="H167" s="134" t="s">
        <v>498</v>
      </c>
      <c r="I167" s="134" t="s">
        <v>1260</v>
      </c>
      <c r="J167" s="134" t="s">
        <v>1261</v>
      </c>
      <c r="K167" s="134"/>
    </row>
    <row r="168" spans="1:11" ht="12.9" customHeight="1">
      <c r="A168" s="134">
        <v>151</v>
      </c>
      <c r="B168" s="134">
        <v>3</v>
      </c>
      <c r="D168" s="132" t="s">
        <v>811</v>
      </c>
      <c r="E168" s="134" t="s">
        <v>53</v>
      </c>
      <c r="F168" s="133" t="s">
        <v>491</v>
      </c>
      <c r="G168" s="134" t="s">
        <v>498</v>
      </c>
      <c r="H168" s="134" t="s">
        <v>498</v>
      </c>
      <c r="I168" s="134" t="s">
        <v>1260</v>
      </c>
      <c r="J168" s="134" t="s">
        <v>1261</v>
      </c>
      <c r="K168" s="134"/>
    </row>
    <row r="169" spans="1:11" ht="12.9" customHeight="1">
      <c r="A169" s="134">
        <v>152</v>
      </c>
      <c r="B169" s="134">
        <v>4</v>
      </c>
      <c r="D169" s="132" t="s">
        <v>853</v>
      </c>
      <c r="E169" s="134" t="s">
        <v>76</v>
      </c>
      <c r="F169" s="133" t="s">
        <v>485</v>
      </c>
      <c r="G169" s="134" t="s">
        <v>496</v>
      </c>
      <c r="H169" s="134" t="s">
        <v>496</v>
      </c>
      <c r="I169" s="134" t="s">
        <v>1260</v>
      </c>
      <c r="J169" s="134" t="s">
        <v>1261</v>
      </c>
      <c r="K169" s="134"/>
    </row>
    <row r="170" spans="1:11" ht="12.9" customHeight="1">
      <c r="A170" s="134">
        <v>153</v>
      </c>
      <c r="B170" s="134">
        <v>5</v>
      </c>
      <c r="D170" s="132" t="s">
        <v>867</v>
      </c>
      <c r="E170" s="134"/>
      <c r="F170" s="133" t="s">
        <v>486</v>
      </c>
      <c r="G170" s="134" t="s">
        <v>496</v>
      </c>
      <c r="H170" s="134" t="s">
        <v>496</v>
      </c>
      <c r="I170" s="134" t="s">
        <v>1260</v>
      </c>
      <c r="J170" s="134" t="s">
        <v>1261</v>
      </c>
      <c r="K170" s="134"/>
    </row>
    <row r="171" spans="1:11" ht="12.9" customHeight="1">
      <c r="A171" s="134">
        <v>154</v>
      </c>
      <c r="B171" s="134">
        <v>6</v>
      </c>
      <c r="D171" s="132" t="s">
        <v>818</v>
      </c>
      <c r="E171" s="134" t="s">
        <v>76</v>
      </c>
      <c r="F171" s="133" t="s">
        <v>501</v>
      </c>
      <c r="G171" s="134" t="s">
        <v>496</v>
      </c>
      <c r="H171" s="134" t="s">
        <v>496</v>
      </c>
      <c r="I171" s="134" t="s">
        <v>1260</v>
      </c>
      <c r="J171" s="134" t="s">
        <v>1261</v>
      </c>
      <c r="K171" s="134"/>
    </row>
    <row r="172" spans="1:11" ht="12.9" customHeight="1">
      <c r="A172" s="134">
        <v>155</v>
      </c>
      <c r="B172" s="134">
        <v>7</v>
      </c>
      <c r="D172" s="178" t="s">
        <v>810</v>
      </c>
      <c r="E172" s="137" t="s">
        <v>249</v>
      </c>
      <c r="F172" s="186" t="s">
        <v>496</v>
      </c>
      <c r="G172" s="137" t="s">
        <v>496</v>
      </c>
      <c r="H172" s="137" t="s">
        <v>496</v>
      </c>
      <c r="I172" s="137" t="s">
        <v>1260</v>
      </c>
      <c r="J172" s="137" t="s">
        <v>1261</v>
      </c>
      <c r="K172" s="137"/>
    </row>
    <row r="173" spans="1:11" ht="12.9" customHeight="1">
      <c r="A173" s="134">
        <v>156</v>
      </c>
      <c r="B173" s="134">
        <v>8</v>
      </c>
      <c r="C173" s="134"/>
      <c r="D173" s="132" t="s">
        <v>828</v>
      </c>
      <c r="E173" s="134" t="s">
        <v>53</v>
      </c>
      <c r="F173" s="133" t="s">
        <v>509</v>
      </c>
      <c r="G173" s="134" t="s">
        <v>509</v>
      </c>
      <c r="H173" s="134" t="s">
        <v>509</v>
      </c>
      <c r="I173" s="134" t="s">
        <v>1260</v>
      </c>
      <c r="J173" s="134" t="s">
        <v>1261</v>
      </c>
      <c r="K173" s="134"/>
    </row>
    <row r="174" spans="1:11" ht="12.9" customHeight="1">
      <c r="A174" s="134">
        <v>157</v>
      </c>
      <c r="B174" s="134">
        <v>9</v>
      </c>
      <c r="C174" s="134"/>
      <c r="D174" s="132" t="s">
        <v>920</v>
      </c>
      <c r="E174" s="134" t="s">
        <v>76</v>
      </c>
      <c r="F174" s="134"/>
      <c r="G174" s="133" t="s">
        <v>535</v>
      </c>
      <c r="H174" s="134" t="s">
        <v>535</v>
      </c>
      <c r="I174" s="134" t="s">
        <v>1260</v>
      </c>
      <c r="J174" s="134" t="s">
        <v>1261</v>
      </c>
      <c r="K174" s="134"/>
    </row>
    <row r="175" spans="1:11" ht="12.9" customHeight="1">
      <c r="A175" s="134">
        <v>158</v>
      </c>
      <c r="B175" s="134">
        <v>10</v>
      </c>
      <c r="C175" s="134"/>
      <c r="D175" s="132" t="s">
        <v>493</v>
      </c>
      <c r="E175" s="134" t="s">
        <v>896</v>
      </c>
      <c r="F175" s="134"/>
      <c r="G175" s="133" t="s">
        <v>523</v>
      </c>
      <c r="H175" s="134" t="s">
        <v>523</v>
      </c>
      <c r="I175" s="134" t="s">
        <v>1260</v>
      </c>
      <c r="J175" s="134" t="s">
        <v>1261</v>
      </c>
      <c r="K175" s="134"/>
    </row>
    <row r="176" spans="1:11" ht="12.9" customHeight="1">
      <c r="A176" s="134">
        <v>159</v>
      </c>
      <c r="B176" s="134">
        <v>11</v>
      </c>
      <c r="C176" s="134"/>
      <c r="D176" s="132" t="s">
        <v>814</v>
      </c>
      <c r="E176" s="134" t="s">
        <v>445</v>
      </c>
      <c r="F176" s="133" t="s">
        <v>537</v>
      </c>
      <c r="G176" s="134" t="s">
        <v>544</v>
      </c>
      <c r="H176" s="134" t="s">
        <v>544</v>
      </c>
      <c r="I176" s="134" t="s">
        <v>1260</v>
      </c>
      <c r="J176" s="134" t="s">
        <v>1261</v>
      </c>
      <c r="K176" s="134"/>
    </row>
    <row r="177" spans="1:11" ht="12.9" customHeight="1">
      <c r="A177" s="134">
        <v>160</v>
      </c>
      <c r="B177" s="134">
        <v>12</v>
      </c>
      <c r="C177" s="134"/>
      <c r="D177" s="132" t="s">
        <v>436</v>
      </c>
      <c r="E177" s="134" t="s">
        <v>76</v>
      </c>
      <c r="F177" s="133" t="s">
        <v>548</v>
      </c>
      <c r="G177" s="134" t="s">
        <v>546</v>
      </c>
      <c r="H177" s="134" t="s">
        <v>546</v>
      </c>
      <c r="I177" s="134" t="s">
        <v>1260</v>
      </c>
      <c r="J177" s="134" t="s">
        <v>1261</v>
      </c>
      <c r="K177" s="134"/>
    </row>
    <row r="178" spans="1:11" ht="12.9" customHeight="1">
      <c r="A178" s="134">
        <v>161</v>
      </c>
      <c r="B178" s="134">
        <v>13</v>
      </c>
      <c r="C178" s="134"/>
      <c r="D178" s="132" t="s">
        <v>958</v>
      </c>
      <c r="E178" s="134" t="s">
        <v>896</v>
      </c>
      <c r="F178" s="133"/>
      <c r="G178" s="134" t="s">
        <v>549</v>
      </c>
      <c r="H178" s="134" t="s">
        <v>549</v>
      </c>
      <c r="I178" s="134" t="s">
        <v>1260</v>
      </c>
      <c r="J178" s="134" t="s">
        <v>1261</v>
      </c>
      <c r="K178" s="134"/>
    </row>
    <row r="179" spans="1:11" ht="12.9" customHeight="1">
      <c r="A179" s="134">
        <v>162</v>
      </c>
      <c r="B179" s="134">
        <v>14</v>
      </c>
      <c r="C179" s="134"/>
      <c r="D179" s="132" t="s">
        <v>418</v>
      </c>
      <c r="E179" s="134" t="s">
        <v>305</v>
      </c>
      <c r="F179" s="134"/>
      <c r="G179" s="133" t="s">
        <v>552</v>
      </c>
      <c r="H179" s="134" t="s">
        <v>552</v>
      </c>
      <c r="I179" s="134" t="s">
        <v>1260</v>
      </c>
      <c r="J179" s="134" t="s">
        <v>1261</v>
      </c>
      <c r="K179" s="134"/>
    </row>
    <row r="180" spans="1:11" ht="12.9" customHeight="1">
      <c r="A180" s="134"/>
      <c r="B180" s="527" t="s">
        <v>17</v>
      </c>
      <c r="C180" s="134"/>
      <c r="D180" s="134"/>
      <c r="E180" s="134"/>
      <c r="F180" s="134"/>
      <c r="G180" s="133"/>
      <c r="H180" s="134"/>
      <c r="I180" s="134"/>
      <c r="J180" s="134"/>
      <c r="K180" s="134"/>
    </row>
    <row r="181" spans="1:11" ht="12.9" customHeight="1">
      <c r="A181" s="134">
        <v>163</v>
      </c>
      <c r="B181" s="134">
        <v>1</v>
      </c>
      <c r="C181" s="134"/>
      <c r="D181" s="132" t="s">
        <v>799</v>
      </c>
      <c r="E181" s="134" t="s">
        <v>62</v>
      </c>
      <c r="F181" s="134"/>
      <c r="G181" s="133" t="s">
        <v>975</v>
      </c>
      <c r="H181" s="134" t="s">
        <v>975</v>
      </c>
      <c r="I181" s="134" t="s">
        <v>1260</v>
      </c>
      <c r="J181" s="134" t="s">
        <v>1261</v>
      </c>
      <c r="K181" s="134"/>
    </row>
    <row r="182" spans="1:11" ht="12.9" customHeight="1">
      <c r="A182" s="134">
        <v>164</v>
      </c>
      <c r="B182" s="134">
        <v>2</v>
      </c>
      <c r="C182" s="134"/>
      <c r="D182" s="132" t="s">
        <v>926</v>
      </c>
      <c r="E182" s="134" t="s">
        <v>76</v>
      </c>
      <c r="F182" s="134"/>
      <c r="G182" s="133" t="s">
        <v>975</v>
      </c>
      <c r="H182" s="134" t="s">
        <v>975</v>
      </c>
      <c r="I182" s="134" t="s">
        <v>1260</v>
      </c>
      <c r="J182" s="134" t="s">
        <v>1261</v>
      </c>
      <c r="K182" s="134"/>
    </row>
    <row r="183" spans="1:11" ht="12.9" customHeight="1">
      <c r="A183" s="134">
        <v>165</v>
      </c>
      <c r="B183" s="134">
        <v>3</v>
      </c>
      <c r="C183" s="134"/>
      <c r="D183" s="132" t="s">
        <v>961</v>
      </c>
      <c r="E183" s="134" t="s">
        <v>62</v>
      </c>
      <c r="F183" s="134"/>
      <c r="G183" s="133" t="s">
        <v>568</v>
      </c>
      <c r="H183" s="134" t="s">
        <v>568</v>
      </c>
      <c r="I183" s="134" t="s">
        <v>1260</v>
      </c>
      <c r="J183" s="134" t="s">
        <v>1261</v>
      </c>
      <c r="K183" s="134"/>
    </row>
    <row r="184" spans="1:11" ht="12.9" customHeight="1">
      <c r="A184" s="134">
        <v>166</v>
      </c>
      <c r="B184" s="134">
        <v>4</v>
      </c>
      <c r="C184" s="134"/>
      <c r="D184" s="132" t="s">
        <v>959</v>
      </c>
      <c r="E184" s="134" t="s">
        <v>53</v>
      </c>
      <c r="F184" s="134"/>
      <c r="G184" s="133" t="s">
        <v>979</v>
      </c>
      <c r="H184" s="134" t="s">
        <v>979</v>
      </c>
      <c r="I184" s="134" t="s">
        <v>1260</v>
      </c>
      <c r="J184" s="134" t="s">
        <v>1261</v>
      </c>
      <c r="K184" s="134"/>
    </row>
    <row r="185" spans="1:11" ht="12.9" customHeight="1">
      <c r="A185" s="134">
        <v>167</v>
      </c>
      <c r="B185" s="134">
        <v>5</v>
      </c>
      <c r="C185" s="176"/>
      <c r="D185" s="537" t="s">
        <v>954</v>
      </c>
      <c r="E185" s="541" t="s">
        <v>62</v>
      </c>
      <c r="F185" s="176"/>
      <c r="G185" s="535" t="s">
        <v>1403</v>
      </c>
      <c r="H185" s="535" t="s">
        <v>1403</v>
      </c>
      <c r="I185" s="134" t="s">
        <v>1260</v>
      </c>
      <c r="J185" s="134" t="s">
        <v>1261</v>
      </c>
      <c r="K185" s="176"/>
    </row>
    <row r="186" spans="1:11" ht="12.9" customHeight="1">
      <c r="A186" s="134">
        <v>168</v>
      </c>
      <c r="B186" s="134">
        <v>6</v>
      </c>
      <c r="C186" s="134"/>
      <c r="D186" s="537" t="s">
        <v>949</v>
      </c>
      <c r="E186" s="541" t="s">
        <v>76</v>
      </c>
      <c r="F186" s="134"/>
      <c r="G186" s="535" t="s">
        <v>1665</v>
      </c>
      <c r="H186" s="535" t="s">
        <v>1665</v>
      </c>
      <c r="I186" s="134" t="s">
        <v>1260</v>
      </c>
      <c r="J186" s="134" t="s">
        <v>1261</v>
      </c>
      <c r="K186" s="134"/>
    </row>
    <row r="187" spans="1:11" ht="12.9" customHeight="1">
      <c r="A187" s="134">
        <v>169</v>
      </c>
      <c r="B187" s="134">
        <v>7</v>
      </c>
      <c r="C187" s="134"/>
      <c r="D187" s="132" t="s">
        <v>932</v>
      </c>
      <c r="E187" s="134" t="s">
        <v>62</v>
      </c>
      <c r="F187" s="134"/>
      <c r="G187" s="133" t="s">
        <v>1668</v>
      </c>
      <c r="H187" s="134" t="s">
        <v>1668</v>
      </c>
      <c r="I187" s="134" t="s">
        <v>1260</v>
      </c>
      <c r="J187" s="134" t="s">
        <v>1261</v>
      </c>
      <c r="K187" s="134"/>
    </row>
    <row r="188" spans="1:11" ht="12.9" customHeight="1">
      <c r="A188" s="134">
        <v>170</v>
      </c>
      <c r="B188" s="134">
        <v>8</v>
      </c>
      <c r="C188" s="176"/>
      <c r="D188" s="542" t="s">
        <v>854</v>
      </c>
      <c r="E188" s="534" t="s">
        <v>1139</v>
      </c>
      <c r="F188" s="176"/>
      <c r="G188" s="535" t="s">
        <v>1670</v>
      </c>
      <c r="H188" s="535" t="s">
        <v>1670</v>
      </c>
      <c r="I188" s="134" t="s">
        <v>1260</v>
      </c>
      <c r="J188" s="134" t="s">
        <v>1261</v>
      </c>
      <c r="K188" s="176"/>
    </row>
    <row r="189" spans="1:11" ht="12.9" customHeight="1">
      <c r="A189" s="134">
        <v>171</v>
      </c>
      <c r="B189" s="134">
        <v>9</v>
      </c>
      <c r="C189" s="134"/>
      <c r="D189" s="542" t="s">
        <v>147</v>
      </c>
      <c r="E189" s="534"/>
      <c r="F189" s="535" t="s">
        <v>1688</v>
      </c>
      <c r="G189" s="133" t="s">
        <v>1691</v>
      </c>
      <c r="H189" s="133" t="s">
        <v>1691</v>
      </c>
      <c r="I189" s="536" t="s">
        <v>1260</v>
      </c>
      <c r="J189" s="536" t="s">
        <v>1261</v>
      </c>
      <c r="K189" s="134"/>
    </row>
    <row r="190" spans="1:11" ht="12.9" customHeight="1">
      <c r="A190" s="134">
        <v>172</v>
      </c>
      <c r="B190" s="134">
        <v>10</v>
      </c>
      <c r="D190" s="542" t="s">
        <v>804</v>
      </c>
      <c r="E190" s="134" t="s">
        <v>62</v>
      </c>
      <c r="F190" s="535" t="s">
        <v>1696</v>
      </c>
      <c r="G190" s="133" t="s">
        <v>1703</v>
      </c>
      <c r="H190" s="133" t="s">
        <v>1703</v>
      </c>
      <c r="I190" s="536" t="s">
        <v>1260</v>
      </c>
      <c r="J190" s="536" t="s">
        <v>1261</v>
      </c>
      <c r="K190" s="134"/>
    </row>
    <row r="191" spans="1:11" ht="12.9" customHeight="1">
      <c r="A191" s="134">
        <v>173</v>
      </c>
      <c r="B191" s="134">
        <v>11</v>
      </c>
      <c r="D191" s="542" t="s">
        <v>807</v>
      </c>
      <c r="E191" s="134" t="s">
        <v>62</v>
      </c>
      <c r="F191" s="535" t="s">
        <v>1696</v>
      </c>
      <c r="G191" s="133" t="s">
        <v>1703</v>
      </c>
      <c r="H191" s="133" t="s">
        <v>1703</v>
      </c>
      <c r="I191" s="536" t="s">
        <v>1260</v>
      </c>
      <c r="J191" s="536" t="s">
        <v>1261</v>
      </c>
      <c r="K191" s="134"/>
    </row>
    <row r="192" spans="1:11" ht="12.9" customHeight="1">
      <c r="B192" s="527" t="s">
        <v>17</v>
      </c>
      <c r="D192" s="542"/>
      <c r="E192" s="134"/>
      <c r="F192" s="535"/>
      <c r="G192" s="133"/>
      <c r="H192" s="161"/>
      <c r="I192" s="536"/>
      <c r="J192" s="536"/>
      <c r="K192" s="134"/>
    </row>
    <row r="193" spans="1:11" ht="12.9" customHeight="1">
      <c r="A193" s="134">
        <v>174</v>
      </c>
      <c r="B193" s="134">
        <v>1</v>
      </c>
      <c r="D193" s="542" t="s">
        <v>834</v>
      </c>
      <c r="E193" s="134"/>
      <c r="F193" s="535" t="s">
        <v>1697</v>
      </c>
      <c r="G193" s="133" t="s">
        <v>1706</v>
      </c>
      <c r="H193" s="133" t="s">
        <v>1707</v>
      </c>
      <c r="I193" s="536" t="s">
        <v>1260</v>
      </c>
      <c r="J193" s="536" t="s">
        <v>1261</v>
      </c>
      <c r="K193" s="134"/>
    </row>
    <row r="194" spans="1:11" ht="12.9" customHeight="1">
      <c r="A194" s="134">
        <v>175</v>
      </c>
      <c r="B194" s="134">
        <v>2</v>
      </c>
      <c r="C194" s="134"/>
      <c r="D194" s="542" t="s">
        <v>936</v>
      </c>
      <c r="E194" s="134"/>
      <c r="F194" s="535" t="s">
        <v>1701</v>
      </c>
      <c r="G194" s="133" t="s">
        <v>1706</v>
      </c>
      <c r="H194" s="133" t="s">
        <v>1706</v>
      </c>
      <c r="I194" s="536" t="s">
        <v>1260</v>
      </c>
      <c r="J194" s="536" t="s">
        <v>1261</v>
      </c>
      <c r="K194" s="134"/>
    </row>
    <row r="195" spans="1:11" ht="12.9" customHeight="1">
      <c r="A195" s="134">
        <v>176</v>
      </c>
      <c r="B195" s="134">
        <v>3</v>
      </c>
      <c r="C195" s="134"/>
      <c r="D195" s="542" t="s">
        <v>946</v>
      </c>
      <c r="E195" s="134"/>
      <c r="F195" s="535" t="s">
        <v>1710</v>
      </c>
      <c r="G195" s="535" t="s">
        <v>1710</v>
      </c>
      <c r="H195" s="535" t="s">
        <v>1710</v>
      </c>
      <c r="I195" s="536" t="s">
        <v>1260</v>
      </c>
      <c r="J195" s="536" t="s">
        <v>1261</v>
      </c>
      <c r="K195" s="134"/>
    </row>
    <row r="196" spans="1:11" ht="12.9" customHeight="1">
      <c r="A196" s="134">
        <v>177</v>
      </c>
      <c r="B196" s="134">
        <v>4</v>
      </c>
      <c r="D196" s="542" t="s">
        <v>451</v>
      </c>
      <c r="E196" s="134" t="s">
        <v>76</v>
      </c>
      <c r="F196" s="535" t="s">
        <v>1691</v>
      </c>
      <c r="G196" s="535" t="s">
        <v>1691</v>
      </c>
      <c r="H196" s="535" t="s">
        <v>1691</v>
      </c>
      <c r="I196" s="536" t="s">
        <v>1260</v>
      </c>
      <c r="J196" s="536" t="s">
        <v>1261</v>
      </c>
      <c r="K196" s="134"/>
    </row>
    <row r="197" spans="1:11" ht="12.9" customHeight="1">
      <c r="A197" s="134">
        <v>178</v>
      </c>
      <c r="B197" s="134">
        <v>5</v>
      </c>
      <c r="D197" s="132" t="s">
        <v>924</v>
      </c>
      <c r="E197" s="134" t="s">
        <v>76</v>
      </c>
      <c r="F197" s="133" t="s">
        <v>485</v>
      </c>
      <c r="G197" s="134" t="s">
        <v>485</v>
      </c>
      <c r="H197" s="134" t="s">
        <v>485</v>
      </c>
      <c r="I197" s="134" t="s">
        <v>1260</v>
      </c>
      <c r="J197" s="134" t="s">
        <v>1261</v>
      </c>
      <c r="K197" s="134"/>
    </row>
    <row r="199" spans="1:11" ht="12.9" customHeight="1">
      <c r="A199" s="134">
        <v>179</v>
      </c>
      <c r="B199" s="134">
        <v>1</v>
      </c>
      <c r="C199" s="134"/>
      <c r="D199" s="542" t="s">
        <v>812</v>
      </c>
      <c r="E199" s="134"/>
      <c r="F199" s="535" t="s">
        <v>1714</v>
      </c>
      <c r="G199" s="535" t="s">
        <v>1714</v>
      </c>
      <c r="H199" s="535" t="s">
        <v>1714</v>
      </c>
      <c r="I199" s="536" t="s">
        <v>1260</v>
      </c>
      <c r="J199" s="536" t="s">
        <v>1261</v>
      </c>
      <c r="K199" s="134"/>
    </row>
    <row r="200" spans="1:11" ht="12.9" customHeight="1">
      <c r="A200" s="134">
        <v>180</v>
      </c>
      <c r="B200" s="134">
        <v>2</v>
      </c>
      <c r="C200" s="134"/>
      <c r="D200" s="542" t="s">
        <v>265</v>
      </c>
      <c r="E200" s="134"/>
      <c r="F200" s="535" t="s">
        <v>1721</v>
      </c>
      <c r="G200" s="133" t="s">
        <v>1722</v>
      </c>
      <c r="H200" s="133" t="s">
        <v>1722</v>
      </c>
      <c r="I200" s="536" t="s">
        <v>1260</v>
      </c>
      <c r="J200" s="536" t="s">
        <v>1261</v>
      </c>
      <c r="K200" s="134"/>
    </row>
    <row r="201" spans="1:11" ht="12.9" customHeight="1">
      <c r="A201" s="134">
        <v>181</v>
      </c>
      <c r="B201" s="134">
        <v>6</v>
      </c>
      <c r="C201" s="134"/>
      <c r="D201" s="542" t="s">
        <v>906</v>
      </c>
      <c r="E201" s="134"/>
      <c r="F201" s="535" t="s">
        <v>1725</v>
      </c>
      <c r="G201" s="535" t="s">
        <v>1725</v>
      </c>
      <c r="H201" s="535" t="s">
        <v>1725</v>
      </c>
      <c r="I201" s="536" t="s">
        <v>1260</v>
      </c>
      <c r="J201" s="536" t="s">
        <v>1261</v>
      </c>
      <c r="K201" s="134"/>
    </row>
    <row r="202" spans="1:11" ht="12.9" customHeight="1">
      <c r="A202" s="134">
        <v>182</v>
      </c>
      <c r="B202" s="134">
        <v>7</v>
      </c>
      <c r="C202" s="134"/>
      <c r="D202" s="542" t="s">
        <v>963</v>
      </c>
      <c r="E202" s="134"/>
      <c r="F202" s="535" t="s">
        <v>1726</v>
      </c>
      <c r="G202" s="535" t="s">
        <v>1726</v>
      </c>
      <c r="H202" s="535" t="s">
        <v>1726</v>
      </c>
      <c r="I202" s="536" t="s">
        <v>1260</v>
      </c>
      <c r="J202" s="536" t="s">
        <v>1261</v>
      </c>
      <c r="K202" s="134"/>
    </row>
    <row r="203" spans="1:11" ht="12.9" customHeight="1">
      <c r="A203" s="134">
        <v>183</v>
      </c>
      <c r="B203" s="134">
        <v>8</v>
      </c>
      <c r="C203" s="134"/>
      <c r="D203" s="542" t="s">
        <v>964</v>
      </c>
      <c r="E203" s="134"/>
      <c r="F203" s="535" t="s">
        <v>1727</v>
      </c>
      <c r="G203" s="535" t="s">
        <v>1727</v>
      </c>
      <c r="H203" s="535" t="s">
        <v>1727</v>
      </c>
      <c r="I203" s="536" t="s">
        <v>1260</v>
      </c>
      <c r="J203" s="536" t="s">
        <v>1261</v>
      </c>
      <c r="K203" s="134"/>
    </row>
    <row r="204" spans="1:11" ht="12.9" customHeight="1">
      <c r="A204" s="134">
        <v>184</v>
      </c>
      <c r="B204" s="134">
        <v>4</v>
      </c>
      <c r="C204" s="134"/>
      <c r="D204" s="542" t="s">
        <v>945</v>
      </c>
      <c r="E204" s="134"/>
      <c r="F204" s="535" t="s">
        <v>1715</v>
      </c>
      <c r="G204" s="535" t="s">
        <v>1715</v>
      </c>
      <c r="H204" s="535" t="s">
        <v>1715</v>
      </c>
      <c r="I204" s="536" t="s">
        <v>1260</v>
      </c>
      <c r="J204" s="536" t="s">
        <v>1261</v>
      </c>
      <c r="K204" s="134"/>
    </row>
    <row r="205" spans="1:11" ht="12.9" customHeight="1">
      <c r="A205" s="134">
        <v>185</v>
      </c>
      <c r="B205" s="134">
        <v>5</v>
      </c>
      <c r="D205" s="542" t="s">
        <v>950</v>
      </c>
      <c r="E205" s="134"/>
      <c r="F205" s="535" t="s">
        <v>1712</v>
      </c>
      <c r="G205" s="535" t="s">
        <v>1712</v>
      </c>
      <c r="H205" s="535" t="s">
        <v>1712</v>
      </c>
      <c r="I205" s="536" t="s">
        <v>1260</v>
      </c>
      <c r="J205" s="536" t="s">
        <v>1261</v>
      </c>
      <c r="K205" s="134"/>
    </row>
    <row r="206" spans="1:11" ht="12.9" customHeight="1">
      <c r="A206" s="134">
        <v>186</v>
      </c>
      <c r="B206" s="134">
        <v>9</v>
      </c>
      <c r="C206" s="134"/>
      <c r="D206" s="542" t="s">
        <v>821</v>
      </c>
      <c r="E206" s="134"/>
      <c r="F206" s="535" t="s">
        <v>1729</v>
      </c>
      <c r="G206" s="535" t="s">
        <v>1729</v>
      </c>
      <c r="H206" s="535" t="s">
        <v>1729</v>
      </c>
      <c r="I206" s="536" t="s">
        <v>1260</v>
      </c>
      <c r="J206" s="536" t="s">
        <v>1261</v>
      </c>
      <c r="K206" s="134"/>
    </row>
    <row r="207" spans="1:11" ht="12.9" customHeight="1">
      <c r="A207" s="134">
        <v>187</v>
      </c>
      <c r="B207" s="134">
        <v>10</v>
      </c>
      <c r="C207" s="134"/>
      <c r="D207" s="542" t="s">
        <v>911</v>
      </c>
      <c r="E207" s="134"/>
      <c r="F207" s="535" t="s">
        <v>1730</v>
      </c>
      <c r="G207" s="535" t="s">
        <v>1730</v>
      </c>
      <c r="H207" s="535" t="s">
        <v>1730</v>
      </c>
      <c r="I207" s="536" t="s">
        <v>1260</v>
      </c>
      <c r="J207" s="536" t="s">
        <v>1261</v>
      </c>
      <c r="K207" s="134"/>
    </row>
  </sheetData>
  <autoFilter ref="J4:J121" xr:uid="{00000000-0009-0000-0000-00000F000000}"/>
  <mergeCells count="11">
    <mergeCell ref="K4:K5"/>
    <mergeCell ref="F4:F5"/>
    <mergeCell ref="G4:G5"/>
    <mergeCell ref="H4:H5"/>
    <mergeCell ref="I4:I5"/>
    <mergeCell ref="J4:J5"/>
    <mergeCell ref="A4:A5"/>
    <mergeCell ref="B4:B5"/>
    <mergeCell ref="C4:C5"/>
    <mergeCell ref="D4:D5"/>
    <mergeCell ref="E4:E5"/>
  </mergeCells>
  <conditionalFormatting sqref="D1:D5">
    <cfRule type="duplicateValues" dxfId="1523" priority="2748" stopIfTrue="1"/>
  </conditionalFormatting>
  <conditionalFormatting sqref="D7">
    <cfRule type="duplicateValues" dxfId="1522" priority="2370" stopIfTrue="1"/>
    <cfRule type="duplicateValues" dxfId="1521" priority="2369" stopIfTrue="1"/>
    <cfRule type="duplicateValues" dxfId="1520" priority="2368" stopIfTrue="1"/>
    <cfRule type="duplicateValues" dxfId="1519" priority="2367" stopIfTrue="1"/>
    <cfRule type="duplicateValues" dxfId="1518" priority="2366" stopIfTrue="1"/>
    <cfRule type="duplicateValues" dxfId="1517" priority="2365" stopIfTrue="1"/>
    <cfRule type="duplicateValues" dxfId="1516" priority="2364" stopIfTrue="1"/>
    <cfRule type="duplicateValues" dxfId="1515" priority="2363" stopIfTrue="1"/>
    <cfRule type="duplicateValues" dxfId="1514" priority="2362" stopIfTrue="1"/>
    <cfRule type="duplicateValues" dxfId="1513" priority="2361" stopIfTrue="1"/>
    <cfRule type="duplicateValues" dxfId="1512" priority="2360" stopIfTrue="1"/>
    <cfRule type="duplicateValues" dxfId="1511" priority="2359" stopIfTrue="1"/>
    <cfRule type="duplicateValues" dxfId="1510" priority="2358" stopIfTrue="1"/>
    <cfRule type="duplicateValues" dxfId="1509" priority="2371" stopIfTrue="1"/>
    <cfRule type="duplicateValues" dxfId="1508" priority="2372" stopIfTrue="1"/>
    <cfRule type="duplicateValues" dxfId="1507" priority="2373" stopIfTrue="1"/>
    <cfRule type="duplicateValues" dxfId="1506" priority="2374" stopIfTrue="1"/>
    <cfRule type="duplicateValues" dxfId="1505" priority="2375" stopIfTrue="1"/>
    <cfRule type="duplicateValues" dxfId="1504" priority="2376" stopIfTrue="1"/>
  </conditionalFormatting>
  <conditionalFormatting sqref="D7:D92 D94:D105">
    <cfRule type="duplicateValues" dxfId="1503" priority="2760"/>
  </conditionalFormatting>
  <conditionalFormatting sqref="D8">
    <cfRule type="duplicateValues" dxfId="1502" priority="2300" stopIfTrue="1"/>
    <cfRule type="duplicateValues" dxfId="1501" priority="2299" stopIfTrue="1"/>
    <cfRule type="duplicateValues" dxfId="1500" priority="2298" stopIfTrue="1"/>
    <cfRule type="duplicateValues" dxfId="1499" priority="2297" stopIfTrue="1"/>
    <cfRule type="duplicateValues" dxfId="1498" priority="2296" stopIfTrue="1"/>
    <cfRule type="duplicateValues" dxfId="1497" priority="2295" stopIfTrue="1"/>
    <cfRule type="duplicateValues" dxfId="1496" priority="2294" stopIfTrue="1"/>
    <cfRule type="duplicateValues" dxfId="1495" priority="2293" stopIfTrue="1"/>
    <cfRule type="duplicateValues" dxfId="1494" priority="2292" stopIfTrue="1"/>
    <cfRule type="duplicateValues" dxfId="1493" priority="2291" stopIfTrue="1"/>
    <cfRule type="duplicateValues" dxfId="1492" priority="2290" stopIfTrue="1"/>
    <cfRule type="duplicateValues" dxfId="1491" priority="2289" stopIfTrue="1"/>
    <cfRule type="duplicateValues" dxfId="1490" priority="2288" stopIfTrue="1"/>
    <cfRule type="duplicateValues" dxfId="1489" priority="2287" stopIfTrue="1"/>
    <cfRule type="duplicateValues" dxfId="1488" priority="2286" stopIfTrue="1"/>
    <cfRule type="duplicateValues" dxfId="1487" priority="2285" stopIfTrue="1"/>
    <cfRule type="duplicateValues" dxfId="1486" priority="2282" stopIfTrue="1"/>
    <cfRule type="duplicateValues" dxfId="1485" priority="2283" stopIfTrue="1"/>
    <cfRule type="duplicateValues" dxfId="1484" priority="2284" stopIfTrue="1"/>
  </conditionalFormatting>
  <conditionalFormatting sqref="D9">
    <cfRule type="duplicateValues" dxfId="1483" priority="2215" stopIfTrue="1"/>
    <cfRule type="duplicateValues" dxfId="1482" priority="2214" stopIfTrue="1"/>
    <cfRule type="duplicateValues" dxfId="1481" priority="2213" stopIfTrue="1"/>
    <cfRule type="duplicateValues" dxfId="1480" priority="2212" stopIfTrue="1"/>
    <cfRule type="duplicateValues" dxfId="1479" priority="2211" stopIfTrue="1"/>
    <cfRule type="duplicateValues" dxfId="1478" priority="2219" stopIfTrue="1"/>
    <cfRule type="duplicateValues" dxfId="1477" priority="2209" stopIfTrue="1"/>
    <cfRule type="duplicateValues" dxfId="1476" priority="2208" stopIfTrue="1"/>
    <cfRule type="duplicateValues" dxfId="1475" priority="2207" stopIfTrue="1"/>
    <cfRule type="duplicateValues" dxfId="1474" priority="2206" stopIfTrue="1"/>
    <cfRule type="duplicateValues" dxfId="1473" priority="2205" stopIfTrue="1"/>
    <cfRule type="duplicateValues" dxfId="1472" priority="2204" stopIfTrue="1"/>
    <cfRule type="duplicateValues" dxfId="1471" priority="2218" stopIfTrue="1"/>
    <cfRule type="duplicateValues" dxfId="1470" priority="2217" stopIfTrue="1"/>
    <cfRule type="duplicateValues" dxfId="1469" priority="2216" stopIfTrue="1"/>
    <cfRule type="duplicateValues" dxfId="1468" priority="2224" stopIfTrue="1"/>
    <cfRule type="duplicateValues" dxfId="1467" priority="2222" stopIfTrue="1"/>
    <cfRule type="duplicateValues" dxfId="1466" priority="2221" stopIfTrue="1"/>
    <cfRule type="duplicateValues" dxfId="1465" priority="2220" stopIfTrue="1"/>
    <cfRule type="duplicateValues" dxfId="1464" priority="2210" stopIfTrue="1"/>
  </conditionalFormatting>
  <conditionalFormatting sqref="D10">
    <cfRule type="duplicateValues" dxfId="1463" priority="2061" stopIfTrue="1"/>
    <cfRule type="duplicateValues" dxfId="1462" priority="2060" stopIfTrue="1"/>
    <cfRule type="duplicateValues" dxfId="1461" priority="2059" stopIfTrue="1"/>
    <cfRule type="duplicateValues" dxfId="1460" priority="2058" stopIfTrue="1"/>
    <cfRule type="duplicateValues" dxfId="1459" priority="2057" stopIfTrue="1"/>
    <cfRule type="duplicateValues" dxfId="1458" priority="2056" stopIfTrue="1"/>
    <cfRule type="duplicateValues" dxfId="1457" priority="2055" stopIfTrue="1"/>
    <cfRule type="duplicateValues" dxfId="1456" priority="2054" stopIfTrue="1"/>
    <cfRule type="duplicateValues" dxfId="1455" priority="2053" stopIfTrue="1"/>
    <cfRule type="duplicateValues" dxfId="1454" priority="2052" stopIfTrue="1"/>
    <cfRule type="duplicateValues" dxfId="1453" priority="2051" stopIfTrue="1"/>
    <cfRule type="duplicateValues" dxfId="1452" priority="2050" stopIfTrue="1"/>
    <cfRule type="duplicateValues" dxfId="1451" priority="2070" stopIfTrue="1"/>
    <cfRule type="duplicateValues" dxfId="1450" priority="2068" stopIfTrue="1"/>
    <cfRule type="duplicateValues" dxfId="1449" priority="2067" stopIfTrue="1"/>
    <cfRule type="duplicateValues" dxfId="1448" priority="2066" stopIfTrue="1"/>
    <cfRule type="duplicateValues" dxfId="1447" priority="2065" stopIfTrue="1"/>
    <cfRule type="duplicateValues" dxfId="1446" priority="2064" stopIfTrue="1"/>
    <cfRule type="duplicateValues" dxfId="1445" priority="2063" stopIfTrue="1"/>
    <cfRule type="duplicateValues" dxfId="1444" priority="2062" stopIfTrue="1"/>
  </conditionalFormatting>
  <conditionalFormatting sqref="D11:D13">
    <cfRule type="duplicateValues" dxfId="1443" priority="1907" stopIfTrue="1"/>
    <cfRule type="duplicateValues" dxfId="1442" priority="1906" stopIfTrue="1"/>
    <cfRule type="duplicateValues" dxfId="1441" priority="1905" stopIfTrue="1"/>
    <cfRule type="duplicateValues" dxfId="1440" priority="1904" stopIfTrue="1"/>
    <cfRule type="duplicateValues" dxfId="1439" priority="1903" stopIfTrue="1"/>
    <cfRule type="duplicateValues" dxfId="1438" priority="1902" stopIfTrue="1"/>
    <cfRule type="duplicateValues" dxfId="1437" priority="1901" stopIfTrue="1"/>
    <cfRule type="duplicateValues" dxfId="1436" priority="1900" stopIfTrue="1"/>
    <cfRule type="duplicateValues" dxfId="1435" priority="1899" stopIfTrue="1"/>
    <cfRule type="duplicateValues" dxfId="1434" priority="1916" stopIfTrue="1"/>
    <cfRule type="duplicateValues" dxfId="1433" priority="1897" stopIfTrue="1"/>
    <cfRule type="duplicateValues" dxfId="1432" priority="1896" stopIfTrue="1"/>
    <cfRule type="duplicateValues" dxfId="1431" priority="1898" stopIfTrue="1"/>
    <cfRule type="duplicateValues" dxfId="1430" priority="1914" stopIfTrue="1"/>
    <cfRule type="duplicateValues" dxfId="1429" priority="1913" stopIfTrue="1"/>
    <cfRule type="duplicateValues" dxfId="1428" priority="1912" stopIfTrue="1"/>
    <cfRule type="duplicateValues" dxfId="1427" priority="1911" stopIfTrue="1"/>
    <cfRule type="duplicateValues" dxfId="1426" priority="1910" stopIfTrue="1"/>
    <cfRule type="duplicateValues" dxfId="1425" priority="1909" stopIfTrue="1"/>
    <cfRule type="duplicateValues" dxfId="1424" priority="1908" stopIfTrue="1"/>
  </conditionalFormatting>
  <conditionalFormatting sqref="D14:D16">
    <cfRule type="duplicateValues" dxfId="1423" priority="1753" stopIfTrue="1"/>
    <cfRule type="duplicateValues" dxfId="1422" priority="1752" stopIfTrue="1"/>
    <cfRule type="duplicateValues" dxfId="1421" priority="1751" stopIfTrue="1"/>
    <cfRule type="duplicateValues" dxfId="1420" priority="1750" stopIfTrue="1"/>
    <cfRule type="duplicateValues" dxfId="1419" priority="1762" stopIfTrue="1"/>
    <cfRule type="duplicateValues" dxfId="1418" priority="1748" stopIfTrue="1"/>
    <cfRule type="duplicateValues" dxfId="1417" priority="1747" stopIfTrue="1"/>
    <cfRule type="duplicateValues" dxfId="1416" priority="1746" stopIfTrue="1"/>
    <cfRule type="duplicateValues" dxfId="1415" priority="1745" stopIfTrue="1"/>
    <cfRule type="duplicateValues" dxfId="1414" priority="1744" stopIfTrue="1"/>
    <cfRule type="duplicateValues" dxfId="1413" priority="1743" stopIfTrue="1"/>
    <cfRule type="duplicateValues" dxfId="1412" priority="1742" stopIfTrue="1"/>
    <cfRule type="duplicateValues" dxfId="1411" priority="1760" stopIfTrue="1"/>
    <cfRule type="duplicateValues" dxfId="1410" priority="1759" stopIfTrue="1"/>
    <cfRule type="duplicateValues" dxfId="1409" priority="1758" stopIfTrue="1"/>
    <cfRule type="duplicateValues" dxfId="1408" priority="1757" stopIfTrue="1"/>
    <cfRule type="duplicateValues" dxfId="1407" priority="1756" stopIfTrue="1"/>
    <cfRule type="duplicateValues" dxfId="1406" priority="1755" stopIfTrue="1"/>
    <cfRule type="duplicateValues" dxfId="1405" priority="1754" stopIfTrue="1"/>
    <cfRule type="duplicateValues" dxfId="1404" priority="1749" stopIfTrue="1"/>
  </conditionalFormatting>
  <conditionalFormatting sqref="D17">
    <cfRule type="duplicateValues" dxfId="1403" priority="1600" stopIfTrue="1"/>
    <cfRule type="duplicateValues" dxfId="1402" priority="1599" stopIfTrue="1"/>
    <cfRule type="duplicateValues" dxfId="1401" priority="1597" stopIfTrue="1"/>
    <cfRule type="duplicateValues" dxfId="1400" priority="1596" stopIfTrue="1"/>
    <cfRule type="duplicateValues" dxfId="1399" priority="1595" stopIfTrue="1"/>
    <cfRule type="duplicateValues" dxfId="1398" priority="1594" stopIfTrue="1"/>
    <cfRule type="duplicateValues" dxfId="1397" priority="1593" stopIfTrue="1"/>
    <cfRule type="duplicateValues" dxfId="1396" priority="1592" stopIfTrue="1"/>
    <cfRule type="duplicateValues" dxfId="1395" priority="1591" stopIfTrue="1"/>
    <cfRule type="duplicateValues" dxfId="1394" priority="1590" stopIfTrue="1"/>
    <cfRule type="duplicateValues" dxfId="1393" priority="1589" stopIfTrue="1"/>
    <cfRule type="duplicateValues" dxfId="1392" priority="1598" stopIfTrue="1"/>
    <cfRule type="duplicateValues" dxfId="1391" priority="1608" stopIfTrue="1"/>
    <cfRule type="duplicateValues" dxfId="1390" priority="1607" stopIfTrue="1"/>
    <cfRule type="duplicateValues" dxfId="1389" priority="1606" stopIfTrue="1"/>
    <cfRule type="duplicateValues" dxfId="1388" priority="1605" stopIfTrue="1"/>
    <cfRule type="duplicateValues" dxfId="1387" priority="1604" stopIfTrue="1"/>
    <cfRule type="duplicateValues" dxfId="1386" priority="1603" stopIfTrue="1"/>
    <cfRule type="duplicateValues" dxfId="1385" priority="1602" stopIfTrue="1"/>
    <cfRule type="duplicateValues" dxfId="1384" priority="1601" stopIfTrue="1"/>
  </conditionalFormatting>
  <conditionalFormatting sqref="D18">
    <cfRule type="duplicateValues" dxfId="1383" priority="1580" stopIfTrue="1"/>
    <cfRule type="duplicateValues" dxfId="1382" priority="1579" stopIfTrue="1"/>
    <cfRule type="duplicateValues" dxfId="1381" priority="1578" stopIfTrue="1"/>
    <cfRule type="duplicateValues" dxfId="1380" priority="1577" stopIfTrue="1"/>
    <cfRule type="duplicateValues" dxfId="1379" priority="1576" stopIfTrue="1"/>
    <cfRule type="duplicateValues" dxfId="1378" priority="1575" stopIfTrue="1"/>
    <cfRule type="duplicateValues" dxfId="1377" priority="1574" stopIfTrue="1"/>
    <cfRule type="duplicateValues" dxfId="1376" priority="1573" stopIfTrue="1"/>
    <cfRule type="duplicateValues" dxfId="1375" priority="1572" stopIfTrue="1"/>
    <cfRule type="duplicateValues" dxfId="1374" priority="1571" stopIfTrue="1"/>
    <cfRule type="duplicateValues" dxfId="1373" priority="1570" stopIfTrue="1"/>
    <cfRule type="duplicateValues" dxfId="1372" priority="1569" stopIfTrue="1"/>
    <cfRule type="duplicateValues" dxfId="1371" priority="1583" stopIfTrue="1"/>
    <cfRule type="duplicateValues" dxfId="1370" priority="1582" stopIfTrue="1"/>
    <cfRule type="duplicateValues" dxfId="1369" priority="1581" stopIfTrue="1"/>
    <cfRule type="duplicateValues" dxfId="1368" priority="1587" stopIfTrue="1"/>
    <cfRule type="duplicateValues" dxfId="1367" priority="1586" stopIfTrue="1"/>
    <cfRule type="duplicateValues" dxfId="1366" priority="1588" stopIfTrue="1"/>
    <cfRule type="duplicateValues" dxfId="1365" priority="1585" stopIfTrue="1"/>
    <cfRule type="duplicateValues" dxfId="1364" priority="1584" stopIfTrue="1"/>
  </conditionalFormatting>
  <conditionalFormatting sqref="D19">
    <cfRule type="duplicateValues" dxfId="1363" priority="1568" stopIfTrue="1"/>
    <cfRule type="duplicateValues" dxfId="1362" priority="1567" stopIfTrue="1"/>
    <cfRule type="duplicateValues" dxfId="1361" priority="1566" stopIfTrue="1"/>
    <cfRule type="duplicateValues" dxfId="1360" priority="1565" stopIfTrue="1"/>
    <cfRule type="duplicateValues" dxfId="1359" priority="1564" stopIfTrue="1"/>
    <cfRule type="duplicateValues" dxfId="1358" priority="1563" stopIfTrue="1"/>
    <cfRule type="duplicateValues" dxfId="1357" priority="1562" stopIfTrue="1"/>
    <cfRule type="duplicateValues" dxfId="1356" priority="1561" stopIfTrue="1"/>
    <cfRule type="duplicateValues" dxfId="1355" priority="1560" stopIfTrue="1"/>
    <cfRule type="duplicateValues" dxfId="1354" priority="1559" stopIfTrue="1"/>
    <cfRule type="duplicateValues" dxfId="1353" priority="1558" stopIfTrue="1"/>
    <cfRule type="duplicateValues" dxfId="1352" priority="1557" stopIfTrue="1"/>
    <cfRule type="duplicateValues" dxfId="1351" priority="1556" stopIfTrue="1"/>
    <cfRule type="duplicateValues" dxfId="1350" priority="1555" stopIfTrue="1"/>
    <cfRule type="duplicateValues" dxfId="1349" priority="1554" stopIfTrue="1"/>
    <cfRule type="duplicateValues" dxfId="1348" priority="1553" stopIfTrue="1"/>
    <cfRule type="duplicateValues" dxfId="1347" priority="1552" stopIfTrue="1"/>
    <cfRule type="duplicateValues" dxfId="1346" priority="1551" stopIfTrue="1"/>
    <cfRule type="duplicateValues" dxfId="1345" priority="1549" stopIfTrue="1"/>
    <cfRule type="duplicateValues" dxfId="1344" priority="1550" stopIfTrue="1"/>
  </conditionalFormatting>
  <conditionalFormatting sqref="D20:D22">
    <cfRule type="duplicateValues" dxfId="1343" priority="1540" stopIfTrue="1"/>
    <cfRule type="duplicateValues" dxfId="1342" priority="1539" stopIfTrue="1"/>
    <cfRule type="duplicateValues" dxfId="1341" priority="1538" stopIfTrue="1"/>
    <cfRule type="duplicateValues" dxfId="1340" priority="1537" stopIfTrue="1"/>
    <cfRule type="duplicateValues" dxfId="1339" priority="1536" stopIfTrue="1"/>
    <cfRule type="duplicateValues" dxfId="1338" priority="1542" stopIfTrue="1"/>
    <cfRule type="duplicateValues" dxfId="1337" priority="1534" stopIfTrue="1"/>
    <cfRule type="duplicateValues" dxfId="1336" priority="1533" stopIfTrue="1"/>
    <cfRule type="duplicateValues" dxfId="1335" priority="1532" stopIfTrue="1"/>
    <cfRule type="duplicateValues" dxfId="1334" priority="1531" stopIfTrue="1"/>
    <cfRule type="duplicateValues" dxfId="1333" priority="1530" stopIfTrue="1"/>
    <cfRule type="duplicateValues" dxfId="1332" priority="1529" stopIfTrue="1"/>
    <cfRule type="duplicateValues" dxfId="1331" priority="1541" stopIfTrue="1"/>
    <cfRule type="duplicateValues" dxfId="1330" priority="1548" stopIfTrue="1"/>
    <cfRule type="duplicateValues" dxfId="1329" priority="1547" stopIfTrue="1"/>
    <cfRule type="duplicateValues" dxfId="1328" priority="1546" stopIfTrue="1"/>
    <cfRule type="duplicateValues" dxfId="1327" priority="1545" stopIfTrue="1"/>
    <cfRule type="duplicateValues" dxfId="1326" priority="1544" stopIfTrue="1"/>
    <cfRule type="duplicateValues" dxfId="1325" priority="1543" stopIfTrue="1"/>
    <cfRule type="duplicateValues" dxfId="1324" priority="1535" stopIfTrue="1"/>
  </conditionalFormatting>
  <conditionalFormatting sqref="D23">
    <cfRule type="duplicateValues" dxfId="1323" priority="1520" stopIfTrue="1"/>
    <cfRule type="duplicateValues" dxfId="1322" priority="1519" stopIfTrue="1"/>
    <cfRule type="duplicateValues" dxfId="1321" priority="1518" stopIfTrue="1"/>
    <cfRule type="duplicateValues" dxfId="1320" priority="1517" stopIfTrue="1"/>
    <cfRule type="duplicateValues" dxfId="1319" priority="1516" stopIfTrue="1"/>
    <cfRule type="duplicateValues" dxfId="1318" priority="1515" stopIfTrue="1"/>
    <cfRule type="duplicateValues" dxfId="1317" priority="1514" stopIfTrue="1"/>
    <cfRule type="duplicateValues" dxfId="1316" priority="1513" stopIfTrue="1"/>
    <cfRule type="duplicateValues" dxfId="1315" priority="1512" stopIfTrue="1"/>
    <cfRule type="duplicateValues" dxfId="1314" priority="1511" stopIfTrue="1"/>
    <cfRule type="duplicateValues" dxfId="1313" priority="1510" stopIfTrue="1"/>
    <cfRule type="duplicateValues" dxfId="1312" priority="1509" stopIfTrue="1"/>
    <cfRule type="duplicateValues" dxfId="1311" priority="1525" stopIfTrue="1"/>
    <cfRule type="duplicateValues" dxfId="1310" priority="1528" stopIfTrue="1"/>
    <cfRule type="duplicateValues" dxfId="1309" priority="1527" stopIfTrue="1"/>
    <cfRule type="duplicateValues" dxfId="1308" priority="1526" stopIfTrue="1"/>
    <cfRule type="duplicateValues" dxfId="1307" priority="1524" stopIfTrue="1"/>
    <cfRule type="duplicateValues" dxfId="1306" priority="1523" stopIfTrue="1"/>
    <cfRule type="duplicateValues" dxfId="1305" priority="1522" stopIfTrue="1"/>
    <cfRule type="duplicateValues" dxfId="1304" priority="1521" stopIfTrue="1"/>
  </conditionalFormatting>
  <conditionalFormatting sqref="D24">
    <cfRule type="duplicateValues" dxfId="1303" priority="1500" stopIfTrue="1"/>
    <cfRule type="duplicateValues" dxfId="1302" priority="1499" stopIfTrue="1"/>
    <cfRule type="duplicateValues" dxfId="1301" priority="1498" stopIfTrue="1"/>
    <cfRule type="duplicateValues" dxfId="1300" priority="1497" stopIfTrue="1"/>
    <cfRule type="duplicateValues" dxfId="1299" priority="1496" stopIfTrue="1"/>
    <cfRule type="duplicateValues" dxfId="1298" priority="1495" stopIfTrue="1"/>
    <cfRule type="duplicateValues" dxfId="1297" priority="1494" stopIfTrue="1"/>
    <cfRule type="duplicateValues" dxfId="1296" priority="1508" stopIfTrue="1"/>
    <cfRule type="duplicateValues" dxfId="1295" priority="1492" stopIfTrue="1"/>
    <cfRule type="duplicateValues" dxfId="1294" priority="1491" stopIfTrue="1"/>
    <cfRule type="duplicateValues" dxfId="1293" priority="1490" stopIfTrue="1"/>
    <cfRule type="duplicateValues" dxfId="1292" priority="1489" stopIfTrue="1"/>
    <cfRule type="duplicateValues" dxfId="1291" priority="1493" stopIfTrue="1"/>
    <cfRule type="duplicateValues" dxfId="1290" priority="1507" stopIfTrue="1"/>
    <cfRule type="duplicateValues" dxfId="1289" priority="1506" stopIfTrue="1"/>
    <cfRule type="duplicateValues" dxfId="1288" priority="1505" stopIfTrue="1"/>
    <cfRule type="duplicateValues" dxfId="1287" priority="1504" stopIfTrue="1"/>
    <cfRule type="duplicateValues" dxfId="1286" priority="1503" stopIfTrue="1"/>
    <cfRule type="duplicateValues" dxfId="1285" priority="1502" stopIfTrue="1"/>
    <cfRule type="duplicateValues" dxfId="1284" priority="1501" stopIfTrue="1"/>
  </conditionalFormatting>
  <conditionalFormatting sqref="D25">
    <cfRule type="duplicateValues" dxfId="1283" priority="1480" stopIfTrue="1"/>
    <cfRule type="duplicateValues" dxfId="1282" priority="1479" stopIfTrue="1"/>
    <cfRule type="duplicateValues" dxfId="1281" priority="1478" stopIfTrue="1"/>
    <cfRule type="duplicateValues" dxfId="1280" priority="1477" stopIfTrue="1"/>
    <cfRule type="duplicateValues" dxfId="1279" priority="1488" stopIfTrue="1"/>
    <cfRule type="duplicateValues" dxfId="1278" priority="1475" stopIfTrue="1"/>
    <cfRule type="duplicateValues" dxfId="1277" priority="1474" stopIfTrue="1"/>
    <cfRule type="duplicateValues" dxfId="1276" priority="1473" stopIfTrue="1"/>
    <cfRule type="duplicateValues" dxfId="1275" priority="1472" stopIfTrue="1"/>
    <cfRule type="duplicateValues" dxfId="1274" priority="1471" stopIfTrue="1"/>
    <cfRule type="duplicateValues" dxfId="1273" priority="1470" stopIfTrue="1"/>
    <cfRule type="duplicateValues" dxfId="1272" priority="1469" stopIfTrue="1"/>
    <cfRule type="duplicateValues" dxfId="1271" priority="1487" stopIfTrue="1"/>
    <cfRule type="duplicateValues" dxfId="1270" priority="1486" stopIfTrue="1"/>
    <cfRule type="duplicateValues" dxfId="1269" priority="1485" stopIfTrue="1"/>
    <cfRule type="duplicateValues" dxfId="1268" priority="1484" stopIfTrue="1"/>
    <cfRule type="duplicateValues" dxfId="1267" priority="1483" stopIfTrue="1"/>
    <cfRule type="duplicateValues" dxfId="1266" priority="1482" stopIfTrue="1"/>
    <cfRule type="duplicateValues" dxfId="1265" priority="1481" stopIfTrue="1"/>
    <cfRule type="duplicateValues" dxfId="1264" priority="1476" stopIfTrue="1"/>
  </conditionalFormatting>
  <conditionalFormatting sqref="D26">
    <cfRule type="duplicateValues" dxfId="1263" priority="1460" stopIfTrue="1"/>
    <cfRule type="duplicateValues" dxfId="1262" priority="1459" stopIfTrue="1"/>
    <cfRule type="duplicateValues" dxfId="1261" priority="1458" stopIfTrue="1"/>
    <cfRule type="duplicateValues" dxfId="1260" priority="1457" stopIfTrue="1"/>
    <cfRule type="duplicateValues" dxfId="1259" priority="1456" stopIfTrue="1"/>
    <cfRule type="duplicateValues" dxfId="1258" priority="1455" stopIfTrue="1"/>
    <cfRule type="duplicateValues" dxfId="1257" priority="1454" stopIfTrue="1"/>
    <cfRule type="duplicateValues" dxfId="1256" priority="1453" stopIfTrue="1"/>
    <cfRule type="duplicateValues" dxfId="1255" priority="1452" stopIfTrue="1"/>
    <cfRule type="duplicateValues" dxfId="1254" priority="1451" stopIfTrue="1"/>
    <cfRule type="duplicateValues" dxfId="1253" priority="1450" stopIfTrue="1"/>
    <cfRule type="duplicateValues" dxfId="1252" priority="1449" stopIfTrue="1"/>
    <cfRule type="duplicateValues" dxfId="1251" priority="1464" stopIfTrue="1"/>
    <cfRule type="duplicateValues" dxfId="1250" priority="1468" stopIfTrue="1"/>
    <cfRule type="duplicateValues" dxfId="1249" priority="1467" stopIfTrue="1"/>
    <cfRule type="duplicateValues" dxfId="1248" priority="1466" stopIfTrue="1"/>
    <cfRule type="duplicateValues" dxfId="1247" priority="1465" stopIfTrue="1"/>
    <cfRule type="duplicateValues" dxfId="1246" priority="1463" stopIfTrue="1"/>
    <cfRule type="duplicateValues" dxfId="1245" priority="1462" stopIfTrue="1"/>
    <cfRule type="duplicateValues" dxfId="1244" priority="1461" stopIfTrue="1"/>
  </conditionalFormatting>
  <conditionalFormatting sqref="D27">
    <cfRule type="duplicateValues" dxfId="1243" priority="1440" stopIfTrue="1"/>
    <cfRule type="duplicateValues" dxfId="1242" priority="1439" stopIfTrue="1"/>
    <cfRule type="duplicateValues" dxfId="1241" priority="1438" stopIfTrue="1"/>
    <cfRule type="duplicateValues" dxfId="1240" priority="1437" stopIfTrue="1"/>
    <cfRule type="duplicateValues" dxfId="1239" priority="1436" stopIfTrue="1"/>
    <cfRule type="duplicateValues" dxfId="1238" priority="1435" stopIfTrue="1"/>
    <cfRule type="duplicateValues" dxfId="1237" priority="1434" stopIfTrue="1"/>
    <cfRule type="duplicateValues" dxfId="1236" priority="1433" stopIfTrue="1"/>
    <cfRule type="duplicateValues" dxfId="1235" priority="1432" stopIfTrue="1"/>
    <cfRule type="duplicateValues" dxfId="1234" priority="1431" stopIfTrue="1"/>
    <cfRule type="duplicateValues" dxfId="1233" priority="1430" stopIfTrue="1"/>
    <cfRule type="duplicateValues" dxfId="1232" priority="1429" stopIfTrue="1"/>
    <cfRule type="duplicateValues" dxfId="1231" priority="1448" stopIfTrue="1"/>
    <cfRule type="duplicateValues" dxfId="1230" priority="1441" stopIfTrue="1"/>
    <cfRule type="duplicateValues" dxfId="1229" priority="1447" stopIfTrue="1"/>
    <cfRule type="duplicateValues" dxfId="1228" priority="1446" stopIfTrue="1"/>
    <cfRule type="duplicateValues" dxfId="1227" priority="1445" stopIfTrue="1"/>
    <cfRule type="duplicateValues" dxfId="1226" priority="1444" stopIfTrue="1"/>
    <cfRule type="duplicateValues" dxfId="1225" priority="1443" stopIfTrue="1"/>
    <cfRule type="duplicateValues" dxfId="1224" priority="1442" stopIfTrue="1"/>
  </conditionalFormatting>
  <conditionalFormatting sqref="D28">
    <cfRule type="duplicateValues" dxfId="1223" priority="1428" stopIfTrue="1"/>
    <cfRule type="duplicateValues" dxfId="1222" priority="1427" stopIfTrue="1"/>
    <cfRule type="duplicateValues" dxfId="1221" priority="1426" stopIfTrue="1"/>
    <cfRule type="duplicateValues" dxfId="1220" priority="1425" stopIfTrue="1"/>
    <cfRule type="duplicateValues" dxfId="1219" priority="1424" stopIfTrue="1"/>
    <cfRule type="duplicateValues" dxfId="1218" priority="1423" stopIfTrue="1"/>
    <cfRule type="duplicateValues" dxfId="1217" priority="1422" stopIfTrue="1"/>
    <cfRule type="duplicateValues" dxfId="1216" priority="1421" stopIfTrue="1"/>
    <cfRule type="duplicateValues" dxfId="1215" priority="1420" stopIfTrue="1"/>
    <cfRule type="duplicateValues" dxfId="1214" priority="1419" stopIfTrue="1"/>
  </conditionalFormatting>
  <conditionalFormatting sqref="D29">
    <cfRule type="duplicateValues" dxfId="1213" priority="1418" stopIfTrue="1"/>
    <cfRule type="duplicateValues" dxfId="1212" priority="1417" stopIfTrue="1"/>
    <cfRule type="duplicateValues" dxfId="1211" priority="1416" stopIfTrue="1"/>
    <cfRule type="duplicateValues" dxfId="1210" priority="1415" stopIfTrue="1"/>
    <cfRule type="duplicateValues" dxfId="1209" priority="1414" stopIfTrue="1"/>
    <cfRule type="duplicateValues" dxfId="1208" priority="1405" stopIfTrue="1"/>
    <cfRule type="duplicateValues" dxfId="1207" priority="1404" stopIfTrue="1"/>
    <cfRule type="duplicateValues" dxfId="1206" priority="1403" stopIfTrue="1"/>
    <cfRule type="duplicateValues" dxfId="1205" priority="1402" stopIfTrue="1"/>
    <cfRule type="duplicateValues" dxfId="1204" priority="1401" stopIfTrue="1"/>
    <cfRule type="duplicateValues" dxfId="1203" priority="1400" stopIfTrue="1"/>
    <cfRule type="duplicateValues" dxfId="1202" priority="1412" stopIfTrue="1"/>
    <cfRule type="duplicateValues" dxfId="1201" priority="1398" stopIfTrue="1"/>
    <cfRule type="duplicateValues" dxfId="1200" priority="1397" stopIfTrue="1"/>
    <cfRule type="duplicateValues" dxfId="1199" priority="1396" stopIfTrue="1"/>
    <cfRule type="duplicateValues" dxfId="1198" priority="1395" stopIfTrue="1"/>
    <cfRule type="duplicateValues" dxfId="1197" priority="1411" stopIfTrue="1"/>
    <cfRule type="duplicateValues" dxfId="1196" priority="1413" stopIfTrue="1"/>
    <cfRule type="duplicateValues" dxfId="1195" priority="1410" stopIfTrue="1"/>
    <cfRule type="duplicateValues" dxfId="1194" priority="1409" stopIfTrue="1"/>
    <cfRule type="duplicateValues" dxfId="1193" priority="1408" stopIfTrue="1"/>
    <cfRule type="duplicateValues" dxfId="1192" priority="1407" stopIfTrue="1"/>
    <cfRule type="duplicateValues" dxfId="1191" priority="1406" stopIfTrue="1"/>
    <cfRule type="duplicateValues" dxfId="1190" priority="1399" stopIfTrue="1"/>
  </conditionalFormatting>
  <conditionalFormatting sqref="D30:D31">
    <cfRule type="duplicateValues" dxfId="1189" priority="1386" stopIfTrue="1"/>
    <cfRule type="duplicateValues" dxfId="1188" priority="1385" stopIfTrue="1"/>
    <cfRule type="duplicateValues" dxfId="1187" priority="1384" stopIfTrue="1"/>
    <cfRule type="duplicateValues" dxfId="1186" priority="1383" stopIfTrue="1"/>
    <cfRule type="duplicateValues" dxfId="1185" priority="1382" stopIfTrue="1"/>
    <cfRule type="duplicateValues" dxfId="1184" priority="1381" stopIfTrue="1"/>
    <cfRule type="duplicateValues" dxfId="1183" priority="1380" stopIfTrue="1"/>
    <cfRule type="duplicateValues" dxfId="1182" priority="1379" stopIfTrue="1"/>
    <cfRule type="duplicateValues" dxfId="1181" priority="1378" stopIfTrue="1"/>
    <cfRule type="duplicateValues" dxfId="1180" priority="1377" stopIfTrue="1"/>
    <cfRule type="duplicateValues" dxfId="1179" priority="1376" stopIfTrue="1"/>
    <cfRule type="duplicateValues" dxfId="1178" priority="1375" stopIfTrue="1"/>
    <cfRule type="duplicateValues" dxfId="1177" priority="1374" stopIfTrue="1"/>
    <cfRule type="duplicateValues" dxfId="1176" priority="1373" stopIfTrue="1"/>
    <cfRule type="duplicateValues" dxfId="1175" priority="1372" stopIfTrue="1"/>
    <cfRule type="duplicateValues" dxfId="1174" priority="1371" stopIfTrue="1"/>
    <cfRule type="duplicateValues" dxfId="1173" priority="1370" stopIfTrue="1"/>
    <cfRule type="duplicateValues" dxfId="1172" priority="1369" stopIfTrue="1"/>
    <cfRule type="duplicateValues" dxfId="1171" priority="1368" stopIfTrue="1"/>
    <cfRule type="duplicateValues" dxfId="1170" priority="1367" stopIfTrue="1"/>
    <cfRule type="duplicateValues" dxfId="1169" priority="1366" stopIfTrue="1"/>
    <cfRule type="duplicateValues" dxfId="1168" priority="1365" stopIfTrue="1"/>
    <cfRule type="duplicateValues" dxfId="1167" priority="1364" stopIfTrue="1"/>
    <cfRule type="duplicateValues" dxfId="1166" priority="1363" stopIfTrue="1"/>
    <cfRule type="duplicateValues" dxfId="1165" priority="1362" stopIfTrue="1"/>
    <cfRule type="duplicateValues" dxfId="1164" priority="1361" stopIfTrue="1"/>
    <cfRule type="duplicateValues" dxfId="1163" priority="1360" stopIfTrue="1"/>
    <cfRule type="duplicateValues" dxfId="1162" priority="1359" stopIfTrue="1"/>
    <cfRule type="duplicateValues" dxfId="1161" priority="1358" stopIfTrue="1"/>
    <cfRule type="duplicateValues" dxfId="1160" priority="1357" stopIfTrue="1"/>
    <cfRule type="duplicateValues" dxfId="1159" priority="1394" stopIfTrue="1"/>
    <cfRule type="duplicateValues" dxfId="1158" priority="1393" stopIfTrue="1"/>
    <cfRule type="duplicateValues" dxfId="1157" priority="1392" stopIfTrue="1"/>
    <cfRule type="duplicateValues" dxfId="1156" priority="1391" stopIfTrue="1"/>
    <cfRule type="duplicateValues" dxfId="1155" priority="1390" stopIfTrue="1"/>
    <cfRule type="duplicateValues" dxfId="1154" priority="1389" stopIfTrue="1"/>
    <cfRule type="duplicateValues" dxfId="1153" priority="1388" stopIfTrue="1"/>
    <cfRule type="duplicateValues" dxfId="1152" priority="1387" stopIfTrue="1"/>
  </conditionalFormatting>
  <conditionalFormatting sqref="D45">
    <cfRule type="duplicateValues" dxfId="1151" priority="1356" stopIfTrue="1"/>
    <cfRule type="duplicateValues" dxfId="1150" priority="1355" stopIfTrue="1"/>
  </conditionalFormatting>
  <conditionalFormatting sqref="D46">
    <cfRule type="duplicateValues" dxfId="1149" priority="1354" stopIfTrue="1"/>
    <cfRule type="duplicateValues" dxfId="1148" priority="1353" stopIfTrue="1"/>
  </conditionalFormatting>
  <conditionalFormatting sqref="D47">
    <cfRule type="duplicateValues" dxfId="1147" priority="1352" stopIfTrue="1"/>
    <cfRule type="duplicateValues" dxfId="1146" priority="1351" stopIfTrue="1"/>
  </conditionalFormatting>
  <conditionalFormatting sqref="D48">
    <cfRule type="duplicateValues" dxfId="1145" priority="1344" stopIfTrue="1"/>
    <cfRule type="duplicateValues" dxfId="1144" priority="1343" stopIfTrue="1"/>
    <cfRule type="duplicateValues" dxfId="1143" priority="1350" stopIfTrue="1"/>
    <cfRule type="duplicateValues" dxfId="1142" priority="1349" stopIfTrue="1"/>
  </conditionalFormatting>
  <conditionalFormatting sqref="D49">
    <cfRule type="duplicateValues" dxfId="1141" priority="1348" stopIfTrue="1"/>
    <cfRule type="duplicateValues" dxfId="1140" priority="1347" stopIfTrue="1"/>
    <cfRule type="duplicateValues" dxfId="1139" priority="1341" stopIfTrue="1"/>
    <cfRule type="duplicateValues" dxfId="1138" priority="1340" stopIfTrue="1"/>
    <cfRule type="duplicateValues" dxfId="1137" priority="1339" stopIfTrue="1"/>
    <cfRule type="duplicateValues" dxfId="1136" priority="1342" stopIfTrue="1"/>
  </conditionalFormatting>
  <conditionalFormatting sqref="D50">
    <cfRule type="duplicateValues" dxfId="1135" priority="1346" stopIfTrue="1"/>
    <cfRule type="duplicateValues" dxfId="1134" priority="1345" stopIfTrue="1"/>
    <cfRule type="duplicateValues" dxfId="1133" priority="1338" stopIfTrue="1"/>
    <cfRule type="duplicateValues" dxfId="1132" priority="1337" stopIfTrue="1"/>
    <cfRule type="duplicateValues" dxfId="1131" priority="1336" stopIfTrue="1"/>
    <cfRule type="duplicateValues" dxfId="1130" priority="1335" stopIfTrue="1"/>
    <cfRule type="duplicateValues" dxfId="1129" priority="1334" stopIfTrue="1"/>
    <cfRule type="duplicateValues" dxfId="1128" priority="1333" stopIfTrue="1"/>
  </conditionalFormatting>
  <conditionalFormatting sqref="D51">
    <cfRule type="duplicateValues" dxfId="1127" priority="1327" stopIfTrue="1"/>
    <cfRule type="duplicateValues" dxfId="1126" priority="1332" stopIfTrue="1"/>
    <cfRule type="duplicateValues" dxfId="1125" priority="1331" stopIfTrue="1"/>
    <cfRule type="expression" dxfId="1124" priority="1329" stopIfTrue="1">
      <formula>IF(#REF!="TEN",TRUE,FALSE)</formula>
    </cfRule>
    <cfRule type="duplicateValues" dxfId="1123" priority="1328" stopIfTrue="1"/>
  </conditionalFormatting>
  <conditionalFormatting sqref="D52">
    <cfRule type="duplicateValues" dxfId="1122" priority="1325" stopIfTrue="1"/>
    <cfRule type="duplicateValues" dxfId="1121" priority="1326" stopIfTrue="1"/>
  </conditionalFormatting>
  <conditionalFormatting sqref="D53">
    <cfRule type="duplicateValues" dxfId="1120" priority="1323" stopIfTrue="1"/>
    <cfRule type="duplicateValues" dxfId="1119" priority="1324" stopIfTrue="1"/>
  </conditionalFormatting>
  <conditionalFormatting sqref="D54">
    <cfRule type="duplicateValues" dxfId="1118" priority="1322" stopIfTrue="1"/>
    <cfRule type="duplicateValues" dxfId="1117" priority="1321" stopIfTrue="1"/>
  </conditionalFormatting>
  <conditionalFormatting sqref="D55">
    <cfRule type="duplicateValues" dxfId="1116" priority="1309" stopIfTrue="1"/>
    <cfRule type="duplicateValues" dxfId="1115" priority="1308" stopIfTrue="1"/>
    <cfRule type="duplicateValues" dxfId="1114" priority="1320" stopIfTrue="1"/>
    <cfRule type="duplicateValues" dxfId="1113" priority="1319" stopIfTrue="1"/>
  </conditionalFormatting>
  <conditionalFormatting sqref="D56">
    <cfRule type="duplicateValues" dxfId="1112" priority="1306" stopIfTrue="1"/>
    <cfRule type="duplicateValues" dxfId="1111" priority="1305" stopIfTrue="1"/>
    <cfRule type="duplicateValues" dxfId="1110" priority="1304" stopIfTrue="1"/>
    <cfRule type="expression" dxfId="1109" priority="1318" stopIfTrue="1">
      <formula>IF(#REF!="TEN",TRUE,FALSE)</formula>
    </cfRule>
    <cfRule type="duplicateValues" dxfId="1108" priority="1315" stopIfTrue="1"/>
    <cfRule type="expression" dxfId="1107" priority="1312" stopIfTrue="1">
      <formula>IF(#REF!="TEN",TRUE,FALSE)</formula>
    </cfRule>
    <cfRule type="duplicateValues" dxfId="1106" priority="1311" stopIfTrue="1"/>
    <cfRule type="duplicateValues" dxfId="1105" priority="1310" stopIfTrue="1"/>
    <cfRule type="duplicateValues" dxfId="1104" priority="1317" stopIfTrue="1"/>
    <cfRule type="duplicateValues" dxfId="1103" priority="1316" stopIfTrue="1"/>
    <cfRule type="duplicateValues" dxfId="1102" priority="1307" stopIfTrue="1"/>
  </conditionalFormatting>
  <conditionalFormatting sqref="D57">
    <cfRule type="duplicateValues" dxfId="1101" priority="1303" stopIfTrue="1"/>
    <cfRule type="duplicateValues" dxfId="1100" priority="1302" stopIfTrue="1"/>
  </conditionalFormatting>
  <conditionalFormatting sqref="D58">
    <cfRule type="duplicateValues" dxfId="1099" priority="1294" stopIfTrue="1"/>
    <cfRule type="expression" dxfId="1098" priority="1292" stopIfTrue="1">
      <formula>IF(#REF!="TEN",TRUE,FALSE)</formula>
    </cfRule>
    <cfRule type="duplicateValues" dxfId="1097" priority="1291" stopIfTrue="1"/>
    <cfRule type="duplicateValues" dxfId="1096" priority="1290" stopIfTrue="1"/>
    <cfRule type="duplicateValues" dxfId="1095" priority="1295" stopIfTrue="1"/>
    <cfRule type="expression" dxfId="1094" priority="1297" stopIfTrue="1">
      <formula>IF(#REF!="TEN",TRUE,FALSE)</formula>
    </cfRule>
    <cfRule type="duplicateValues" dxfId="1093" priority="1299" stopIfTrue="1"/>
    <cfRule type="duplicateValues" dxfId="1092" priority="1300" stopIfTrue="1"/>
    <cfRule type="duplicateValues" dxfId="1091" priority="1301" stopIfTrue="1"/>
    <cfRule type="duplicateValues" dxfId="1090" priority="1296" stopIfTrue="1"/>
  </conditionalFormatting>
  <conditionalFormatting sqref="D59">
    <cfRule type="duplicateValues" dxfId="1089" priority="1289" stopIfTrue="1"/>
    <cfRule type="duplicateValues" dxfId="1088" priority="1288" stopIfTrue="1"/>
  </conditionalFormatting>
  <conditionalFormatting sqref="D60">
    <cfRule type="duplicateValues" dxfId="1087" priority="1287" stopIfTrue="1"/>
    <cfRule type="duplicateValues" dxfId="1086" priority="1286" stopIfTrue="1"/>
  </conditionalFormatting>
  <conditionalFormatting sqref="D61">
    <cfRule type="duplicateValues" dxfId="1085" priority="1285" stopIfTrue="1"/>
    <cfRule type="duplicateValues" dxfId="1084" priority="1284" stopIfTrue="1"/>
  </conditionalFormatting>
  <conditionalFormatting sqref="D61:D62">
    <cfRule type="duplicateValues" dxfId="1083" priority="1283" stopIfTrue="1"/>
    <cfRule type="duplicateValues" dxfId="1082" priority="1282" stopIfTrue="1"/>
  </conditionalFormatting>
  <conditionalFormatting sqref="D63">
    <cfRule type="duplicateValues" dxfId="1081" priority="1281" stopIfTrue="1"/>
    <cfRule type="duplicateValues" dxfId="1080" priority="1280" stopIfTrue="1"/>
  </conditionalFormatting>
  <conditionalFormatting sqref="D64">
    <cfRule type="duplicateValues" dxfId="1079" priority="1278" stopIfTrue="1"/>
    <cfRule type="duplicateValues" dxfId="1078" priority="1277" stopIfTrue="1"/>
    <cfRule type="duplicateValues" dxfId="1077" priority="1276" stopIfTrue="1"/>
    <cfRule type="duplicateValues" dxfId="1076" priority="1275" stopIfTrue="1"/>
    <cfRule type="duplicateValues" dxfId="1075" priority="1274" stopIfTrue="1"/>
    <cfRule type="duplicateValues" dxfId="1074" priority="1273" stopIfTrue="1"/>
    <cfRule type="duplicateValues" dxfId="1073" priority="1272" stopIfTrue="1"/>
    <cfRule type="duplicateValues" dxfId="1072" priority="1271" stopIfTrue="1"/>
    <cfRule type="duplicateValues" dxfId="1071" priority="1279" stopIfTrue="1"/>
  </conditionalFormatting>
  <conditionalFormatting sqref="D65">
    <cfRule type="duplicateValues" dxfId="1070" priority="1262" stopIfTrue="1"/>
    <cfRule type="duplicateValues" dxfId="1069" priority="1261" stopIfTrue="1"/>
    <cfRule type="duplicateValues" dxfId="1068" priority="1260" stopIfTrue="1"/>
    <cfRule type="duplicateValues" dxfId="1067" priority="1259" stopIfTrue="1"/>
    <cfRule type="duplicateValues" dxfId="1066" priority="1258" stopIfTrue="1"/>
    <cfRule type="duplicateValues" dxfId="1065" priority="1264" stopIfTrue="1"/>
    <cfRule type="duplicateValues" dxfId="1064" priority="1256" stopIfTrue="1"/>
    <cfRule type="duplicateValues" dxfId="1063" priority="1255" stopIfTrue="1"/>
    <cfRule type="duplicateValues" dxfId="1062" priority="1254" stopIfTrue="1"/>
    <cfRule type="duplicateValues" dxfId="1061" priority="1257" stopIfTrue="1"/>
    <cfRule type="duplicateValues" dxfId="1060" priority="1265" stopIfTrue="1"/>
    <cfRule type="duplicateValues" dxfId="1059" priority="1266" stopIfTrue="1"/>
    <cfRule type="duplicateValues" dxfId="1058" priority="1267" stopIfTrue="1"/>
    <cfRule type="duplicateValues" dxfId="1057" priority="1268" stopIfTrue="1"/>
    <cfRule type="duplicateValues" dxfId="1056" priority="1269" stopIfTrue="1"/>
    <cfRule type="duplicateValues" dxfId="1055" priority="1270" stopIfTrue="1"/>
    <cfRule type="duplicateValues" dxfId="1054" priority="1263" stopIfTrue="1"/>
  </conditionalFormatting>
  <conditionalFormatting sqref="D70">
    <cfRule type="duplicateValues" dxfId="1053" priority="1253" stopIfTrue="1"/>
    <cfRule type="duplicateValues" dxfId="1052" priority="1251" stopIfTrue="1"/>
    <cfRule type="duplicateValues" dxfId="1051" priority="1250" stopIfTrue="1"/>
    <cfRule type="duplicateValues" dxfId="1050" priority="1248" stopIfTrue="1"/>
    <cfRule type="duplicateValues" dxfId="1049" priority="1247" stopIfTrue="1"/>
    <cfRule type="duplicateValues" dxfId="1048" priority="1246" stopIfTrue="1"/>
    <cfRule type="duplicateValues" dxfId="1047" priority="1245" stopIfTrue="1"/>
    <cfRule type="duplicateValues" dxfId="1046" priority="1249" stopIfTrue="1"/>
    <cfRule type="duplicateValues" dxfId="1045" priority="1252" stopIfTrue="1"/>
  </conditionalFormatting>
  <conditionalFormatting sqref="D71">
    <cfRule type="duplicateValues" dxfId="1044" priority="1244" stopIfTrue="1"/>
  </conditionalFormatting>
  <conditionalFormatting sqref="D72">
    <cfRule type="duplicateValues" dxfId="1043" priority="1238" stopIfTrue="1"/>
  </conditionalFormatting>
  <conditionalFormatting sqref="D73">
    <cfRule type="duplicateValues" dxfId="1042" priority="1236" stopIfTrue="1"/>
  </conditionalFormatting>
  <conditionalFormatting sqref="D74">
    <cfRule type="duplicateValues" dxfId="1041" priority="1201" stopIfTrue="1"/>
    <cfRule type="duplicateValues" dxfId="1040" priority="1198" stopIfTrue="1"/>
    <cfRule type="duplicateValues" dxfId="1039" priority="1200" stopIfTrue="1"/>
    <cfRule type="duplicateValues" dxfId="1038" priority="1199" stopIfTrue="1"/>
  </conditionalFormatting>
  <conditionalFormatting sqref="D75">
    <cfRule type="duplicateValues" dxfId="1037" priority="1157" stopIfTrue="1"/>
    <cfRule type="duplicateValues" dxfId="1036" priority="1156" stopIfTrue="1"/>
    <cfRule type="duplicateValues" dxfId="1035" priority="1155" stopIfTrue="1"/>
    <cfRule type="duplicateValues" dxfId="1034" priority="1154" stopIfTrue="1"/>
    <cfRule type="duplicateValues" dxfId="1033" priority="1153" stopIfTrue="1"/>
    <cfRule type="duplicateValues" dxfId="1032" priority="1152" stopIfTrue="1"/>
    <cfRule type="duplicateValues" dxfId="1031" priority="1150" stopIfTrue="1"/>
    <cfRule type="duplicateValues" dxfId="1030" priority="1149" stopIfTrue="1"/>
    <cfRule type="duplicateValues" dxfId="1029" priority="1148" stopIfTrue="1"/>
    <cfRule type="duplicateValues" dxfId="1028" priority="1161" stopIfTrue="1"/>
    <cfRule type="duplicateValues" dxfId="1027" priority="1160" stopIfTrue="1"/>
    <cfRule type="duplicateValues" dxfId="1026" priority="1159" stopIfTrue="1"/>
    <cfRule type="duplicateValues" dxfId="1025" priority="1158" stopIfTrue="1"/>
  </conditionalFormatting>
  <conditionalFormatting sqref="D76">
    <cfRule type="duplicateValues" dxfId="1024" priority="1102" stopIfTrue="1"/>
    <cfRule type="duplicateValues" dxfId="1023" priority="1101" stopIfTrue="1"/>
    <cfRule type="duplicateValues" dxfId="1022" priority="1100" stopIfTrue="1"/>
    <cfRule type="duplicateValues" dxfId="1021" priority="1099" stopIfTrue="1"/>
    <cfRule type="duplicateValues" dxfId="1020" priority="1098" stopIfTrue="1"/>
    <cfRule type="duplicateValues" dxfId="1019" priority="1096" stopIfTrue="1"/>
    <cfRule type="duplicateValues" dxfId="1018" priority="1095" stopIfTrue="1"/>
    <cfRule type="duplicateValues" dxfId="1017" priority="1094" stopIfTrue="1"/>
    <cfRule type="duplicateValues" dxfId="1016" priority="1093" stopIfTrue="1"/>
    <cfRule type="duplicateValues" dxfId="1015" priority="1092" stopIfTrue="1"/>
    <cfRule type="duplicateValues" dxfId="1014" priority="1091" stopIfTrue="1"/>
    <cfRule type="duplicateValues" dxfId="1013" priority="1090" stopIfTrue="1"/>
    <cfRule type="duplicateValues" dxfId="1012" priority="1089" stopIfTrue="1"/>
    <cfRule type="duplicateValues" dxfId="1011" priority="1088" stopIfTrue="1"/>
    <cfRule type="duplicateValues" dxfId="1010" priority="1110" stopIfTrue="1"/>
    <cfRule type="duplicateValues" dxfId="1009" priority="1084" stopIfTrue="1"/>
    <cfRule type="duplicateValues" dxfId="1008" priority="1083" stopIfTrue="1"/>
    <cfRule type="duplicateValues" dxfId="1007" priority="1109" stopIfTrue="1"/>
    <cfRule type="duplicateValues" dxfId="1006" priority="1107" stopIfTrue="1"/>
    <cfRule type="duplicateValues" dxfId="1005" priority="1085" stopIfTrue="1"/>
    <cfRule type="duplicateValues" dxfId="1004" priority="1106" stopIfTrue="1"/>
    <cfRule type="duplicateValues" dxfId="1003" priority="1105" stopIfTrue="1"/>
    <cfRule type="duplicateValues" dxfId="1002" priority="1104" stopIfTrue="1"/>
    <cfRule type="duplicateValues" dxfId="1001" priority="1103" stopIfTrue="1"/>
    <cfRule type="duplicateValues" dxfId="1000" priority="1108" stopIfTrue="1"/>
  </conditionalFormatting>
  <conditionalFormatting sqref="D77">
    <cfRule type="duplicateValues" dxfId="999" priority="958" stopIfTrue="1"/>
    <cfRule type="duplicateValues" dxfId="998" priority="959" stopIfTrue="1"/>
    <cfRule type="duplicateValues" dxfId="997" priority="960" stopIfTrue="1"/>
    <cfRule type="duplicateValues" dxfId="996" priority="961" stopIfTrue="1"/>
    <cfRule type="duplicateValues" dxfId="995" priority="964" stopIfTrue="1"/>
    <cfRule type="duplicateValues" dxfId="994" priority="965" stopIfTrue="1"/>
    <cfRule type="duplicateValues" dxfId="993" priority="966" stopIfTrue="1"/>
    <cfRule type="duplicateValues" dxfId="992" priority="967" stopIfTrue="1"/>
    <cfRule type="duplicateValues" dxfId="991" priority="968" stopIfTrue="1"/>
    <cfRule type="duplicateValues" dxfId="990" priority="969" stopIfTrue="1"/>
    <cfRule type="duplicateValues" dxfId="989" priority="970" stopIfTrue="1"/>
    <cfRule type="duplicateValues" dxfId="988" priority="971" stopIfTrue="1"/>
    <cfRule type="duplicateValues" dxfId="987" priority="972" stopIfTrue="1"/>
    <cfRule type="duplicateValues" dxfId="986" priority="973" stopIfTrue="1"/>
    <cfRule type="duplicateValues" dxfId="985" priority="974" stopIfTrue="1"/>
    <cfRule type="duplicateValues" dxfId="984" priority="975" stopIfTrue="1"/>
    <cfRule type="duplicateValues" dxfId="983" priority="1045" stopIfTrue="1"/>
    <cfRule type="duplicateValues" dxfId="982" priority="948" stopIfTrue="1"/>
    <cfRule type="duplicateValues" dxfId="981" priority="949" stopIfTrue="1"/>
    <cfRule type="duplicateValues" dxfId="980" priority="950" stopIfTrue="1"/>
    <cfRule type="duplicateValues" dxfId="979" priority="953" stopIfTrue="1"/>
    <cfRule type="duplicateValues" dxfId="978" priority="954" stopIfTrue="1"/>
    <cfRule type="duplicateValues" dxfId="977" priority="955" stopIfTrue="1"/>
    <cfRule type="duplicateValues" dxfId="976" priority="956" stopIfTrue="1"/>
    <cfRule type="duplicateValues" dxfId="975" priority="957" stopIfTrue="1"/>
  </conditionalFormatting>
  <conditionalFormatting sqref="D78">
    <cfRule type="duplicateValues" dxfId="974" priority="868" stopIfTrue="1"/>
    <cfRule type="duplicateValues" dxfId="973" priority="867" stopIfTrue="1"/>
    <cfRule type="duplicateValues" dxfId="972" priority="866" stopIfTrue="1"/>
    <cfRule type="duplicateValues" dxfId="971" priority="865" stopIfTrue="1"/>
    <cfRule type="duplicateValues" dxfId="970" priority="864" stopIfTrue="1"/>
    <cfRule type="duplicateValues" dxfId="969" priority="863" stopIfTrue="1"/>
    <cfRule type="duplicateValues" dxfId="968" priority="862" stopIfTrue="1"/>
    <cfRule type="duplicateValues" dxfId="967" priority="861" stopIfTrue="1"/>
    <cfRule type="duplicateValues" dxfId="966" priority="860" stopIfTrue="1"/>
    <cfRule type="duplicateValues" dxfId="965" priority="857" stopIfTrue="1"/>
    <cfRule type="duplicateValues" dxfId="964" priority="856" stopIfTrue="1"/>
    <cfRule type="duplicateValues" dxfId="963" priority="855" stopIfTrue="1"/>
    <cfRule type="duplicateValues" dxfId="962" priority="854" stopIfTrue="1"/>
    <cfRule type="duplicateValues" dxfId="961" priority="853" stopIfTrue="1"/>
    <cfRule type="duplicateValues" dxfId="960" priority="852" stopIfTrue="1"/>
    <cfRule type="duplicateValues" dxfId="959" priority="851" stopIfTrue="1"/>
    <cfRule type="duplicateValues" dxfId="958" priority="850" stopIfTrue="1"/>
    <cfRule type="duplicateValues" dxfId="957" priority="849" stopIfTrue="1"/>
    <cfRule type="duplicateValues" dxfId="956" priority="846" stopIfTrue="1"/>
    <cfRule type="duplicateValues" dxfId="955" priority="845" stopIfTrue="1"/>
    <cfRule type="duplicateValues" dxfId="954" priority="844" stopIfTrue="1"/>
    <cfRule type="duplicateValues" dxfId="953" priority="871" stopIfTrue="1"/>
    <cfRule type="duplicateValues" dxfId="952" priority="870" stopIfTrue="1"/>
    <cfRule type="duplicateValues" dxfId="951" priority="869" stopIfTrue="1"/>
    <cfRule type="duplicateValues" dxfId="950" priority="1006" stopIfTrue="1"/>
  </conditionalFormatting>
  <conditionalFormatting sqref="D79">
    <cfRule type="duplicateValues" dxfId="949" priority="737" stopIfTrue="1"/>
    <cfRule type="duplicateValues" dxfId="948" priority="736" stopIfTrue="1"/>
    <cfRule type="duplicateValues" dxfId="947" priority="735" stopIfTrue="1"/>
    <cfRule type="duplicateValues" dxfId="946" priority="734" stopIfTrue="1"/>
    <cfRule type="duplicateValues" dxfId="945" priority="733" stopIfTrue="1"/>
    <cfRule type="duplicateValues" dxfId="944" priority="732" stopIfTrue="1"/>
    <cfRule type="duplicateValues" dxfId="943" priority="731" stopIfTrue="1"/>
    <cfRule type="duplicateValues" dxfId="942" priority="730" stopIfTrue="1"/>
    <cfRule type="duplicateValues" dxfId="941" priority="727" stopIfTrue="1"/>
    <cfRule type="duplicateValues" dxfId="940" priority="726" stopIfTrue="1"/>
    <cfRule type="duplicateValues" dxfId="939" priority="725" stopIfTrue="1"/>
    <cfRule type="duplicateValues" dxfId="938" priority="724" stopIfTrue="1"/>
    <cfRule type="duplicateValues" dxfId="937" priority="723" stopIfTrue="1"/>
    <cfRule type="duplicateValues" dxfId="936" priority="722" stopIfTrue="1"/>
    <cfRule type="duplicateValues" dxfId="935" priority="721" stopIfTrue="1"/>
    <cfRule type="duplicateValues" dxfId="934" priority="720" stopIfTrue="1"/>
    <cfRule type="duplicateValues" dxfId="933" priority="719" stopIfTrue="1"/>
    <cfRule type="duplicateValues" dxfId="932" priority="741" stopIfTrue="1"/>
    <cfRule type="duplicateValues" dxfId="931" priority="740" stopIfTrue="1"/>
    <cfRule type="duplicateValues" dxfId="930" priority="739" stopIfTrue="1"/>
    <cfRule type="duplicateValues" dxfId="929" priority="978" stopIfTrue="1"/>
    <cfRule type="duplicateValues" dxfId="928" priority="979" stopIfTrue="1"/>
    <cfRule type="duplicateValues" dxfId="927" priority="980" stopIfTrue="1"/>
    <cfRule type="duplicateValues" dxfId="926" priority="738" stopIfTrue="1"/>
    <cfRule type="duplicateValues" dxfId="925" priority="977" stopIfTrue="1"/>
  </conditionalFormatting>
  <conditionalFormatting sqref="D80">
    <cfRule type="duplicateValues" dxfId="924" priority="676" stopIfTrue="1"/>
  </conditionalFormatting>
  <conditionalFormatting sqref="D81">
    <cfRule type="duplicateValues" dxfId="923" priority="640" stopIfTrue="1"/>
  </conditionalFormatting>
  <conditionalFormatting sqref="D82">
    <cfRule type="duplicateValues" dxfId="922" priority="610" stopIfTrue="1"/>
  </conditionalFormatting>
  <conditionalFormatting sqref="D83">
    <cfRule type="duplicateValues" dxfId="921" priority="585" stopIfTrue="1"/>
    <cfRule type="duplicateValues" dxfId="920" priority="584" stopIfTrue="1"/>
    <cfRule type="duplicateValues" dxfId="919" priority="583" stopIfTrue="1"/>
    <cfRule type="duplicateValues" dxfId="918" priority="582" stopIfTrue="1"/>
    <cfRule type="duplicateValues" dxfId="917" priority="581" stopIfTrue="1"/>
    <cfRule type="duplicateValues" dxfId="916" priority="588" stopIfTrue="1"/>
    <cfRule type="duplicateValues" dxfId="915" priority="590" stopIfTrue="1"/>
    <cfRule type="duplicateValues" dxfId="914" priority="589" stopIfTrue="1"/>
    <cfRule type="duplicateValues" dxfId="913" priority="587" stopIfTrue="1"/>
    <cfRule type="duplicateValues" dxfId="912" priority="586" stopIfTrue="1"/>
    <cfRule type="duplicateValues" dxfId="911" priority="580" stopIfTrue="1"/>
  </conditionalFormatting>
  <conditionalFormatting sqref="D84">
    <cfRule type="duplicateValues" dxfId="910" priority="569" stopIfTrue="1"/>
    <cfRule type="duplicateValues" dxfId="909" priority="568" stopIfTrue="1"/>
    <cfRule type="duplicateValues" dxfId="908" priority="567" stopIfTrue="1"/>
    <cfRule type="duplicateValues" dxfId="907" priority="578" stopIfTrue="1"/>
    <cfRule type="duplicateValues" dxfId="906" priority="576" stopIfTrue="1"/>
    <cfRule type="duplicateValues" dxfId="905" priority="575" stopIfTrue="1"/>
    <cfRule type="duplicateValues" dxfId="904" priority="574" stopIfTrue="1"/>
    <cfRule type="duplicateValues" dxfId="903" priority="573" stopIfTrue="1"/>
    <cfRule type="duplicateValues" dxfId="902" priority="572" stopIfTrue="1"/>
    <cfRule type="duplicateValues" dxfId="901" priority="571" stopIfTrue="1"/>
    <cfRule type="duplicateValues" dxfId="900" priority="570" stopIfTrue="1"/>
  </conditionalFormatting>
  <conditionalFormatting sqref="D85">
    <cfRule type="duplicateValues" dxfId="899" priority="547" stopIfTrue="1"/>
    <cfRule type="duplicateValues" dxfId="898" priority="551" stopIfTrue="1"/>
    <cfRule type="duplicateValues" dxfId="897" priority="550" stopIfTrue="1"/>
    <cfRule type="duplicateValues" dxfId="896" priority="549" stopIfTrue="1"/>
    <cfRule type="duplicateValues" dxfId="895" priority="548" stopIfTrue="1"/>
    <cfRule type="duplicateValues" dxfId="894" priority="542" stopIfTrue="1"/>
    <cfRule type="duplicateValues" dxfId="893" priority="546" stopIfTrue="1"/>
    <cfRule type="duplicateValues" dxfId="892" priority="545" stopIfTrue="1"/>
    <cfRule type="duplicateValues" dxfId="891" priority="544" stopIfTrue="1"/>
    <cfRule type="duplicateValues" dxfId="890" priority="543" stopIfTrue="1"/>
    <cfRule type="duplicateValues" dxfId="889" priority="564" stopIfTrue="1"/>
  </conditionalFormatting>
  <conditionalFormatting sqref="D86">
    <cfRule type="duplicateValues" dxfId="888" priority="555" stopIfTrue="1"/>
    <cfRule type="duplicateValues" dxfId="887" priority="535" stopIfTrue="1"/>
    <cfRule type="duplicateValues" dxfId="886" priority="534" stopIfTrue="1"/>
    <cfRule type="duplicateValues" dxfId="885" priority="533" stopIfTrue="1"/>
    <cfRule type="duplicateValues" dxfId="884" priority="532" stopIfTrue="1"/>
    <cfRule type="duplicateValues" dxfId="883" priority="531" stopIfTrue="1"/>
    <cfRule type="duplicateValues" dxfId="882" priority="529" stopIfTrue="1"/>
    <cfRule type="duplicateValues" dxfId="881" priority="528" stopIfTrue="1"/>
    <cfRule type="duplicateValues" dxfId="880" priority="527" stopIfTrue="1"/>
    <cfRule type="duplicateValues" dxfId="879" priority="526" stopIfTrue="1"/>
    <cfRule type="duplicateValues" dxfId="878" priority="530" stopIfTrue="1"/>
    <cfRule type="duplicateValues" dxfId="877" priority="560" stopIfTrue="1"/>
    <cfRule type="duplicateValues" dxfId="876" priority="562" stopIfTrue="1"/>
    <cfRule type="duplicateValues" dxfId="875" priority="561" stopIfTrue="1"/>
    <cfRule type="duplicateValues" dxfId="874" priority="559" stopIfTrue="1"/>
    <cfRule type="duplicateValues" dxfId="873" priority="558" stopIfTrue="1"/>
    <cfRule type="duplicateValues" dxfId="872" priority="557" stopIfTrue="1"/>
    <cfRule type="duplicateValues" dxfId="871" priority="556" stopIfTrue="1"/>
  </conditionalFormatting>
  <conditionalFormatting sqref="D87">
    <cfRule type="duplicateValues" dxfId="870" priority="513" stopIfTrue="1"/>
    <cfRule type="duplicateValues" dxfId="869" priority="512" stopIfTrue="1"/>
    <cfRule type="duplicateValues" dxfId="868" priority="523" stopIfTrue="1"/>
    <cfRule type="duplicateValues" dxfId="867" priority="510" stopIfTrue="1"/>
    <cfRule type="duplicateValues" dxfId="866" priority="509" stopIfTrue="1"/>
    <cfRule type="duplicateValues" dxfId="865" priority="501" stopIfTrue="1"/>
    <cfRule type="duplicateValues" dxfId="864" priority="500" stopIfTrue="1"/>
    <cfRule type="duplicateValues" dxfId="863" priority="496" stopIfTrue="1"/>
    <cfRule type="duplicateValues" dxfId="862" priority="498" stopIfTrue="1"/>
    <cfRule type="duplicateValues" dxfId="861" priority="497" stopIfTrue="1"/>
    <cfRule type="duplicateValues" dxfId="860" priority="495" stopIfTrue="1"/>
    <cfRule type="duplicateValues" dxfId="859" priority="494" stopIfTrue="1"/>
    <cfRule type="duplicateValues" dxfId="858" priority="499" stopIfTrue="1"/>
    <cfRule type="duplicateValues" dxfId="857" priority="493" stopIfTrue="1"/>
    <cfRule type="duplicateValues" dxfId="856" priority="502" stopIfTrue="1"/>
    <cfRule type="duplicateValues" dxfId="855" priority="515" stopIfTrue="1"/>
    <cfRule type="duplicateValues" dxfId="854" priority="514" stopIfTrue="1"/>
    <cfRule type="duplicateValues" dxfId="853" priority="511" stopIfTrue="1"/>
  </conditionalFormatting>
  <conditionalFormatting sqref="D88">
    <cfRule type="duplicateValues" dxfId="852" priority="485" stopIfTrue="1"/>
    <cfRule type="duplicateValues" dxfId="851" priority="484" stopIfTrue="1"/>
    <cfRule type="duplicateValues" dxfId="850" priority="483" stopIfTrue="1"/>
    <cfRule type="duplicateValues" dxfId="849" priority="482" stopIfTrue="1"/>
    <cfRule type="duplicateValues" dxfId="848" priority="475" stopIfTrue="1"/>
    <cfRule type="duplicateValues" dxfId="847" priority="474" stopIfTrue="1"/>
    <cfRule type="duplicateValues" dxfId="846" priority="473" stopIfTrue="1"/>
    <cfRule type="duplicateValues" dxfId="845" priority="472" stopIfTrue="1"/>
    <cfRule type="duplicateValues" dxfId="844" priority="471" stopIfTrue="1"/>
    <cfRule type="duplicateValues" dxfId="843" priority="470" stopIfTrue="1"/>
    <cfRule type="duplicateValues" dxfId="842" priority="469" stopIfTrue="1"/>
    <cfRule type="duplicateValues" dxfId="841" priority="468" stopIfTrue="1"/>
    <cfRule type="duplicateValues" dxfId="840" priority="467" stopIfTrue="1"/>
    <cfRule type="duplicateValues" dxfId="839" priority="466" stopIfTrue="1"/>
    <cfRule type="duplicateValues" dxfId="838" priority="521" stopIfTrue="1"/>
    <cfRule type="duplicateValues" dxfId="837" priority="520" stopIfTrue="1"/>
    <cfRule type="duplicateValues" dxfId="836" priority="519" stopIfTrue="1"/>
    <cfRule type="duplicateValues" dxfId="835" priority="518" stopIfTrue="1"/>
    <cfRule type="duplicateValues" dxfId="834" priority="517" stopIfTrue="1"/>
    <cfRule type="duplicateValues" dxfId="833" priority="488" stopIfTrue="1"/>
    <cfRule type="duplicateValues" dxfId="832" priority="487" stopIfTrue="1"/>
    <cfRule type="duplicateValues" dxfId="831" priority="486" stopIfTrue="1"/>
  </conditionalFormatting>
  <conditionalFormatting sqref="D89">
    <cfRule type="duplicateValues" dxfId="830" priority="463" stopIfTrue="1"/>
  </conditionalFormatting>
  <conditionalFormatting sqref="D90">
    <cfRule type="duplicateValues" dxfId="829" priority="440" stopIfTrue="1"/>
  </conditionalFormatting>
  <conditionalFormatting sqref="D91">
    <cfRule type="duplicateValues" dxfId="828" priority="427" stopIfTrue="1"/>
  </conditionalFormatting>
  <conditionalFormatting sqref="D92">
    <cfRule type="duplicateValues" dxfId="827" priority="424" stopIfTrue="1"/>
  </conditionalFormatting>
  <conditionalFormatting sqref="D94">
    <cfRule type="duplicateValues" dxfId="826" priority="393" stopIfTrue="1"/>
    <cfRule type="duplicateValues" dxfId="825" priority="392" stopIfTrue="1"/>
    <cfRule type="duplicateValues" dxfId="824" priority="391" stopIfTrue="1"/>
    <cfRule type="duplicateValues" dxfId="823" priority="390" stopIfTrue="1"/>
    <cfRule type="duplicateValues" dxfId="822" priority="389" stopIfTrue="1"/>
    <cfRule type="duplicateValues" dxfId="821" priority="388" stopIfTrue="1"/>
    <cfRule type="duplicateValues" dxfId="820" priority="387" stopIfTrue="1"/>
    <cfRule type="duplicateValues" dxfId="819" priority="386" stopIfTrue="1"/>
    <cfRule type="duplicateValues" dxfId="818" priority="385" stopIfTrue="1"/>
    <cfRule type="duplicateValues" dxfId="817" priority="384" stopIfTrue="1"/>
    <cfRule type="duplicateValues" dxfId="816" priority="383" stopIfTrue="1"/>
    <cfRule type="duplicateValues" dxfId="815" priority="382" stopIfTrue="1"/>
    <cfRule type="duplicateValues" dxfId="814" priority="381" stopIfTrue="1"/>
    <cfRule type="duplicateValues" dxfId="813" priority="380" stopIfTrue="1"/>
    <cfRule type="duplicateValues" dxfId="812" priority="379" stopIfTrue="1"/>
    <cfRule type="duplicateValues" dxfId="811" priority="378" stopIfTrue="1"/>
    <cfRule type="duplicateValues" dxfId="810" priority="377" stopIfTrue="1"/>
    <cfRule type="duplicateValues" dxfId="809" priority="376" stopIfTrue="1"/>
    <cfRule type="duplicateValues" dxfId="808" priority="375" stopIfTrue="1"/>
    <cfRule type="duplicateValues" dxfId="807" priority="374" stopIfTrue="1"/>
    <cfRule type="duplicateValues" dxfId="806" priority="373" stopIfTrue="1"/>
    <cfRule type="duplicateValues" dxfId="805" priority="372" stopIfTrue="1"/>
    <cfRule type="duplicateValues" dxfId="804" priority="371" stopIfTrue="1"/>
    <cfRule type="duplicateValues" dxfId="803" priority="370" stopIfTrue="1"/>
    <cfRule type="duplicateValues" dxfId="802" priority="369" stopIfTrue="1"/>
    <cfRule type="duplicateValues" dxfId="801" priority="368" stopIfTrue="1"/>
    <cfRule type="duplicateValues" dxfId="800" priority="367" stopIfTrue="1"/>
    <cfRule type="duplicateValues" dxfId="799" priority="366" stopIfTrue="1"/>
    <cfRule type="duplicateValues" dxfId="798" priority="365" stopIfTrue="1"/>
    <cfRule type="duplicateValues" dxfId="797" priority="364" stopIfTrue="1"/>
    <cfRule type="duplicateValues" dxfId="796" priority="363" stopIfTrue="1"/>
    <cfRule type="duplicateValues" dxfId="795" priority="362" stopIfTrue="1"/>
    <cfRule type="duplicateValues" dxfId="794" priority="361" stopIfTrue="1"/>
    <cfRule type="duplicateValues" dxfId="793" priority="360" stopIfTrue="1"/>
    <cfRule type="duplicateValues" dxfId="792" priority="359" stopIfTrue="1"/>
    <cfRule type="duplicateValues" dxfId="791" priority="358" stopIfTrue="1"/>
    <cfRule type="duplicateValues" dxfId="790" priority="357" stopIfTrue="1"/>
    <cfRule type="duplicateValues" dxfId="789" priority="356" stopIfTrue="1"/>
    <cfRule type="duplicateValues" dxfId="788" priority="398" stopIfTrue="1"/>
    <cfRule type="duplicateValues" dxfId="787" priority="397" stopIfTrue="1"/>
    <cfRule type="duplicateValues" dxfId="786" priority="396" stopIfTrue="1"/>
    <cfRule type="duplicateValues" dxfId="785" priority="395" stopIfTrue="1"/>
    <cfRule type="duplicateValues" dxfId="784" priority="394" stopIfTrue="1"/>
    <cfRule type="duplicateValues" dxfId="783" priority="401" stopIfTrue="1"/>
    <cfRule type="duplicateValues" dxfId="782" priority="400" stopIfTrue="1"/>
    <cfRule type="duplicateValues" dxfId="781" priority="399" stopIfTrue="1"/>
  </conditionalFormatting>
  <conditionalFormatting sqref="D95">
    <cfRule type="duplicateValues" dxfId="780" priority="354" stopIfTrue="1"/>
    <cfRule type="duplicateValues" dxfId="779" priority="353" stopIfTrue="1"/>
    <cfRule type="duplicateValues" dxfId="778" priority="352" stopIfTrue="1"/>
    <cfRule type="duplicateValues" dxfId="777" priority="351" stopIfTrue="1"/>
    <cfRule type="duplicateValues" dxfId="776" priority="350" stopIfTrue="1"/>
    <cfRule type="duplicateValues" dxfId="775" priority="349" stopIfTrue="1"/>
    <cfRule type="duplicateValues" dxfId="774" priority="355" stopIfTrue="1"/>
  </conditionalFormatting>
  <conditionalFormatting sqref="D97">
    <cfRule type="duplicateValues" dxfId="773" priority="347" stopIfTrue="1"/>
    <cfRule type="duplicateValues" dxfId="772" priority="346" stopIfTrue="1"/>
    <cfRule type="duplicateValues" dxfId="771" priority="348" stopIfTrue="1"/>
  </conditionalFormatting>
  <conditionalFormatting sqref="D98">
    <cfRule type="duplicateValues" dxfId="770" priority="345" stopIfTrue="1"/>
    <cfRule type="duplicateValues" dxfId="769" priority="344" stopIfTrue="1"/>
    <cfRule type="duplicateValues" dxfId="768" priority="343" stopIfTrue="1"/>
  </conditionalFormatting>
  <conditionalFormatting sqref="D99">
    <cfRule type="duplicateValues" dxfId="767" priority="342" stopIfTrue="1"/>
    <cfRule type="duplicateValues" dxfId="766" priority="341" stopIfTrue="1"/>
    <cfRule type="duplicateValues" dxfId="765" priority="340" stopIfTrue="1"/>
  </conditionalFormatting>
  <conditionalFormatting sqref="D100">
    <cfRule type="duplicateValues" dxfId="764" priority="331" stopIfTrue="1"/>
    <cfRule type="duplicateValues" dxfId="763" priority="330" stopIfTrue="1"/>
    <cfRule type="duplicateValues" dxfId="762" priority="329" stopIfTrue="1"/>
    <cfRule type="duplicateValues" dxfId="761" priority="328" stopIfTrue="1"/>
    <cfRule type="duplicateValues" dxfId="760" priority="327" stopIfTrue="1"/>
    <cfRule type="duplicateValues" dxfId="759" priority="326" stopIfTrue="1"/>
    <cfRule type="duplicateValues" dxfId="758" priority="325" stopIfTrue="1"/>
    <cfRule type="duplicateValues" dxfId="757" priority="324" stopIfTrue="1"/>
    <cfRule type="duplicateValues" dxfId="756" priority="323" stopIfTrue="1"/>
    <cfRule type="duplicateValues" dxfId="755" priority="322" stopIfTrue="1"/>
    <cfRule type="duplicateValues" dxfId="754" priority="321" stopIfTrue="1"/>
    <cfRule type="duplicateValues" dxfId="753" priority="320" stopIfTrue="1"/>
    <cfRule type="duplicateValues" dxfId="752" priority="319" stopIfTrue="1"/>
    <cfRule type="duplicateValues" dxfId="751" priority="318" stopIfTrue="1"/>
    <cfRule type="duplicateValues" dxfId="750" priority="317" stopIfTrue="1"/>
    <cfRule type="duplicateValues" dxfId="749" priority="316" stopIfTrue="1"/>
    <cfRule type="duplicateValues" dxfId="748" priority="315" stopIfTrue="1"/>
    <cfRule type="duplicateValues" dxfId="747" priority="314" stopIfTrue="1"/>
    <cfRule type="duplicateValues" dxfId="746" priority="313" stopIfTrue="1"/>
    <cfRule type="duplicateValues" dxfId="745" priority="312" stopIfTrue="1"/>
    <cfRule type="duplicateValues" dxfId="744" priority="311" stopIfTrue="1"/>
    <cfRule type="duplicateValues" dxfId="743" priority="310" stopIfTrue="1"/>
    <cfRule type="duplicateValues" dxfId="742" priority="309" stopIfTrue="1"/>
    <cfRule type="duplicateValues" dxfId="741" priority="339" stopIfTrue="1"/>
    <cfRule type="duplicateValues" dxfId="740" priority="307" stopIfTrue="1"/>
    <cfRule type="duplicateValues" dxfId="739" priority="306" stopIfTrue="1"/>
    <cfRule type="duplicateValues" dxfId="738" priority="305" stopIfTrue="1"/>
    <cfRule type="duplicateValues" dxfId="737" priority="304" stopIfTrue="1"/>
    <cfRule type="duplicateValues" dxfId="736" priority="303" stopIfTrue="1"/>
    <cfRule type="duplicateValues" dxfId="735" priority="302" stopIfTrue="1"/>
    <cfRule type="duplicateValues" dxfId="734" priority="301" stopIfTrue="1"/>
    <cfRule type="duplicateValues" dxfId="733" priority="300" stopIfTrue="1"/>
    <cfRule type="duplicateValues" dxfId="732" priority="299" stopIfTrue="1"/>
    <cfRule type="duplicateValues" dxfId="731" priority="298" stopIfTrue="1"/>
    <cfRule type="duplicateValues" dxfId="730" priority="297" stopIfTrue="1"/>
    <cfRule type="duplicateValues" dxfId="729" priority="296" stopIfTrue="1"/>
    <cfRule type="duplicateValues" dxfId="728" priority="295" stopIfTrue="1"/>
    <cfRule type="duplicateValues" dxfId="727" priority="294" stopIfTrue="1"/>
    <cfRule type="duplicateValues" dxfId="726" priority="293" stopIfTrue="1"/>
    <cfRule type="duplicateValues" dxfId="725" priority="292" stopIfTrue="1"/>
    <cfRule type="duplicateValues" dxfId="724" priority="291" stopIfTrue="1"/>
    <cfRule type="duplicateValues" dxfId="723" priority="290" stopIfTrue="1"/>
    <cfRule type="duplicateValues" dxfId="722" priority="289" stopIfTrue="1"/>
    <cfRule type="duplicateValues" dxfId="721" priority="288" stopIfTrue="1"/>
    <cfRule type="duplicateValues" dxfId="720" priority="287" stopIfTrue="1"/>
    <cfRule type="duplicateValues" dxfId="719" priority="286" stopIfTrue="1"/>
    <cfRule type="duplicateValues" dxfId="718" priority="338" stopIfTrue="1"/>
    <cfRule type="duplicateValues" dxfId="717" priority="337" stopIfTrue="1"/>
    <cfRule type="duplicateValues" dxfId="716" priority="336" stopIfTrue="1"/>
    <cfRule type="duplicateValues" dxfId="715" priority="335" stopIfTrue="1"/>
    <cfRule type="duplicateValues" dxfId="714" priority="334" stopIfTrue="1"/>
    <cfRule type="duplicateValues" dxfId="713" priority="333" stopIfTrue="1"/>
    <cfRule type="duplicateValues" dxfId="712" priority="332" stopIfTrue="1"/>
    <cfRule type="duplicateValues" dxfId="711" priority="308" stopIfTrue="1"/>
  </conditionalFormatting>
  <conditionalFormatting sqref="D101">
    <cfRule type="duplicateValues" dxfId="710" priority="283" stopIfTrue="1"/>
    <cfRule type="duplicateValues" dxfId="709" priority="285" stopIfTrue="1"/>
    <cfRule type="duplicateValues" dxfId="708" priority="284" stopIfTrue="1"/>
  </conditionalFormatting>
  <conditionalFormatting sqref="D102">
    <cfRule type="duplicateValues" dxfId="707" priority="274" stopIfTrue="1"/>
    <cfRule type="duplicateValues" dxfId="706" priority="273" stopIfTrue="1"/>
    <cfRule type="duplicateValues" dxfId="705" priority="272" stopIfTrue="1"/>
    <cfRule type="duplicateValues" dxfId="704" priority="271" stopIfTrue="1"/>
    <cfRule type="duplicateValues" dxfId="703" priority="270" stopIfTrue="1"/>
    <cfRule type="duplicateValues" dxfId="702" priority="269" stopIfTrue="1"/>
    <cfRule type="duplicateValues" dxfId="701" priority="268" stopIfTrue="1"/>
    <cfRule type="duplicateValues" dxfId="700" priority="267" stopIfTrue="1"/>
    <cfRule type="duplicateValues" dxfId="699" priority="266" stopIfTrue="1"/>
    <cfRule type="duplicateValues" dxfId="698" priority="265" stopIfTrue="1"/>
    <cfRule type="duplicateValues" dxfId="697" priority="264" stopIfTrue="1"/>
    <cfRule type="duplicateValues" dxfId="696" priority="263" stopIfTrue="1"/>
    <cfRule type="duplicateValues" dxfId="695" priority="262" stopIfTrue="1"/>
    <cfRule type="duplicateValues" dxfId="694" priority="261" stopIfTrue="1"/>
    <cfRule type="duplicateValues" dxfId="693" priority="260" stopIfTrue="1"/>
    <cfRule type="duplicateValues" dxfId="692" priority="259" stopIfTrue="1"/>
    <cfRule type="duplicateValues" dxfId="691" priority="258" stopIfTrue="1"/>
    <cfRule type="duplicateValues" dxfId="690" priority="257" stopIfTrue="1"/>
    <cfRule type="duplicateValues" dxfId="689" priority="256" stopIfTrue="1"/>
    <cfRule type="duplicateValues" dxfId="688" priority="255" stopIfTrue="1"/>
    <cfRule type="duplicateValues" dxfId="687" priority="254" stopIfTrue="1"/>
    <cfRule type="duplicateValues" dxfId="686" priority="253" stopIfTrue="1"/>
    <cfRule type="duplicateValues" dxfId="685" priority="252" stopIfTrue="1"/>
    <cfRule type="duplicateValues" dxfId="684" priority="251" stopIfTrue="1"/>
    <cfRule type="duplicateValues" dxfId="683" priority="250" stopIfTrue="1"/>
    <cfRule type="duplicateValues" dxfId="682" priority="249" stopIfTrue="1"/>
    <cfRule type="duplicateValues" dxfId="681" priority="248" stopIfTrue="1"/>
    <cfRule type="duplicateValues" dxfId="680" priority="247" stopIfTrue="1"/>
    <cfRule type="duplicateValues" dxfId="679" priority="246" stopIfTrue="1"/>
    <cfRule type="duplicateValues" dxfId="678" priority="245" stopIfTrue="1"/>
    <cfRule type="duplicateValues" dxfId="677" priority="244" stopIfTrue="1"/>
    <cfRule type="duplicateValues" dxfId="676" priority="243" stopIfTrue="1"/>
    <cfRule type="duplicateValues" dxfId="675" priority="242" stopIfTrue="1"/>
    <cfRule type="duplicateValues" dxfId="674" priority="241" stopIfTrue="1"/>
    <cfRule type="duplicateValues" dxfId="673" priority="240" stopIfTrue="1"/>
    <cfRule type="duplicateValues" dxfId="672" priority="239" stopIfTrue="1"/>
    <cfRule type="duplicateValues" dxfId="671" priority="238" stopIfTrue="1"/>
    <cfRule type="duplicateValues" dxfId="670" priority="237" stopIfTrue="1"/>
    <cfRule type="duplicateValues" dxfId="669" priority="236" stopIfTrue="1"/>
    <cfRule type="duplicateValues" dxfId="668" priority="235" stopIfTrue="1"/>
    <cfRule type="duplicateValues" dxfId="667" priority="234" stopIfTrue="1"/>
    <cfRule type="duplicateValues" dxfId="666" priority="233" stopIfTrue="1"/>
    <cfRule type="duplicateValues" dxfId="665" priority="232" stopIfTrue="1"/>
    <cfRule type="duplicateValues" dxfId="664" priority="282" stopIfTrue="1"/>
    <cfRule type="duplicateValues" dxfId="663" priority="281" stopIfTrue="1"/>
    <cfRule type="duplicateValues" dxfId="662" priority="280" stopIfTrue="1"/>
    <cfRule type="duplicateValues" dxfId="661" priority="279" stopIfTrue="1"/>
    <cfRule type="duplicateValues" dxfId="660" priority="278" stopIfTrue="1"/>
    <cfRule type="duplicateValues" dxfId="659" priority="277" stopIfTrue="1"/>
    <cfRule type="duplicateValues" dxfId="658" priority="276" stopIfTrue="1"/>
    <cfRule type="duplicateValues" dxfId="657" priority="275" stopIfTrue="1"/>
  </conditionalFormatting>
  <conditionalFormatting sqref="D103">
    <cfRule type="duplicateValues" dxfId="656" priority="231" stopIfTrue="1"/>
    <cfRule type="duplicateValues" dxfId="655" priority="230" stopIfTrue="1"/>
    <cfRule type="duplicateValues" dxfId="654" priority="229" stopIfTrue="1"/>
  </conditionalFormatting>
  <conditionalFormatting sqref="D104">
    <cfRule type="duplicateValues" dxfId="653" priority="226" stopIfTrue="1"/>
    <cfRule type="duplicateValues" dxfId="652" priority="228" stopIfTrue="1"/>
    <cfRule type="duplicateValues" dxfId="651" priority="227" stopIfTrue="1"/>
  </conditionalFormatting>
  <conditionalFormatting sqref="D105">
    <cfRule type="duplicateValues" dxfId="650" priority="223" stopIfTrue="1"/>
    <cfRule type="duplicateValues" dxfId="649" priority="222" stopIfTrue="1"/>
    <cfRule type="duplicateValues" dxfId="648" priority="224" stopIfTrue="1"/>
  </conditionalFormatting>
  <conditionalFormatting sqref="D106">
    <cfRule type="duplicateValues" dxfId="647" priority="210" stopIfTrue="1"/>
    <cfRule type="duplicateValues" dxfId="646" priority="209" stopIfTrue="1"/>
    <cfRule type="duplicateValues" dxfId="645" priority="208" stopIfTrue="1"/>
    <cfRule type="duplicateValues" dxfId="644" priority="207" stopIfTrue="1"/>
    <cfRule type="duplicateValues" dxfId="643" priority="206" stopIfTrue="1"/>
    <cfRule type="duplicateValues" dxfId="642" priority="205" stopIfTrue="1"/>
    <cfRule type="duplicateValues" dxfId="641" priority="204" stopIfTrue="1"/>
    <cfRule type="duplicateValues" dxfId="640" priority="203" stopIfTrue="1"/>
    <cfRule type="duplicateValues" dxfId="639" priority="202" stopIfTrue="1"/>
    <cfRule type="duplicateValues" dxfId="638" priority="201" stopIfTrue="1"/>
    <cfRule type="duplicateValues" dxfId="637" priority="200" stopIfTrue="1"/>
    <cfRule type="duplicateValues" dxfId="636" priority="199" stopIfTrue="1"/>
    <cfRule type="duplicateValues" dxfId="635" priority="198" stopIfTrue="1"/>
    <cfRule type="duplicateValues" dxfId="634" priority="197" stopIfTrue="1"/>
    <cfRule type="duplicateValues" dxfId="633" priority="196" stopIfTrue="1"/>
    <cfRule type="duplicateValues" dxfId="632" priority="195" stopIfTrue="1"/>
    <cfRule type="duplicateValues" dxfId="631" priority="194" stopIfTrue="1"/>
    <cfRule type="duplicateValues" dxfId="630" priority="193" stopIfTrue="1"/>
    <cfRule type="duplicateValues" dxfId="629" priority="192" stopIfTrue="1"/>
    <cfRule type="duplicateValues" dxfId="628" priority="191" stopIfTrue="1"/>
    <cfRule type="duplicateValues" dxfId="627" priority="190" stopIfTrue="1"/>
    <cfRule type="duplicateValues" dxfId="626" priority="189" stopIfTrue="1"/>
    <cfRule type="duplicateValues" dxfId="625" priority="188" stopIfTrue="1"/>
    <cfRule type="duplicateValues" dxfId="624" priority="187" stopIfTrue="1"/>
    <cfRule type="duplicateValues" dxfId="623" priority="186" stopIfTrue="1"/>
    <cfRule type="duplicateValues" dxfId="622" priority="185" stopIfTrue="1"/>
    <cfRule type="duplicateValues" dxfId="621" priority="184" stopIfTrue="1"/>
    <cfRule type="duplicateValues" dxfId="620" priority="183" stopIfTrue="1"/>
    <cfRule type="duplicateValues" dxfId="619" priority="182" stopIfTrue="1"/>
    <cfRule type="duplicateValues" dxfId="618" priority="181" stopIfTrue="1"/>
    <cfRule type="duplicateValues" dxfId="617" priority="180" stopIfTrue="1"/>
    <cfRule type="duplicateValues" dxfId="616" priority="179" stopIfTrue="1"/>
    <cfRule type="duplicateValues" dxfId="615" priority="178" stopIfTrue="1"/>
    <cfRule type="duplicateValues" dxfId="614" priority="177" stopIfTrue="1"/>
    <cfRule type="duplicateValues" dxfId="613" priority="176" stopIfTrue="1"/>
    <cfRule type="duplicateValues" dxfId="612" priority="217" stopIfTrue="1"/>
    <cfRule type="duplicateValues" dxfId="611" priority="174" stopIfTrue="1"/>
    <cfRule type="duplicateValues" dxfId="610" priority="173" stopIfTrue="1"/>
    <cfRule type="duplicateValues" dxfId="609" priority="172" stopIfTrue="1"/>
    <cfRule type="duplicateValues" dxfId="608" priority="171" stopIfTrue="1"/>
    <cfRule type="duplicateValues" dxfId="607" priority="170" stopIfTrue="1"/>
    <cfRule type="duplicateValues" dxfId="606" priority="175" stopIfTrue="1"/>
    <cfRule type="duplicateValues" dxfId="605" priority="216" stopIfTrue="1"/>
    <cfRule type="duplicateValues" dxfId="604" priority="215" stopIfTrue="1"/>
    <cfRule type="duplicateValues" dxfId="603" priority="214" stopIfTrue="1"/>
    <cfRule type="duplicateValues" dxfId="602" priority="213" stopIfTrue="1"/>
    <cfRule type="duplicateValues" dxfId="601" priority="212" stopIfTrue="1"/>
    <cfRule type="duplicateValues" dxfId="600" priority="211" stopIfTrue="1"/>
  </conditionalFormatting>
  <conditionalFormatting sqref="D108">
    <cfRule type="duplicateValues" dxfId="599" priority="169" stopIfTrue="1"/>
    <cfRule type="duplicateValues" dxfId="598" priority="168" stopIfTrue="1"/>
  </conditionalFormatting>
  <conditionalFormatting sqref="D109">
    <cfRule type="duplicateValues" dxfId="597" priority="166" stopIfTrue="1"/>
    <cfRule type="duplicateValues" dxfId="596" priority="165" stopIfTrue="1"/>
    <cfRule type="duplicateValues" dxfId="595" priority="167" stopIfTrue="1"/>
  </conditionalFormatting>
  <conditionalFormatting sqref="D111">
    <cfRule type="duplicateValues" dxfId="594" priority="164" stopIfTrue="1"/>
    <cfRule type="duplicateValues" dxfId="593" priority="162" stopIfTrue="1"/>
    <cfRule type="duplicateValues" dxfId="592" priority="163" stopIfTrue="1"/>
    <cfRule type="duplicateValues" dxfId="591" priority="161" stopIfTrue="1"/>
  </conditionalFormatting>
  <conditionalFormatting sqref="D112">
    <cfRule type="duplicateValues" dxfId="590" priority="159" stopIfTrue="1"/>
    <cfRule type="duplicateValues" dxfId="589" priority="160" stopIfTrue="1"/>
    <cfRule type="duplicateValues" dxfId="588" priority="158" stopIfTrue="1"/>
    <cfRule type="duplicateValues" dxfId="587" priority="157" stopIfTrue="1"/>
  </conditionalFormatting>
  <conditionalFormatting sqref="D113">
    <cfRule type="duplicateValues" dxfId="586" priority="155" stopIfTrue="1"/>
    <cfRule type="duplicateValues" dxfId="585" priority="154" stopIfTrue="1"/>
    <cfRule type="duplicateValues" dxfId="584" priority="153" stopIfTrue="1"/>
    <cfRule type="duplicateValues" dxfId="583" priority="156" stopIfTrue="1"/>
  </conditionalFormatting>
  <conditionalFormatting sqref="D114">
    <cfRule type="duplicateValues" dxfId="582" priority="152" stopIfTrue="1"/>
    <cfRule type="duplicateValues" dxfId="581" priority="150" stopIfTrue="1"/>
    <cfRule type="duplicateValues" dxfId="580" priority="151" stopIfTrue="1"/>
  </conditionalFormatting>
  <conditionalFormatting sqref="D116">
    <cfRule type="duplicateValues" dxfId="579" priority="149" stopIfTrue="1"/>
    <cfRule type="duplicateValues" dxfId="578" priority="148" stopIfTrue="1"/>
    <cfRule type="duplicateValues" dxfId="577" priority="147" stopIfTrue="1"/>
  </conditionalFormatting>
  <conditionalFormatting sqref="D117">
    <cfRule type="duplicateValues" dxfId="576" priority="146" stopIfTrue="1"/>
    <cfRule type="duplicateValues" dxfId="575" priority="145" stopIfTrue="1"/>
    <cfRule type="duplicateValues" dxfId="574" priority="144" stopIfTrue="1"/>
  </conditionalFormatting>
  <conditionalFormatting sqref="D118">
    <cfRule type="duplicateValues" dxfId="573" priority="143" stopIfTrue="1"/>
    <cfRule type="duplicateValues" dxfId="572" priority="142" stopIfTrue="1"/>
    <cfRule type="duplicateValues" dxfId="571" priority="141" stopIfTrue="1"/>
  </conditionalFormatting>
  <conditionalFormatting sqref="D119">
    <cfRule type="duplicateValues" dxfId="570" priority="140" stopIfTrue="1"/>
    <cfRule type="duplicateValues" dxfId="569" priority="139" stopIfTrue="1"/>
    <cfRule type="duplicateValues" dxfId="568" priority="138" stopIfTrue="1"/>
  </conditionalFormatting>
  <conditionalFormatting sqref="D120">
    <cfRule type="duplicateValues" dxfId="567" priority="136" stopIfTrue="1"/>
    <cfRule type="duplicateValues" dxfId="566" priority="135" stopIfTrue="1"/>
    <cfRule type="duplicateValues" dxfId="565" priority="137" stopIfTrue="1"/>
  </conditionalFormatting>
  <conditionalFormatting sqref="D121">
    <cfRule type="duplicateValues" dxfId="564" priority="133" stopIfTrue="1"/>
    <cfRule type="duplicateValues" dxfId="563" priority="132" stopIfTrue="1"/>
    <cfRule type="duplicateValues" dxfId="562" priority="134" stopIfTrue="1"/>
  </conditionalFormatting>
  <conditionalFormatting sqref="D123:D125">
    <cfRule type="duplicateValues" dxfId="561" priority="131" stopIfTrue="1"/>
    <cfRule type="duplicateValues" dxfId="560" priority="130" stopIfTrue="1"/>
    <cfRule type="duplicateValues" dxfId="559" priority="129" stopIfTrue="1"/>
  </conditionalFormatting>
  <conditionalFormatting sqref="D126">
    <cfRule type="duplicateValues" dxfId="558" priority="125" stopIfTrue="1"/>
    <cfRule type="duplicateValues" dxfId="557" priority="124" stopIfTrue="1"/>
    <cfRule type="duplicateValues" dxfId="556" priority="123" stopIfTrue="1"/>
  </conditionalFormatting>
  <conditionalFormatting sqref="D134">
    <cfRule type="duplicateValues" dxfId="555" priority="121" stopIfTrue="1"/>
    <cfRule type="duplicateValues" dxfId="554" priority="122" stopIfTrue="1"/>
  </conditionalFormatting>
  <conditionalFormatting sqref="D136 D138:D139">
    <cfRule type="duplicateValues" dxfId="553" priority="120" stopIfTrue="1"/>
    <cfRule type="duplicateValues" dxfId="552" priority="119" stopIfTrue="1"/>
  </conditionalFormatting>
  <conditionalFormatting sqref="D137">
    <cfRule type="duplicateValues" dxfId="551" priority="116" stopIfTrue="1"/>
    <cfRule type="duplicateValues" dxfId="550" priority="115" stopIfTrue="1"/>
  </conditionalFormatting>
  <conditionalFormatting sqref="D140">
    <cfRule type="duplicateValues" dxfId="549" priority="117" stopIfTrue="1"/>
    <cfRule type="duplicateValues" dxfId="548" priority="118" stopIfTrue="1"/>
  </conditionalFormatting>
  <conditionalFormatting sqref="D141">
    <cfRule type="duplicateValues" dxfId="547" priority="113" stopIfTrue="1"/>
    <cfRule type="duplicateValues" dxfId="546" priority="114" stopIfTrue="1"/>
  </conditionalFormatting>
  <conditionalFormatting sqref="D143">
    <cfRule type="duplicateValues" dxfId="545" priority="112" stopIfTrue="1"/>
    <cfRule type="duplicateValues" dxfId="544" priority="111" stopIfTrue="1"/>
  </conditionalFormatting>
  <conditionalFormatting sqref="D144:D147">
    <cfRule type="duplicateValues" dxfId="543" priority="109" stopIfTrue="1"/>
    <cfRule type="duplicateValues" dxfId="542" priority="110" stopIfTrue="1"/>
  </conditionalFormatting>
  <conditionalFormatting sqref="D150">
    <cfRule type="duplicateValues" dxfId="541" priority="107" stopIfTrue="1"/>
    <cfRule type="duplicateValues" dxfId="540" priority="108" stopIfTrue="1"/>
  </conditionalFormatting>
  <conditionalFormatting sqref="D152">
    <cfRule type="duplicateValues" dxfId="539" priority="105" stopIfTrue="1"/>
    <cfRule type="duplicateValues" dxfId="538" priority="106" stopIfTrue="1"/>
  </conditionalFormatting>
  <conditionalFormatting sqref="D154">
    <cfRule type="duplicateValues" dxfId="537" priority="104" stopIfTrue="1"/>
    <cfRule type="duplicateValues" dxfId="536" priority="103" stopIfTrue="1"/>
  </conditionalFormatting>
  <conditionalFormatting sqref="D155:D157">
    <cfRule type="duplicateValues" dxfId="535" priority="102" stopIfTrue="1"/>
    <cfRule type="duplicateValues" dxfId="534" priority="101" stopIfTrue="1"/>
  </conditionalFormatting>
  <conditionalFormatting sqref="D161">
    <cfRule type="duplicateValues" dxfId="533" priority="94" stopIfTrue="1"/>
    <cfRule type="duplicateValues" dxfId="532" priority="93" stopIfTrue="1"/>
  </conditionalFormatting>
  <conditionalFormatting sqref="D162">
    <cfRule type="duplicateValues" dxfId="531" priority="92" stopIfTrue="1"/>
  </conditionalFormatting>
  <conditionalFormatting sqref="D163">
    <cfRule type="duplicateValues" dxfId="530" priority="91" stopIfTrue="1"/>
    <cfRule type="duplicateValues" dxfId="529" priority="90" stopIfTrue="1"/>
    <cfRule type="duplicateValues" dxfId="528" priority="89" stopIfTrue="1"/>
  </conditionalFormatting>
  <conditionalFormatting sqref="D164">
    <cfRule type="duplicateValues" dxfId="527" priority="86" stopIfTrue="1"/>
    <cfRule type="duplicateValues" dxfId="526" priority="87" stopIfTrue="1"/>
    <cfRule type="duplicateValues" dxfId="525" priority="88" stopIfTrue="1"/>
  </conditionalFormatting>
  <conditionalFormatting sqref="D167">
    <cfRule type="duplicateValues" dxfId="524" priority="85" stopIfTrue="1"/>
  </conditionalFormatting>
  <conditionalFormatting sqref="D168">
    <cfRule type="duplicateValues" dxfId="523" priority="84" stopIfTrue="1"/>
  </conditionalFormatting>
  <conditionalFormatting sqref="D169:D170">
    <cfRule type="duplicateValues" dxfId="522" priority="83" stopIfTrue="1"/>
  </conditionalFormatting>
  <conditionalFormatting sqref="D171">
    <cfRule type="duplicateValues" dxfId="521" priority="82" stopIfTrue="1"/>
    <cfRule type="duplicateValues" dxfId="520" priority="81" stopIfTrue="1"/>
    <cfRule type="duplicateValues" dxfId="519" priority="80" stopIfTrue="1"/>
  </conditionalFormatting>
  <conditionalFormatting sqref="D172">
    <cfRule type="duplicateValues" dxfId="518" priority="79" stopIfTrue="1"/>
    <cfRule type="duplicateValues" dxfId="517" priority="78" stopIfTrue="1"/>
    <cfRule type="duplicateValues" dxfId="516" priority="77" stopIfTrue="1"/>
  </conditionalFormatting>
  <conditionalFormatting sqref="D173">
    <cfRule type="duplicateValues" dxfId="515" priority="76" stopIfTrue="1"/>
    <cfRule type="duplicateValues" dxfId="514" priority="75" stopIfTrue="1"/>
    <cfRule type="duplicateValues" dxfId="513" priority="74" stopIfTrue="1"/>
  </conditionalFormatting>
  <conditionalFormatting sqref="D176">
    <cfRule type="duplicateValues" dxfId="512" priority="72" stopIfTrue="1"/>
    <cfRule type="duplicateValues" dxfId="511" priority="73" stopIfTrue="1"/>
  </conditionalFormatting>
  <conditionalFormatting sqref="D177">
    <cfRule type="duplicateValues" dxfId="510" priority="71" stopIfTrue="1"/>
    <cfRule type="duplicateValues" dxfId="509" priority="70" stopIfTrue="1"/>
    <cfRule type="duplicateValues" dxfId="508" priority="69" stopIfTrue="1"/>
  </conditionalFormatting>
  <conditionalFormatting sqref="D179:D180">
    <cfRule type="duplicateValues" dxfId="507" priority="68" stopIfTrue="1"/>
    <cfRule type="duplicateValues" dxfId="506" priority="67" stopIfTrue="1"/>
    <cfRule type="duplicateValues" dxfId="505" priority="66" stopIfTrue="1"/>
  </conditionalFormatting>
  <conditionalFormatting sqref="D183">
    <cfRule type="duplicateValues" dxfId="504" priority="64" stopIfTrue="1"/>
    <cfRule type="duplicateValues" dxfId="503" priority="65" stopIfTrue="1"/>
  </conditionalFormatting>
  <conditionalFormatting sqref="D184">
    <cfRule type="duplicateValues" dxfId="502" priority="63" stopIfTrue="1"/>
    <cfRule type="duplicateValues" dxfId="501" priority="62" stopIfTrue="1"/>
  </conditionalFormatting>
  <conditionalFormatting sqref="D185:D186">
    <cfRule type="duplicateValues" dxfId="500" priority="61" stopIfTrue="1"/>
    <cfRule type="duplicateValues" dxfId="499" priority="60" stopIfTrue="1"/>
  </conditionalFormatting>
  <conditionalFormatting sqref="D187">
    <cfRule type="duplicateValues" dxfId="498" priority="59" stopIfTrue="1"/>
    <cfRule type="duplicateValues" dxfId="497" priority="58" stopIfTrue="1"/>
  </conditionalFormatting>
  <conditionalFormatting sqref="D188">
    <cfRule type="duplicateValues" dxfId="496" priority="53" stopIfTrue="1"/>
    <cfRule type="duplicateValues" dxfId="495" priority="52" stopIfTrue="1"/>
    <cfRule type="duplicateValues" dxfId="494" priority="51"/>
  </conditionalFormatting>
  <conditionalFormatting sqref="D189">
    <cfRule type="duplicateValues" dxfId="493" priority="3076" stopIfTrue="1"/>
    <cfRule type="duplicateValues" dxfId="492" priority="3075"/>
  </conditionalFormatting>
  <conditionalFormatting sqref="D190">
    <cfRule type="duplicateValues" dxfId="491" priority="45"/>
    <cfRule type="duplicateValues" dxfId="490" priority="47" stopIfTrue="1"/>
    <cfRule type="duplicateValues" dxfId="489" priority="46" stopIfTrue="1"/>
  </conditionalFormatting>
  <conditionalFormatting sqref="D191:D193">
    <cfRule type="duplicateValues" dxfId="488" priority="44" stopIfTrue="1"/>
    <cfRule type="duplicateValues" dxfId="487" priority="43" stopIfTrue="1"/>
    <cfRule type="duplicateValues" dxfId="486" priority="42"/>
  </conditionalFormatting>
  <conditionalFormatting sqref="D194">
    <cfRule type="duplicateValues" dxfId="485" priority="38" stopIfTrue="1"/>
    <cfRule type="duplicateValues" dxfId="484" priority="37" stopIfTrue="1"/>
    <cfRule type="duplicateValues" dxfId="483" priority="36"/>
  </conditionalFormatting>
  <conditionalFormatting sqref="D195">
    <cfRule type="duplicateValues" dxfId="482" priority="33"/>
    <cfRule type="duplicateValues" dxfId="481" priority="35" stopIfTrue="1"/>
    <cfRule type="duplicateValues" dxfId="480" priority="34" stopIfTrue="1"/>
  </conditionalFormatting>
  <conditionalFormatting sqref="D196">
    <cfRule type="duplicateValues" dxfId="479" priority="32" stopIfTrue="1"/>
    <cfRule type="duplicateValues" dxfId="478" priority="31" stopIfTrue="1"/>
    <cfRule type="duplicateValues" dxfId="477" priority="30"/>
  </conditionalFormatting>
  <conditionalFormatting sqref="D197">
    <cfRule type="duplicateValues" dxfId="476" priority="29" stopIfTrue="1"/>
    <cfRule type="duplicateValues" dxfId="475" priority="28"/>
  </conditionalFormatting>
  <conditionalFormatting sqref="D198 D1:D187 D208:D1048576">
    <cfRule type="duplicateValues" dxfId="474" priority="57"/>
  </conditionalFormatting>
  <conditionalFormatting sqref="D198 T72 D110 D7:D94 D1:D5 D96 D115 D122 D133 D142 D148 D153 D165 D174:D175 D178 D181:D182 D208:D65218">
    <cfRule type="duplicateValues" dxfId="473" priority="2669" stopIfTrue="1"/>
  </conditionalFormatting>
  <conditionalFormatting sqref="D198 T72 D110 D7:D94 D1:D5 D96 D115 D122 D133 D142 D148 D153 D165 D174:D175 D178 D181:D182 D208:D65219">
    <cfRule type="duplicateValues" dxfId="472" priority="2668" stopIfTrue="1"/>
  </conditionalFormatting>
  <conditionalFormatting sqref="D199">
    <cfRule type="duplicateValues" dxfId="471" priority="24" stopIfTrue="1"/>
    <cfRule type="duplicateValues" dxfId="470" priority="23" stopIfTrue="1"/>
    <cfRule type="duplicateValues" dxfId="469" priority="22"/>
  </conditionalFormatting>
  <conditionalFormatting sqref="D200">
    <cfRule type="duplicateValues" dxfId="468" priority="21" stopIfTrue="1"/>
    <cfRule type="duplicateValues" dxfId="467" priority="20" stopIfTrue="1"/>
    <cfRule type="duplicateValues" dxfId="466" priority="19"/>
  </conditionalFormatting>
  <conditionalFormatting sqref="D201:D203">
    <cfRule type="duplicateValues" dxfId="465" priority="15" stopIfTrue="1"/>
    <cfRule type="duplicateValues" dxfId="464" priority="13"/>
    <cfRule type="duplicateValues" dxfId="463" priority="14" stopIfTrue="1"/>
  </conditionalFormatting>
  <conditionalFormatting sqref="D204">
    <cfRule type="duplicateValues" dxfId="462" priority="12" stopIfTrue="1"/>
    <cfRule type="duplicateValues" dxfId="461" priority="11" stopIfTrue="1"/>
    <cfRule type="duplicateValues" dxfId="460" priority="10"/>
  </conditionalFormatting>
  <conditionalFormatting sqref="D205">
    <cfRule type="duplicateValues" dxfId="459" priority="7"/>
    <cfRule type="duplicateValues" dxfId="458" priority="9" stopIfTrue="1"/>
    <cfRule type="duplicateValues" dxfId="457" priority="8" stopIfTrue="1"/>
  </conditionalFormatting>
  <conditionalFormatting sqref="D206">
    <cfRule type="duplicateValues" dxfId="456" priority="5" stopIfTrue="1"/>
    <cfRule type="duplicateValues" dxfId="455" priority="4"/>
    <cfRule type="duplicateValues" dxfId="454" priority="6" stopIfTrue="1"/>
  </conditionalFormatting>
  <conditionalFormatting sqref="D207">
    <cfRule type="duplicateValues" dxfId="453" priority="3" stopIfTrue="1"/>
    <cfRule type="duplicateValues" dxfId="452" priority="2" stopIfTrue="1"/>
    <cfRule type="duplicateValues" dxfId="451" priority="1"/>
  </conditionalFormatting>
  <conditionalFormatting sqref="K107 D110 D7:D104 K7:K104">
    <cfRule type="duplicateValues" dxfId="450" priority="225"/>
  </conditionalFormatting>
  <pageMargins left="0.7" right="0.7" top="0.75" bottom="0.75" header="0.3" footer="0.3"/>
  <pageSetup paperSize="9" orientation="portrait" r:id="rId1"/>
  <drawing r:id="rId2"/>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WTQ156"/>
  <sheetViews>
    <sheetView topLeftCell="A137"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5" width="7.90625" style="160"/>
    <col min="186" max="187" width="5.08984375" style="160" customWidth="1"/>
    <col min="188" max="188" width="5.36328125" style="160" customWidth="1"/>
    <col min="189" max="189" width="6.54296875" style="160" customWidth="1"/>
    <col min="190" max="190" width="8.6328125" style="160" customWidth="1"/>
    <col min="191" max="191" width="12.36328125" style="160" customWidth="1"/>
    <col min="192" max="192" width="10.54296875" style="160" customWidth="1"/>
    <col min="193" max="193" width="9.90625" style="160" customWidth="1"/>
    <col min="194" max="194" width="9.54296875" style="160" customWidth="1"/>
    <col min="195" max="200" width="8.08984375" style="160" customWidth="1"/>
    <col min="201" max="201" width="9.36328125" style="160" customWidth="1"/>
    <col min="202" max="202" width="8" style="160" customWidth="1"/>
    <col min="203" max="203" width="8.08984375" style="160" customWidth="1"/>
    <col min="204" max="204" width="7.453125" style="160" customWidth="1"/>
    <col min="205" max="205" width="7.6328125" style="160" customWidth="1"/>
    <col min="206" max="213" width="7.90625" style="160" hidden="1" customWidth="1"/>
    <col min="214" max="214" width="9.08984375" style="160" customWidth="1"/>
    <col min="215" max="215" width="8.6328125" style="160" customWidth="1"/>
    <col min="216" max="216" width="10.6328125" style="160" customWidth="1"/>
    <col min="217" max="217" width="25.453125" style="160" customWidth="1"/>
    <col min="218" max="218" width="14.36328125" style="160" customWidth="1"/>
    <col min="219" max="219" width="4.54296875" style="160" customWidth="1"/>
    <col min="220" max="220" width="9.90625" style="160" customWidth="1"/>
    <col min="221" max="221" width="9.54296875" style="160" customWidth="1"/>
    <col min="222" max="441" width="7.90625" style="160"/>
    <col min="442" max="443" width="5.08984375" style="160" customWidth="1"/>
    <col min="444" max="444" width="5.36328125" style="160" customWidth="1"/>
    <col min="445" max="445" width="6.54296875" style="160" customWidth="1"/>
    <col min="446" max="446" width="8.6328125" style="160" customWidth="1"/>
    <col min="447" max="447" width="12.36328125" style="160" customWidth="1"/>
    <col min="448" max="448" width="10.54296875" style="160" customWidth="1"/>
    <col min="449" max="449" width="9.90625" style="160" customWidth="1"/>
    <col min="450" max="450" width="9.54296875" style="160" customWidth="1"/>
    <col min="451" max="456" width="8.08984375" style="160" customWidth="1"/>
    <col min="457" max="457" width="9.36328125" style="160" customWidth="1"/>
    <col min="458" max="458" width="8" style="160" customWidth="1"/>
    <col min="459" max="459" width="8.08984375" style="160" customWidth="1"/>
    <col min="460" max="460" width="7.453125" style="160" customWidth="1"/>
    <col min="461" max="461" width="7.6328125" style="160" customWidth="1"/>
    <col min="462" max="469" width="7.90625" style="160" hidden="1" customWidth="1"/>
    <col min="470" max="470" width="9.08984375" style="160" customWidth="1"/>
    <col min="471" max="471" width="8.6328125" style="160" customWidth="1"/>
    <col min="472" max="472" width="10.6328125" style="160" customWidth="1"/>
    <col min="473" max="473" width="25.453125" style="160" customWidth="1"/>
    <col min="474" max="474" width="14.36328125" style="160" customWidth="1"/>
    <col min="475" max="475" width="4.54296875" style="160" customWidth="1"/>
    <col min="476" max="476" width="9.90625" style="160" customWidth="1"/>
    <col min="477" max="477" width="9.54296875" style="160" customWidth="1"/>
    <col min="478" max="697" width="7.90625" style="160"/>
    <col min="698" max="699" width="5.08984375" style="160" customWidth="1"/>
    <col min="700" max="700" width="5.36328125" style="160" customWidth="1"/>
    <col min="701" max="701" width="6.54296875" style="160" customWidth="1"/>
    <col min="702" max="702" width="8.6328125" style="160" customWidth="1"/>
    <col min="703" max="703" width="12.36328125" style="160" customWidth="1"/>
    <col min="704" max="704" width="10.54296875" style="160" customWidth="1"/>
    <col min="705" max="705" width="9.90625" style="160" customWidth="1"/>
    <col min="706" max="706" width="9.54296875" style="160" customWidth="1"/>
    <col min="707" max="712" width="8.08984375" style="160" customWidth="1"/>
    <col min="713" max="713" width="9.36328125" style="160" customWidth="1"/>
    <col min="714" max="714" width="8" style="160" customWidth="1"/>
    <col min="715" max="715" width="8.08984375" style="160" customWidth="1"/>
    <col min="716" max="716" width="7.453125" style="160" customWidth="1"/>
    <col min="717" max="717" width="7.6328125" style="160" customWidth="1"/>
    <col min="718" max="725" width="7.90625" style="160" hidden="1" customWidth="1"/>
    <col min="726" max="726" width="9.08984375" style="160" customWidth="1"/>
    <col min="727" max="727" width="8.6328125" style="160" customWidth="1"/>
    <col min="728" max="728" width="10.6328125" style="160" customWidth="1"/>
    <col min="729" max="729" width="25.453125" style="160" customWidth="1"/>
    <col min="730" max="730" width="14.36328125" style="160" customWidth="1"/>
    <col min="731" max="731" width="4.54296875" style="160" customWidth="1"/>
    <col min="732" max="732" width="9.90625" style="160" customWidth="1"/>
    <col min="733" max="733" width="9.54296875" style="160" customWidth="1"/>
    <col min="734" max="953" width="7.90625" style="160"/>
    <col min="954" max="955" width="5.08984375" style="160" customWidth="1"/>
    <col min="956" max="956" width="5.36328125" style="160" customWidth="1"/>
    <col min="957" max="957" width="6.54296875" style="160" customWidth="1"/>
    <col min="958" max="958" width="8.6328125" style="160" customWidth="1"/>
    <col min="959" max="959" width="12.36328125" style="160" customWidth="1"/>
    <col min="960" max="960" width="10.54296875" style="160" customWidth="1"/>
    <col min="961" max="961" width="9.90625" style="160" customWidth="1"/>
    <col min="962" max="962" width="9.54296875" style="160" customWidth="1"/>
    <col min="963" max="968" width="8.08984375" style="160" customWidth="1"/>
    <col min="969" max="969" width="9.36328125" style="160" customWidth="1"/>
    <col min="970" max="970" width="8" style="160" customWidth="1"/>
    <col min="971" max="971" width="8.08984375" style="160" customWidth="1"/>
    <col min="972" max="972" width="7.453125" style="160" customWidth="1"/>
    <col min="973" max="973" width="7.6328125" style="160" customWidth="1"/>
    <col min="974" max="981" width="7.90625" style="160" hidden="1" customWidth="1"/>
    <col min="982" max="982" width="9.08984375" style="160" customWidth="1"/>
    <col min="983" max="983" width="8.6328125" style="160" customWidth="1"/>
    <col min="984" max="984" width="10.6328125" style="160" customWidth="1"/>
    <col min="985" max="985" width="25.453125" style="160" customWidth="1"/>
    <col min="986" max="986" width="14.36328125" style="160" customWidth="1"/>
    <col min="987" max="987" width="4.54296875" style="160" customWidth="1"/>
    <col min="988" max="988" width="9.90625" style="160" customWidth="1"/>
    <col min="989" max="989" width="9.54296875" style="160" customWidth="1"/>
    <col min="990" max="1209" width="7.90625" style="160"/>
    <col min="1210" max="1211" width="5.08984375" style="160" customWidth="1"/>
    <col min="1212" max="1212" width="5.36328125" style="160" customWidth="1"/>
    <col min="1213" max="1213" width="6.54296875" style="160" customWidth="1"/>
    <col min="1214" max="1214" width="8.6328125" style="160" customWidth="1"/>
    <col min="1215" max="1215" width="12.36328125" style="160" customWidth="1"/>
    <col min="1216" max="1216" width="10.54296875" style="160" customWidth="1"/>
    <col min="1217" max="1217" width="9.90625" style="160" customWidth="1"/>
    <col min="1218" max="1218" width="9.54296875" style="160" customWidth="1"/>
    <col min="1219" max="1224" width="8.08984375" style="160" customWidth="1"/>
    <col min="1225" max="1225" width="9.36328125" style="160" customWidth="1"/>
    <col min="1226" max="1226" width="8" style="160" customWidth="1"/>
    <col min="1227" max="1227" width="8.08984375" style="160" customWidth="1"/>
    <col min="1228" max="1228" width="7.453125" style="160" customWidth="1"/>
    <col min="1229" max="1229" width="7.6328125" style="160" customWidth="1"/>
    <col min="1230" max="1237" width="7.90625" style="160" hidden="1" customWidth="1"/>
    <col min="1238" max="1238" width="9.08984375" style="160" customWidth="1"/>
    <col min="1239" max="1239" width="8.6328125" style="160" customWidth="1"/>
    <col min="1240" max="1240" width="10.6328125" style="160" customWidth="1"/>
    <col min="1241" max="1241" width="25.453125" style="160" customWidth="1"/>
    <col min="1242" max="1242" width="14.36328125" style="160" customWidth="1"/>
    <col min="1243" max="1243" width="4.54296875" style="160" customWidth="1"/>
    <col min="1244" max="1244" width="9.90625" style="160" customWidth="1"/>
    <col min="1245" max="1245" width="9.54296875" style="160" customWidth="1"/>
    <col min="1246" max="1465" width="7.90625" style="160"/>
    <col min="1466" max="1467" width="5.08984375" style="160" customWidth="1"/>
    <col min="1468" max="1468" width="5.36328125" style="160" customWidth="1"/>
    <col min="1469" max="1469" width="6.54296875" style="160" customWidth="1"/>
    <col min="1470" max="1470" width="8.6328125" style="160" customWidth="1"/>
    <col min="1471" max="1471" width="12.36328125" style="160" customWidth="1"/>
    <col min="1472" max="1472" width="10.54296875" style="160" customWidth="1"/>
    <col min="1473" max="1473" width="9.90625" style="160" customWidth="1"/>
    <col min="1474" max="1474" width="9.54296875" style="160" customWidth="1"/>
    <col min="1475" max="1480" width="8.08984375" style="160" customWidth="1"/>
    <col min="1481" max="1481" width="9.36328125" style="160" customWidth="1"/>
    <col min="1482" max="1482" width="8" style="160" customWidth="1"/>
    <col min="1483" max="1483" width="8.08984375" style="160" customWidth="1"/>
    <col min="1484" max="1484" width="7.453125" style="160" customWidth="1"/>
    <col min="1485" max="1485" width="7.6328125" style="160" customWidth="1"/>
    <col min="1486" max="1493" width="7.90625" style="160" hidden="1" customWidth="1"/>
    <col min="1494" max="1494" width="9.08984375" style="160" customWidth="1"/>
    <col min="1495" max="1495" width="8.6328125" style="160" customWidth="1"/>
    <col min="1496" max="1496" width="10.6328125" style="160" customWidth="1"/>
    <col min="1497" max="1497" width="25.453125" style="160" customWidth="1"/>
    <col min="1498" max="1498" width="14.36328125" style="160" customWidth="1"/>
    <col min="1499" max="1499" width="4.54296875" style="160" customWidth="1"/>
    <col min="1500" max="1500" width="9.90625" style="160" customWidth="1"/>
    <col min="1501" max="1501" width="9.54296875" style="160" customWidth="1"/>
    <col min="1502" max="1721" width="7.90625" style="160"/>
    <col min="1722" max="1723" width="5.08984375" style="160" customWidth="1"/>
    <col min="1724" max="1724" width="5.36328125" style="160" customWidth="1"/>
    <col min="1725" max="1725" width="6.54296875" style="160" customWidth="1"/>
    <col min="1726" max="1726" width="8.6328125" style="160" customWidth="1"/>
    <col min="1727" max="1727" width="12.36328125" style="160" customWidth="1"/>
    <col min="1728" max="1728" width="10.54296875" style="160" customWidth="1"/>
    <col min="1729" max="1729" width="9.90625" style="160" customWidth="1"/>
    <col min="1730" max="1730" width="9.54296875" style="160" customWidth="1"/>
    <col min="1731" max="1736" width="8.08984375" style="160" customWidth="1"/>
    <col min="1737" max="1737" width="9.36328125" style="160" customWidth="1"/>
    <col min="1738" max="1738" width="8" style="160" customWidth="1"/>
    <col min="1739" max="1739" width="8.08984375" style="160" customWidth="1"/>
    <col min="1740" max="1740" width="7.453125" style="160" customWidth="1"/>
    <col min="1741" max="1741" width="7.6328125" style="160" customWidth="1"/>
    <col min="1742" max="1749" width="7.90625" style="160" hidden="1" customWidth="1"/>
    <col min="1750" max="1750" width="9.08984375" style="160" customWidth="1"/>
    <col min="1751" max="1751" width="8.6328125" style="160" customWidth="1"/>
    <col min="1752" max="1752" width="10.6328125" style="160" customWidth="1"/>
    <col min="1753" max="1753" width="25.453125" style="160" customWidth="1"/>
    <col min="1754" max="1754" width="14.36328125" style="160" customWidth="1"/>
    <col min="1755" max="1755" width="4.54296875" style="160" customWidth="1"/>
    <col min="1756" max="1756" width="9.90625" style="160" customWidth="1"/>
    <col min="1757" max="1757" width="9.54296875" style="160" customWidth="1"/>
    <col min="1758" max="1977" width="7.90625" style="160"/>
    <col min="1978" max="1979" width="5.08984375" style="160" customWidth="1"/>
    <col min="1980" max="1980" width="5.36328125" style="160" customWidth="1"/>
    <col min="1981" max="1981" width="6.54296875" style="160" customWidth="1"/>
    <col min="1982" max="1982" width="8.6328125" style="160" customWidth="1"/>
    <col min="1983" max="1983" width="12.36328125" style="160" customWidth="1"/>
    <col min="1984" max="1984" width="10.54296875" style="160" customWidth="1"/>
    <col min="1985" max="1985" width="9.90625" style="160" customWidth="1"/>
    <col min="1986" max="1986" width="9.54296875" style="160" customWidth="1"/>
    <col min="1987" max="1992" width="8.08984375" style="160" customWidth="1"/>
    <col min="1993" max="1993" width="9.36328125" style="160" customWidth="1"/>
    <col min="1994" max="1994" width="8" style="160" customWidth="1"/>
    <col min="1995" max="1995" width="8.08984375" style="160" customWidth="1"/>
    <col min="1996" max="1996" width="7.453125" style="160" customWidth="1"/>
    <col min="1997" max="1997" width="7.6328125" style="160" customWidth="1"/>
    <col min="1998" max="2005" width="7.90625" style="160" hidden="1" customWidth="1"/>
    <col min="2006" max="2006" width="9.08984375" style="160" customWidth="1"/>
    <col min="2007" max="2007" width="8.6328125" style="160" customWidth="1"/>
    <col min="2008" max="2008" width="10.6328125" style="160" customWidth="1"/>
    <col min="2009" max="2009" width="25.453125" style="160" customWidth="1"/>
    <col min="2010" max="2010" width="14.36328125" style="160" customWidth="1"/>
    <col min="2011" max="2011" width="4.54296875" style="160" customWidth="1"/>
    <col min="2012" max="2012" width="9.90625" style="160" customWidth="1"/>
    <col min="2013" max="2013" width="9.54296875" style="160" customWidth="1"/>
    <col min="2014" max="2233" width="7.90625" style="160"/>
    <col min="2234" max="2235" width="5.08984375" style="160" customWidth="1"/>
    <col min="2236" max="2236" width="5.36328125" style="160" customWidth="1"/>
    <col min="2237" max="2237" width="6.54296875" style="160" customWidth="1"/>
    <col min="2238" max="2238" width="8.6328125" style="160" customWidth="1"/>
    <col min="2239" max="2239" width="12.36328125" style="160" customWidth="1"/>
    <col min="2240" max="2240" width="10.54296875" style="160" customWidth="1"/>
    <col min="2241" max="2241" width="9.90625" style="160" customWidth="1"/>
    <col min="2242" max="2242" width="9.54296875" style="160" customWidth="1"/>
    <col min="2243" max="2248" width="8.08984375" style="160" customWidth="1"/>
    <col min="2249" max="2249" width="9.36328125" style="160" customWidth="1"/>
    <col min="2250" max="2250" width="8" style="160" customWidth="1"/>
    <col min="2251" max="2251" width="8.08984375" style="160" customWidth="1"/>
    <col min="2252" max="2252" width="7.453125" style="160" customWidth="1"/>
    <col min="2253" max="2253" width="7.6328125" style="160" customWidth="1"/>
    <col min="2254" max="2261" width="7.90625" style="160" hidden="1" customWidth="1"/>
    <col min="2262" max="2262" width="9.08984375" style="160" customWidth="1"/>
    <col min="2263" max="2263" width="8.6328125" style="160" customWidth="1"/>
    <col min="2264" max="2264" width="10.6328125" style="160" customWidth="1"/>
    <col min="2265" max="2265" width="25.453125" style="160" customWidth="1"/>
    <col min="2266" max="2266" width="14.36328125" style="160" customWidth="1"/>
    <col min="2267" max="2267" width="4.54296875" style="160" customWidth="1"/>
    <col min="2268" max="2268" width="9.90625" style="160" customWidth="1"/>
    <col min="2269" max="2269" width="9.54296875" style="160" customWidth="1"/>
    <col min="2270" max="2489" width="7.90625" style="160"/>
    <col min="2490" max="2491" width="5.08984375" style="160" customWidth="1"/>
    <col min="2492" max="2492" width="5.36328125" style="160" customWidth="1"/>
    <col min="2493" max="2493" width="6.54296875" style="160" customWidth="1"/>
    <col min="2494" max="2494" width="8.6328125" style="160" customWidth="1"/>
    <col min="2495" max="2495" width="12.36328125" style="160" customWidth="1"/>
    <col min="2496" max="2496" width="10.54296875" style="160" customWidth="1"/>
    <col min="2497" max="2497" width="9.90625" style="160" customWidth="1"/>
    <col min="2498" max="2498" width="9.54296875" style="160" customWidth="1"/>
    <col min="2499" max="2504" width="8.08984375" style="160" customWidth="1"/>
    <col min="2505" max="2505" width="9.36328125" style="160" customWidth="1"/>
    <col min="2506" max="2506" width="8" style="160" customWidth="1"/>
    <col min="2507" max="2507" width="8.08984375" style="160" customWidth="1"/>
    <col min="2508" max="2508" width="7.453125" style="160" customWidth="1"/>
    <col min="2509" max="2509" width="7.6328125" style="160" customWidth="1"/>
    <col min="2510" max="2517" width="7.90625" style="160" hidden="1" customWidth="1"/>
    <col min="2518" max="2518" width="9.08984375" style="160" customWidth="1"/>
    <col min="2519" max="2519" width="8.6328125" style="160" customWidth="1"/>
    <col min="2520" max="2520" width="10.6328125" style="160" customWidth="1"/>
    <col min="2521" max="2521" width="25.453125" style="160" customWidth="1"/>
    <col min="2522" max="2522" width="14.36328125" style="160" customWidth="1"/>
    <col min="2523" max="2523" width="4.54296875" style="160" customWidth="1"/>
    <col min="2524" max="2524" width="9.90625" style="160" customWidth="1"/>
    <col min="2525" max="2525" width="9.54296875" style="160" customWidth="1"/>
    <col min="2526" max="2745" width="7.90625" style="160"/>
    <col min="2746" max="2747" width="5.08984375" style="160" customWidth="1"/>
    <col min="2748" max="2748" width="5.36328125" style="160" customWidth="1"/>
    <col min="2749" max="2749" width="6.54296875" style="160" customWidth="1"/>
    <col min="2750" max="2750" width="8.6328125" style="160" customWidth="1"/>
    <col min="2751" max="2751" width="12.36328125" style="160" customWidth="1"/>
    <col min="2752" max="2752" width="10.54296875" style="160" customWidth="1"/>
    <col min="2753" max="2753" width="9.90625" style="160" customWidth="1"/>
    <col min="2754" max="2754" width="9.54296875" style="160" customWidth="1"/>
    <col min="2755" max="2760" width="8.08984375" style="160" customWidth="1"/>
    <col min="2761" max="2761" width="9.36328125" style="160" customWidth="1"/>
    <col min="2762" max="2762" width="8" style="160" customWidth="1"/>
    <col min="2763" max="2763" width="8.08984375" style="160" customWidth="1"/>
    <col min="2764" max="2764" width="7.453125" style="160" customWidth="1"/>
    <col min="2765" max="2765" width="7.6328125" style="160" customWidth="1"/>
    <col min="2766" max="2773" width="7.90625" style="160" hidden="1" customWidth="1"/>
    <col min="2774" max="2774" width="9.08984375" style="160" customWidth="1"/>
    <col min="2775" max="2775" width="8.6328125" style="160" customWidth="1"/>
    <col min="2776" max="2776" width="10.6328125" style="160" customWidth="1"/>
    <col min="2777" max="2777" width="25.453125" style="160" customWidth="1"/>
    <col min="2778" max="2778" width="14.36328125" style="160" customWidth="1"/>
    <col min="2779" max="2779" width="4.54296875" style="160" customWidth="1"/>
    <col min="2780" max="2780" width="9.90625" style="160" customWidth="1"/>
    <col min="2781" max="2781" width="9.54296875" style="160" customWidth="1"/>
    <col min="2782" max="3001" width="7.90625" style="160"/>
    <col min="3002" max="3003" width="5.08984375" style="160" customWidth="1"/>
    <col min="3004" max="3004" width="5.36328125" style="160" customWidth="1"/>
    <col min="3005" max="3005" width="6.54296875" style="160" customWidth="1"/>
    <col min="3006" max="3006" width="8.6328125" style="160" customWidth="1"/>
    <col min="3007" max="3007" width="12.36328125" style="160" customWidth="1"/>
    <col min="3008" max="3008" width="10.54296875" style="160" customWidth="1"/>
    <col min="3009" max="3009" width="9.90625" style="160" customWidth="1"/>
    <col min="3010" max="3010" width="9.54296875" style="160" customWidth="1"/>
    <col min="3011" max="3016" width="8.08984375" style="160" customWidth="1"/>
    <col min="3017" max="3017" width="9.36328125" style="160" customWidth="1"/>
    <col min="3018" max="3018" width="8" style="160" customWidth="1"/>
    <col min="3019" max="3019" width="8.08984375" style="160" customWidth="1"/>
    <col min="3020" max="3020" width="7.453125" style="160" customWidth="1"/>
    <col min="3021" max="3021" width="7.6328125" style="160" customWidth="1"/>
    <col min="3022" max="3029" width="7.90625" style="160" hidden="1" customWidth="1"/>
    <col min="3030" max="3030" width="9.08984375" style="160" customWidth="1"/>
    <col min="3031" max="3031" width="8.6328125" style="160" customWidth="1"/>
    <col min="3032" max="3032" width="10.6328125" style="160" customWidth="1"/>
    <col min="3033" max="3033" width="25.453125" style="160" customWidth="1"/>
    <col min="3034" max="3034" width="14.36328125" style="160" customWidth="1"/>
    <col min="3035" max="3035" width="4.54296875" style="160" customWidth="1"/>
    <col min="3036" max="3036" width="9.90625" style="160" customWidth="1"/>
    <col min="3037" max="3037" width="9.54296875" style="160" customWidth="1"/>
    <col min="3038" max="3257" width="7.90625" style="160"/>
    <col min="3258" max="3259" width="5.08984375" style="160" customWidth="1"/>
    <col min="3260" max="3260" width="5.36328125" style="160" customWidth="1"/>
    <col min="3261" max="3261" width="6.54296875" style="160" customWidth="1"/>
    <col min="3262" max="3262" width="8.6328125" style="160" customWidth="1"/>
    <col min="3263" max="3263" width="12.36328125" style="160" customWidth="1"/>
    <col min="3264" max="3264" width="10.54296875" style="160" customWidth="1"/>
    <col min="3265" max="3265" width="9.90625" style="160" customWidth="1"/>
    <col min="3266" max="3266" width="9.54296875" style="160" customWidth="1"/>
    <col min="3267" max="3272" width="8.08984375" style="160" customWidth="1"/>
    <col min="3273" max="3273" width="9.36328125" style="160" customWidth="1"/>
    <col min="3274" max="3274" width="8" style="160" customWidth="1"/>
    <col min="3275" max="3275" width="8.08984375" style="160" customWidth="1"/>
    <col min="3276" max="3276" width="7.453125" style="160" customWidth="1"/>
    <col min="3277" max="3277" width="7.6328125" style="160" customWidth="1"/>
    <col min="3278" max="3285" width="7.90625" style="160" hidden="1" customWidth="1"/>
    <col min="3286" max="3286" width="9.08984375" style="160" customWidth="1"/>
    <col min="3287" max="3287" width="8.6328125" style="160" customWidth="1"/>
    <col min="3288" max="3288" width="10.6328125" style="160" customWidth="1"/>
    <col min="3289" max="3289" width="25.453125" style="160" customWidth="1"/>
    <col min="3290" max="3290" width="14.36328125" style="160" customWidth="1"/>
    <col min="3291" max="3291" width="4.54296875" style="160" customWidth="1"/>
    <col min="3292" max="3292" width="9.90625" style="160" customWidth="1"/>
    <col min="3293" max="3293" width="9.54296875" style="160" customWidth="1"/>
    <col min="3294" max="3513" width="7.90625" style="160"/>
    <col min="3514" max="3515" width="5.08984375" style="160" customWidth="1"/>
    <col min="3516" max="3516" width="5.36328125" style="160" customWidth="1"/>
    <col min="3517" max="3517" width="6.54296875" style="160" customWidth="1"/>
    <col min="3518" max="3518" width="8.6328125" style="160" customWidth="1"/>
    <col min="3519" max="3519" width="12.36328125" style="160" customWidth="1"/>
    <col min="3520" max="3520" width="10.54296875" style="160" customWidth="1"/>
    <col min="3521" max="3521" width="9.90625" style="160" customWidth="1"/>
    <col min="3522" max="3522" width="9.54296875" style="160" customWidth="1"/>
    <col min="3523" max="3528" width="8.08984375" style="160" customWidth="1"/>
    <col min="3529" max="3529" width="9.36328125" style="160" customWidth="1"/>
    <col min="3530" max="3530" width="8" style="160" customWidth="1"/>
    <col min="3531" max="3531" width="8.08984375" style="160" customWidth="1"/>
    <col min="3532" max="3532" width="7.453125" style="160" customWidth="1"/>
    <col min="3533" max="3533" width="7.6328125" style="160" customWidth="1"/>
    <col min="3534" max="3541" width="7.90625" style="160" hidden="1" customWidth="1"/>
    <col min="3542" max="3542" width="9.08984375" style="160" customWidth="1"/>
    <col min="3543" max="3543" width="8.6328125" style="160" customWidth="1"/>
    <col min="3544" max="3544" width="10.6328125" style="160" customWidth="1"/>
    <col min="3545" max="3545" width="25.453125" style="160" customWidth="1"/>
    <col min="3546" max="3546" width="14.36328125" style="160" customWidth="1"/>
    <col min="3547" max="3547" width="4.54296875" style="160" customWidth="1"/>
    <col min="3548" max="3548" width="9.90625" style="160" customWidth="1"/>
    <col min="3549" max="3549" width="9.54296875" style="160" customWidth="1"/>
    <col min="3550" max="3769" width="7.90625" style="160"/>
    <col min="3770" max="3771" width="5.08984375" style="160" customWidth="1"/>
    <col min="3772" max="3772" width="5.36328125" style="160" customWidth="1"/>
    <col min="3773" max="3773" width="6.54296875" style="160" customWidth="1"/>
    <col min="3774" max="3774" width="8.6328125" style="160" customWidth="1"/>
    <col min="3775" max="3775" width="12.36328125" style="160" customWidth="1"/>
    <col min="3776" max="3776" width="10.54296875" style="160" customWidth="1"/>
    <col min="3777" max="3777" width="9.90625" style="160" customWidth="1"/>
    <col min="3778" max="3778" width="9.54296875" style="160" customWidth="1"/>
    <col min="3779" max="3784" width="8.08984375" style="160" customWidth="1"/>
    <col min="3785" max="3785" width="9.36328125" style="160" customWidth="1"/>
    <col min="3786" max="3786" width="8" style="160" customWidth="1"/>
    <col min="3787" max="3787" width="8.08984375" style="160" customWidth="1"/>
    <col min="3788" max="3788" width="7.453125" style="160" customWidth="1"/>
    <col min="3789" max="3789" width="7.6328125" style="160" customWidth="1"/>
    <col min="3790" max="3797" width="7.90625" style="160" hidden="1" customWidth="1"/>
    <col min="3798" max="3798" width="9.08984375" style="160" customWidth="1"/>
    <col min="3799" max="3799" width="8.6328125" style="160" customWidth="1"/>
    <col min="3800" max="3800" width="10.6328125" style="160" customWidth="1"/>
    <col min="3801" max="3801" width="25.453125" style="160" customWidth="1"/>
    <col min="3802" max="3802" width="14.36328125" style="160" customWidth="1"/>
    <col min="3803" max="3803" width="4.54296875" style="160" customWidth="1"/>
    <col min="3804" max="3804" width="9.90625" style="160" customWidth="1"/>
    <col min="3805" max="3805" width="9.54296875" style="160" customWidth="1"/>
    <col min="3806" max="4025" width="7.90625" style="160"/>
    <col min="4026" max="4027" width="5.08984375" style="160" customWidth="1"/>
    <col min="4028" max="4028" width="5.36328125" style="160" customWidth="1"/>
    <col min="4029" max="4029" width="6.54296875" style="160" customWidth="1"/>
    <col min="4030" max="4030" width="8.6328125" style="160" customWidth="1"/>
    <col min="4031" max="4031" width="12.36328125" style="160" customWidth="1"/>
    <col min="4032" max="4032" width="10.54296875" style="160" customWidth="1"/>
    <col min="4033" max="4033" width="9.90625" style="160" customWidth="1"/>
    <col min="4034" max="4034" width="9.54296875" style="160" customWidth="1"/>
    <col min="4035" max="4040" width="8.08984375" style="160" customWidth="1"/>
    <col min="4041" max="4041" width="9.36328125" style="160" customWidth="1"/>
    <col min="4042" max="4042" width="8" style="160" customWidth="1"/>
    <col min="4043" max="4043" width="8.08984375" style="160" customWidth="1"/>
    <col min="4044" max="4044" width="7.453125" style="160" customWidth="1"/>
    <col min="4045" max="4045" width="7.6328125" style="160" customWidth="1"/>
    <col min="4046" max="4053" width="7.90625" style="160" hidden="1" customWidth="1"/>
    <col min="4054" max="4054" width="9.08984375" style="160" customWidth="1"/>
    <col min="4055" max="4055" width="8.6328125" style="160" customWidth="1"/>
    <col min="4056" max="4056" width="10.6328125" style="160" customWidth="1"/>
    <col min="4057" max="4057" width="25.453125" style="160" customWidth="1"/>
    <col min="4058" max="4058" width="14.36328125" style="160" customWidth="1"/>
    <col min="4059" max="4059" width="4.54296875" style="160" customWidth="1"/>
    <col min="4060" max="4060" width="9.90625" style="160" customWidth="1"/>
    <col min="4061" max="4061" width="9.54296875" style="160" customWidth="1"/>
    <col min="4062" max="4281" width="7.90625" style="160"/>
    <col min="4282" max="4283" width="5.08984375" style="160" customWidth="1"/>
    <col min="4284" max="4284" width="5.36328125" style="160" customWidth="1"/>
    <col min="4285" max="4285" width="6.54296875" style="160" customWidth="1"/>
    <col min="4286" max="4286" width="8.6328125" style="160" customWidth="1"/>
    <col min="4287" max="4287" width="12.36328125" style="160" customWidth="1"/>
    <col min="4288" max="4288" width="10.54296875" style="160" customWidth="1"/>
    <col min="4289" max="4289" width="9.90625" style="160" customWidth="1"/>
    <col min="4290" max="4290" width="9.54296875" style="160" customWidth="1"/>
    <col min="4291" max="4296" width="8.08984375" style="160" customWidth="1"/>
    <col min="4297" max="4297" width="9.36328125" style="160" customWidth="1"/>
    <col min="4298" max="4298" width="8" style="160" customWidth="1"/>
    <col min="4299" max="4299" width="8.08984375" style="160" customWidth="1"/>
    <col min="4300" max="4300" width="7.453125" style="160" customWidth="1"/>
    <col min="4301" max="4301" width="7.6328125" style="160" customWidth="1"/>
    <col min="4302" max="4309" width="7.90625" style="160" hidden="1" customWidth="1"/>
    <col min="4310" max="4310" width="9.08984375" style="160" customWidth="1"/>
    <col min="4311" max="4311" width="8.6328125" style="160" customWidth="1"/>
    <col min="4312" max="4312" width="10.6328125" style="160" customWidth="1"/>
    <col min="4313" max="4313" width="25.453125" style="160" customWidth="1"/>
    <col min="4314" max="4314" width="14.36328125" style="160" customWidth="1"/>
    <col min="4315" max="4315" width="4.54296875" style="160" customWidth="1"/>
    <col min="4316" max="4316" width="9.90625" style="160" customWidth="1"/>
    <col min="4317" max="4317" width="9.54296875" style="160" customWidth="1"/>
    <col min="4318" max="4537" width="7.90625" style="160"/>
    <col min="4538" max="4539" width="5.08984375" style="160" customWidth="1"/>
    <col min="4540" max="4540" width="5.36328125" style="160" customWidth="1"/>
    <col min="4541" max="4541" width="6.54296875" style="160" customWidth="1"/>
    <col min="4542" max="4542" width="8.6328125" style="160" customWidth="1"/>
    <col min="4543" max="4543" width="12.36328125" style="160" customWidth="1"/>
    <col min="4544" max="4544" width="10.54296875" style="160" customWidth="1"/>
    <col min="4545" max="4545" width="9.90625" style="160" customWidth="1"/>
    <col min="4546" max="4546" width="9.54296875" style="160" customWidth="1"/>
    <col min="4547" max="4552" width="8.08984375" style="160" customWidth="1"/>
    <col min="4553" max="4553" width="9.36328125" style="160" customWidth="1"/>
    <col min="4554" max="4554" width="8" style="160" customWidth="1"/>
    <col min="4555" max="4555" width="8.08984375" style="160" customWidth="1"/>
    <col min="4556" max="4556" width="7.453125" style="160" customWidth="1"/>
    <col min="4557" max="4557" width="7.6328125" style="160" customWidth="1"/>
    <col min="4558" max="4565" width="7.90625" style="160" hidden="1" customWidth="1"/>
    <col min="4566" max="4566" width="9.08984375" style="160" customWidth="1"/>
    <col min="4567" max="4567" width="8.6328125" style="160" customWidth="1"/>
    <col min="4568" max="4568" width="10.6328125" style="160" customWidth="1"/>
    <col min="4569" max="4569" width="25.453125" style="160" customWidth="1"/>
    <col min="4570" max="4570" width="14.36328125" style="160" customWidth="1"/>
    <col min="4571" max="4571" width="4.54296875" style="160" customWidth="1"/>
    <col min="4572" max="4572" width="9.90625" style="160" customWidth="1"/>
    <col min="4573" max="4573" width="9.54296875" style="160" customWidth="1"/>
    <col min="4574" max="4793" width="7.90625" style="160"/>
    <col min="4794" max="4795" width="5.08984375" style="160" customWidth="1"/>
    <col min="4796" max="4796" width="5.36328125" style="160" customWidth="1"/>
    <col min="4797" max="4797" width="6.54296875" style="160" customWidth="1"/>
    <col min="4798" max="4798" width="8.6328125" style="160" customWidth="1"/>
    <col min="4799" max="4799" width="12.36328125" style="160" customWidth="1"/>
    <col min="4800" max="4800" width="10.54296875" style="160" customWidth="1"/>
    <col min="4801" max="4801" width="9.90625" style="160" customWidth="1"/>
    <col min="4802" max="4802" width="9.54296875" style="160" customWidth="1"/>
    <col min="4803" max="4808" width="8.08984375" style="160" customWidth="1"/>
    <col min="4809" max="4809" width="9.36328125" style="160" customWidth="1"/>
    <col min="4810" max="4810" width="8" style="160" customWidth="1"/>
    <col min="4811" max="4811" width="8.08984375" style="160" customWidth="1"/>
    <col min="4812" max="4812" width="7.453125" style="160" customWidth="1"/>
    <col min="4813" max="4813" width="7.6328125" style="160" customWidth="1"/>
    <col min="4814" max="4821" width="7.90625" style="160" hidden="1" customWidth="1"/>
    <col min="4822" max="4822" width="9.08984375" style="160" customWidth="1"/>
    <col min="4823" max="4823" width="8.6328125" style="160" customWidth="1"/>
    <col min="4824" max="4824" width="10.6328125" style="160" customWidth="1"/>
    <col min="4825" max="4825" width="25.453125" style="160" customWidth="1"/>
    <col min="4826" max="4826" width="14.36328125" style="160" customWidth="1"/>
    <col min="4827" max="4827" width="4.54296875" style="160" customWidth="1"/>
    <col min="4828" max="4828" width="9.90625" style="160" customWidth="1"/>
    <col min="4829" max="4829" width="9.54296875" style="160" customWidth="1"/>
    <col min="4830" max="5049" width="7.90625" style="160"/>
    <col min="5050" max="5051" width="5.08984375" style="160" customWidth="1"/>
    <col min="5052" max="5052" width="5.36328125" style="160" customWidth="1"/>
    <col min="5053" max="5053" width="6.54296875" style="160" customWidth="1"/>
    <col min="5054" max="5054" width="8.6328125" style="160" customWidth="1"/>
    <col min="5055" max="5055" width="12.36328125" style="160" customWidth="1"/>
    <col min="5056" max="5056" width="10.54296875" style="160" customWidth="1"/>
    <col min="5057" max="5057" width="9.90625" style="160" customWidth="1"/>
    <col min="5058" max="5058" width="9.54296875" style="160" customWidth="1"/>
    <col min="5059" max="5064" width="8.08984375" style="160" customWidth="1"/>
    <col min="5065" max="5065" width="9.36328125" style="160" customWidth="1"/>
    <col min="5066" max="5066" width="8" style="160" customWidth="1"/>
    <col min="5067" max="5067" width="8.08984375" style="160" customWidth="1"/>
    <col min="5068" max="5068" width="7.453125" style="160" customWidth="1"/>
    <col min="5069" max="5069" width="7.6328125" style="160" customWidth="1"/>
    <col min="5070" max="5077" width="7.90625" style="160" hidden="1" customWidth="1"/>
    <col min="5078" max="5078" width="9.08984375" style="160" customWidth="1"/>
    <col min="5079" max="5079" width="8.6328125" style="160" customWidth="1"/>
    <col min="5080" max="5080" width="10.6328125" style="160" customWidth="1"/>
    <col min="5081" max="5081" width="25.453125" style="160" customWidth="1"/>
    <col min="5082" max="5082" width="14.36328125" style="160" customWidth="1"/>
    <col min="5083" max="5083" width="4.54296875" style="160" customWidth="1"/>
    <col min="5084" max="5084" width="9.90625" style="160" customWidth="1"/>
    <col min="5085" max="5085" width="9.54296875" style="160" customWidth="1"/>
    <col min="5086" max="5305" width="7.90625" style="160"/>
    <col min="5306" max="5307" width="5.08984375" style="160" customWidth="1"/>
    <col min="5308" max="5308" width="5.36328125" style="160" customWidth="1"/>
    <col min="5309" max="5309" width="6.54296875" style="160" customWidth="1"/>
    <col min="5310" max="5310" width="8.6328125" style="160" customWidth="1"/>
    <col min="5311" max="5311" width="12.36328125" style="160" customWidth="1"/>
    <col min="5312" max="5312" width="10.54296875" style="160" customWidth="1"/>
    <col min="5313" max="5313" width="9.90625" style="160" customWidth="1"/>
    <col min="5314" max="5314" width="9.54296875" style="160" customWidth="1"/>
    <col min="5315" max="5320" width="8.08984375" style="160" customWidth="1"/>
    <col min="5321" max="5321" width="9.36328125" style="160" customWidth="1"/>
    <col min="5322" max="5322" width="8" style="160" customWidth="1"/>
    <col min="5323" max="5323" width="8.08984375" style="160" customWidth="1"/>
    <col min="5324" max="5324" width="7.453125" style="160" customWidth="1"/>
    <col min="5325" max="5325" width="7.6328125" style="160" customWidth="1"/>
    <col min="5326" max="5333" width="7.90625" style="160" hidden="1" customWidth="1"/>
    <col min="5334" max="5334" width="9.08984375" style="160" customWidth="1"/>
    <col min="5335" max="5335" width="8.6328125" style="160" customWidth="1"/>
    <col min="5336" max="5336" width="10.6328125" style="160" customWidth="1"/>
    <col min="5337" max="5337" width="25.453125" style="160" customWidth="1"/>
    <col min="5338" max="5338" width="14.36328125" style="160" customWidth="1"/>
    <col min="5339" max="5339" width="4.54296875" style="160" customWidth="1"/>
    <col min="5340" max="5340" width="9.90625" style="160" customWidth="1"/>
    <col min="5341" max="5341" width="9.54296875" style="160" customWidth="1"/>
    <col min="5342" max="5561" width="7.90625" style="160"/>
    <col min="5562" max="5563" width="5.08984375" style="160" customWidth="1"/>
    <col min="5564" max="5564" width="5.36328125" style="160" customWidth="1"/>
    <col min="5565" max="5565" width="6.54296875" style="160" customWidth="1"/>
    <col min="5566" max="5566" width="8.6328125" style="160" customWidth="1"/>
    <col min="5567" max="5567" width="12.36328125" style="160" customWidth="1"/>
    <col min="5568" max="5568" width="10.54296875" style="160" customWidth="1"/>
    <col min="5569" max="5569" width="9.90625" style="160" customWidth="1"/>
    <col min="5570" max="5570" width="9.54296875" style="160" customWidth="1"/>
    <col min="5571" max="5576" width="8.08984375" style="160" customWidth="1"/>
    <col min="5577" max="5577" width="9.36328125" style="160" customWidth="1"/>
    <col min="5578" max="5578" width="8" style="160" customWidth="1"/>
    <col min="5579" max="5579" width="8.08984375" style="160" customWidth="1"/>
    <col min="5580" max="5580" width="7.453125" style="160" customWidth="1"/>
    <col min="5581" max="5581" width="7.6328125" style="160" customWidth="1"/>
    <col min="5582" max="5589" width="7.90625" style="160" hidden="1" customWidth="1"/>
    <col min="5590" max="5590" width="9.08984375" style="160" customWidth="1"/>
    <col min="5591" max="5591" width="8.6328125" style="160" customWidth="1"/>
    <col min="5592" max="5592" width="10.6328125" style="160" customWidth="1"/>
    <col min="5593" max="5593" width="25.453125" style="160" customWidth="1"/>
    <col min="5594" max="5594" width="14.36328125" style="160" customWidth="1"/>
    <col min="5595" max="5595" width="4.54296875" style="160" customWidth="1"/>
    <col min="5596" max="5596" width="9.90625" style="160" customWidth="1"/>
    <col min="5597" max="5597" width="9.54296875" style="160" customWidth="1"/>
    <col min="5598" max="5817" width="7.90625" style="160"/>
    <col min="5818" max="5819" width="5.08984375" style="160" customWidth="1"/>
    <col min="5820" max="5820" width="5.36328125" style="160" customWidth="1"/>
    <col min="5821" max="5821" width="6.54296875" style="160" customWidth="1"/>
    <col min="5822" max="5822" width="8.6328125" style="160" customWidth="1"/>
    <col min="5823" max="5823" width="12.36328125" style="160" customWidth="1"/>
    <col min="5824" max="5824" width="10.54296875" style="160" customWidth="1"/>
    <col min="5825" max="5825" width="9.90625" style="160" customWidth="1"/>
    <col min="5826" max="5826" width="9.54296875" style="160" customWidth="1"/>
    <col min="5827" max="5832" width="8.08984375" style="160" customWidth="1"/>
    <col min="5833" max="5833" width="9.36328125" style="160" customWidth="1"/>
    <col min="5834" max="5834" width="8" style="160" customWidth="1"/>
    <col min="5835" max="5835" width="8.08984375" style="160" customWidth="1"/>
    <col min="5836" max="5836" width="7.453125" style="160" customWidth="1"/>
    <col min="5837" max="5837" width="7.6328125" style="160" customWidth="1"/>
    <col min="5838" max="5845" width="7.90625" style="160" hidden="1" customWidth="1"/>
    <col min="5846" max="5846" width="9.08984375" style="160" customWidth="1"/>
    <col min="5847" max="5847" width="8.6328125" style="160" customWidth="1"/>
    <col min="5848" max="5848" width="10.6328125" style="160" customWidth="1"/>
    <col min="5849" max="5849" width="25.453125" style="160" customWidth="1"/>
    <col min="5850" max="5850" width="14.36328125" style="160" customWidth="1"/>
    <col min="5851" max="5851" width="4.54296875" style="160" customWidth="1"/>
    <col min="5852" max="5852" width="9.90625" style="160" customWidth="1"/>
    <col min="5853" max="5853" width="9.54296875" style="160" customWidth="1"/>
    <col min="5854" max="6073" width="7.90625" style="160"/>
    <col min="6074" max="6075" width="5.08984375" style="160" customWidth="1"/>
    <col min="6076" max="6076" width="5.36328125" style="160" customWidth="1"/>
    <col min="6077" max="6077" width="6.54296875" style="160" customWidth="1"/>
    <col min="6078" max="6078" width="8.6328125" style="160" customWidth="1"/>
    <col min="6079" max="6079" width="12.36328125" style="160" customWidth="1"/>
    <col min="6080" max="6080" width="10.54296875" style="160" customWidth="1"/>
    <col min="6081" max="6081" width="9.90625" style="160" customWidth="1"/>
    <col min="6082" max="6082" width="9.54296875" style="160" customWidth="1"/>
    <col min="6083" max="6088" width="8.08984375" style="160" customWidth="1"/>
    <col min="6089" max="6089" width="9.36328125" style="160" customWidth="1"/>
    <col min="6090" max="6090" width="8" style="160" customWidth="1"/>
    <col min="6091" max="6091" width="8.08984375" style="160" customWidth="1"/>
    <col min="6092" max="6092" width="7.453125" style="160" customWidth="1"/>
    <col min="6093" max="6093" width="7.6328125" style="160" customWidth="1"/>
    <col min="6094" max="6101" width="7.90625" style="160" hidden="1" customWidth="1"/>
    <col min="6102" max="6102" width="9.08984375" style="160" customWidth="1"/>
    <col min="6103" max="6103" width="8.6328125" style="160" customWidth="1"/>
    <col min="6104" max="6104" width="10.6328125" style="160" customWidth="1"/>
    <col min="6105" max="6105" width="25.453125" style="160" customWidth="1"/>
    <col min="6106" max="6106" width="14.36328125" style="160" customWidth="1"/>
    <col min="6107" max="6107" width="4.54296875" style="160" customWidth="1"/>
    <col min="6108" max="6108" width="9.90625" style="160" customWidth="1"/>
    <col min="6109" max="6109" width="9.54296875" style="160" customWidth="1"/>
    <col min="6110" max="6329" width="7.90625" style="160"/>
    <col min="6330" max="6331" width="5.08984375" style="160" customWidth="1"/>
    <col min="6332" max="6332" width="5.36328125" style="160" customWidth="1"/>
    <col min="6333" max="6333" width="6.54296875" style="160" customWidth="1"/>
    <col min="6334" max="6334" width="8.6328125" style="160" customWidth="1"/>
    <col min="6335" max="6335" width="12.36328125" style="160" customWidth="1"/>
    <col min="6336" max="6336" width="10.54296875" style="160" customWidth="1"/>
    <col min="6337" max="6337" width="9.90625" style="160" customWidth="1"/>
    <col min="6338" max="6338" width="9.54296875" style="160" customWidth="1"/>
    <col min="6339" max="6344" width="8.08984375" style="160" customWidth="1"/>
    <col min="6345" max="6345" width="9.36328125" style="160" customWidth="1"/>
    <col min="6346" max="6346" width="8" style="160" customWidth="1"/>
    <col min="6347" max="6347" width="8.08984375" style="160" customWidth="1"/>
    <col min="6348" max="6348" width="7.453125" style="160" customWidth="1"/>
    <col min="6349" max="6349" width="7.6328125" style="160" customWidth="1"/>
    <col min="6350" max="6357" width="7.90625" style="160" hidden="1" customWidth="1"/>
    <col min="6358" max="6358" width="9.08984375" style="160" customWidth="1"/>
    <col min="6359" max="6359" width="8.6328125" style="160" customWidth="1"/>
    <col min="6360" max="6360" width="10.6328125" style="160" customWidth="1"/>
    <col min="6361" max="6361" width="25.453125" style="160" customWidth="1"/>
    <col min="6362" max="6362" width="14.36328125" style="160" customWidth="1"/>
    <col min="6363" max="6363" width="4.54296875" style="160" customWidth="1"/>
    <col min="6364" max="6364" width="9.90625" style="160" customWidth="1"/>
    <col min="6365" max="6365" width="9.54296875" style="160" customWidth="1"/>
    <col min="6366" max="6585" width="7.90625" style="160"/>
    <col min="6586" max="6587" width="5.08984375" style="160" customWidth="1"/>
    <col min="6588" max="6588" width="5.36328125" style="160" customWidth="1"/>
    <col min="6589" max="6589" width="6.54296875" style="160" customWidth="1"/>
    <col min="6590" max="6590" width="8.6328125" style="160" customWidth="1"/>
    <col min="6591" max="6591" width="12.36328125" style="160" customWidth="1"/>
    <col min="6592" max="6592" width="10.54296875" style="160" customWidth="1"/>
    <col min="6593" max="6593" width="9.90625" style="160" customWidth="1"/>
    <col min="6594" max="6594" width="9.54296875" style="160" customWidth="1"/>
    <col min="6595" max="6600" width="8.08984375" style="160" customWidth="1"/>
    <col min="6601" max="6601" width="9.36328125" style="160" customWidth="1"/>
    <col min="6602" max="6602" width="8" style="160" customWidth="1"/>
    <col min="6603" max="6603" width="8.08984375" style="160" customWidth="1"/>
    <col min="6604" max="6604" width="7.453125" style="160" customWidth="1"/>
    <col min="6605" max="6605" width="7.6328125" style="160" customWidth="1"/>
    <col min="6606" max="6613" width="7.90625" style="160" hidden="1" customWidth="1"/>
    <col min="6614" max="6614" width="9.08984375" style="160" customWidth="1"/>
    <col min="6615" max="6615" width="8.6328125" style="160" customWidth="1"/>
    <col min="6616" max="6616" width="10.6328125" style="160" customWidth="1"/>
    <col min="6617" max="6617" width="25.453125" style="160" customWidth="1"/>
    <col min="6618" max="6618" width="14.36328125" style="160" customWidth="1"/>
    <col min="6619" max="6619" width="4.54296875" style="160" customWidth="1"/>
    <col min="6620" max="6620" width="9.90625" style="160" customWidth="1"/>
    <col min="6621" max="6621" width="9.54296875" style="160" customWidth="1"/>
    <col min="6622" max="6841" width="7.90625" style="160"/>
    <col min="6842" max="6843" width="5.08984375" style="160" customWidth="1"/>
    <col min="6844" max="6844" width="5.36328125" style="160" customWidth="1"/>
    <col min="6845" max="6845" width="6.54296875" style="160" customWidth="1"/>
    <col min="6846" max="6846" width="8.6328125" style="160" customWidth="1"/>
    <col min="6847" max="6847" width="12.36328125" style="160" customWidth="1"/>
    <col min="6848" max="6848" width="10.54296875" style="160" customWidth="1"/>
    <col min="6849" max="6849" width="9.90625" style="160" customWidth="1"/>
    <col min="6850" max="6850" width="9.54296875" style="160" customWidth="1"/>
    <col min="6851" max="6856" width="8.08984375" style="160" customWidth="1"/>
    <col min="6857" max="6857" width="9.36328125" style="160" customWidth="1"/>
    <col min="6858" max="6858" width="8" style="160" customWidth="1"/>
    <col min="6859" max="6859" width="8.08984375" style="160" customWidth="1"/>
    <col min="6860" max="6860" width="7.453125" style="160" customWidth="1"/>
    <col min="6861" max="6861" width="7.6328125" style="160" customWidth="1"/>
    <col min="6862" max="6869" width="7.90625" style="160" hidden="1" customWidth="1"/>
    <col min="6870" max="6870" width="9.08984375" style="160" customWidth="1"/>
    <col min="6871" max="6871" width="8.6328125" style="160" customWidth="1"/>
    <col min="6872" max="6872" width="10.6328125" style="160" customWidth="1"/>
    <col min="6873" max="6873" width="25.453125" style="160" customWidth="1"/>
    <col min="6874" max="6874" width="14.36328125" style="160" customWidth="1"/>
    <col min="6875" max="6875" width="4.54296875" style="160" customWidth="1"/>
    <col min="6876" max="6876" width="9.90625" style="160" customWidth="1"/>
    <col min="6877" max="6877" width="9.54296875" style="160" customWidth="1"/>
    <col min="6878" max="7097" width="7.90625" style="160"/>
    <col min="7098" max="7099" width="5.08984375" style="160" customWidth="1"/>
    <col min="7100" max="7100" width="5.36328125" style="160" customWidth="1"/>
    <col min="7101" max="7101" width="6.54296875" style="160" customWidth="1"/>
    <col min="7102" max="7102" width="8.6328125" style="160" customWidth="1"/>
    <col min="7103" max="7103" width="12.36328125" style="160" customWidth="1"/>
    <col min="7104" max="7104" width="10.54296875" style="160" customWidth="1"/>
    <col min="7105" max="7105" width="9.90625" style="160" customWidth="1"/>
    <col min="7106" max="7106" width="9.54296875" style="160" customWidth="1"/>
    <col min="7107" max="7112" width="8.08984375" style="160" customWidth="1"/>
    <col min="7113" max="7113" width="9.36328125" style="160" customWidth="1"/>
    <col min="7114" max="7114" width="8" style="160" customWidth="1"/>
    <col min="7115" max="7115" width="8.08984375" style="160" customWidth="1"/>
    <col min="7116" max="7116" width="7.453125" style="160" customWidth="1"/>
    <col min="7117" max="7117" width="7.6328125" style="160" customWidth="1"/>
    <col min="7118" max="7125" width="7.90625" style="160" hidden="1" customWidth="1"/>
    <col min="7126" max="7126" width="9.08984375" style="160" customWidth="1"/>
    <col min="7127" max="7127" width="8.6328125" style="160" customWidth="1"/>
    <col min="7128" max="7128" width="10.6328125" style="160" customWidth="1"/>
    <col min="7129" max="7129" width="25.453125" style="160" customWidth="1"/>
    <col min="7130" max="7130" width="14.36328125" style="160" customWidth="1"/>
    <col min="7131" max="7131" width="4.54296875" style="160" customWidth="1"/>
    <col min="7132" max="7132" width="9.90625" style="160" customWidth="1"/>
    <col min="7133" max="7133" width="9.54296875" style="160" customWidth="1"/>
    <col min="7134" max="7353" width="7.90625" style="160"/>
    <col min="7354" max="7355" width="5.08984375" style="160" customWidth="1"/>
    <col min="7356" max="7356" width="5.36328125" style="160" customWidth="1"/>
    <col min="7357" max="7357" width="6.54296875" style="160" customWidth="1"/>
    <col min="7358" max="7358" width="8.6328125" style="160" customWidth="1"/>
    <col min="7359" max="7359" width="12.36328125" style="160" customWidth="1"/>
    <col min="7360" max="7360" width="10.54296875" style="160" customWidth="1"/>
    <col min="7361" max="7361" width="9.90625" style="160" customWidth="1"/>
    <col min="7362" max="7362" width="9.54296875" style="160" customWidth="1"/>
    <col min="7363" max="7368" width="8.08984375" style="160" customWidth="1"/>
    <col min="7369" max="7369" width="9.36328125" style="160" customWidth="1"/>
    <col min="7370" max="7370" width="8" style="160" customWidth="1"/>
    <col min="7371" max="7371" width="8.08984375" style="160" customWidth="1"/>
    <col min="7372" max="7372" width="7.453125" style="160" customWidth="1"/>
    <col min="7373" max="7373" width="7.6328125" style="160" customWidth="1"/>
    <col min="7374" max="7381" width="7.90625" style="160" hidden="1" customWidth="1"/>
    <col min="7382" max="7382" width="9.08984375" style="160" customWidth="1"/>
    <col min="7383" max="7383" width="8.6328125" style="160" customWidth="1"/>
    <col min="7384" max="7384" width="10.6328125" style="160" customWidth="1"/>
    <col min="7385" max="7385" width="25.453125" style="160" customWidth="1"/>
    <col min="7386" max="7386" width="14.36328125" style="160" customWidth="1"/>
    <col min="7387" max="7387" width="4.54296875" style="160" customWidth="1"/>
    <col min="7388" max="7388" width="9.90625" style="160" customWidth="1"/>
    <col min="7389" max="7389" width="9.54296875" style="160" customWidth="1"/>
    <col min="7390" max="7609" width="7.90625" style="160"/>
    <col min="7610" max="7611" width="5.08984375" style="160" customWidth="1"/>
    <col min="7612" max="7612" width="5.36328125" style="160" customWidth="1"/>
    <col min="7613" max="7613" width="6.54296875" style="160" customWidth="1"/>
    <col min="7614" max="7614" width="8.6328125" style="160" customWidth="1"/>
    <col min="7615" max="7615" width="12.36328125" style="160" customWidth="1"/>
    <col min="7616" max="7616" width="10.54296875" style="160" customWidth="1"/>
    <col min="7617" max="7617" width="9.90625" style="160" customWidth="1"/>
    <col min="7618" max="7618" width="9.54296875" style="160" customWidth="1"/>
    <col min="7619" max="7624" width="8.08984375" style="160" customWidth="1"/>
    <col min="7625" max="7625" width="9.36328125" style="160" customWidth="1"/>
    <col min="7626" max="7626" width="8" style="160" customWidth="1"/>
    <col min="7627" max="7627" width="8.08984375" style="160" customWidth="1"/>
    <col min="7628" max="7628" width="7.453125" style="160" customWidth="1"/>
    <col min="7629" max="7629" width="7.6328125" style="160" customWidth="1"/>
    <col min="7630" max="7637" width="7.90625" style="160" hidden="1" customWidth="1"/>
    <col min="7638" max="7638" width="9.08984375" style="160" customWidth="1"/>
    <col min="7639" max="7639" width="8.6328125" style="160" customWidth="1"/>
    <col min="7640" max="7640" width="10.6328125" style="160" customWidth="1"/>
    <col min="7641" max="7641" width="25.453125" style="160" customWidth="1"/>
    <col min="7642" max="7642" width="14.36328125" style="160" customWidth="1"/>
    <col min="7643" max="7643" width="4.54296875" style="160" customWidth="1"/>
    <col min="7644" max="7644" width="9.90625" style="160" customWidth="1"/>
    <col min="7645" max="7645" width="9.54296875" style="160" customWidth="1"/>
    <col min="7646" max="7865" width="7.90625" style="160"/>
    <col min="7866" max="7867" width="5.08984375" style="160" customWidth="1"/>
    <col min="7868" max="7868" width="5.36328125" style="160" customWidth="1"/>
    <col min="7869" max="7869" width="6.54296875" style="160" customWidth="1"/>
    <col min="7870" max="7870" width="8.6328125" style="160" customWidth="1"/>
    <col min="7871" max="7871" width="12.36328125" style="160" customWidth="1"/>
    <col min="7872" max="7872" width="10.54296875" style="160" customWidth="1"/>
    <col min="7873" max="7873" width="9.90625" style="160" customWidth="1"/>
    <col min="7874" max="7874" width="9.54296875" style="160" customWidth="1"/>
    <col min="7875" max="7880" width="8.08984375" style="160" customWidth="1"/>
    <col min="7881" max="7881" width="9.36328125" style="160" customWidth="1"/>
    <col min="7882" max="7882" width="8" style="160" customWidth="1"/>
    <col min="7883" max="7883" width="8.08984375" style="160" customWidth="1"/>
    <col min="7884" max="7884" width="7.453125" style="160" customWidth="1"/>
    <col min="7885" max="7885" width="7.6328125" style="160" customWidth="1"/>
    <col min="7886" max="7893" width="7.90625" style="160" hidden="1" customWidth="1"/>
    <col min="7894" max="7894" width="9.08984375" style="160" customWidth="1"/>
    <col min="7895" max="7895" width="8.6328125" style="160" customWidth="1"/>
    <col min="7896" max="7896" width="10.6328125" style="160" customWidth="1"/>
    <col min="7897" max="7897" width="25.453125" style="160" customWidth="1"/>
    <col min="7898" max="7898" width="14.36328125" style="160" customWidth="1"/>
    <col min="7899" max="7899" width="4.54296875" style="160" customWidth="1"/>
    <col min="7900" max="7900" width="9.90625" style="160" customWidth="1"/>
    <col min="7901" max="7901" width="9.54296875" style="160" customWidth="1"/>
    <col min="7902" max="8121" width="7.90625" style="160"/>
    <col min="8122" max="8123" width="5.08984375" style="160" customWidth="1"/>
    <col min="8124" max="8124" width="5.36328125" style="160" customWidth="1"/>
    <col min="8125" max="8125" width="6.54296875" style="160" customWidth="1"/>
    <col min="8126" max="8126" width="8.6328125" style="160" customWidth="1"/>
    <col min="8127" max="8127" width="12.36328125" style="160" customWidth="1"/>
    <col min="8128" max="8128" width="10.54296875" style="160" customWidth="1"/>
    <col min="8129" max="8129" width="9.90625" style="160" customWidth="1"/>
    <col min="8130" max="8130" width="9.54296875" style="160" customWidth="1"/>
    <col min="8131" max="8136" width="8.08984375" style="160" customWidth="1"/>
    <col min="8137" max="8137" width="9.36328125" style="160" customWidth="1"/>
    <col min="8138" max="8138" width="8" style="160" customWidth="1"/>
    <col min="8139" max="8139" width="8.08984375" style="160" customWidth="1"/>
    <col min="8140" max="8140" width="7.453125" style="160" customWidth="1"/>
    <col min="8141" max="8141" width="7.6328125" style="160" customWidth="1"/>
    <col min="8142" max="8149" width="7.90625" style="160" hidden="1" customWidth="1"/>
    <col min="8150" max="8150" width="9.08984375" style="160" customWidth="1"/>
    <col min="8151" max="8151" width="8.6328125" style="160" customWidth="1"/>
    <col min="8152" max="8152" width="10.6328125" style="160" customWidth="1"/>
    <col min="8153" max="8153" width="25.453125" style="160" customWidth="1"/>
    <col min="8154" max="8154" width="14.36328125" style="160" customWidth="1"/>
    <col min="8155" max="8155" width="4.54296875" style="160" customWidth="1"/>
    <col min="8156" max="8156" width="9.90625" style="160" customWidth="1"/>
    <col min="8157" max="8157" width="9.54296875" style="160" customWidth="1"/>
    <col min="8158" max="8377" width="7.90625" style="160"/>
    <col min="8378" max="8379" width="5.08984375" style="160" customWidth="1"/>
    <col min="8380" max="8380" width="5.36328125" style="160" customWidth="1"/>
    <col min="8381" max="8381" width="6.54296875" style="160" customWidth="1"/>
    <col min="8382" max="8382" width="8.6328125" style="160" customWidth="1"/>
    <col min="8383" max="8383" width="12.36328125" style="160" customWidth="1"/>
    <col min="8384" max="8384" width="10.54296875" style="160" customWidth="1"/>
    <col min="8385" max="8385" width="9.90625" style="160" customWidth="1"/>
    <col min="8386" max="8386" width="9.54296875" style="160" customWidth="1"/>
    <col min="8387" max="8392" width="8.08984375" style="160" customWidth="1"/>
    <col min="8393" max="8393" width="9.36328125" style="160" customWidth="1"/>
    <col min="8394" max="8394" width="8" style="160" customWidth="1"/>
    <col min="8395" max="8395" width="8.08984375" style="160" customWidth="1"/>
    <col min="8396" max="8396" width="7.453125" style="160" customWidth="1"/>
    <col min="8397" max="8397" width="7.6328125" style="160" customWidth="1"/>
    <col min="8398" max="8405" width="7.90625" style="160" hidden="1" customWidth="1"/>
    <col min="8406" max="8406" width="9.08984375" style="160" customWidth="1"/>
    <col min="8407" max="8407" width="8.6328125" style="160" customWidth="1"/>
    <col min="8408" max="8408" width="10.6328125" style="160" customWidth="1"/>
    <col min="8409" max="8409" width="25.453125" style="160" customWidth="1"/>
    <col min="8410" max="8410" width="14.36328125" style="160" customWidth="1"/>
    <col min="8411" max="8411" width="4.54296875" style="160" customWidth="1"/>
    <col min="8412" max="8412" width="9.90625" style="160" customWidth="1"/>
    <col min="8413" max="8413" width="9.54296875" style="160" customWidth="1"/>
    <col min="8414" max="8633" width="7.90625" style="160"/>
    <col min="8634" max="8635" width="5.08984375" style="160" customWidth="1"/>
    <col min="8636" max="8636" width="5.36328125" style="160" customWidth="1"/>
    <col min="8637" max="8637" width="6.54296875" style="160" customWidth="1"/>
    <col min="8638" max="8638" width="8.6328125" style="160" customWidth="1"/>
    <col min="8639" max="8639" width="12.36328125" style="160" customWidth="1"/>
    <col min="8640" max="8640" width="10.54296875" style="160" customWidth="1"/>
    <col min="8641" max="8641" width="9.90625" style="160" customWidth="1"/>
    <col min="8642" max="8642" width="9.54296875" style="160" customWidth="1"/>
    <col min="8643" max="8648" width="8.08984375" style="160" customWidth="1"/>
    <col min="8649" max="8649" width="9.36328125" style="160" customWidth="1"/>
    <col min="8650" max="8650" width="8" style="160" customWidth="1"/>
    <col min="8651" max="8651" width="8.08984375" style="160" customWidth="1"/>
    <col min="8652" max="8652" width="7.453125" style="160" customWidth="1"/>
    <col min="8653" max="8653" width="7.6328125" style="160" customWidth="1"/>
    <col min="8654" max="8661" width="7.90625" style="160" hidden="1" customWidth="1"/>
    <col min="8662" max="8662" width="9.08984375" style="160" customWidth="1"/>
    <col min="8663" max="8663" width="8.6328125" style="160" customWidth="1"/>
    <col min="8664" max="8664" width="10.6328125" style="160" customWidth="1"/>
    <col min="8665" max="8665" width="25.453125" style="160" customWidth="1"/>
    <col min="8666" max="8666" width="14.36328125" style="160" customWidth="1"/>
    <col min="8667" max="8667" width="4.54296875" style="160" customWidth="1"/>
    <col min="8668" max="8668" width="9.90625" style="160" customWidth="1"/>
    <col min="8669" max="8669" width="9.54296875" style="160" customWidth="1"/>
    <col min="8670" max="8889" width="7.90625" style="160"/>
    <col min="8890" max="8891" width="5.08984375" style="160" customWidth="1"/>
    <col min="8892" max="8892" width="5.36328125" style="160" customWidth="1"/>
    <col min="8893" max="8893" width="6.54296875" style="160" customWidth="1"/>
    <col min="8894" max="8894" width="8.6328125" style="160" customWidth="1"/>
    <col min="8895" max="8895" width="12.36328125" style="160" customWidth="1"/>
    <col min="8896" max="8896" width="10.54296875" style="160" customWidth="1"/>
    <col min="8897" max="8897" width="9.90625" style="160" customWidth="1"/>
    <col min="8898" max="8898" width="9.54296875" style="160" customWidth="1"/>
    <col min="8899" max="8904" width="8.08984375" style="160" customWidth="1"/>
    <col min="8905" max="8905" width="9.36328125" style="160" customWidth="1"/>
    <col min="8906" max="8906" width="8" style="160" customWidth="1"/>
    <col min="8907" max="8907" width="8.08984375" style="160" customWidth="1"/>
    <col min="8908" max="8908" width="7.453125" style="160" customWidth="1"/>
    <col min="8909" max="8909" width="7.6328125" style="160" customWidth="1"/>
    <col min="8910" max="8917" width="7.90625" style="160" hidden="1" customWidth="1"/>
    <col min="8918" max="8918" width="9.08984375" style="160" customWidth="1"/>
    <col min="8919" max="8919" width="8.6328125" style="160" customWidth="1"/>
    <col min="8920" max="8920" width="10.6328125" style="160" customWidth="1"/>
    <col min="8921" max="8921" width="25.453125" style="160" customWidth="1"/>
    <col min="8922" max="8922" width="14.36328125" style="160" customWidth="1"/>
    <col min="8923" max="8923" width="4.54296875" style="160" customWidth="1"/>
    <col min="8924" max="8924" width="9.90625" style="160" customWidth="1"/>
    <col min="8925" max="8925" width="9.54296875" style="160" customWidth="1"/>
    <col min="8926" max="9145" width="7.90625" style="160"/>
    <col min="9146" max="9147" width="5.08984375" style="160" customWidth="1"/>
    <col min="9148" max="9148" width="5.36328125" style="160" customWidth="1"/>
    <col min="9149" max="9149" width="6.54296875" style="160" customWidth="1"/>
    <col min="9150" max="9150" width="8.6328125" style="160" customWidth="1"/>
    <col min="9151" max="9151" width="12.36328125" style="160" customWidth="1"/>
    <col min="9152" max="9152" width="10.54296875" style="160" customWidth="1"/>
    <col min="9153" max="9153" width="9.90625" style="160" customWidth="1"/>
    <col min="9154" max="9154" width="9.54296875" style="160" customWidth="1"/>
    <col min="9155" max="9160" width="8.08984375" style="160" customWidth="1"/>
    <col min="9161" max="9161" width="9.36328125" style="160" customWidth="1"/>
    <col min="9162" max="9162" width="8" style="160" customWidth="1"/>
    <col min="9163" max="9163" width="8.08984375" style="160" customWidth="1"/>
    <col min="9164" max="9164" width="7.453125" style="160" customWidth="1"/>
    <col min="9165" max="9165" width="7.6328125" style="160" customWidth="1"/>
    <col min="9166" max="9173" width="7.90625" style="160" hidden="1" customWidth="1"/>
    <col min="9174" max="9174" width="9.08984375" style="160" customWidth="1"/>
    <col min="9175" max="9175" width="8.6328125" style="160" customWidth="1"/>
    <col min="9176" max="9176" width="10.6328125" style="160" customWidth="1"/>
    <col min="9177" max="9177" width="25.453125" style="160" customWidth="1"/>
    <col min="9178" max="9178" width="14.36328125" style="160" customWidth="1"/>
    <col min="9179" max="9179" width="4.54296875" style="160" customWidth="1"/>
    <col min="9180" max="9180" width="9.90625" style="160" customWidth="1"/>
    <col min="9181" max="9181" width="9.54296875" style="160" customWidth="1"/>
    <col min="9182" max="9401" width="7.90625" style="160"/>
    <col min="9402" max="9403" width="5.08984375" style="160" customWidth="1"/>
    <col min="9404" max="9404" width="5.36328125" style="160" customWidth="1"/>
    <col min="9405" max="9405" width="6.54296875" style="160" customWidth="1"/>
    <col min="9406" max="9406" width="8.6328125" style="160" customWidth="1"/>
    <col min="9407" max="9407" width="12.36328125" style="160" customWidth="1"/>
    <col min="9408" max="9408" width="10.54296875" style="160" customWidth="1"/>
    <col min="9409" max="9409" width="9.90625" style="160" customWidth="1"/>
    <col min="9410" max="9410" width="9.54296875" style="160" customWidth="1"/>
    <col min="9411" max="9416" width="8.08984375" style="160" customWidth="1"/>
    <col min="9417" max="9417" width="9.36328125" style="160" customWidth="1"/>
    <col min="9418" max="9418" width="8" style="160" customWidth="1"/>
    <col min="9419" max="9419" width="8.08984375" style="160" customWidth="1"/>
    <col min="9420" max="9420" width="7.453125" style="160" customWidth="1"/>
    <col min="9421" max="9421" width="7.6328125" style="160" customWidth="1"/>
    <col min="9422" max="9429" width="7.90625" style="160" hidden="1" customWidth="1"/>
    <col min="9430" max="9430" width="9.08984375" style="160" customWidth="1"/>
    <col min="9431" max="9431" width="8.6328125" style="160" customWidth="1"/>
    <col min="9432" max="9432" width="10.6328125" style="160" customWidth="1"/>
    <col min="9433" max="9433" width="25.453125" style="160" customWidth="1"/>
    <col min="9434" max="9434" width="14.36328125" style="160" customWidth="1"/>
    <col min="9435" max="9435" width="4.54296875" style="160" customWidth="1"/>
    <col min="9436" max="9436" width="9.90625" style="160" customWidth="1"/>
    <col min="9437" max="9437" width="9.54296875" style="160" customWidth="1"/>
    <col min="9438" max="9657" width="7.90625" style="160"/>
    <col min="9658" max="9659" width="5.08984375" style="160" customWidth="1"/>
    <col min="9660" max="9660" width="5.36328125" style="160" customWidth="1"/>
    <col min="9661" max="9661" width="6.54296875" style="160" customWidth="1"/>
    <col min="9662" max="9662" width="8.6328125" style="160" customWidth="1"/>
    <col min="9663" max="9663" width="12.36328125" style="160" customWidth="1"/>
    <col min="9664" max="9664" width="10.54296875" style="160" customWidth="1"/>
    <col min="9665" max="9665" width="9.90625" style="160" customWidth="1"/>
    <col min="9666" max="9666" width="9.54296875" style="160" customWidth="1"/>
    <col min="9667" max="9672" width="8.08984375" style="160" customWidth="1"/>
    <col min="9673" max="9673" width="9.36328125" style="160" customWidth="1"/>
    <col min="9674" max="9674" width="8" style="160" customWidth="1"/>
    <col min="9675" max="9675" width="8.08984375" style="160" customWidth="1"/>
    <col min="9676" max="9676" width="7.453125" style="160" customWidth="1"/>
    <col min="9677" max="9677" width="7.6328125" style="160" customWidth="1"/>
    <col min="9678" max="9685" width="7.90625" style="160" hidden="1" customWidth="1"/>
    <col min="9686" max="9686" width="9.08984375" style="160" customWidth="1"/>
    <col min="9687" max="9687" width="8.6328125" style="160" customWidth="1"/>
    <col min="9688" max="9688" width="10.6328125" style="160" customWidth="1"/>
    <col min="9689" max="9689" width="25.453125" style="160" customWidth="1"/>
    <col min="9690" max="9690" width="14.36328125" style="160" customWidth="1"/>
    <col min="9691" max="9691" width="4.54296875" style="160" customWidth="1"/>
    <col min="9692" max="9692" width="9.90625" style="160" customWidth="1"/>
    <col min="9693" max="9693" width="9.54296875" style="160" customWidth="1"/>
    <col min="9694" max="9913" width="7.90625" style="160"/>
    <col min="9914" max="9915" width="5.08984375" style="160" customWidth="1"/>
    <col min="9916" max="9916" width="5.36328125" style="160" customWidth="1"/>
    <col min="9917" max="9917" width="6.54296875" style="160" customWidth="1"/>
    <col min="9918" max="9918" width="8.6328125" style="160" customWidth="1"/>
    <col min="9919" max="9919" width="12.36328125" style="160" customWidth="1"/>
    <col min="9920" max="9920" width="10.54296875" style="160" customWidth="1"/>
    <col min="9921" max="9921" width="9.90625" style="160" customWidth="1"/>
    <col min="9922" max="9922" width="9.54296875" style="160" customWidth="1"/>
    <col min="9923" max="9928" width="8.08984375" style="160" customWidth="1"/>
    <col min="9929" max="9929" width="9.36328125" style="160" customWidth="1"/>
    <col min="9930" max="9930" width="8" style="160" customWidth="1"/>
    <col min="9931" max="9931" width="8.08984375" style="160" customWidth="1"/>
    <col min="9932" max="9932" width="7.453125" style="160" customWidth="1"/>
    <col min="9933" max="9933" width="7.6328125" style="160" customWidth="1"/>
    <col min="9934" max="9941" width="7.90625" style="160" hidden="1" customWidth="1"/>
    <col min="9942" max="9942" width="9.08984375" style="160" customWidth="1"/>
    <col min="9943" max="9943" width="8.6328125" style="160" customWidth="1"/>
    <col min="9944" max="9944" width="10.6328125" style="160" customWidth="1"/>
    <col min="9945" max="9945" width="25.453125" style="160" customWidth="1"/>
    <col min="9946" max="9946" width="14.36328125" style="160" customWidth="1"/>
    <col min="9947" max="9947" width="4.54296875" style="160" customWidth="1"/>
    <col min="9948" max="9948" width="9.90625" style="160" customWidth="1"/>
    <col min="9949" max="9949" width="9.54296875" style="160" customWidth="1"/>
    <col min="9950" max="10169" width="7.90625" style="160"/>
    <col min="10170" max="10171" width="5.08984375" style="160" customWidth="1"/>
    <col min="10172" max="10172" width="5.36328125" style="160" customWidth="1"/>
    <col min="10173" max="10173" width="6.54296875" style="160" customWidth="1"/>
    <col min="10174" max="10174" width="8.6328125" style="160" customWidth="1"/>
    <col min="10175" max="10175" width="12.36328125" style="160" customWidth="1"/>
    <col min="10176" max="10176" width="10.54296875" style="160" customWidth="1"/>
    <col min="10177" max="10177" width="9.90625" style="160" customWidth="1"/>
    <col min="10178" max="10178" width="9.54296875" style="160" customWidth="1"/>
    <col min="10179" max="10184" width="8.08984375" style="160" customWidth="1"/>
    <col min="10185" max="10185" width="9.36328125" style="160" customWidth="1"/>
    <col min="10186" max="10186" width="8" style="160" customWidth="1"/>
    <col min="10187" max="10187" width="8.08984375" style="160" customWidth="1"/>
    <col min="10188" max="10188" width="7.453125" style="160" customWidth="1"/>
    <col min="10189" max="10189" width="7.6328125" style="160" customWidth="1"/>
    <col min="10190" max="10197" width="7.90625" style="160" hidden="1" customWidth="1"/>
    <col min="10198" max="10198" width="9.08984375" style="160" customWidth="1"/>
    <col min="10199" max="10199" width="8.6328125" style="160" customWidth="1"/>
    <col min="10200" max="10200" width="10.6328125" style="160" customWidth="1"/>
    <col min="10201" max="10201" width="25.453125" style="160" customWidth="1"/>
    <col min="10202" max="10202" width="14.36328125" style="160" customWidth="1"/>
    <col min="10203" max="10203" width="4.54296875" style="160" customWidth="1"/>
    <col min="10204" max="10204" width="9.90625" style="160" customWidth="1"/>
    <col min="10205" max="10205" width="9.54296875" style="160" customWidth="1"/>
    <col min="10206" max="10425" width="7.90625" style="160"/>
    <col min="10426" max="10427" width="5.08984375" style="160" customWidth="1"/>
    <col min="10428" max="10428" width="5.36328125" style="160" customWidth="1"/>
    <col min="10429" max="10429" width="6.54296875" style="160" customWidth="1"/>
    <col min="10430" max="10430" width="8.6328125" style="160" customWidth="1"/>
    <col min="10431" max="10431" width="12.36328125" style="160" customWidth="1"/>
    <col min="10432" max="10432" width="10.54296875" style="160" customWidth="1"/>
    <col min="10433" max="10433" width="9.90625" style="160" customWidth="1"/>
    <col min="10434" max="10434" width="9.54296875" style="160" customWidth="1"/>
    <col min="10435" max="10440" width="8.08984375" style="160" customWidth="1"/>
    <col min="10441" max="10441" width="9.36328125" style="160" customWidth="1"/>
    <col min="10442" max="10442" width="8" style="160" customWidth="1"/>
    <col min="10443" max="10443" width="8.08984375" style="160" customWidth="1"/>
    <col min="10444" max="10444" width="7.453125" style="160" customWidth="1"/>
    <col min="10445" max="10445" width="7.6328125" style="160" customWidth="1"/>
    <col min="10446" max="10453" width="7.90625" style="160" hidden="1" customWidth="1"/>
    <col min="10454" max="10454" width="9.08984375" style="160" customWidth="1"/>
    <col min="10455" max="10455" width="8.6328125" style="160" customWidth="1"/>
    <col min="10456" max="10456" width="10.6328125" style="160" customWidth="1"/>
    <col min="10457" max="10457" width="25.453125" style="160" customWidth="1"/>
    <col min="10458" max="10458" width="14.36328125" style="160" customWidth="1"/>
    <col min="10459" max="10459" width="4.54296875" style="160" customWidth="1"/>
    <col min="10460" max="10460" width="9.90625" style="160" customWidth="1"/>
    <col min="10461" max="10461" width="9.54296875" style="160" customWidth="1"/>
    <col min="10462" max="10681" width="7.90625" style="160"/>
    <col min="10682" max="10683" width="5.08984375" style="160" customWidth="1"/>
    <col min="10684" max="10684" width="5.36328125" style="160" customWidth="1"/>
    <col min="10685" max="10685" width="6.54296875" style="160" customWidth="1"/>
    <col min="10686" max="10686" width="8.6328125" style="160" customWidth="1"/>
    <col min="10687" max="10687" width="12.36328125" style="160" customWidth="1"/>
    <col min="10688" max="10688" width="10.54296875" style="160" customWidth="1"/>
    <col min="10689" max="10689" width="9.90625" style="160" customWidth="1"/>
    <col min="10690" max="10690" width="9.54296875" style="160" customWidth="1"/>
    <col min="10691" max="10696" width="8.08984375" style="160" customWidth="1"/>
    <col min="10697" max="10697" width="9.36328125" style="160" customWidth="1"/>
    <col min="10698" max="10698" width="8" style="160" customWidth="1"/>
    <col min="10699" max="10699" width="8.08984375" style="160" customWidth="1"/>
    <col min="10700" max="10700" width="7.453125" style="160" customWidth="1"/>
    <col min="10701" max="10701" width="7.6328125" style="160" customWidth="1"/>
    <col min="10702" max="10709" width="7.90625" style="160" hidden="1" customWidth="1"/>
    <col min="10710" max="10710" width="9.08984375" style="160" customWidth="1"/>
    <col min="10711" max="10711" width="8.6328125" style="160" customWidth="1"/>
    <col min="10712" max="10712" width="10.6328125" style="160" customWidth="1"/>
    <col min="10713" max="10713" width="25.453125" style="160" customWidth="1"/>
    <col min="10714" max="10714" width="14.36328125" style="160" customWidth="1"/>
    <col min="10715" max="10715" width="4.54296875" style="160" customWidth="1"/>
    <col min="10716" max="10716" width="9.90625" style="160" customWidth="1"/>
    <col min="10717" max="10717" width="9.54296875" style="160" customWidth="1"/>
    <col min="10718" max="10937" width="7.90625" style="160"/>
    <col min="10938" max="10939" width="5.08984375" style="160" customWidth="1"/>
    <col min="10940" max="10940" width="5.36328125" style="160" customWidth="1"/>
    <col min="10941" max="10941" width="6.54296875" style="160" customWidth="1"/>
    <col min="10942" max="10942" width="8.6328125" style="160" customWidth="1"/>
    <col min="10943" max="10943" width="12.36328125" style="160" customWidth="1"/>
    <col min="10944" max="10944" width="10.54296875" style="160" customWidth="1"/>
    <col min="10945" max="10945" width="9.90625" style="160" customWidth="1"/>
    <col min="10946" max="10946" width="9.54296875" style="160" customWidth="1"/>
    <col min="10947" max="10952" width="8.08984375" style="160" customWidth="1"/>
    <col min="10953" max="10953" width="9.36328125" style="160" customWidth="1"/>
    <col min="10954" max="10954" width="8" style="160" customWidth="1"/>
    <col min="10955" max="10955" width="8.08984375" style="160" customWidth="1"/>
    <col min="10956" max="10956" width="7.453125" style="160" customWidth="1"/>
    <col min="10957" max="10957" width="7.6328125" style="160" customWidth="1"/>
    <col min="10958" max="10965" width="7.90625" style="160" hidden="1" customWidth="1"/>
    <col min="10966" max="10966" width="9.08984375" style="160" customWidth="1"/>
    <col min="10967" max="10967" width="8.6328125" style="160" customWidth="1"/>
    <col min="10968" max="10968" width="10.6328125" style="160" customWidth="1"/>
    <col min="10969" max="10969" width="25.453125" style="160" customWidth="1"/>
    <col min="10970" max="10970" width="14.36328125" style="160" customWidth="1"/>
    <col min="10971" max="10971" width="4.54296875" style="160" customWidth="1"/>
    <col min="10972" max="10972" width="9.90625" style="160" customWidth="1"/>
    <col min="10973" max="10973" width="9.54296875" style="160" customWidth="1"/>
    <col min="10974" max="11193" width="7.90625" style="160"/>
    <col min="11194" max="11195" width="5.08984375" style="160" customWidth="1"/>
    <col min="11196" max="11196" width="5.36328125" style="160" customWidth="1"/>
    <col min="11197" max="11197" width="6.54296875" style="160" customWidth="1"/>
    <col min="11198" max="11198" width="8.6328125" style="160" customWidth="1"/>
    <col min="11199" max="11199" width="12.36328125" style="160" customWidth="1"/>
    <col min="11200" max="11200" width="10.54296875" style="160" customWidth="1"/>
    <col min="11201" max="11201" width="9.90625" style="160" customWidth="1"/>
    <col min="11202" max="11202" width="9.54296875" style="160" customWidth="1"/>
    <col min="11203" max="11208" width="8.08984375" style="160" customWidth="1"/>
    <col min="11209" max="11209" width="9.36328125" style="160" customWidth="1"/>
    <col min="11210" max="11210" width="8" style="160" customWidth="1"/>
    <col min="11211" max="11211" width="8.08984375" style="160" customWidth="1"/>
    <col min="11212" max="11212" width="7.453125" style="160" customWidth="1"/>
    <col min="11213" max="11213" width="7.6328125" style="160" customWidth="1"/>
    <col min="11214" max="11221" width="7.90625" style="160" hidden="1" customWidth="1"/>
    <col min="11222" max="11222" width="9.08984375" style="160" customWidth="1"/>
    <col min="11223" max="11223" width="8.6328125" style="160" customWidth="1"/>
    <col min="11224" max="11224" width="10.6328125" style="160" customWidth="1"/>
    <col min="11225" max="11225" width="25.453125" style="160" customWidth="1"/>
    <col min="11226" max="11226" width="14.36328125" style="160" customWidth="1"/>
    <col min="11227" max="11227" width="4.54296875" style="160" customWidth="1"/>
    <col min="11228" max="11228" width="9.90625" style="160" customWidth="1"/>
    <col min="11229" max="11229" width="9.54296875" style="160" customWidth="1"/>
    <col min="11230" max="11449" width="7.90625" style="160"/>
    <col min="11450" max="11451" width="5.08984375" style="160" customWidth="1"/>
    <col min="11452" max="11452" width="5.36328125" style="160" customWidth="1"/>
    <col min="11453" max="11453" width="6.54296875" style="160" customWidth="1"/>
    <col min="11454" max="11454" width="8.6328125" style="160" customWidth="1"/>
    <col min="11455" max="11455" width="12.36328125" style="160" customWidth="1"/>
    <col min="11456" max="11456" width="10.54296875" style="160" customWidth="1"/>
    <col min="11457" max="11457" width="9.90625" style="160" customWidth="1"/>
    <col min="11458" max="11458" width="9.54296875" style="160" customWidth="1"/>
    <col min="11459" max="11464" width="8.08984375" style="160" customWidth="1"/>
    <col min="11465" max="11465" width="9.36328125" style="160" customWidth="1"/>
    <col min="11466" max="11466" width="8" style="160" customWidth="1"/>
    <col min="11467" max="11467" width="8.08984375" style="160" customWidth="1"/>
    <col min="11468" max="11468" width="7.453125" style="160" customWidth="1"/>
    <col min="11469" max="11469" width="7.6328125" style="160" customWidth="1"/>
    <col min="11470" max="11477" width="7.90625" style="160" hidden="1" customWidth="1"/>
    <col min="11478" max="11478" width="9.08984375" style="160" customWidth="1"/>
    <col min="11479" max="11479" width="8.6328125" style="160" customWidth="1"/>
    <col min="11480" max="11480" width="10.6328125" style="160" customWidth="1"/>
    <col min="11481" max="11481" width="25.453125" style="160" customWidth="1"/>
    <col min="11482" max="11482" width="14.36328125" style="160" customWidth="1"/>
    <col min="11483" max="11483" width="4.54296875" style="160" customWidth="1"/>
    <col min="11484" max="11484" width="9.90625" style="160" customWidth="1"/>
    <col min="11485" max="11485" width="9.54296875" style="160" customWidth="1"/>
    <col min="11486" max="11705" width="7.90625" style="160"/>
    <col min="11706" max="11707" width="5.08984375" style="160" customWidth="1"/>
    <col min="11708" max="11708" width="5.36328125" style="160" customWidth="1"/>
    <col min="11709" max="11709" width="6.54296875" style="160" customWidth="1"/>
    <col min="11710" max="11710" width="8.6328125" style="160" customWidth="1"/>
    <col min="11711" max="11711" width="12.36328125" style="160" customWidth="1"/>
    <col min="11712" max="11712" width="10.54296875" style="160" customWidth="1"/>
    <col min="11713" max="11713" width="9.90625" style="160" customWidth="1"/>
    <col min="11714" max="11714" width="9.54296875" style="160" customWidth="1"/>
    <col min="11715" max="11720" width="8.08984375" style="160" customWidth="1"/>
    <col min="11721" max="11721" width="9.36328125" style="160" customWidth="1"/>
    <col min="11722" max="11722" width="8" style="160" customWidth="1"/>
    <col min="11723" max="11723" width="8.08984375" style="160" customWidth="1"/>
    <col min="11724" max="11724" width="7.453125" style="160" customWidth="1"/>
    <col min="11725" max="11725" width="7.6328125" style="160" customWidth="1"/>
    <col min="11726" max="11733" width="7.90625" style="160" hidden="1" customWidth="1"/>
    <col min="11734" max="11734" width="9.08984375" style="160" customWidth="1"/>
    <col min="11735" max="11735" width="8.6328125" style="160" customWidth="1"/>
    <col min="11736" max="11736" width="10.6328125" style="160" customWidth="1"/>
    <col min="11737" max="11737" width="25.453125" style="160" customWidth="1"/>
    <col min="11738" max="11738" width="14.36328125" style="160" customWidth="1"/>
    <col min="11739" max="11739" width="4.54296875" style="160" customWidth="1"/>
    <col min="11740" max="11740" width="9.90625" style="160" customWidth="1"/>
    <col min="11741" max="11741" width="9.54296875" style="160" customWidth="1"/>
    <col min="11742" max="11961" width="7.90625" style="160"/>
    <col min="11962" max="11963" width="5.08984375" style="160" customWidth="1"/>
    <col min="11964" max="11964" width="5.36328125" style="160" customWidth="1"/>
    <col min="11965" max="11965" width="6.54296875" style="160" customWidth="1"/>
    <col min="11966" max="11966" width="8.6328125" style="160" customWidth="1"/>
    <col min="11967" max="11967" width="12.36328125" style="160" customWidth="1"/>
    <col min="11968" max="11968" width="10.54296875" style="160" customWidth="1"/>
    <col min="11969" max="11969" width="9.90625" style="160" customWidth="1"/>
    <col min="11970" max="11970" width="9.54296875" style="160" customWidth="1"/>
    <col min="11971" max="11976" width="8.08984375" style="160" customWidth="1"/>
    <col min="11977" max="11977" width="9.36328125" style="160" customWidth="1"/>
    <col min="11978" max="11978" width="8" style="160" customWidth="1"/>
    <col min="11979" max="11979" width="8.08984375" style="160" customWidth="1"/>
    <col min="11980" max="11980" width="7.453125" style="160" customWidth="1"/>
    <col min="11981" max="11981" width="7.6328125" style="160" customWidth="1"/>
    <col min="11982" max="11989" width="7.90625" style="160" hidden="1" customWidth="1"/>
    <col min="11990" max="11990" width="9.08984375" style="160" customWidth="1"/>
    <col min="11991" max="11991" width="8.6328125" style="160" customWidth="1"/>
    <col min="11992" max="11992" width="10.6328125" style="160" customWidth="1"/>
    <col min="11993" max="11993" width="25.453125" style="160" customWidth="1"/>
    <col min="11994" max="11994" width="14.36328125" style="160" customWidth="1"/>
    <col min="11995" max="11995" width="4.54296875" style="160" customWidth="1"/>
    <col min="11996" max="11996" width="9.90625" style="160" customWidth="1"/>
    <col min="11997" max="11997" width="9.54296875" style="160" customWidth="1"/>
    <col min="11998" max="12217" width="7.90625" style="160"/>
    <col min="12218" max="12219" width="5.08984375" style="160" customWidth="1"/>
    <col min="12220" max="12220" width="5.36328125" style="160" customWidth="1"/>
    <col min="12221" max="12221" width="6.54296875" style="160" customWidth="1"/>
    <col min="12222" max="12222" width="8.6328125" style="160" customWidth="1"/>
    <col min="12223" max="12223" width="12.36328125" style="160" customWidth="1"/>
    <col min="12224" max="12224" width="10.54296875" style="160" customWidth="1"/>
    <col min="12225" max="12225" width="9.90625" style="160" customWidth="1"/>
    <col min="12226" max="12226" width="9.54296875" style="160" customWidth="1"/>
    <col min="12227" max="12232" width="8.08984375" style="160" customWidth="1"/>
    <col min="12233" max="12233" width="9.36328125" style="160" customWidth="1"/>
    <col min="12234" max="12234" width="8" style="160" customWidth="1"/>
    <col min="12235" max="12235" width="8.08984375" style="160" customWidth="1"/>
    <col min="12236" max="12236" width="7.453125" style="160" customWidth="1"/>
    <col min="12237" max="12237" width="7.6328125" style="160" customWidth="1"/>
    <col min="12238" max="12245" width="7.90625" style="160" hidden="1" customWidth="1"/>
    <col min="12246" max="12246" width="9.08984375" style="160" customWidth="1"/>
    <col min="12247" max="12247" width="8.6328125" style="160" customWidth="1"/>
    <col min="12248" max="12248" width="10.6328125" style="160" customWidth="1"/>
    <col min="12249" max="12249" width="25.453125" style="160" customWidth="1"/>
    <col min="12250" max="12250" width="14.36328125" style="160" customWidth="1"/>
    <col min="12251" max="12251" width="4.54296875" style="160" customWidth="1"/>
    <col min="12252" max="12252" width="9.90625" style="160" customWidth="1"/>
    <col min="12253" max="12253" width="9.54296875" style="160" customWidth="1"/>
    <col min="12254" max="12473" width="7.90625" style="160"/>
    <col min="12474" max="12475" width="5.08984375" style="160" customWidth="1"/>
    <col min="12476" max="12476" width="5.36328125" style="160" customWidth="1"/>
    <col min="12477" max="12477" width="6.54296875" style="160" customWidth="1"/>
    <col min="12478" max="12478" width="8.6328125" style="160" customWidth="1"/>
    <col min="12479" max="12479" width="12.36328125" style="160" customWidth="1"/>
    <col min="12480" max="12480" width="10.54296875" style="160" customWidth="1"/>
    <col min="12481" max="12481" width="9.90625" style="160" customWidth="1"/>
    <col min="12482" max="12482" width="9.54296875" style="160" customWidth="1"/>
    <col min="12483" max="12488" width="8.08984375" style="160" customWidth="1"/>
    <col min="12489" max="12489" width="9.36328125" style="160" customWidth="1"/>
    <col min="12490" max="12490" width="8" style="160" customWidth="1"/>
    <col min="12491" max="12491" width="8.08984375" style="160" customWidth="1"/>
    <col min="12492" max="12492" width="7.453125" style="160" customWidth="1"/>
    <col min="12493" max="12493" width="7.6328125" style="160" customWidth="1"/>
    <col min="12494" max="12501" width="7.90625" style="160" hidden="1" customWidth="1"/>
    <col min="12502" max="12502" width="9.08984375" style="160" customWidth="1"/>
    <col min="12503" max="12503" width="8.6328125" style="160" customWidth="1"/>
    <col min="12504" max="12504" width="10.6328125" style="160" customWidth="1"/>
    <col min="12505" max="12505" width="25.453125" style="160" customWidth="1"/>
    <col min="12506" max="12506" width="14.36328125" style="160" customWidth="1"/>
    <col min="12507" max="12507" width="4.54296875" style="160" customWidth="1"/>
    <col min="12508" max="12508" width="9.90625" style="160" customWidth="1"/>
    <col min="12509" max="12509" width="9.54296875" style="160" customWidth="1"/>
    <col min="12510" max="12729" width="7.90625" style="160"/>
    <col min="12730" max="12731" width="5.08984375" style="160" customWidth="1"/>
    <col min="12732" max="12732" width="5.36328125" style="160" customWidth="1"/>
    <col min="12733" max="12733" width="6.54296875" style="160" customWidth="1"/>
    <col min="12734" max="12734" width="8.6328125" style="160" customWidth="1"/>
    <col min="12735" max="12735" width="12.36328125" style="160" customWidth="1"/>
    <col min="12736" max="12736" width="10.54296875" style="160" customWidth="1"/>
    <col min="12737" max="12737" width="9.90625" style="160" customWidth="1"/>
    <col min="12738" max="12738" width="9.54296875" style="160" customWidth="1"/>
    <col min="12739" max="12744" width="8.08984375" style="160" customWidth="1"/>
    <col min="12745" max="12745" width="9.36328125" style="160" customWidth="1"/>
    <col min="12746" max="12746" width="8" style="160" customWidth="1"/>
    <col min="12747" max="12747" width="8.08984375" style="160" customWidth="1"/>
    <col min="12748" max="12748" width="7.453125" style="160" customWidth="1"/>
    <col min="12749" max="12749" width="7.6328125" style="160" customWidth="1"/>
    <col min="12750" max="12757" width="7.90625" style="160" hidden="1" customWidth="1"/>
    <col min="12758" max="12758" width="9.08984375" style="160" customWidth="1"/>
    <col min="12759" max="12759" width="8.6328125" style="160" customWidth="1"/>
    <col min="12760" max="12760" width="10.6328125" style="160" customWidth="1"/>
    <col min="12761" max="12761" width="25.453125" style="160" customWidth="1"/>
    <col min="12762" max="12762" width="14.36328125" style="160" customWidth="1"/>
    <col min="12763" max="12763" width="4.54296875" style="160" customWidth="1"/>
    <col min="12764" max="12764" width="9.90625" style="160" customWidth="1"/>
    <col min="12765" max="12765" width="9.54296875" style="160" customWidth="1"/>
    <col min="12766" max="12985" width="7.90625" style="160"/>
    <col min="12986" max="12987" width="5.08984375" style="160" customWidth="1"/>
    <col min="12988" max="12988" width="5.36328125" style="160" customWidth="1"/>
    <col min="12989" max="12989" width="6.54296875" style="160" customWidth="1"/>
    <col min="12990" max="12990" width="8.6328125" style="160" customWidth="1"/>
    <col min="12991" max="12991" width="12.36328125" style="160" customWidth="1"/>
    <col min="12992" max="12992" width="10.54296875" style="160" customWidth="1"/>
    <col min="12993" max="12993" width="9.90625" style="160" customWidth="1"/>
    <col min="12994" max="12994" width="9.54296875" style="160" customWidth="1"/>
    <col min="12995" max="13000" width="8.08984375" style="160" customWidth="1"/>
    <col min="13001" max="13001" width="9.36328125" style="160" customWidth="1"/>
    <col min="13002" max="13002" width="8" style="160" customWidth="1"/>
    <col min="13003" max="13003" width="8.08984375" style="160" customWidth="1"/>
    <col min="13004" max="13004" width="7.453125" style="160" customWidth="1"/>
    <col min="13005" max="13005" width="7.6328125" style="160" customWidth="1"/>
    <col min="13006" max="13013" width="7.90625" style="160" hidden="1" customWidth="1"/>
    <col min="13014" max="13014" width="9.08984375" style="160" customWidth="1"/>
    <col min="13015" max="13015" width="8.6328125" style="160" customWidth="1"/>
    <col min="13016" max="13016" width="10.6328125" style="160" customWidth="1"/>
    <col min="13017" max="13017" width="25.453125" style="160" customWidth="1"/>
    <col min="13018" max="13018" width="14.36328125" style="160" customWidth="1"/>
    <col min="13019" max="13019" width="4.54296875" style="160" customWidth="1"/>
    <col min="13020" max="13020" width="9.90625" style="160" customWidth="1"/>
    <col min="13021" max="13021" width="9.54296875" style="160" customWidth="1"/>
    <col min="13022" max="13241" width="7.90625" style="160"/>
    <col min="13242" max="13243" width="5.08984375" style="160" customWidth="1"/>
    <col min="13244" max="13244" width="5.36328125" style="160" customWidth="1"/>
    <col min="13245" max="13245" width="6.54296875" style="160" customWidth="1"/>
    <col min="13246" max="13246" width="8.6328125" style="160" customWidth="1"/>
    <col min="13247" max="13247" width="12.36328125" style="160" customWidth="1"/>
    <col min="13248" max="13248" width="10.54296875" style="160" customWidth="1"/>
    <col min="13249" max="13249" width="9.90625" style="160" customWidth="1"/>
    <col min="13250" max="13250" width="9.54296875" style="160" customWidth="1"/>
    <col min="13251" max="13256" width="8.08984375" style="160" customWidth="1"/>
    <col min="13257" max="13257" width="9.36328125" style="160" customWidth="1"/>
    <col min="13258" max="13258" width="8" style="160" customWidth="1"/>
    <col min="13259" max="13259" width="8.08984375" style="160" customWidth="1"/>
    <col min="13260" max="13260" width="7.453125" style="160" customWidth="1"/>
    <col min="13261" max="13261" width="7.6328125" style="160" customWidth="1"/>
    <col min="13262" max="13269" width="7.90625" style="160" hidden="1" customWidth="1"/>
    <col min="13270" max="13270" width="9.08984375" style="160" customWidth="1"/>
    <col min="13271" max="13271" width="8.6328125" style="160" customWidth="1"/>
    <col min="13272" max="13272" width="10.6328125" style="160" customWidth="1"/>
    <col min="13273" max="13273" width="25.453125" style="160" customWidth="1"/>
    <col min="13274" max="13274" width="14.36328125" style="160" customWidth="1"/>
    <col min="13275" max="13275" width="4.54296875" style="160" customWidth="1"/>
    <col min="13276" max="13276" width="9.90625" style="160" customWidth="1"/>
    <col min="13277" max="13277" width="9.54296875" style="160" customWidth="1"/>
    <col min="13278" max="13497" width="7.90625" style="160"/>
    <col min="13498" max="13499" width="5.08984375" style="160" customWidth="1"/>
    <col min="13500" max="13500" width="5.36328125" style="160" customWidth="1"/>
    <col min="13501" max="13501" width="6.54296875" style="160" customWidth="1"/>
    <col min="13502" max="13502" width="8.6328125" style="160" customWidth="1"/>
    <col min="13503" max="13503" width="12.36328125" style="160" customWidth="1"/>
    <col min="13504" max="13504" width="10.54296875" style="160" customWidth="1"/>
    <col min="13505" max="13505" width="9.90625" style="160" customWidth="1"/>
    <col min="13506" max="13506" width="9.54296875" style="160" customWidth="1"/>
    <col min="13507" max="13512" width="8.08984375" style="160" customWidth="1"/>
    <col min="13513" max="13513" width="9.36328125" style="160" customWidth="1"/>
    <col min="13514" max="13514" width="8" style="160" customWidth="1"/>
    <col min="13515" max="13515" width="8.08984375" style="160" customWidth="1"/>
    <col min="13516" max="13516" width="7.453125" style="160" customWidth="1"/>
    <col min="13517" max="13517" width="7.6328125" style="160" customWidth="1"/>
    <col min="13518" max="13525" width="7.90625" style="160" hidden="1" customWidth="1"/>
    <col min="13526" max="13526" width="9.08984375" style="160" customWidth="1"/>
    <col min="13527" max="13527" width="8.6328125" style="160" customWidth="1"/>
    <col min="13528" max="13528" width="10.6328125" style="160" customWidth="1"/>
    <col min="13529" max="13529" width="25.453125" style="160" customWidth="1"/>
    <col min="13530" max="13530" width="14.36328125" style="160" customWidth="1"/>
    <col min="13531" max="13531" width="4.54296875" style="160" customWidth="1"/>
    <col min="13532" max="13532" width="9.90625" style="160" customWidth="1"/>
    <col min="13533" max="13533" width="9.54296875" style="160" customWidth="1"/>
    <col min="13534" max="13753" width="7.90625" style="160"/>
    <col min="13754" max="13755" width="5.08984375" style="160" customWidth="1"/>
    <col min="13756" max="13756" width="5.36328125" style="160" customWidth="1"/>
    <col min="13757" max="13757" width="6.54296875" style="160" customWidth="1"/>
    <col min="13758" max="13758" width="8.6328125" style="160" customWidth="1"/>
    <col min="13759" max="13759" width="12.36328125" style="160" customWidth="1"/>
    <col min="13760" max="13760" width="10.54296875" style="160" customWidth="1"/>
    <col min="13761" max="13761" width="9.90625" style="160" customWidth="1"/>
    <col min="13762" max="13762" width="9.54296875" style="160" customWidth="1"/>
    <col min="13763" max="13768" width="8.08984375" style="160" customWidth="1"/>
    <col min="13769" max="13769" width="9.36328125" style="160" customWidth="1"/>
    <col min="13770" max="13770" width="8" style="160" customWidth="1"/>
    <col min="13771" max="13771" width="8.08984375" style="160" customWidth="1"/>
    <col min="13772" max="13772" width="7.453125" style="160" customWidth="1"/>
    <col min="13773" max="13773" width="7.6328125" style="160" customWidth="1"/>
    <col min="13774" max="13781" width="7.90625" style="160" hidden="1" customWidth="1"/>
    <col min="13782" max="13782" width="9.08984375" style="160" customWidth="1"/>
    <col min="13783" max="13783" width="8.6328125" style="160" customWidth="1"/>
    <col min="13784" max="13784" width="10.6328125" style="160" customWidth="1"/>
    <col min="13785" max="13785" width="25.453125" style="160" customWidth="1"/>
    <col min="13786" max="13786" width="14.36328125" style="160" customWidth="1"/>
    <col min="13787" max="13787" width="4.54296875" style="160" customWidth="1"/>
    <col min="13788" max="13788" width="9.90625" style="160" customWidth="1"/>
    <col min="13789" max="13789" width="9.54296875" style="160" customWidth="1"/>
    <col min="13790" max="14009" width="7.90625" style="160"/>
    <col min="14010" max="14011" width="5.08984375" style="160" customWidth="1"/>
    <col min="14012" max="14012" width="5.36328125" style="160" customWidth="1"/>
    <col min="14013" max="14013" width="6.54296875" style="160" customWidth="1"/>
    <col min="14014" max="14014" width="8.6328125" style="160" customWidth="1"/>
    <col min="14015" max="14015" width="12.36328125" style="160" customWidth="1"/>
    <col min="14016" max="14016" width="10.54296875" style="160" customWidth="1"/>
    <col min="14017" max="14017" width="9.90625" style="160" customWidth="1"/>
    <col min="14018" max="14018" width="9.54296875" style="160" customWidth="1"/>
    <col min="14019" max="14024" width="8.08984375" style="160" customWidth="1"/>
    <col min="14025" max="14025" width="9.36328125" style="160" customWidth="1"/>
    <col min="14026" max="14026" width="8" style="160" customWidth="1"/>
    <col min="14027" max="14027" width="8.08984375" style="160" customWidth="1"/>
    <col min="14028" max="14028" width="7.453125" style="160" customWidth="1"/>
    <col min="14029" max="14029" width="7.6328125" style="160" customWidth="1"/>
    <col min="14030" max="14037" width="7.90625" style="160" hidden="1" customWidth="1"/>
    <col min="14038" max="14038" width="9.08984375" style="160" customWidth="1"/>
    <col min="14039" max="14039" width="8.6328125" style="160" customWidth="1"/>
    <col min="14040" max="14040" width="10.6328125" style="160" customWidth="1"/>
    <col min="14041" max="14041" width="25.453125" style="160" customWidth="1"/>
    <col min="14042" max="14042" width="14.36328125" style="160" customWidth="1"/>
    <col min="14043" max="14043" width="4.54296875" style="160" customWidth="1"/>
    <col min="14044" max="14044" width="9.90625" style="160" customWidth="1"/>
    <col min="14045" max="14045" width="9.54296875" style="160" customWidth="1"/>
    <col min="14046" max="14265" width="7.90625" style="160"/>
    <col min="14266" max="14267" width="5.08984375" style="160" customWidth="1"/>
    <col min="14268" max="14268" width="5.36328125" style="160" customWidth="1"/>
    <col min="14269" max="14269" width="6.54296875" style="160" customWidth="1"/>
    <col min="14270" max="14270" width="8.6328125" style="160" customWidth="1"/>
    <col min="14271" max="14271" width="12.36328125" style="160" customWidth="1"/>
    <col min="14272" max="14272" width="10.54296875" style="160" customWidth="1"/>
    <col min="14273" max="14273" width="9.90625" style="160" customWidth="1"/>
    <col min="14274" max="14274" width="9.54296875" style="160" customWidth="1"/>
    <col min="14275" max="14280" width="8.08984375" style="160" customWidth="1"/>
    <col min="14281" max="14281" width="9.36328125" style="160" customWidth="1"/>
    <col min="14282" max="14282" width="8" style="160" customWidth="1"/>
    <col min="14283" max="14283" width="8.08984375" style="160" customWidth="1"/>
    <col min="14284" max="14284" width="7.453125" style="160" customWidth="1"/>
    <col min="14285" max="14285" width="7.6328125" style="160" customWidth="1"/>
    <col min="14286" max="14293" width="7.90625" style="160" hidden="1" customWidth="1"/>
    <col min="14294" max="14294" width="9.08984375" style="160" customWidth="1"/>
    <col min="14295" max="14295" width="8.6328125" style="160" customWidth="1"/>
    <col min="14296" max="14296" width="10.6328125" style="160" customWidth="1"/>
    <col min="14297" max="14297" width="25.453125" style="160" customWidth="1"/>
    <col min="14298" max="14298" width="14.36328125" style="160" customWidth="1"/>
    <col min="14299" max="14299" width="4.54296875" style="160" customWidth="1"/>
    <col min="14300" max="14300" width="9.90625" style="160" customWidth="1"/>
    <col min="14301" max="14301" width="9.54296875" style="160" customWidth="1"/>
    <col min="14302" max="14521" width="7.90625" style="160"/>
    <col min="14522" max="14523" width="5.08984375" style="160" customWidth="1"/>
    <col min="14524" max="14524" width="5.36328125" style="160" customWidth="1"/>
    <col min="14525" max="14525" width="6.54296875" style="160" customWidth="1"/>
    <col min="14526" max="14526" width="8.6328125" style="160" customWidth="1"/>
    <col min="14527" max="14527" width="12.36328125" style="160" customWidth="1"/>
    <col min="14528" max="14528" width="10.54296875" style="160" customWidth="1"/>
    <col min="14529" max="14529" width="9.90625" style="160" customWidth="1"/>
    <col min="14530" max="14530" width="9.54296875" style="160" customWidth="1"/>
    <col min="14531" max="14536" width="8.08984375" style="160" customWidth="1"/>
    <col min="14537" max="14537" width="9.36328125" style="160" customWidth="1"/>
    <col min="14538" max="14538" width="8" style="160" customWidth="1"/>
    <col min="14539" max="14539" width="8.08984375" style="160" customWidth="1"/>
    <col min="14540" max="14540" width="7.453125" style="160" customWidth="1"/>
    <col min="14541" max="14541" width="7.6328125" style="160" customWidth="1"/>
    <col min="14542" max="14549" width="7.90625" style="160" hidden="1" customWidth="1"/>
    <col min="14550" max="14550" width="9.08984375" style="160" customWidth="1"/>
    <col min="14551" max="14551" width="8.6328125" style="160" customWidth="1"/>
    <col min="14552" max="14552" width="10.6328125" style="160" customWidth="1"/>
    <col min="14553" max="14553" width="25.453125" style="160" customWidth="1"/>
    <col min="14554" max="14554" width="14.36328125" style="160" customWidth="1"/>
    <col min="14555" max="14555" width="4.54296875" style="160" customWidth="1"/>
    <col min="14556" max="14556" width="9.90625" style="160" customWidth="1"/>
    <col min="14557" max="14557" width="9.54296875" style="160" customWidth="1"/>
    <col min="14558" max="14777" width="7.90625" style="160"/>
    <col min="14778" max="14779" width="5.08984375" style="160" customWidth="1"/>
    <col min="14780" max="14780" width="5.36328125" style="160" customWidth="1"/>
    <col min="14781" max="14781" width="6.54296875" style="160" customWidth="1"/>
    <col min="14782" max="14782" width="8.6328125" style="160" customWidth="1"/>
    <col min="14783" max="14783" width="12.36328125" style="160" customWidth="1"/>
    <col min="14784" max="14784" width="10.54296875" style="160" customWidth="1"/>
    <col min="14785" max="14785" width="9.90625" style="160" customWidth="1"/>
    <col min="14786" max="14786" width="9.54296875" style="160" customWidth="1"/>
    <col min="14787" max="14792" width="8.08984375" style="160" customWidth="1"/>
    <col min="14793" max="14793" width="9.36328125" style="160" customWidth="1"/>
    <col min="14794" max="14794" width="8" style="160" customWidth="1"/>
    <col min="14795" max="14795" width="8.08984375" style="160" customWidth="1"/>
    <col min="14796" max="14796" width="7.453125" style="160" customWidth="1"/>
    <col min="14797" max="14797" width="7.6328125" style="160" customWidth="1"/>
    <col min="14798" max="14805" width="7.90625" style="160" hidden="1" customWidth="1"/>
    <col min="14806" max="14806" width="9.08984375" style="160" customWidth="1"/>
    <col min="14807" max="14807" width="8.6328125" style="160" customWidth="1"/>
    <col min="14808" max="14808" width="10.6328125" style="160" customWidth="1"/>
    <col min="14809" max="14809" width="25.453125" style="160" customWidth="1"/>
    <col min="14810" max="14810" width="14.36328125" style="160" customWidth="1"/>
    <col min="14811" max="14811" width="4.54296875" style="160" customWidth="1"/>
    <col min="14812" max="14812" width="9.90625" style="160" customWidth="1"/>
    <col min="14813" max="14813" width="9.54296875" style="160" customWidth="1"/>
    <col min="14814" max="15033" width="7.90625" style="160"/>
    <col min="15034" max="15035" width="5.08984375" style="160" customWidth="1"/>
    <col min="15036" max="15036" width="5.36328125" style="160" customWidth="1"/>
    <col min="15037" max="15037" width="6.54296875" style="160" customWidth="1"/>
    <col min="15038" max="15038" width="8.6328125" style="160" customWidth="1"/>
    <col min="15039" max="15039" width="12.36328125" style="160" customWidth="1"/>
    <col min="15040" max="15040" width="10.54296875" style="160" customWidth="1"/>
    <col min="15041" max="15041" width="9.90625" style="160" customWidth="1"/>
    <col min="15042" max="15042" width="9.54296875" style="160" customWidth="1"/>
    <col min="15043" max="15048" width="8.08984375" style="160" customWidth="1"/>
    <col min="15049" max="15049" width="9.36328125" style="160" customWidth="1"/>
    <col min="15050" max="15050" width="8" style="160" customWidth="1"/>
    <col min="15051" max="15051" width="8.08984375" style="160" customWidth="1"/>
    <col min="15052" max="15052" width="7.453125" style="160" customWidth="1"/>
    <col min="15053" max="15053" width="7.6328125" style="160" customWidth="1"/>
    <col min="15054" max="15061" width="7.90625" style="160" hidden="1" customWidth="1"/>
    <col min="15062" max="15062" width="9.08984375" style="160" customWidth="1"/>
    <col min="15063" max="15063" width="8.6328125" style="160" customWidth="1"/>
    <col min="15064" max="15064" width="10.6328125" style="160" customWidth="1"/>
    <col min="15065" max="15065" width="25.453125" style="160" customWidth="1"/>
    <col min="15066" max="15066" width="14.36328125" style="160" customWidth="1"/>
    <col min="15067" max="15067" width="4.54296875" style="160" customWidth="1"/>
    <col min="15068" max="15068" width="9.90625" style="160" customWidth="1"/>
    <col min="15069" max="15069" width="9.54296875" style="160" customWidth="1"/>
    <col min="15070" max="15289" width="7.90625" style="160"/>
    <col min="15290" max="15291" width="5.08984375" style="160" customWidth="1"/>
    <col min="15292" max="15292" width="5.36328125" style="160" customWidth="1"/>
    <col min="15293" max="15293" width="6.54296875" style="160" customWidth="1"/>
    <col min="15294" max="15294" width="8.6328125" style="160" customWidth="1"/>
    <col min="15295" max="15295" width="12.36328125" style="160" customWidth="1"/>
    <col min="15296" max="15296" width="10.54296875" style="160" customWidth="1"/>
    <col min="15297" max="15297" width="9.90625" style="160" customWidth="1"/>
    <col min="15298" max="15298" width="9.54296875" style="160" customWidth="1"/>
    <col min="15299" max="15304" width="8.08984375" style="160" customWidth="1"/>
    <col min="15305" max="15305" width="9.36328125" style="160" customWidth="1"/>
    <col min="15306" max="15306" width="8" style="160" customWidth="1"/>
    <col min="15307" max="15307" width="8.08984375" style="160" customWidth="1"/>
    <col min="15308" max="15308" width="7.453125" style="160" customWidth="1"/>
    <col min="15309" max="15309" width="7.6328125" style="160" customWidth="1"/>
    <col min="15310" max="15317" width="7.90625" style="160" hidden="1" customWidth="1"/>
    <col min="15318" max="15318" width="9.08984375" style="160" customWidth="1"/>
    <col min="15319" max="15319" width="8.6328125" style="160" customWidth="1"/>
    <col min="15320" max="15320" width="10.6328125" style="160" customWidth="1"/>
    <col min="15321" max="15321" width="25.453125" style="160" customWidth="1"/>
    <col min="15322" max="15322" width="14.36328125" style="160" customWidth="1"/>
    <col min="15323" max="15323" width="4.54296875" style="160" customWidth="1"/>
    <col min="15324" max="15324" width="9.90625" style="160" customWidth="1"/>
    <col min="15325" max="15325" width="9.54296875" style="160" customWidth="1"/>
    <col min="15326" max="15545" width="7.90625" style="160"/>
    <col min="15546" max="15547" width="5.08984375" style="160" customWidth="1"/>
    <col min="15548" max="15548" width="5.36328125" style="160" customWidth="1"/>
    <col min="15549" max="15549" width="6.54296875" style="160" customWidth="1"/>
    <col min="15550" max="15550" width="8.6328125" style="160" customWidth="1"/>
    <col min="15551" max="15551" width="12.36328125" style="160" customWidth="1"/>
    <col min="15552" max="15552" width="10.54296875" style="160" customWidth="1"/>
    <col min="15553" max="15553" width="9.90625" style="160" customWidth="1"/>
    <col min="15554" max="15554" width="9.54296875" style="160" customWidth="1"/>
    <col min="15555" max="15560" width="8.08984375" style="160" customWidth="1"/>
    <col min="15561" max="15561" width="9.36328125" style="160" customWidth="1"/>
    <col min="15562" max="15562" width="8" style="160" customWidth="1"/>
    <col min="15563" max="15563" width="8.08984375" style="160" customWidth="1"/>
    <col min="15564" max="15564" width="7.453125" style="160" customWidth="1"/>
    <col min="15565" max="15565" width="7.6328125" style="160" customWidth="1"/>
    <col min="15566" max="15573" width="7.90625" style="160" hidden="1" customWidth="1"/>
    <col min="15574" max="15574" width="9.08984375" style="160" customWidth="1"/>
    <col min="15575" max="15575" width="8.6328125" style="160" customWidth="1"/>
    <col min="15576" max="15576" width="10.6328125" style="160" customWidth="1"/>
    <col min="15577" max="15577" width="25.453125" style="160" customWidth="1"/>
    <col min="15578" max="15578" width="14.36328125" style="160" customWidth="1"/>
    <col min="15579" max="15579" width="4.54296875" style="160" customWidth="1"/>
    <col min="15580" max="15580" width="9.90625" style="160" customWidth="1"/>
    <col min="15581" max="15581" width="9.54296875" style="160" customWidth="1"/>
    <col min="15582" max="15801" width="7.90625" style="160"/>
    <col min="15802" max="15803" width="5.08984375" style="160" customWidth="1"/>
    <col min="15804" max="15804" width="5.36328125" style="160" customWidth="1"/>
    <col min="15805" max="15805" width="6.54296875" style="160" customWidth="1"/>
    <col min="15806" max="15806" width="8.6328125" style="160" customWidth="1"/>
    <col min="15807" max="15807" width="12.36328125" style="160" customWidth="1"/>
    <col min="15808" max="15808" width="10.54296875" style="160" customWidth="1"/>
    <col min="15809" max="15809" width="9.90625" style="160" customWidth="1"/>
    <col min="15810" max="15810" width="9.54296875" style="160" customWidth="1"/>
    <col min="15811" max="15816" width="8.08984375" style="160" customWidth="1"/>
    <col min="15817" max="15817" width="9.36328125" style="160" customWidth="1"/>
    <col min="15818" max="15818" width="8" style="160" customWidth="1"/>
    <col min="15819" max="15819" width="8.08984375" style="160" customWidth="1"/>
    <col min="15820" max="15820" width="7.453125" style="160" customWidth="1"/>
    <col min="15821" max="15821" width="7.6328125" style="160" customWidth="1"/>
    <col min="15822" max="15829" width="7.90625" style="160" hidden="1" customWidth="1"/>
    <col min="15830" max="15830" width="9.08984375" style="160" customWidth="1"/>
    <col min="15831" max="15831" width="8.6328125" style="160" customWidth="1"/>
    <col min="15832" max="15832" width="10.6328125" style="160" customWidth="1"/>
    <col min="15833" max="15833" width="25.453125" style="160" customWidth="1"/>
    <col min="15834" max="15834" width="14.36328125" style="160" customWidth="1"/>
    <col min="15835" max="15835" width="4.54296875" style="160" customWidth="1"/>
    <col min="15836" max="15836" width="9.90625" style="160" customWidth="1"/>
    <col min="15837" max="15837" width="9.54296875" style="160" customWidth="1"/>
    <col min="15838" max="16057" width="7.90625" style="160"/>
    <col min="16058" max="16059" width="5.08984375" style="160" customWidth="1"/>
    <col min="16060" max="16060" width="5.36328125" style="160" customWidth="1"/>
    <col min="16061" max="16061" width="6.54296875" style="160" customWidth="1"/>
    <col min="16062" max="16062" width="8.6328125" style="160" customWidth="1"/>
    <col min="16063" max="16063" width="12.36328125" style="160" customWidth="1"/>
    <col min="16064" max="16064" width="10.54296875" style="160" customWidth="1"/>
    <col min="16065" max="16065" width="9.90625" style="160" customWidth="1"/>
    <col min="16066" max="16066" width="9.54296875" style="160" customWidth="1"/>
    <col min="16067" max="16072" width="8.08984375" style="160" customWidth="1"/>
    <col min="16073" max="16073" width="9.36328125" style="160" customWidth="1"/>
    <col min="16074" max="16074" width="8" style="160" customWidth="1"/>
    <col min="16075" max="16075" width="8.08984375" style="160" customWidth="1"/>
    <col min="16076" max="16076" width="7.453125" style="160" customWidth="1"/>
    <col min="16077" max="16077" width="7.6328125" style="160" customWidth="1"/>
    <col min="16078" max="16085" width="7.90625" style="160" hidden="1" customWidth="1"/>
    <col min="16086" max="16086" width="9.08984375" style="160" customWidth="1"/>
    <col min="16087" max="16087" width="8.6328125" style="160" customWidth="1"/>
    <col min="16088" max="16088" width="10.6328125" style="160" customWidth="1"/>
    <col min="16089" max="16089" width="25.453125" style="160" customWidth="1"/>
    <col min="16090" max="16090" width="14.36328125" style="160" customWidth="1"/>
    <col min="16091" max="16091" width="4.54296875" style="160" customWidth="1"/>
    <col min="16092" max="16092" width="9.90625" style="160" customWidth="1"/>
    <col min="16093" max="16093" width="9.54296875" style="160" customWidth="1"/>
    <col min="16094"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315" t="s">
        <v>1255</v>
      </c>
      <c r="B4" s="1315" t="s">
        <v>41</v>
      </c>
      <c r="C4" s="1316" t="s">
        <v>42</v>
      </c>
      <c r="D4" s="1317" t="s">
        <v>43</v>
      </c>
      <c r="E4" s="1317" t="s">
        <v>44</v>
      </c>
      <c r="F4" s="1317" t="s">
        <v>1285</v>
      </c>
      <c r="G4" s="1321" t="s">
        <v>47</v>
      </c>
      <c r="H4" s="1317" t="s">
        <v>1256</v>
      </c>
      <c r="I4" s="1317" t="s">
        <v>1257</v>
      </c>
      <c r="J4" s="1318" t="s">
        <v>49</v>
      </c>
      <c r="K4" s="1318" t="s">
        <v>1258</v>
      </c>
    </row>
    <row r="5" spans="1:11" s="159" customFormat="1" ht="12">
      <c r="A5" s="1315"/>
      <c r="B5" s="1315"/>
      <c r="C5" s="1316"/>
      <c r="D5" s="1317"/>
      <c r="E5" s="1317"/>
      <c r="F5" s="1317"/>
      <c r="G5" s="1321"/>
      <c r="H5" s="1317"/>
      <c r="I5" s="1317"/>
      <c r="J5" s="1318"/>
      <c r="K5" s="1318"/>
    </row>
    <row r="6" spans="1:11" ht="12">
      <c r="A6" s="137">
        <v>1</v>
      </c>
      <c r="B6" s="137">
        <v>1</v>
      </c>
      <c r="D6" s="178" t="s">
        <v>66</v>
      </c>
      <c r="E6" s="137" t="s">
        <v>53</v>
      </c>
      <c r="F6" s="182"/>
      <c r="G6" s="186" t="s">
        <v>815</v>
      </c>
      <c r="H6" s="186" t="s">
        <v>815</v>
      </c>
      <c r="I6" s="137" t="s">
        <v>1260</v>
      </c>
      <c r="J6" s="137" t="s">
        <v>1261</v>
      </c>
      <c r="K6" s="176"/>
    </row>
    <row r="7" spans="1:11" ht="12.9" customHeight="1">
      <c r="A7" s="134">
        <v>2</v>
      </c>
      <c r="B7" s="134">
        <v>2</v>
      </c>
      <c r="C7" s="134"/>
      <c r="D7" s="132" t="s">
        <v>94</v>
      </c>
      <c r="E7" s="134" t="s">
        <v>62</v>
      </c>
      <c r="F7" s="134"/>
      <c r="G7" s="197" t="s">
        <v>244</v>
      </c>
      <c r="H7" s="197" t="s">
        <v>244</v>
      </c>
      <c r="I7" s="134" t="s">
        <v>1260</v>
      </c>
      <c r="J7" s="134" t="s">
        <v>1261</v>
      </c>
      <c r="K7" s="176"/>
    </row>
    <row r="8" spans="1:11" ht="12.9" customHeight="1">
      <c r="A8" s="134"/>
      <c r="B8" s="154" t="s">
        <v>247</v>
      </c>
      <c r="C8" s="134"/>
      <c r="D8" s="134"/>
      <c r="E8" s="134"/>
      <c r="F8" s="134"/>
      <c r="G8" s="133"/>
      <c r="H8" s="134"/>
      <c r="I8" s="134"/>
      <c r="J8" s="134"/>
      <c r="K8" s="176"/>
    </row>
    <row r="9" spans="1:11" ht="12.9" customHeight="1">
      <c r="A9" s="134">
        <v>3</v>
      </c>
      <c r="B9" s="134">
        <v>1</v>
      </c>
      <c r="C9" s="134"/>
      <c r="D9" s="132" t="s">
        <v>101</v>
      </c>
      <c r="E9" s="134" t="s">
        <v>76</v>
      </c>
      <c r="F9" s="134"/>
      <c r="G9" s="133" t="s">
        <v>261</v>
      </c>
      <c r="H9" s="133" t="s">
        <v>261</v>
      </c>
      <c r="I9" s="134" t="s">
        <v>1260</v>
      </c>
      <c r="J9" s="134" t="s">
        <v>1261</v>
      </c>
      <c r="K9" s="176"/>
    </row>
    <row r="10" spans="1:11" ht="12.9" customHeight="1">
      <c r="A10" s="134">
        <v>4</v>
      </c>
      <c r="B10" s="134">
        <v>2</v>
      </c>
      <c r="C10" s="134"/>
      <c r="D10" s="132" t="s">
        <v>87</v>
      </c>
      <c r="E10" s="134" t="s">
        <v>62</v>
      </c>
      <c r="F10" s="176"/>
      <c r="G10" s="133" t="s">
        <v>261</v>
      </c>
      <c r="H10" s="133" t="s">
        <v>261</v>
      </c>
      <c r="I10" s="134" t="s">
        <v>1260</v>
      </c>
      <c r="J10" s="134" t="s">
        <v>1261</v>
      </c>
      <c r="K10" s="176"/>
    </row>
    <row r="11" spans="1:11" ht="12.9" customHeight="1">
      <c r="A11" s="134">
        <v>5</v>
      </c>
      <c r="B11" s="134">
        <v>3</v>
      </c>
      <c r="D11" s="132" t="s">
        <v>106</v>
      </c>
      <c r="E11" s="134" t="s">
        <v>62</v>
      </c>
      <c r="G11" s="133" t="s">
        <v>261</v>
      </c>
      <c r="H11" s="133" t="s">
        <v>261</v>
      </c>
      <c r="I11" s="134" t="s">
        <v>1260</v>
      </c>
      <c r="J11" s="134" t="s">
        <v>1261</v>
      </c>
      <c r="K11" s="176"/>
    </row>
    <row r="12" spans="1:11" ht="12.9" customHeight="1">
      <c r="A12" s="134">
        <v>6</v>
      </c>
      <c r="B12" s="134">
        <v>4</v>
      </c>
      <c r="D12" s="132" t="s">
        <v>96</v>
      </c>
      <c r="E12" s="134" t="s">
        <v>62</v>
      </c>
      <c r="G12" s="133" t="s">
        <v>827</v>
      </c>
      <c r="H12" s="133" t="s">
        <v>258</v>
      </c>
      <c r="I12" s="134" t="s">
        <v>1260</v>
      </c>
      <c r="J12" s="134" t="s">
        <v>1268</v>
      </c>
      <c r="K12" s="176"/>
    </row>
    <row r="13" spans="1:11" ht="12.9" customHeight="1">
      <c r="A13" s="134">
        <v>7</v>
      </c>
      <c r="B13" s="134">
        <v>5</v>
      </c>
      <c r="D13" s="132" t="s">
        <v>81</v>
      </c>
      <c r="E13" s="134" t="s">
        <v>62</v>
      </c>
      <c r="G13" s="133" t="s">
        <v>259</v>
      </c>
      <c r="H13" s="133" t="s">
        <v>259</v>
      </c>
      <c r="I13" s="134" t="s">
        <v>1260</v>
      </c>
      <c r="J13" s="134" t="s">
        <v>1261</v>
      </c>
      <c r="K13" s="176"/>
    </row>
    <row r="14" spans="1:11" ht="12.9" customHeight="1">
      <c r="A14" s="134">
        <v>8</v>
      </c>
      <c r="B14" s="134">
        <v>6</v>
      </c>
      <c r="D14" s="132" t="s">
        <v>102</v>
      </c>
      <c r="E14" s="134" t="s">
        <v>53</v>
      </c>
      <c r="F14" s="176"/>
      <c r="G14" s="133" t="s">
        <v>259</v>
      </c>
      <c r="H14" s="133" t="s">
        <v>259</v>
      </c>
      <c r="I14" s="134" t="s">
        <v>1260</v>
      </c>
      <c r="J14" s="134" t="s">
        <v>1261</v>
      </c>
      <c r="K14" s="176"/>
    </row>
    <row r="15" spans="1:11" ht="12.9" customHeight="1">
      <c r="A15" s="134">
        <v>9</v>
      </c>
      <c r="B15" s="134">
        <v>7</v>
      </c>
      <c r="D15" s="132" t="s">
        <v>75</v>
      </c>
      <c r="E15" s="134" t="s">
        <v>76</v>
      </c>
      <c r="F15" s="176"/>
      <c r="G15" s="133" t="s">
        <v>259</v>
      </c>
      <c r="H15" s="133" t="s">
        <v>259</v>
      </c>
      <c r="I15" s="134" t="s">
        <v>1260</v>
      </c>
      <c r="J15" s="134" t="s">
        <v>1261</v>
      </c>
      <c r="K15" s="176"/>
    </row>
    <row r="16" spans="1:11" ht="12.9" customHeight="1">
      <c r="A16" s="134">
        <v>10</v>
      </c>
      <c r="B16" s="134">
        <v>8</v>
      </c>
      <c r="D16" s="132" t="s">
        <v>72</v>
      </c>
      <c r="E16" s="134" t="s">
        <v>62</v>
      </c>
      <c r="F16" s="134"/>
      <c r="G16" s="133" t="s">
        <v>262</v>
      </c>
      <c r="H16" s="133" t="s">
        <v>262</v>
      </c>
      <c r="I16" s="134" t="s">
        <v>1260</v>
      </c>
      <c r="J16" s="134" t="s">
        <v>1261</v>
      </c>
      <c r="K16" s="176"/>
    </row>
    <row r="17" spans="1:11" ht="12.9" customHeight="1">
      <c r="A17" s="134">
        <v>11</v>
      </c>
      <c r="B17" s="134">
        <v>9</v>
      </c>
      <c r="D17" s="132" t="s">
        <v>68</v>
      </c>
      <c r="E17" s="140" t="s">
        <v>62</v>
      </c>
      <c r="G17" s="133" t="s">
        <v>262</v>
      </c>
      <c r="H17" s="133" t="s">
        <v>262</v>
      </c>
      <c r="I17" s="134" t="s">
        <v>1260</v>
      </c>
      <c r="J17" s="134" t="s">
        <v>1261</v>
      </c>
      <c r="K17" s="176"/>
    </row>
    <row r="18" spans="1:11" ht="12.9" customHeight="1">
      <c r="A18" s="134">
        <v>12</v>
      </c>
      <c r="B18" s="134">
        <v>10</v>
      </c>
      <c r="D18" s="132" t="s">
        <v>137</v>
      </c>
      <c r="E18" s="140" t="s">
        <v>76</v>
      </c>
      <c r="G18" s="134" t="s">
        <v>272</v>
      </c>
      <c r="H18" s="134" t="s">
        <v>272</v>
      </c>
      <c r="I18" s="134" t="s">
        <v>1260</v>
      </c>
      <c r="J18" s="134" t="s">
        <v>1261</v>
      </c>
      <c r="K18" s="176"/>
    </row>
    <row r="19" spans="1:11" ht="12.9" customHeight="1">
      <c r="A19" s="134">
        <v>13</v>
      </c>
      <c r="B19" s="134">
        <v>11</v>
      </c>
      <c r="D19" s="132" t="s">
        <v>133</v>
      </c>
      <c r="E19" s="140" t="s">
        <v>62</v>
      </c>
      <c r="G19" s="134" t="s">
        <v>272</v>
      </c>
      <c r="H19" s="134" t="s">
        <v>272</v>
      </c>
      <c r="I19" s="134" t="s">
        <v>1260</v>
      </c>
      <c r="J19" s="134" t="s">
        <v>1261</v>
      </c>
      <c r="K19" s="176"/>
    </row>
    <row r="20" spans="1:11" ht="12.9" customHeight="1">
      <c r="A20" s="134">
        <v>14</v>
      </c>
      <c r="B20" s="134">
        <v>12</v>
      </c>
      <c r="C20" s="162"/>
      <c r="D20" s="132" t="s">
        <v>123</v>
      </c>
      <c r="E20" s="140" t="s">
        <v>76</v>
      </c>
      <c r="G20" s="134" t="s">
        <v>272</v>
      </c>
      <c r="H20" s="134" t="s">
        <v>272</v>
      </c>
      <c r="I20" s="134" t="s">
        <v>1260</v>
      </c>
      <c r="J20" s="134" t="s">
        <v>1268</v>
      </c>
      <c r="K20" s="176"/>
    </row>
    <row r="21" spans="1:11" ht="12.9" customHeight="1">
      <c r="A21" s="134">
        <v>15</v>
      </c>
      <c r="B21" s="134">
        <v>13</v>
      </c>
      <c r="C21" s="162"/>
      <c r="D21" s="132" t="s">
        <v>162</v>
      </c>
      <c r="E21" s="134" t="s">
        <v>62</v>
      </c>
      <c r="G21" s="133" t="s">
        <v>269</v>
      </c>
      <c r="H21" s="133" t="s">
        <v>269</v>
      </c>
      <c r="I21" s="134" t="s">
        <v>1260</v>
      </c>
      <c r="J21" s="134" t="s">
        <v>1268</v>
      </c>
      <c r="K21" s="176"/>
    </row>
    <row r="22" spans="1:11" ht="12.9" customHeight="1">
      <c r="A22" s="134">
        <v>16</v>
      </c>
      <c r="B22" s="134">
        <v>14</v>
      </c>
      <c r="C22" s="162"/>
      <c r="D22" s="132" t="s">
        <v>146</v>
      </c>
      <c r="E22" s="140" t="s">
        <v>62</v>
      </c>
      <c r="G22" s="134" t="s">
        <v>270</v>
      </c>
      <c r="H22" s="134" t="s">
        <v>270</v>
      </c>
      <c r="I22" s="134" t="s">
        <v>1260</v>
      </c>
      <c r="J22" s="134" t="s">
        <v>1261</v>
      </c>
      <c r="K22" s="176"/>
    </row>
    <row r="23" spans="1:11" ht="12.9" customHeight="1">
      <c r="A23" s="134">
        <v>17</v>
      </c>
      <c r="B23" s="134">
        <v>15</v>
      </c>
      <c r="C23" s="162"/>
      <c r="D23" s="132" t="s">
        <v>150</v>
      </c>
      <c r="E23" s="140" t="s">
        <v>62</v>
      </c>
      <c r="G23" s="134" t="s">
        <v>270</v>
      </c>
      <c r="H23" s="134" t="s">
        <v>270</v>
      </c>
      <c r="I23" s="134" t="s">
        <v>1260</v>
      </c>
      <c r="J23" s="134" t="s">
        <v>1261</v>
      </c>
      <c r="K23" s="176"/>
    </row>
    <row r="24" spans="1:11" ht="12.9" customHeight="1">
      <c r="A24" s="134">
        <v>18</v>
      </c>
      <c r="B24" s="134">
        <v>16</v>
      </c>
      <c r="C24" s="162"/>
      <c r="D24" s="132" t="s">
        <v>95</v>
      </c>
      <c r="E24" s="134" t="s">
        <v>76</v>
      </c>
      <c r="G24" s="134" t="s">
        <v>274</v>
      </c>
      <c r="H24" s="134" t="s">
        <v>274</v>
      </c>
      <c r="I24" s="134" t="s">
        <v>1260</v>
      </c>
      <c r="J24" s="134" t="s">
        <v>1268</v>
      </c>
      <c r="K24" s="176"/>
    </row>
    <row r="25" spans="1:11" ht="12.9" customHeight="1">
      <c r="A25" s="134">
        <v>19</v>
      </c>
      <c r="B25" s="134">
        <v>17</v>
      </c>
      <c r="C25" s="162"/>
      <c r="D25" s="132" t="s">
        <v>163</v>
      </c>
      <c r="E25" s="140" t="s">
        <v>76</v>
      </c>
      <c r="G25" s="134" t="s">
        <v>274</v>
      </c>
      <c r="H25" s="134" t="s">
        <v>274</v>
      </c>
      <c r="I25" s="134" t="s">
        <v>1260</v>
      </c>
      <c r="J25" s="134" t="s">
        <v>1261</v>
      </c>
      <c r="K25" s="176"/>
    </row>
    <row r="26" spans="1:11" ht="12.9" customHeight="1">
      <c r="A26" s="134">
        <v>20</v>
      </c>
      <c r="B26" s="134">
        <v>18</v>
      </c>
      <c r="C26" s="162"/>
      <c r="D26" s="132" t="s">
        <v>118</v>
      </c>
      <c r="E26" s="140" t="s">
        <v>76</v>
      </c>
      <c r="G26" s="134" t="s">
        <v>272</v>
      </c>
      <c r="H26" s="134" t="s">
        <v>272</v>
      </c>
      <c r="I26" s="134" t="s">
        <v>1260</v>
      </c>
      <c r="J26" s="134" t="s">
        <v>1261</v>
      </c>
      <c r="K26" s="176"/>
    </row>
    <row r="27" spans="1:11" ht="12.9" customHeight="1">
      <c r="A27" s="134">
        <v>21</v>
      </c>
      <c r="B27" s="134">
        <v>19</v>
      </c>
      <c r="D27" s="132" t="s">
        <v>105</v>
      </c>
      <c r="E27" s="134" t="s">
        <v>62</v>
      </c>
      <c r="G27" s="133" t="s">
        <v>275</v>
      </c>
      <c r="H27" s="133" t="s">
        <v>275</v>
      </c>
      <c r="I27" s="134" t="s">
        <v>1260</v>
      </c>
      <c r="J27" s="134" t="s">
        <v>1261</v>
      </c>
      <c r="K27" s="176"/>
    </row>
    <row r="28" spans="1:11" ht="12.9" customHeight="1">
      <c r="A28" s="134">
        <v>22</v>
      </c>
      <c r="B28" s="134">
        <v>20</v>
      </c>
      <c r="D28" s="132" t="s">
        <v>71</v>
      </c>
      <c r="E28" s="134" t="s">
        <v>62</v>
      </c>
      <c r="F28" s="134"/>
      <c r="G28" s="133" t="s">
        <v>275</v>
      </c>
      <c r="H28" s="133" t="s">
        <v>275</v>
      </c>
      <c r="I28" s="134" t="s">
        <v>1260</v>
      </c>
      <c r="J28" s="134" t="s">
        <v>1261</v>
      </c>
      <c r="K28" s="176"/>
    </row>
    <row r="29" spans="1:11" ht="12.9" customHeight="1">
      <c r="A29" s="134">
        <v>23</v>
      </c>
      <c r="B29" s="134">
        <v>21</v>
      </c>
      <c r="D29" s="132" t="s">
        <v>91</v>
      </c>
      <c r="E29" s="134" t="s">
        <v>62</v>
      </c>
      <c r="G29" s="133" t="s">
        <v>275</v>
      </c>
      <c r="H29" s="133" t="s">
        <v>275</v>
      </c>
      <c r="I29" s="134" t="s">
        <v>1260</v>
      </c>
      <c r="J29" s="134" t="s">
        <v>1268</v>
      </c>
      <c r="K29" s="176"/>
    </row>
    <row r="30" spans="1:11" ht="12.9" customHeight="1">
      <c r="A30" s="134">
        <v>24</v>
      </c>
      <c r="B30" s="134">
        <v>22</v>
      </c>
      <c r="D30" s="178" t="s">
        <v>136</v>
      </c>
      <c r="E30" s="137" t="s">
        <v>76</v>
      </c>
      <c r="G30" s="137" t="s">
        <v>278</v>
      </c>
      <c r="H30" s="137" t="s">
        <v>278</v>
      </c>
      <c r="I30" s="134" t="s">
        <v>1260</v>
      </c>
      <c r="J30" s="137" t="s">
        <v>1261</v>
      </c>
      <c r="K30" s="182"/>
    </row>
    <row r="31" spans="1:11" ht="12.9" customHeight="1">
      <c r="A31" s="134">
        <v>25</v>
      </c>
      <c r="B31" s="134">
        <v>23</v>
      </c>
      <c r="C31" s="176"/>
      <c r="D31" s="132" t="s">
        <v>127</v>
      </c>
      <c r="E31" s="140" t="s">
        <v>76</v>
      </c>
      <c r="F31" s="176"/>
      <c r="G31" s="134" t="s">
        <v>278</v>
      </c>
      <c r="H31" s="134" t="s">
        <v>278</v>
      </c>
      <c r="I31" s="134" t="s">
        <v>1260</v>
      </c>
      <c r="J31" s="134" t="s">
        <v>1261</v>
      </c>
      <c r="K31" s="176"/>
    </row>
    <row r="32" spans="1:11" ht="12.9" customHeight="1">
      <c r="A32" s="134">
        <v>26</v>
      </c>
      <c r="B32" s="134">
        <v>24</v>
      </c>
      <c r="D32" s="132" t="s">
        <v>204</v>
      </c>
      <c r="E32" s="134" t="s">
        <v>62</v>
      </c>
      <c r="G32" s="134" t="s">
        <v>1271</v>
      </c>
      <c r="H32" s="134" t="s">
        <v>1271</v>
      </c>
      <c r="I32" s="134" t="s">
        <v>1260</v>
      </c>
      <c r="J32" s="134" t="s">
        <v>1261</v>
      </c>
      <c r="K32" s="134"/>
    </row>
    <row r="33" spans="1:11" ht="12.9" customHeight="1">
      <c r="A33" s="134">
        <v>27</v>
      </c>
      <c r="B33" s="134">
        <v>25</v>
      </c>
      <c r="D33" s="132" t="s">
        <v>144</v>
      </c>
      <c r="E33" s="134" t="s">
        <v>76</v>
      </c>
      <c r="G33" s="134" t="s">
        <v>1271</v>
      </c>
      <c r="H33" s="134" t="s">
        <v>1271</v>
      </c>
      <c r="I33" s="134" t="s">
        <v>1260</v>
      </c>
      <c r="J33" s="134" t="s">
        <v>1261</v>
      </c>
      <c r="K33" s="134"/>
    </row>
    <row r="34" spans="1:11" ht="12.9" customHeight="1">
      <c r="A34" s="134">
        <v>28</v>
      </c>
      <c r="B34" s="134">
        <v>26</v>
      </c>
      <c r="D34" s="132" t="s">
        <v>79</v>
      </c>
      <c r="E34" s="134" t="s">
        <v>76</v>
      </c>
      <c r="G34" s="134" t="s">
        <v>1271</v>
      </c>
      <c r="H34" s="134" t="s">
        <v>1271</v>
      </c>
      <c r="I34" s="134" t="s">
        <v>1260</v>
      </c>
      <c r="J34" s="134" t="s">
        <v>1261</v>
      </c>
      <c r="K34" s="134"/>
    </row>
    <row r="35" spans="1:11" ht="12.9" customHeight="1">
      <c r="A35" s="134">
        <v>29</v>
      </c>
      <c r="B35" s="134">
        <v>27</v>
      </c>
      <c r="D35" s="132" t="s">
        <v>134</v>
      </c>
      <c r="E35" s="140" t="s">
        <v>76</v>
      </c>
      <c r="G35" s="134" t="s">
        <v>279</v>
      </c>
      <c r="H35" s="134" t="s">
        <v>279</v>
      </c>
      <c r="I35" s="134" t="s">
        <v>1260</v>
      </c>
      <c r="J35" s="134" t="s">
        <v>1261</v>
      </c>
      <c r="K35" s="134"/>
    </row>
    <row r="36" spans="1:11" ht="12.9" customHeight="1">
      <c r="A36" s="134">
        <v>30</v>
      </c>
      <c r="B36" s="134">
        <v>28</v>
      </c>
      <c r="D36" s="132" t="s">
        <v>151</v>
      </c>
      <c r="E36" s="140" t="s">
        <v>76</v>
      </c>
      <c r="G36" s="134" t="s">
        <v>282</v>
      </c>
      <c r="H36" s="134" t="s">
        <v>282</v>
      </c>
      <c r="I36" s="134" t="s">
        <v>1260</v>
      </c>
      <c r="J36" s="134" t="s">
        <v>1261</v>
      </c>
      <c r="K36" s="134"/>
    </row>
    <row r="37" spans="1:11" ht="12.9" customHeight="1">
      <c r="B37" s="154" t="s">
        <v>1233</v>
      </c>
    </row>
    <row r="38" spans="1:11" ht="12.9" customHeight="1">
      <c r="A38" s="134">
        <v>31</v>
      </c>
      <c r="B38" s="134">
        <v>1</v>
      </c>
      <c r="D38" s="132" t="s">
        <v>215</v>
      </c>
      <c r="E38" s="140" t="s">
        <v>249</v>
      </c>
      <c r="G38" s="134" t="s">
        <v>288</v>
      </c>
      <c r="H38" s="134" t="s">
        <v>288</v>
      </c>
      <c r="I38" s="134" t="s">
        <v>1260</v>
      </c>
      <c r="J38" s="134" t="s">
        <v>1261</v>
      </c>
      <c r="K38" s="134"/>
    </row>
    <row r="39" spans="1:11" ht="12.9" customHeight="1">
      <c r="A39" s="134">
        <v>32</v>
      </c>
      <c r="B39" s="134">
        <v>2</v>
      </c>
      <c r="D39" s="132" t="s">
        <v>193</v>
      </c>
      <c r="E39" s="140" t="s">
        <v>76</v>
      </c>
      <c r="F39" s="176"/>
      <c r="G39" s="134" t="s">
        <v>1287</v>
      </c>
      <c r="H39" s="134" t="s">
        <v>1287</v>
      </c>
      <c r="I39" s="134" t="s">
        <v>1260</v>
      </c>
      <c r="J39" s="134" t="s">
        <v>1261</v>
      </c>
      <c r="K39" s="134"/>
    </row>
    <row r="40" spans="1:11" ht="12.9" customHeight="1">
      <c r="A40" s="137">
        <v>33</v>
      </c>
      <c r="B40" s="137">
        <v>3</v>
      </c>
      <c r="D40" s="178" t="s">
        <v>147</v>
      </c>
      <c r="E40" s="179" t="s">
        <v>76</v>
      </c>
      <c r="G40" s="137" t="s">
        <v>1287</v>
      </c>
      <c r="H40" s="137" t="s">
        <v>1287</v>
      </c>
      <c r="I40" s="137" t="s">
        <v>1260</v>
      </c>
      <c r="J40" s="137" t="s">
        <v>1261</v>
      </c>
      <c r="K40" s="137"/>
    </row>
    <row r="41" spans="1:11" ht="12.9" customHeight="1">
      <c r="A41" s="134">
        <v>34</v>
      </c>
      <c r="B41" s="134">
        <v>4</v>
      </c>
      <c r="C41" s="134"/>
      <c r="D41" s="132" t="s">
        <v>148</v>
      </c>
      <c r="E41" s="140" t="s">
        <v>1269</v>
      </c>
      <c r="F41" s="134"/>
      <c r="G41" s="134" t="s">
        <v>1290</v>
      </c>
      <c r="H41" s="134" t="s">
        <v>1290</v>
      </c>
      <c r="I41" s="134" t="s">
        <v>1260</v>
      </c>
      <c r="J41" s="134" t="s">
        <v>1268</v>
      </c>
      <c r="K41" s="134"/>
    </row>
    <row r="42" spans="1:11" ht="12.9" customHeight="1">
      <c r="A42" s="134">
        <v>35</v>
      </c>
      <c r="B42" s="134">
        <v>5</v>
      </c>
      <c r="C42" s="134"/>
      <c r="D42" s="132" t="s">
        <v>164</v>
      </c>
      <c r="E42" s="134" t="s">
        <v>62</v>
      </c>
      <c r="F42" s="134"/>
      <c r="G42" s="133" t="s">
        <v>832</v>
      </c>
      <c r="H42" s="134" t="s">
        <v>1291</v>
      </c>
      <c r="I42" s="134" t="s">
        <v>1260</v>
      </c>
      <c r="J42" s="134" t="s">
        <v>1261</v>
      </c>
      <c r="K42" s="134"/>
    </row>
    <row r="43" spans="1:11" ht="12.9" customHeight="1">
      <c r="B43" s="154" t="s">
        <v>303</v>
      </c>
    </row>
    <row r="44" spans="1:11" ht="12.9" customHeight="1">
      <c r="A44" s="134">
        <v>36</v>
      </c>
      <c r="B44" s="134">
        <v>1</v>
      </c>
      <c r="C44" s="134"/>
      <c r="D44" s="132" t="s">
        <v>129</v>
      </c>
      <c r="E44" s="134" t="s">
        <v>76</v>
      </c>
      <c r="F44" s="134"/>
      <c r="G44" s="133" t="s">
        <v>1320</v>
      </c>
      <c r="H44" s="134" t="s">
        <v>1320</v>
      </c>
      <c r="I44" s="134" t="s">
        <v>1260</v>
      </c>
      <c r="J44" s="134" t="s">
        <v>1261</v>
      </c>
      <c r="K44" s="134"/>
    </row>
    <row r="45" spans="1:11" ht="12.9" customHeight="1">
      <c r="A45" s="134">
        <v>37</v>
      </c>
      <c r="B45" s="134">
        <v>2</v>
      </c>
      <c r="C45" s="134"/>
      <c r="D45" s="132" t="s">
        <v>182</v>
      </c>
      <c r="E45" s="134" t="s">
        <v>62</v>
      </c>
      <c r="F45" s="134"/>
      <c r="G45" s="133" t="s">
        <v>1320</v>
      </c>
      <c r="H45" s="134" t="s">
        <v>1320</v>
      </c>
      <c r="I45" s="134" t="s">
        <v>1260</v>
      </c>
      <c r="J45" s="134" t="s">
        <v>1261</v>
      </c>
      <c r="K45" s="134"/>
    </row>
    <row r="46" spans="1:11" ht="12.9" customHeight="1">
      <c r="A46" s="134">
        <v>38</v>
      </c>
      <c r="B46" s="134">
        <v>3</v>
      </c>
      <c r="D46" s="132" t="s">
        <v>180</v>
      </c>
      <c r="E46" s="134" t="s">
        <v>53</v>
      </c>
      <c r="F46" s="134"/>
      <c r="G46" s="133" t="s">
        <v>1320</v>
      </c>
      <c r="H46" s="134" t="s">
        <v>1320</v>
      </c>
      <c r="I46" s="134" t="s">
        <v>1260</v>
      </c>
      <c r="J46" s="134" t="s">
        <v>1268</v>
      </c>
      <c r="K46" s="134"/>
    </row>
    <row r="47" spans="1:11" ht="12.9" customHeight="1">
      <c r="A47" s="134">
        <v>39</v>
      </c>
      <c r="B47" s="134">
        <v>4</v>
      </c>
      <c r="D47" s="132" t="s">
        <v>159</v>
      </c>
      <c r="E47" s="140" t="s">
        <v>62</v>
      </c>
      <c r="F47" s="162"/>
      <c r="G47" s="133" t="s">
        <v>1320</v>
      </c>
      <c r="H47" s="134" t="s">
        <v>1320</v>
      </c>
      <c r="I47" s="134" t="s">
        <v>1260</v>
      </c>
      <c r="J47" s="134" t="s">
        <v>1261</v>
      </c>
      <c r="K47" s="134"/>
    </row>
    <row r="48" spans="1:11" ht="12.9" customHeight="1">
      <c r="A48" s="134">
        <v>40</v>
      </c>
      <c r="B48" s="134">
        <v>5</v>
      </c>
      <c r="D48" s="132" t="s">
        <v>122</v>
      </c>
      <c r="E48" s="140" t="s">
        <v>76</v>
      </c>
      <c r="F48" s="162"/>
      <c r="G48" s="133" t="s">
        <v>308</v>
      </c>
      <c r="H48" s="134" t="s">
        <v>308</v>
      </c>
      <c r="I48" s="134" t="s">
        <v>1260</v>
      </c>
      <c r="J48" s="134" t="s">
        <v>1261</v>
      </c>
      <c r="K48" s="134"/>
    </row>
    <row r="49" spans="1:11" ht="12.9" customHeight="1">
      <c r="A49" s="134">
        <v>41</v>
      </c>
      <c r="B49" s="134">
        <v>6</v>
      </c>
      <c r="D49" s="132" t="s">
        <v>178</v>
      </c>
      <c r="E49" s="140" t="s">
        <v>62</v>
      </c>
      <c r="G49" s="133" t="s">
        <v>1293</v>
      </c>
      <c r="H49" s="133" t="s">
        <v>1293</v>
      </c>
      <c r="I49" s="134" t="s">
        <v>1260</v>
      </c>
      <c r="J49" s="134" t="s">
        <v>1261</v>
      </c>
      <c r="K49" s="134"/>
    </row>
    <row r="50" spans="1:11" ht="12.9" customHeight="1">
      <c r="A50" s="134">
        <v>42</v>
      </c>
      <c r="B50" s="134">
        <v>7</v>
      </c>
      <c r="D50" s="132" t="s">
        <v>251</v>
      </c>
      <c r="E50" s="134" t="s">
        <v>76</v>
      </c>
      <c r="G50" s="133" t="s">
        <v>1293</v>
      </c>
      <c r="H50" s="133" t="s">
        <v>1293</v>
      </c>
      <c r="I50" s="134" t="s">
        <v>1260</v>
      </c>
      <c r="J50" s="134" t="s">
        <v>1261</v>
      </c>
      <c r="K50" s="134"/>
    </row>
    <row r="51" spans="1:11" ht="12.9" customHeight="1">
      <c r="A51" s="134">
        <v>43</v>
      </c>
      <c r="B51" s="134">
        <v>8</v>
      </c>
      <c r="D51" s="132" t="s">
        <v>201</v>
      </c>
      <c r="E51" s="134" t="s">
        <v>62</v>
      </c>
      <c r="F51" s="134"/>
      <c r="G51" s="133" t="s">
        <v>1293</v>
      </c>
      <c r="H51" s="133" t="s">
        <v>1293</v>
      </c>
      <c r="I51" s="134" t="s">
        <v>1260</v>
      </c>
      <c r="J51" s="134" t="s">
        <v>1261</v>
      </c>
      <c r="K51" s="134"/>
    </row>
    <row r="52" spans="1:11" ht="12.9" customHeight="1">
      <c r="A52" s="134">
        <v>44</v>
      </c>
      <c r="B52" s="134">
        <v>9</v>
      </c>
      <c r="D52" s="132" t="s">
        <v>200</v>
      </c>
      <c r="E52" s="140" t="s">
        <v>76</v>
      </c>
      <c r="G52" s="133" t="s">
        <v>314</v>
      </c>
      <c r="H52" s="133" t="s">
        <v>314</v>
      </c>
      <c r="I52" s="134" t="s">
        <v>1260</v>
      </c>
      <c r="J52" s="134" t="s">
        <v>1261</v>
      </c>
      <c r="K52" s="134"/>
    </row>
    <row r="53" spans="1:11" ht="12.9" customHeight="1">
      <c r="A53" s="134">
        <v>45</v>
      </c>
      <c r="B53" s="134">
        <v>10</v>
      </c>
      <c r="D53" s="132" t="s">
        <v>188</v>
      </c>
      <c r="E53" s="140" t="s">
        <v>76</v>
      </c>
      <c r="F53" s="134"/>
      <c r="G53" s="133" t="s">
        <v>314</v>
      </c>
      <c r="H53" s="133" t="s">
        <v>314</v>
      </c>
      <c r="I53" s="134" t="s">
        <v>1260</v>
      </c>
      <c r="J53" s="134" t="s">
        <v>1261</v>
      </c>
      <c r="K53" s="134"/>
    </row>
    <row r="54" spans="1:11" ht="12.9" customHeight="1">
      <c r="A54" s="134">
        <v>46</v>
      </c>
      <c r="B54" s="134">
        <v>11</v>
      </c>
      <c r="D54" s="132" t="s">
        <v>242</v>
      </c>
      <c r="E54" s="134" t="s">
        <v>243</v>
      </c>
      <c r="G54" s="133" t="s">
        <v>1318</v>
      </c>
      <c r="H54" s="133" t="s">
        <v>1318</v>
      </c>
      <c r="I54" s="134" t="s">
        <v>1260</v>
      </c>
      <c r="J54" s="134" t="s">
        <v>1261</v>
      </c>
      <c r="K54" s="134"/>
    </row>
    <row r="55" spans="1:11" ht="12.9" customHeight="1">
      <c r="A55" s="134">
        <v>47</v>
      </c>
      <c r="B55" s="134">
        <v>12</v>
      </c>
      <c r="D55" s="132" t="s">
        <v>83</v>
      </c>
      <c r="E55" s="134" t="s">
        <v>62</v>
      </c>
      <c r="G55" s="133" t="s">
        <v>1293</v>
      </c>
      <c r="H55" s="133" t="s">
        <v>1293</v>
      </c>
      <c r="I55" s="134" t="s">
        <v>1260</v>
      </c>
      <c r="J55" s="134" t="s">
        <v>1268</v>
      </c>
      <c r="K55" s="134"/>
    </row>
    <row r="56" spans="1:11" ht="12.9" customHeight="1">
      <c r="A56" s="134">
        <v>48</v>
      </c>
      <c r="B56" s="134">
        <v>13</v>
      </c>
      <c r="D56" s="132" t="s">
        <v>187</v>
      </c>
      <c r="E56" s="134" t="s">
        <v>76</v>
      </c>
      <c r="G56" s="133" t="s">
        <v>1295</v>
      </c>
      <c r="H56" s="133" t="s">
        <v>1295</v>
      </c>
      <c r="I56" s="134" t="s">
        <v>1260</v>
      </c>
      <c r="J56" s="134" t="s">
        <v>1261</v>
      </c>
      <c r="K56" s="134"/>
    </row>
    <row r="57" spans="1:11" ht="12.9" customHeight="1">
      <c r="A57" s="134">
        <v>49</v>
      </c>
      <c r="B57" s="134">
        <v>14</v>
      </c>
      <c r="D57" s="132" t="s">
        <v>177</v>
      </c>
      <c r="E57" s="140" t="s">
        <v>62</v>
      </c>
      <c r="G57" s="133" t="s">
        <v>1295</v>
      </c>
      <c r="H57" s="133" t="s">
        <v>1295</v>
      </c>
      <c r="I57" s="134" t="s">
        <v>1260</v>
      </c>
      <c r="J57" s="134" t="s">
        <v>1261</v>
      </c>
      <c r="K57" s="134"/>
    </row>
    <row r="58" spans="1:11" ht="12.9" customHeight="1">
      <c r="A58" s="134">
        <v>50</v>
      </c>
      <c r="B58" s="134">
        <v>15</v>
      </c>
      <c r="D58" s="132" t="s">
        <v>170</v>
      </c>
      <c r="E58" s="134" t="s">
        <v>53</v>
      </c>
      <c r="G58" s="133" t="s">
        <v>316</v>
      </c>
      <c r="H58" s="133" t="s">
        <v>316</v>
      </c>
      <c r="I58" s="134" t="s">
        <v>1260</v>
      </c>
      <c r="J58" s="134" t="s">
        <v>1268</v>
      </c>
      <c r="K58" s="134"/>
    </row>
    <row r="59" spans="1:11" ht="12.9" customHeight="1">
      <c r="A59" s="134">
        <v>51</v>
      </c>
      <c r="B59" s="134">
        <v>16</v>
      </c>
      <c r="D59" s="132" t="s">
        <v>52</v>
      </c>
      <c r="E59" s="134" t="s">
        <v>53</v>
      </c>
      <c r="G59" s="133" t="s">
        <v>316</v>
      </c>
      <c r="H59" s="133" t="s">
        <v>316</v>
      </c>
      <c r="I59" s="134" t="s">
        <v>1260</v>
      </c>
      <c r="J59" s="134" t="s">
        <v>1268</v>
      </c>
      <c r="K59" s="134"/>
    </row>
    <row r="60" spans="1:11" ht="12.9" customHeight="1">
      <c r="A60" s="134">
        <v>52</v>
      </c>
      <c r="B60" s="134">
        <v>17</v>
      </c>
      <c r="D60" s="132" t="s">
        <v>195</v>
      </c>
      <c r="E60" s="140" t="s">
        <v>62</v>
      </c>
      <c r="G60" s="133" t="s">
        <v>327</v>
      </c>
      <c r="H60" s="133" t="s">
        <v>327</v>
      </c>
      <c r="I60" s="134" t="s">
        <v>1260</v>
      </c>
      <c r="J60" s="134" t="s">
        <v>1261</v>
      </c>
      <c r="K60" s="134"/>
    </row>
    <row r="61" spans="1:11" ht="12.9" customHeight="1">
      <c r="A61" s="134">
        <v>53</v>
      </c>
      <c r="B61" s="134">
        <v>18</v>
      </c>
      <c r="D61" s="132" t="s">
        <v>121</v>
      </c>
      <c r="E61" s="134" t="s">
        <v>62</v>
      </c>
      <c r="G61" s="133" t="s">
        <v>327</v>
      </c>
      <c r="H61" s="133" t="s">
        <v>327</v>
      </c>
      <c r="I61" s="134" t="s">
        <v>1260</v>
      </c>
      <c r="J61" s="134" t="s">
        <v>1261</v>
      </c>
      <c r="K61" s="134"/>
    </row>
    <row r="62" spans="1:11" ht="12.9" customHeight="1">
      <c r="A62" s="134">
        <v>54</v>
      </c>
      <c r="B62" s="134">
        <v>13</v>
      </c>
      <c r="D62" s="132" t="s">
        <v>257</v>
      </c>
      <c r="E62" s="134" t="s">
        <v>62</v>
      </c>
      <c r="G62" s="133" t="s">
        <v>324</v>
      </c>
      <c r="H62" s="133" t="s">
        <v>324</v>
      </c>
      <c r="I62" s="134" t="s">
        <v>1260</v>
      </c>
      <c r="J62" s="134" t="s">
        <v>1261</v>
      </c>
      <c r="K62" s="134"/>
    </row>
    <row r="63" spans="1:11" ht="12.9" customHeight="1">
      <c r="A63" s="134">
        <v>55</v>
      </c>
      <c r="B63" s="134" t="s">
        <v>1321</v>
      </c>
      <c r="D63" s="132" t="s">
        <v>198</v>
      </c>
      <c r="E63" s="134" t="s">
        <v>62</v>
      </c>
      <c r="G63" s="133" t="s">
        <v>320</v>
      </c>
      <c r="H63" s="133" t="s">
        <v>320</v>
      </c>
      <c r="I63" s="134" t="s">
        <v>1260</v>
      </c>
      <c r="J63" s="134" t="s">
        <v>1261</v>
      </c>
      <c r="K63" s="134"/>
    </row>
    <row r="64" spans="1:11" ht="12.9" customHeight="1">
      <c r="B64" s="194" t="s">
        <v>335</v>
      </c>
    </row>
    <row r="65" spans="1:11" ht="12.9" customHeight="1">
      <c r="A65" s="134">
        <v>56</v>
      </c>
      <c r="B65" s="134">
        <v>1</v>
      </c>
      <c r="C65" s="176"/>
      <c r="D65" s="132" t="s">
        <v>154</v>
      </c>
      <c r="E65" s="134" t="s">
        <v>62</v>
      </c>
      <c r="G65" s="133" t="s">
        <v>1322</v>
      </c>
      <c r="H65" s="133" t="s">
        <v>1322</v>
      </c>
      <c r="I65" s="134" t="s">
        <v>1260</v>
      </c>
      <c r="J65" s="134" t="s">
        <v>1261</v>
      </c>
      <c r="K65" s="134"/>
    </row>
    <row r="66" spans="1:11" ht="12.9" customHeight="1">
      <c r="A66" s="134">
        <v>57</v>
      </c>
      <c r="B66" s="134">
        <v>2</v>
      </c>
      <c r="D66" s="132" t="s">
        <v>111</v>
      </c>
      <c r="E66" s="134" t="s">
        <v>112</v>
      </c>
      <c r="G66" s="133" t="s">
        <v>1297</v>
      </c>
      <c r="H66" s="133" t="s">
        <v>1297</v>
      </c>
      <c r="I66" s="134" t="s">
        <v>1260</v>
      </c>
      <c r="J66" s="134" t="s">
        <v>1261</v>
      </c>
      <c r="K66" s="134"/>
    </row>
    <row r="67" spans="1:11" ht="12.9" customHeight="1">
      <c r="A67" s="134">
        <v>58</v>
      </c>
      <c r="B67" s="134">
        <v>3</v>
      </c>
      <c r="D67" s="132" t="s">
        <v>211</v>
      </c>
      <c r="E67" s="134" t="s">
        <v>212</v>
      </c>
      <c r="G67" s="133" t="s">
        <v>341</v>
      </c>
      <c r="H67" s="133" t="s">
        <v>1247</v>
      </c>
      <c r="I67" s="134" t="s">
        <v>1260</v>
      </c>
      <c r="J67" s="134" t="s">
        <v>1261</v>
      </c>
      <c r="K67" s="134"/>
    </row>
    <row r="68" spans="1:11" ht="12.9" customHeight="1">
      <c r="A68" s="134">
        <v>59</v>
      </c>
      <c r="B68" s="134">
        <v>4</v>
      </c>
      <c r="D68" s="132" t="s">
        <v>116</v>
      </c>
      <c r="E68" s="140" t="s">
        <v>62</v>
      </c>
      <c r="G68" s="133" t="s">
        <v>343</v>
      </c>
      <c r="H68" s="133" t="s">
        <v>343</v>
      </c>
      <c r="I68" s="134" t="s">
        <v>1260</v>
      </c>
      <c r="J68" s="134" t="s">
        <v>1268</v>
      </c>
      <c r="K68" s="134"/>
    </row>
    <row r="69" spans="1:11" ht="12.9" customHeight="1">
      <c r="A69" s="134">
        <v>60</v>
      </c>
      <c r="B69" s="134">
        <v>5</v>
      </c>
      <c r="D69" s="132" t="s">
        <v>248</v>
      </c>
      <c r="E69" s="134" t="s">
        <v>249</v>
      </c>
      <c r="G69" s="133" t="s">
        <v>343</v>
      </c>
      <c r="H69" s="133" t="s">
        <v>343</v>
      </c>
      <c r="I69" s="134" t="s">
        <v>1260</v>
      </c>
      <c r="J69" s="134" t="s">
        <v>1261</v>
      </c>
      <c r="K69" s="134"/>
    </row>
    <row r="70" spans="1:11" ht="12.9" customHeight="1">
      <c r="A70" s="134">
        <v>61</v>
      </c>
      <c r="B70" s="134">
        <v>6</v>
      </c>
      <c r="D70" s="132" t="s">
        <v>156</v>
      </c>
      <c r="E70" s="134" t="s">
        <v>62</v>
      </c>
      <c r="G70" s="133" t="s">
        <v>343</v>
      </c>
      <c r="H70" s="133" t="s">
        <v>343</v>
      </c>
      <c r="I70" s="134" t="s">
        <v>1260</v>
      </c>
      <c r="J70" s="134" t="s">
        <v>1261</v>
      </c>
      <c r="K70" s="134"/>
    </row>
    <row r="71" spans="1:11" ht="12.9" customHeight="1">
      <c r="A71" s="134">
        <v>62</v>
      </c>
      <c r="B71" s="134">
        <v>7</v>
      </c>
      <c r="D71" s="132" t="s">
        <v>169</v>
      </c>
      <c r="E71" s="134" t="s">
        <v>76</v>
      </c>
      <c r="G71" s="133" t="s">
        <v>343</v>
      </c>
      <c r="H71" s="133" t="s">
        <v>343</v>
      </c>
      <c r="I71" s="134" t="s">
        <v>1260</v>
      </c>
      <c r="J71" s="134" t="s">
        <v>1261</v>
      </c>
      <c r="K71" s="134"/>
    </row>
    <row r="72" spans="1:11" ht="12.9" customHeight="1">
      <c r="A72" s="134">
        <v>63</v>
      </c>
      <c r="B72" s="134">
        <v>8</v>
      </c>
      <c r="D72" s="132" t="s">
        <v>175</v>
      </c>
      <c r="E72" s="134" t="s">
        <v>76</v>
      </c>
      <c r="G72" s="133" t="s">
        <v>343</v>
      </c>
      <c r="H72" s="133" t="s">
        <v>343</v>
      </c>
      <c r="I72" s="134" t="s">
        <v>1260</v>
      </c>
      <c r="J72" s="134" t="s">
        <v>1261</v>
      </c>
      <c r="K72" s="134"/>
    </row>
    <row r="73" spans="1:11" ht="12.9" customHeight="1">
      <c r="A73" s="134">
        <v>64</v>
      </c>
      <c r="B73" s="134">
        <v>9</v>
      </c>
      <c r="D73" s="132" t="s">
        <v>245</v>
      </c>
      <c r="E73" s="140" t="s">
        <v>62</v>
      </c>
      <c r="G73" s="133" t="s">
        <v>1300</v>
      </c>
      <c r="H73" s="133" t="s">
        <v>1300</v>
      </c>
      <c r="I73" s="134" t="s">
        <v>1260</v>
      </c>
      <c r="J73" s="134" t="s">
        <v>1268</v>
      </c>
      <c r="K73" s="134"/>
    </row>
    <row r="74" spans="1:11" ht="12.9" customHeight="1">
      <c r="A74" s="134">
        <v>65</v>
      </c>
      <c r="B74" s="134">
        <v>10</v>
      </c>
      <c r="D74" s="132" t="s">
        <v>98</v>
      </c>
      <c r="E74" s="134" t="s">
        <v>62</v>
      </c>
      <c r="G74" s="133" t="s">
        <v>1323</v>
      </c>
      <c r="H74" s="133" t="s">
        <v>1323</v>
      </c>
      <c r="I74" s="134" t="s">
        <v>1260</v>
      </c>
      <c r="J74" s="134" t="s">
        <v>1268</v>
      </c>
      <c r="K74" s="134"/>
    </row>
    <row r="75" spans="1:11" ht="12.9" customHeight="1">
      <c r="A75" s="134">
        <v>66</v>
      </c>
      <c r="B75" s="134">
        <v>11</v>
      </c>
      <c r="D75" s="132" t="s">
        <v>226</v>
      </c>
      <c r="E75" s="134" t="s">
        <v>53</v>
      </c>
      <c r="G75" s="133" t="s">
        <v>344</v>
      </c>
      <c r="H75" s="133" t="s">
        <v>344</v>
      </c>
      <c r="I75" s="134" t="s">
        <v>1260</v>
      </c>
      <c r="J75" s="134" t="s">
        <v>1268</v>
      </c>
      <c r="K75" s="134"/>
    </row>
    <row r="76" spans="1:11" ht="12.9" customHeight="1">
      <c r="A76" s="134">
        <v>67</v>
      </c>
      <c r="B76" s="134">
        <v>12</v>
      </c>
      <c r="D76" s="132" t="s">
        <v>216</v>
      </c>
      <c r="E76" s="134" t="s">
        <v>76</v>
      </c>
      <c r="G76" s="133" t="s">
        <v>344</v>
      </c>
      <c r="H76" s="133" t="s">
        <v>344</v>
      </c>
      <c r="I76" s="134" t="s">
        <v>1260</v>
      </c>
      <c r="J76" s="134" t="s">
        <v>1268</v>
      </c>
      <c r="K76" s="134"/>
    </row>
    <row r="77" spans="1:11" ht="12.9" customHeight="1">
      <c r="A77" s="134">
        <v>68</v>
      </c>
      <c r="B77" s="134">
        <v>13</v>
      </c>
      <c r="D77" s="132" t="s">
        <v>239</v>
      </c>
      <c r="E77" s="140" t="s">
        <v>62</v>
      </c>
      <c r="G77" s="133" t="s">
        <v>1301</v>
      </c>
      <c r="H77" s="133" t="s">
        <v>1301</v>
      </c>
      <c r="I77" s="134" t="s">
        <v>1260</v>
      </c>
      <c r="J77" s="134" t="s">
        <v>1268</v>
      </c>
      <c r="K77" s="134"/>
    </row>
    <row r="78" spans="1:11" ht="12.9" customHeight="1">
      <c r="A78" s="134">
        <v>69</v>
      </c>
      <c r="B78" s="134">
        <v>14</v>
      </c>
      <c r="D78" s="132" t="s">
        <v>238</v>
      </c>
      <c r="E78" s="140" t="s">
        <v>62</v>
      </c>
      <c r="G78" s="133" t="s">
        <v>1302</v>
      </c>
      <c r="H78" s="133" t="s">
        <v>1302</v>
      </c>
      <c r="I78" s="134" t="s">
        <v>1260</v>
      </c>
      <c r="J78" s="134" t="s">
        <v>1268</v>
      </c>
      <c r="K78" s="134"/>
    </row>
    <row r="79" spans="1:11" ht="12.9" customHeight="1">
      <c r="B79" s="194" t="s">
        <v>345</v>
      </c>
      <c r="E79" s="162"/>
      <c r="H79" s="161"/>
    </row>
    <row r="80" spans="1:11" ht="12.9" customHeight="1">
      <c r="A80" s="134">
        <v>70</v>
      </c>
      <c r="B80" s="134">
        <v>1</v>
      </c>
      <c r="D80" s="132" t="s">
        <v>219</v>
      </c>
      <c r="E80" s="134" t="s">
        <v>53</v>
      </c>
      <c r="G80" s="133" t="s">
        <v>1305</v>
      </c>
      <c r="H80" s="133" t="s">
        <v>1305</v>
      </c>
      <c r="I80" s="134" t="s">
        <v>1260</v>
      </c>
      <c r="J80" s="134" t="s">
        <v>1268</v>
      </c>
      <c r="K80" s="134"/>
    </row>
    <row r="81" spans="1:11" ht="12.9" customHeight="1">
      <c r="A81" s="134">
        <v>71</v>
      </c>
      <c r="B81" s="134">
        <v>2</v>
      </c>
      <c r="D81" s="132" t="s">
        <v>265</v>
      </c>
      <c r="E81" s="134" t="s">
        <v>1277</v>
      </c>
      <c r="G81" s="133" t="s">
        <v>1306</v>
      </c>
      <c r="H81" s="133" t="s">
        <v>1306</v>
      </c>
      <c r="I81" s="134" t="s">
        <v>1260</v>
      </c>
      <c r="J81" s="134" t="s">
        <v>1261</v>
      </c>
      <c r="K81" s="134"/>
    </row>
    <row r="82" spans="1:11" ht="12.9" customHeight="1">
      <c r="A82" s="134">
        <v>72</v>
      </c>
      <c r="B82" s="134">
        <v>3</v>
      </c>
      <c r="D82" s="132" t="s">
        <v>208</v>
      </c>
      <c r="E82" s="140" t="s">
        <v>249</v>
      </c>
      <c r="F82" s="134"/>
      <c r="G82" s="133" t="s">
        <v>1305</v>
      </c>
      <c r="H82" s="133" t="s">
        <v>1305</v>
      </c>
      <c r="I82" s="134" t="s">
        <v>1260</v>
      </c>
      <c r="J82" s="134" t="s">
        <v>1261</v>
      </c>
      <c r="K82" s="134"/>
    </row>
    <row r="83" spans="1:11" ht="12.9" customHeight="1">
      <c r="A83" s="134">
        <v>73</v>
      </c>
      <c r="B83" s="134">
        <v>4</v>
      </c>
      <c r="D83" s="132" t="s">
        <v>196</v>
      </c>
      <c r="E83" s="134" t="s">
        <v>53</v>
      </c>
      <c r="G83" s="133" t="s">
        <v>835</v>
      </c>
      <c r="H83" s="133" t="s">
        <v>835</v>
      </c>
      <c r="I83" s="134" t="s">
        <v>1260</v>
      </c>
      <c r="J83" s="134" t="s">
        <v>1261</v>
      </c>
      <c r="K83" s="134"/>
    </row>
    <row r="84" spans="1:11" ht="12.9" customHeight="1">
      <c r="A84" s="134">
        <v>74</v>
      </c>
      <c r="B84" s="134">
        <v>5</v>
      </c>
      <c r="D84" s="132" t="s">
        <v>89</v>
      </c>
      <c r="E84" s="140" t="s">
        <v>1026</v>
      </c>
      <c r="G84" s="133" t="s">
        <v>841</v>
      </c>
      <c r="H84" s="133" t="s">
        <v>841</v>
      </c>
      <c r="I84" s="134" t="s">
        <v>1260</v>
      </c>
      <c r="J84" s="134" t="s">
        <v>1261</v>
      </c>
      <c r="K84" s="134"/>
    </row>
    <row r="85" spans="1:11" ht="12.9" customHeight="1">
      <c r="A85" s="134"/>
      <c r="B85" s="194" t="s">
        <v>368</v>
      </c>
      <c r="D85" s="134"/>
      <c r="E85" s="140"/>
      <c r="G85" s="133"/>
      <c r="H85" s="133"/>
      <c r="I85" s="134"/>
      <c r="J85" s="134"/>
      <c r="K85" s="134"/>
    </row>
    <row r="86" spans="1:11" ht="12.9" customHeight="1">
      <c r="A86" s="134">
        <v>75</v>
      </c>
      <c r="B86" s="134">
        <v>1</v>
      </c>
      <c r="D86" s="132" t="s">
        <v>135</v>
      </c>
      <c r="E86" s="140" t="s">
        <v>76</v>
      </c>
      <c r="G86" s="133" t="s">
        <v>376</v>
      </c>
      <c r="H86" s="133" t="s">
        <v>376</v>
      </c>
      <c r="I86" s="134" t="s">
        <v>1260</v>
      </c>
      <c r="J86" s="134" t="s">
        <v>1261</v>
      </c>
      <c r="K86" s="134"/>
    </row>
    <row r="87" spans="1:11" ht="12.9" customHeight="1">
      <c r="A87" s="134">
        <v>76</v>
      </c>
      <c r="B87" s="134">
        <v>2</v>
      </c>
      <c r="D87" s="132" t="s">
        <v>139</v>
      </c>
      <c r="E87" s="134" t="s">
        <v>76</v>
      </c>
      <c r="G87" s="133" t="s">
        <v>373</v>
      </c>
      <c r="H87" s="133" t="s">
        <v>373</v>
      </c>
      <c r="I87" s="134" t="s">
        <v>1260</v>
      </c>
      <c r="J87" s="134" t="s">
        <v>1261</v>
      </c>
      <c r="K87" s="134"/>
    </row>
    <row r="88" spans="1:11" ht="12.9" customHeight="1">
      <c r="A88" s="134">
        <v>77</v>
      </c>
      <c r="B88" s="134">
        <v>3</v>
      </c>
      <c r="D88" s="132" t="s">
        <v>61</v>
      </c>
      <c r="E88" s="134" t="s">
        <v>62</v>
      </c>
      <c r="G88" s="133" t="s">
        <v>880</v>
      </c>
      <c r="H88" s="133" t="s">
        <v>880</v>
      </c>
      <c r="I88" s="134" t="s">
        <v>1260</v>
      </c>
      <c r="J88" s="134" t="s">
        <v>1261</v>
      </c>
      <c r="K88" s="134"/>
    </row>
    <row r="89" spans="1:11" ht="12.9" customHeight="1">
      <c r="A89" s="134">
        <v>78</v>
      </c>
      <c r="B89" s="134">
        <v>4</v>
      </c>
      <c r="D89" s="132" t="s">
        <v>155</v>
      </c>
      <c r="E89" s="134" t="s">
        <v>62</v>
      </c>
      <c r="G89" s="133" t="s">
        <v>883</v>
      </c>
      <c r="H89" s="133" t="s">
        <v>883</v>
      </c>
      <c r="I89" s="134" t="s">
        <v>1260</v>
      </c>
      <c r="J89" s="134" t="s">
        <v>1261</v>
      </c>
      <c r="K89" s="134"/>
    </row>
    <row r="90" spans="1:11" ht="12.9" customHeight="1">
      <c r="A90" s="134">
        <v>79</v>
      </c>
      <c r="B90" s="134">
        <v>5</v>
      </c>
      <c r="D90" s="132" t="s">
        <v>114</v>
      </c>
      <c r="E90" s="134" t="s">
        <v>76</v>
      </c>
      <c r="G90" s="133" t="s">
        <v>371</v>
      </c>
      <c r="H90" s="133" t="s">
        <v>371</v>
      </c>
      <c r="I90" s="134" t="s">
        <v>1260</v>
      </c>
      <c r="J90" s="134" t="s">
        <v>1261</v>
      </c>
      <c r="K90" s="134"/>
    </row>
    <row r="91" spans="1:11" ht="12.9" customHeight="1">
      <c r="A91" s="134">
        <v>80</v>
      </c>
      <c r="B91" s="134">
        <v>6</v>
      </c>
      <c r="D91" s="132" t="s">
        <v>130</v>
      </c>
      <c r="E91" s="134" t="s">
        <v>76</v>
      </c>
      <c r="G91" s="133" t="s">
        <v>1324</v>
      </c>
      <c r="H91" s="133" t="s">
        <v>1324</v>
      </c>
      <c r="I91" s="134" t="s">
        <v>1260</v>
      </c>
      <c r="J91" s="134" t="s">
        <v>1261</v>
      </c>
      <c r="K91" s="134"/>
    </row>
    <row r="92" spans="1:11" ht="12.9" customHeight="1">
      <c r="A92" s="134">
        <v>81</v>
      </c>
      <c r="B92" s="134">
        <v>7</v>
      </c>
      <c r="D92" s="178" t="s">
        <v>142</v>
      </c>
      <c r="E92" s="137" t="s">
        <v>62</v>
      </c>
      <c r="G92" s="186" t="s">
        <v>1325</v>
      </c>
      <c r="H92" s="186" t="s">
        <v>1325</v>
      </c>
      <c r="I92" s="137" t="s">
        <v>1260</v>
      </c>
      <c r="J92" s="137" t="s">
        <v>1261</v>
      </c>
      <c r="K92" s="137"/>
    </row>
    <row r="93" spans="1:11" ht="12.9" customHeight="1">
      <c r="A93" s="134">
        <v>82</v>
      </c>
      <c r="B93" s="134">
        <v>8</v>
      </c>
      <c r="C93" s="162"/>
      <c r="D93" s="178" t="s">
        <v>229</v>
      </c>
      <c r="E93" s="137" t="s">
        <v>62</v>
      </c>
      <c r="F93" s="162"/>
      <c r="G93" s="186" t="s">
        <v>1281</v>
      </c>
      <c r="H93" s="186" t="s">
        <v>1281</v>
      </c>
      <c r="I93" s="137" t="s">
        <v>1260</v>
      </c>
      <c r="J93" s="137" t="s">
        <v>1261</v>
      </c>
      <c r="K93" s="137"/>
    </row>
    <row r="94" spans="1:11" ht="12.9" customHeight="1">
      <c r="A94" s="134">
        <v>83</v>
      </c>
      <c r="B94" s="134">
        <v>9</v>
      </c>
      <c r="C94" s="134"/>
      <c r="D94" s="132" t="s">
        <v>254</v>
      </c>
      <c r="E94" s="134" t="s">
        <v>112</v>
      </c>
      <c r="F94" s="134"/>
      <c r="G94" s="133" t="s">
        <v>390</v>
      </c>
      <c r="H94" s="133" t="s">
        <v>390</v>
      </c>
      <c r="I94" s="134" t="s">
        <v>1260</v>
      </c>
      <c r="J94" s="134" t="s">
        <v>1261</v>
      </c>
      <c r="K94" s="134"/>
    </row>
    <row r="95" spans="1:11" ht="12.9" customHeight="1">
      <c r="A95" s="134"/>
      <c r="B95" s="154" t="s">
        <v>412</v>
      </c>
      <c r="C95" s="134"/>
      <c r="D95" s="134"/>
      <c r="E95" s="134"/>
      <c r="F95" s="134"/>
      <c r="G95" s="133"/>
      <c r="H95" s="134"/>
      <c r="I95" s="134"/>
      <c r="J95" s="134"/>
      <c r="K95" s="134"/>
    </row>
    <row r="96" spans="1:11" ht="12.9" customHeight="1">
      <c r="A96" s="134">
        <v>84</v>
      </c>
      <c r="B96" s="134">
        <v>1</v>
      </c>
      <c r="C96" s="134"/>
      <c r="D96" s="132" t="s">
        <v>355</v>
      </c>
      <c r="E96" s="134" t="s">
        <v>62</v>
      </c>
      <c r="F96" s="134"/>
      <c r="G96" s="133" t="s">
        <v>425</v>
      </c>
      <c r="H96" s="134" t="s">
        <v>425</v>
      </c>
      <c r="I96" s="134" t="s">
        <v>1260</v>
      </c>
      <c r="J96" s="134" t="s">
        <v>1261</v>
      </c>
      <c r="K96" s="134"/>
    </row>
    <row r="97" spans="1:11" ht="12.9" customHeight="1">
      <c r="A97" s="134">
        <v>85</v>
      </c>
      <c r="B97" s="134">
        <v>2</v>
      </c>
      <c r="C97" s="134"/>
      <c r="D97" s="132" t="s">
        <v>284</v>
      </c>
      <c r="E97" s="134" t="s">
        <v>76</v>
      </c>
      <c r="F97" s="134"/>
      <c r="G97" s="133" t="s">
        <v>426</v>
      </c>
      <c r="H97" s="133" t="s">
        <v>426</v>
      </c>
      <c r="I97" s="134" t="s">
        <v>1260</v>
      </c>
      <c r="J97" s="134" t="s">
        <v>1261</v>
      </c>
      <c r="K97" s="134"/>
    </row>
    <row r="98" spans="1:11" ht="12.9" customHeight="1">
      <c r="A98" s="134">
        <v>86</v>
      </c>
      <c r="B98" s="134">
        <v>3</v>
      </c>
      <c r="C98" s="134"/>
      <c r="D98" s="132" t="s">
        <v>290</v>
      </c>
      <c r="E98" s="134" t="s">
        <v>76</v>
      </c>
      <c r="F98" s="134"/>
      <c r="G98" s="133" t="s">
        <v>1326</v>
      </c>
      <c r="H98" s="134" t="s">
        <v>429</v>
      </c>
      <c r="I98" s="134" t="s">
        <v>1260</v>
      </c>
      <c r="J98" s="134" t="s">
        <v>1261</v>
      </c>
      <c r="K98" s="134"/>
    </row>
    <row r="99" spans="1:11" ht="12.9" customHeight="1">
      <c r="A99" s="134">
        <v>87</v>
      </c>
      <c r="B99" s="134">
        <v>4</v>
      </c>
      <c r="C99" s="134"/>
      <c r="D99" s="132" t="s">
        <v>346</v>
      </c>
      <c r="E99" s="134" t="s">
        <v>112</v>
      </c>
      <c r="F99" s="198"/>
      <c r="G99" s="133" t="s">
        <v>437</v>
      </c>
      <c r="H99" s="134" t="s">
        <v>437</v>
      </c>
      <c r="I99" s="134" t="s">
        <v>1260</v>
      </c>
      <c r="J99" s="134" t="s">
        <v>1261</v>
      </c>
      <c r="K99" s="134"/>
    </row>
    <row r="100" spans="1:11" ht="12.9" customHeight="1">
      <c r="A100" s="134">
        <v>88</v>
      </c>
      <c r="B100" s="134">
        <v>5</v>
      </c>
      <c r="D100" s="132" t="s">
        <v>375</v>
      </c>
      <c r="E100" s="134" t="s">
        <v>53</v>
      </c>
      <c r="G100" s="133" t="s">
        <v>902</v>
      </c>
      <c r="H100" s="133" t="s">
        <v>902</v>
      </c>
      <c r="I100" s="134" t="s">
        <v>1260</v>
      </c>
      <c r="J100" s="134" t="s">
        <v>1261</v>
      </c>
      <c r="K100" s="134"/>
    </row>
    <row r="101" spans="1:11" ht="12.9" customHeight="1">
      <c r="A101" s="134">
        <v>89</v>
      </c>
      <c r="B101" s="134">
        <v>6</v>
      </c>
      <c r="D101" s="132" t="s">
        <v>313</v>
      </c>
      <c r="E101" s="134" t="s">
        <v>53</v>
      </c>
      <c r="G101" s="133" t="s">
        <v>903</v>
      </c>
      <c r="H101" s="133" t="s">
        <v>903</v>
      </c>
      <c r="I101" s="134" t="s">
        <v>1260</v>
      </c>
      <c r="J101" s="134" t="s">
        <v>1261</v>
      </c>
      <c r="K101" s="134"/>
    </row>
    <row r="102" spans="1:11" ht="12.9" customHeight="1">
      <c r="A102" s="134">
        <v>90</v>
      </c>
      <c r="B102" s="134">
        <v>7</v>
      </c>
      <c r="D102" s="132" t="s">
        <v>292</v>
      </c>
      <c r="E102" s="134" t="s">
        <v>76</v>
      </c>
      <c r="G102" s="133" t="s">
        <v>903</v>
      </c>
      <c r="H102" s="133" t="s">
        <v>903</v>
      </c>
      <c r="I102" s="134" t="s">
        <v>1260</v>
      </c>
      <c r="J102" s="134" t="s">
        <v>1261</v>
      </c>
      <c r="K102" s="134"/>
    </row>
    <row r="103" spans="1:11" ht="12.9" customHeight="1">
      <c r="A103" s="134">
        <v>91</v>
      </c>
      <c r="B103" s="134">
        <v>8</v>
      </c>
      <c r="C103" s="134"/>
      <c r="D103" s="132" t="s">
        <v>334</v>
      </c>
      <c r="E103" s="134" t="s">
        <v>249</v>
      </c>
      <c r="F103" s="134"/>
      <c r="G103" s="133" t="s">
        <v>1308</v>
      </c>
      <c r="H103" s="134" t="s">
        <v>1308</v>
      </c>
      <c r="I103" s="134" t="s">
        <v>1260</v>
      </c>
      <c r="J103" s="134" t="s">
        <v>1261</v>
      </c>
      <c r="K103" s="134"/>
    </row>
    <row r="104" spans="1:11" ht="12.9" customHeight="1">
      <c r="B104" s="199" t="s">
        <v>443</v>
      </c>
    </row>
    <row r="105" spans="1:11" ht="12.9" customHeight="1">
      <c r="A105" s="134">
        <v>92</v>
      </c>
      <c r="B105" s="134">
        <v>1</v>
      </c>
      <c r="D105" s="132" t="s">
        <v>408</v>
      </c>
      <c r="E105" s="142" t="s">
        <v>53</v>
      </c>
      <c r="G105" s="133" t="s">
        <v>1309</v>
      </c>
      <c r="H105" s="133" t="s">
        <v>1309</v>
      </c>
      <c r="I105" s="134" t="s">
        <v>1260</v>
      </c>
      <c r="J105" s="134" t="s">
        <v>1261</v>
      </c>
      <c r="K105" s="134"/>
    </row>
    <row r="106" spans="1:11" ht="12.9" customHeight="1">
      <c r="A106" s="134">
        <v>93</v>
      </c>
      <c r="B106" s="134">
        <v>2</v>
      </c>
      <c r="D106" s="132" t="s">
        <v>309</v>
      </c>
      <c r="E106" s="142" t="s">
        <v>76</v>
      </c>
      <c r="G106" s="133" t="s">
        <v>918</v>
      </c>
      <c r="H106" s="133" t="s">
        <v>918</v>
      </c>
      <c r="I106" s="134" t="s">
        <v>1260</v>
      </c>
      <c r="J106" s="134" t="s">
        <v>1261</v>
      </c>
      <c r="K106" s="134"/>
    </row>
    <row r="107" spans="1:11" ht="12.9" customHeight="1">
      <c r="A107" s="134">
        <v>94</v>
      </c>
      <c r="B107" s="134">
        <v>3</v>
      </c>
      <c r="D107" s="132" t="s">
        <v>389</v>
      </c>
      <c r="E107" s="142" t="s">
        <v>76</v>
      </c>
      <c r="G107" s="133" t="s">
        <v>918</v>
      </c>
      <c r="H107" s="133" t="s">
        <v>918</v>
      </c>
      <c r="I107" s="134" t="s">
        <v>1260</v>
      </c>
      <c r="J107" s="134" t="s">
        <v>1261</v>
      </c>
      <c r="K107" s="134"/>
    </row>
    <row r="108" spans="1:11" ht="12.9" customHeight="1">
      <c r="A108" s="134">
        <v>95</v>
      </c>
      <c r="B108" s="134">
        <v>4</v>
      </c>
      <c r="D108" s="132" t="s">
        <v>380</v>
      </c>
      <c r="E108" s="142" t="s">
        <v>76</v>
      </c>
      <c r="G108" s="133" t="s">
        <v>919</v>
      </c>
      <c r="H108" s="133" t="s">
        <v>919</v>
      </c>
      <c r="I108" s="134" t="s">
        <v>1260</v>
      </c>
      <c r="J108" s="134" t="s">
        <v>1261</v>
      </c>
      <c r="K108" s="134"/>
    </row>
    <row r="109" spans="1:11" ht="12.9" customHeight="1">
      <c r="A109" s="134">
        <v>96</v>
      </c>
      <c r="B109" s="134">
        <v>5</v>
      </c>
      <c r="D109" s="132" t="s">
        <v>234</v>
      </c>
      <c r="E109" s="142" t="s">
        <v>62</v>
      </c>
      <c r="G109" s="133" t="s">
        <v>447</v>
      </c>
      <c r="H109" s="133" t="s">
        <v>447</v>
      </c>
      <c r="I109" s="134" t="s">
        <v>1260</v>
      </c>
      <c r="J109" s="134" t="s">
        <v>1261</v>
      </c>
      <c r="K109" s="134"/>
    </row>
    <row r="110" spans="1:11" ht="12.9" customHeight="1">
      <c r="A110" s="134">
        <v>97</v>
      </c>
      <c r="B110" s="134">
        <v>6</v>
      </c>
      <c r="D110" s="132" t="s">
        <v>384</v>
      </c>
      <c r="E110" s="142" t="s">
        <v>76</v>
      </c>
      <c r="G110" s="133" t="s">
        <v>1310</v>
      </c>
      <c r="H110" s="133" t="s">
        <v>1310</v>
      </c>
      <c r="I110" s="134" t="s">
        <v>1260</v>
      </c>
      <c r="J110" s="134" t="s">
        <v>1261</v>
      </c>
      <c r="K110" s="134"/>
    </row>
    <row r="111" spans="1:11" ht="12.9" customHeight="1">
      <c r="A111" s="134">
        <v>98</v>
      </c>
      <c r="B111" s="134">
        <v>7</v>
      </c>
      <c r="D111" s="132" t="s">
        <v>191</v>
      </c>
      <c r="E111" s="142" t="s">
        <v>53</v>
      </c>
      <c r="G111" s="133" t="s">
        <v>933</v>
      </c>
      <c r="H111" s="133" t="s">
        <v>933</v>
      </c>
      <c r="I111" s="134" t="s">
        <v>1260</v>
      </c>
      <c r="J111" s="134" t="s">
        <v>1261</v>
      </c>
      <c r="K111" s="134"/>
    </row>
    <row r="112" spans="1:11" ht="12.9" customHeight="1">
      <c r="A112" s="134">
        <v>99</v>
      </c>
      <c r="B112" s="134">
        <v>8</v>
      </c>
      <c r="D112" s="178" t="s">
        <v>206</v>
      </c>
      <c r="E112" s="142" t="s">
        <v>62</v>
      </c>
      <c r="G112" s="133" t="s">
        <v>925</v>
      </c>
      <c r="H112" s="133" t="s">
        <v>925</v>
      </c>
      <c r="I112" s="134" t="s">
        <v>1260</v>
      </c>
      <c r="J112" s="134" t="s">
        <v>1261</v>
      </c>
      <c r="K112" s="134"/>
    </row>
    <row r="113" spans="1:11" ht="12.9" customHeight="1">
      <c r="A113" s="134">
        <v>100</v>
      </c>
      <c r="B113" s="134">
        <v>9</v>
      </c>
      <c r="D113" s="178" t="s">
        <v>214</v>
      </c>
      <c r="E113" s="142" t="s">
        <v>53</v>
      </c>
      <c r="G113" s="133" t="s">
        <v>925</v>
      </c>
      <c r="H113" s="133" t="s">
        <v>925</v>
      </c>
      <c r="I113" s="134" t="s">
        <v>1260</v>
      </c>
      <c r="J113" s="134" t="s">
        <v>1261</v>
      </c>
      <c r="K113" s="134"/>
    </row>
    <row r="114" spans="1:11" ht="12.9" customHeight="1">
      <c r="A114" s="134">
        <v>101</v>
      </c>
      <c r="B114" s="134">
        <v>11</v>
      </c>
      <c r="D114" s="132" t="s">
        <v>294</v>
      </c>
      <c r="E114" s="142" t="s">
        <v>249</v>
      </c>
      <c r="G114" s="133" t="s">
        <v>453</v>
      </c>
      <c r="H114" s="133" t="s">
        <v>453</v>
      </c>
      <c r="I114" s="134" t="s">
        <v>1260</v>
      </c>
      <c r="J114" s="134" t="s">
        <v>1261</v>
      </c>
      <c r="K114" s="134"/>
    </row>
    <row r="115" spans="1:11" ht="12.9" customHeight="1">
      <c r="B115" s="199" t="s">
        <v>935</v>
      </c>
    </row>
    <row r="116" spans="1:11" ht="12.9" customHeight="1">
      <c r="A116" s="134">
        <v>102</v>
      </c>
      <c r="B116" s="134">
        <v>1</v>
      </c>
      <c r="D116" s="132" t="s">
        <v>267</v>
      </c>
      <c r="E116" s="142" t="s">
        <v>62</v>
      </c>
      <c r="G116" s="133" t="s">
        <v>450</v>
      </c>
      <c r="H116" s="133" t="s">
        <v>450</v>
      </c>
      <c r="I116" s="134" t="s">
        <v>1260</v>
      </c>
      <c r="J116" s="134" t="s">
        <v>1261</v>
      </c>
      <c r="K116" s="134"/>
    </row>
    <row r="117" spans="1:11" ht="12.9" customHeight="1">
      <c r="A117" s="134">
        <v>103</v>
      </c>
      <c r="B117" s="134">
        <v>2</v>
      </c>
      <c r="D117" s="132" t="s">
        <v>286</v>
      </c>
      <c r="E117" s="142" t="s">
        <v>287</v>
      </c>
      <c r="G117" s="133" t="s">
        <v>450</v>
      </c>
      <c r="H117" s="133" t="s">
        <v>450</v>
      </c>
      <c r="I117" s="134" t="s">
        <v>1260</v>
      </c>
      <c r="J117" s="134" t="s">
        <v>1261</v>
      </c>
      <c r="K117" s="134"/>
    </row>
    <row r="118" spans="1:11" ht="12.9" customHeight="1">
      <c r="A118" s="134">
        <v>104</v>
      </c>
      <c r="B118" s="134">
        <v>3</v>
      </c>
      <c r="D118" s="132" t="s">
        <v>271</v>
      </c>
      <c r="E118" s="142" t="s">
        <v>53</v>
      </c>
      <c r="G118" s="133" t="s">
        <v>452</v>
      </c>
      <c r="H118" s="133" t="s">
        <v>452</v>
      </c>
      <c r="I118" s="134" t="s">
        <v>1260</v>
      </c>
      <c r="J118" s="134" t="s">
        <v>1261</v>
      </c>
      <c r="K118" s="134"/>
    </row>
    <row r="119" spans="1:11" ht="12.9" customHeight="1">
      <c r="A119" s="134">
        <v>105</v>
      </c>
      <c r="B119" s="134">
        <v>4</v>
      </c>
      <c r="D119" s="132" t="s">
        <v>263</v>
      </c>
      <c r="E119" s="140" t="s">
        <v>76</v>
      </c>
      <c r="G119" s="133" t="s">
        <v>957</v>
      </c>
      <c r="H119" s="133" t="s">
        <v>957</v>
      </c>
      <c r="I119" s="134" t="s">
        <v>1260</v>
      </c>
      <c r="J119" s="134" t="s">
        <v>1261</v>
      </c>
      <c r="K119" s="134"/>
    </row>
    <row r="120" spans="1:11" ht="12.9" customHeight="1">
      <c r="A120" s="134">
        <v>106</v>
      </c>
      <c r="B120" s="134">
        <v>5</v>
      </c>
      <c r="D120" s="132" t="s">
        <v>268</v>
      </c>
      <c r="E120" s="142" t="s">
        <v>62</v>
      </c>
      <c r="G120" s="161" t="s">
        <v>940</v>
      </c>
      <c r="H120" s="161" t="s">
        <v>940</v>
      </c>
      <c r="I120" s="134" t="s">
        <v>1260</v>
      </c>
      <c r="J120" s="134" t="s">
        <v>1261</v>
      </c>
      <c r="K120" s="134"/>
    </row>
    <row r="121" spans="1:11" ht="12.9" customHeight="1">
      <c r="A121" s="134">
        <v>107</v>
      </c>
      <c r="B121" s="134">
        <v>6</v>
      </c>
      <c r="D121" s="132" t="s">
        <v>436</v>
      </c>
      <c r="E121" s="142" t="s">
        <v>62</v>
      </c>
      <c r="G121" s="161" t="s">
        <v>944</v>
      </c>
      <c r="H121" s="161" t="s">
        <v>944</v>
      </c>
      <c r="I121" s="134" t="s">
        <v>1260</v>
      </c>
      <c r="J121" s="134" t="s">
        <v>1261</v>
      </c>
      <c r="K121" s="134"/>
    </row>
    <row r="122" spans="1:11" ht="12.9" customHeight="1">
      <c r="A122" s="134">
        <v>108</v>
      </c>
      <c r="B122" s="134">
        <v>7</v>
      </c>
      <c r="D122" s="132" t="s">
        <v>442</v>
      </c>
      <c r="E122" s="134" t="s">
        <v>76</v>
      </c>
      <c r="G122" s="133" t="s">
        <v>938</v>
      </c>
      <c r="H122" s="133" t="s">
        <v>938</v>
      </c>
      <c r="I122" s="134" t="s">
        <v>1260</v>
      </c>
      <c r="J122" s="134" t="s">
        <v>1261</v>
      </c>
      <c r="K122" s="134"/>
    </row>
    <row r="123" spans="1:11" ht="12.9" customHeight="1">
      <c r="A123" s="134">
        <v>109</v>
      </c>
      <c r="B123" s="134">
        <v>8</v>
      </c>
      <c r="D123" s="132" t="s">
        <v>392</v>
      </c>
      <c r="E123" s="142" t="s">
        <v>76</v>
      </c>
      <c r="G123" s="161" t="s">
        <v>478</v>
      </c>
      <c r="H123" s="161" t="s">
        <v>478</v>
      </c>
      <c r="I123" s="134" t="s">
        <v>1260</v>
      </c>
      <c r="J123" s="134" t="s">
        <v>1261</v>
      </c>
      <c r="K123" s="134"/>
    </row>
    <row r="124" spans="1:11" ht="12.9" customHeight="1">
      <c r="A124" s="134">
        <v>110</v>
      </c>
      <c r="B124" s="134">
        <v>9</v>
      </c>
      <c r="D124" s="132" t="s">
        <v>401</v>
      </c>
      <c r="E124" s="140" t="s">
        <v>62</v>
      </c>
      <c r="G124" s="133" t="s">
        <v>460</v>
      </c>
      <c r="H124" s="133" t="s">
        <v>460</v>
      </c>
      <c r="I124" s="134" t="s">
        <v>1260</v>
      </c>
      <c r="J124" s="134" t="s">
        <v>1261</v>
      </c>
      <c r="K124" s="134"/>
    </row>
    <row r="125" spans="1:11" ht="12.9" customHeight="1">
      <c r="A125" s="134">
        <v>111</v>
      </c>
      <c r="B125" s="134">
        <v>10</v>
      </c>
      <c r="D125" s="132" t="s">
        <v>357</v>
      </c>
      <c r="E125" s="140" t="s">
        <v>62</v>
      </c>
      <c r="G125" s="133" t="s">
        <v>467</v>
      </c>
      <c r="H125" s="133" t="s">
        <v>467</v>
      </c>
      <c r="I125" s="134" t="s">
        <v>1260</v>
      </c>
      <c r="J125" s="134" t="s">
        <v>1261</v>
      </c>
      <c r="K125" s="134"/>
    </row>
    <row r="126" spans="1:11" ht="12.9" customHeight="1">
      <c r="A126" s="134">
        <v>112</v>
      </c>
      <c r="B126" s="134">
        <v>11</v>
      </c>
      <c r="D126" s="132" t="s">
        <v>109</v>
      </c>
      <c r="E126" s="140" t="s">
        <v>62</v>
      </c>
      <c r="G126" s="133" t="s">
        <v>947</v>
      </c>
      <c r="H126" s="133" t="s">
        <v>947</v>
      </c>
      <c r="I126" s="134" t="s">
        <v>1260</v>
      </c>
      <c r="J126" s="134" t="s">
        <v>1261</v>
      </c>
      <c r="K126" s="134"/>
    </row>
    <row r="127" spans="1:11" ht="12.9" customHeight="1">
      <c r="A127" s="134">
        <v>113</v>
      </c>
      <c r="B127" s="134">
        <v>12</v>
      </c>
      <c r="D127" s="132" t="s">
        <v>430</v>
      </c>
      <c r="E127" s="140" t="s">
        <v>62</v>
      </c>
      <c r="G127" s="133" t="s">
        <v>457</v>
      </c>
      <c r="H127" s="133" t="s">
        <v>457</v>
      </c>
      <c r="I127" s="134" t="s">
        <v>1260</v>
      </c>
      <c r="J127" s="134" t="s">
        <v>1261</v>
      </c>
      <c r="K127" s="134"/>
    </row>
    <row r="128" spans="1:11" ht="12.9" customHeight="1">
      <c r="A128" s="134">
        <v>114</v>
      </c>
      <c r="B128" s="134">
        <v>13</v>
      </c>
      <c r="D128" s="132" t="s">
        <v>297</v>
      </c>
      <c r="E128" s="142" t="s">
        <v>249</v>
      </c>
      <c r="G128" s="133" t="s">
        <v>476</v>
      </c>
      <c r="H128" s="133" t="s">
        <v>476</v>
      </c>
      <c r="I128" s="134" t="s">
        <v>1260</v>
      </c>
      <c r="J128" s="134" t="s">
        <v>1261</v>
      </c>
      <c r="K128" s="134"/>
    </row>
    <row r="129" spans="1:11" ht="12.9" customHeight="1">
      <c r="A129" s="134">
        <v>115</v>
      </c>
      <c r="B129" s="134">
        <v>14</v>
      </c>
      <c r="D129" s="132" t="s">
        <v>329</v>
      </c>
      <c r="E129" s="142" t="s">
        <v>76</v>
      </c>
      <c r="G129" s="161" t="s">
        <v>1311</v>
      </c>
      <c r="H129" s="161" t="s">
        <v>1311</v>
      </c>
      <c r="I129" s="134" t="s">
        <v>1260</v>
      </c>
      <c r="J129" s="134" t="s">
        <v>1261</v>
      </c>
      <c r="K129" s="134"/>
    </row>
    <row r="130" spans="1:11" ht="12.9" customHeight="1">
      <c r="A130" s="134">
        <v>116</v>
      </c>
      <c r="B130" s="134">
        <v>15</v>
      </c>
      <c r="D130" s="132" t="s">
        <v>222</v>
      </c>
      <c r="E130" s="134" t="s">
        <v>76</v>
      </c>
      <c r="G130" s="133" t="s">
        <v>1311</v>
      </c>
      <c r="H130" s="133" t="s">
        <v>1311</v>
      </c>
      <c r="I130" s="134" t="s">
        <v>1260</v>
      </c>
      <c r="J130" s="134" t="s">
        <v>1261</v>
      </c>
      <c r="K130" s="134"/>
    </row>
    <row r="131" spans="1:11" ht="12.9" customHeight="1">
      <c r="A131" s="134">
        <v>117</v>
      </c>
      <c r="B131" s="134">
        <v>16</v>
      </c>
      <c r="D131" s="132" t="s">
        <v>260</v>
      </c>
      <c r="E131" s="134" t="s">
        <v>62</v>
      </c>
      <c r="G131" s="133" t="s">
        <v>1311</v>
      </c>
      <c r="H131" s="133" t="s">
        <v>1311</v>
      </c>
      <c r="I131" s="134" t="s">
        <v>1260</v>
      </c>
      <c r="J131" s="134" t="s">
        <v>1261</v>
      </c>
      <c r="K131" s="134"/>
    </row>
    <row r="132" spans="1:11" ht="12.9" customHeight="1">
      <c r="A132" s="134">
        <v>118</v>
      </c>
      <c r="B132" s="134">
        <v>17</v>
      </c>
      <c r="D132" s="132" t="s">
        <v>300</v>
      </c>
      <c r="E132" s="134" t="s">
        <v>76</v>
      </c>
      <c r="G132" s="133" t="s">
        <v>489</v>
      </c>
      <c r="H132" s="133" t="s">
        <v>489</v>
      </c>
      <c r="I132" s="134" t="s">
        <v>1260</v>
      </c>
      <c r="J132" s="134" t="s">
        <v>1261</v>
      </c>
      <c r="K132" s="134"/>
    </row>
    <row r="133" spans="1:11" ht="12.9" customHeight="1">
      <c r="A133" s="134">
        <v>119</v>
      </c>
      <c r="B133" s="134">
        <v>18</v>
      </c>
      <c r="D133" s="132" t="s">
        <v>399</v>
      </c>
      <c r="E133" s="134" t="s">
        <v>76</v>
      </c>
      <c r="G133" s="133" t="s">
        <v>489</v>
      </c>
      <c r="H133" s="133" t="s">
        <v>489</v>
      </c>
      <c r="I133" s="134" t="s">
        <v>1260</v>
      </c>
      <c r="J133" s="134" t="s">
        <v>1261</v>
      </c>
      <c r="K133" s="134"/>
    </row>
    <row r="134" spans="1:11" ht="12.9" customHeight="1">
      <c r="B134" s="199" t="s">
        <v>15</v>
      </c>
    </row>
    <row r="135" spans="1:11" ht="12.9" customHeight="1">
      <c r="A135" s="134">
        <v>120</v>
      </c>
      <c r="B135" s="134">
        <v>1</v>
      </c>
      <c r="D135" s="132" t="s">
        <v>326</v>
      </c>
      <c r="E135" s="134" t="s">
        <v>249</v>
      </c>
      <c r="G135" s="133" t="s">
        <v>499</v>
      </c>
      <c r="H135" s="134" t="s">
        <v>499</v>
      </c>
      <c r="I135" s="134" t="s">
        <v>1260</v>
      </c>
      <c r="J135" s="134" t="s">
        <v>1261</v>
      </c>
      <c r="K135" s="134"/>
    </row>
    <row r="136" spans="1:11" ht="12.9" customHeight="1">
      <c r="A136" s="134">
        <v>121</v>
      </c>
      <c r="B136" s="134">
        <v>2</v>
      </c>
      <c r="D136" s="178" t="s">
        <v>416</v>
      </c>
      <c r="E136" s="137" t="s">
        <v>287</v>
      </c>
      <c r="G136" s="186" t="s">
        <v>505</v>
      </c>
      <c r="H136" s="137" t="s">
        <v>505</v>
      </c>
      <c r="I136" s="137" t="s">
        <v>1260</v>
      </c>
      <c r="J136" s="137" t="s">
        <v>1261</v>
      </c>
      <c r="K136" s="134"/>
    </row>
    <row r="137" spans="1:11" ht="12.9" customHeight="1">
      <c r="A137" s="134">
        <v>122</v>
      </c>
      <c r="B137" s="134">
        <v>3</v>
      </c>
      <c r="C137" s="176"/>
      <c r="D137" s="132" t="s">
        <v>360</v>
      </c>
      <c r="E137" s="134" t="s">
        <v>249</v>
      </c>
      <c r="F137" s="176"/>
      <c r="G137" s="133" t="s">
        <v>517</v>
      </c>
      <c r="H137" s="134" t="s">
        <v>517</v>
      </c>
      <c r="I137" s="134" t="s">
        <v>1260</v>
      </c>
      <c r="J137" s="134" t="s">
        <v>1261</v>
      </c>
      <c r="K137" s="134"/>
    </row>
    <row r="138" spans="1:11" ht="12.9" customHeight="1">
      <c r="A138" s="134">
        <v>123</v>
      </c>
      <c r="B138" s="134">
        <v>4</v>
      </c>
      <c r="C138" s="176"/>
      <c r="D138" s="132" t="s">
        <v>451</v>
      </c>
      <c r="E138" s="134" t="s">
        <v>76</v>
      </c>
      <c r="F138" s="176"/>
      <c r="G138" s="133" t="s">
        <v>546</v>
      </c>
      <c r="H138" s="134" t="s">
        <v>546</v>
      </c>
      <c r="I138" s="134" t="s">
        <v>1260</v>
      </c>
      <c r="J138" s="134" t="s">
        <v>1261</v>
      </c>
      <c r="K138" s="176"/>
    </row>
    <row r="139" spans="1:11" ht="12.9" customHeight="1">
      <c r="A139" s="134">
        <v>124</v>
      </c>
      <c r="B139" s="134">
        <v>5</v>
      </c>
      <c r="C139" s="134"/>
      <c r="D139" s="132" t="s">
        <v>448</v>
      </c>
      <c r="E139" s="134" t="s">
        <v>76</v>
      </c>
      <c r="F139" s="134"/>
      <c r="G139" s="133" t="s">
        <v>546</v>
      </c>
      <c r="H139" s="134" t="s">
        <v>546</v>
      </c>
      <c r="I139" s="134" t="s">
        <v>1260</v>
      </c>
      <c r="J139" s="134" t="s">
        <v>1261</v>
      </c>
      <c r="K139" s="134"/>
    </row>
    <row r="140" spans="1:11" ht="12.9" customHeight="1">
      <c r="A140" s="134">
        <v>125</v>
      </c>
      <c r="B140" s="134">
        <v>6</v>
      </c>
      <c r="C140" s="134"/>
      <c r="D140" s="132" t="s">
        <v>409</v>
      </c>
      <c r="E140" s="134" t="s">
        <v>76</v>
      </c>
      <c r="F140" s="134"/>
      <c r="G140" s="133" t="s">
        <v>556</v>
      </c>
      <c r="H140" s="134" t="s">
        <v>556</v>
      </c>
      <c r="I140" s="134" t="s">
        <v>1260</v>
      </c>
      <c r="J140" s="134" t="s">
        <v>1261</v>
      </c>
      <c r="K140" s="134"/>
    </row>
    <row r="141" spans="1:11" ht="12.9" customHeight="1">
      <c r="A141" s="134">
        <v>126</v>
      </c>
      <c r="B141" s="134">
        <v>7</v>
      </c>
      <c r="C141" s="134"/>
      <c r="D141" s="132" t="s">
        <v>424</v>
      </c>
      <c r="E141" s="134" t="s">
        <v>76</v>
      </c>
      <c r="F141" s="134"/>
      <c r="G141" s="133" t="s">
        <v>978</v>
      </c>
      <c r="H141" s="134" t="s">
        <v>978</v>
      </c>
      <c r="I141" s="134" t="s">
        <v>1260</v>
      </c>
      <c r="J141" s="134" t="s">
        <v>1261</v>
      </c>
      <c r="K141" s="134"/>
    </row>
    <row r="142" spans="1:11" ht="12.9" customHeight="1">
      <c r="B142" s="199" t="s">
        <v>17</v>
      </c>
    </row>
    <row r="143" spans="1:11" ht="12.9" customHeight="1">
      <c r="A143" s="134">
        <v>127</v>
      </c>
      <c r="B143" s="134">
        <v>1</v>
      </c>
      <c r="D143" s="132" t="s">
        <v>396</v>
      </c>
      <c r="E143" s="134" t="s">
        <v>76</v>
      </c>
      <c r="F143" s="134"/>
      <c r="G143" s="133" t="s">
        <v>1682</v>
      </c>
      <c r="H143" s="134" t="s">
        <v>1682</v>
      </c>
      <c r="I143" s="134" t="s">
        <v>1260</v>
      </c>
      <c r="J143" s="134" t="s">
        <v>1261</v>
      </c>
      <c r="K143" s="134"/>
    </row>
    <row r="144" spans="1:11" ht="12.9" customHeight="1">
      <c r="A144" s="134">
        <v>128</v>
      </c>
      <c r="B144" s="134">
        <v>2</v>
      </c>
      <c r="C144" s="134"/>
      <c r="D144" s="132" t="s">
        <v>551</v>
      </c>
      <c r="E144" s="134" t="s">
        <v>76</v>
      </c>
      <c r="F144" s="134"/>
      <c r="G144" s="133" t="s">
        <v>1684</v>
      </c>
      <c r="H144" s="134" t="s">
        <v>1684</v>
      </c>
      <c r="I144" s="134" t="s">
        <v>1260</v>
      </c>
      <c r="J144" s="134" t="s">
        <v>1261</v>
      </c>
      <c r="K144" s="134"/>
    </row>
    <row r="145" spans="1:11" ht="12.9" customHeight="1">
      <c r="A145" s="134">
        <v>129</v>
      </c>
      <c r="B145" s="134">
        <v>3</v>
      </c>
      <c r="C145" s="134"/>
      <c r="D145" s="132" t="s">
        <v>405</v>
      </c>
      <c r="E145" s="134" t="s">
        <v>406</v>
      </c>
      <c r="F145" s="134"/>
      <c r="G145" s="133" t="s">
        <v>1687</v>
      </c>
      <c r="H145" s="134" t="s">
        <v>1687</v>
      </c>
      <c r="I145" s="134" t="s">
        <v>1260</v>
      </c>
      <c r="J145" s="134" t="s">
        <v>1261</v>
      </c>
      <c r="K145" s="134"/>
    </row>
    <row r="146" spans="1:11" ht="12.9" customHeight="1">
      <c r="A146" s="134">
        <v>130</v>
      </c>
      <c r="B146" s="134">
        <v>4</v>
      </c>
      <c r="D146" s="132" t="s">
        <v>340</v>
      </c>
      <c r="E146" s="134" t="s">
        <v>287</v>
      </c>
      <c r="F146" s="134"/>
      <c r="G146" s="133" t="s">
        <v>1697</v>
      </c>
      <c r="H146" s="134" t="s">
        <v>1697</v>
      </c>
      <c r="I146" s="134" t="s">
        <v>1260</v>
      </c>
      <c r="J146" s="134" t="s">
        <v>1261</v>
      </c>
      <c r="K146" s="134"/>
    </row>
    <row r="147" spans="1:11" ht="12.9" customHeight="1">
      <c r="A147" s="134">
        <v>131</v>
      </c>
      <c r="B147" s="134">
        <v>5</v>
      </c>
      <c r="D147" s="132" t="s">
        <v>427</v>
      </c>
      <c r="E147" s="134" t="s">
        <v>1269</v>
      </c>
      <c r="F147" s="134"/>
      <c r="G147" s="133" t="s">
        <v>1681</v>
      </c>
      <c r="H147" s="134" t="s">
        <v>1681</v>
      </c>
      <c r="I147" s="134" t="s">
        <v>1260</v>
      </c>
      <c r="J147" s="134" t="s">
        <v>1261</v>
      </c>
      <c r="K147" s="134"/>
    </row>
    <row r="148" spans="1:11" ht="12.9" customHeight="1">
      <c r="A148" s="134">
        <v>132</v>
      </c>
      <c r="B148" s="134">
        <v>6</v>
      </c>
      <c r="D148" s="132" t="s">
        <v>413</v>
      </c>
      <c r="E148" s="134" t="s">
        <v>76</v>
      </c>
      <c r="F148" s="134"/>
      <c r="G148" s="133" t="s">
        <v>1680</v>
      </c>
      <c r="H148" s="134" t="s">
        <v>1680</v>
      </c>
      <c r="I148" s="134" t="s">
        <v>1260</v>
      </c>
      <c r="J148" s="134" t="s">
        <v>1261</v>
      </c>
      <c r="K148" s="134"/>
    </row>
    <row r="149" spans="1:11" ht="12.9" customHeight="1">
      <c r="B149" s="199" t="s">
        <v>1704</v>
      </c>
    </row>
    <row r="150" spans="1:11" ht="12.9" customHeight="1">
      <c r="A150" s="134">
        <v>133</v>
      </c>
      <c r="B150" s="134">
        <v>1</v>
      </c>
      <c r="D150" s="132" t="s">
        <v>533</v>
      </c>
      <c r="E150" s="134"/>
      <c r="F150" s="134"/>
      <c r="G150" s="133" t="s">
        <v>1711</v>
      </c>
      <c r="H150" s="134" t="s">
        <v>1711</v>
      </c>
      <c r="I150" s="134" t="s">
        <v>1260</v>
      </c>
      <c r="J150" s="134" t="s">
        <v>1261</v>
      </c>
      <c r="K150" s="134"/>
    </row>
    <row r="151" spans="1:11" ht="12.9" customHeight="1">
      <c r="A151" s="134">
        <v>134</v>
      </c>
      <c r="B151" s="134">
        <v>2</v>
      </c>
      <c r="D151" s="132" t="s">
        <v>304</v>
      </c>
      <c r="E151" s="134"/>
      <c r="F151" s="134"/>
      <c r="G151" s="133" t="s">
        <v>1716</v>
      </c>
      <c r="H151" s="134" t="s">
        <v>1716</v>
      </c>
      <c r="I151" s="134" t="s">
        <v>1260</v>
      </c>
      <c r="J151" s="134" t="s">
        <v>1261</v>
      </c>
      <c r="K151" s="134"/>
    </row>
    <row r="152" spans="1:11" ht="12.9" customHeight="1">
      <c r="A152" s="134">
        <v>135</v>
      </c>
      <c r="B152" s="134">
        <v>5</v>
      </c>
      <c r="C152" s="134"/>
      <c r="D152" s="132" t="s">
        <v>220</v>
      </c>
      <c r="E152" s="134"/>
      <c r="F152" s="134"/>
      <c r="G152" s="133" t="s">
        <v>1720</v>
      </c>
      <c r="H152" s="134" t="s">
        <v>1720</v>
      </c>
      <c r="I152" s="134" t="s">
        <v>1260</v>
      </c>
      <c r="J152" s="134" t="s">
        <v>1261</v>
      </c>
      <c r="K152" s="134"/>
    </row>
    <row r="153" spans="1:11" ht="12.9" customHeight="1">
      <c r="A153" s="134">
        <v>136</v>
      </c>
      <c r="B153" s="134">
        <v>6</v>
      </c>
      <c r="D153" s="132" t="s">
        <v>378</v>
      </c>
      <c r="E153" s="134"/>
      <c r="G153" s="535" t="s">
        <v>1721</v>
      </c>
      <c r="H153" s="535" t="s">
        <v>1721</v>
      </c>
      <c r="I153" s="536" t="s">
        <v>1260</v>
      </c>
      <c r="J153" s="536" t="s">
        <v>1261</v>
      </c>
      <c r="K153" s="134"/>
    </row>
    <row r="154" spans="1:11" ht="12.9" customHeight="1">
      <c r="A154" s="134">
        <v>137</v>
      </c>
      <c r="B154" s="134">
        <v>7</v>
      </c>
      <c r="D154" s="132" t="s">
        <v>185</v>
      </c>
      <c r="E154" s="134"/>
      <c r="G154" s="535" t="s">
        <v>1724</v>
      </c>
      <c r="H154" s="535" t="s">
        <v>1724</v>
      </c>
      <c r="I154" s="536" t="s">
        <v>1260</v>
      </c>
      <c r="J154" s="536" t="s">
        <v>1261</v>
      </c>
      <c r="K154" s="134"/>
    </row>
    <row r="155" spans="1:11" ht="12.9" customHeight="1">
      <c r="A155" s="134">
        <v>138</v>
      </c>
      <c r="B155" s="134">
        <v>4</v>
      </c>
      <c r="C155" s="134"/>
      <c r="D155" s="132" t="s">
        <v>224</v>
      </c>
      <c r="E155" s="134"/>
      <c r="F155" s="134"/>
      <c r="G155" s="133" t="s">
        <v>1719</v>
      </c>
      <c r="H155" s="134" t="s">
        <v>1719</v>
      </c>
      <c r="I155" s="134" t="s">
        <v>1260</v>
      </c>
      <c r="J155" s="134" t="s">
        <v>1261</v>
      </c>
      <c r="K155" s="134"/>
    </row>
    <row r="156" spans="1:11" ht="12.9" customHeight="1">
      <c r="A156" s="134">
        <v>139</v>
      </c>
      <c r="B156" s="134">
        <v>5</v>
      </c>
      <c r="D156" s="132" t="s">
        <v>547</v>
      </c>
      <c r="E156" s="134"/>
      <c r="F156" s="134"/>
      <c r="G156" s="133" t="s">
        <v>1708</v>
      </c>
      <c r="H156" s="134" t="s">
        <v>1708</v>
      </c>
      <c r="I156" s="134" t="s">
        <v>1260</v>
      </c>
      <c r="J156" s="134" t="s">
        <v>1261</v>
      </c>
      <c r="K156" s="134"/>
    </row>
  </sheetData>
  <autoFilter ref="J4:J78" xr:uid="{00000000-0009-0000-0000-000010000000}"/>
  <mergeCells count="11">
    <mergeCell ref="K4:K5"/>
    <mergeCell ref="F4:F5"/>
    <mergeCell ref="G4:G5"/>
    <mergeCell ref="H4:H5"/>
    <mergeCell ref="I4:I5"/>
    <mergeCell ref="J4:J5"/>
    <mergeCell ref="A4:A5"/>
    <mergeCell ref="B4:B5"/>
    <mergeCell ref="C4:C5"/>
    <mergeCell ref="D4:D5"/>
    <mergeCell ref="E4:E5"/>
  </mergeCells>
  <conditionalFormatting sqref="D1:D5">
    <cfRule type="duplicateValues" dxfId="449" priority="611" stopIfTrue="1"/>
  </conditionalFormatting>
  <conditionalFormatting sqref="D1:D142 D149 D157:D1048576">
    <cfRule type="duplicateValues" dxfId="448" priority="37"/>
  </conditionalFormatting>
  <conditionalFormatting sqref="D6">
    <cfRule type="duplicateValues" dxfId="447" priority="290" stopIfTrue="1"/>
    <cfRule type="duplicateValues" dxfId="446" priority="289" stopIfTrue="1"/>
    <cfRule type="duplicateValues" dxfId="445" priority="288" stopIfTrue="1"/>
    <cfRule type="duplicateValues" dxfId="444" priority="287" stopIfTrue="1"/>
    <cfRule type="duplicateValues" dxfId="443" priority="286" stopIfTrue="1"/>
    <cfRule type="duplicateValues" dxfId="442" priority="285" stopIfTrue="1"/>
    <cfRule type="duplicateValues" dxfId="441" priority="284" stopIfTrue="1"/>
    <cfRule type="duplicateValues" dxfId="440" priority="283" stopIfTrue="1"/>
    <cfRule type="duplicateValues" dxfId="439" priority="282" stopIfTrue="1"/>
    <cfRule type="duplicateValues" dxfId="438" priority="281" stopIfTrue="1"/>
    <cfRule type="duplicateValues" dxfId="437" priority="280" stopIfTrue="1"/>
    <cfRule type="duplicateValues" dxfId="436" priority="279" stopIfTrue="1"/>
    <cfRule type="duplicateValues" dxfId="435" priority="278" stopIfTrue="1"/>
    <cfRule type="duplicateValues" dxfId="434" priority="277" stopIfTrue="1"/>
    <cfRule type="duplicateValues" dxfId="433" priority="261" stopIfTrue="1"/>
    <cfRule type="duplicateValues" dxfId="432" priority="275" stopIfTrue="1"/>
    <cfRule type="duplicateValues" dxfId="431" priority="274" stopIfTrue="1"/>
    <cfRule type="duplicateValues" dxfId="430" priority="273" stopIfTrue="1"/>
    <cfRule type="duplicateValues" dxfId="429" priority="272" stopIfTrue="1"/>
    <cfRule type="duplicateValues" dxfId="428" priority="271" stopIfTrue="1"/>
    <cfRule type="duplicateValues" dxfId="427" priority="270" stopIfTrue="1"/>
    <cfRule type="duplicateValues" dxfId="426" priority="269" stopIfTrue="1"/>
    <cfRule type="duplicateValues" dxfId="425" priority="268" stopIfTrue="1"/>
    <cfRule type="duplicateValues" dxfId="424" priority="267" stopIfTrue="1"/>
    <cfRule type="duplicateValues" dxfId="423" priority="266" stopIfTrue="1"/>
    <cfRule type="duplicateValues" dxfId="422" priority="265" stopIfTrue="1"/>
    <cfRule type="duplicateValues" dxfId="421" priority="263" stopIfTrue="1"/>
    <cfRule type="duplicateValues" dxfId="420" priority="262" stopIfTrue="1"/>
    <cfRule type="duplicateValues" dxfId="419" priority="264" stopIfTrue="1"/>
    <cfRule type="duplicateValues" dxfId="418" priority="260" stopIfTrue="1"/>
    <cfRule type="duplicateValues" dxfId="417" priority="259" stopIfTrue="1"/>
    <cfRule type="duplicateValues" dxfId="416" priority="258" stopIfTrue="1"/>
    <cfRule type="duplicateValues" dxfId="415" priority="257" stopIfTrue="1"/>
    <cfRule type="duplicateValues" dxfId="414" priority="256" stopIfTrue="1"/>
    <cfRule type="duplicateValues" dxfId="413" priority="255" stopIfTrue="1"/>
    <cfRule type="duplicateValues" dxfId="412" priority="254" stopIfTrue="1"/>
    <cfRule type="duplicateValues" dxfId="411" priority="253" stopIfTrue="1"/>
    <cfRule type="duplicateValues" dxfId="410" priority="252" stopIfTrue="1"/>
    <cfRule type="duplicateValues" dxfId="409" priority="251" stopIfTrue="1"/>
    <cfRule type="duplicateValues" dxfId="408" priority="250" stopIfTrue="1"/>
    <cfRule type="duplicateValues" dxfId="407" priority="249" stopIfTrue="1"/>
    <cfRule type="duplicateValues" dxfId="406" priority="248" stopIfTrue="1"/>
    <cfRule type="duplicateValues" dxfId="405" priority="247" stopIfTrue="1"/>
    <cfRule type="duplicateValues" dxfId="404" priority="246" stopIfTrue="1"/>
    <cfRule type="duplicateValues" dxfId="403" priority="245" stopIfTrue="1"/>
    <cfRule type="duplicateValues" dxfId="402" priority="244" stopIfTrue="1"/>
    <cfRule type="duplicateValues" dxfId="401" priority="243" stopIfTrue="1"/>
    <cfRule type="duplicateValues" dxfId="400" priority="242" stopIfTrue="1"/>
    <cfRule type="duplicateValues" dxfId="399" priority="241" stopIfTrue="1"/>
    <cfRule type="duplicateValues" dxfId="398" priority="276" stopIfTrue="1"/>
  </conditionalFormatting>
  <conditionalFormatting sqref="D6:D31 D37">
    <cfRule type="duplicateValues" dxfId="397" priority="154"/>
  </conditionalFormatting>
  <conditionalFormatting sqref="D6:D35 D37">
    <cfRule type="duplicateValues" dxfId="396" priority="145"/>
  </conditionalFormatting>
  <conditionalFormatting sqref="D7">
    <cfRule type="duplicateValues" dxfId="395" priority="240" stopIfTrue="1"/>
    <cfRule type="duplicateValues" dxfId="394" priority="239" stopIfTrue="1"/>
    <cfRule type="duplicateValues" dxfId="393" priority="238" stopIfTrue="1"/>
    <cfRule type="duplicateValues" dxfId="392" priority="237" stopIfTrue="1"/>
    <cfRule type="duplicateValues" dxfId="391" priority="236" stopIfTrue="1"/>
    <cfRule type="duplicateValues" dxfId="390" priority="235" stopIfTrue="1"/>
  </conditionalFormatting>
  <conditionalFormatting sqref="D8 D1:D6 D37 D42:D45 D64 D98:D99 D104 D115 D134 D140:D142 D149 D157:D65168">
    <cfRule type="duplicateValues" dxfId="389" priority="510" stopIfTrue="1"/>
  </conditionalFormatting>
  <conditionalFormatting sqref="D8 D1:D6 D37 D42:D45 D64 D98:D99 D104 D115 D134 D140:D142 D149 D157:D65169">
    <cfRule type="duplicateValues" dxfId="388" priority="509" stopIfTrue="1"/>
  </conditionalFormatting>
  <conditionalFormatting sqref="D9:D10">
    <cfRule type="duplicateValues" dxfId="387" priority="234" stopIfTrue="1"/>
    <cfRule type="duplicateValues" dxfId="386" priority="233" stopIfTrue="1"/>
  </conditionalFormatting>
  <conditionalFormatting sqref="D11">
    <cfRule type="duplicateValues" dxfId="385" priority="232" stopIfTrue="1"/>
    <cfRule type="duplicateValues" dxfId="384" priority="231" stopIfTrue="1"/>
  </conditionalFormatting>
  <conditionalFormatting sqref="D12">
    <cfRule type="duplicateValues" dxfId="383" priority="230" stopIfTrue="1"/>
    <cfRule type="duplicateValues" dxfId="382" priority="229" stopIfTrue="1"/>
  </conditionalFormatting>
  <conditionalFormatting sqref="D13">
    <cfRule type="duplicateValues" dxfId="381" priority="228" stopIfTrue="1"/>
    <cfRule type="duplicateValues" dxfId="380" priority="227" stopIfTrue="1"/>
  </conditionalFormatting>
  <conditionalFormatting sqref="D14:D15">
    <cfRule type="duplicateValues" dxfId="379" priority="226" stopIfTrue="1"/>
    <cfRule type="duplicateValues" dxfId="378" priority="225" stopIfTrue="1"/>
  </conditionalFormatting>
  <conditionalFormatting sqref="D16">
    <cfRule type="duplicateValues" dxfId="377" priority="224" stopIfTrue="1"/>
    <cfRule type="duplicateValues" dxfId="376" priority="223" stopIfTrue="1"/>
  </conditionalFormatting>
  <conditionalFormatting sqref="D17">
    <cfRule type="duplicateValues" dxfId="375" priority="222" stopIfTrue="1"/>
    <cfRule type="duplicateValues" dxfId="374" priority="221" stopIfTrue="1"/>
  </conditionalFormatting>
  <conditionalFormatting sqref="D18">
    <cfRule type="duplicateValues" dxfId="373" priority="220" stopIfTrue="1"/>
    <cfRule type="duplicateValues" dxfId="372" priority="219" stopIfTrue="1"/>
  </conditionalFormatting>
  <conditionalFormatting sqref="D19">
    <cfRule type="duplicateValues" dxfId="371" priority="218" stopIfTrue="1"/>
    <cfRule type="duplicateValues" dxfId="370" priority="217" stopIfTrue="1"/>
  </conditionalFormatting>
  <conditionalFormatting sqref="D20">
    <cfRule type="duplicateValues" dxfId="369" priority="216" stopIfTrue="1"/>
    <cfRule type="duplicateValues" dxfId="368" priority="215" stopIfTrue="1"/>
  </conditionalFormatting>
  <conditionalFormatting sqref="D21">
    <cfRule type="duplicateValues" dxfId="367" priority="214" stopIfTrue="1"/>
    <cfRule type="duplicateValues" dxfId="366" priority="213" stopIfTrue="1"/>
  </conditionalFormatting>
  <conditionalFormatting sqref="D22">
    <cfRule type="duplicateValues" dxfId="365" priority="212" stopIfTrue="1"/>
    <cfRule type="duplicateValues" dxfId="364" priority="211" stopIfTrue="1"/>
  </conditionalFormatting>
  <conditionalFormatting sqref="D23">
    <cfRule type="duplicateValues" dxfId="363" priority="210" stopIfTrue="1"/>
    <cfRule type="duplicateValues" dxfId="362" priority="209" stopIfTrue="1"/>
  </conditionalFormatting>
  <conditionalFormatting sqref="D24">
    <cfRule type="duplicateValues" dxfId="361" priority="208" stopIfTrue="1"/>
    <cfRule type="duplicateValues" dxfId="360" priority="207" stopIfTrue="1"/>
  </conditionalFormatting>
  <conditionalFormatting sqref="D25">
    <cfRule type="duplicateValues" dxfId="359" priority="206" stopIfTrue="1"/>
    <cfRule type="duplicateValues" dxfId="358" priority="205" stopIfTrue="1"/>
  </conditionalFormatting>
  <conditionalFormatting sqref="D26">
    <cfRule type="duplicateValues" dxfId="357" priority="204" stopIfTrue="1"/>
    <cfRule type="duplicateValues" dxfId="356" priority="203" stopIfTrue="1"/>
  </conditionalFormatting>
  <conditionalFormatting sqref="D27">
    <cfRule type="duplicateValues" dxfId="355" priority="201" stopIfTrue="1"/>
    <cfRule type="duplicateValues" dxfId="354" priority="202" stopIfTrue="1"/>
  </conditionalFormatting>
  <conditionalFormatting sqref="D28">
    <cfRule type="duplicateValues" dxfId="353" priority="200" stopIfTrue="1"/>
    <cfRule type="duplicateValues" dxfId="352" priority="199" stopIfTrue="1"/>
  </conditionalFormatting>
  <conditionalFormatting sqref="D29">
    <cfRule type="duplicateValues" dxfId="351" priority="198" stopIfTrue="1"/>
    <cfRule type="duplicateValues" dxfId="350" priority="197" stopIfTrue="1"/>
  </conditionalFormatting>
  <conditionalFormatting sqref="D30">
    <cfRule type="duplicateValues" dxfId="349" priority="196" stopIfTrue="1"/>
    <cfRule type="duplicateValues" dxfId="348" priority="195" stopIfTrue="1"/>
  </conditionalFormatting>
  <conditionalFormatting sqref="D31">
    <cfRule type="duplicateValues" dxfId="347" priority="194" stopIfTrue="1"/>
    <cfRule type="duplicateValues" dxfId="346" priority="193" stopIfTrue="1"/>
  </conditionalFormatting>
  <conditionalFormatting sqref="D32">
    <cfRule type="duplicateValues" dxfId="345" priority="153" stopIfTrue="1"/>
    <cfRule type="duplicateValues" dxfId="344" priority="152" stopIfTrue="1"/>
  </conditionalFormatting>
  <conditionalFormatting sqref="D33">
    <cfRule type="duplicateValues" dxfId="343" priority="151" stopIfTrue="1"/>
    <cfRule type="duplicateValues" dxfId="342" priority="150" stopIfTrue="1"/>
  </conditionalFormatting>
  <conditionalFormatting sqref="D34">
    <cfRule type="duplicateValues" dxfId="341" priority="149" stopIfTrue="1"/>
    <cfRule type="duplicateValues" dxfId="340" priority="148" stopIfTrue="1"/>
  </conditionalFormatting>
  <conditionalFormatting sqref="D35">
    <cfRule type="duplicateValues" dxfId="339" priority="146" stopIfTrue="1"/>
    <cfRule type="duplicateValues" dxfId="338" priority="147" stopIfTrue="1"/>
  </conditionalFormatting>
  <conditionalFormatting sqref="D36">
    <cfRule type="duplicateValues" dxfId="337" priority="144" stopIfTrue="1"/>
    <cfRule type="duplicateValues" dxfId="336" priority="143" stopIfTrue="1"/>
  </conditionalFormatting>
  <conditionalFormatting sqref="D38">
    <cfRule type="duplicateValues" dxfId="335" priority="142" stopIfTrue="1"/>
    <cfRule type="duplicateValues" dxfId="334" priority="141" stopIfTrue="1"/>
  </conditionalFormatting>
  <conditionalFormatting sqref="D39">
    <cfRule type="duplicateValues" dxfId="333" priority="140" stopIfTrue="1"/>
    <cfRule type="duplicateValues" dxfId="332" priority="139" stopIfTrue="1"/>
  </conditionalFormatting>
  <conditionalFormatting sqref="D40">
    <cfRule type="duplicateValues" dxfId="331" priority="138" stopIfTrue="1"/>
    <cfRule type="duplicateValues" dxfId="330" priority="137" stopIfTrue="1"/>
  </conditionalFormatting>
  <conditionalFormatting sqref="D41">
    <cfRule type="duplicateValues" dxfId="329" priority="135" stopIfTrue="1"/>
    <cfRule type="duplicateValues" dxfId="328" priority="136" stopIfTrue="1"/>
  </conditionalFormatting>
  <conditionalFormatting sqref="D46">
    <cfRule type="duplicateValues" dxfId="327" priority="130" stopIfTrue="1"/>
    <cfRule type="duplicateValues" dxfId="326" priority="129" stopIfTrue="1"/>
  </conditionalFormatting>
  <conditionalFormatting sqref="D47:D48">
    <cfRule type="duplicateValues" dxfId="325" priority="128" stopIfTrue="1"/>
    <cfRule type="duplicateValues" dxfId="324" priority="127" stopIfTrue="1"/>
  </conditionalFormatting>
  <conditionalFormatting sqref="D49">
    <cfRule type="duplicateValues" dxfId="323" priority="122" stopIfTrue="1"/>
    <cfRule type="duplicateValues" dxfId="322" priority="121" stopIfTrue="1"/>
  </conditionalFormatting>
  <conditionalFormatting sqref="D50">
    <cfRule type="duplicateValues" dxfId="321" priority="120" stopIfTrue="1"/>
    <cfRule type="duplicateValues" dxfId="320" priority="119" stopIfTrue="1"/>
  </conditionalFormatting>
  <conditionalFormatting sqref="D51">
    <cfRule type="duplicateValues" dxfId="319" priority="118" stopIfTrue="1"/>
    <cfRule type="duplicateValues" dxfId="318" priority="117" stopIfTrue="1"/>
  </conditionalFormatting>
  <conditionalFormatting sqref="D52">
    <cfRule type="duplicateValues" dxfId="317" priority="116" stopIfTrue="1"/>
    <cfRule type="duplicateValues" dxfId="316" priority="115" stopIfTrue="1"/>
  </conditionalFormatting>
  <conditionalFormatting sqref="D53">
    <cfRule type="duplicateValues" dxfId="315" priority="114" stopIfTrue="1"/>
    <cfRule type="duplicateValues" dxfId="314" priority="113" stopIfTrue="1"/>
  </conditionalFormatting>
  <conditionalFormatting sqref="D54">
    <cfRule type="duplicateValues" dxfId="313" priority="112" stopIfTrue="1"/>
    <cfRule type="duplicateValues" dxfId="312" priority="111" stopIfTrue="1"/>
  </conditionalFormatting>
  <conditionalFormatting sqref="D55">
    <cfRule type="duplicateValues" dxfId="311" priority="110" stopIfTrue="1"/>
    <cfRule type="duplicateValues" dxfId="310" priority="109" stopIfTrue="1"/>
  </conditionalFormatting>
  <conditionalFormatting sqref="D56">
    <cfRule type="duplicateValues" dxfId="309" priority="108" stopIfTrue="1"/>
    <cfRule type="duplicateValues" dxfId="308" priority="107" stopIfTrue="1"/>
  </conditionalFormatting>
  <conditionalFormatting sqref="D57">
    <cfRule type="duplicateValues" dxfId="307" priority="106" stopIfTrue="1"/>
    <cfRule type="duplicateValues" dxfId="306" priority="105" stopIfTrue="1"/>
  </conditionalFormatting>
  <conditionalFormatting sqref="D58">
    <cfRule type="duplicateValues" dxfId="305" priority="104" stopIfTrue="1"/>
    <cfRule type="duplicateValues" dxfId="304" priority="103" stopIfTrue="1"/>
  </conditionalFormatting>
  <conditionalFormatting sqref="D59">
    <cfRule type="duplicateValues" dxfId="303" priority="102" stopIfTrue="1"/>
    <cfRule type="duplicateValues" dxfId="302" priority="101" stopIfTrue="1"/>
  </conditionalFormatting>
  <conditionalFormatting sqref="D60">
    <cfRule type="duplicateValues" dxfId="301" priority="100" stopIfTrue="1"/>
    <cfRule type="duplicateValues" dxfId="300" priority="99" stopIfTrue="1"/>
  </conditionalFormatting>
  <conditionalFormatting sqref="D61">
    <cfRule type="duplicateValues" dxfId="299" priority="98" stopIfTrue="1"/>
    <cfRule type="duplicateValues" dxfId="298" priority="97" stopIfTrue="1"/>
  </conditionalFormatting>
  <conditionalFormatting sqref="D62">
    <cfRule type="duplicateValues" dxfId="297" priority="96" stopIfTrue="1"/>
    <cfRule type="duplicateValues" dxfId="296" priority="95" stopIfTrue="1"/>
  </conditionalFormatting>
  <conditionalFormatting sqref="D63">
    <cfRule type="duplicateValues" dxfId="295" priority="94" stopIfTrue="1"/>
    <cfRule type="duplicateValues" dxfId="294" priority="93" stopIfTrue="1"/>
  </conditionalFormatting>
  <conditionalFormatting sqref="D65">
    <cfRule type="duplicateValues" dxfId="293" priority="92" stopIfTrue="1"/>
    <cfRule type="duplicateValues" dxfId="292" priority="91" stopIfTrue="1"/>
  </conditionalFormatting>
  <conditionalFormatting sqref="D66">
    <cfRule type="duplicateValues" dxfId="291" priority="90" stopIfTrue="1"/>
    <cfRule type="duplicateValues" dxfId="290" priority="89" stopIfTrue="1"/>
  </conditionalFormatting>
  <conditionalFormatting sqref="D67">
    <cfRule type="duplicateValues" dxfId="289" priority="88" stopIfTrue="1"/>
    <cfRule type="duplicateValues" dxfId="288" priority="87" stopIfTrue="1"/>
  </conditionalFormatting>
  <conditionalFormatting sqref="D68">
    <cfRule type="duplicateValues" dxfId="287" priority="86" stopIfTrue="1"/>
    <cfRule type="duplicateValues" dxfId="286" priority="85" stopIfTrue="1"/>
  </conditionalFormatting>
  <conditionalFormatting sqref="D69">
    <cfRule type="duplicateValues" dxfId="285" priority="84" stopIfTrue="1"/>
    <cfRule type="duplicateValues" dxfId="284" priority="83" stopIfTrue="1"/>
  </conditionalFormatting>
  <conditionalFormatting sqref="D70">
    <cfRule type="duplicateValues" dxfId="283" priority="82" stopIfTrue="1"/>
    <cfRule type="duplicateValues" dxfId="282" priority="81" stopIfTrue="1"/>
  </conditionalFormatting>
  <conditionalFormatting sqref="D71">
    <cfRule type="duplicateValues" dxfId="281" priority="80" stopIfTrue="1"/>
    <cfRule type="duplicateValues" dxfId="280" priority="79" stopIfTrue="1"/>
  </conditionalFormatting>
  <conditionalFormatting sqref="D72">
    <cfRule type="duplicateValues" dxfId="279" priority="78" stopIfTrue="1"/>
    <cfRule type="duplicateValues" dxfId="278" priority="77" stopIfTrue="1"/>
  </conditionalFormatting>
  <conditionalFormatting sqref="D73">
    <cfRule type="duplicateValues" dxfId="277" priority="76" stopIfTrue="1"/>
    <cfRule type="duplicateValues" dxfId="276" priority="75" stopIfTrue="1"/>
  </conditionalFormatting>
  <conditionalFormatting sqref="D74">
    <cfRule type="duplicateValues" dxfId="275" priority="74" stopIfTrue="1"/>
    <cfRule type="duplicateValues" dxfId="274" priority="73" stopIfTrue="1"/>
  </conditionalFormatting>
  <conditionalFormatting sqref="D75">
    <cfRule type="duplicateValues" dxfId="273" priority="71" stopIfTrue="1"/>
    <cfRule type="duplicateValues" dxfId="272" priority="72" stopIfTrue="1"/>
  </conditionalFormatting>
  <conditionalFormatting sqref="D76">
    <cfRule type="duplicateValues" dxfId="271" priority="70" stopIfTrue="1"/>
    <cfRule type="duplicateValues" dxfId="270" priority="69" stopIfTrue="1"/>
  </conditionalFormatting>
  <conditionalFormatting sqref="D77">
    <cfRule type="duplicateValues" dxfId="269" priority="68" stopIfTrue="1"/>
    <cfRule type="duplicateValues" dxfId="268" priority="67" stopIfTrue="1"/>
  </conditionalFormatting>
  <conditionalFormatting sqref="D78">
    <cfRule type="duplicateValues" dxfId="267" priority="66" stopIfTrue="1"/>
    <cfRule type="duplicateValues" dxfId="266" priority="65" stopIfTrue="1"/>
  </conditionalFormatting>
  <conditionalFormatting sqref="D80">
    <cfRule type="duplicateValues" dxfId="265" priority="64" stopIfTrue="1"/>
    <cfRule type="duplicateValues" dxfId="264" priority="63" stopIfTrue="1"/>
  </conditionalFormatting>
  <conditionalFormatting sqref="D81">
    <cfRule type="duplicateValues" dxfId="263" priority="62" stopIfTrue="1"/>
    <cfRule type="duplicateValues" dxfId="262" priority="61" stopIfTrue="1"/>
  </conditionalFormatting>
  <conditionalFormatting sqref="D82">
    <cfRule type="duplicateValues" dxfId="261" priority="60" stopIfTrue="1"/>
    <cfRule type="duplicateValues" dxfId="260" priority="59" stopIfTrue="1"/>
  </conditionalFormatting>
  <conditionalFormatting sqref="D83">
    <cfRule type="duplicateValues" dxfId="259" priority="58" stopIfTrue="1"/>
    <cfRule type="duplicateValues" dxfId="258" priority="57" stopIfTrue="1"/>
  </conditionalFormatting>
  <conditionalFormatting sqref="D84:D85">
    <cfRule type="duplicateValues" dxfId="257" priority="56" stopIfTrue="1"/>
    <cfRule type="duplicateValues" dxfId="256" priority="55" stopIfTrue="1"/>
  </conditionalFormatting>
  <conditionalFormatting sqref="D86">
    <cfRule type="duplicateValues" dxfId="255" priority="54" stopIfTrue="1"/>
    <cfRule type="duplicateValues" dxfId="254" priority="53" stopIfTrue="1"/>
  </conditionalFormatting>
  <conditionalFormatting sqref="D87">
    <cfRule type="duplicateValues" dxfId="253" priority="52" stopIfTrue="1"/>
    <cfRule type="duplicateValues" dxfId="252" priority="51" stopIfTrue="1"/>
  </conditionalFormatting>
  <conditionalFormatting sqref="D97">
    <cfRule type="duplicateValues" dxfId="251" priority="50" stopIfTrue="1"/>
    <cfRule type="duplicateValues" dxfId="250" priority="49" stopIfTrue="1"/>
  </conditionalFormatting>
  <conditionalFormatting sqref="D103">
    <cfRule type="duplicateValues" dxfId="249" priority="46"/>
    <cfRule type="duplicateValues" dxfId="248" priority="45" stopIfTrue="1"/>
    <cfRule type="duplicateValues" dxfId="247" priority="44" stopIfTrue="1"/>
  </conditionalFormatting>
  <conditionalFormatting sqref="D143">
    <cfRule type="duplicateValues" dxfId="246" priority="36" stopIfTrue="1"/>
    <cfRule type="duplicateValues" dxfId="245" priority="35" stopIfTrue="1"/>
    <cfRule type="duplicateValues" dxfId="244" priority="34"/>
  </conditionalFormatting>
  <conditionalFormatting sqref="D144">
    <cfRule type="duplicateValues" dxfId="243" priority="33" stopIfTrue="1"/>
    <cfRule type="duplicateValues" dxfId="242" priority="32" stopIfTrue="1"/>
    <cfRule type="duplicateValues" dxfId="241" priority="31"/>
  </conditionalFormatting>
  <conditionalFormatting sqref="D145">
    <cfRule type="duplicateValues" dxfId="240" priority="29" stopIfTrue="1"/>
    <cfRule type="duplicateValues" dxfId="239" priority="28"/>
    <cfRule type="duplicateValues" dxfId="238" priority="30" stopIfTrue="1"/>
  </conditionalFormatting>
  <conditionalFormatting sqref="D146">
    <cfRule type="duplicateValues" dxfId="237" priority="25"/>
    <cfRule type="duplicateValues" dxfId="236" priority="27" stopIfTrue="1"/>
    <cfRule type="duplicateValues" dxfId="235" priority="26" stopIfTrue="1"/>
  </conditionalFormatting>
  <conditionalFormatting sqref="D147">
    <cfRule type="duplicateValues" dxfId="234" priority="22"/>
    <cfRule type="duplicateValues" dxfId="233" priority="24" stopIfTrue="1"/>
    <cfRule type="duplicateValues" dxfId="232" priority="23" stopIfTrue="1"/>
  </conditionalFormatting>
  <conditionalFormatting sqref="D148">
    <cfRule type="duplicateValues" dxfId="231" priority="21" stopIfTrue="1"/>
    <cfRule type="duplicateValues" dxfId="230" priority="20" stopIfTrue="1"/>
    <cfRule type="duplicateValues" dxfId="229" priority="19"/>
  </conditionalFormatting>
  <conditionalFormatting sqref="D150:D151">
    <cfRule type="duplicateValues" dxfId="228" priority="18" stopIfTrue="1"/>
    <cfRule type="duplicateValues" dxfId="227" priority="17" stopIfTrue="1"/>
    <cfRule type="duplicateValues" dxfId="226" priority="16"/>
  </conditionalFormatting>
  <conditionalFormatting sqref="D152">
    <cfRule type="duplicateValues" dxfId="225" priority="15" stopIfTrue="1"/>
    <cfRule type="duplicateValues" dxfId="224" priority="14" stopIfTrue="1"/>
    <cfRule type="duplicateValues" dxfId="223" priority="13"/>
  </conditionalFormatting>
  <conditionalFormatting sqref="D153">
    <cfRule type="duplicateValues" dxfId="222" priority="12" stopIfTrue="1"/>
    <cfRule type="duplicateValues" dxfId="221" priority="10"/>
    <cfRule type="duplicateValues" dxfId="220" priority="11" stopIfTrue="1"/>
  </conditionalFormatting>
  <conditionalFormatting sqref="D154">
    <cfRule type="duplicateValues" dxfId="219" priority="9" stopIfTrue="1"/>
    <cfRule type="duplicateValues" dxfId="218" priority="8" stopIfTrue="1"/>
    <cfRule type="duplicateValues" dxfId="217" priority="7"/>
  </conditionalFormatting>
  <conditionalFormatting sqref="D155">
    <cfRule type="duplicateValues" dxfId="216" priority="6" stopIfTrue="1"/>
    <cfRule type="duplicateValues" dxfId="215" priority="4"/>
    <cfRule type="duplicateValues" dxfId="214" priority="5" stopIfTrue="1"/>
  </conditionalFormatting>
  <conditionalFormatting sqref="D156">
    <cfRule type="duplicateValues" dxfId="213" priority="3" stopIfTrue="1"/>
    <cfRule type="duplicateValues" dxfId="212" priority="2" stopIfTrue="1"/>
    <cfRule type="duplicateValues" dxfId="211" priority="1"/>
  </conditionalFormatting>
  <pageMargins left="0.7" right="0.7" top="0.75" bottom="0.75" header="0.3" footer="0.3"/>
  <drawing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TJ225"/>
  <sheetViews>
    <sheetView topLeftCell="A208" workbookViewId="0">
      <selection activeCell="I225" sqref="I225"/>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5.453125" style="160" customWidth="1"/>
    <col min="10" max="10" width="29.08984375" style="160" customWidth="1"/>
    <col min="11" max="178" width="7.90625" style="160"/>
    <col min="179" max="180" width="5.08984375" style="160" customWidth="1"/>
    <col min="181" max="181" width="5.36328125" style="160" customWidth="1"/>
    <col min="182" max="182" width="6.54296875" style="160" customWidth="1"/>
    <col min="183" max="183" width="8.6328125" style="160" customWidth="1"/>
    <col min="184" max="184" width="12.36328125" style="160" customWidth="1"/>
    <col min="185" max="185" width="10.54296875" style="160" customWidth="1"/>
    <col min="186" max="186" width="9.90625" style="160" customWidth="1"/>
    <col min="187" max="187" width="9.54296875" style="160" customWidth="1"/>
    <col min="188" max="193" width="8.08984375" style="160" customWidth="1"/>
    <col min="194" max="194" width="9.36328125" style="160" customWidth="1"/>
    <col min="195" max="195" width="8" style="160" customWidth="1"/>
    <col min="196" max="196" width="8.08984375" style="160" customWidth="1"/>
    <col min="197" max="197" width="7.453125" style="160" customWidth="1"/>
    <col min="198" max="198" width="7.6328125" style="160" customWidth="1"/>
    <col min="199" max="206" width="7.90625" style="160" hidden="1" customWidth="1"/>
    <col min="207" max="207" width="9.08984375" style="160" customWidth="1"/>
    <col min="208" max="208" width="8.6328125" style="160" customWidth="1"/>
    <col min="209" max="209" width="10.6328125" style="160" customWidth="1"/>
    <col min="210" max="210" width="25.453125" style="160" customWidth="1"/>
    <col min="211" max="211" width="14.36328125" style="160" customWidth="1"/>
    <col min="212" max="212" width="4.54296875" style="160" customWidth="1"/>
    <col min="213" max="213" width="9.90625" style="160" customWidth="1"/>
    <col min="214" max="214" width="9.54296875" style="160" customWidth="1"/>
    <col min="215" max="434" width="7.90625" style="160"/>
    <col min="435" max="436" width="5.08984375" style="160" customWidth="1"/>
    <col min="437" max="437" width="5.36328125" style="160" customWidth="1"/>
    <col min="438" max="438" width="6.54296875" style="160" customWidth="1"/>
    <col min="439" max="439" width="8.6328125" style="160" customWidth="1"/>
    <col min="440" max="440" width="12.36328125" style="160" customWidth="1"/>
    <col min="441" max="441" width="10.54296875" style="160" customWidth="1"/>
    <col min="442" max="442" width="9.90625" style="160" customWidth="1"/>
    <col min="443" max="443" width="9.54296875" style="160" customWidth="1"/>
    <col min="444" max="449" width="8.08984375" style="160" customWidth="1"/>
    <col min="450" max="450" width="9.36328125" style="160" customWidth="1"/>
    <col min="451" max="451" width="8" style="160" customWidth="1"/>
    <col min="452" max="452" width="8.08984375" style="160" customWidth="1"/>
    <col min="453" max="453" width="7.453125" style="160" customWidth="1"/>
    <col min="454" max="454" width="7.6328125" style="160" customWidth="1"/>
    <col min="455" max="462" width="7.90625" style="160" hidden="1" customWidth="1"/>
    <col min="463" max="463" width="9.08984375" style="160" customWidth="1"/>
    <col min="464" max="464" width="8.6328125" style="160" customWidth="1"/>
    <col min="465" max="465" width="10.6328125" style="160" customWidth="1"/>
    <col min="466" max="466" width="25.453125" style="160" customWidth="1"/>
    <col min="467" max="467" width="14.36328125" style="160" customWidth="1"/>
    <col min="468" max="468" width="4.54296875" style="160" customWidth="1"/>
    <col min="469" max="469" width="9.90625" style="160" customWidth="1"/>
    <col min="470" max="470" width="9.54296875" style="160" customWidth="1"/>
    <col min="471" max="690" width="7.90625" style="160"/>
    <col min="691" max="692" width="5.08984375" style="160" customWidth="1"/>
    <col min="693" max="693" width="5.36328125" style="160" customWidth="1"/>
    <col min="694" max="694" width="6.54296875" style="160" customWidth="1"/>
    <col min="695" max="695" width="8.6328125" style="160" customWidth="1"/>
    <col min="696" max="696" width="12.36328125" style="160" customWidth="1"/>
    <col min="697" max="697" width="10.54296875" style="160" customWidth="1"/>
    <col min="698" max="698" width="9.90625" style="160" customWidth="1"/>
    <col min="699" max="699" width="9.54296875" style="160" customWidth="1"/>
    <col min="700" max="705" width="8.08984375" style="160" customWidth="1"/>
    <col min="706" max="706" width="9.36328125" style="160" customWidth="1"/>
    <col min="707" max="707" width="8" style="160" customWidth="1"/>
    <col min="708" max="708" width="8.08984375" style="160" customWidth="1"/>
    <col min="709" max="709" width="7.453125" style="160" customWidth="1"/>
    <col min="710" max="710" width="7.6328125" style="160" customWidth="1"/>
    <col min="711" max="718" width="7.90625" style="160" hidden="1" customWidth="1"/>
    <col min="719" max="719" width="9.08984375" style="160" customWidth="1"/>
    <col min="720" max="720" width="8.6328125" style="160" customWidth="1"/>
    <col min="721" max="721" width="10.6328125" style="160" customWidth="1"/>
    <col min="722" max="722" width="25.453125" style="160" customWidth="1"/>
    <col min="723" max="723" width="14.36328125" style="160" customWidth="1"/>
    <col min="724" max="724" width="4.54296875" style="160" customWidth="1"/>
    <col min="725" max="725" width="9.90625" style="160" customWidth="1"/>
    <col min="726" max="726" width="9.54296875" style="160" customWidth="1"/>
    <col min="727" max="946" width="7.90625" style="160"/>
    <col min="947" max="948" width="5.08984375" style="160" customWidth="1"/>
    <col min="949" max="949" width="5.36328125" style="160" customWidth="1"/>
    <col min="950" max="950" width="6.54296875" style="160" customWidth="1"/>
    <col min="951" max="951" width="8.6328125" style="160" customWidth="1"/>
    <col min="952" max="952" width="12.36328125" style="160" customWidth="1"/>
    <col min="953" max="953" width="10.54296875" style="160" customWidth="1"/>
    <col min="954" max="954" width="9.90625" style="160" customWidth="1"/>
    <col min="955" max="955" width="9.54296875" style="160" customWidth="1"/>
    <col min="956" max="961" width="8.08984375" style="160" customWidth="1"/>
    <col min="962" max="962" width="9.36328125" style="160" customWidth="1"/>
    <col min="963" max="963" width="8" style="160" customWidth="1"/>
    <col min="964" max="964" width="8.08984375" style="160" customWidth="1"/>
    <col min="965" max="965" width="7.453125" style="160" customWidth="1"/>
    <col min="966" max="966" width="7.6328125" style="160" customWidth="1"/>
    <col min="967" max="974" width="7.90625" style="160" hidden="1" customWidth="1"/>
    <col min="975" max="975" width="9.08984375" style="160" customWidth="1"/>
    <col min="976" max="976" width="8.6328125" style="160" customWidth="1"/>
    <col min="977" max="977" width="10.6328125" style="160" customWidth="1"/>
    <col min="978" max="978" width="25.453125" style="160" customWidth="1"/>
    <col min="979" max="979" width="14.36328125" style="160" customWidth="1"/>
    <col min="980" max="980" width="4.54296875" style="160" customWidth="1"/>
    <col min="981" max="981" width="9.90625" style="160" customWidth="1"/>
    <col min="982" max="982" width="9.54296875" style="160" customWidth="1"/>
    <col min="983" max="1202" width="7.90625" style="160"/>
    <col min="1203" max="1204" width="5.08984375" style="160" customWidth="1"/>
    <col min="1205" max="1205" width="5.36328125" style="160" customWidth="1"/>
    <col min="1206" max="1206" width="6.54296875" style="160" customWidth="1"/>
    <col min="1207" max="1207" width="8.6328125" style="160" customWidth="1"/>
    <col min="1208" max="1208" width="12.36328125" style="160" customWidth="1"/>
    <col min="1209" max="1209" width="10.54296875" style="160" customWidth="1"/>
    <col min="1210" max="1210" width="9.90625" style="160" customWidth="1"/>
    <col min="1211" max="1211" width="9.54296875" style="160" customWidth="1"/>
    <col min="1212" max="1217" width="8.08984375" style="160" customWidth="1"/>
    <col min="1218" max="1218" width="9.36328125" style="160" customWidth="1"/>
    <col min="1219" max="1219" width="8" style="160" customWidth="1"/>
    <col min="1220" max="1220" width="8.08984375" style="160" customWidth="1"/>
    <col min="1221" max="1221" width="7.453125" style="160" customWidth="1"/>
    <col min="1222" max="1222" width="7.6328125" style="160" customWidth="1"/>
    <col min="1223" max="1230" width="7.90625" style="160" hidden="1" customWidth="1"/>
    <col min="1231" max="1231" width="9.08984375" style="160" customWidth="1"/>
    <col min="1232" max="1232" width="8.6328125" style="160" customWidth="1"/>
    <col min="1233" max="1233" width="10.6328125" style="160" customWidth="1"/>
    <col min="1234" max="1234" width="25.453125" style="160" customWidth="1"/>
    <col min="1235" max="1235" width="14.36328125" style="160" customWidth="1"/>
    <col min="1236" max="1236" width="4.54296875" style="160" customWidth="1"/>
    <col min="1237" max="1237" width="9.90625" style="160" customWidth="1"/>
    <col min="1238" max="1238" width="9.54296875" style="160" customWidth="1"/>
    <col min="1239" max="1458" width="7.90625" style="160"/>
    <col min="1459" max="1460" width="5.08984375" style="160" customWidth="1"/>
    <col min="1461" max="1461" width="5.36328125" style="160" customWidth="1"/>
    <col min="1462" max="1462" width="6.54296875" style="160" customWidth="1"/>
    <col min="1463" max="1463" width="8.6328125" style="160" customWidth="1"/>
    <col min="1464" max="1464" width="12.36328125" style="160" customWidth="1"/>
    <col min="1465" max="1465" width="10.54296875" style="160" customWidth="1"/>
    <col min="1466" max="1466" width="9.90625" style="160" customWidth="1"/>
    <col min="1467" max="1467" width="9.54296875" style="160" customWidth="1"/>
    <col min="1468" max="1473" width="8.08984375" style="160" customWidth="1"/>
    <col min="1474" max="1474" width="9.36328125" style="160" customWidth="1"/>
    <col min="1475" max="1475" width="8" style="160" customWidth="1"/>
    <col min="1476" max="1476" width="8.08984375" style="160" customWidth="1"/>
    <col min="1477" max="1477" width="7.453125" style="160" customWidth="1"/>
    <col min="1478" max="1478" width="7.6328125" style="160" customWidth="1"/>
    <col min="1479" max="1486" width="7.90625" style="160" hidden="1" customWidth="1"/>
    <col min="1487" max="1487" width="9.08984375" style="160" customWidth="1"/>
    <col min="1488" max="1488" width="8.6328125" style="160" customWidth="1"/>
    <col min="1489" max="1489" width="10.6328125" style="160" customWidth="1"/>
    <col min="1490" max="1490" width="25.453125" style="160" customWidth="1"/>
    <col min="1491" max="1491" width="14.36328125" style="160" customWidth="1"/>
    <col min="1492" max="1492" width="4.54296875" style="160" customWidth="1"/>
    <col min="1493" max="1493" width="9.90625" style="160" customWidth="1"/>
    <col min="1494" max="1494" width="9.54296875" style="160" customWidth="1"/>
    <col min="1495" max="1714" width="7.90625" style="160"/>
    <col min="1715" max="1716" width="5.08984375" style="160" customWidth="1"/>
    <col min="1717" max="1717" width="5.36328125" style="160" customWidth="1"/>
    <col min="1718" max="1718" width="6.54296875" style="160" customWidth="1"/>
    <col min="1719" max="1719" width="8.6328125" style="160" customWidth="1"/>
    <col min="1720" max="1720" width="12.36328125" style="160" customWidth="1"/>
    <col min="1721" max="1721" width="10.54296875" style="160" customWidth="1"/>
    <col min="1722" max="1722" width="9.90625" style="160" customWidth="1"/>
    <col min="1723" max="1723" width="9.54296875" style="160" customWidth="1"/>
    <col min="1724" max="1729" width="8.08984375" style="160" customWidth="1"/>
    <col min="1730" max="1730" width="9.36328125" style="160" customWidth="1"/>
    <col min="1731" max="1731" width="8" style="160" customWidth="1"/>
    <col min="1732" max="1732" width="8.08984375" style="160" customWidth="1"/>
    <col min="1733" max="1733" width="7.453125" style="160" customWidth="1"/>
    <col min="1734" max="1734" width="7.6328125" style="160" customWidth="1"/>
    <col min="1735" max="1742" width="7.90625" style="160" hidden="1" customWidth="1"/>
    <col min="1743" max="1743" width="9.08984375" style="160" customWidth="1"/>
    <col min="1744" max="1744" width="8.6328125" style="160" customWidth="1"/>
    <col min="1745" max="1745" width="10.6328125" style="160" customWidth="1"/>
    <col min="1746" max="1746" width="25.453125" style="160" customWidth="1"/>
    <col min="1747" max="1747" width="14.36328125" style="160" customWidth="1"/>
    <col min="1748" max="1748" width="4.54296875" style="160" customWidth="1"/>
    <col min="1749" max="1749" width="9.90625" style="160" customWidth="1"/>
    <col min="1750" max="1750" width="9.54296875" style="160" customWidth="1"/>
    <col min="1751" max="1970" width="7.90625" style="160"/>
    <col min="1971" max="1972" width="5.08984375" style="160" customWidth="1"/>
    <col min="1973" max="1973" width="5.36328125" style="160" customWidth="1"/>
    <col min="1974" max="1974" width="6.54296875" style="160" customWidth="1"/>
    <col min="1975" max="1975" width="8.6328125" style="160" customWidth="1"/>
    <col min="1976" max="1976" width="12.36328125" style="160" customWidth="1"/>
    <col min="1977" max="1977" width="10.54296875" style="160" customWidth="1"/>
    <col min="1978" max="1978" width="9.90625" style="160" customWidth="1"/>
    <col min="1979" max="1979" width="9.54296875" style="160" customWidth="1"/>
    <col min="1980" max="1985" width="8.08984375" style="160" customWidth="1"/>
    <col min="1986" max="1986" width="9.36328125" style="160" customWidth="1"/>
    <col min="1987" max="1987" width="8" style="160" customWidth="1"/>
    <col min="1988" max="1988" width="8.08984375" style="160" customWidth="1"/>
    <col min="1989" max="1989" width="7.453125" style="160" customWidth="1"/>
    <col min="1990" max="1990" width="7.6328125" style="160" customWidth="1"/>
    <col min="1991" max="1998" width="7.90625" style="160" hidden="1" customWidth="1"/>
    <col min="1999" max="1999" width="9.08984375" style="160" customWidth="1"/>
    <col min="2000" max="2000" width="8.6328125" style="160" customWidth="1"/>
    <col min="2001" max="2001" width="10.6328125" style="160" customWidth="1"/>
    <col min="2002" max="2002" width="25.453125" style="160" customWidth="1"/>
    <col min="2003" max="2003" width="14.36328125" style="160" customWidth="1"/>
    <col min="2004" max="2004" width="4.54296875" style="160" customWidth="1"/>
    <col min="2005" max="2005" width="9.90625" style="160" customWidth="1"/>
    <col min="2006" max="2006" width="9.54296875" style="160" customWidth="1"/>
    <col min="2007" max="2226" width="7.90625" style="160"/>
    <col min="2227" max="2228" width="5.08984375" style="160" customWidth="1"/>
    <col min="2229" max="2229" width="5.36328125" style="160" customWidth="1"/>
    <col min="2230" max="2230" width="6.54296875" style="160" customWidth="1"/>
    <col min="2231" max="2231" width="8.6328125" style="160" customWidth="1"/>
    <col min="2232" max="2232" width="12.36328125" style="160" customWidth="1"/>
    <col min="2233" max="2233" width="10.54296875" style="160" customWidth="1"/>
    <col min="2234" max="2234" width="9.90625" style="160" customWidth="1"/>
    <col min="2235" max="2235" width="9.54296875" style="160" customWidth="1"/>
    <col min="2236" max="2241" width="8.08984375" style="160" customWidth="1"/>
    <col min="2242" max="2242" width="9.36328125" style="160" customWidth="1"/>
    <col min="2243" max="2243" width="8" style="160" customWidth="1"/>
    <col min="2244" max="2244" width="8.08984375" style="160" customWidth="1"/>
    <col min="2245" max="2245" width="7.453125" style="160" customWidth="1"/>
    <col min="2246" max="2246" width="7.6328125" style="160" customWidth="1"/>
    <col min="2247" max="2254" width="7.90625" style="160" hidden="1" customWidth="1"/>
    <col min="2255" max="2255" width="9.08984375" style="160" customWidth="1"/>
    <col min="2256" max="2256" width="8.6328125" style="160" customWidth="1"/>
    <col min="2257" max="2257" width="10.6328125" style="160" customWidth="1"/>
    <col min="2258" max="2258" width="25.453125" style="160" customWidth="1"/>
    <col min="2259" max="2259" width="14.36328125" style="160" customWidth="1"/>
    <col min="2260" max="2260" width="4.54296875" style="160" customWidth="1"/>
    <col min="2261" max="2261" width="9.90625" style="160" customWidth="1"/>
    <col min="2262" max="2262" width="9.54296875" style="160" customWidth="1"/>
    <col min="2263" max="2482" width="7.90625" style="160"/>
    <col min="2483" max="2484" width="5.08984375" style="160" customWidth="1"/>
    <col min="2485" max="2485" width="5.36328125" style="160" customWidth="1"/>
    <col min="2486" max="2486" width="6.54296875" style="160" customWidth="1"/>
    <col min="2487" max="2487" width="8.6328125" style="160" customWidth="1"/>
    <col min="2488" max="2488" width="12.36328125" style="160" customWidth="1"/>
    <col min="2489" max="2489" width="10.54296875" style="160" customWidth="1"/>
    <col min="2490" max="2490" width="9.90625" style="160" customWidth="1"/>
    <col min="2491" max="2491" width="9.54296875" style="160" customWidth="1"/>
    <col min="2492" max="2497" width="8.08984375" style="160" customWidth="1"/>
    <col min="2498" max="2498" width="9.36328125" style="160" customWidth="1"/>
    <col min="2499" max="2499" width="8" style="160" customWidth="1"/>
    <col min="2500" max="2500" width="8.08984375" style="160" customWidth="1"/>
    <col min="2501" max="2501" width="7.453125" style="160" customWidth="1"/>
    <col min="2502" max="2502" width="7.6328125" style="160" customWidth="1"/>
    <col min="2503" max="2510" width="7.90625" style="160" hidden="1" customWidth="1"/>
    <col min="2511" max="2511" width="9.08984375" style="160" customWidth="1"/>
    <col min="2512" max="2512" width="8.6328125" style="160" customWidth="1"/>
    <col min="2513" max="2513" width="10.6328125" style="160" customWidth="1"/>
    <col min="2514" max="2514" width="25.453125" style="160" customWidth="1"/>
    <col min="2515" max="2515" width="14.36328125" style="160" customWidth="1"/>
    <col min="2516" max="2516" width="4.54296875" style="160" customWidth="1"/>
    <col min="2517" max="2517" width="9.90625" style="160" customWidth="1"/>
    <col min="2518" max="2518" width="9.54296875" style="160" customWidth="1"/>
    <col min="2519" max="2738" width="7.90625" style="160"/>
    <col min="2739" max="2740" width="5.08984375" style="160" customWidth="1"/>
    <col min="2741" max="2741" width="5.36328125" style="160" customWidth="1"/>
    <col min="2742" max="2742" width="6.54296875" style="160" customWidth="1"/>
    <col min="2743" max="2743" width="8.6328125" style="160" customWidth="1"/>
    <col min="2744" max="2744" width="12.36328125" style="160" customWidth="1"/>
    <col min="2745" max="2745" width="10.54296875" style="160" customWidth="1"/>
    <col min="2746" max="2746" width="9.90625" style="160" customWidth="1"/>
    <col min="2747" max="2747" width="9.54296875" style="160" customWidth="1"/>
    <col min="2748" max="2753" width="8.08984375" style="160" customWidth="1"/>
    <col min="2754" max="2754" width="9.36328125" style="160" customWidth="1"/>
    <col min="2755" max="2755" width="8" style="160" customWidth="1"/>
    <col min="2756" max="2756" width="8.08984375" style="160" customWidth="1"/>
    <col min="2757" max="2757" width="7.453125" style="160" customWidth="1"/>
    <col min="2758" max="2758" width="7.6328125" style="160" customWidth="1"/>
    <col min="2759" max="2766" width="7.90625" style="160" hidden="1" customWidth="1"/>
    <col min="2767" max="2767" width="9.08984375" style="160" customWidth="1"/>
    <col min="2768" max="2768" width="8.6328125" style="160" customWidth="1"/>
    <col min="2769" max="2769" width="10.6328125" style="160" customWidth="1"/>
    <col min="2770" max="2770" width="25.453125" style="160" customWidth="1"/>
    <col min="2771" max="2771" width="14.36328125" style="160" customWidth="1"/>
    <col min="2772" max="2772" width="4.54296875" style="160" customWidth="1"/>
    <col min="2773" max="2773" width="9.90625" style="160" customWidth="1"/>
    <col min="2774" max="2774" width="9.54296875" style="160" customWidth="1"/>
    <col min="2775" max="2994" width="7.90625" style="160"/>
    <col min="2995" max="2996" width="5.08984375" style="160" customWidth="1"/>
    <col min="2997" max="2997" width="5.36328125" style="160" customWidth="1"/>
    <col min="2998" max="2998" width="6.54296875" style="160" customWidth="1"/>
    <col min="2999" max="2999" width="8.6328125" style="160" customWidth="1"/>
    <col min="3000" max="3000" width="12.36328125" style="160" customWidth="1"/>
    <col min="3001" max="3001" width="10.54296875" style="160" customWidth="1"/>
    <col min="3002" max="3002" width="9.90625" style="160" customWidth="1"/>
    <col min="3003" max="3003" width="9.54296875" style="160" customWidth="1"/>
    <col min="3004" max="3009" width="8.08984375" style="160" customWidth="1"/>
    <col min="3010" max="3010" width="9.36328125" style="160" customWidth="1"/>
    <col min="3011" max="3011" width="8" style="160" customWidth="1"/>
    <col min="3012" max="3012" width="8.08984375" style="160" customWidth="1"/>
    <col min="3013" max="3013" width="7.453125" style="160" customWidth="1"/>
    <col min="3014" max="3014" width="7.6328125" style="160" customWidth="1"/>
    <col min="3015" max="3022" width="7.90625" style="160" hidden="1" customWidth="1"/>
    <col min="3023" max="3023" width="9.08984375" style="160" customWidth="1"/>
    <col min="3024" max="3024" width="8.6328125" style="160" customWidth="1"/>
    <col min="3025" max="3025" width="10.6328125" style="160" customWidth="1"/>
    <col min="3026" max="3026" width="25.453125" style="160" customWidth="1"/>
    <col min="3027" max="3027" width="14.36328125" style="160" customWidth="1"/>
    <col min="3028" max="3028" width="4.54296875" style="160" customWidth="1"/>
    <col min="3029" max="3029" width="9.90625" style="160" customWidth="1"/>
    <col min="3030" max="3030" width="9.54296875" style="160" customWidth="1"/>
    <col min="3031" max="3250" width="7.90625" style="160"/>
    <col min="3251" max="3252" width="5.08984375" style="160" customWidth="1"/>
    <col min="3253" max="3253" width="5.36328125" style="160" customWidth="1"/>
    <col min="3254" max="3254" width="6.54296875" style="160" customWidth="1"/>
    <col min="3255" max="3255" width="8.6328125" style="160" customWidth="1"/>
    <col min="3256" max="3256" width="12.36328125" style="160" customWidth="1"/>
    <col min="3257" max="3257" width="10.54296875" style="160" customWidth="1"/>
    <col min="3258" max="3258" width="9.90625" style="160" customWidth="1"/>
    <col min="3259" max="3259" width="9.54296875" style="160" customWidth="1"/>
    <col min="3260" max="3265" width="8.08984375" style="160" customWidth="1"/>
    <col min="3266" max="3266" width="9.36328125" style="160" customWidth="1"/>
    <col min="3267" max="3267" width="8" style="160" customWidth="1"/>
    <col min="3268" max="3268" width="8.08984375" style="160" customWidth="1"/>
    <col min="3269" max="3269" width="7.453125" style="160" customWidth="1"/>
    <col min="3270" max="3270" width="7.6328125" style="160" customWidth="1"/>
    <col min="3271" max="3278" width="7.90625" style="160" hidden="1" customWidth="1"/>
    <col min="3279" max="3279" width="9.08984375" style="160" customWidth="1"/>
    <col min="3280" max="3280" width="8.6328125" style="160" customWidth="1"/>
    <col min="3281" max="3281" width="10.6328125" style="160" customWidth="1"/>
    <col min="3282" max="3282" width="25.453125" style="160" customWidth="1"/>
    <col min="3283" max="3283" width="14.36328125" style="160" customWidth="1"/>
    <col min="3284" max="3284" width="4.54296875" style="160" customWidth="1"/>
    <col min="3285" max="3285" width="9.90625" style="160" customWidth="1"/>
    <col min="3286" max="3286" width="9.54296875" style="160" customWidth="1"/>
    <col min="3287" max="3506" width="7.90625" style="160"/>
    <col min="3507" max="3508" width="5.08984375" style="160" customWidth="1"/>
    <col min="3509" max="3509" width="5.36328125" style="160" customWidth="1"/>
    <col min="3510" max="3510" width="6.54296875" style="160" customWidth="1"/>
    <col min="3511" max="3511" width="8.6328125" style="160" customWidth="1"/>
    <col min="3512" max="3512" width="12.36328125" style="160" customWidth="1"/>
    <col min="3513" max="3513" width="10.54296875" style="160" customWidth="1"/>
    <col min="3514" max="3514" width="9.90625" style="160" customWidth="1"/>
    <col min="3515" max="3515" width="9.54296875" style="160" customWidth="1"/>
    <col min="3516" max="3521" width="8.08984375" style="160" customWidth="1"/>
    <col min="3522" max="3522" width="9.36328125" style="160" customWidth="1"/>
    <col min="3523" max="3523" width="8" style="160" customWidth="1"/>
    <col min="3524" max="3524" width="8.08984375" style="160" customWidth="1"/>
    <col min="3525" max="3525" width="7.453125" style="160" customWidth="1"/>
    <col min="3526" max="3526" width="7.6328125" style="160" customWidth="1"/>
    <col min="3527" max="3534" width="7.90625" style="160" hidden="1" customWidth="1"/>
    <col min="3535" max="3535" width="9.08984375" style="160" customWidth="1"/>
    <col min="3536" max="3536" width="8.6328125" style="160" customWidth="1"/>
    <col min="3537" max="3537" width="10.6328125" style="160" customWidth="1"/>
    <col min="3538" max="3538" width="25.453125" style="160" customWidth="1"/>
    <col min="3539" max="3539" width="14.36328125" style="160" customWidth="1"/>
    <col min="3540" max="3540" width="4.54296875" style="160" customWidth="1"/>
    <col min="3541" max="3541" width="9.90625" style="160" customWidth="1"/>
    <col min="3542" max="3542" width="9.54296875" style="160" customWidth="1"/>
    <col min="3543" max="3762" width="7.90625" style="160"/>
    <col min="3763" max="3764" width="5.08984375" style="160" customWidth="1"/>
    <col min="3765" max="3765" width="5.36328125" style="160" customWidth="1"/>
    <col min="3766" max="3766" width="6.54296875" style="160" customWidth="1"/>
    <col min="3767" max="3767" width="8.6328125" style="160" customWidth="1"/>
    <col min="3768" max="3768" width="12.36328125" style="160" customWidth="1"/>
    <col min="3769" max="3769" width="10.54296875" style="160" customWidth="1"/>
    <col min="3770" max="3770" width="9.90625" style="160" customWidth="1"/>
    <col min="3771" max="3771" width="9.54296875" style="160" customWidth="1"/>
    <col min="3772" max="3777" width="8.08984375" style="160" customWidth="1"/>
    <col min="3778" max="3778" width="9.36328125" style="160" customWidth="1"/>
    <col min="3779" max="3779" width="8" style="160" customWidth="1"/>
    <col min="3780" max="3780" width="8.08984375" style="160" customWidth="1"/>
    <col min="3781" max="3781" width="7.453125" style="160" customWidth="1"/>
    <col min="3782" max="3782" width="7.6328125" style="160" customWidth="1"/>
    <col min="3783" max="3790" width="7.90625" style="160" hidden="1" customWidth="1"/>
    <col min="3791" max="3791" width="9.08984375" style="160" customWidth="1"/>
    <col min="3792" max="3792" width="8.6328125" style="160" customWidth="1"/>
    <col min="3793" max="3793" width="10.6328125" style="160" customWidth="1"/>
    <col min="3794" max="3794" width="25.453125" style="160" customWidth="1"/>
    <col min="3795" max="3795" width="14.36328125" style="160" customWidth="1"/>
    <col min="3796" max="3796" width="4.54296875" style="160" customWidth="1"/>
    <col min="3797" max="3797" width="9.90625" style="160" customWidth="1"/>
    <col min="3798" max="3798" width="9.54296875" style="160" customWidth="1"/>
    <col min="3799" max="4018" width="7.90625" style="160"/>
    <col min="4019" max="4020" width="5.08984375" style="160" customWidth="1"/>
    <col min="4021" max="4021" width="5.36328125" style="160" customWidth="1"/>
    <col min="4022" max="4022" width="6.54296875" style="160" customWidth="1"/>
    <col min="4023" max="4023" width="8.6328125" style="160" customWidth="1"/>
    <col min="4024" max="4024" width="12.36328125" style="160" customWidth="1"/>
    <col min="4025" max="4025" width="10.54296875" style="160" customWidth="1"/>
    <col min="4026" max="4026" width="9.90625" style="160" customWidth="1"/>
    <col min="4027" max="4027" width="9.54296875" style="160" customWidth="1"/>
    <col min="4028" max="4033" width="8.08984375" style="160" customWidth="1"/>
    <col min="4034" max="4034" width="9.36328125" style="160" customWidth="1"/>
    <col min="4035" max="4035" width="8" style="160" customWidth="1"/>
    <col min="4036" max="4036" width="8.08984375" style="160" customWidth="1"/>
    <col min="4037" max="4037" width="7.453125" style="160" customWidth="1"/>
    <col min="4038" max="4038" width="7.6328125" style="160" customWidth="1"/>
    <col min="4039" max="4046" width="7.90625" style="160" hidden="1" customWidth="1"/>
    <col min="4047" max="4047" width="9.08984375" style="160" customWidth="1"/>
    <col min="4048" max="4048" width="8.6328125" style="160" customWidth="1"/>
    <col min="4049" max="4049" width="10.6328125" style="160" customWidth="1"/>
    <col min="4050" max="4050" width="25.453125" style="160" customWidth="1"/>
    <col min="4051" max="4051" width="14.36328125" style="160" customWidth="1"/>
    <col min="4052" max="4052" width="4.54296875" style="160" customWidth="1"/>
    <col min="4053" max="4053" width="9.90625" style="160" customWidth="1"/>
    <col min="4054" max="4054" width="9.54296875" style="160" customWidth="1"/>
    <col min="4055" max="4274" width="7.90625" style="160"/>
    <col min="4275" max="4276" width="5.08984375" style="160" customWidth="1"/>
    <col min="4277" max="4277" width="5.36328125" style="160" customWidth="1"/>
    <col min="4278" max="4278" width="6.54296875" style="160" customWidth="1"/>
    <col min="4279" max="4279" width="8.6328125" style="160" customWidth="1"/>
    <col min="4280" max="4280" width="12.36328125" style="160" customWidth="1"/>
    <col min="4281" max="4281" width="10.54296875" style="160" customWidth="1"/>
    <col min="4282" max="4282" width="9.90625" style="160" customWidth="1"/>
    <col min="4283" max="4283" width="9.54296875" style="160" customWidth="1"/>
    <col min="4284" max="4289" width="8.08984375" style="160" customWidth="1"/>
    <col min="4290" max="4290" width="9.36328125" style="160" customWidth="1"/>
    <col min="4291" max="4291" width="8" style="160" customWidth="1"/>
    <col min="4292" max="4292" width="8.08984375" style="160" customWidth="1"/>
    <col min="4293" max="4293" width="7.453125" style="160" customWidth="1"/>
    <col min="4294" max="4294" width="7.6328125" style="160" customWidth="1"/>
    <col min="4295" max="4302" width="7.90625" style="160" hidden="1" customWidth="1"/>
    <col min="4303" max="4303" width="9.08984375" style="160" customWidth="1"/>
    <col min="4304" max="4304" width="8.6328125" style="160" customWidth="1"/>
    <col min="4305" max="4305" width="10.6328125" style="160" customWidth="1"/>
    <col min="4306" max="4306" width="25.453125" style="160" customWidth="1"/>
    <col min="4307" max="4307" width="14.36328125" style="160" customWidth="1"/>
    <col min="4308" max="4308" width="4.54296875" style="160" customWidth="1"/>
    <col min="4309" max="4309" width="9.90625" style="160" customWidth="1"/>
    <col min="4310" max="4310" width="9.54296875" style="160" customWidth="1"/>
    <col min="4311" max="4530" width="7.90625" style="160"/>
    <col min="4531" max="4532" width="5.08984375" style="160" customWidth="1"/>
    <col min="4533" max="4533" width="5.36328125" style="160" customWidth="1"/>
    <col min="4534" max="4534" width="6.54296875" style="160" customWidth="1"/>
    <col min="4535" max="4535" width="8.6328125" style="160" customWidth="1"/>
    <col min="4536" max="4536" width="12.36328125" style="160" customWidth="1"/>
    <col min="4537" max="4537" width="10.54296875" style="160" customWidth="1"/>
    <col min="4538" max="4538" width="9.90625" style="160" customWidth="1"/>
    <col min="4539" max="4539" width="9.54296875" style="160" customWidth="1"/>
    <col min="4540" max="4545" width="8.08984375" style="160" customWidth="1"/>
    <col min="4546" max="4546" width="9.36328125" style="160" customWidth="1"/>
    <col min="4547" max="4547" width="8" style="160" customWidth="1"/>
    <col min="4548" max="4548" width="8.08984375" style="160" customWidth="1"/>
    <col min="4549" max="4549" width="7.453125" style="160" customWidth="1"/>
    <col min="4550" max="4550" width="7.6328125" style="160" customWidth="1"/>
    <col min="4551" max="4558" width="7.90625" style="160" hidden="1" customWidth="1"/>
    <col min="4559" max="4559" width="9.08984375" style="160" customWidth="1"/>
    <col min="4560" max="4560" width="8.6328125" style="160" customWidth="1"/>
    <col min="4561" max="4561" width="10.6328125" style="160" customWidth="1"/>
    <col min="4562" max="4562" width="25.453125" style="160" customWidth="1"/>
    <col min="4563" max="4563" width="14.36328125" style="160" customWidth="1"/>
    <col min="4564" max="4564" width="4.54296875" style="160" customWidth="1"/>
    <col min="4565" max="4565" width="9.90625" style="160" customWidth="1"/>
    <col min="4566" max="4566" width="9.54296875" style="160" customWidth="1"/>
    <col min="4567" max="4786" width="7.90625" style="160"/>
    <col min="4787" max="4788" width="5.08984375" style="160" customWidth="1"/>
    <col min="4789" max="4789" width="5.36328125" style="160" customWidth="1"/>
    <col min="4790" max="4790" width="6.54296875" style="160" customWidth="1"/>
    <col min="4791" max="4791" width="8.6328125" style="160" customWidth="1"/>
    <col min="4792" max="4792" width="12.36328125" style="160" customWidth="1"/>
    <col min="4793" max="4793" width="10.54296875" style="160" customWidth="1"/>
    <col min="4794" max="4794" width="9.90625" style="160" customWidth="1"/>
    <col min="4795" max="4795" width="9.54296875" style="160" customWidth="1"/>
    <col min="4796" max="4801" width="8.08984375" style="160" customWidth="1"/>
    <col min="4802" max="4802" width="9.36328125" style="160" customWidth="1"/>
    <col min="4803" max="4803" width="8" style="160" customWidth="1"/>
    <col min="4804" max="4804" width="8.08984375" style="160" customWidth="1"/>
    <col min="4805" max="4805" width="7.453125" style="160" customWidth="1"/>
    <col min="4806" max="4806" width="7.6328125" style="160" customWidth="1"/>
    <col min="4807" max="4814" width="7.90625" style="160" hidden="1" customWidth="1"/>
    <col min="4815" max="4815" width="9.08984375" style="160" customWidth="1"/>
    <col min="4816" max="4816" width="8.6328125" style="160" customWidth="1"/>
    <col min="4817" max="4817" width="10.6328125" style="160" customWidth="1"/>
    <col min="4818" max="4818" width="25.453125" style="160" customWidth="1"/>
    <col min="4819" max="4819" width="14.36328125" style="160" customWidth="1"/>
    <col min="4820" max="4820" width="4.54296875" style="160" customWidth="1"/>
    <col min="4821" max="4821" width="9.90625" style="160" customWidth="1"/>
    <col min="4822" max="4822" width="9.54296875" style="160" customWidth="1"/>
    <col min="4823" max="5042" width="7.90625" style="160"/>
    <col min="5043" max="5044" width="5.08984375" style="160" customWidth="1"/>
    <col min="5045" max="5045" width="5.36328125" style="160" customWidth="1"/>
    <col min="5046" max="5046" width="6.54296875" style="160" customWidth="1"/>
    <col min="5047" max="5047" width="8.6328125" style="160" customWidth="1"/>
    <col min="5048" max="5048" width="12.36328125" style="160" customWidth="1"/>
    <col min="5049" max="5049" width="10.54296875" style="160" customWidth="1"/>
    <col min="5050" max="5050" width="9.90625" style="160" customWidth="1"/>
    <col min="5051" max="5051" width="9.54296875" style="160" customWidth="1"/>
    <col min="5052" max="5057" width="8.08984375" style="160" customWidth="1"/>
    <col min="5058" max="5058" width="9.36328125" style="160" customWidth="1"/>
    <col min="5059" max="5059" width="8" style="160" customWidth="1"/>
    <col min="5060" max="5060" width="8.08984375" style="160" customWidth="1"/>
    <col min="5061" max="5061" width="7.453125" style="160" customWidth="1"/>
    <col min="5062" max="5062" width="7.6328125" style="160" customWidth="1"/>
    <col min="5063" max="5070" width="7.90625" style="160" hidden="1" customWidth="1"/>
    <col min="5071" max="5071" width="9.08984375" style="160" customWidth="1"/>
    <col min="5072" max="5072" width="8.6328125" style="160" customWidth="1"/>
    <col min="5073" max="5073" width="10.6328125" style="160" customWidth="1"/>
    <col min="5074" max="5074" width="25.453125" style="160" customWidth="1"/>
    <col min="5075" max="5075" width="14.36328125" style="160" customWidth="1"/>
    <col min="5076" max="5076" width="4.54296875" style="160" customWidth="1"/>
    <col min="5077" max="5077" width="9.90625" style="160" customWidth="1"/>
    <col min="5078" max="5078" width="9.54296875" style="160" customWidth="1"/>
    <col min="5079" max="5298" width="7.90625" style="160"/>
    <col min="5299" max="5300" width="5.08984375" style="160" customWidth="1"/>
    <col min="5301" max="5301" width="5.36328125" style="160" customWidth="1"/>
    <col min="5302" max="5302" width="6.54296875" style="160" customWidth="1"/>
    <col min="5303" max="5303" width="8.6328125" style="160" customWidth="1"/>
    <col min="5304" max="5304" width="12.36328125" style="160" customWidth="1"/>
    <col min="5305" max="5305" width="10.54296875" style="160" customWidth="1"/>
    <col min="5306" max="5306" width="9.90625" style="160" customWidth="1"/>
    <col min="5307" max="5307" width="9.54296875" style="160" customWidth="1"/>
    <col min="5308" max="5313" width="8.08984375" style="160" customWidth="1"/>
    <col min="5314" max="5314" width="9.36328125" style="160" customWidth="1"/>
    <col min="5315" max="5315" width="8" style="160" customWidth="1"/>
    <col min="5316" max="5316" width="8.08984375" style="160" customWidth="1"/>
    <col min="5317" max="5317" width="7.453125" style="160" customWidth="1"/>
    <col min="5318" max="5318" width="7.6328125" style="160" customWidth="1"/>
    <col min="5319" max="5326" width="7.90625" style="160" hidden="1" customWidth="1"/>
    <col min="5327" max="5327" width="9.08984375" style="160" customWidth="1"/>
    <col min="5328" max="5328" width="8.6328125" style="160" customWidth="1"/>
    <col min="5329" max="5329" width="10.6328125" style="160" customWidth="1"/>
    <col min="5330" max="5330" width="25.453125" style="160" customWidth="1"/>
    <col min="5331" max="5331" width="14.36328125" style="160" customWidth="1"/>
    <col min="5332" max="5332" width="4.54296875" style="160" customWidth="1"/>
    <col min="5333" max="5333" width="9.90625" style="160" customWidth="1"/>
    <col min="5334" max="5334" width="9.54296875" style="160" customWidth="1"/>
    <col min="5335" max="5554" width="7.90625" style="160"/>
    <col min="5555" max="5556" width="5.08984375" style="160" customWidth="1"/>
    <col min="5557" max="5557" width="5.36328125" style="160" customWidth="1"/>
    <col min="5558" max="5558" width="6.54296875" style="160" customWidth="1"/>
    <col min="5559" max="5559" width="8.6328125" style="160" customWidth="1"/>
    <col min="5560" max="5560" width="12.36328125" style="160" customWidth="1"/>
    <col min="5561" max="5561" width="10.54296875" style="160" customWidth="1"/>
    <col min="5562" max="5562" width="9.90625" style="160" customWidth="1"/>
    <col min="5563" max="5563" width="9.54296875" style="160" customWidth="1"/>
    <col min="5564" max="5569" width="8.08984375" style="160" customWidth="1"/>
    <col min="5570" max="5570" width="9.36328125" style="160" customWidth="1"/>
    <col min="5571" max="5571" width="8" style="160" customWidth="1"/>
    <col min="5572" max="5572" width="8.08984375" style="160" customWidth="1"/>
    <col min="5573" max="5573" width="7.453125" style="160" customWidth="1"/>
    <col min="5574" max="5574" width="7.6328125" style="160" customWidth="1"/>
    <col min="5575" max="5582" width="7.90625" style="160" hidden="1" customWidth="1"/>
    <col min="5583" max="5583" width="9.08984375" style="160" customWidth="1"/>
    <col min="5584" max="5584" width="8.6328125" style="160" customWidth="1"/>
    <col min="5585" max="5585" width="10.6328125" style="160" customWidth="1"/>
    <col min="5586" max="5586" width="25.453125" style="160" customWidth="1"/>
    <col min="5587" max="5587" width="14.36328125" style="160" customWidth="1"/>
    <col min="5588" max="5588" width="4.54296875" style="160" customWidth="1"/>
    <col min="5589" max="5589" width="9.90625" style="160" customWidth="1"/>
    <col min="5590" max="5590" width="9.54296875" style="160" customWidth="1"/>
    <col min="5591" max="5810" width="7.90625" style="160"/>
    <col min="5811" max="5812" width="5.08984375" style="160" customWidth="1"/>
    <col min="5813" max="5813" width="5.36328125" style="160" customWidth="1"/>
    <col min="5814" max="5814" width="6.54296875" style="160" customWidth="1"/>
    <col min="5815" max="5815" width="8.6328125" style="160" customWidth="1"/>
    <col min="5816" max="5816" width="12.36328125" style="160" customWidth="1"/>
    <col min="5817" max="5817" width="10.54296875" style="160" customWidth="1"/>
    <col min="5818" max="5818" width="9.90625" style="160" customWidth="1"/>
    <col min="5819" max="5819" width="9.54296875" style="160" customWidth="1"/>
    <col min="5820" max="5825" width="8.08984375" style="160" customWidth="1"/>
    <col min="5826" max="5826" width="9.36328125" style="160" customWidth="1"/>
    <col min="5827" max="5827" width="8" style="160" customWidth="1"/>
    <col min="5828" max="5828" width="8.08984375" style="160" customWidth="1"/>
    <col min="5829" max="5829" width="7.453125" style="160" customWidth="1"/>
    <col min="5830" max="5830" width="7.6328125" style="160" customWidth="1"/>
    <col min="5831" max="5838" width="7.90625" style="160" hidden="1" customWidth="1"/>
    <col min="5839" max="5839" width="9.08984375" style="160" customWidth="1"/>
    <col min="5840" max="5840" width="8.6328125" style="160" customWidth="1"/>
    <col min="5841" max="5841" width="10.6328125" style="160" customWidth="1"/>
    <col min="5842" max="5842" width="25.453125" style="160" customWidth="1"/>
    <col min="5843" max="5843" width="14.36328125" style="160" customWidth="1"/>
    <col min="5844" max="5844" width="4.54296875" style="160" customWidth="1"/>
    <col min="5845" max="5845" width="9.90625" style="160" customWidth="1"/>
    <col min="5846" max="5846" width="9.54296875" style="160" customWidth="1"/>
    <col min="5847" max="6066" width="7.90625" style="160"/>
    <col min="6067" max="6068" width="5.08984375" style="160" customWidth="1"/>
    <col min="6069" max="6069" width="5.36328125" style="160" customWidth="1"/>
    <col min="6070" max="6070" width="6.54296875" style="160" customWidth="1"/>
    <col min="6071" max="6071" width="8.6328125" style="160" customWidth="1"/>
    <col min="6072" max="6072" width="12.36328125" style="160" customWidth="1"/>
    <col min="6073" max="6073" width="10.54296875" style="160" customWidth="1"/>
    <col min="6074" max="6074" width="9.90625" style="160" customWidth="1"/>
    <col min="6075" max="6075" width="9.54296875" style="160" customWidth="1"/>
    <col min="6076" max="6081" width="8.08984375" style="160" customWidth="1"/>
    <col min="6082" max="6082" width="9.36328125" style="160" customWidth="1"/>
    <col min="6083" max="6083" width="8" style="160" customWidth="1"/>
    <col min="6084" max="6084" width="8.08984375" style="160" customWidth="1"/>
    <col min="6085" max="6085" width="7.453125" style="160" customWidth="1"/>
    <col min="6086" max="6086" width="7.6328125" style="160" customWidth="1"/>
    <col min="6087" max="6094" width="7.90625" style="160" hidden="1" customWidth="1"/>
    <col min="6095" max="6095" width="9.08984375" style="160" customWidth="1"/>
    <col min="6096" max="6096" width="8.6328125" style="160" customWidth="1"/>
    <col min="6097" max="6097" width="10.6328125" style="160" customWidth="1"/>
    <col min="6098" max="6098" width="25.453125" style="160" customWidth="1"/>
    <col min="6099" max="6099" width="14.36328125" style="160" customWidth="1"/>
    <col min="6100" max="6100" width="4.54296875" style="160" customWidth="1"/>
    <col min="6101" max="6101" width="9.90625" style="160" customWidth="1"/>
    <col min="6102" max="6102" width="9.54296875" style="160" customWidth="1"/>
    <col min="6103" max="6322" width="7.90625" style="160"/>
    <col min="6323" max="6324" width="5.08984375" style="160" customWidth="1"/>
    <col min="6325" max="6325" width="5.36328125" style="160" customWidth="1"/>
    <col min="6326" max="6326" width="6.54296875" style="160" customWidth="1"/>
    <col min="6327" max="6327" width="8.6328125" style="160" customWidth="1"/>
    <col min="6328" max="6328" width="12.36328125" style="160" customWidth="1"/>
    <col min="6329" max="6329" width="10.54296875" style="160" customWidth="1"/>
    <col min="6330" max="6330" width="9.90625" style="160" customWidth="1"/>
    <col min="6331" max="6331" width="9.54296875" style="160" customWidth="1"/>
    <col min="6332" max="6337" width="8.08984375" style="160" customWidth="1"/>
    <col min="6338" max="6338" width="9.36328125" style="160" customWidth="1"/>
    <col min="6339" max="6339" width="8" style="160" customWidth="1"/>
    <col min="6340" max="6340" width="8.08984375" style="160" customWidth="1"/>
    <col min="6341" max="6341" width="7.453125" style="160" customWidth="1"/>
    <col min="6342" max="6342" width="7.6328125" style="160" customWidth="1"/>
    <col min="6343" max="6350" width="7.90625" style="160" hidden="1" customWidth="1"/>
    <col min="6351" max="6351" width="9.08984375" style="160" customWidth="1"/>
    <col min="6352" max="6352" width="8.6328125" style="160" customWidth="1"/>
    <col min="6353" max="6353" width="10.6328125" style="160" customWidth="1"/>
    <col min="6354" max="6354" width="25.453125" style="160" customWidth="1"/>
    <col min="6355" max="6355" width="14.36328125" style="160" customWidth="1"/>
    <col min="6356" max="6356" width="4.54296875" style="160" customWidth="1"/>
    <col min="6357" max="6357" width="9.90625" style="160" customWidth="1"/>
    <col min="6358" max="6358" width="9.54296875" style="160" customWidth="1"/>
    <col min="6359" max="6578" width="7.90625" style="160"/>
    <col min="6579" max="6580" width="5.08984375" style="160" customWidth="1"/>
    <col min="6581" max="6581" width="5.36328125" style="160" customWidth="1"/>
    <col min="6582" max="6582" width="6.54296875" style="160" customWidth="1"/>
    <col min="6583" max="6583" width="8.6328125" style="160" customWidth="1"/>
    <col min="6584" max="6584" width="12.36328125" style="160" customWidth="1"/>
    <col min="6585" max="6585" width="10.54296875" style="160" customWidth="1"/>
    <col min="6586" max="6586" width="9.90625" style="160" customWidth="1"/>
    <col min="6587" max="6587" width="9.54296875" style="160" customWidth="1"/>
    <col min="6588" max="6593" width="8.08984375" style="160" customWidth="1"/>
    <col min="6594" max="6594" width="9.36328125" style="160" customWidth="1"/>
    <col min="6595" max="6595" width="8" style="160" customWidth="1"/>
    <col min="6596" max="6596" width="8.08984375" style="160" customWidth="1"/>
    <col min="6597" max="6597" width="7.453125" style="160" customWidth="1"/>
    <col min="6598" max="6598" width="7.6328125" style="160" customWidth="1"/>
    <col min="6599" max="6606" width="7.90625" style="160" hidden="1" customWidth="1"/>
    <col min="6607" max="6607" width="9.08984375" style="160" customWidth="1"/>
    <col min="6608" max="6608" width="8.6328125" style="160" customWidth="1"/>
    <col min="6609" max="6609" width="10.6328125" style="160" customWidth="1"/>
    <col min="6610" max="6610" width="25.453125" style="160" customWidth="1"/>
    <col min="6611" max="6611" width="14.36328125" style="160" customWidth="1"/>
    <col min="6612" max="6612" width="4.54296875" style="160" customWidth="1"/>
    <col min="6613" max="6613" width="9.90625" style="160" customWidth="1"/>
    <col min="6614" max="6614" width="9.54296875" style="160" customWidth="1"/>
    <col min="6615" max="6834" width="7.90625" style="160"/>
    <col min="6835" max="6836" width="5.08984375" style="160" customWidth="1"/>
    <col min="6837" max="6837" width="5.36328125" style="160" customWidth="1"/>
    <col min="6838" max="6838" width="6.54296875" style="160" customWidth="1"/>
    <col min="6839" max="6839" width="8.6328125" style="160" customWidth="1"/>
    <col min="6840" max="6840" width="12.36328125" style="160" customWidth="1"/>
    <col min="6841" max="6841" width="10.54296875" style="160" customWidth="1"/>
    <col min="6842" max="6842" width="9.90625" style="160" customWidth="1"/>
    <col min="6843" max="6843" width="9.54296875" style="160" customWidth="1"/>
    <col min="6844" max="6849" width="8.08984375" style="160" customWidth="1"/>
    <col min="6850" max="6850" width="9.36328125" style="160" customWidth="1"/>
    <col min="6851" max="6851" width="8" style="160" customWidth="1"/>
    <col min="6852" max="6852" width="8.08984375" style="160" customWidth="1"/>
    <col min="6853" max="6853" width="7.453125" style="160" customWidth="1"/>
    <col min="6854" max="6854" width="7.6328125" style="160" customWidth="1"/>
    <col min="6855" max="6862" width="7.90625" style="160" hidden="1" customWidth="1"/>
    <col min="6863" max="6863" width="9.08984375" style="160" customWidth="1"/>
    <col min="6864" max="6864" width="8.6328125" style="160" customWidth="1"/>
    <col min="6865" max="6865" width="10.6328125" style="160" customWidth="1"/>
    <col min="6866" max="6866" width="25.453125" style="160" customWidth="1"/>
    <col min="6867" max="6867" width="14.36328125" style="160" customWidth="1"/>
    <col min="6868" max="6868" width="4.54296875" style="160" customWidth="1"/>
    <col min="6869" max="6869" width="9.90625" style="160" customWidth="1"/>
    <col min="6870" max="6870" width="9.54296875" style="160" customWidth="1"/>
    <col min="6871" max="7090" width="7.90625" style="160"/>
    <col min="7091" max="7092" width="5.08984375" style="160" customWidth="1"/>
    <col min="7093" max="7093" width="5.36328125" style="160" customWidth="1"/>
    <col min="7094" max="7094" width="6.54296875" style="160" customWidth="1"/>
    <col min="7095" max="7095" width="8.6328125" style="160" customWidth="1"/>
    <col min="7096" max="7096" width="12.36328125" style="160" customWidth="1"/>
    <col min="7097" max="7097" width="10.54296875" style="160" customWidth="1"/>
    <col min="7098" max="7098" width="9.90625" style="160" customWidth="1"/>
    <col min="7099" max="7099" width="9.54296875" style="160" customWidth="1"/>
    <col min="7100" max="7105" width="8.08984375" style="160" customWidth="1"/>
    <col min="7106" max="7106" width="9.36328125" style="160" customWidth="1"/>
    <col min="7107" max="7107" width="8" style="160" customWidth="1"/>
    <col min="7108" max="7108" width="8.08984375" style="160" customWidth="1"/>
    <col min="7109" max="7109" width="7.453125" style="160" customWidth="1"/>
    <col min="7110" max="7110" width="7.6328125" style="160" customWidth="1"/>
    <col min="7111" max="7118" width="7.90625" style="160" hidden="1" customWidth="1"/>
    <col min="7119" max="7119" width="9.08984375" style="160" customWidth="1"/>
    <col min="7120" max="7120" width="8.6328125" style="160" customWidth="1"/>
    <col min="7121" max="7121" width="10.6328125" style="160" customWidth="1"/>
    <col min="7122" max="7122" width="25.453125" style="160" customWidth="1"/>
    <col min="7123" max="7123" width="14.36328125" style="160" customWidth="1"/>
    <col min="7124" max="7124" width="4.54296875" style="160" customWidth="1"/>
    <col min="7125" max="7125" width="9.90625" style="160" customWidth="1"/>
    <col min="7126" max="7126" width="9.54296875" style="160" customWidth="1"/>
    <col min="7127" max="7346" width="7.90625" style="160"/>
    <col min="7347" max="7348" width="5.08984375" style="160" customWidth="1"/>
    <col min="7349" max="7349" width="5.36328125" style="160" customWidth="1"/>
    <col min="7350" max="7350" width="6.54296875" style="160" customWidth="1"/>
    <col min="7351" max="7351" width="8.6328125" style="160" customWidth="1"/>
    <col min="7352" max="7352" width="12.36328125" style="160" customWidth="1"/>
    <col min="7353" max="7353" width="10.54296875" style="160" customWidth="1"/>
    <col min="7354" max="7354" width="9.90625" style="160" customWidth="1"/>
    <col min="7355" max="7355" width="9.54296875" style="160" customWidth="1"/>
    <col min="7356" max="7361" width="8.08984375" style="160" customWidth="1"/>
    <col min="7362" max="7362" width="9.36328125" style="160" customWidth="1"/>
    <col min="7363" max="7363" width="8" style="160" customWidth="1"/>
    <col min="7364" max="7364" width="8.08984375" style="160" customWidth="1"/>
    <col min="7365" max="7365" width="7.453125" style="160" customWidth="1"/>
    <col min="7366" max="7366" width="7.6328125" style="160" customWidth="1"/>
    <col min="7367" max="7374" width="7.90625" style="160" hidden="1" customWidth="1"/>
    <col min="7375" max="7375" width="9.08984375" style="160" customWidth="1"/>
    <col min="7376" max="7376" width="8.6328125" style="160" customWidth="1"/>
    <col min="7377" max="7377" width="10.6328125" style="160" customWidth="1"/>
    <col min="7378" max="7378" width="25.453125" style="160" customWidth="1"/>
    <col min="7379" max="7379" width="14.36328125" style="160" customWidth="1"/>
    <col min="7380" max="7380" width="4.54296875" style="160" customWidth="1"/>
    <col min="7381" max="7381" width="9.90625" style="160" customWidth="1"/>
    <col min="7382" max="7382" width="9.54296875" style="160" customWidth="1"/>
    <col min="7383" max="7602" width="7.90625" style="160"/>
    <col min="7603" max="7604" width="5.08984375" style="160" customWidth="1"/>
    <col min="7605" max="7605" width="5.36328125" style="160" customWidth="1"/>
    <col min="7606" max="7606" width="6.54296875" style="160" customWidth="1"/>
    <col min="7607" max="7607" width="8.6328125" style="160" customWidth="1"/>
    <col min="7608" max="7608" width="12.36328125" style="160" customWidth="1"/>
    <col min="7609" max="7609" width="10.54296875" style="160" customWidth="1"/>
    <col min="7610" max="7610" width="9.90625" style="160" customWidth="1"/>
    <col min="7611" max="7611" width="9.54296875" style="160" customWidth="1"/>
    <col min="7612" max="7617" width="8.08984375" style="160" customWidth="1"/>
    <col min="7618" max="7618" width="9.36328125" style="160" customWidth="1"/>
    <col min="7619" max="7619" width="8" style="160" customWidth="1"/>
    <col min="7620" max="7620" width="8.08984375" style="160" customWidth="1"/>
    <col min="7621" max="7621" width="7.453125" style="160" customWidth="1"/>
    <col min="7622" max="7622" width="7.6328125" style="160" customWidth="1"/>
    <col min="7623" max="7630" width="7.90625" style="160" hidden="1" customWidth="1"/>
    <col min="7631" max="7631" width="9.08984375" style="160" customWidth="1"/>
    <col min="7632" max="7632" width="8.6328125" style="160" customWidth="1"/>
    <col min="7633" max="7633" width="10.6328125" style="160" customWidth="1"/>
    <col min="7634" max="7634" width="25.453125" style="160" customWidth="1"/>
    <col min="7635" max="7635" width="14.36328125" style="160" customWidth="1"/>
    <col min="7636" max="7636" width="4.54296875" style="160" customWidth="1"/>
    <col min="7637" max="7637" width="9.90625" style="160" customWidth="1"/>
    <col min="7638" max="7638" width="9.54296875" style="160" customWidth="1"/>
    <col min="7639" max="7858" width="7.90625" style="160"/>
    <col min="7859" max="7860" width="5.08984375" style="160" customWidth="1"/>
    <col min="7861" max="7861" width="5.36328125" style="160" customWidth="1"/>
    <col min="7862" max="7862" width="6.54296875" style="160" customWidth="1"/>
    <col min="7863" max="7863" width="8.6328125" style="160" customWidth="1"/>
    <col min="7864" max="7864" width="12.36328125" style="160" customWidth="1"/>
    <col min="7865" max="7865" width="10.54296875" style="160" customWidth="1"/>
    <col min="7866" max="7866" width="9.90625" style="160" customWidth="1"/>
    <col min="7867" max="7867" width="9.54296875" style="160" customWidth="1"/>
    <col min="7868" max="7873" width="8.08984375" style="160" customWidth="1"/>
    <col min="7874" max="7874" width="9.36328125" style="160" customWidth="1"/>
    <col min="7875" max="7875" width="8" style="160" customWidth="1"/>
    <col min="7876" max="7876" width="8.08984375" style="160" customWidth="1"/>
    <col min="7877" max="7877" width="7.453125" style="160" customWidth="1"/>
    <col min="7878" max="7878" width="7.6328125" style="160" customWidth="1"/>
    <col min="7879" max="7886" width="7.90625" style="160" hidden="1" customWidth="1"/>
    <col min="7887" max="7887" width="9.08984375" style="160" customWidth="1"/>
    <col min="7888" max="7888" width="8.6328125" style="160" customWidth="1"/>
    <col min="7889" max="7889" width="10.6328125" style="160" customWidth="1"/>
    <col min="7890" max="7890" width="25.453125" style="160" customWidth="1"/>
    <col min="7891" max="7891" width="14.36328125" style="160" customWidth="1"/>
    <col min="7892" max="7892" width="4.54296875" style="160" customWidth="1"/>
    <col min="7893" max="7893" width="9.90625" style="160" customWidth="1"/>
    <col min="7894" max="7894" width="9.54296875" style="160" customWidth="1"/>
    <col min="7895" max="8114" width="7.90625" style="160"/>
    <col min="8115" max="8116" width="5.08984375" style="160" customWidth="1"/>
    <col min="8117" max="8117" width="5.36328125" style="160" customWidth="1"/>
    <col min="8118" max="8118" width="6.54296875" style="160" customWidth="1"/>
    <col min="8119" max="8119" width="8.6328125" style="160" customWidth="1"/>
    <col min="8120" max="8120" width="12.36328125" style="160" customWidth="1"/>
    <col min="8121" max="8121" width="10.54296875" style="160" customWidth="1"/>
    <col min="8122" max="8122" width="9.90625" style="160" customWidth="1"/>
    <col min="8123" max="8123" width="9.54296875" style="160" customWidth="1"/>
    <col min="8124" max="8129" width="8.08984375" style="160" customWidth="1"/>
    <col min="8130" max="8130" width="9.36328125" style="160" customWidth="1"/>
    <col min="8131" max="8131" width="8" style="160" customWidth="1"/>
    <col min="8132" max="8132" width="8.08984375" style="160" customWidth="1"/>
    <col min="8133" max="8133" width="7.453125" style="160" customWidth="1"/>
    <col min="8134" max="8134" width="7.6328125" style="160" customWidth="1"/>
    <col min="8135" max="8142" width="7.90625" style="160" hidden="1" customWidth="1"/>
    <col min="8143" max="8143" width="9.08984375" style="160" customWidth="1"/>
    <col min="8144" max="8144" width="8.6328125" style="160" customWidth="1"/>
    <col min="8145" max="8145" width="10.6328125" style="160" customWidth="1"/>
    <col min="8146" max="8146" width="25.453125" style="160" customWidth="1"/>
    <col min="8147" max="8147" width="14.36328125" style="160" customWidth="1"/>
    <col min="8148" max="8148" width="4.54296875" style="160" customWidth="1"/>
    <col min="8149" max="8149" width="9.90625" style="160" customWidth="1"/>
    <col min="8150" max="8150" width="9.54296875" style="160" customWidth="1"/>
    <col min="8151" max="8370" width="7.90625" style="160"/>
    <col min="8371" max="8372" width="5.08984375" style="160" customWidth="1"/>
    <col min="8373" max="8373" width="5.36328125" style="160" customWidth="1"/>
    <col min="8374" max="8374" width="6.54296875" style="160" customWidth="1"/>
    <col min="8375" max="8375" width="8.6328125" style="160" customWidth="1"/>
    <col min="8376" max="8376" width="12.36328125" style="160" customWidth="1"/>
    <col min="8377" max="8377" width="10.54296875" style="160" customWidth="1"/>
    <col min="8378" max="8378" width="9.90625" style="160" customWidth="1"/>
    <col min="8379" max="8379" width="9.54296875" style="160" customWidth="1"/>
    <col min="8380" max="8385" width="8.08984375" style="160" customWidth="1"/>
    <col min="8386" max="8386" width="9.36328125" style="160" customWidth="1"/>
    <col min="8387" max="8387" width="8" style="160" customWidth="1"/>
    <col min="8388" max="8388" width="8.08984375" style="160" customWidth="1"/>
    <col min="8389" max="8389" width="7.453125" style="160" customWidth="1"/>
    <col min="8390" max="8390" width="7.6328125" style="160" customWidth="1"/>
    <col min="8391" max="8398" width="7.90625" style="160" hidden="1" customWidth="1"/>
    <col min="8399" max="8399" width="9.08984375" style="160" customWidth="1"/>
    <col min="8400" max="8400" width="8.6328125" style="160" customWidth="1"/>
    <col min="8401" max="8401" width="10.6328125" style="160" customWidth="1"/>
    <col min="8402" max="8402" width="25.453125" style="160" customWidth="1"/>
    <col min="8403" max="8403" width="14.36328125" style="160" customWidth="1"/>
    <col min="8404" max="8404" width="4.54296875" style="160" customWidth="1"/>
    <col min="8405" max="8405" width="9.90625" style="160" customWidth="1"/>
    <col min="8406" max="8406" width="9.54296875" style="160" customWidth="1"/>
    <col min="8407" max="8626" width="7.90625" style="160"/>
    <col min="8627" max="8628" width="5.08984375" style="160" customWidth="1"/>
    <col min="8629" max="8629" width="5.36328125" style="160" customWidth="1"/>
    <col min="8630" max="8630" width="6.54296875" style="160" customWidth="1"/>
    <col min="8631" max="8631" width="8.6328125" style="160" customWidth="1"/>
    <col min="8632" max="8632" width="12.36328125" style="160" customWidth="1"/>
    <col min="8633" max="8633" width="10.54296875" style="160" customWidth="1"/>
    <col min="8634" max="8634" width="9.90625" style="160" customWidth="1"/>
    <col min="8635" max="8635" width="9.54296875" style="160" customWidth="1"/>
    <col min="8636" max="8641" width="8.08984375" style="160" customWidth="1"/>
    <col min="8642" max="8642" width="9.36328125" style="160" customWidth="1"/>
    <col min="8643" max="8643" width="8" style="160" customWidth="1"/>
    <col min="8644" max="8644" width="8.08984375" style="160" customWidth="1"/>
    <col min="8645" max="8645" width="7.453125" style="160" customWidth="1"/>
    <col min="8646" max="8646" width="7.6328125" style="160" customWidth="1"/>
    <col min="8647" max="8654" width="7.90625" style="160" hidden="1" customWidth="1"/>
    <col min="8655" max="8655" width="9.08984375" style="160" customWidth="1"/>
    <col min="8656" max="8656" width="8.6328125" style="160" customWidth="1"/>
    <col min="8657" max="8657" width="10.6328125" style="160" customWidth="1"/>
    <col min="8658" max="8658" width="25.453125" style="160" customWidth="1"/>
    <col min="8659" max="8659" width="14.36328125" style="160" customWidth="1"/>
    <col min="8660" max="8660" width="4.54296875" style="160" customWidth="1"/>
    <col min="8661" max="8661" width="9.90625" style="160" customWidth="1"/>
    <col min="8662" max="8662" width="9.54296875" style="160" customWidth="1"/>
    <col min="8663" max="8882" width="7.90625" style="160"/>
    <col min="8883" max="8884" width="5.08984375" style="160" customWidth="1"/>
    <col min="8885" max="8885" width="5.36328125" style="160" customWidth="1"/>
    <col min="8886" max="8886" width="6.54296875" style="160" customWidth="1"/>
    <col min="8887" max="8887" width="8.6328125" style="160" customWidth="1"/>
    <col min="8888" max="8888" width="12.36328125" style="160" customWidth="1"/>
    <col min="8889" max="8889" width="10.54296875" style="160" customWidth="1"/>
    <col min="8890" max="8890" width="9.90625" style="160" customWidth="1"/>
    <col min="8891" max="8891" width="9.54296875" style="160" customWidth="1"/>
    <col min="8892" max="8897" width="8.08984375" style="160" customWidth="1"/>
    <col min="8898" max="8898" width="9.36328125" style="160" customWidth="1"/>
    <col min="8899" max="8899" width="8" style="160" customWidth="1"/>
    <col min="8900" max="8900" width="8.08984375" style="160" customWidth="1"/>
    <col min="8901" max="8901" width="7.453125" style="160" customWidth="1"/>
    <col min="8902" max="8902" width="7.6328125" style="160" customWidth="1"/>
    <col min="8903" max="8910" width="7.90625" style="160" hidden="1" customWidth="1"/>
    <col min="8911" max="8911" width="9.08984375" style="160" customWidth="1"/>
    <col min="8912" max="8912" width="8.6328125" style="160" customWidth="1"/>
    <col min="8913" max="8913" width="10.6328125" style="160" customWidth="1"/>
    <col min="8914" max="8914" width="25.453125" style="160" customWidth="1"/>
    <col min="8915" max="8915" width="14.36328125" style="160" customWidth="1"/>
    <col min="8916" max="8916" width="4.54296875" style="160" customWidth="1"/>
    <col min="8917" max="8917" width="9.90625" style="160" customWidth="1"/>
    <col min="8918" max="8918" width="9.54296875" style="160" customWidth="1"/>
    <col min="8919" max="9138" width="7.90625" style="160"/>
    <col min="9139" max="9140" width="5.08984375" style="160" customWidth="1"/>
    <col min="9141" max="9141" width="5.36328125" style="160" customWidth="1"/>
    <col min="9142" max="9142" width="6.54296875" style="160" customWidth="1"/>
    <col min="9143" max="9143" width="8.6328125" style="160" customWidth="1"/>
    <col min="9144" max="9144" width="12.36328125" style="160" customWidth="1"/>
    <col min="9145" max="9145" width="10.54296875" style="160" customWidth="1"/>
    <col min="9146" max="9146" width="9.90625" style="160" customWidth="1"/>
    <col min="9147" max="9147" width="9.54296875" style="160" customWidth="1"/>
    <col min="9148" max="9153" width="8.08984375" style="160" customWidth="1"/>
    <col min="9154" max="9154" width="9.36328125" style="160" customWidth="1"/>
    <col min="9155" max="9155" width="8" style="160" customWidth="1"/>
    <col min="9156" max="9156" width="8.08984375" style="160" customWidth="1"/>
    <col min="9157" max="9157" width="7.453125" style="160" customWidth="1"/>
    <col min="9158" max="9158" width="7.6328125" style="160" customWidth="1"/>
    <col min="9159" max="9166" width="7.90625" style="160" hidden="1" customWidth="1"/>
    <col min="9167" max="9167" width="9.08984375" style="160" customWidth="1"/>
    <col min="9168" max="9168" width="8.6328125" style="160" customWidth="1"/>
    <col min="9169" max="9169" width="10.6328125" style="160" customWidth="1"/>
    <col min="9170" max="9170" width="25.453125" style="160" customWidth="1"/>
    <col min="9171" max="9171" width="14.36328125" style="160" customWidth="1"/>
    <col min="9172" max="9172" width="4.54296875" style="160" customWidth="1"/>
    <col min="9173" max="9173" width="9.90625" style="160" customWidth="1"/>
    <col min="9174" max="9174" width="9.54296875" style="160" customWidth="1"/>
    <col min="9175" max="9394" width="7.90625" style="160"/>
    <col min="9395" max="9396" width="5.08984375" style="160" customWidth="1"/>
    <col min="9397" max="9397" width="5.36328125" style="160" customWidth="1"/>
    <col min="9398" max="9398" width="6.54296875" style="160" customWidth="1"/>
    <col min="9399" max="9399" width="8.6328125" style="160" customWidth="1"/>
    <col min="9400" max="9400" width="12.36328125" style="160" customWidth="1"/>
    <col min="9401" max="9401" width="10.54296875" style="160" customWidth="1"/>
    <col min="9402" max="9402" width="9.90625" style="160" customWidth="1"/>
    <col min="9403" max="9403" width="9.54296875" style="160" customWidth="1"/>
    <col min="9404" max="9409" width="8.08984375" style="160" customWidth="1"/>
    <col min="9410" max="9410" width="9.36328125" style="160" customWidth="1"/>
    <col min="9411" max="9411" width="8" style="160" customWidth="1"/>
    <col min="9412" max="9412" width="8.08984375" style="160" customWidth="1"/>
    <col min="9413" max="9413" width="7.453125" style="160" customWidth="1"/>
    <col min="9414" max="9414" width="7.6328125" style="160" customWidth="1"/>
    <col min="9415" max="9422" width="7.90625" style="160" hidden="1" customWidth="1"/>
    <col min="9423" max="9423" width="9.08984375" style="160" customWidth="1"/>
    <col min="9424" max="9424" width="8.6328125" style="160" customWidth="1"/>
    <col min="9425" max="9425" width="10.6328125" style="160" customWidth="1"/>
    <col min="9426" max="9426" width="25.453125" style="160" customWidth="1"/>
    <col min="9427" max="9427" width="14.36328125" style="160" customWidth="1"/>
    <col min="9428" max="9428" width="4.54296875" style="160" customWidth="1"/>
    <col min="9429" max="9429" width="9.90625" style="160" customWidth="1"/>
    <col min="9430" max="9430" width="9.54296875" style="160" customWidth="1"/>
    <col min="9431" max="9650" width="7.90625" style="160"/>
    <col min="9651" max="9652" width="5.08984375" style="160" customWidth="1"/>
    <col min="9653" max="9653" width="5.36328125" style="160" customWidth="1"/>
    <col min="9654" max="9654" width="6.54296875" style="160" customWidth="1"/>
    <col min="9655" max="9655" width="8.6328125" style="160" customWidth="1"/>
    <col min="9656" max="9656" width="12.36328125" style="160" customWidth="1"/>
    <col min="9657" max="9657" width="10.54296875" style="160" customWidth="1"/>
    <col min="9658" max="9658" width="9.90625" style="160" customWidth="1"/>
    <col min="9659" max="9659" width="9.54296875" style="160" customWidth="1"/>
    <col min="9660" max="9665" width="8.08984375" style="160" customWidth="1"/>
    <col min="9666" max="9666" width="9.36328125" style="160" customWidth="1"/>
    <col min="9667" max="9667" width="8" style="160" customWidth="1"/>
    <col min="9668" max="9668" width="8.08984375" style="160" customWidth="1"/>
    <col min="9669" max="9669" width="7.453125" style="160" customWidth="1"/>
    <col min="9670" max="9670" width="7.6328125" style="160" customWidth="1"/>
    <col min="9671" max="9678" width="7.90625" style="160" hidden="1" customWidth="1"/>
    <col min="9679" max="9679" width="9.08984375" style="160" customWidth="1"/>
    <col min="9680" max="9680" width="8.6328125" style="160" customWidth="1"/>
    <col min="9681" max="9681" width="10.6328125" style="160" customWidth="1"/>
    <col min="9682" max="9682" width="25.453125" style="160" customWidth="1"/>
    <col min="9683" max="9683" width="14.36328125" style="160" customWidth="1"/>
    <col min="9684" max="9684" width="4.54296875" style="160" customWidth="1"/>
    <col min="9685" max="9685" width="9.90625" style="160" customWidth="1"/>
    <col min="9686" max="9686" width="9.54296875" style="160" customWidth="1"/>
    <col min="9687" max="9906" width="7.90625" style="160"/>
    <col min="9907" max="9908" width="5.08984375" style="160" customWidth="1"/>
    <col min="9909" max="9909" width="5.36328125" style="160" customWidth="1"/>
    <col min="9910" max="9910" width="6.54296875" style="160" customWidth="1"/>
    <col min="9911" max="9911" width="8.6328125" style="160" customWidth="1"/>
    <col min="9912" max="9912" width="12.36328125" style="160" customWidth="1"/>
    <col min="9913" max="9913" width="10.54296875" style="160" customWidth="1"/>
    <col min="9914" max="9914" width="9.90625" style="160" customWidth="1"/>
    <col min="9915" max="9915" width="9.54296875" style="160" customWidth="1"/>
    <col min="9916" max="9921" width="8.08984375" style="160" customWidth="1"/>
    <col min="9922" max="9922" width="9.36328125" style="160" customWidth="1"/>
    <col min="9923" max="9923" width="8" style="160" customWidth="1"/>
    <col min="9924" max="9924" width="8.08984375" style="160" customWidth="1"/>
    <col min="9925" max="9925" width="7.453125" style="160" customWidth="1"/>
    <col min="9926" max="9926" width="7.6328125" style="160" customWidth="1"/>
    <col min="9927" max="9934" width="7.90625" style="160" hidden="1" customWidth="1"/>
    <col min="9935" max="9935" width="9.08984375" style="160" customWidth="1"/>
    <col min="9936" max="9936" width="8.6328125" style="160" customWidth="1"/>
    <col min="9937" max="9937" width="10.6328125" style="160" customWidth="1"/>
    <col min="9938" max="9938" width="25.453125" style="160" customWidth="1"/>
    <col min="9939" max="9939" width="14.36328125" style="160" customWidth="1"/>
    <col min="9940" max="9940" width="4.54296875" style="160" customWidth="1"/>
    <col min="9941" max="9941" width="9.90625" style="160" customWidth="1"/>
    <col min="9942" max="9942" width="9.54296875" style="160" customWidth="1"/>
    <col min="9943" max="10162" width="7.90625" style="160"/>
    <col min="10163" max="10164" width="5.08984375" style="160" customWidth="1"/>
    <col min="10165" max="10165" width="5.36328125" style="160" customWidth="1"/>
    <col min="10166" max="10166" width="6.54296875" style="160" customWidth="1"/>
    <col min="10167" max="10167" width="8.6328125" style="160" customWidth="1"/>
    <col min="10168" max="10168" width="12.36328125" style="160" customWidth="1"/>
    <col min="10169" max="10169" width="10.54296875" style="160" customWidth="1"/>
    <col min="10170" max="10170" width="9.90625" style="160" customWidth="1"/>
    <col min="10171" max="10171" width="9.54296875" style="160" customWidth="1"/>
    <col min="10172" max="10177" width="8.08984375" style="160" customWidth="1"/>
    <col min="10178" max="10178" width="9.36328125" style="160" customWidth="1"/>
    <col min="10179" max="10179" width="8" style="160" customWidth="1"/>
    <col min="10180" max="10180" width="8.08984375" style="160" customWidth="1"/>
    <col min="10181" max="10181" width="7.453125" style="160" customWidth="1"/>
    <col min="10182" max="10182" width="7.6328125" style="160" customWidth="1"/>
    <col min="10183" max="10190" width="7.90625" style="160" hidden="1" customWidth="1"/>
    <col min="10191" max="10191" width="9.08984375" style="160" customWidth="1"/>
    <col min="10192" max="10192" width="8.6328125" style="160" customWidth="1"/>
    <col min="10193" max="10193" width="10.6328125" style="160" customWidth="1"/>
    <col min="10194" max="10194" width="25.453125" style="160" customWidth="1"/>
    <col min="10195" max="10195" width="14.36328125" style="160" customWidth="1"/>
    <col min="10196" max="10196" width="4.54296875" style="160" customWidth="1"/>
    <col min="10197" max="10197" width="9.90625" style="160" customWidth="1"/>
    <col min="10198" max="10198" width="9.54296875" style="160" customWidth="1"/>
    <col min="10199" max="10418" width="7.90625" style="160"/>
    <col min="10419" max="10420" width="5.08984375" style="160" customWidth="1"/>
    <col min="10421" max="10421" width="5.36328125" style="160" customWidth="1"/>
    <col min="10422" max="10422" width="6.54296875" style="160" customWidth="1"/>
    <col min="10423" max="10423" width="8.6328125" style="160" customWidth="1"/>
    <col min="10424" max="10424" width="12.36328125" style="160" customWidth="1"/>
    <col min="10425" max="10425" width="10.54296875" style="160" customWidth="1"/>
    <col min="10426" max="10426" width="9.90625" style="160" customWidth="1"/>
    <col min="10427" max="10427" width="9.54296875" style="160" customWidth="1"/>
    <col min="10428" max="10433" width="8.08984375" style="160" customWidth="1"/>
    <col min="10434" max="10434" width="9.36328125" style="160" customWidth="1"/>
    <col min="10435" max="10435" width="8" style="160" customWidth="1"/>
    <col min="10436" max="10436" width="8.08984375" style="160" customWidth="1"/>
    <col min="10437" max="10437" width="7.453125" style="160" customWidth="1"/>
    <col min="10438" max="10438" width="7.6328125" style="160" customWidth="1"/>
    <col min="10439" max="10446" width="7.90625" style="160" hidden="1" customWidth="1"/>
    <col min="10447" max="10447" width="9.08984375" style="160" customWidth="1"/>
    <col min="10448" max="10448" width="8.6328125" style="160" customWidth="1"/>
    <col min="10449" max="10449" width="10.6328125" style="160" customWidth="1"/>
    <col min="10450" max="10450" width="25.453125" style="160" customWidth="1"/>
    <col min="10451" max="10451" width="14.36328125" style="160" customWidth="1"/>
    <col min="10452" max="10452" width="4.54296875" style="160" customWidth="1"/>
    <col min="10453" max="10453" width="9.90625" style="160" customWidth="1"/>
    <col min="10454" max="10454" width="9.54296875" style="160" customWidth="1"/>
    <col min="10455" max="10674" width="7.90625" style="160"/>
    <col min="10675" max="10676" width="5.08984375" style="160" customWidth="1"/>
    <col min="10677" max="10677" width="5.36328125" style="160" customWidth="1"/>
    <col min="10678" max="10678" width="6.54296875" style="160" customWidth="1"/>
    <col min="10679" max="10679" width="8.6328125" style="160" customWidth="1"/>
    <col min="10680" max="10680" width="12.36328125" style="160" customWidth="1"/>
    <col min="10681" max="10681" width="10.54296875" style="160" customWidth="1"/>
    <col min="10682" max="10682" width="9.90625" style="160" customWidth="1"/>
    <col min="10683" max="10683" width="9.54296875" style="160" customWidth="1"/>
    <col min="10684" max="10689" width="8.08984375" style="160" customWidth="1"/>
    <col min="10690" max="10690" width="9.36328125" style="160" customWidth="1"/>
    <col min="10691" max="10691" width="8" style="160" customWidth="1"/>
    <col min="10692" max="10692" width="8.08984375" style="160" customWidth="1"/>
    <col min="10693" max="10693" width="7.453125" style="160" customWidth="1"/>
    <col min="10694" max="10694" width="7.6328125" style="160" customWidth="1"/>
    <col min="10695" max="10702" width="7.90625" style="160" hidden="1" customWidth="1"/>
    <col min="10703" max="10703" width="9.08984375" style="160" customWidth="1"/>
    <col min="10704" max="10704" width="8.6328125" style="160" customWidth="1"/>
    <col min="10705" max="10705" width="10.6328125" style="160" customWidth="1"/>
    <col min="10706" max="10706" width="25.453125" style="160" customWidth="1"/>
    <col min="10707" max="10707" width="14.36328125" style="160" customWidth="1"/>
    <col min="10708" max="10708" width="4.54296875" style="160" customWidth="1"/>
    <col min="10709" max="10709" width="9.90625" style="160" customWidth="1"/>
    <col min="10710" max="10710" width="9.54296875" style="160" customWidth="1"/>
    <col min="10711" max="10930" width="7.90625" style="160"/>
    <col min="10931" max="10932" width="5.08984375" style="160" customWidth="1"/>
    <col min="10933" max="10933" width="5.36328125" style="160" customWidth="1"/>
    <col min="10934" max="10934" width="6.54296875" style="160" customWidth="1"/>
    <col min="10935" max="10935" width="8.6328125" style="160" customWidth="1"/>
    <col min="10936" max="10936" width="12.36328125" style="160" customWidth="1"/>
    <col min="10937" max="10937" width="10.54296875" style="160" customWidth="1"/>
    <col min="10938" max="10938" width="9.90625" style="160" customWidth="1"/>
    <col min="10939" max="10939" width="9.54296875" style="160" customWidth="1"/>
    <col min="10940" max="10945" width="8.08984375" style="160" customWidth="1"/>
    <col min="10946" max="10946" width="9.36328125" style="160" customWidth="1"/>
    <col min="10947" max="10947" width="8" style="160" customWidth="1"/>
    <col min="10948" max="10948" width="8.08984375" style="160" customWidth="1"/>
    <col min="10949" max="10949" width="7.453125" style="160" customWidth="1"/>
    <col min="10950" max="10950" width="7.6328125" style="160" customWidth="1"/>
    <col min="10951" max="10958" width="7.90625" style="160" hidden="1" customWidth="1"/>
    <col min="10959" max="10959" width="9.08984375" style="160" customWidth="1"/>
    <col min="10960" max="10960" width="8.6328125" style="160" customWidth="1"/>
    <col min="10961" max="10961" width="10.6328125" style="160" customWidth="1"/>
    <col min="10962" max="10962" width="25.453125" style="160" customWidth="1"/>
    <col min="10963" max="10963" width="14.36328125" style="160" customWidth="1"/>
    <col min="10964" max="10964" width="4.54296875" style="160" customWidth="1"/>
    <col min="10965" max="10965" width="9.90625" style="160" customWidth="1"/>
    <col min="10966" max="10966" width="9.54296875" style="160" customWidth="1"/>
    <col min="10967" max="11186" width="7.90625" style="160"/>
    <col min="11187" max="11188" width="5.08984375" style="160" customWidth="1"/>
    <col min="11189" max="11189" width="5.36328125" style="160" customWidth="1"/>
    <col min="11190" max="11190" width="6.54296875" style="160" customWidth="1"/>
    <col min="11191" max="11191" width="8.6328125" style="160" customWidth="1"/>
    <col min="11192" max="11192" width="12.36328125" style="160" customWidth="1"/>
    <col min="11193" max="11193" width="10.54296875" style="160" customWidth="1"/>
    <col min="11194" max="11194" width="9.90625" style="160" customWidth="1"/>
    <col min="11195" max="11195" width="9.54296875" style="160" customWidth="1"/>
    <col min="11196" max="11201" width="8.08984375" style="160" customWidth="1"/>
    <col min="11202" max="11202" width="9.36328125" style="160" customWidth="1"/>
    <col min="11203" max="11203" width="8" style="160" customWidth="1"/>
    <col min="11204" max="11204" width="8.08984375" style="160" customWidth="1"/>
    <col min="11205" max="11205" width="7.453125" style="160" customWidth="1"/>
    <col min="11206" max="11206" width="7.6328125" style="160" customWidth="1"/>
    <col min="11207" max="11214" width="7.90625" style="160" hidden="1" customWidth="1"/>
    <col min="11215" max="11215" width="9.08984375" style="160" customWidth="1"/>
    <col min="11216" max="11216" width="8.6328125" style="160" customWidth="1"/>
    <col min="11217" max="11217" width="10.6328125" style="160" customWidth="1"/>
    <col min="11218" max="11218" width="25.453125" style="160" customWidth="1"/>
    <col min="11219" max="11219" width="14.36328125" style="160" customWidth="1"/>
    <col min="11220" max="11220" width="4.54296875" style="160" customWidth="1"/>
    <col min="11221" max="11221" width="9.90625" style="160" customWidth="1"/>
    <col min="11222" max="11222" width="9.54296875" style="160" customWidth="1"/>
    <col min="11223" max="11442" width="7.90625" style="160"/>
    <col min="11443" max="11444" width="5.08984375" style="160" customWidth="1"/>
    <col min="11445" max="11445" width="5.36328125" style="160" customWidth="1"/>
    <col min="11446" max="11446" width="6.54296875" style="160" customWidth="1"/>
    <col min="11447" max="11447" width="8.6328125" style="160" customWidth="1"/>
    <col min="11448" max="11448" width="12.36328125" style="160" customWidth="1"/>
    <col min="11449" max="11449" width="10.54296875" style="160" customWidth="1"/>
    <col min="11450" max="11450" width="9.90625" style="160" customWidth="1"/>
    <col min="11451" max="11451" width="9.54296875" style="160" customWidth="1"/>
    <col min="11452" max="11457" width="8.08984375" style="160" customWidth="1"/>
    <col min="11458" max="11458" width="9.36328125" style="160" customWidth="1"/>
    <col min="11459" max="11459" width="8" style="160" customWidth="1"/>
    <col min="11460" max="11460" width="8.08984375" style="160" customWidth="1"/>
    <col min="11461" max="11461" width="7.453125" style="160" customWidth="1"/>
    <col min="11462" max="11462" width="7.6328125" style="160" customWidth="1"/>
    <col min="11463" max="11470" width="7.90625" style="160" hidden="1" customWidth="1"/>
    <col min="11471" max="11471" width="9.08984375" style="160" customWidth="1"/>
    <col min="11472" max="11472" width="8.6328125" style="160" customWidth="1"/>
    <col min="11473" max="11473" width="10.6328125" style="160" customWidth="1"/>
    <col min="11474" max="11474" width="25.453125" style="160" customWidth="1"/>
    <col min="11475" max="11475" width="14.36328125" style="160" customWidth="1"/>
    <col min="11476" max="11476" width="4.54296875" style="160" customWidth="1"/>
    <col min="11477" max="11477" width="9.90625" style="160" customWidth="1"/>
    <col min="11478" max="11478" width="9.54296875" style="160" customWidth="1"/>
    <col min="11479" max="11698" width="7.90625" style="160"/>
    <col min="11699" max="11700" width="5.08984375" style="160" customWidth="1"/>
    <col min="11701" max="11701" width="5.36328125" style="160" customWidth="1"/>
    <col min="11702" max="11702" width="6.54296875" style="160" customWidth="1"/>
    <col min="11703" max="11703" width="8.6328125" style="160" customWidth="1"/>
    <col min="11704" max="11704" width="12.36328125" style="160" customWidth="1"/>
    <col min="11705" max="11705" width="10.54296875" style="160" customWidth="1"/>
    <col min="11706" max="11706" width="9.90625" style="160" customWidth="1"/>
    <col min="11707" max="11707" width="9.54296875" style="160" customWidth="1"/>
    <col min="11708" max="11713" width="8.08984375" style="160" customWidth="1"/>
    <col min="11714" max="11714" width="9.36328125" style="160" customWidth="1"/>
    <col min="11715" max="11715" width="8" style="160" customWidth="1"/>
    <col min="11716" max="11716" width="8.08984375" style="160" customWidth="1"/>
    <col min="11717" max="11717" width="7.453125" style="160" customWidth="1"/>
    <col min="11718" max="11718" width="7.6328125" style="160" customWidth="1"/>
    <col min="11719" max="11726" width="7.90625" style="160" hidden="1" customWidth="1"/>
    <col min="11727" max="11727" width="9.08984375" style="160" customWidth="1"/>
    <col min="11728" max="11728" width="8.6328125" style="160" customWidth="1"/>
    <col min="11729" max="11729" width="10.6328125" style="160" customWidth="1"/>
    <col min="11730" max="11730" width="25.453125" style="160" customWidth="1"/>
    <col min="11731" max="11731" width="14.36328125" style="160" customWidth="1"/>
    <col min="11732" max="11732" width="4.54296875" style="160" customWidth="1"/>
    <col min="11733" max="11733" width="9.90625" style="160" customWidth="1"/>
    <col min="11734" max="11734" width="9.54296875" style="160" customWidth="1"/>
    <col min="11735" max="11954" width="7.90625" style="160"/>
    <col min="11955" max="11956" width="5.08984375" style="160" customWidth="1"/>
    <col min="11957" max="11957" width="5.36328125" style="160" customWidth="1"/>
    <col min="11958" max="11958" width="6.54296875" style="160" customWidth="1"/>
    <col min="11959" max="11959" width="8.6328125" style="160" customWidth="1"/>
    <col min="11960" max="11960" width="12.36328125" style="160" customWidth="1"/>
    <col min="11961" max="11961" width="10.54296875" style="160" customWidth="1"/>
    <col min="11962" max="11962" width="9.90625" style="160" customWidth="1"/>
    <col min="11963" max="11963" width="9.54296875" style="160" customWidth="1"/>
    <col min="11964" max="11969" width="8.08984375" style="160" customWidth="1"/>
    <col min="11970" max="11970" width="9.36328125" style="160" customWidth="1"/>
    <col min="11971" max="11971" width="8" style="160" customWidth="1"/>
    <col min="11972" max="11972" width="8.08984375" style="160" customWidth="1"/>
    <col min="11973" max="11973" width="7.453125" style="160" customWidth="1"/>
    <col min="11974" max="11974" width="7.6328125" style="160" customWidth="1"/>
    <col min="11975" max="11982" width="7.90625" style="160" hidden="1" customWidth="1"/>
    <col min="11983" max="11983" width="9.08984375" style="160" customWidth="1"/>
    <col min="11984" max="11984" width="8.6328125" style="160" customWidth="1"/>
    <col min="11985" max="11985" width="10.6328125" style="160" customWidth="1"/>
    <col min="11986" max="11986" width="25.453125" style="160" customWidth="1"/>
    <col min="11987" max="11987" width="14.36328125" style="160" customWidth="1"/>
    <col min="11988" max="11988" width="4.54296875" style="160" customWidth="1"/>
    <col min="11989" max="11989" width="9.90625" style="160" customWidth="1"/>
    <col min="11990" max="11990" width="9.54296875" style="160" customWidth="1"/>
    <col min="11991" max="12210" width="7.90625" style="160"/>
    <col min="12211" max="12212" width="5.08984375" style="160" customWidth="1"/>
    <col min="12213" max="12213" width="5.36328125" style="160" customWidth="1"/>
    <col min="12214" max="12214" width="6.54296875" style="160" customWidth="1"/>
    <col min="12215" max="12215" width="8.6328125" style="160" customWidth="1"/>
    <col min="12216" max="12216" width="12.36328125" style="160" customWidth="1"/>
    <col min="12217" max="12217" width="10.54296875" style="160" customWidth="1"/>
    <col min="12218" max="12218" width="9.90625" style="160" customWidth="1"/>
    <col min="12219" max="12219" width="9.54296875" style="160" customWidth="1"/>
    <col min="12220" max="12225" width="8.08984375" style="160" customWidth="1"/>
    <col min="12226" max="12226" width="9.36328125" style="160" customWidth="1"/>
    <col min="12227" max="12227" width="8" style="160" customWidth="1"/>
    <col min="12228" max="12228" width="8.08984375" style="160" customWidth="1"/>
    <col min="12229" max="12229" width="7.453125" style="160" customWidth="1"/>
    <col min="12230" max="12230" width="7.6328125" style="160" customWidth="1"/>
    <col min="12231" max="12238" width="7.90625" style="160" hidden="1" customWidth="1"/>
    <col min="12239" max="12239" width="9.08984375" style="160" customWidth="1"/>
    <col min="12240" max="12240" width="8.6328125" style="160" customWidth="1"/>
    <col min="12241" max="12241" width="10.6328125" style="160" customWidth="1"/>
    <col min="12242" max="12242" width="25.453125" style="160" customWidth="1"/>
    <col min="12243" max="12243" width="14.36328125" style="160" customWidth="1"/>
    <col min="12244" max="12244" width="4.54296875" style="160" customWidth="1"/>
    <col min="12245" max="12245" width="9.90625" style="160" customWidth="1"/>
    <col min="12246" max="12246" width="9.54296875" style="160" customWidth="1"/>
    <col min="12247" max="12466" width="7.90625" style="160"/>
    <col min="12467" max="12468" width="5.08984375" style="160" customWidth="1"/>
    <col min="12469" max="12469" width="5.36328125" style="160" customWidth="1"/>
    <col min="12470" max="12470" width="6.54296875" style="160" customWidth="1"/>
    <col min="12471" max="12471" width="8.6328125" style="160" customWidth="1"/>
    <col min="12472" max="12472" width="12.36328125" style="160" customWidth="1"/>
    <col min="12473" max="12473" width="10.54296875" style="160" customWidth="1"/>
    <col min="12474" max="12474" width="9.90625" style="160" customWidth="1"/>
    <col min="12475" max="12475" width="9.54296875" style="160" customWidth="1"/>
    <col min="12476" max="12481" width="8.08984375" style="160" customWidth="1"/>
    <col min="12482" max="12482" width="9.36328125" style="160" customWidth="1"/>
    <col min="12483" max="12483" width="8" style="160" customWidth="1"/>
    <col min="12484" max="12484" width="8.08984375" style="160" customWidth="1"/>
    <col min="12485" max="12485" width="7.453125" style="160" customWidth="1"/>
    <col min="12486" max="12486" width="7.6328125" style="160" customWidth="1"/>
    <col min="12487" max="12494" width="7.90625" style="160" hidden="1" customWidth="1"/>
    <col min="12495" max="12495" width="9.08984375" style="160" customWidth="1"/>
    <col min="12496" max="12496" width="8.6328125" style="160" customWidth="1"/>
    <col min="12497" max="12497" width="10.6328125" style="160" customWidth="1"/>
    <col min="12498" max="12498" width="25.453125" style="160" customWidth="1"/>
    <col min="12499" max="12499" width="14.36328125" style="160" customWidth="1"/>
    <col min="12500" max="12500" width="4.54296875" style="160" customWidth="1"/>
    <col min="12501" max="12501" width="9.90625" style="160" customWidth="1"/>
    <col min="12502" max="12502" width="9.54296875" style="160" customWidth="1"/>
    <col min="12503" max="12722" width="7.90625" style="160"/>
    <col min="12723" max="12724" width="5.08984375" style="160" customWidth="1"/>
    <col min="12725" max="12725" width="5.36328125" style="160" customWidth="1"/>
    <col min="12726" max="12726" width="6.54296875" style="160" customWidth="1"/>
    <col min="12727" max="12727" width="8.6328125" style="160" customWidth="1"/>
    <col min="12728" max="12728" width="12.36328125" style="160" customWidth="1"/>
    <col min="12729" max="12729" width="10.54296875" style="160" customWidth="1"/>
    <col min="12730" max="12730" width="9.90625" style="160" customWidth="1"/>
    <col min="12731" max="12731" width="9.54296875" style="160" customWidth="1"/>
    <col min="12732" max="12737" width="8.08984375" style="160" customWidth="1"/>
    <col min="12738" max="12738" width="9.36328125" style="160" customWidth="1"/>
    <col min="12739" max="12739" width="8" style="160" customWidth="1"/>
    <col min="12740" max="12740" width="8.08984375" style="160" customWidth="1"/>
    <col min="12741" max="12741" width="7.453125" style="160" customWidth="1"/>
    <col min="12742" max="12742" width="7.6328125" style="160" customWidth="1"/>
    <col min="12743" max="12750" width="7.90625" style="160" hidden="1" customWidth="1"/>
    <col min="12751" max="12751" width="9.08984375" style="160" customWidth="1"/>
    <col min="12752" max="12752" width="8.6328125" style="160" customWidth="1"/>
    <col min="12753" max="12753" width="10.6328125" style="160" customWidth="1"/>
    <col min="12754" max="12754" width="25.453125" style="160" customWidth="1"/>
    <col min="12755" max="12755" width="14.36328125" style="160" customWidth="1"/>
    <col min="12756" max="12756" width="4.54296875" style="160" customWidth="1"/>
    <col min="12757" max="12757" width="9.90625" style="160" customWidth="1"/>
    <col min="12758" max="12758" width="9.54296875" style="160" customWidth="1"/>
    <col min="12759" max="12978" width="7.90625" style="160"/>
    <col min="12979" max="12980" width="5.08984375" style="160" customWidth="1"/>
    <col min="12981" max="12981" width="5.36328125" style="160" customWidth="1"/>
    <col min="12982" max="12982" width="6.54296875" style="160" customWidth="1"/>
    <col min="12983" max="12983" width="8.6328125" style="160" customWidth="1"/>
    <col min="12984" max="12984" width="12.36328125" style="160" customWidth="1"/>
    <col min="12985" max="12985" width="10.54296875" style="160" customWidth="1"/>
    <col min="12986" max="12986" width="9.90625" style="160" customWidth="1"/>
    <col min="12987" max="12987" width="9.54296875" style="160" customWidth="1"/>
    <col min="12988" max="12993" width="8.08984375" style="160" customWidth="1"/>
    <col min="12994" max="12994" width="9.36328125" style="160" customWidth="1"/>
    <col min="12995" max="12995" width="8" style="160" customWidth="1"/>
    <col min="12996" max="12996" width="8.08984375" style="160" customWidth="1"/>
    <col min="12997" max="12997" width="7.453125" style="160" customWidth="1"/>
    <col min="12998" max="12998" width="7.6328125" style="160" customWidth="1"/>
    <col min="12999" max="13006" width="7.90625" style="160" hidden="1" customWidth="1"/>
    <col min="13007" max="13007" width="9.08984375" style="160" customWidth="1"/>
    <col min="13008" max="13008" width="8.6328125" style="160" customWidth="1"/>
    <col min="13009" max="13009" width="10.6328125" style="160" customWidth="1"/>
    <col min="13010" max="13010" width="25.453125" style="160" customWidth="1"/>
    <col min="13011" max="13011" width="14.36328125" style="160" customWidth="1"/>
    <col min="13012" max="13012" width="4.54296875" style="160" customWidth="1"/>
    <col min="13013" max="13013" width="9.90625" style="160" customWidth="1"/>
    <col min="13014" max="13014" width="9.54296875" style="160" customWidth="1"/>
    <col min="13015" max="13234" width="7.90625" style="160"/>
    <col min="13235" max="13236" width="5.08984375" style="160" customWidth="1"/>
    <col min="13237" max="13237" width="5.36328125" style="160" customWidth="1"/>
    <col min="13238" max="13238" width="6.54296875" style="160" customWidth="1"/>
    <col min="13239" max="13239" width="8.6328125" style="160" customWidth="1"/>
    <col min="13240" max="13240" width="12.36328125" style="160" customWidth="1"/>
    <col min="13241" max="13241" width="10.54296875" style="160" customWidth="1"/>
    <col min="13242" max="13242" width="9.90625" style="160" customWidth="1"/>
    <col min="13243" max="13243" width="9.54296875" style="160" customWidth="1"/>
    <col min="13244" max="13249" width="8.08984375" style="160" customWidth="1"/>
    <col min="13250" max="13250" width="9.36328125" style="160" customWidth="1"/>
    <col min="13251" max="13251" width="8" style="160" customWidth="1"/>
    <col min="13252" max="13252" width="8.08984375" style="160" customWidth="1"/>
    <col min="13253" max="13253" width="7.453125" style="160" customWidth="1"/>
    <col min="13254" max="13254" width="7.6328125" style="160" customWidth="1"/>
    <col min="13255" max="13262" width="7.90625" style="160" hidden="1" customWidth="1"/>
    <col min="13263" max="13263" width="9.08984375" style="160" customWidth="1"/>
    <col min="13264" max="13264" width="8.6328125" style="160" customWidth="1"/>
    <col min="13265" max="13265" width="10.6328125" style="160" customWidth="1"/>
    <col min="13266" max="13266" width="25.453125" style="160" customWidth="1"/>
    <col min="13267" max="13267" width="14.36328125" style="160" customWidth="1"/>
    <col min="13268" max="13268" width="4.54296875" style="160" customWidth="1"/>
    <col min="13269" max="13269" width="9.90625" style="160" customWidth="1"/>
    <col min="13270" max="13270" width="9.54296875" style="160" customWidth="1"/>
    <col min="13271" max="13490" width="7.90625" style="160"/>
    <col min="13491" max="13492" width="5.08984375" style="160" customWidth="1"/>
    <col min="13493" max="13493" width="5.36328125" style="160" customWidth="1"/>
    <col min="13494" max="13494" width="6.54296875" style="160" customWidth="1"/>
    <col min="13495" max="13495" width="8.6328125" style="160" customWidth="1"/>
    <col min="13496" max="13496" width="12.36328125" style="160" customWidth="1"/>
    <col min="13497" max="13497" width="10.54296875" style="160" customWidth="1"/>
    <col min="13498" max="13498" width="9.90625" style="160" customWidth="1"/>
    <col min="13499" max="13499" width="9.54296875" style="160" customWidth="1"/>
    <col min="13500" max="13505" width="8.08984375" style="160" customWidth="1"/>
    <col min="13506" max="13506" width="9.36328125" style="160" customWidth="1"/>
    <col min="13507" max="13507" width="8" style="160" customWidth="1"/>
    <col min="13508" max="13508" width="8.08984375" style="160" customWidth="1"/>
    <col min="13509" max="13509" width="7.453125" style="160" customWidth="1"/>
    <col min="13510" max="13510" width="7.6328125" style="160" customWidth="1"/>
    <col min="13511" max="13518" width="7.90625" style="160" hidden="1" customWidth="1"/>
    <col min="13519" max="13519" width="9.08984375" style="160" customWidth="1"/>
    <col min="13520" max="13520" width="8.6328125" style="160" customWidth="1"/>
    <col min="13521" max="13521" width="10.6328125" style="160" customWidth="1"/>
    <col min="13522" max="13522" width="25.453125" style="160" customWidth="1"/>
    <col min="13523" max="13523" width="14.36328125" style="160" customWidth="1"/>
    <col min="13524" max="13524" width="4.54296875" style="160" customWidth="1"/>
    <col min="13525" max="13525" width="9.90625" style="160" customWidth="1"/>
    <col min="13526" max="13526" width="9.54296875" style="160" customWidth="1"/>
    <col min="13527" max="13746" width="7.90625" style="160"/>
    <col min="13747" max="13748" width="5.08984375" style="160" customWidth="1"/>
    <col min="13749" max="13749" width="5.36328125" style="160" customWidth="1"/>
    <col min="13750" max="13750" width="6.54296875" style="160" customWidth="1"/>
    <col min="13751" max="13751" width="8.6328125" style="160" customWidth="1"/>
    <col min="13752" max="13752" width="12.36328125" style="160" customWidth="1"/>
    <col min="13753" max="13753" width="10.54296875" style="160" customWidth="1"/>
    <col min="13754" max="13754" width="9.90625" style="160" customWidth="1"/>
    <col min="13755" max="13755" width="9.54296875" style="160" customWidth="1"/>
    <col min="13756" max="13761" width="8.08984375" style="160" customWidth="1"/>
    <col min="13762" max="13762" width="9.36328125" style="160" customWidth="1"/>
    <col min="13763" max="13763" width="8" style="160" customWidth="1"/>
    <col min="13764" max="13764" width="8.08984375" style="160" customWidth="1"/>
    <col min="13765" max="13765" width="7.453125" style="160" customWidth="1"/>
    <col min="13766" max="13766" width="7.6328125" style="160" customWidth="1"/>
    <col min="13767" max="13774" width="7.90625" style="160" hidden="1" customWidth="1"/>
    <col min="13775" max="13775" width="9.08984375" style="160" customWidth="1"/>
    <col min="13776" max="13776" width="8.6328125" style="160" customWidth="1"/>
    <col min="13777" max="13777" width="10.6328125" style="160" customWidth="1"/>
    <col min="13778" max="13778" width="25.453125" style="160" customWidth="1"/>
    <col min="13779" max="13779" width="14.36328125" style="160" customWidth="1"/>
    <col min="13780" max="13780" width="4.54296875" style="160" customWidth="1"/>
    <col min="13781" max="13781" width="9.90625" style="160" customWidth="1"/>
    <col min="13782" max="13782" width="9.54296875" style="160" customWidth="1"/>
    <col min="13783" max="14002" width="7.90625" style="160"/>
    <col min="14003" max="14004" width="5.08984375" style="160" customWidth="1"/>
    <col min="14005" max="14005" width="5.36328125" style="160" customWidth="1"/>
    <col min="14006" max="14006" width="6.54296875" style="160" customWidth="1"/>
    <col min="14007" max="14007" width="8.6328125" style="160" customWidth="1"/>
    <col min="14008" max="14008" width="12.36328125" style="160" customWidth="1"/>
    <col min="14009" max="14009" width="10.54296875" style="160" customWidth="1"/>
    <col min="14010" max="14010" width="9.90625" style="160" customWidth="1"/>
    <col min="14011" max="14011" width="9.54296875" style="160" customWidth="1"/>
    <col min="14012" max="14017" width="8.08984375" style="160" customWidth="1"/>
    <col min="14018" max="14018" width="9.36328125" style="160" customWidth="1"/>
    <col min="14019" max="14019" width="8" style="160" customWidth="1"/>
    <col min="14020" max="14020" width="8.08984375" style="160" customWidth="1"/>
    <col min="14021" max="14021" width="7.453125" style="160" customWidth="1"/>
    <col min="14022" max="14022" width="7.6328125" style="160" customWidth="1"/>
    <col min="14023" max="14030" width="7.90625" style="160" hidden="1" customWidth="1"/>
    <col min="14031" max="14031" width="9.08984375" style="160" customWidth="1"/>
    <col min="14032" max="14032" width="8.6328125" style="160" customWidth="1"/>
    <col min="14033" max="14033" width="10.6328125" style="160" customWidth="1"/>
    <col min="14034" max="14034" width="25.453125" style="160" customWidth="1"/>
    <col min="14035" max="14035" width="14.36328125" style="160" customWidth="1"/>
    <col min="14036" max="14036" width="4.54296875" style="160" customWidth="1"/>
    <col min="14037" max="14037" width="9.90625" style="160" customWidth="1"/>
    <col min="14038" max="14038" width="9.54296875" style="160" customWidth="1"/>
    <col min="14039" max="14258" width="7.90625" style="160"/>
    <col min="14259" max="14260" width="5.08984375" style="160" customWidth="1"/>
    <col min="14261" max="14261" width="5.36328125" style="160" customWidth="1"/>
    <col min="14262" max="14262" width="6.54296875" style="160" customWidth="1"/>
    <col min="14263" max="14263" width="8.6328125" style="160" customWidth="1"/>
    <col min="14264" max="14264" width="12.36328125" style="160" customWidth="1"/>
    <col min="14265" max="14265" width="10.54296875" style="160" customWidth="1"/>
    <col min="14266" max="14266" width="9.90625" style="160" customWidth="1"/>
    <col min="14267" max="14267" width="9.54296875" style="160" customWidth="1"/>
    <col min="14268" max="14273" width="8.08984375" style="160" customWidth="1"/>
    <col min="14274" max="14274" width="9.36328125" style="160" customWidth="1"/>
    <col min="14275" max="14275" width="8" style="160" customWidth="1"/>
    <col min="14276" max="14276" width="8.08984375" style="160" customWidth="1"/>
    <col min="14277" max="14277" width="7.453125" style="160" customWidth="1"/>
    <col min="14278" max="14278" width="7.6328125" style="160" customWidth="1"/>
    <col min="14279" max="14286" width="7.90625" style="160" hidden="1" customWidth="1"/>
    <col min="14287" max="14287" width="9.08984375" style="160" customWidth="1"/>
    <col min="14288" max="14288" width="8.6328125" style="160" customWidth="1"/>
    <col min="14289" max="14289" width="10.6328125" style="160" customWidth="1"/>
    <col min="14290" max="14290" width="25.453125" style="160" customWidth="1"/>
    <col min="14291" max="14291" width="14.36328125" style="160" customWidth="1"/>
    <col min="14292" max="14292" width="4.54296875" style="160" customWidth="1"/>
    <col min="14293" max="14293" width="9.90625" style="160" customWidth="1"/>
    <col min="14294" max="14294" width="9.54296875" style="160" customWidth="1"/>
    <col min="14295" max="14514" width="7.90625" style="160"/>
    <col min="14515" max="14516" width="5.08984375" style="160" customWidth="1"/>
    <col min="14517" max="14517" width="5.36328125" style="160" customWidth="1"/>
    <col min="14518" max="14518" width="6.54296875" style="160" customWidth="1"/>
    <col min="14519" max="14519" width="8.6328125" style="160" customWidth="1"/>
    <col min="14520" max="14520" width="12.36328125" style="160" customWidth="1"/>
    <col min="14521" max="14521" width="10.54296875" style="160" customWidth="1"/>
    <col min="14522" max="14522" width="9.90625" style="160" customWidth="1"/>
    <col min="14523" max="14523" width="9.54296875" style="160" customWidth="1"/>
    <col min="14524" max="14529" width="8.08984375" style="160" customWidth="1"/>
    <col min="14530" max="14530" width="9.36328125" style="160" customWidth="1"/>
    <col min="14531" max="14531" width="8" style="160" customWidth="1"/>
    <col min="14532" max="14532" width="8.08984375" style="160" customWidth="1"/>
    <col min="14533" max="14533" width="7.453125" style="160" customWidth="1"/>
    <col min="14534" max="14534" width="7.6328125" style="160" customWidth="1"/>
    <col min="14535" max="14542" width="7.90625" style="160" hidden="1" customWidth="1"/>
    <col min="14543" max="14543" width="9.08984375" style="160" customWidth="1"/>
    <col min="14544" max="14544" width="8.6328125" style="160" customWidth="1"/>
    <col min="14545" max="14545" width="10.6328125" style="160" customWidth="1"/>
    <col min="14546" max="14546" width="25.453125" style="160" customWidth="1"/>
    <col min="14547" max="14547" width="14.36328125" style="160" customWidth="1"/>
    <col min="14548" max="14548" width="4.54296875" style="160" customWidth="1"/>
    <col min="14549" max="14549" width="9.90625" style="160" customWidth="1"/>
    <col min="14550" max="14550" width="9.54296875" style="160" customWidth="1"/>
    <col min="14551" max="14770" width="7.90625" style="160"/>
    <col min="14771" max="14772" width="5.08984375" style="160" customWidth="1"/>
    <col min="14773" max="14773" width="5.36328125" style="160" customWidth="1"/>
    <col min="14774" max="14774" width="6.54296875" style="160" customWidth="1"/>
    <col min="14775" max="14775" width="8.6328125" style="160" customWidth="1"/>
    <col min="14776" max="14776" width="12.36328125" style="160" customWidth="1"/>
    <col min="14777" max="14777" width="10.54296875" style="160" customWidth="1"/>
    <col min="14778" max="14778" width="9.90625" style="160" customWidth="1"/>
    <col min="14779" max="14779" width="9.54296875" style="160" customWidth="1"/>
    <col min="14780" max="14785" width="8.08984375" style="160" customWidth="1"/>
    <col min="14786" max="14786" width="9.36328125" style="160" customWidth="1"/>
    <col min="14787" max="14787" width="8" style="160" customWidth="1"/>
    <col min="14788" max="14788" width="8.08984375" style="160" customWidth="1"/>
    <col min="14789" max="14789" width="7.453125" style="160" customWidth="1"/>
    <col min="14790" max="14790" width="7.6328125" style="160" customWidth="1"/>
    <col min="14791" max="14798" width="7.90625" style="160" hidden="1" customWidth="1"/>
    <col min="14799" max="14799" width="9.08984375" style="160" customWidth="1"/>
    <col min="14800" max="14800" width="8.6328125" style="160" customWidth="1"/>
    <col min="14801" max="14801" width="10.6328125" style="160" customWidth="1"/>
    <col min="14802" max="14802" width="25.453125" style="160" customWidth="1"/>
    <col min="14803" max="14803" width="14.36328125" style="160" customWidth="1"/>
    <col min="14804" max="14804" width="4.54296875" style="160" customWidth="1"/>
    <col min="14805" max="14805" width="9.90625" style="160" customWidth="1"/>
    <col min="14806" max="14806" width="9.54296875" style="160" customWidth="1"/>
    <col min="14807" max="15026" width="7.90625" style="160"/>
    <col min="15027" max="15028" width="5.08984375" style="160" customWidth="1"/>
    <col min="15029" max="15029" width="5.36328125" style="160" customWidth="1"/>
    <col min="15030" max="15030" width="6.54296875" style="160" customWidth="1"/>
    <col min="15031" max="15031" width="8.6328125" style="160" customWidth="1"/>
    <col min="15032" max="15032" width="12.36328125" style="160" customWidth="1"/>
    <col min="15033" max="15033" width="10.54296875" style="160" customWidth="1"/>
    <col min="15034" max="15034" width="9.90625" style="160" customWidth="1"/>
    <col min="15035" max="15035" width="9.54296875" style="160" customWidth="1"/>
    <col min="15036" max="15041" width="8.08984375" style="160" customWidth="1"/>
    <col min="15042" max="15042" width="9.36328125" style="160" customWidth="1"/>
    <col min="15043" max="15043" width="8" style="160" customWidth="1"/>
    <col min="15044" max="15044" width="8.08984375" style="160" customWidth="1"/>
    <col min="15045" max="15045" width="7.453125" style="160" customWidth="1"/>
    <col min="15046" max="15046" width="7.6328125" style="160" customWidth="1"/>
    <col min="15047" max="15054" width="7.90625" style="160" hidden="1" customWidth="1"/>
    <col min="15055" max="15055" width="9.08984375" style="160" customWidth="1"/>
    <col min="15056" max="15056" width="8.6328125" style="160" customWidth="1"/>
    <col min="15057" max="15057" width="10.6328125" style="160" customWidth="1"/>
    <col min="15058" max="15058" width="25.453125" style="160" customWidth="1"/>
    <col min="15059" max="15059" width="14.36328125" style="160" customWidth="1"/>
    <col min="15060" max="15060" width="4.54296875" style="160" customWidth="1"/>
    <col min="15061" max="15061" width="9.90625" style="160" customWidth="1"/>
    <col min="15062" max="15062" width="9.54296875" style="160" customWidth="1"/>
    <col min="15063" max="15282" width="7.90625" style="160"/>
    <col min="15283" max="15284" width="5.08984375" style="160" customWidth="1"/>
    <col min="15285" max="15285" width="5.36328125" style="160" customWidth="1"/>
    <col min="15286" max="15286" width="6.54296875" style="160" customWidth="1"/>
    <col min="15287" max="15287" width="8.6328125" style="160" customWidth="1"/>
    <col min="15288" max="15288" width="12.36328125" style="160" customWidth="1"/>
    <col min="15289" max="15289" width="10.54296875" style="160" customWidth="1"/>
    <col min="15290" max="15290" width="9.90625" style="160" customWidth="1"/>
    <col min="15291" max="15291" width="9.54296875" style="160" customWidth="1"/>
    <col min="15292" max="15297" width="8.08984375" style="160" customWidth="1"/>
    <col min="15298" max="15298" width="9.36328125" style="160" customWidth="1"/>
    <col min="15299" max="15299" width="8" style="160" customWidth="1"/>
    <col min="15300" max="15300" width="8.08984375" style="160" customWidth="1"/>
    <col min="15301" max="15301" width="7.453125" style="160" customWidth="1"/>
    <col min="15302" max="15302" width="7.6328125" style="160" customWidth="1"/>
    <col min="15303" max="15310" width="7.90625" style="160" hidden="1" customWidth="1"/>
    <col min="15311" max="15311" width="9.08984375" style="160" customWidth="1"/>
    <col min="15312" max="15312" width="8.6328125" style="160" customWidth="1"/>
    <col min="15313" max="15313" width="10.6328125" style="160" customWidth="1"/>
    <col min="15314" max="15314" width="25.453125" style="160" customWidth="1"/>
    <col min="15315" max="15315" width="14.36328125" style="160" customWidth="1"/>
    <col min="15316" max="15316" width="4.54296875" style="160" customWidth="1"/>
    <col min="15317" max="15317" width="9.90625" style="160" customWidth="1"/>
    <col min="15318" max="15318" width="9.54296875" style="160" customWidth="1"/>
    <col min="15319" max="15538" width="7.90625" style="160"/>
    <col min="15539" max="15540" width="5.08984375" style="160" customWidth="1"/>
    <col min="15541" max="15541" width="5.36328125" style="160" customWidth="1"/>
    <col min="15542" max="15542" width="6.54296875" style="160" customWidth="1"/>
    <col min="15543" max="15543" width="8.6328125" style="160" customWidth="1"/>
    <col min="15544" max="15544" width="12.36328125" style="160" customWidth="1"/>
    <col min="15545" max="15545" width="10.54296875" style="160" customWidth="1"/>
    <col min="15546" max="15546" width="9.90625" style="160" customWidth="1"/>
    <col min="15547" max="15547" width="9.54296875" style="160" customWidth="1"/>
    <col min="15548" max="15553" width="8.08984375" style="160" customWidth="1"/>
    <col min="15554" max="15554" width="9.36328125" style="160" customWidth="1"/>
    <col min="15555" max="15555" width="8" style="160" customWidth="1"/>
    <col min="15556" max="15556" width="8.08984375" style="160" customWidth="1"/>
    <col min="15557" max="15557" width="7.453125" style="160" customWidth="1"/>
    <col min="15558" max="15558" width="7.6328125" style="160" customWidth="1"/>
    <col min="15559" max="15566" width="7.90625" style="160" hidden="1" customWidth="1"/>
    <col min="15567" max="15567" width="9.08984375" style="160" customWidth="1"/>
    <col min="15568" max="15568" width="8.6328125" style="160" customWidth="1"/>
    <col min="15569" max="15569" width="10.6328125" style="160" customWidth="1"/>
    <col min="15570" max="15570" width="25.453125" style="160" customWidth="1"/>
    <col min="15571" max="15571" width="14.36328125" style="160" customWidth="1"/>
    <col min="15572" max="15572" width="4.54296875" style="160" customWidth="1"/>
    <col min="15573" max="15573" width="9.90625" style="160" customWidth="1"/>
    <col min="15574" max="15574" width="9.54296875" style="160" customWidth="1"/>
    <col min="15575" max="15794" width="7.90625" style="160"/>
    <col min="15795" max="15796" width="5.08984375" style="160" customWidth="1"/>
    <col min="15797" max="15797" width="5.36328125" style="160" customWidth="1"/>
    <col min="15798" max="15798" width="6.54296875" style="160" customWidth="1"/>
    <col min="15799" max="15799" width="8.6328125" style="160" customWidth="1"/>
    <col min="15800" max="15800" width="12.36328125" style="160" customWidth="1"/>
    <col min="15801" max="15801" width="10.54296875" style="160" customWidth="1"/>
    <col min="15802" max="15802" width="9.90625" style="160" customWidth="1"/>
    <col min="15803" max="15803" width="9.54296875" style="160" customWidth="1"/>
    <col min="15804" max="15809" width="8.08984375" style="160" customWidth="1"/>
    <col min="15810" max="15810" width="9.36328125" style="160" customWidth="1"/>
    <col min="15811" max="15811" width="8" style="160" customWidth="1"/>
    <col min="15812" max="15812" width="8.08984375" style="160" customWidth="1"/>
    <col min="15813" max="15813" width="7.453125" style="160" customWidth="1"/>
    <col min="15814" max="15814" width="7.6328125" style="160" customWidth="1"/>
    <col min="15815" max="15822" width="7.90625" style="160" hidden="1" customWidth="1"/>
    <col min="15823" max="15823" width="9.08984375" style="160" customWidth="1"/>
    <col min="15824" max="15824" width="8.6328125" style="160" customWidth="1"/>
    <col min="15825" max="15825" width="10.6328125" style="160" customWidth="1"/>
    <col min="15826" max="15826" width="25.453125" style="160" customWidth="1"/>
    <col min="15827" max="15827" width="14.36328125" style="160" customWidth="1"/>
    <col min="15828" max="15828" width="4.54296875" style="160" customWidth="1"/>
    <col min="15829" max="15829" width="9.90625" style="160" customWidth="1"/>
    <col min="15830" max="15830" width="9.54296875" style="160" customWidth="1"/>
    <col min="15831" max="16050" width="7.90625" style="160"/>
    <col min="16051" max="16052" width="5.08984375" style="160" customWidth="1"/>
    <col min="16053" max="16053" width="5.36328125" style="160" customWidth="1"/>
    <col min="16054" max="16054" width="6.54296875" style="160" customWidth="1"/>
    <col min="16055" max="16055" width="8.6328125" style="160" customWidth="1"/>
    <col min="16056" max="16056" width="12.36328125" style="160" customWidth="1"/>
    <col min="16057" max="16057" width="10.54296875" style="160" customWidth="1"/>
    <col min="16058" max="16058" width="9.90625" style="160" customWidth="1"/>
    <col min="16059" max="16059" width="9.54296875" style="160" customWidth="1"/>
    <col min="16060" max="16065" width="8.08984375" style="160" customWidth="1"/>
    <col min="16066" max="16066" width="9.36328125" style="160" customWidth="1"/>
    <col min="16067" max="16067" width="8" style="160" customWidth="1"/>
    <col min="16068" max="16068" width="8.08984375" style="160" customWidth="1"/>
    <col min="16069" max="16069" width="7.453125" style="160" customWidth="1"/>
    <col min="16070" max="16070" width="7.6328125" style="160" customWidth="1"/>
    <col min="16071" max="16078" width="7.90625" style="160" hidden="1" customWidth="1"/>
    <col min="16079" max="16079" width="9.08984375" style="160" customWidth="1"/>
    <col min="16080" max="16080" width="8.6328125" style="160" customWidth="1"/>
    <col min="16081" max="16081" width="10.6328125" style="160" customWidth="1"/>
    <col min="16082" max="16082" width="25.453125" style="160" customWidth="1"/>
    <col min="16083" max="16083" width="14.36328125" style="160" customWidth="1"/>
    <col min="16084" max="16084" width="4.54296875" style="160" customWidth="1"/>
    <col min="16085" max="16085" width="9.90625" style="160" customWidth="1"/>
    <col min="16086" max="16086" width="9.54296875" style="160" customWidth="1"/>
    <col min="16087" max="16384" width="7.90625" style="160"/>
  </cols>
  <sheetData>
    <row r="1" spans="1:12" ht="12.9" customHeight="1">
      <c r="A1" s="163" t="s">
        <v>37</v>
      </c>
      <c r="B1" s="164"/>
      <c r="C1" s="165"/>
      <c r="D1" s="165"/>
      <c r="E1" s="165"/>
      <c r="F1" s="165"/>
      <c r="G1" s="166"/>
      <c r="H1" s="167"/>
    </row>
    <row r="2" spans="1:12" ht="12.9" customHeight="1">
      <c r="A2" s="168" t="s">
        <v>39</v>
      </c>
      <c r="B2" s="169"/>
      <c r="C2" s="170"/>
      <c r="D2" s="170"/>
      <c r="E2" s="170"/>
      <c r="F2" s="170"/>
      <c r="G2" s="171"/>
      <c r="H2" s="172"/>
    </row>
    <row r="3" spans="1:12" ht="12.9" customHeight="1">
      <c r="A3" s="168" t="s">
        <v>33</v>
      </c>
      <c r="B3" s="168"/>
      <c r="C3" s="173"/>
      <c r="D3" s="173"/>
      <c r="E3" s="173"/>
      <c r="F3" s="173"/>
      <c r="G3" s="174"/>
      <c r="H3" s="175"/>
    </row>
    <row r="4" spans="1:12" s="159" customFormat="1" ht="12.9" customHeight="1">
      <c r="A4" s="1315" t="s">
        <v>1255</v>
      </c>
      <c r="B4" s="1315" t="s">
        <v>41</v>
      </c>
      <c r="C4" s="1316" t="s">
        <v>42</v>
      </c>
      <c r="D4" s="1317" t="s">
        <v>43</v>
      </c>
      <c r="E4" s="1317" t="s">
        <v>44</v>
      </c>
      <c r="F4" s="1317" t="s">
        <v>1285</v>
      </c>
      <c r="G4" s="1321" t="s">
        <v>47</v>
      </c>
      <c r="H4" s="1317" t="s">
        <v>1256</v>
      </c>
      <c r="I4" s="1318" t="s">
        <v>49</v>
      </c>
      <c r="J4" s="1318" t="s">
        <v>1258</v>
      </c>
    </row>
    <row r="5" spans="1:12" s="159" customFormat="1" ht="12.9" customHeight="1">
      <c r="A5" s="1315"/>
      <c r="B5" s="1315"/>
      <c r="C5" s="1316"/>
      <c r="D5" s="1317"/>
      <c r="E5" s="1317"/>
      <c r="F5" s="1317"/>
      <c r="G5" s="1321"/>
      <c r="H5" s="1317"/>
      <c r="I5" s="1318"/>
      <c r="J5" s="1318"/>
    </row>
    <row r="6" spans="1:12" ht="12.9" customHeight="1">
      <c r="A6" s="128"/>
      <c r="B6" s="184">
        <v>45170</v>
      </c>
      <c r="C6" s="176"/>
      <c r="D6" s="128"/>
      <c r="E6" s="129"/>
      <c r="F6" s="176"/>
      <c r="G6" s="133"/>
      <c r="H6" s="134"/>
      <c r="I6" s="187"/>
      <c r="J6" s="176"/>
    </row>
    <row r="7" spans="1:12" ht="12.9" customHeight="1">
      <c r="A7" s="128">
        <v>1</v>
      </c>
      <c r="B7" s="128">
        <v>1</v>
      </c>
      <c r="C7" s="176"/>
      <c r="D7" s="132" t="s">
        <v>681</v>
      </c>
      <c r="E7" s="530" t="s">
        <v>76</v>
      </c>
      <c r="F7" s="176"/>
      <c r="G7" s="134" t="s">
        <v>717</v>
      </c>
      <c r="H7" s="134" t="s">
        <v>727</v>
      </c>
      <c r="I7" s="188" t="s">
        <v>1327</v>
      </c>
      <c r="J7" s="188" t="s">
        <v>60</v>
      </c>
      <c r="K7" s="160">
        <v>37.503999999999998</v>
      </c>
    </row>
    <row r="8" spans="1:12" ht="12.9" customHeight="1">
      <c r="A8" s="128">
        <v>2</v>
      </c>
      <c r="B8" s="128">
        <v>2</v>
      </c>
      <c r="C8" s="176"/>
      <c r="D8" s="132" t="s">
        <v>672</v>
      </c>
      <c r="E8" s="530" t="s">
        <v>76</v>
      </c>
      <c r="F8" s="176"/>
      <c r="G8" s="133" t="s">
        <v>723</v>
      </c>
      <c r="H8" s="134" t="s">
        <v>736</v>
      </c>
      <c r="I8" s="188" t="s">
        <v>1328</v>
      </c>
      <c r="J8" s="188" t="s">
        <v>60</v>
      </c>
      <c r="K8" s="160">
        <v>37.503999999999998</v>
      </c>
    </row>
    <row r="9" spans="1:12" ht="12.9" customHeight="1">
      <c r="A9" s="128">
        <v>3</v>
      </c>
      <c r="B9" s="128">
        <v>3</v>
      </c>
      <c r="C9" s="176"/>
      <c r="D9" s="132" t="s">
        <v>689</v>
      </c>
      <c r="E9" s="133" t="s">
        <v>76</v>
      </c>
      <c r="F9" s="176"/>
      <c r="G9" s="133" t="s">
        <v>727</v>
      </c>
      <c r="H9" s="134" t="s">
        <v>741</v>
      </c>
      <c r="I9" s="188" t="s">
        <v>1327</v>
      </c>
      <c r="J9" s="188" t="s">
        <v>60</v>
      </c>
      <c r="K9" s="160">
        <v>37.503999999999998</v>
      </c>
    </row>
    <row r="10" spans="1:12" ht="12.9" customHeight="1">
      <c r="A10" s="128"/>
      <c r="B10" s="184">
        <v>45200</v>
      </c>
      <c r="C10" s="176"/>
      <c r="D10" s="134"/>
      <c r="E10" s="133"/>
      <c r="F10" s="176"/>
      <c r="G10" s="133"/>
      <c r="H10" s="134"/>
      <c r="I10" s="131"/>
      <c r="J10" s="131"/>
      <c r="L10" s="160">
        <f>SUM(K7:K10)</f>
        <v>112.512</v>
      </c>
    </row>
    <row r="11" spans="1:12" ht="12.9" customHeight="1">
      <c r="A11" s="128">
        <v>4</v>
      </c>
      <c r="B11" s="128">
        <v>1</v>
      </c>
      <c r="C11" s="176"/>
      <c r="D11" s="132" t="s">
        <v>674</v>
      </c>
      <c r="E11" s="530" t="s">
        <v>76</v>
      </c>
      <c r="F11" s="176"/>
      <c r="G11" s="133" t="s">
        <v>736</v>
      </c>
      <c r="H11" s="134" t="s">
        <v>1223</v>
      </c>
      <c r="I11" s="188" t="s">
        <v>1328</v>
      </c>
      <c r="J11" s="188" t="s">
        <v>60</v>
      </c>
      <c r="K11" s="160">
        <v>37.503999999999998</v>
      </c>
    </row>
    <row r="12" spans="1:12" ht="12.9" customHeight="1">
      <c r="A12" s="128">
        <v>5</v>
      </c>
      <c r="B12" s="128">
        <v>2</v>
      </c>
      <c r="C12" s="176"/>
      <c r="D12" s="132" t="s">
        <v>687</v>
      </c>
      <c r="E12" s="133" t="s">
        <v>76</v>
      </c>
      <c r="F12" s="176"/>
      <c r="G12" s="133" t="s">
        <v>741</v>
      </c>
      <c r="H12" s="134" t="s">
        <v>1223</v>
      </c>
      <c r="I12" s="188" t="s">
        <v>1327</v>
      </c>
      <c r="J12" s="188" t="s">
        <v>60</v>
      </c>
      <c r="K12" s="160">
        <v>37.503999999999998</v>
      </c>
    </row>
    <row r="13" spans="1:12" ht="12.9" customHeight="1">
      <c r="A13" s="128">
        <v>6</v>
      </c>
      <c r="B13" s="128">
        <v>3</v>
      </c>
      <c r="C13" s="176"/>
      <c r="D13" s="132" t="s">
        <v>683</v>
      </c>
      <c r="E13" s="133" t="s">
        <v>76</v>
      </c>
      <c r="F13" s="176"/>
      <c r="G13" s="133" t="s">
        <v>1223</v>
      </c>
      <c r="H13" s="134" t="s">
        <v>755</v>
      </c>
      <c r="I13" s="188" t="s">
        <v>1327</v>
      </c>
      <c r="J13" s="188" t="s">
        <v>60</v>
      </c>
      <c r="K13" s="160">
        <v>37.503999999999998</v>
      </c>
    </row>
    <row r="14" spans="1:12" ht="12.9" customHeight="1">
      <c r="A14" s="128">
        <v>7</v>
      </c>
      <c r="B14" s="128">
        <v>4</v>
      </c>
      <c r="C14" s="176"/>
      <c r="D14" s="132" t="s">
        <v>675</v>
      </c>
      <c r="E14" s="133" t="s">
        <v>76</v>
      </c>
      <c r="F14" s="176"/>
      <c r="G14" s="133" t="s">
        <v>1223</v>
      </c>
      <c r="H14" s="134" t="s">
        <v>1224</v>
      </c>
      <c r="I14" s="188" t="s">
        <v>1328</v>
      </c>
      <c r="J14" s="188" t="s">
        <v>60</v>
      </c>
      <c r="K14" s="160">
        <v>37.503999999999998</v>
      </c>
    </row>
    <row r="15" spans="1:12" ht="12.9" customHeight="1">
      <c r="A15" s="128">
        <v>8</v>
      </c>
      <c r="B15" s="128">
        <v>5</v>
      </c>
      <c r="C15" s="176"/>
      <c r="D15" s="132" t="s">
        <v>468</v>
      </c>
      <c r="E15" s="133" t="s">
        <v>76</v>
      </c>
      <c r="F15" s="176"/>
      <c r="G15" s="133" t="s">
        <v>752</v>
      </c>
      <c r="H15" s="134" t="s">
        <v>760</v>
      </c>
      <c r="I15" s="188" t="s">
        <v>1329</v>
      </c>
      <c r="J15" s="188" t="s">
        <v>60</v>
      </c>
      <c r="K15" s="160">
        <v>37.503999999999998</v>
      </c>
    </row>
    <row r="16" spans="1:12" ht="12.9" customHeight="1">
      <c r="A16" s="128">
        <v>9</v>
      </c>
      <c r="B16" s="128">
        <v>6</v>
      </c>
      <c r="C16" s="176"/>
      <c r="D16" s="132" t="s">
        <v>693</v>
      </c>
      <c r="E16" s="133" t="s">
        <v>62</v>
      </c>
      <c r="F16" s="176"/>
      <c r="G16" s="133" t="s">
        <v>755</v>
      </c>
      <c r="H16" s="134" t="s">
        <v>766</v>
      </c>
      <c r="I16" s="188" t="s">
        <v>1327</v>
      </c>
      <c r="J16" s="188" t="s">
        <v>60</v>
      </c>
      <c r="K16" s="160">
        <v>38.847000000000001</v>
      </c>
    </row>
    <row r="17" spans="1:12" ht="12.9" customHeight="1">
      <c r="A17" s="128">
        <v>10</v>
      </c>
      <c r="B17" s="128">
        <v>7</v>
      </c>
      <c r="C17" s="176"/>
      <c r="D17" s="132" t="s">
        <v>701</v>
      </c>
      <c r="E17" s="134" t="s">
        <v>76</v>
      </c>
      <c r="F17" s="176"/>
      <c r="G17" s="133" t="s">
        <v>1330</v>
      </c>
      <c r="H17" s="134" t="s">
        <v>766</v>
      </c>
      <c r="I17" s="188" t="s">
        <v>1328</v>
      </c>
      <c r="J17" s="188" t="s">
        <v>60</v>
      </c>
      <c r="K17" s="160">
        <v>37.503999999999998</v>
      </c>
    </row>
    <row r="18" spans="1:12" ht="12.9" customHeight="1">
      <c r="A18" s="128">
        <v>11</v>
      </c>
      <c r="B18" s="128">
        <v>8</v>
      </c>
      <c r="C18" s="176"/>
      <c r="D18" s="132" t="s">
        <v>676</v>
      </c>
      <c r="E18" s="133" t="s">
        <v>76</v>
      </c>
      <c r="F18" s="176"/>
      <c r="G18" s="133" t="s">
        <v>736</v>
      </c>
      <c r="H18" s="134" t="s">
        <v>1225</v>
      </c>
      <c r="I18" s="188" t="s">
        <v>1331</v>
      </c>
      <c r="J18" s="188" t="s">
        <v>60</v>
      </c>
      <c r="K18" s="160">
        <v>37.503999999999998</v>
      </c>
    </row>
    <row r="19" spans="1:12" ht="12.9" customHeight="1">
      <c r="A19" s="128">
        <v>12</v>
      </c>
      <c r="B19" s="128">
        <v>9</v>
      </c>
      <c r="C19" s="176"/>
      <c r="D19" s="132" t="s">
        <v>125</v>
      </c>
      <c r="E19" s="134" t="s">
        <v>76</v>
      </c>
      <c r="F19" s="176"/>
      <c r="G19" s="133" t="s">
        <v>760</v>
      </c>
      <c r="H19" s="134" t="s">
        <v>767</v>
      </c>
      <c r="I19" s="188" t="s">
        <v>1327</v>
      </c>
      <c r="J19" s="188" t="s">
        <v>60</v>
      </c>
      <c r="K19" s="160">
        <v>37.503999999999998</v>
      </c>
    </row>
    <row r="20" spans="1:12" ht="12.9" customHeight="1">
      <c r="A20" s="128">
        <v>13</v>
      </c>
      <c r="B20" s="128">
        <v>10</v>
      </c>
      <c r="C20" s="176"/>
      <c r="D20" s="132" t="s">
        <v>329</v>
      </c>
      <c r="E20" s="134" t="s">
        <v>76</v>
      </c>
      <c r="F20" s="176"/>
      <c r="G20" s="133" t="s">
        <v>760</v>
      </c>
      <c r="H20" s="134" t="s">
        <v>771</v>
      </c>
      <c r="I20" s="188" t="s">
        <v>1329</v>
      </c>
      <c r="J20" s="188" t="s">
        <v>60</v>
      </c>
      <c r="K20" s="160">
        <v>37.503999999999998</v>
      </c>
    </row>
    <row r="21" spans="1:12" ht="12.9" customHeight="1">
      <c r="A21" s="128">
        <v>14</v>
      </c>
      <c r="B21" s="128">
        <v>11</v>
      </c>
      <c r="C21" s="134"/>
      <c r="D21" s="132" t="s">
        <v>696</v>
      </c>
      <c r="E21" s="134" t="s">
        <v>76</v>
      </c>
      <c r="F21" s="134"/>
      <c r="G21" s="133" t="s">
        <v>760</v>
      </c>
      <c r="H21" s="134" t="s">
        <v>763</v>
      </c>
      <c r="I21" s="188" t="s">
        <v>1328</v>
      </c>
      <c r="J21" s="188" t="s">
        <v>60</v>
      </c>
      <c r="K21" s="160">
        <v>37.503999999999998</v>
      </c>
    </row>
    <row r="22" spans="1:12" ht="12.9" customHeight="1">
      <c r="A22" s="128">
        <v>15</v>
      </c>
      <c r="B22" s="128">
        <v>12</v>
      </c>
      <c r="C22" s="134"/>
      <c r="D22" s="132" t="s">
        <v>114</v>
      </c>
      <c r="E22" s="134" t="s">
        <v>76</v>
      </c>
      <c r="F22" s="134"/>
      <c r="G22" s="133" t="s">
        <v>771</v>
      </c>
      <c r="H22" s="134" t="s">
        <v>768</v>
      </c>
      <c r="I22" s="188" t="s">
        <v>1327</v>
      </c>
      <c r="J22" s="188" t="s">
        <v>60</v>
      </c>
      <c r="K22" s="160">
        <v>37.503999999999998</v>
      </c>
    </row>
    <row r="23" spans="1:12" ht="12.9" customHeight="1">
      <c r="A23" s="128">
        <v>16</v>
      </c>
      <c r="B23" s="128">
        <v>13</v>
      </c>
      <c r="C23" s="134"/>
      <c r="D23" s="132" t="s">
        <v>699</v>
      </c>
      <c r="E23" s="134" t="s">
        <v>62</v>
      </c>
      <c r="F23" s="134"/>
      <c r="G23" s="133" t="s">
        <v>771</v>
      </c>
      <c r="H23" s="134" t="s">
        <v>769</v>
      </c>
      <c r="I23" s="188" t="s">
        <v>1329</v>
      </c>
      <c r="J23" s="188" t="s">
        <v>60</v>
      </c>
      <c r="K23" s="160">
        <v>38.847000000000001</v>
      </c>
    </row>
    <row r="24" spans="1:12" ht="12.9" customHeight="1">
      <c r="A24" s="128">
        <v>17</v>
      </c>
      <c r="B24" s="128">
        <v>14</v>
      </c>
      <c r="C24" s="134"/>
      <c r="D24" s="132" t="s">
        <v>677</v>
      </c>
      <c r="E24" s="134" t="s">
        <v>62</v>
      </c>
      <c r="F24" s="134"/>
      <c r="G24" s="133" t="s">
        <v>1225</v>
      </c>
      <c r="H24" s="134" t="s">
        <v>772</v>
      </c>
      <c r="I24" s="188" t="s">
        <v>1331</v>
      </c>
      <c r="J24" s="188" t="s">
        <v>60</v>
      </c>
      <c r="K24" s="160">
        <v>38.847000000000001</v>
      </c>
    </row>
    <row r="25" spans="1:12" ht="12.9" customHeight="1">
      <c r="A25" s="128">
        <v>18</v>
      </c>
      <c r="B25" s="128">
        <v>15</v>
      </c>
      <c r="C25" s="134"/>
      <c r="D25" s="132" t="s">
        <v>680</v>
      </c>
      <c r="E25" s="134" t="s">
        <v>62</v>
      </c>
      <c r="F25" s="134"/>
      <c r="G25" s="133" t="s">
        <v>763</v>
      </c>
      <c r="H25" s="134" t="s">
        <v>644</v>
      </c>
      <c r="I25" s="188" t="s">
        <v>1328</v>
      </c>
      <c r="J25" s="188" t="s">
        <v>60</v>
      </c>
      <c r="K25" s="160">
        <v>38.847000000000001</v>
      </c>
    </row>
    <row r="26" spans="1:12" ht="12.9" customHeight="1">
      <c r="A26" s="128">
        <v>19</v>
      </c>
      <c r="B26" s="128">
        <v>16</v>
      </c>
      <c r="C26" s="134"/>
      <c r="D26" s="132" t="s">
        <v>130</v>
      </c>
      <c r="E26" s="134" t="s">
        <v>76</v>
      </c>
      <c r="F26" s="134"/>
      <c r="G26" s="133" t="s">
        <v>768</v>
      </c>
      <c r="H26" s="134" t="s">
        <v>774</v>
      </c>
      <c r="I26" s="188" t="s">
        <v>1327</v>
      </c>
      <c r="J26" s="188" t="s">
        <v>60</v>
      </c>
      <c r="K26" s="160">
        <v>37.503999999999998</v>
      </c>
    </row>
    <row r="27" spans="1:12" ht="12.9" customHeight="1">
      <c r="A27" s="128">
        <v>20</v>
      </c>
      <c r="B27" s="128">
        <v>17</v>
      </c>
      <c r="C27" s="134"/>
      <c r="D27" s="132" t="s">
        <v>684</v>
      </c>
      <c r="E27" s="134" t="s">
        <v>76</v>
      </c>
      <c r="F27" s="134"/>
      <c r="G27" s="133" t="s">
        <v>768</v>
      </c>
      <c r="H27" s="134" t="s">
        <v>651</v>
      </c>
      <c r="I27" s="188" t="s">
        <v>1329</v>
      </c>
      <c r="J27" s="188" t="s">
        <v>60</v>
      </c>
      <c r="K27" s="160">
        <v>37.503999999999998</v>
      </c>
    </row>
    <row r="28" spans="1:12" ht="12.9" customHeight="1">
      <c r="A28" s="128">
        <v>21</v>
      </c>
      <c r="B28" s="128">
        <v>18</v>
      </c>
      <c r="C28" s="134"/>
      <c r="D28" s="132" t="s">
        <v>142</v>
      </c>
      <c r="E28" s="134" t="s">
        <v>62</v>
      </c>
      <c r="F28" s="134"/>
      <c r="G28" s="133" t="s">
        <v>774</v>
      </c>
      <c r="H28" s="134" t="s">
        <v>779</v>
      </c>
      <c r="I28" s="188" t="s">
        <v>1327</v>
      </c>
      <c r="J28" s="188" t="s">
        <v>60</v>
      </c>
      <c r="K28" s="160">
        <v>38.847000000000001</v>
      </c>
    </row>
    <row r="29" spans="1:12" ht="12.9" customHeight="1">
      <c r="A29" s="128">
        <v>22</v>
      </c>
      <c r="B29" s="128">
        <v>19</v>
      </c>
      <c r="C29" s="134"/>
      <c r="D29" s="132" t="s">
        <v>682</v>
      </c>
      <c r="E29" s="134" t="s">
        <v>62</v>
      </c>
      <c r="F29" s="134"/>
      <c r="G29" s="133" t="s">
        <v>768</v>
      </c>
      <c r="H29" s="134" t="s">
        <v>652</v>
      </c>
      <c r="I29" s="188" t="s">
        <v>1331</v>
      </c>
      <c r="J29" s="188" t="s">
        <v>60</v>
      </c>
      <c r="K29" s="160">
        <v>38.847000000000001</v>
      </c>
    </row>
    <row r="30" spans="1:12" ht="12.9" customHeight="1">
      <c r="A30" s="128">
        <v>23</v>
      </c>
      <c r="B30" s="128">
        <v>20</v>
      </c>
      <c r="C30" s="134"/>
      <c r="D30" s="132" t="s">
        <v>688</v>
      </c>
      <c r="E30" s="134" t="s">
        <v>62</v>
      </c>
      <c r="F30" s="134"/>
      <c r="G30" s="133" t="s">
        <v>644</v>
      </c>
      <c r="H30" s="134" t="s">
        <v>652</v>
      </c>
      <c r="I30" s="188" t="s">
        <v>1328</v>
      </c>
      <c r="J30" s="188" t="s">
        <v>60</v>
      </c>
      <c r="K30" s="160">
        <v>38.847000000000001</v>
      </c>
    </row>
    <row r="31" spans="1:12" ht="12.9" customHeight="1">
      <c r="A31" s="128"/>
      <c r="B31" s="184">
        <v>45231</v>
      </c>
      <c r="C31" s="134"/>
      <c r="D31" s="132"/>
      <c r="E31" s="134"/>
      <c r="F31" s="134"/>
      <c r="G31" s="133"/>
      <c r="H31" s="134"/>
      <c r="I31" s="188"/>
      <c r="J31" s="188"/>
      <c r="L31" s="160">
        <f>SUM(K11:K30)</f>
        <v>759.48099999999999</v>
      </c>
    </row>
    <row r="32" spans="1:12" ht="12.9" customHeight="1">
      <c r="A32" s="128">
        <v>24</v>
      </c>
      <c r="B32" s="128">
        <v>1</v>
      </c>
      <c r="C32" s="134"/>
      <c r="D32" s="132" t="s">
        <v>695</v>
      </c>
      <c r="E32" s="134" t="s">
        <v>62</v>
      </c>
      <c r="F32" s="134"/>
      <c r="G32" s="133" t="s">
        <v>779</v>
      </c>
      <c r="H32" s="134" t="s">
        <v>1262</v>
      </c>
      <c r="I32" s="188" t="s">
        <v>1327</v>
      </c>
      <c r="J32" s="188" t="s">
        <v>60</v>
      </c>
      <c r="K32" s="160">
        <v>38.847000000000001</v>
      </c>
    </row>
    <row r="33" spans="1:11" ht="12.9" customHeight="1">
      <c r="A33" s="128">
        <v>25</v>
      </c>
      <c r="B33" s="128">
        <v>2</v>
      </c>
      <c r="C33" s="134"/>
      <c r="D33" s="132" t="s">
        <v>678</v>
      </c>
      <c r="E33" s="134" t="s">
        <v>62</v>
      </c>
      <c r="F33" s="134"/>
      <c r="G33" s="133" t="s">
        <v>651</v>
      </c>
      <c r="H33" s="134" t="s">
        <v>653</v>
      </c>
      <c r="I33" s="188" t="s">
        <v>1329</v>
      </c>
      <c r="J33" s="188" t="s">
        <v>60</v>
      </c>
      <c r="K33" s="160">
        <v>38.847000000000001</v>
      </c>
    </row>
    <row r="34" spans="1:11" ht="12.9" customHeight="1">
      <c r="A34" s="128">
        <v>26</v>
      </c>
      <c r="B34" s="185">
        <v>3</v>
      </c>
      <c r="D34" s="132" t="s">
        <v>91</v>
      </c>
      <c r="E34" s="137" t="s">
        <v>76</v>
      </c>
      <c r="G34" s="186" t="s">
        <v>652</v>
      </c>
      <c r="H34" s="137" t="s">
        <v>1332</v>
      </c>
      <c r="I34" s="188" t="s">
        <v>1328</v>
      </c>
      <c r="J34" s="188" t="s">
        <v>60</v>
      </c>
      <c r="K34" s="160">
        <v>37.503999999999998</v>
      </c>
    </row>
    <row r="35" spans="1:11" ht="12.9" customHeight="1">
      <c r="A35" s="128">
        <v>27</v>
      </c>
      <c r="B35" s="128">
        <v>4</v>
      </c>
      <c r="C35" s="176"/>
      <c r="D35" s="132" t="s">
        <v>355</v>
      </c>
      <c r="E35" s="137" t="s">
        <v>62</v>
      </c>
      <c r="F35" s="176"/>
      <c r="G35" s="134" t="s">
        <v>655</v>
      </c>
      <c r="H35" s="134" t="s">
        <v>1332</v>
      </c>
      <c r="I35" s="188" t="s">
        <v>1327</v>
      </c>
      <c r="J35" s="188" t="s">
        <v>60</v>
      </c>
      <c r="K35" s="160">
        <v>38.847000000000001</v>
      </c>
    </row>
    <row r="36" spans="1:11" ht="12.9" customHeight="1">
      <c r="A36" s="128">
        <v>28</v>
      </c>
      <c r="B36" s="128">
        <v>5</v>
      </c>
      <c r="C36" s="134"/>
      <c r="D36" s="132" t="s">
        <v>704</v>
      </c>
      <c r="E36" s="134" t="s">
        <v>76</v>
      </c>
      <c r="F36" s="134"/>
      <c r="G36" s="134" t="s">
        <v>1333</v>
      </c>
      <c r="H36" s="134" t="s">
        <v>1334</v>
      </c>
      <c r="I36" s="188" t="s">
        <v>1329</v>
      </c>
      <c r="J36" s="188" t="s">
        <v>60</v>
      </c>
      <c r="K36" s="160">
        <v>37.503999999999998</v>
      </c>
    </row>
    <row r="37" spans="1:11" ht="12.9" customHeight="1">
      <c r="A37" s="128">
        <v>29</v>
      </c>
      <c r="B37" s="185">
        <v>6</v>
      </c>
      <c r="C37" s="134"/>
      <c r="D37" s="132" t="s">
        <v>759</v>
      </c>
      <c r="E37" s="134" t="s">
        <v>76</v>
      </c>
      <c r="F37" s="134"/>
      <c r="G37" s="133" t="s">
        <v>652</v>
      </c>
      <c r="H37" s="134" t="s">
        <v>1335</v>
      </c>
      <c r="I37" s="188" t="s">
        <v>1331</v>
      </c>
      <c r="J37" s="188" t="s">
        <v>60</v>
      </c>
      <c r="K37" s="160">
        <v>37.503999999999998</v>
      </c>
    </row>
    <row r="38" spans="1:11" ht="12.9" customHeight="1">
      <c r="A38" s="128">
        <v>30</v>
      </c>
      <c r="B38" s="128">
        <v>7</v>
      </c>
      <c r="C38" s="134"/>
      <c r="D38" s="132" t="s">
        <v>554</v>
      </c>
      <c r="E38" s="134" t="s">
        <v>62</v>
      </c>
      <c r="F38" s="134"/>
      <c r="G38" s="133" t="s">
        <v>783</v>
      </c>
      <c r="H38" s="134" t="s">
        <v>1336</v>
      </c>
      <c r="I38" s="188" t="s">
        <v>1327</v>
      </c>
      <c r="J38" s="188" t="s">
        <v>60</v>
      </c>
      <c r="K38" s="160">
        <v>38.847000000000001</v>
      </c>
    </row>
    <row r="39" spans="1:11" ht="12.9" customHeight="1">
      <c r="A39" s="128">
        <v>31</v>
      </c>
      <c r="B39" s="128">
        <v>8</v>
      </c>
      <c r="C39" s="134"/>
      <c r="D39" s="132" t="s">
        <v>98</v>
      </c>
      <c r="E39" s="134" t="s">
        <v>76</v>
      </c>
      <c r="F39" s="134"/>
      <c r="G39" s="133" t="s">
        <v>783</v>
      </c>
      <c r="H39" s="134" t="s">
        <v>1336</v>
      </c>
      <c r="I39" s="188" t="s">
        <v>1328</v>
      </c>
      <c r="J39" s="188" t="s">
        <v>60</v>
      </c>
      <c r="K39" s="160">
        <v>37.503999999999998</v>
      </c>
    </row>
    <row r="40" spans="1:11" ht="12.9" customHeight="1">
      <c r="A40" s="128">
        <v>32</v>
      </c>
      <c r="B40" s="185">
        <v>9</v>
      </c>
      <c r="C40" s="134"/>
      <c r="D40" s="132" t="s">
        <v>714</v>
      </c>
      <c r="E40" s="134" t="s">
        <v>62</v>
      </c>
      <c r="F40" s="134"/>
      <c r="G40" s="133" t="s">
        <v>657</v>
      </c>
      <c r="H40" s="134" t="s">
        <v>1337</v>
      </c>
      <c r="I40" s="188" t="s">
        <v>1329</v>
      </c>
      <c r="J40" s="188" t="s">
        <v>60</v>
      </c>
      <c r="K40" s="160">
        <v>38.847000000000001</v>
      </c>
    </row>
    <row r="41" spans="1:11" ht="12.9" customHeight="1">
      <c r="A41" s="128">
        <v>33</v>
      </c>
      <c r="B41" s="128">
        <v>10</v>
      </c>
      <c r="C41" s="134"/>
      <c r="D41" s="132" t="s">
        <v>726</v>
      </c>
      <c r="E41" s="134" t="s">
        <v>62</v>
      </c>
      <c r="F41" s="134"/>
      <c r="G41" s="133" t="s">
        <v>659</v>
      </c>
      <c r="H41" s="134" t="s">
        <v>1338</v>
      </c>
      <c r="I41" s="188" t="s">
        <v>1327</v>
      </c>
      <c r="J41" s="188" t="s">
        <v>60</v>
      </c>
      <c r="K41" s="160">
        <v>38.847000000000001</v>
      </c>
    </row>
    <row r="42" spans="1:11" ht="12.9" customHeight="1">
      <c r="A42" s="128">
        <v>34</v>
      </c>
      <c r="B42" s="128">
        <v>11</v>
      </c>
      <c r="C42" s="134"/>
      <c r="D42" s="132" t="s">
        <v>109</v>
      </c>
      <c r="E42" s="134" t="s">
        <v>76</v>
      </c>
      <c r="F42" s="134"/>
      <c r="G42" s="133" t="s">
        <v>659</v>
      </c>
      <c r="H42" s="134" t="s">
        <v>1339</v>
      </c>
      <c r="I42" s="188" t="s">
        <v>1328</v>
      </c>
      <c r="J42" s="188" t="s">
        <v>60</v>
      </c>
      <c r="K42" s="160">
        <v>37.503999999999998</v>
      </c>
    </row>
    <row r="43" spans="1:11" ht="12.9" customHeight="1">
      <c r="A43" s="128">
        <v>35</v>
      </c>
      <c r="B43" s="185">
        <v>12</v>
      </c>
      <c r="C43" s="134"/>
      <c r="D43" s="132" t="s">
        <v>483</v>
      </c>
      <c r="E43" s="134" t="s">
        <v>62</v>
      </c>
      <c r="F43" s="134"/>
      <c r="G43" s="133" t="s">
        <v>660</v>
      </c>
      <c r="H43" s="134" t="s">
        <v>1340</v>
      </c>
      <c r="I43" s="188" t="s">
        <v>1329</v>
      </c>
      <c r="J43" s="188" t="s">
        <v>60</v>
      </c>
      <c r="K43" s="160">
        <v>38.847000000000001</v>
      </c>
    </row>
    <row r="44" spans="1:11" ht="12.9" customHeight="1">
      <c r="A44" s="128">
        <v>36</v>
      </c>
      <c r="B44" s="128">
        <v>13</v>
      </c>
      <c r="C44" s="134"/>
      <c r="D44" s="132" t="s">
        <v>173</v>
      </c>
      <c r="E44" s="134" t="s">
        <v>76</v>
      </c>
      <c r="F44" s="134"/>
      <c r="G44" s="133" t="s">
        <v>660</v>
      </c>
      <c r="H44" s="134" t="s">
        <v>1341</v>
      </c>
      <c r="I44" s="188" t="s">
        <v>1342</v>
      </c>
      <c r="J44" s="188" t="s">
        <v>60</v>
      </c>
      <c r="K44" s="160">
        <v>37.503999999999998</v>
      </c>
    </row>
    <row r="45" spans="1:11" ht="12.9" customHeight="1">
      <c r="A45" s="128">
        <v>37</v>
      </c>
      <c r="B45" s="128">
        <v>14</v>
      </c>
      <c r="C45" s="134"/>
      <c r="D45" s="132" t="s">
        <v>694</v>
      </c>
      <c r="E45" s="134" t="s">
        <v>62</v>
      </c>
      <c r="F45" s="134"/>
      <c r="G45" s="133" t="s">
        <v>659</v>
      </c>
      <c r="H45" s="134" t="s">
        <v>1341</v>
      </c>
      <c r="I45" s="188" t="s">
        <v>1331</v>
      </c>
      <c r="J45" s="188" t="s">
        <v>60</v>
      </c>
      <c r="K45" s="160">
        <v>38.847000000000001</v>
      </c>
    </row>
    <row r="46" spans="1:11" ht="12.9" customHeight="1">
      <c r="A46" s="128">
        <v>38</v>
      </c>
      <c r="B46" s="185">
        <v>15</v>
      </c>
      <c r="C46" s="176"/>
      <c r="D46" s="132" t="s">
        <v>729</v>
      </c>
      <c r="E46" s="134" t="s">
        <v>62</v>
      </c>
      <c r="F46" s="176"/>
      <c r="G46" s="133" t="s">
        <v>661</v>
      </c>
      <c r="H46" s="134" t="s">
        <v>1341</v>
      </c>
      <c r="I46" s="188" t="s">
        <v>1327</v>
      </c>
      <c r="J46" s="188" t="s">
        <v>60</v>
      </c>
      <c r="K46" s="160">
        <v>38.847000000000001</v>
      </c>
    </row>
    <row r="47" spans="1:11" ht="12.9" customHeight="1">
      <c r="A47" s="128">
        <v>39</v>
      </c>
      <c r="B47" s="128">
        <v>16</v>
      </c>
      <c r="C47" s="176"/>
      <c r="D47" s="132" t="s">
        <v>357</v>
      </c>
      <c r="E47" s="134" t="s">
        <v>76</v>
      </c>
      <c r="F47" s="176"/>
      <c r="G47" s="133" t="s">
        <v>664</v>
      </c>
      <c r="H47" s="134" t="s">
        <v>1343</v>
      </c>
      <c r="I47" s="188" t="s">
        <v>1328</v>
      </c>
      <c r="J47" s="188" t="s">
        <v>60</v>
      </c>
      <c r="K47" s="160">
        <v>37.503999999999998</v>
      </c>
    </row>
    <row r="48" spans="1:11" ht="12.9" customHeight="1">
      <c r="A48" s="128">
        <v>40</v>
      </c>
      <c r="B48" s="128">
        <v>17</v>
      </c>
      <c r="C48" s="176"/>
      <c r="D48" s="132" t="s">
        <v>185</v>
      </c>
      <c r="E48" s="134" t="s">
        <v>62</v>
      </c>
      <c r="F48" s="176"/>
      <c r="G48" s="133" t="s">
        <v>1344</v>
      </c>
      <c r="H48" s="134" t="s">
        <v>1343</v>
      </c>
      <c r="I48" s="188" t="s">
        <v>1329</v>
      </c>
      <c r="J48" s="188" t="s">
        <v>60</v>
      </c>
      <c r="K48" s="160">
        <v>38.847000000000001</v>
      </c>
    </row>
    <row r="49" spans="1:12" ht="12.9" customHeight="1">
      <c r="A49" s="128">
        <v>41</v>
      </c>
      <c r="B49" s="185">
        <v>18</v>
      </c>
      <c r="C49" s="176"/>
      <c r="D49" s="132" t="s">
        <v>732</v>
      </c>
      <c r="E49" s="134" t="s">
        <v>62</v>
      </c>
      <c r="F49" s="176"/>
      <c r="G49" s="133" t="s">
        <v>1345</v>
      </c>
      <c r="H49" s="134" t="s">
        <v>1343</v>
      </c>
      <c r="I49" s="188" t="s">
        <v>1327</v>
      </c>
      <c r="J49" s="188" t="s">
        <v>60</v>
      </c>
      <c r="K49" s="160">
        <v>38.847000000000001</v>
      </c>
    </row>
    <row r="50" spans="1:12" ht="12.9" customHeight="1">
      <c r="A50" s="128">
        <v>42</v>
      </c>
      <c r="B50" s="128">
        <v>19</v>
      </c>
      <c r="C50" s="134"/>
      <c r="D50" s="132" t="s">
        <v>166</v>
      </c>
      <c r="E50" s="134" t="s">
        <v>76</v>
      </c>
      <c r="F50" s="134"/>
      <c r="G50" s="133" t="s">
        <v>1345</v>
      </c>
      <c r="H50" s="134" t="s">
        <v>1346</v>
      </c>
      <c r="I50" s="188" t="s">
        <v>1342</v>
      </c>
      <c r="J50" s="188" t="s">
        <v>60</v>
      </c>
      <c r="K50" s="160">
        <v>37.503999999999998</v>
      </c>
    </row>
    <row r="51" spans="1:12" ht="12.9" customHeight="1">
      <c r="A51" s="128">
        <v>43</v>
      </c>
      <c r="B51" s="128">
        <v>20</v>
      </c>
      <c r="C51" s="134"/>
      <c r="D51" s="132" t="s">
        <v>735</v>
      </c>
      <c r="E51" s="134" t="s">
        <v>76</v>
      </c>
      <c r="F51" s="134"/>
      <c r="G51" s="133" t="s">
        <v>1347</v>
      </c>
      <c r="H51" s="134" t="s">
        <v>1348</v>
      </c>
      <c r="I51" s="188" t="s">
        <v>1327</v>
      </c>
      <c r="J51" s="188" t="s">
        <v>60</v>
      </c>
      <c r="K51" s="160">
        <v>37.503999999999998</v>
      </c>
    </row>
    <row r="52" spans="1:12" ht="12.9" customHeight="1">
      <c r="A52" s="128">
        <v>44</v>
      </c>
      <c r="B52" s="185">
        <v>21</v>
      </c>
      <c r="C52" s="134"/>
      <c r="D52" s="132" t="s">
        <v>526</v>
      </c>
      <c r="E52" s="134" t="s">
        <v>62</v>
      </c>
      <c r="F52" s="134"/>
      <c r="G52" s="133" t="s">
        <v>1347</v>
      </c>
      <c r="H52" s="134" t="s">
        <v>1348</v>
      </c>
      <c r="I52" s="188" t="s">
        <v>1329</v>
      </c>
      <c r="J52" s="188" t="s">
        <v>60</v>
      </c>
      <c r="K52" s="160">
        <v>38.847000000000001</v>
      </c>
    </row>
    <row r="53" spans="1:12" ht="12.9" customHeight="1">
      <c r="A53" s="128">
        <v>45</v>
      </c>
      <c r="B53" s="128">
        <v>22</v>
      </c>
      <c r="C53" s="134"/>
      <c r="D53" s="132" t="s">
        <v>401</v>
      </c>
      <c r="E53" s="134" t="s">
        <v>76</v>
      </c>
      <c r="F53" s="134"/>
      <c r="G53" s="133" t="s">
        <v>1347</v>
      </c>
      <c r="H53" s="134" t="s">
        <v>669</v>
      </c>
      <c r="I53" s="188" t="s">
        <v>1328</v>
      </c>
      <c r="J53" s="188" t="s">
        <v>60</v>
      </c>
      <c r="K53" s="160">
        <v>37.503999999999998</v>
      </c>
    </row>
    <row r="54" spans="1:12" ht="12.9" customHeight="1">
      <c r="A54" s="128"/>
      <c r="B54" s="184">
        <v>45261</v>
      </c>
      <c r="C54" s="134"/>
      <c r="D54" s="134"/>
      <c r="E54" s="134"/>
      <c r="F54" s="134"/>
      <c r="G54" s="133"/>
      <c r="H54" s="134"/>
      <c r="I54" s="134"/>
      <c r="J54" s="134"/>
      <c r="L54" s="160">
        <f>SUM(K32:K53)</f>
        <v>841.20399999999995</v>
      </c>
    </row>
    <row r="55" spans="1:12" ht="12.9" customHeight="1">
      <c r="A55" s="128">
        <v>46</v>
      </c>
      <c r="B55" s="128">
        <v>1</v>
      </c>
      <c r="C55" s="134"/>
      <c r="D55" s="132" t="s">
        <v>326</v>
      </c>
      <c r="E55" s="134" t="s">
        <v>62</v>
      </c>
      <c r="F55" s="134"/>
      <c r="G55" s="133" t="s">
        <v>1345</v>
      </c>
      <c r="H55" s="134" t="s">
        <v>1349</v>
      </c>
      <c r="I55" s="188" t="s">
        <v>1331</v>
      </c>
      <c r="J55" s="188" t="s">
        <v>60</v>
      </c>
      <c r="K55" s="160">
        <v>38.847000000000001</v>
      </c>
    </row>
    <row r="56" spans="1:12" ht="12.9" customHeight="1">
      <c r="A56" s="128">
        <v>47</v>
      </c>
      <c r="B56" s="185">
        <v>2</v>
      </c>
      <c r="C56" s="176"/>
      <c r="D56" s="132" t="s">
        <v>139</v>
      </c>
      <c r="E56" s="134" t="s">
        <v>62</v>
      </c>
      <c r="F56" s="176"/>
      <c r="G56" s="133" t="s">
        <v>787</v>
      </c>
      <c r="H56" s="134" t="s">
        <v>1230</v>
      </c>
      <c r="I56" s="188" t="s">
        <v>1342</v>
      </c>
      <c r="J56" s="188" t="s">
        <v>60</v>
      </c>
      <c r="K56" s="160">
        <v>38.847000000000001</v>
      </c>
    </row>
    <row r="57" spans="1:12" ht="12.9" customHeight="1">
      <c r="A57" s="128">
        <v>48</v>
      </c>
      <c r="B57" s="128">
        <v>3</v>
      </c>
      <c r="C57" s="176"/>
      <c r="D57" s="132" t="s">
        <v>746</v>
      </c>
      <c r="E57" s="134" t="s">
        <v>62</v>
      </c>
      <c r="F57" s="176"/>
      <c r="G57" s="133" t="s">
        <v>1348</v>
      </c>
      <c r="H57" s="134" t="s">
        <v>1230</v>
      </c>
      <c r="I57" s="188" t="s">
        <v>1327</v>
      </c>
      <c r="J57" s="188" t="s">
        <v>60</v>
      </c>
      <c r="K57" s="160">
        <v>38.847000000000001</v>
      </c>
    </row>
    <row r="58" spans="1:12" ht="12.9" customHeight="1">
      <c r="A58" s="128">
        <v>49</v>
      </c>
      <c r="B58" s="128">
        <v>4</v>
      </c>
      <c r="C58" s="176"/>
      <c r="D58" s="132" t="s">
        <v>530</v>
      </c>
      <c r="E58" s="134" t="s">
        <v>62</v>
      </c>
      <c r="F58" s="176"/>
      <c r="G58" s="133" t="s">
        <v>1348</v>
      </c>
      <c r="H58" s="134" t="s">
        <v>1265</v>
      </c>
      <c r="I58" s="188" t="s">
        <v>1329</v>
      </c>
      <c r="J58" s="188" t="s">
        <v>60</v>
      </c>
      <c r="K58" s="160">
        <v>38.847000000000001</v>
      </c>
    </row>
    <row r="59" spans="1:12" ht="12.9" customHeight="1">
      <c r="A59" s="128">
        <v>50</v>
      </c>
      <c r="B59" s="185">
        <v>5</v>
      </c>
      <c r="C59" s="176"/>
      <c r="D59" s="132" t="s">
        <v>691</v>
      </c>
      <c r="E59" s="134" t="s">
        <v>62</v>
      </c>
      <c r="F59" s="176"/>
      <c r="G59" s="133" t="s">
        <v>669</v>
      </c>
      <c r="H59" s="134" t="s">
        <v>790</v>
      </c>
      <c r="I59" s="188" t="s">
        <v>1328</v>
      </c>
      <c r="J59" s="188" t="s">
        <v>60</v>
      </c>
      <c r="K59" s="160">
        <v>38.847000000000001</v>
      </c>
    </row>
    <row r="60" spans="1:12" ht="12.9" customHeight="1">
      <c r="A60" s="128">
        <v>51</v>
      </c>
      <c r="B60" s="128">
        <v>6</v>
      </c>
      <c r="C60" s="134"/>
      <c r="D60" s="132" t="s">
        <v>761</v>
      </c>
      <c r="E60" s="134" t="s">
        <v>62</v>
      </c>
      <c r="F60" s="134"/>
      <c r="G60" s="134" t="s">
        <v>1230</v>
      </c>
      <c r="H60" s="134" t="s">
        <v>790</v>
      </c>
      <c r="I60" s="188" t="s">
        <v>1327</v>
      </c>
      <c r="J60" s="188" t="s">
        <v>60</v>
      </c>
      <c r="K60" s="160">
        <v>38.847000000000001</v>
      </c>
    </row>
    <row r="61" spans="1:12" ht="12.9" customHeight="1">
      <c r="A61" s="128">
        <v>52</v>
      </c>
      <c r="B61" s="185">
        <v>7</v>
      </c>
      <c r="C61" s="134"/>
      <c r="D61" s="132" t="s">
        <v>168</v>
      </c>
      <c r="E61" s="134" t="s">
        <v>62</v>
      </c>
      <c r="F61" s="134"/>
      <c r="G61" s="134" t="s">
        <v>1230</v>
      </c>
      <c r="H61" s="134" t="s">
        <v>789</v>
      </c>
      <c r="I61" s="188" t="s">
        <v>1342</v>
      </c>
      <c r="J61" s="188" t="s">
        <v>60</v>
      </c>
      <c r="K61" s="160">
        <v>38.847000000000001</v>
      </c>
    </row>
    <row r="62" spans="1:12" ht="12.9" customHeight="1">
      <c r="A62" s="128">
        <v>53</v>
      </c>
      <c r="B62" s="128">
        <v>8</v>
      </c>
      <c r="C62" s="134"/>
      <c r="D62" s="132" t="s">
        <v>294</v>
      </c>
      <c r="E62" s="134" t="s">
        <v>76</v>
      </c>
      <c r="F62" s="134"/>
      <c r="G62" s="133" t="s">
        <v>1230</v>
      </c>
      <c r="H62" s="134" t="s">
        <v>459</v>
      </c>
      <c r="I62" s="188" t="s">
        <v>1331</v>
      </c>
      <c r="J62" s="188" t="s">
        <v>60</v>
      </c>
      <c r="K62" s="160">
        <v>37.503999999999998</v>
      </c>
    </row>
    <row r="63" spans="1:12" ht="12.9" customHeight="1">
      <c r="A63" s="128">
        <v>54</v>
      </c>
      <c r="B63" s="128">
        <v>9</v>
      </c>
      <c r="C63" s="134"/>
      <c r="D63" s="132" t="s">
        <v>702</v>
      </c>
      <c r="E63" s="134" t="s">
        <v>62</v>
      </c>
      <c r="F63" s="134"/>
      <c r="G63" s="134" t="s">
        <v>1265</v>
      </c>
      <c r="H63" s="134" t="s">
        <v>459</v>
      </c>
      <c r="I63" s="188" t="s">
        <v>1329</v>
      </c>
      <c r="J63" s="188" t="s">
        <v>60</v>
      </c>
      <c r="K63" s="160">
        <v>38.847000000000001</v>
      </c>
    </row>
    <row r="64" spans="1:12" ht="12.9" customHeight="1">
      <c r="A64" s="128">
        <v>55</v>
      </c>
      <c r="B64" s="185">
        <v>10</v>
      </c>
      <c r="D64" s="132" t="s">
        <v>710</v>
      </c>
      <c r="E64" s="137" t="s">
        <v>62</v>
      </c>
      <c r="G64" s="137" t="s">
        <v>789</v>
      </c>
      <c r="H64" s="162" t="s">
        <v>1314</v>
      </c>
      <c r="I64" s="188" t="s">
        <v>1342</v>
      </c>
      <c r="J64" s="188" t="s">
        <v>60</v>
      </c>
      <c r="K64" s="160">
        <v>38.847000000000001</v>
      </c>
    </row>
    <row r="65" spans="1:11" ht="12.9" customHeight="1">
      <c r="A65" s="128">
        <v>56</v>
      </c>
      <c r="B65" s="128">
        <v>11</v>
      </c>
      <c r="C65" s="134"/>
      <c r="D65" s="132" t="s">
        <v>155</v>
      </c>
      <c r="E65" s="134" t="s">
        <v>1269</v>
      </c>
      <c r="F65" s="134"/>
      <c r="G65" s="134" t="s">
        <v>790</v>
      </c>
      <c r="H65" s="134" t="s">
        <v>56</v>
      </c>
      <c r="I65" s="188" t="s">
        <v>1327</v>
      </c>
      <c r="J65" s="188" t="s">
        <v>60</v>
      </c>
      <c r="K65" s="160">
        <v>57.597000000000001</v>
      </c>
    </row>
    <row r="66" spans="1:11" ht="12.9" customHeight="1">
      <c r="A66" s="128">
        <v>57</v>
      </c>
      <c r="B66" s="185">
        <v>12</v>
      </c>
      <c r="C66" s="134"/>
      <c r="D66" s="132" t="s">
        <v>180</v>
      </c>
      <c r="E66" s="134" t="s">
        <v>76</v>
      </c>
      <c r="F66" s="134"/>
      <c r="G66" s="134" t="s">
        <v>790</v>
      </c>
      <c r="H66" s="134" t="s">
        <v>57</v>
      </c>
      <c r="I66" s="188" t="s">
        <v>1328</v>
      </c>
      <c r="J66" s="188" t="s">
        <v>60</v>
      </c>
      <c r="K66" s="160">
        <v>37.503999999999998</v>
      </c>
    </row>
    <row r="67" spans="1:11" ht="12.9" customHeight="1">
      <c r="A67" s="128">
        <v>58</v>
      </c>
      <c r="B67" s="128">
        <v>13</v>
      </c>
      <c r="C67" s="134"/>
      <c r="D67" s="132" t="s">
        <v>542</v>
      </c>
      <c r="E67" s="134" t="s">
        <v>62</v>
      </c>
      <c r="F67" s="134"/>
      <c r="G67" s="134" t="s">
        <v>459</v>
      </c>
      <c r="H67" s="134" t="s">
        <v>99</v>
      </c>
      <c r="I67" s="188" t="s">
        <v>1329</v>
      </c>
      <c r="J67" s="188" t="s">
        <v>60</v>
      </c>
      <c r="K67" s="160">
        <v>38.847000000000001</v>
      </c>
    </row>
    <row r="68" spans="1:11" ht="12.9" customHeight="1">
      <c r="A68" s="128">
        <v>59</v>
      </c>
      <c r="B68" s="128">
        <v>14</v>
      </c>
      <c r="C68" s="134"/>
      <c r="D68" s="132" t="s">
        <v>712</v>
      </c>
      <c r="E68" s="134" t="s">
        <v>62</v>
      </c>
      <c r="F68" s="134"/>
      <c r="G68" s="134" t="s">
        <v>459</v>
      </c>
      <c r="H68" s="134" t="s">
        <v>64</v>
      </c>
      <c r="I68" s="188" t="s">
        <v>1331</v>
      </c>
      <c r="J68" s="188" t="s">
        <v>60</v>
      </c>
      <c r="K68" s="160">
        <v>38.847000000000001</v>
      </c>
    </row>
    <row r="69" spans="1:11" ht="12.9" customHeight="1">
      <c r="A69" s="128">
        <v>60</v>
      </c>
      <c r="B69" s="185">
        <v>15</v>
      </c>
      <c r="C69" s="134"/>
      <c r="D69" s="132" t="s">
        <v>731</v>
      </c>
      <c r="E69" s="134" t="s">
        <v>62</v>
      </c>
      <c r="F69" s="134"/>
      <c r="G69" s="133" t="s">
        <v>1314</v>
      </c>
      <c r="H69" s="134" t="s">
        <v>67</v>
      </c>
      <c r="I69" s="188" t="s">
        <v>1342</v>
      </c>
      <c r="J69" s="188" t="s">
        <v>60</v>
      </c>
      <c r="K69" s="160">
        <v>38.847000000000001</v>
      </c>
    </row>
    <row r="70" spans="1:11" ht="12.9" customHeight="1">
      <c r="A70" s="128">
        <v>61</v>
      </c>
      <c r="B70" s="128">
        <v>16</v>
      </c>
      <c r="C70" s="134"/>
      <c r="D70" s="132" t="s">
        <v>775</v>
      </c>
      <c r="E70" s="134" t="s">
        <v>1269</v>
      </c>
      <c r="F70" s="134"/>
      <c r="G70" s="133" t="s">
        <v>56</v>
      </c>
      <c r="H70" s="134" t="s">
        <v>69</v>
      </c>
      <c r="I70" s="188" t="s">
        <v>1327</v>
      </c>
      <c r="J70" s="188" t="s">
        <v>60</v>
      </c>
      <c r="K70" s="160">
        <v>57.597000000000001</v>
      </c>
    </row>
    <row r="71" spans="1:11" ht="12.9" customHeight="1">
      <c r="A71" s="128">
        <v>62</v>
      </c>
      <c r="B71" s="185">
        <v>17</v>
      </c>
      <c r="C71" s="134"/>
      <c r="D71" s="132" t="s">
        <v>135</v>
      </c>
      <c r="E71" s="134" t="s">
        <v>76</v>
      </c>
      <c r="F71" s="134"/>
      <c r="G71" s="133" t="s">
        <v>64</v>
      </c>
      <c r="H71" s="134" t="s">
        <v>69</v>
      </c>
      <c r="I71" s="188" t="s">
        <v>1329</v>
      </c>
      <c r="J71" s="188" t="s">
        <v>60</v>
      </c>
      <c r="K71" s="160">
        <v>37.503999999999998</v>
      </c>
    </row>
    <row r="72" spans="1:11" ht="12.9" customHeight="1">
      <c r="A72" s="128">
        <v>63</v>
      </c>
      <c r="B72" s="185">
        <v>18</v>
      </c>
      <c r="C72" s="134"/>
      <c r="D72" s="132" t="s">
        <v>170</v>
      </c>
      <c r="E72" s="134" t="s">
        <v>76</v>
      </c>
      <c r="F72" s="134"/>
      <c r="G72" s="133" t="s">
        <v>57</v>
      </c>
      <c r="H72" s="134" t="s">
        <v>77</v>
      </c>
      <c r="I72" s="188" t="s">
        <v>1328</v>
      </c>
      <c r="J72" s="188" t="s">
        <v>60</v>
      </c>
      <c r="K72" s="160">
        <v>37.503999999999998</v>
      </c>
    </row>
    <row r="73" spans="1:11" ht="12.9" customHeight="1">
      <c r="A73" s="128">
        <v>64</v>
      </c>
      <c r="B73" s="185">
        <v>19</v>
      </c>
      <c r="C73" s="134"/>
      <c r="D73" s="132" t="s">
        <v>375</v>
      </c>
      <c r="E73" s="134" t="s">
        <v>76</v>
      </c>
      <c r="F73" s="134"/>
      <c r="G73" s="133" t="s">
        <v>64</v>
      </c>
      <c r="H73" s="134" t="s">
        <v>1231</v>
      </c>
      <c r="I73" s="188" t="s">
        <v>1331</v>
      </c>
      <c r="J73" s="188" t="s">
        <v>60</v>
      </c>
      <c r="K73" s="160">
        <v>37.503999999999998</v>
      </c>
    </row>
    <row r="74" spans="1:11" ht="12.9" customHeight="1">
      <c r="A74" s="128">
        <v>65</v>
      </c>
      <c r="B74" s="185">
        <v>20</v>
      </c>
      <c r="C74" s="134"/>
      <c r="D74" s="132" t="s">
        <v>749</v>
      </c>
      <c r="E74" s="134" t="s">
        <v>62</v>
      </c>
      <c r="F74" s="134"/>
      <c r="G74" s="133" t="s">
        <v>67</v>
      </c>
      <c r="H74" s="134" t="s">
        <v>1231</v>
      </c>
      <c r="I74" s="188" t="s">
        <v>1342</v>
      </c>
      <c r="J74" s="188" t="s">
        <v>60</v>
      </c>
      <c r="K74" s="160">
        <v>38.847000000000001</v>
      </c>
    </row>
    <row r="75" spans="1:11" ht="12.9" customHeight="1">
      <c r="A75" s="128">
        <v>66</v>
      </c>
      <c r="B75" s="185">
        <v>21</v>
      </c>
      <c r="C75" s="134"/>
      <c r="D75" s="132" t="s">
        <v>751</v>
      </c>
      <c r="E75" s="134" t="s">
        <v>76</v>
      </c>
      <c r="F75" s="134"/>
      <c r="G75" s="133" t="s">
        <v>77</v>
      </c>
      <c r="H75" s="134" t="s">
        <v>73</v>
      </c>
      <c r="I75" s="188" t="s">
        <v>1327</v>
      </c>
      <c r="J75" s="132" t="s">
        <v>60</v>
      </c>
      <c r="K75" s="160">
        <v>37.503999999999998</v>
      </c>
    </row>
    <row r="76" spans="1:11" ht="12.9" customHeight="1">
      <c r="A76" s="128">
        <v>67</v>
      </c>
      <c r="B76" s="185">
        <v>22</v>
      </c>
      <c r="C76" s="134"/>
      <c r="D76" s="132" t="s">
        <v>492</v>
      </c>
      <c r="E76" s="134" t="s">
        <v>76</v>
      </c>
      <c r="F76" s="134"/>
      <c r="G76" s="133" t="s">
        <v>77</v>
      </c>
      <c r="H76" s="134" t="s">
        <v>73</v>
      </c>
      <c r="I76" s="188" t="s">
        <v>1329</v>
      </c>
      <c r="J76" s="132" t="s">
        <v>60</v>
      </c>
      <c r="K76" s="160">
        <v>37.503999999999998</v>
      </c>
    </row>
    <row r="77" spans="1:11" ht="12.9" customHeight="1">
      <c r="A77" s="128">
        <v>68</v>
      </c>
      <c r="B77" s="185">
        <v>23</v>
      </c>
      <c r="C77" s="134"/>
      <c r="D77" s="132" t="s">
        <v>557</v>
      </c>
      <c r="E77" s="134" t="s">
        <v>62</v>
      </c>
      <c r="F77" s="134"/>
      <c r="G77" s="133" t="s">
        <v>1231</v>
      </c>
      <c r="H77" s="134" t="s">
        <v>88</v>
      </c>
      <c r="I77" s="132" t="s">
        <v>1342</v>
      </c>
      <c r="J77" s="132" t="s">
        <v>60</v>
      </c>
      <c r="K77" s="160">
        <v>38.847000000000001</v>
      </c>
    </row>
    <row r="78" spans="1:11" ht="12.9" customHeight="1">
      <c r="A78" s="128">
        <v>69</v>
      </c>
      <c r="B78" s="185">
        <v>24</v>
      </c>
      <c r="C78" s="134"/>
      <c r="D78" s="132" t="s">
        <v>740</v>
      </c>
      <c r="E78" s="134" t="s">
        <v>62</v>
      </c>
      <c r="F78" s="134"/>
      <c r="G78" s="133" t="s">
        <v>73</v>
      </c>
      <c r="H78" s="134" t="s">
        <v>88</v>
      </c>
      <c r="I78" s="132" t="s">
        <v>1327</v>
      </c>
      <c r="J78" s="132" t="s">
        <v>60</v>
      </c>
      <c r="K78" s="160">
        <v>38.847000000000001</v>
      </c>
    </row>
    <row r="79" spans="1:11" ht="12.9" customHeight="1">
      <c r="A79" s="128">
        <v>70</v>
      </c>
      <c r="B79" s="185">
        <v>25</v>
      </c>
      <c r="C79" s="134"/>
      <c r="D79" s="132" t="s">
        <v>416</v>
      </c>
      <c r="E79" s="134" t="s">
        <v>1269</v>
      </c>
      <c r="F79" s="134"/>
      <c r="G79" s="134" t="s">
        <v>789</v>
      </c>
      <c r="H79" s="134" t="s">
        <v>93</v>
      </c>
      <c r="I79" s="188" t="s">
        <v>1328</v>
      </c>
      <c r="J79" s="132" t="s">
        <v>60</v>
      </c>
      <c r="K79" s="160">
        <v>57.597000000000001</v>
      </c>
    </row>
    <row r="80" spans="1:11" ht="12.9" customHeight="1">
      <c r="A80" s="128">
        <v>71</v>
      </c>
      <c r="B80" s="185">
        <v>26</v>
      </c>
      <c r="C80" s="134"/>
      <c r="D80" s="132" t="s">
        <v>336</v>
      </c>
      <c r="E80" s="134" t="s">
        <v>76</v>
      </c>
      <c r="F80" s="134"/>
      <c r="G80" s="133" t="s">
        <v>1231</v>
      </c>
      <c r="H80" s="134" t="s">
        <v>93</v>
      </c>
      <c r="I80" s="132" t="s">
        <v>1331</v>
      </c>
      <c r="J80" s="132" t="s">
        <v>60</v>
      </c>
      <c r="K80" s="160">
        <v>37.503999999999998</v>
      </c>
    </row>
    <row r="81" spans="1:12" ht="12.9" customHeight="1">
      <c r="A81" s="128">
        <v>72</v>
      </c>
      <c r="B81" s="185">
        <v>27</v>
      </c>
      <c r="C81" s="134"/>
      <c r="D81" s="132" t="s">
        <v>782</v>
      </c>
      <c r="E81" s="134" t="s">
        <v>62</v>
      </c>
      <c r="F81" s="134"/>
      <c r="G81" s="133" t="s">
        <v>73</v>
      </c>
      <c r="H81" s="134" t="s">
        <v>93</v>
      </c>
      <c r="I81" s="132" t="s">
        <v>1329</v>
      </c>
      <c r="J81" s="132" t="s">
        <v>60</v>
      </c>
      <c r="K81" s="160">
        <v>38.847000000000001</v>
      </c>
    </row>
    <row r="82" spans="1:12" ht="12.9" customHeight="1">
      <c r="A82" s="128"/>
      <c r="B82" s="189">
        <v>45292</v>
      </c>
      <c r="C82" s="134"/>
      <c r="D82" s="134"/>
      <c r="E82" s="134"/>
      <c r="F82" s="134"/>
      <c r="G82" s="133"/>
      <c r="H82" s="134"/>
      <c r="I82" s="134"/>
      <c r="J82" s="134"/>
      <c r="L82" s="160">
        <f>SUM(K55:K81)</f>
        <v>1094.375</v>
      </c>
    </row>
    <row r="83" spans="1:12" ht="12.9" customHeight="1">
      <c r="A83" s="128">
        <v>73</v>
      </c>
      <c r="B83" s="185">
        <v>1</v>
      </c>
      <c r="C83" s="134"/>
      <c r="D83" s="132" t="s">
        <v>778</v>
      </c>
      <c r="E83" s="134" t="s">
        <v>1269</v>
      </c>
      <c r="F83" s="134"/>
      <c r="G83" s="133" t="s">
        <v>88</v>
      </c>
      <c r="H83" s="134" t="s">
        <v>104</v>
      </c>
      <c r="I83" s="132" t="s">
        <v>1327</v>
      </c>
      <c r="J83" s="132" t="s">
        <v>60</v>
      </c>
      <c r="K83" s="160">
        <v>57.597000000000001</v>
      </c>
    </row>
    <row r="84" spans="1:12" ht="12.9" customHeight="1">
      <c r="A84" s="128">
        <v>74</v>
      </c>
      <c r="B84" s="185">
        <v>2</v>
      </c>
      <c r="C84" s="134"/>
      <c r="D84" s="132" t="s">
        <v>503</v>
      </c>
      <c r="E84" s="134" t="s">
        <v>76</v>
      </c>
      <c r="F84" s="134"/>
      <c r="G84" s="133" t="s">
        <v>88</v>
      </c>
      <c r="H84" s="134" t="s">
        <v>104</v>
      </c>
      <c r="I84" s="132" t="s">
        <v>1342</v>
      </c>
      <c r="J84" s="132" t="s">
        <v>60</v>
      </c>
      <c r="K84" s="160">
        <v>37.503999999999998</v>
      </c>
    </row>
    <row r="85" spans="1:12" ht="12.9" customHeight="1">
      <c r="A85" s="128">
        <v>75</v>
      </c>
      <c r="B85" s="185">
        <v>3</v>
      </c>
      <c r="C85" s="134"/>
      <c r="D85" s="132" t="s">
        <v>791</v>
      </c>
      <c r="E85" s="134" t="s">
        <v>62</v>
      </c>
      <c r="F85" s="134"/>
      <c r="G85" s="133" t="s">
        <v>93</v>
      </c>
      <c r="H85" s="134" t="s">
        <v>115</v>
      </c>
      <c r="I85" s="132" t="s">
        <v>1329</v>
      </c>
      <c r="J85" s="132" t="s">
        <v>60</v>
      </c>
      <c r="K85" s="160">
        <v>38.847000000000001</v>
      </c>
    </row>
    <row r="86" spans="1:12" ht="12.9" customHeight="1">
      <c r="A86" s="128">
        <v>76</v>
      </c>
      <c r="B86" s="185">
        <v>4</v>
      </c>
      <c r="C86" s="134"/>
      <c r="D86" s="132" t="s">
        <v>322</v>
      </c>
      <c r="E86" s="134" t="s">
        <v>76</v>
      </c>
      <c r="F86" s="134"/>
      <c r="G86" s="133" t="s">
        <v>93</v>
      </c>
      <c r="H86" s="134" t="s">
        <v>126</v>
      </c>
      <c r="I86" s="132" t="s">
        <v>1331</v>
      </c>
      <c r="J86" s="132" t="s">
        <v>60</v>
      </c>
      <c r="K86" s="160">
        <v>37.503999999999998</v>
      </c>
    </row>
    <row r="87" spans="1:12" ht="12.9" customHeight="1">
      <c r="A87" s="128">
        <v>77</v>
      </c>
      <c r="B87" s="185">
        <v>5</v>
      </c>
      <c r="C87" s="134"/>
      <c r="D87" s="132" t="s">
        <v>762</v>
      </c>
      <c r="E87" s="134" t="s">
        <v>1269</v>
      </c>
      <c r="F87" s="134"/>
      <c r="G87" s="133" t="s">
        <v>93</v>
      </c>
      <c r="H87" s="134" t="s">
        <v>117</v>
      </c>
      <c r="I87" s="132" t="s">
        <v>1328</v>
      </c>
      <c r="J87" s="132" t="s">
        <v>60</v>
      </c>
      <c r="K87" s="160">
        <v>57.597000000000001</v>
      </c>
    </row>
    <row r="88" spans="1:12" ht="12.9" customHeight="1">
      <c r="A88" s="128">
        <v>78</v>
      </c>
      <c r="B88" s="185">
        <v>6</v>
      </c>
      <c r="C88" s="134"/>
      <c r="D88" s="132" t="s">
        <v>521</v>
      </c>
      <c r="E88" s="134" t="s">
        <v>76</v>
      </c>
      <c r="F88" s="134"/>
      <c r="G88" s="133" t="s">
        <v>104</v>
      </c>
      <c r="H88" s="134" t="s">
        <v>117</v>
      </c>
      <c r="I88" s="132" t="s">
        <v>1342</v>
      </c>
      <c r="J88" s="132" t="s">
        <v>60</v>
      </c>
      <c r="K88" s="160">
        <v>37.503999999999998</v>
      </c>
    </row>
    <row r="89" spans="1:12" ht="12.9" customHeight="1">
      <c r="A89" s="128">
        <v>79</v>
      </c>
      <c r="B89" s="185">
        <v>7</v>
      </c>
      <c r="C89" s="134"/>
      <c r="D89" s="132" t="s">
        <v>488</v>
      </c>
      <c r="E89" s="134" t="s">
        <v>62</v>
      </c>
      <c r="F89" s="134"/>
      <c r="G89" s="133" t="s">
        <v>115</v>
      </c>
      <c r="H89" s="134" t="s">
        <v>124</v>
      </c>
      <c r="I89" s="132" t="s">
        <v>1329</v>
      </c>
      <c r="J89" s="132" t="s">
        <v>60</v>
      </c>
      <c r="K89" s="160">
        <v>38.847000000000001</v>
      </c>
    </row>
    <row r="90" spans="1:12" ht="12.9" customHeight="1">
      <c r="A90" s="128">
        <v>80</v>
      </c>
      <c r="B90" s="185">
        <v>8</v>
      </c>
      <c r="C90" s="134"/>
      <c r="D90" s="132" t="s">
        <v>748</v>
      </c>
      <c r="E90" s="134" t="s">
        <v>62</v>
      </c>
      <c r="F90" s="134"/>
      <c r="G90" s="133" t="s">
        <v>104</v>
      </c>
      <c r="H90" s="134" t="s">
        <v>132</v>
      </c>
      <c r="I90" s="132" t="s">
        <v>1327</v>
      </c>
      <c r="J90" s="132" t="s">
        <v>60</v>
      </c>
      <c r="K90" s="160">
        <v>38.847000000000001</v>
      </c>
    </row>
    <row r="91" spans="1:12" ht="12.9" customHeight="1">
      <c r="A91" s="128">
        <v>81</v>
      </c>
      <c r="B91" s="185">
        <v>9</v>
      </c>
      <c r="C91" s="134"/>
      <c r="D91" s="132" t="s">
        <v>555</v>
      </c>
      <c r="E91" s="134" t="s">
        <v>62</v>
      </c>
      <c r="F91" s="134"/>
      <c r="G91" s="133" t="s">
        <v>117</v>
      </c>
      <c r="H91" s="134" t="s">
        <v>1350</v>
      </c>
      <c r="I91" s="132" t="s">
        <v>1342</v>
      </c>
      <c r="J91" s="132" t="s">
        <v>60</v>
      </c>
      <c r="K91" s="160">
        <v>38.847000000000001</v>
      </c>
    </row>
    <row r="92" spans="1:12" ht="12.9" customHeight="1">
      <c r="A92" s="128">
        <v>82</v>
      </c>
      <c r="B92" s="185">
        <v>10</v>
      </c>
      <c r="C92" s="134"/>
      <c r="D92" s="132" t="s">
        <v>738</v>
      </c>
      <c r="E92" s="134" t="s">
        <v>62</v>
      </c>
      <c r="F92" s="134"/>
      <c r="G92" s="133" t="s">
        <v>1225</v>
      </c>
      <c r="H92" s="134" t="s">
        <v>1351</v>
      </c>
      <c r="I92" s="132" t="s">
        <v>1327</v>
      </c>
      <c r="J92" s="132" t="s">
        <v>60</v>
      </c>
      <c r="K92" s="160">
        <v>38.847000000000001</v>
      </c>
    </row>
    <row r="93" spans="1:12" ht="12.9" customHeight="1">
      <c r="A93" s="128">
        <v>83</v>
      </c>
      <c r="B93" s="185">
        <v>11</v>
      </c>
      <c r="C93" s="134"/>
      <c r="D93" s="132" t="s">
        <v>286</v>
      </c>
      <c r="E93" s="135" t="s">
        <v>1269</v>
      </c>
      <c r="F93" s="135"/>
      <c r="G93" s="190" t="s">
        <v>126</v>
      </c>
      <c r="H93" s="135" t="s">
        <v>149</v>
      </c>
      <c r="I93" s="132" t="s">
        <v>1331</v>
      </c>
      <c r="J93" s="132" t="s">
        <v>60</v>
      </c>
      <c r="K93" s="160">
        <v>57.597000000000001</v>
      </c>
    </row>
    <row r="94" spans="1:12" ht="12.9" customHeight="1">
      <c r="A94" s="128">
        <v>84</v>
      </c>
      <c r="B94" s="185">
        <v>12</v>
      </c>
      <c r="C94" s="134"/>
      <c r="D94" s="132" t="s">
        <v>786</v>
      </c>
      <c r="E94" s="135" t="s">
        <v>76</v>
      </c>
      <c r="F94" s="135"/>
      <c r="G94" s="190" t="s">
        <v>132</v>
      </c>
      <c r="H94" s="135" t="s">
        <v>149</v>
      </c>
      <c r="I94" s="132" t="s">
        <v>1328</v>
      </c>
      <c r="J94" s="132" t="s">
        <v>60</v>
      </c>
      <c r="K94" s="160">
        <v>37.503999999999998</v>
      </c>
    </row>
    <row r="95" spans="1:12" ht="12.9" customHeight="1">
      <c r="A95" s="128">
        <v>85</v>
      </c>
      <c r="B95" s="185">
        <v>13</v>
      </c>
      <c r="C95" s="134"/>
      <c r="D95" s="132" t="s">
        <v>785</v>
      </c>
      <c r="E95" s="135" t="s">
        <v>76</v>
      </c>
      <c r="F95" s="135"/>
      <c r="G95" s="190" t="s">
        <v>132</v>
      </c>
      <c r="H95" s="135" t="s">
        <v>149</v>
      </c>
      <c r="I95" s="132" t="s">
        <v>1329</v>
      </c>
      <c r="J95" s="132" t="s">
        <v>60</v>
      </c>
      <c r="K95" s="160">
        <v>37.503999999999998</v>
      </c>
    </row>
    <row r="96" spans="1:12" ht="12.9" customHeight="1">
      <c r="A96" s="128">
        <v>86</v>
      </c>
      <c r="B96" s="185">
        <v>14</v>
      </c>
      <c r="C96" s="134"/>
      <c r="D96" s="132" t="s">
        <v>756</v>
      </c>
      <c r="E96" s="135" t="s">
        <v>62</v>
      </c>
      <c r="F96" s="135"/>
      <c r="G96" s="190" t="s">
        <v>1351</v>
      </c>
      <c r="H96" s="135" t="s">
        <v>153</v>
      </c>
      <c r="I96" s="132" t="s">
        <v>1327</v>
      </c>
      <c r="J96" s="132" t="s">
        <v>60</v>
      </c>
      <c r="K96" s="160">
        <v>38.847000000000001</v>
      </c>
    </row>
    <row r="97" spans="1:12" ht="12.9" customHeight="1">
      <c r="A97" s="128">
        <v>87</v>
      </c>
      <c r="B97" s="185">
        <v>15</v>
      </c>
      <c r="C97" s="134"/>
      <c r="D97" s="132" t="s">
        <v>719</v>
      </c>
      <c r="E97" s="135" t="s">
        <v>249</v>
      </c>
      <c r="F97" s="135"/>
      <c r="G97" s="190" t="s">
        <v>1350</v>
      </c>
      <c r="H97" s="135" t="s">
        <v>160</v>
      </c>
      <c r="I97" s="132" t="s">
        <v>1342</v>
      </c>
      <c r="J97" s="132" t="s">
        <v>60</v>
      </c>
      <c r="K97" s="160">
        <v>47.148000000000003</v>
      </c>
    </row>
    <row r="98" spans="1:12" ht="12.9" customHeight="1">
      <c r="A98" s="128">
        <v>88</v>
      </c>
      <c r="B98" s="185">
        <v>16</v>
      </c>
      <c r="C98" s="134"/>
      <c r="D98" s="132" t="s">
        <v>724</v>
      </c>
      <c r="E98" s="134" t="s">
        <v>76</v>
      </c>
      <c r="F98" s="134"/>
      <c r="G98" s="133" t="s">
        <v>1352</v>
      </c>
      <c r="H98" s="134" t="s">
        <v>171</v>
      </c>
      <c r="I98" s="132" t="s">
        <v>1342</v>
      </c>
      <c r="J98" s="132" t="s">
        <v>60</v>
      </c>
      <c r="K98" s="160">
        <v>37.503999999999998</v>
      </c>
    </row>
    <row r="99" spans="1:12" ht="12.9" customHeight="1">
      <c r="A99" s="128">
        <v>89</v>
      </c>
      <c r="B99" s="185">
        <v>17</v>
      </c>
      <c r="C99" s="134"/>
      <c r="D99" s="132" t="s">
        <v>773</v>
      </c>
      <c r="E99" s="134" t="s">
        <v>1269</v>
      </c>
      <c r="F99" s="134"/>
      <c r="G99" s="133" t="s">
        <v>153</v>
      </c>
      <c r="H99" s="134" t="s">
        <v>172</v>
      </c>
      <c r="I99" s="132" t="s">
        <v>1328</v>
      </c>
      <c r="J99" s="132" t="s">
        <v>60</v>
      </c>
      <c r="K99" s="160">
        <v>57.597000000000001</v>
      </c>
    </row>
    <row r="100" spans="1:12" ht="12.9" customHeight="1">
      <c r="A100" s="128">
        <v>90</v>
      </c>
      <c r="B100" s="185">
        <v>18</v>
      </c>
      <c r="C100" s="134"/>
      <c r="D100" s="132" t="s">
        <v>340</v>
      </c>
      <c r="E100" s="134" t="s">
        <v>1269</v>
      </c>
      <c r="F100" s="134"/>
      <c r="G100" s="133" t="s">
        <v>153</v>
      </c>
      <c r="H100" s="134" t="s">
        <v>172</v>
      </c>
      <c r="I100" s="132" t="s">
        <v>1331</v>
      </c>
      <c r="J100" s="132" t="s">
        <v>60</v>
      </c>
      <c r="K100" s="160">
        <v>57.597000000000001</v>
      </c>
    </row>
    <row r="101" spans="1:12" ht="12.9" customHeight="1">
      <c r="A101" s="128">
        <v>91</v>
      </c>
      <c r="B101" s="185">
        <v>19</v>
      </c>
      <c r="C101" s="134"/>
      <c r="D101" s="132" t="s">
        <v>533</v>
      </c>
      <c r="E101" s="134" t="s">
        <v>1269</v>
      </c>
      <c r="F101" s="134"/>
      <c r="G101" s="133" t="s">
        <v>153</v>
      </c>
      <c r="H101" s="134" t="s">
        <v>172</v>
      </c>
      <c r="I101" s="132" t="s">
        <v>1329</v>
      </c>
      <c r="J101" s="132" t="s">
        <v>60</v>
      </c>
      <c r="K101" s="160">
        <v>57.597000000000001</v>
      </c>
    </row>
    <row r="102" spans="1:12" ht="12.9" customHeight="1">
      <c r="A102" s="128">
        <v>92</v>
      </c>
      <c r="B102" s="185">
        <v>20</v>
      </c>
      <c r="C102" s="134"/>
      <c r="D102" s="132" t="s">
        <v>765</v>
      </c>
      <c r="E102" s="134" t="s">
        <v>249</v>
      </c>
      <c r="F102" s="134"/>
      <c r="G102" s="133" t="s">
        <v>158</v>
      </c>
      <c r="H102" s="134" t="s">
        <v>172</v>
      </c>
      <c r="I102" s="132" t="s">
        <v>1327</v>
      </c>
      <c r="J102" s="132" t="s">
        <v>60</v>
      </c>
      <c r="K102" s="160">
        <v>47.148000000000003</v>
      </c>
    </row>
    <row r="103" spans="1:12" ht="12.9" customHeight="1">
      <c r="A103" s="128">
        <v>93</v>
      </c>
      <c r="B103" s="185">
        <v>21</v>
      </c>
      <c r="C103" s="134"/>
      <c r="D103" s="132" t="s">
        <v>792</v>
      </c>
      <c r="E103" s="134" t="s">
        <v>76</v>
      </c>
      <c r="F103" s="134"/>
      <c r="G103" s="133" t="s">
        <v>172</v>
      </c>
      <c r="H103" s="134" t="s">
        <v>179</v>
      </c>
      <c r="I103" s="132" t="s">
        <v>1327</v>
      </c>
      <c r="J103" s="132" t="s">
        <v>1353</v>
      </c>
      <c r="K103" s="160">
        <v>37.503999999999998</v>
      </c>
    </row>
    <row r="104" spans="1:12" ht="12.9" customHeight="1">
      <c r="A104" s="128"/>
      <c r="B104" s="533" t="s">
        <v>181</v>
      </c>
      <c r="C104" s="134"/>
      <c r="D104" s="134"/>
      <c r="E104" s="134"/>
      <c r="F104" s="134"/>
      <c r="G104" s="133"/>
      <c r="H104" s="134"/>
      <c r="I104" s="134"/>
      <c r="J104" s="134"/>
      <c r="L104" s="160">
        <f>SUM(K83:K103)</f>
        <v>935.48799999999994</v>
      </c>
    </row>
    <row r="105" spans="1:12" ht="12.9" customHeight="1">
      <c r="A105" s="128">
        <v>94</v>
      </c>
      <c r="B105" s="185">
        <v>1</v>
      </c>
      <c r="C105" s="134"/>
      <c r="D105" s="132" t="s">
        <v>502</v>
      </c>
      <c r="E105" s="134" t="s">
        <v>76</v>
      </c>
      <c r="F105" s="134"/>
      <c r="G105" s="133" t="s">
        <v>172</v>
      </c>
      <c r="H105" s="134" t="s">
        <v>183</v>
      </c>
      <c r="I105" s="132" t="s">
        <v>1342</v>
      </c>
      <c r="J105" s="132" t="s">
        <v>60</v>
      </c>
      <c r="K105" s="160">
        <v>37.503999999999998</v>
      </c>
    </row>
    <row r="106" spans="1:12" ht="12.9" customHeight="1">
      <c r="A106" s="128">
        <v>95</v>
      </c>
      <c r="B106" s="185">
        <v>2</v>
      </c>
      <c r="C106" s="134"/>
      <c r="D106" s="132" t="s">
        <v>777</v>
      </c>
      <c r="E106" s="134" t="s">
        <v>76</v>
      </c>
      <c r="F106" s="134"/>
      <c r="G106" s="133" t="s">
        <v>172</v>
      </c>
      <c r="H106" s="134" t="s">
        <v>184</v>
      </c>
      <c r="I106" s="132" t="s">
        <v>1328</v>
      </c>
      <c r="J106" s="132" t="s">
        <v>60</v>
      </c>
      <c r="K106" s="160">
        <v>37.503999999999998</v>
      </c>
    </row>
    <row r="107" spans="1:12" ht="12.9" customHeight="1">
      <c r="A107" s="128">
        <v>96</v>
      </c>
      <c r="B107" s="185">
        <v>3</v>
      </c>
      <c r="C107" s="134"/>
      <c r="D107" s="132" t="s">
        <v>292</v>
      </c>
      <c r="E107" s="134" t="s">
        <v>76</v>
      </c>
      <c r="F107" s="134"/>
      <c r="G107" s="133" t="s">
        <v>172</v>
      </c>
      <c r="H107" s="134" t="s">
        <v>190</v>
      </c>
      <c r="I107" s="132" t="s">
        <v>1331</v>
      </c>
      <c r="J107" s="132" t="s">
        <v>60</v>
      </c>
      <c r="K107" s="160">
        <v>37.503999999999998</v>
      </c>
    </row>
    <row r="108" spans="1:12" ht="12.9" customHeight="1">
      <c r="A108" s="128">
        <v>97</v>
      </c>
      <c r="B108" s="185">
        <v>4</v>
      </c>
      <c r="C108" s="134"/>
      <c r="D108" s="132" t="s">
        <v>796</v>
      </c>
      <c r="E108" s="134" t="s">
        <v>76</v>
      </c>
      <c r="F108" s="134"/>
      <c r="G108" s="133" t="s">
        <v>183</v>
      </c>
      <c r="H108" s="134" t="s">
        <v>197</v>
      </c>
      <c r="I108" s="132" t="s">
        <v>1327</v>
      </c>
      <c r="J108" s="132" t="s">
        <v>60</v>
      </c>
      <c r="K108" s="160">
        <v>37.503999999999998</v>
      </c>
    </row>
    <row r="109" spans="1:12" ht="12.9" customHeight="1">
      <c r="A109" s="128">
        <v>98</v>
      </c>
      <c r="B109" s="185">
        <v>5</v>
      </c>
      <c r="C109" s="134"/>
      <c r="D109" s="132" t="s">
        <v>506</v>
      </c>
      <c r="E109" s="134" t="s">
        <v>76</v>
      </c>
      <c r="F109" s="134"/>
      <c r="G109" s="133" t="s">
        <v>190</v>
      </c>
      <c r="H109" s="134" t="s">
        <v>199</v>
      </c>
      <c r="I109" s="132" t="s">
        <v>1329</v>
      </c>
      <c r="J109" s="132" t="s">
        <v>60</v>
      </c>
      <c r="K109" s="160">
        <v>37.503999999999998</v>
      </c>
    </row>
    <row r="110" spans="1:12" ht="12.9" customHeight="1">
      <c r="A110" s="128">
        <v>99</v>
      </c>
      <c r="B110" s="185">
        <v>6</v>
      </c>
      <c r="C110" s="134"/>
      <c r="D110" s="132" t="s">
        <v>794</v>
      </c>
      <c r="E110" s="134" t="s">
        <v>76</v>
      </c>
      <c r="F110" s="134"/>
      <c r="G110" s="133" t="s">
        <v>194</v>
      </c>
      <c r="H110" s="134" t="s">
        <v>199</v>
      </c>
      <c r="I110" s="132" t="s">
        <v>1327</v>
      </c>
      <c r="J110" s="132" t="s">
        <v>60</v>
      </c>
      <c r="K110" s="160">
        <v>37.503999999999998</v>
      </c>
    </row>
    <row r="111" spans="1:12" ht="12.9" customHeight="1">
      <c r="A111" s="128">
        <v>100</v>
      </c>
      <c r="B111" s="185">
        <v>7</v>
      </c>
      <c r="C111" s="134"/>
      <c r="D111" s="132" t="s">
        <v>798</v>
      </c>
      <c r="E111" s="134" t="s">
        <v>76</v>
      </c>
      <c r="F111" s="134"/>
      <c r="G111" s="134" t="s">
        <v>199</v>
      </c>
      <c r="H111" s="134" t="s">
        <v>213</v>
      </c>
      <c r="I111" s="132" t="s">
        <v>1327</v>
      </c>
      <c r="J111" s="132" t="s">
        <v>60</v>
      </c>
      <c r="K111" s="160">
        <v>37.503999999999998</v>
      </c>
    </row>
    <row r="112" spans="1:12" ht="12.9" customHeight="1">
      <c r="A112" s="128">
        <v>101</v>
      </c>
      <c r="B112" s="185">
        <v>8</v>
      </c>
      <c r="C112" s="134"/>
      <c r="D112" s="132" t="s">
        <v>797</v>
      </c>
      <c r="E112" s="134" t="s">
        <v>76</v>
      </c>
      <c r="F112" s="134"/>
      <c r="G112" s="134" t="s">
        <v>213</v>
      </c>
      <c r="H112" s="134" t="s">
        <v>221</v>
      </c>
      <c r="I112" s="132" t="s">
        <v>1327</v>
      </c>
      <c r="J112" s="132" t="s">
        <v>60</v>
      </c>
      <c r="K112" s="160">
        <v>37.503999999999998</v>
      </c>
    </row>
    <row r="113" spans="1:12" ht="12.9" customHeight="1">
      <c r="A113" s="134"/>
      <c r="B113" s="154" t="s">
        <v>1233</v>
      </c>
      <c r="C113" s="134"/>
      <c r="D113" s="134"/>
      <c r="E113" s="134"/>
      <c r="F113" s="134"/>
      <c r="G113" s="133"/>
      <c r="H113" s="134"/>
      <c r="I113" s="134"/>
      <c r="J113" s="134"/>
      <c r="L113" s="160">
        <f>SUM(K105:K112)</f>
        <v>300.03199999999998</v>
      </c>
    </row>
    <row r="114" spans="1:12" ht="12.9" customHeight="1">
      <c r="A114" s="134">
        <v>102</v>
      </c>
      <c r="B114" s="134">
        <v>1</v>
      </c>
      <c r="C114" s="134"/>
      <c r="D114" s="132" t="s">
        <v>565</v>
      </c>
      <c r="E114" s="134" t="s">
        <v>1277</v>
      </c>
      <c r="F114" s="134"/>
      <c r="G114" s="133" t="s">
        <v>1271</v>
      </c>
      <c r="H114" s="134" t="s">
        <v>295</v>
      </c>
      <c r="I114" s="134" t="s">
        <v>1327</v>
      </c>
      <c r="J114" s="132" t="s">
        <v>60</v>
      </c>
      <c r="K114" s="160">
        <v>66.381</v>
      </c>
    </row>
    <row r="115" spans="1:12" ht="12.9" customHeight="1">
      <c r="A115" s="134">
        <v>103</v>
      </c>
      <c r="B115" s="134">
        <v>2</v>
      </c>
      <c r="C115" s="134"/>
      <c r="D115" s="132" t="s">
        <v>350</v>
      </c>
      <c r="E115" s="134" t="s">
        <v>287</v>
      </c>
      <c r="F115" s="134"/>
      <c r="G115" s="134" t="s">
        <v>291</v>
      </c>
      <c r="H115" s="134" t="s">
        <v>301</v>
      </c>
      <c r="I115" s="134" t="s">
        <v>1328</v>
      </c>
      <c r="J115" s="132" t="s">
        <v>60</v>
      </c>
      <c r="K115" s="160">
        <v>66.381</v>
      </c>
    </row>
    <row r="116" spans="1:12" ht="12.9" customHeight="1">
      <c r="A116" s="134">
        <v>104</v>
      </c>
      <c r="B116" s="134">
        <v>3</v>
      </c>
      <c r="C116" s="134"/>
      <c r="D116" s="132" t="s">
        <v>753</v>
      </c>
      <c r="E116" s="134" t="s">
        <v>62</v>
      </c>
      <c r="F116" s="134"/>
      <c r="G116" s="134" t="s">
        <v>1354</v>
      </c>
      <c r="H116" s="134" t="s">
        <v>301</v>
      </c>
      <c r="I116" s="134" t="s">
        <v>1327</v>
      </c>
      <c r="J116" s="132" t="s">
        <v>60</v>
      </c>
      <c r="K116" s="160">
        <v>38.847000000000001</v>
      </c>
    </row>
    <row r="117" spans="1:12" ht="12.9" customHeight="1">
      <c r="A117" s="134">
        <v>105</v>
      </c>
      <c r="B117" s="134">
        <v>4</v>
      </c>
      <c r="C117" s="134"/>
      <c r="D117" s="132" t="s">
        <v>515</v>
      </c>
      <c r="E117" s="134" t="s">
        <v>805</v>
      </c>
      <c r="F117" s="134"/>
      <c r="G117" s="134" t="s">
        <v>291</v>
      </c>
      <c r="H117" s="134" t="s">
        <v>1355</v>
      </c>
      <c r="I117" s="134" t="s">
        <v>1331</v>
      </c>
      <c r="J117" s="132" t="s">
        <v>60</v>
      </c>
      <c r="K117" s="160">
        <v>69.228999999999999</v>
      </c>
    </row>
    <row r="118" spans="1:12" ht="12.9" customHeight="1">
      <c r="A118" s="134"/>
      <c r="B118" s="154" t="s">
        <v>303</v>
      </c>
      <c r="C118" s="134"/>
      <c r="D118" s="134"/>
      <c r="E118" s="134"/>
      <c r="F118" s="134"/>
      <c r="G118" s="134"/>
      <c r="H118" s="134"/>
      <c r="I118" s="134"/>
      <c r="J118" s="134"/>
      <c r="L118" s="160">
        <f>SUM(K114:K117)</f>
        <v>240.83800000000002</v>
      </c>
    </row>
    <row r="119" spans="1:12" ht="12.9" customHeight="1">
      <c r="A119" s="134">
        <v>106</v>
      </c>
      <c r="B119" s="134">
        <v>1</v>
      </c>
      <c r="C119" s="134"/>
      <c r="D119" s="132" t="s">
        <v>319</v>
      </c>
      <c r="E119" s="134" t="s">
        <v>76</v>
      </c>
      <c r="F119" s="134"/>
      <c r="G119" s="134" t="s">
        <v>1356</v>
      </c>
      <c r="H119" s="134" t="s">
        <v>311</v>
      </c>
      <c r="I119" s="134" t="s">
        <v>1331</v>
      </c>
      <c r="J119" s="132" t="s">
        <v>60</v>
      </c>
      <c r="K119" s="160">
        <v>37.503999999999998</v>
      </c>
    </row>
    <row r="120" spans="1:12" ht="12.9" customHeight="1">
      <c r="A120" s="134">
        <v>107</v>
      </c>
      <c r="B120" s="134">
        <v>2</v>
      </c>
      <c r="C120" s="134"/>
      <c r="D120" s="132" t="s">
        <v>711</v>
      </c>
      <c r="E120" s="134" t="s">
        <v>76</v>
      </c>
      <c r="F120" s="134"/>
      <c r="G120" s="134" t="s">
        <v>311</v>
      </c>
      <c r="H120" s="134" t="s">
        <v>312</v>
      </c>
      <c r="I120" s="134" t="s">
        <v>1328</v>
      </c>
      <c r="J120" s="132" t="s">
        <v>60</v>
      </c>
      <c r="K120" s="160">
        <v>37.503999999999998</v>
      </c>
    </row>
    <row r="121" spans="1:12" ht="12.9" customHeight="1">
      <c r="A121" s="134">
        <v>108</v>
      </c>
      <c r="B121" s="134">
        <v>3</v>
      </c>
      <c r="C121" s="134"/>
      <c r="D121" s="132" t="s">
        <v>163</v>
      </c>
      <c r="E121" s="134" t="s">
        <v>76</v>
      </c>
      <c r="F121" s="134"/>
      <c r="G121" s="134" t="s">
        <v>312</v>
      </c>
      <c r="H121" s="134" t="s">
        <v>1294</v>
      </c>
      <c r="I121" s="134" t="s">
        <v>1328</v>
      </c>
      <c r="J121" s="132" t="s">
        <v>60</v>
      </c>
      <c r="K121" s="160">
        <v>37.503999999999998</v>
      </c>
    </row>
    <row r="122" spans="1:12" ht="12.9" customHeight="1">
      <c r="A122" s="134">
        <v>109</v>
      </c>
      <c r="B122" s="134">
        <v>4</v>
      </c>
      <c r="D122" s="132" t="s">
        <v>134</v>
      </c>
      <c r="E122" s="134" t="s">
        <v>76</v>
      </c>
      <c r="G122" s="134" t="s">
        <v>1294</v>
      </c>
      <c r="H122" s="134" t="s">
        <v>1357</v>
      </c>
      <c r="I122" s="134" t="s">
        <v>1328</v>
      </c>
      <c r="J122" s="132" t="s">
        <v>60</v>
      </c>
      <c r="K122" s="160">
        <v>37.503999999999998</v>
      </c>
    </row>
    <row r="123" spans="1:12" ht="12.9" customHeight="1">
      <c r="A123" s="134">
        <v>110</v>
      </c>
      <c r="B123" s="134">
        <v>5</v>
      </c>
      <c r="D123" s="132" t="s">
        <v>151</v>
      </c>
      <c r="E123" s="134" t="s">
        <v>76</v>
      </c>
      <c r="G123" s="134" t="s">
        <v>1294</v>
      </c>
      <c r="H123" s="134" t="s">
        <v>325</v>
      </c>
      <c r="I123" s="134" t="s">
        <v>1328</v>
      </c>
      <c r="J123" s="132" t="s">
        <v>60</v>
      </c>
      <c r="K123" s="160">
        <v>37.503999999999998</v>
      </c>
    </row>
    <row r="124" spans="1:12" ht="12.9" customHeight="1">
      <c r="B124" s="154" t="s">
        <v>354</v>
      </c>
      <c r="L124" s="160">
        <f>SUM(K119:K123)</f>
        <v>187.51999999999998</v>
      </c>
    </row>
    <row r="125" spans="1:12" ht="12.9" customHeight="1">
      <c r="A125" s="134">
        <v>111</v>
      </c>
      <c r="B125" s="134">
        <v>1</v>
      </c>
      <c r="D125" s="132" t="s">
        <v>800</v>
      </c>
      <c r="E125" s="16" t="s">
        <v>76</v>
      </c>
      <c r="F125" s="176"/>
      <c r="G125" s="134" t="s">
        <v>879</v>
      </c>
      <c r="H125" s="134" t="s">
        <v>370</v>
      </c>
      <c r="I125" s="134" t="s">
        <v>1358</v>
      </c>
      <c r="J125" s="132" t="s">
        <v>60</v>
      </c>
      <c r="K125" s="160">
        <v>37.503999999999998</v>
      </c>
    </row>
    <row r="126" spans="1:12" ht="12.9" customHeight="1">
      <c r="A126" s="134"/>
      <c r="B126" s="154" t="s">
        <v>368</v>
      </c>
      <c r="D126" s="16"/>
      <c r="E126" s="16"/>
      <c r="F126" s="176"/>
      <c r="G126" s="134"/>
      <c r="H126" s="134"/>
      <c r="I126" s="134"/>
      <c r="J126" s="134"/>
    </row>
    <row r="127" spans="1:12" ht="12.9" customHeight="1">
      <c r="A127" s="134">
        <v>112</v>
      </c>
      <c r="B127" s="134">
        <v>1</v>
      </c>
      <c r="D127" s="132" t="s">
        <v>430</v>
      </c>
      <c r="E127" s="154" t="s">
        <v>76</v>
      </c>
      <c r="F127" s="176"/>
      <c r="G127" s="134" t="s">
        <v>876</v>
      </c>
      <c r="H127" s="134" t="s">
        <v>376</v>
      </c>
      <c r="I127" s="134" t="s">
        <v>1328</v>
      </c>
      <c r="J127" s="132" t="s">
        <v>60</v>
      </c>
      <c r="K127" s="160">
        <v>37.503999999999998</v>
      </c>
    </row>
    <row r="128" spans="1:12" ht="12.9" customHeight="1">
      <c r="A128" s="134">
        <v>113</v>
      </c>
      <c r="B128" s="134">
        <v>2</v>
      </c>
      <c r="D128" s="132" t="s">
        <v>722</v>
      </c>
      <c r="E128" s="154" t="s">
        <v>76</v>
      </c>
      <c r="F128" s="176"/>
      <c r="G128" s="134" t="s">
        <v>376</v>
      </c>
      <c r="H128" s="134" t="s">
        <v>1324</v>
      </c>
      <c r="I128" s="134" t="s">
        <v>1328</v>
      </c>
      <c r="J128" s="132" t="s">
        <v>60</v>
      </c>
      <c r="K128" s="160">
        <v>37.503999999999998</v>
      </c>
    </row>
    <row r="129" spans="1:12" ht="12.9" customHeight="1">
      <c r="A129" s="134">
        <v>114</v>
      </c>
      <c r="B129" s="134">
        <v>3</v>
      </c>
      <c r="D129" s="132" t="s">
        <v>484</v>
      </c>
      <c r="E129" s="191" t="s">
        <v>76</v>
      </c>
      <c r="F129" s="176"/>
      <c r="G129" s="134" t="s">
        <v>363</v>
      </c>
      <c r="H129" s="134" t="s">
        <v>1324</v>
      </c>
      <c r="I129" s="134" t="s">
        <v>1359</v>
      </c>
      <c r="J129" s="132" t="s">
        <v>60</v>
      </c>
      <c r="K129" s="160">
        <v>37.503999999999998</v>
      </c>
    </row>
    <row r="130" spans="1:12" ht="12.9" customHeight="1">
      <c r="A130" s="134">
        <v>115</v>
      </c>
      <c r="B130" s="134">
        <v>4</v>
      </c>
      <c r="D130" s="132" t="s">
        <v>737</v>
      </c>
      <c r="E130" s="191" t="s">
        <v>76</v>
      </c>
      <c r="F130" s="176"/>
      <c r="G130" s="134" t="s">
        <v>376</v>
      </c>
      <c r="H130" s="134" t="s">
        <v>382</v>
      </c>
      <c r="I130" s="134" t="s">
        <v>1328</v>
      </c>
      <c r="J130" s="132" t="s">
        <v>60</v>
      </c>
      <c r="K130" s="160">
        <v>37.503999999999998</v>
      </c>
    </row>
    <row r="131" spans="1:12" ht="12.9" customHeight="1">
      <c r="A131" s="134">
        <v>116</v>
      </c>
      <c r="B131" s="134">
        <v>5</v>
      </c>
      <c r="D131" s="132" t="s">
        <v>562</v>
      </c>
      <c r="E131" s="191" t="s">
        <v>76</v>
      </c>
      <c r="F131" s="176"/>
      <c r="G131" s="134" t="s">
        <v>374</v>
      </c>
      <c r="H131" s="134" t="s">
        <v>385</v>
      </c>
      <c r="I131" s="134" t="s">
        <v>1358</v>
      </c>
      <c r="J131" s="132" t="s">
        <v>60</v>
      </c>
      <c r="K131" s="160">
        <v>37.503999999999998</v>
      </c>
    </row>
    <row r="132" spans="1:12" ht="12.9" customHeight="1">
      <c r="A132" s="134">
        <v>117</v>
      </c>
      <c r="B132" s="134">
        <v>6</v>
      </c>
      <c r="D132" s="132" t="s">
        <v>848</v>
      </c>
      <c r="E132" s="191" t="s">
        <v>76</v>
      </c>
      <c r="F132" s="176"/>
      <c r="G132" s="134" t="s">
        <v>382</v>
      </c>
      <c r="H132" s="134" t="s">
        <v>390</v>
      </c>
      <c r="I132" s="134" t="s">
        <v>1328</v>
      </c>
      <c r="J132" s="132" t="s">
        <v>60</v>
      </c>
      <c r="K132" s="160">
        <v>37.503999999999998</v>
      </c>
    </row>
    <row r="133" spans="1:12" ht="12.9" customHeight="1">
      <c r="A133" s="134">
        <v>118</v>
      </c>
      <c r="B133" s="134">
        <v>7</v>
      </c>
      <c r="D133" s="132" t="s">
        <v>473</v>
      </c>
      <c r="E133" s="191" t="s">
        <v>243</v>
      </c>
      <c r="F133" s="176"/>
      <c r="G133" s="134" t="s">
        <v>1324</v>
      </c>
      <c r="H133" s="134" t="s">
        <v>391</v>
      </c>
      <c r="I133" s="134" t="s">
        <v>1359</v>
      </c>
      <c r="J133" s="132" t="s">
        <v>60</v>
      </c>
      <c r="K133" s="160">
        <v>57.597000000000001</v>
      </c>
    </row>
    <row r="134" spans="1:12" ht="12.9" customHeight="1">
      <c r="A134" s="134">
        <v>119</v>
      </c>
      <c r="B134" s="134">
        <v>8</v>
      </c>
      <c r="D134" s="132" t="s">
        <v>334</v>
      </c>
      <c r="E134" s="191" t="s">
        <v>76</v>
      </c>
      <c r="F134" s="176"/>
      <c r="G134" s="134" t="s">
        <v>385</v>
      </c>
      <c r="H134" s="134" t="s">
        <v>391</v>
      </c>
      <c r="I134" s="134" t="s">
        <v>1358</v>
      </c>
      <c r="J134" s="132" t="s">
        <v>60</v>
      </c>
      <c r="K134" s="160">
        <v>37.503999999999998</v>
      </c>
    </row>
    <row r="135" spans="1:12" ht="12.9" customHeight="1">
      <c r="A135" s="134">
        <v>120</v>
      </c>
      <c r="B135" s="134">
        <v>9</v>
      </c>
      <c r="D135" s="132" t="s">
        <v>313</v>
      </c>
      <c r="E135" s="191" t="s">
        <v>76</v>
      </c>
      <c r="F135" s="176"/>
      <c r="G135" s="134" t="s">
        <v>391</v>
      </c>
      <c r="H135" s="134" t="s">
        <v>395</v>
      </c>
      <c r="I135" s="134" t="s">
        <v>1358</v>
      </c>
      <c r="J135" s="132" t="s">
        <v>60</v>
      </c>
      <c r="K135" s="160">
        <v>37.503999999999998</v>
      </c>
    </row>
    <row r="136" spans="1:12" ht="12.9" customHeight="1">
      <c r="A136" s="134">
        <v>121</v>
      </c>
      <c r="B136" s="134">
        <v>10</v>
      </c>
      <c r="D136" s="132" t="s">
        <v>479</v>
      </c>
      <c r="E136" s="191" t="s">
        <v>76</v>
      </c>
      <c r="F136" s="176"/>
      <c r="G136" s="134" t="s">
        <v>391</v>
      </c>
      <c r="H136" s="134" t="s">
        <v>397</v>
      </c>
      <c r="I136" s="134" t="s">
        <v>1359</v>
      </c>
      <c r="J136" s="132" t="s">
        <v>60</v>
      </c>
      <c r="K136" s="160">
        <v>37.503999999999998</v>
      </c>
    </row>
    <row r="137" spans="1:12" ht="12.9" customHeight="1">
      <c r="A137" s="134">
        <v>122</v>
      </c>
      <c r="B137" s="134">
        <v>11</v>
      </c>
      <c r="D137" s="132" t="s">
        <v>852</v>
      </c>
      <c r="E137" s="192" t="s">
        <v>809</v>
      </c>
      <c r="F137" s="176"/>
      <c r="G137" s="134" t="s">
        <v>390</v>
      </c>
      <c r="H137" s="134" t="s">
        <v>400</v>
      </c>
      <c r="I137" s="134" t="s">
        <v>1328</v>
      </c>
      <c r="J137" s="132" t="s">
        <v>60</v>
      </c>
      <c r="K137" s="160">
        <v>70.700999999999993</v>
      </c>
    </row>
    <row r="138" spans="1:12" ht="12.9" customHeight="1">
      <c r="A138" s="134">
        <v>123</v>
      </c>
      <c r="B138" s="134">
        <v>12</v>
      </c>
      <c r="D138" s="132" t="s">
        <v>845</v>
      </c>
      <c r="E138" s="191" t="s">
        <v>53</v>
      </c>
      <c r="F138" s="176"/>
      <c r="G138" s="134" t="s">
        <v>374</v>
      </c>
      <c r="H138" s="134" t="s">
        <v>1281</v>
      </c>
      <c r="I138" s="134" t="s">
        <v>1360</v>
      </c>
      <c r="J138" s="132" t="s">
        <v>60</v>
      </c>
      <c r="K138" s="160">
        <v>45.412999999999997</v>
      </c>
    </row>
    <row r="139" spans="1:12" ht="12.9" customHeight="1">
      <c r="A139" s="134">
        <v>124</v>
      </c>
      <c r="B139" s="134">
        <v>13</v>
      </c>
      <c r="D139" s="132" t="s">
        <v>346</v>
      </c>
      <c r="E139" s="191" t="s">
        <v>1361</v>
      </c>
      <c r="F139" s="176"/>
      <c r="G139" s="134" t="s">
        <v>395</v>
      </c>
      <c r="H139" s="134" t="s">
        <v>1281</v>
      </c>
      <c r="I139" s="134" t="s">
        <v>1358</v>
      </c>
      <c r="J139" s="132" t="s">
        <v>60</v>
      </c>
      <c r="K139" s="160">
        <v>69.228999999999999</v>
      </c>
    </row>
    <row r="140" spans="1:12" ht="12.9" customHeight="1">
      <c r="A140" s="134">
        <v>125</v>
      </c>
      <c r="B140" s="134">
        <v>14</v>
      </c>
      <c r="D140" s="132" t="s">
        <v>495</v>
      </c>
      <c r="E140" s="16" t="s">
        <v>76</v>
      </c>
      <c r="F140" s="176"/>
      <c r="G140" s="134" t="s">
        <v>397</v>
      </c>
      <c r="H140" s="154" t="s">
        <v>1281</v>
      </c>
      <c r="I140" s="134" t="s">
        <v>1359</v>
      </c>
      <c r="J140" s="132" t="s">
        <v>60</v>
      </c>
      <c r="K140" s="160">
        <v>37.503999999999998</v>
      </c>
    </row>
    <row r="141" spans="1:12" ht="12.9" customHeight="1">
      <c r="A141" s="134">
        <v>126</v>
      </c>
      <c r="B141" s="134">
        <v>15</v>
      </c>
      <c r="D141" s="132" t="s">
        <v>402</v>
      </c>
      <c r="E141" s="16" t="s">
        <v>76</v>
      </c>
      <c r="F141" s="176"/>
      <c r="G141" s="134" t="s">
        <v>400</v>
      </c>
      <c r="H141" s="154" t="s">
        <v>414</v>
      </c>
      <c r="I141" s="134" t="s">
        <v>1328</v>
      </c>
      <c r="J141" s="132" t="s">
        <v>60</v>
      </c>
      <c r="K141" s="160">
        <v>37.503999999999998</v>
      </c>
    </row>
    <row r="142" spans="1:12" ht="12.9" customHeight="1">
      <c r="A142" s="134"/>
      <c r="B142" s="154" t="s">
        <v>412</v>
      </c>
      <c r="D142" s="134"/>
      <c r="E142" s="16"/>
      <c r="F142" s="176"/>
      <c r="G142" s="134"/>
      <c r="H142" s="134"/>
      <c r="I142" s="134"/>
      <c r="J142" s="134"/>
      <c r="L142" s="160">
        <f>SUM(K127:K141)</f>
        <v>655.48400000000015</v>
      </c>
    </row>
    <row r="143" spans="1:12" ht="12.9" customHeight="1">
      <c r="A143" s="134">
        <v>127</v>
      </c>
      <c r="B143" s="134">
        <v>1</v>
      </c>
      <c r="D143" s="132" t="s">
        <v>497</v>
      </c>
      <c r="E143" s="16" t="s">
        <v>76</v>
      </c>
      <c r="F143" s="176"/>
      <c r="G143" s="134" t="s">
        <v>1281</v>
      </c>
      <c r="H143" s="154" t="s">
        <v>415</v>
      </c>
      <c r="I143" s="137" t="s">
        <v>1359</v>
      </c>
      <c r="J143" s="132" t="s">
        <v>60</v>
      </c>
      <c r="K143" s="160">
        <v>37.503999999999998</v>
      </c>
    </row>
    <row r="144" spans="1:12" ht="12.9" customHeight="1">
      <c r="A144" s="134">
        <v>128</v>
      </c>
      <c r="B144" s="134">
        <v>2</v>
      </c>
      <c r="D144" s="132" t="s">
        <v>458</v>
      </c>
      <c r="E144" s="16" t="s">
        <v>76</v>
      </c>
      <c r="F144" s="176"/>
      <c r="G144" s="134" t="s">
        <v>414</v>
      </c>
      <c r="H144" s="154" t="s">
        <v>428</v>
      </c>
      <c r="I144" s="137" t="s">
        <v>1328</v>
      </c>
      <c r="J144" s="132" t="s">
        <v>60</v>
      </c>
      <c r="K144" s="160">
        <v>37.503999999999998</v>
      </c>
    </row>
    <row r="145" spans="1:13" ht="12.9" customHeight="1">
      <c r="A145" s="134">
        <v>129</v>
      </c>
      <c r="B145" s="134">
        <v>3</v>
      </c>
      <c r="D145" s="132" t="s">
        <v>882</v>
      </c>
      <c r="E145" s="15" t="s">
        <v>62</v>
      </c>
      <c r="F145" s="176"/>
      <c r="G145" s="134" t="s">
        <v>1364</v>
      </c>
      <c r="H145" s="154" t="s">
        <v>420</v>
      </c>
      <c r="I145" s="137" t="s">
        <v>1359</v>
      </c>
      <c r="J145" s="132" t="s">
        <v>60</v>
      </c>
      <c r="K145" s="160">
        <v>38.847000000000001</v>
      </c>
    </row>
    <row r="146" spans="1:13" ht="14.4" customHeight="1">
      <c r="A146" s="134">
        <v>130</v>
      </c>
      <c r="B146" s="134">
        <v>4</v>
      </c>
      <c r="D146" s="132" t="s">
        <v>806</v>
      </c>
      <c r="E146" s="16" t="s">
        <v>62</v>
      </c>
      <c r="F146" s="176"/>
      <c r="G146" s="134" t="s">
        <v>407</v>
      </c>
      <c r="H146" s="134" t="s">
        <v>426</v>
      </c>
      <c r="I146" s="194" t="s">
        <v>1360</v>
      </c>
      <c r="J146" s="132" t="s">
        <v>60</v>
      </c>
      <c r="K146" s="160">
        <v>38.847000000000001</v>
      </c>
    </row>
    <row r="147" spans="1:13" ht="12.9" customHeight="1">
      <c r="A147" s="134">
        <v>131</v>
      </c>
      <c r="B147" s="134">
        <v>5</v>
      </c>
      <c r="D147" s="132" t="s">
        <v>874</v>
      </c>
      <c r="E147" s="15" t="s">
        <v>62</v>
      </c>
      <c r="F147" s="176"/>
      <c r="G147" s="134" t="s">
        <v>420</v>
      </c>
      <c r="H147" s="134" t="s">
        <v>429</v>
      </c>
      <c r="I147" s="194" t="s">
        <v>1359</v>
      </c>
      <c r="J147" s="132" t="s">
        <v>60</v>
      </c>
      <c r="K147" s="160">
        <v>38.847000000000001</v>
      </c>
    </row>
    <row r="148" spans="1:13" ht="12.9" customHeight="1">
      <c r="A148" s="134">
        <v>132</v>
      </c>
      <c r="B148" s="134">
        <v>6</v>
      </c>
      <c r="D148" s="132" t="s">
        <v>857</v>
      </c>
      <c r="E148" s="16" t="s">
        <v>76</v>
      </c>
      <c r="F148" s="176"/>
      <c r="G148" s="134" t="s">
        <v>410</v>
      </c>
      <c r="H148" s="134" t="s">
        <v>429</v>
      </c>
      <c r="I148" s="194" t="s">
        <v>1366</v>
      </c>
      <c r="J148" s="132" t="s">
        <v>60</v>
      </c>
      <c r="K148" s="160">
        <v>37.503999999999998</v>
      </c>
    </row>
    <row r="149" spans="1:13" ht="12.9" customHeight="1">
      <c r="A149" s="134">
        <v>133</v>
      </c>
      <c r="B149" s="134">
        <v>7</v>
      </c>
      <c r="D149" s="178" t="s">
        <v>378</v>
      </c>
      <c r="E149" s="15" t="s">
        <v>881</v>
      </c>
      <c r="F149" s="182"/>
      <c r="G149" s="137" t="s">
        <v>428</v>
      </c>
      <c r="H149" s="137" t="s">
        <v>434</v>
      </c>
      <c r="I149" s="194" t="s">
        <v>1328</v>
      </c>
      <c r="J149" s="178" t="s">
        <v>60</v>
      </c>
      <c r="K149" s="160">
        <v>105.068</v>
      </c>
    </row>
    <row r="150" spans="1:13" ht="12.9" customHeight="1">
      <c r="A150" s="134">
        <v>134</v>
      </c>
      <c r="B150" s="134">
        <v>8</v>
      </c>
      <c r="C150" s="134"/>
      <c r="D150" s="178" t="s">
        <v>200</v>
      </c>
      <c r="E150" s="134" t="s">
        <v>809</v>
      </c>
      <c r="F150" s="134"/>
      <c r="G150" s="133" t="s">
        <v>429</v>
      </c>
      <c r="H150" s="134" t="s">
        <v>438</v>
      </c>
      <c r="I150" s="194" t="s">
        <v>1342</v>
      </c>
      <c r="J150" s="178" t="s">
        <v>60</v>
      </c>
      <c r="K150" s="160">
        <v>70.700999999999993</v>
      </c>
    </row>
    <row r="151" spans="1:13" ht="14.4" customHeight="1">
      <c r="A151" s="134">
        <v>135</v>
      </c>
      <c r="B151" s="134">
        <v>9</v>
      </c>
      <c r="C151" s="134"/>
      <c r="D151" s="178" t="s">
        <v>801</v>
      </c>
      <c r="E151" s="16" t="s">
        <v>249</v>
      </c>
      <c r="F151" s="134"/>
      <c r="G151" s="134" t="s">
        <v>426</v>
      </c>
      <c r="H151" s="134" t="s">
        <v>898</v>
      </c>
      <c r="I151" s="194" t="s">
        <v>1360</v>
      </c>
      <c r="J151" s="178" t="s">
        <v>60</v>
      </c>
      <c r="K151" s="160">
        <v>47.148000000000003</v>
      </c>
    </row>
    <row r="152" spans="1:13" ht="12.9" customHeight="1">
      <c r="A152" s="134">
        <v>136</v>
      </c>
      <c r="B152" s="134">
        <v>10</v>
      </c>
      <c r="C152" s="134"/>
      <c r="D152" s="178" t="s">
        <v>490</v>
      </c>
      <c r="E152" s="134" t="s">
        <v>76</v>
      </c>
      <c r="F152" s="134"/>
      <c r="G152" s="134" t="s">
        <v>435</v>
      </c>
      <c r="H152" s="134" t="s">
        <v>901</v>
      </c>
      <c r="I152" s="194" t="s">
        <v>1328</v>
      </c>
      <c r="J152" s="178" t="s">
        <v>60</v>
      </c>
      <c r="K152" s="160">
        <v>37.503999999999998</v>
      </c>
      <c r="M152" s="160">
        <v>202</v>
      </c>
    </row>
    <row r="153" spans="1:13" ht="12.9" customHeight="1">
      <c r="A153" s="134">
        <v>137</v>
      </c>
      <c r="B153" s="134">
        <v>11</v>
      </c>
      <c r="C153" s="137"/>
      <c r="D153" s="178" t="s">
        <v>858</v>
      </c>
      <c r="E153" s="15" t="s">
        <v>76</v>
      </c>
      <c r="F153" s="137"/>
      <c r="G153" s="137" t="s">
        <v>901</v>
      </c>
      <c r="H153" s="137" t="s">
        <v>1367</v>
      </c>
      <c r="I153" s="194" t="s">
        <v>1328</v>
      </c>
      <c r="J153" s="178" t="s">
        <v>60</v>
      </c>
      <c r="K153" s="160">
        <v>37.503999999999998</v>
      </c>
      <c r="M153" s="160">
        <f>M152*45</f>
        <v>9090</v>
      </c>
    </row>
    <row r="154" spans="1:13" ht="12.9" customHeight="1">
      <c r="A154" s="134">
        <v>138</v>
      </c>
      <c r="B154" s="134">
        <v>12</v>
      </c>
      <c r="C154" s="134"/>
      <c r="D154" s="178" t="s">
        <v>888</v>
      </c>
      <c r="E154" s="134" t="s">
        <v>76</v>
      </c>
      <c r="F154" s="134"/>
      <c r="G154" s="134" t="s">
        <v>902</v>
      </c>
      <c r="H154" s="134" t="s">
        <v>1308</v>
      </c>
      <c r="I154" s="194" t="s">
        <v>1342</v>
      </c>
      <c r="J154" s="178" t="s">
        <v>60</v>
      </c>
      <c r="K154" s="160">
        <v>37.503999999999998</v>
      </c>
    </row>
    <row r="155" spans="1:13" ht="12.9" customHeight="1">
      <c r="A155" s="134">
        <v>139</v>
      </c>
      <c r="B155" s="134">
        <v>13</v>
      </c>
      <c r="C155" s="134"/>
      <c r="D155" s="178" t="s">
        <v>804</v>
      </c>
      <c r="E155" s="134" t="s">
        <v>249</v>
      </c>
      <c r="F155" s="134"/>
      <c r="G155" s="134" t="s">
        <v>901</v>
      </c>
      <c r="H155" s="134" t="s">
        <v>908</v>
      </c>
      <c r="I155" s="154" t="s">
        <v>1368</v>
      </c>
      <c r="J155" s="178" t="s">
        <v>60</v>
      </c>
      <c r="K155" s="160">
        <v>47.148000000000003</v>
      </c>
    </row>
    <row r="156" spans="1:13" ht="12.9" customHeight="1">
      <c r="A156" s="134">
        <v>140</v>
      </c>
      <c r="B156" s="134">
        <v>14</v>
      </c>
      <c r="C156" s="134"/>
      <c r="D156" s="178" t="s">
        <v>866</v>
      </c>
      <c r="E156" s="137" t="s">
        <v>76</v>
      </c>
      <c r="F156" s="134"/>
      <c r="G156" s="137" t="s">
        <v>1367</v>
      </c>
      <c r="H156" s="134" t="s">
        <v>1369</v>
      </c>
      <c r="I156" s="154" t="s">
        <v>1328</v>
      </c>
      <c r="J156" s="178" t="s">
        <v>60</v>
      </c>
      <c r="K156" s="160">
        <v>37.503999999999998</v>
      </c>
    </row>
    <row r="157" spans="1:13" ht="12.9" customHeight="1">
      <c r="A157" s="134"/>
      <c r="B157" s="154" t="s">
        <v>443</v>
      </c>
      <c r="C157" s="134"/>
      <c r="D157" s="134"/>
      <c r="E157" s="137"/>
      <c r="F157" s="134"/>
      <c r="G157" s="137"/>
      <c r="H157" s="134"/>
      <c r="I157" s="134"/>
      <c r="J157" s="134"/>
      <c r="L157" s="160">
        <f>SUM(K143:K156)</f>
        <v>649.13400000000013</v>
      </c>
    </row>
    <row r="158" spans="1:13" ht="12.9" customHeight="1">
      <c r="A158" s="134">
        <v>141</v>
      </c>
      <c r="B158" s="134">
        <v>1</v>
      </c>
      <c r="C158" s="134"/>
      <c r="D158" s="178" t="s">
        <v>865</v>
      </c>
      <c r="E158" s="193" t="s">
        <v>62</v>
      </c>
      <c r="F158" s="134"/>
      <c r="G158" s="134" t="s">
        <v>422</v>
      </c>
      <c r="H158" s="134" t="s">
        <v>1370</v>
      </c>
      <c r="I158" s="134" t="s">
        <v>1342</v>
      </c>
      <c r="J158" s="178" t="s">
        <v>60</v>
      </c>
      <c r="K158" s="160">
        <v>38.847000000000001</v>
      </c>
    </row>
    <row r="159" spans="1:13" ht="12.9" customHeight="1">
      <c r="A159" s="134">
        <v>142</v>
      </c>
      <c r="B159" s="134">
        <v>2</v>
      </c>
      <c r="C159" s="134"/>
      <c r="D159" s="178" t="s">
        <v>871</v>
      </c>
      <c r="E159" s="193" t="s">
        <v>62</v>
      </c>
      <c r="F159" s="134"/>
      <c r="G159" s="134" t="s">
        <v>1370</v>
      </c>
      <c r="H159" s="134" t="s">
        <v>1371</v>
      </c>
      <c r="I159" s="134" t="s">
        <v>1342</v>
      </c>
      <c r="J159" s="178" t="s">
        <v>60</v>
      </c>
      <c r="K159" s="160">
        <v>38.847000000000001</v>
      </c>
    </row>
    <row r="160" spans="1:13" ht="12.9" customHeight="1">
      <c r="A160" s="134">
        <v>143</v>
      </c>
      <c r="B160" s="134">
        <v>3</v>
      </c>
      <c r="C160" s="134"/>
      <c r="D160" s="178" t="s">
        <v>872</v>
      </c>
      <c r="E160" s="193" t="s">
        <v>76</v>
      </c>
      <c r="F160" s="134"/>
      <c r="G160" s="134" t="s">
        <v>1370</v>
      </c>
      <c r="H160" s="134" t="s">
        <v>1371</v>
      </c>
      <c r="I160" s="134" t="s">
        <v>1328</v>
      </c>
      <c r="J160" s="178" t="s">
        <v>60</v>
      </c>
      <c r="K160" s="160">
        <v>37.503999999999998</v>
      </c>
    </row>
    <row r="161" spans="1:13" ht="12.9" customHeight="1">
      <c r="A161" s="134">
        <v>144</v>
      </c>
      <c r="B161" s="134">
        <v>4</v>
      </c>
      <c r="C161" s="134"/>
      <c r="D161" s="178" t="s">
        <v>861</v>
      </c>
      <c r="E161" s="193" t="s">
        <v>62</v>
      </c>
      <c r="F161" s="134"/>
      <c r="G161" s="134" t="s">
        <v>1371</v>
      </c>
      <c r="H161" s="134" t="s">
        <v>913</v>
      </c>
      <c r="I161" s="134" t="s">
        <v>1342</v>
      </c>
      <c r="J161" s="178" t="s">
        <v>60</v>
      </c>
      <c r="K161" s="160">
        <v>38.847000000000001</v>
      </c>
    </row>
    <row r="162" spans="1:13" ht="12.9" customHeight="1">
      <c r="A162" s="134">
        <v>145</v>
      </c>
      <c r="B162" s="134">
        <v>5</v>
      </c>
      <c r="C162" s="134"/>
      <c r="D162" s="178" t="s">
        <v>867</v>
      </c>
      <c r="E162" s="193" t="s">
        <v>76</v>
      </c>
      <c r="F162" s="134"/>
      <c r="G162" s="134" t="s">
        <v>1371</v>
      </c>
      <c r="H162" s="134" t="s">
        <v>913</v>
      </c>
      <c r="I162" s="134" t="s">
        <v>1328</v>
      </c>
      <c r="J162" s="178" t="s">
        <v>60</v>
      </c>
      <c r="K162" s="160">
        <v>37.503999999999998</v>
      </c>
    </row>
    <row r="163" spans="1:13" ht="12.9" customHeight="1">
      <c r="A163" s="134">
        <v>146</v>
      </c>
      <c r="B163" s="134">
        <v>6</v>
      </c>
      <c r="C163" s="134"/>
      <c r="D163" s="178" t="s">
        <v>807</v>
      </c>
      <c r="E163" s="134" t="s">
        <v>445</v>
      </c>
      <c r="F163" s="134"/>
      <c r="G163" s="134" t="s">
        <v>908</v>
      </c>
      <c r="H163" s="134" t="s">
        <v>1309</v>
      </c>
      <c r="I163" s="134" t="s">
        <v>1368</v>
      </c>
      <c r="J163" s="178" t="s">
        <v>60</v>
      </c>
      <c r="K163" s="160">
        <v>67.873000000000005</v>
      </c>
    </row>
    <row r="164" spans="1:13" ht="12.9" customHeight="1">
      <c r="A164" s="134">
        <v>147</v>
      </c>
      <c r="B164" s="134">
        <v>7</v>
      </c>
      <c r="C164" s="134"/>
      <c r="D164" s="178" t="s">
        <v>853</v>
      </c>
      <c r="E164" s="193" t="s">
        <v>76</v>
      </c>
      <c r="F164" s="134"/>
      <c r="G164" s="134" t="s">
        <v>913</v>
      </c>
      <c r="H164" s="134" t="s">
        <v>1372</v>
      </c>
      <c r="I164" s="134" t="s">
        <v>1328</v>
      </c>
      <c r="J164" s="178" t="s">
        <v>60</v>
      </c>
      <c r="K164" s="160">
        <v>37.503999999999998</v>
      </c>
    </row>
    <row r="165" spans="1:13" ht="12.9" customHeight="1">
      <c r="A165" s="134">
        <v>148</v>
      </c>
      <c r="B165" s="134">
        <v>8</v>
      </c>
      <c r="C165" s="134"/>
      <c r="D165" s="178" t="s">
        <v>877</v>
      </c>
      <c r="E165" s="193" t="s">
        <v>62</v>
      </c>
      <c r="F165" s="134"/>
      <c r="G165" s="134" t="s">
        <v>905</v>
      </c>
      <c r="H165" s="134" t="s">
        <v>918</v>
      </c>
      <c r="I165" s="134" t="s">
        <v>1366</v>
      </c>
      <c r="J165" s="178" t="s">
        <v>60</v>
      </c>
      <c r="K165" s="160">
        <v>38.847000000000001</v>
      </c>
    </row>
    <row r="166" spans="1:13" ht="12.9" customHeight="1">
      <c r="A166" s="134">
        <v>149</v>
      </c>
      <c r="B166" s="134">
        <v>9</v>
      </c>
      <c r="C166" s="134"/>
      <c r="D166" s="132" t="s">
        <v>850</v>
      </c>
      <c r="E166" s="193" t="s">
        <v>76</v>
      </c>
      <c r="F166" s="134"/>
      <c r="G166" s="134" t="s">
        <v>1372</v>
      </c>
      <c r="H166" s="134" t="s">
        <v>921</v>
      </c>
      <c r="I166" s="134" t="s">
        <v>1328</v>
      </c>
      <c r="J166" s="132" t="s">
        <v>60</v>
      </c>
      <c r="K166" s="160">
        <v>37.503999999999998</v>
      </c>
      <c r="M166" s="160">
        <v>840</v>
      </c>
    </row>
    <row r="167" spans="1:13" ht="12.9" customHeight="1">
      <c r="A167" s="134">
        <v>150</v>
      </c>
      <c r="B167" s="134">
        <v>10</v>
      </c>
      <c r="C167" s="134"/>
      <c r="D167" s="132" t="s">
        <v>394</v>
      </c>
      <c r="E167" s="193" t="s">
        <v>76</v>
      </c>
      <c r="F167" s="134"/>
      <c r="G167" s="134" t="s">
        <v>922</v>
      </c>
      <c r="H167" s="134" t="s">
        <v>927</v>
      </c>
      <c r="I167" s="134" t="s">
        <v>1328</v>
      </c>
      <c r="J167" s="132" t="s">
        <v>60</v>
      </c>
      <c r="K167" s="160">
        <v>37.503999999999998</v>
      </c>
      <c r="M167" s="160">
        <v>840</v>
      </c>
    </row>
    <row r="168" spans="1:13" ht="12.9" customHeight="1">
      <c r="A168" s="134">
        <v>151</v>
      </c>
      <c r="B168" s="134">
        <v>11</v>
      </c>
      <c r="C168" s="134"/>
      <c r="D168" s="132" t="s">
        <v>890</v>
      </c>
      <c r="E168" s="134" t="s">
        <v>305</v>
      </c>
      <c r="F168" s="134"/>
      <c r="G168" s="134" t="s">
        <v>927</v>
      </c>
      <c r="H168" s="134" t="s">
        <v>452</v>
      </c>
      <c r="I168" s="134" t="s">
        <v>1342</v>
      </c>
      <c r="J168" s="132" t="s">
        <v>60</v>
      </c>
      <c r="K168" s="160">
        <v>86.129000000000005</v>
      </c>
      <c r="M168" s="160">
        <v>840</v>
      </c>
    </row>
    <row r="169" spans="1:13" ht="12.9" customHeight="1">
      <c r="A169" s="134">
        <v>152</v>
      </c>
      <c r="B169" s="134">
        <v>12</v>
      </c>
      <c r="C169" s="134"/>
      <c r="D169" s="132" t="s">
        <v>421</v>
      </c>
      <c r="E169" s="134" t="s">
        <v>243</v>
      </c>
      <c r="F169" s="134"/>
      <c r="G169" s="134" t="s">
        <v>930</v>
      </c>
      <c r="H169" s="134" t="s">
        <v>453</v>
      </c>
      <c r="I169" s="134" t="s">
        <v>1328</v>
      </c>
      <c r="J169" s="132" t="s">
        <v>60</v>
      </c>
      <c r="K169" s="160">
        <v>57.597000000000001</v>
      </c>
      <c r="M169" s="160">
        <v>840</v>
      </c>
    </row>
    <row r="170" spans="1:13" ht="12.9" customHeight="1">
      <c r="A170" s="134"/>
      <c r="B170" s="154" t="s">
        <v>935</v>
      </c>
      <c r="C170" s="134"/>
      <c r="D170" s="134"/>
      <c r="E170" s="134"/>
      <c r="F170" s="134"/>
      <c r="G170" s="134"/>
      <c r="H170" s="134"/>
      <c r="I170" s="134"/>
      <c r="J170" s="134"/>
      <c r="L170" s="160">
        <f>SUM(K158:K169)</f>
        <v>554.50700000000006</v>
      </c>
      <c r="M170" s="160">
        <v>700</v>
      </c>
    </row>
    <row r="171" spans="1:13" ht="12.9" customHeight="1">
      <c r="A171" s="134">
        <v>153</v>
      </c>
      <c r="B171" s="134">
        <v>1</v>
      </c>
      <c r="C171" s="134"/>
      <c r="D171" s="132" t="s">
        <v>900</v>
      </c>
      <c r="E171" s="134" t="s">
        <v>76</v>
      </c>
      <c r="F171" s="134"/>
      <c r="G171" s="134" t="s">
        <v>943</v>
      </c>
      <c r="H171" s="134" t="s">
        <v>944</v>
      </c>
      <c r="I171" s="134" t="s">
        <v>1328</v>
      </c>
      <c r="J171" s="132" t="s">
        <v>60</v>
      </c>
      <c r="K171" s="160">
        <v>37.503999999999998</v>
      </c>
      <c r="M171" s="160">
        <v>840</v>
      </c>
    </row>
    <row r="172" spans="1:13" ht="12.9" customHeight="1">
      <c r="A172" s="134">
        <v>154</v>
      </c>
      <c r="B172" s="134">
        <v>2</v>
      </c>
      <c r="C172" s="134"/>
      <c r="D172" s="132" t="s">
        <v>418</v>
      </c>
      <c r="E172" s="134" t="s">
        <v>305</v>
      </c>
      <c r="F172" s="134"/>
      <c r="G172" s="134" t="s">
        <v>943</v>
      </c>
      <c r="H172" s="134" t="s">
        <v>466</v>
      </c>
      <c r="I172" s="134" t="s">
        <v>1342</v>
      </c>
      <c r="J172" s="132" t="s">
        <v>60</v>
      </c>
      <c r="K172" s="160">
        <v>86.129000000000005</v>
      </c>
      <c r="M172" s="160">
        <f>SUM(M166:M171)</f>
        <v>4900</v>
      </c>
    </row>
    <row r="173" spans="1:13" ht="12.9" customHeight="1">
      <c r="A173" s="134">
        <v>155</v>
      </c>
      <c r="B173" s="134">
        <v>3</v>
      </c>
      <c r="C173" s="134"/>
      <c r="D173" s="132" t="s">
        <v>864</v>
      </c>
      <c r="E173" s="134" t="s">
        <v>62</v>
      </c>
      <c r="F173" s="134"/>
      <c r="G173" s="134" t="s">
        <v>938</v>
      </c>
      <c r="H173" s="134" t="s">
        <v>466</v>
      </c>
      <c r="I173" s="134" t="s">
        <v>1366</v>
      </c>
      <c r="J173" s="132" t="s">
        <v>60</v>
      </c>
      <c r="K173" s="160">
        <v>38.847000000000001</v>
      </c>
    </row>
    <row r="174" spans="1:13" ht="12.9" customHeight="1">
      <c r="A174" s="134">
        <v>156</v>
      </c>
      <c r="B174" s="134">
        <v>4</v>
      </c>
      <c r="C174" s="134"/>
      <c r="D174" s="132" t="s">
        <v>810</v>
      </c>
      <c r="E174" s="134" t="s">
        <v>249</v>
      </c>
      <c r="F174" s="134"/>
      <c r="G174" s="134" t="s">
        <v>463</v>
      </c>
      <c r="H174" s="134" t="s">
        <v>480</v>
      </c>
      <c r="I174" s="134" t="s">
        <v>1327</v>
      </c>
      <c r="J174" s="132" t="s">
        <v>60</v>
      </c>
      <c r="K174" s="160">
        <v>47.148000000000003</v>
      </c>
    </row>
    <row r="175" spans="1:13" ht="12.9" customHeight="1">
      <c r="A175" s="134">
        <v>157</v>
      </c>
      <c r="B175" s="134">
        <v>5</v>
      </c>
      <c r="C175" s="134"/>
      <c r="D175" s="132" t="s">
        <v>799</v>
      </c>
      <c r="E175" s="134" t="s">
        <v>62</v>
      </c>
      <c r="F175" s="134"/>
      <c r="G175" s="134" t="s">
        <v>455</v>
      </c>
      <c r="H175" s="134" t="s">
        <v>457</v>
      </c>
      <c r="I175" s="134" t="s">
        <v>1368</v>
      </c>
      <c r="J175" s="132" t="s">
        <v>60</v>
      </c>
      <c r="K175" s="160">
        <v>38.847000000000001</v>
      </c>
    </row>
    <row r="176" spans="1:13" ht="12.9" customHeight="1">
      <c r="A176" s="134">
        <v>158</v>
      </c>
      <c r="B176" s="134">
        <v>6</v>
      </c>
      <c r="C176" s="134"/>
      <c r="D176" s="132" t="s">
        <v>493</v>
      </c>
      <c r="E176" s="134" t="s">
        <v>1319</v>
      </c>
      <c r="F176" s="134"/>
      <c r="G176" s="134" t="s">
        <v>947</v>
      </c>
      <c r="H176" s="134" t="s">
        <v>457</v>
      </c>
      <c r="I176" s="134" t="s">
        <v>1328</v>
      </c>
      <c r="J176" s="132" t="s">
        <v>60</v>
      </c>
      <c r="K176" s="160">
        <v>86.129000000000005</v>
      </c>
    </row>
    <row r="177" spans="1:12" ht="12.9" customHeight="1">
      <c r="A177" s="134">
        <v>159</v>
      </c>
      <c r="B177" s="134">
        <v>7</v>
      </c>
      <c r="C177" s="134"/>
      <c r="D177" s="132" t="s">
        <v>147</v>
      </c>
      <c r="E177" s="134" t="s">
        <v>76</v>
      </c>
      <c r="F177" s="134"/>
      <c r="G177" s="134" t="s">
        <v>471</v>
      </c>
      <c r="H177" s="134" t="s">
        <v>460</v>
      </c>
      <c r="I177" s="134" t="s">
        <v>1342</v>
      </c>
      <c r="J177" s="132" t="s">
        <v>60</v>
      </c>
      <c r="K177" s="160">
        <v>37.503999999999998</v>
      </c>
    </row>
    <row r="178" spans="1:12" ht="12">
      <c r="A178" s="134">
        <v>160</v>
      </c>
      <c r="B178" s="134">
        <v>8</v>
      </c>
      <c r="C178" s="134"/>
      <c r="D178" s="132" t="s">
        <v>924</v>
      </c>
      <c r="E178" s="134" t="s">
        <v>76</v>
      </c>
      <c r="F178" s="134"/>
      <c r="G178" s="134" t="s">
        <v>951</v>
      </c>
      <c r="H178" s="134" t="s">
        <v>464</v>
      </c>
      <c r="I178" s="134" t="s">
        <v>1366</v>
      </c>
      <c r="J178" s="132" t="s">
        <v>60</v>
      </c>
      <c r="K178" s="160">
        <v>37.503999999999998</v>
      </c>
    </row>
    <row r="179" spans="1:12" ht="12.9" customHeight="1">
      <c r="A179" s="134">
        <v>161</v>
      </c>
      <c r="B179" s="134">
        <v>9</v>
      </c>
      <c r="C179" s="134"/>
      <c r="D179" s="132" t="s">
        <v>811</v>
      </c>
      <c r="E179" s="134" t="s">
        <v>53</v>
      </c>
      <c r="F179" s="134"/>
      <c r="G179" s="134" t="s">
        <v>480</v>
      </c>
      <c r="H179" s="134" t="s">
        <v>464</v>
      </c>
      <c r="I179" s="134" t="s">
        <v>1327</v>
      </c>
      <c r="J179" s="132" t="s">
        <v>60</v>
      </c>
      <c r="K179" s="160">
        <v>45.412999999999997</v>
      </c>
    </row>
    <row r="180" spans="1:12" ht="12.9" customHeight="1">
      <c r="A180" s="134">
        <v>162</v>
      </c>
      <c r="B180" s="134">
        <v>10</v>
      </c>
      <c r="C180" s="134"/>
      <c r="D180" s="132" t="s">
        <v>934</v>
      </c>
      <c r="E180" s="15" t="s">
        <v>76</v>
      </c>
      <c r="F180" s="134"/>
      <c r="G180" s="134" t="s">
        <v>460</v>
      </c>
      <c r="H180" s="134" t="s">
        <v>475</v>
      </c>
      <c r="I180" s="134" t="s">
        <v>1328</v>
      </c>
      <c r="J180" s="132" t="s">
        <v>60</v>
      </c>
      <c r="K180" s="160">
        <v>37.503999999999998</v>
      </c>
    </row>
    <row r="181" spans="1:12" ht="12.9" customHeight="1">
      <c r="A181" s="134">
        <v>163</v>
      </c>
      <c r="B181" s="134">
        <v>11</v>
      </c>
      <c r="C181" s="134"/>
      <c r="D181" s="132" t="s">
        <v>451</v>
      </c>
      <c r="E181" s="134" t="s">
        <v>76</v>
      </c>
      <c r="F181" s="134"/>
      <c r="G181" s="134" t="s">
        <v>460</v>
      </c>
      <c r="H181" s="134" t="s">
        <v>475</v>
      </c>
      <c r="I181" s="134" t="s">
        <v>1342</v>
      </c>
      <c r="J181" s="132" t="s">
        <v>60</v>
      </c>
      <c r="K181" s="160">
        <v>37.503999999999998</v>
      </c>
    </row>
    <row r="182" spans="1:12" ht="12.9" customHeight="1">
      <c r="A182" s="134">
        <v>164</v>
      </c>
      <c r="B182" s="134">
        <v>12</v>
      </c>
      <c r="C182" s="134"/>
      <c r="D182" s="132" t="s">
        <v>825</v>
      </c>
      <c r="E182" s="134" t="s">
        <v>62</v>
      </c>
      <c r="F182" s="134"/>
      <c r="G182" s="134" t="s">
        <v>467</v>
      </c>
      <c r="H182" s="134" t="s">
        <v>481</v>
      </c>
      <c r="I182" s="134" t="s">
        <v>1327</v>
      </c>
      <c r="J182" s="132" t="s">
        <v>60</v>
      </c>
      <c r="K182" s="160">
        <v>38.847000000000001</v>
      </c>
    </row>
    <row r="183" spans="1:12" ht="12.9" customHeight="1">
      <c r="A183" s="134">
        <v>165</v>
      </c>
      <c r="B183" s="134">
        <v>13</v>
      </c>
      <c r="C183" s="134"/>
      <c r="D183" s="132" t="s">
        <v>818</v>
      </c>
      <c r="E183" s="134" t="s">
        <v>76</v>
      </c>
      <c r="F183" s="134"/>
      <c r="G183" s="134" t="s">
        <v>482</v>
      </c>
      <c r="H183" s="134" t="s">
        <v>966</v>
      </c>
      <c r="I183" s="134" t="s">
        <v>1327</v>
      </c>
      <c r="J183" s="132" t="s">
        <v>60</v>
      </c>
      <c r="K183" s="160">
        <v>37.503999999999998</v>
      </c>
    </row>
    <row r="184" spans="1:12" ht="12.9" customHeight="1">
      <c r="A184" s="134">
        <v>166</v>
      </c>
      <c r="B184" s="134">
        <v>14</v>
      </c>
      <c r="C184" s="134"/>
      <c r="D184" s="132" t="s">
        <v>920</v>
      </c>
      <c r="E184" s="134" t="s">
        <v>76</v>
      </c>
      <c r="F184" s="134"/>
      <c r="G184" s="134" t="s">
        <v>472</v>
      </c>
      <c r="H184" s="134" t="s">
        <v>966</v>
      </c>
      <c r="I184" s="134" t="s">
        <v>1360</v>
      </c>
      <c r="J184" s="132" t="s">
        <v>60</v>
      </c>
      <c r="K184" s="160">
        <v>37.503999999999998</v>
      </c>
    </row>
    <row r="185" spans="1:12" ht="12.9" customHeight="1">
      <c r="A185" s="134">
        <v>167</v>
      </c>
      <c r="B185" s="134">
        <v>15</v>
      </c>
      <c r="C185" s="134"/>
      <c r="D185" s="132" t="s">
        <v>958</v>
      </c>
      <c r="E185" s="134" t="s">
        <v>896</v>
      </c>
      <c r="F185" s="134"/>
      <c r="G185" s="134" t="s">
        <v>475</v>
      </c>
      <c r="H185" s="134" t="s">
        <v>494</v>
      </c>
      <c r="I185" s="134" t="s">
        <v>1328</v>
      </c>
      <c r="J185" s="132" t="s">
        <v>60</v>
      </c>
      <c r="K185" s="160">
        <v>86.129000000000005</v>
      </c>
    </row>
    <row r="186" spans="1:12" ht="12.9" customHeight="1">
      <c r="A186" s="134">
        <v>168</v>
      </c>
      <c r="B186" s="134">
        <v>16</v>
      </c>
      <c r="C186" s="134"/>
      <c r="D186" s="132" t="s">
        <v>854</v>
      </c>
      <c r="E186" s="134" t="s">
        <v>1139</v>
      </c>
      <c r="F186" s="134"/>
      <c r="G186" s="134" t="s">
        <v>464</v>
      </c>
      <c r="H186" s="134" t="s">
        <v>494</v>
      </c>
      <c r="I186" s="134" t="s">
        <v>1368</v>
      </c>
      <c r="J186" s="132" t="s">
        <v>60</v>
      </c>
      <c r="K186" s="160">
        <v>81.944999999999993</v>
      </c>
    </row>
    <row r="187" spans="1:12" ht="12.9" customHeight="1">
      <c r="A187" s="134">
        <v>169</v>
      </c>
      <c r="B187" s="134">
        <v>17</v>
      </c>
      <c r="C187" s="134"/>
      <c r="D187" s="132" t="s">
        <v>405</v>
      </c>
      <c r="E187" s="134" t="s">
        <v>305</v>
      </c>
      <c r="F187" s="134"/>
      <c r="G187" s="134" t="s">
        <v>475</v>
      </c>
      <c r="H187" s="134" t="s">
        <v>494</v>
      </c>
      <c r="I187" s="134" t="s">
        <v>1342</v>
      </c>
      <c r="J187" s="132" t="s">
        <v>60</v>
      </c>
      <c r="K187" s="160">
        <v>86.129000000000005</v>
      </c>
    </row>
    <row r="188" spans="1:12" ht="12.9" customHeight="1">
      <c r="A188" s="134"/>
      <c r="B188" s="194" t="s">
        <v>15</v>
      </c>
      <c r="C188" s="134"/>
      <c r="D188" s="134"/>
      <c r="E188" s="162"/>
      <c r="F188" s="134"/>
      <c r="G188" s="134"/>
      <c r="H188" s="134"/>
      <c r="I188" s="134"/>
      <c r="J188" s="134"/>
      <c r="L188" s="160">
        <f>SUM(K171:K187)</f>
        <v>898.09100000000024</v>
      </c>
    </row>
    <row r="189" spans="1:12" ht="12.9" customHeight="1">
      <c r="A189" s="134">
        <v>170</v>
      </c>
      <c r="B189" s="134">
        <v>1</v>
      </c>
      <c r="C189" s="134"/>
      <c r="D189" s="132" t="s">
        <v>828</v>
      </c>
      <c r="E189" s="134" t="s">
        <v>53</v>
      </c>
      <c r="F189" s="134"/>
      <c r="G189" s="134" t="s">
        <v>489</v>
      </c>
      <c r="H189" s="134" t="s">
        <v>498</v>
      </c>
      <c r="I189" s="134" t="s">
        <v>1327</v>
      </c>
      <c r="J189" s="132" t="s">
        <v>60</v>
      </c>
      <c r="K189" s="160">
        <v>45.412999999999997</v>
      </c>
    </row>
    <row r="190" spans="1:12" ht="12.9" customHeight="1">
      <c r="A190" s="134">
        <v>171</v>
      </c>
      <c r="B190" s="134">
        <v>2</v>
      </c>
      <c r="C190" s="134"/>
      <c r="D190" s="132" t="s">
        <v>926</v>
      </c>
      <c r="E190" s="134" t="s">
        <v>76</v>
      </c>
      <c r="F190" s="134"/>
      <c r="G190" s="134" t="s">
        <v>489</v>
      </c>
      <c r="H190" s="134" t="s">
        <v>505</v>
      </c>
      <c r="I190" s="134" t="s">
        <v>1360</v>
      </c>
      <c r="J190" s="132" t="s">
        <v>60</v>
      </c>
      <c r="K190" s="160">
        <v>37.503999999999998</v>
      </c>
    </row>
    <row r="191" spans="1:12" ht="13.25" customHeight="1">
      <c r="A191" s="134">
        <v>172</v>
      </c>
      <c r="B191" s="134">
        <v>3</v>
      </c>
      <c r="C191" s="134"/>
      <c r="D191" s="132" t="s">
        <v>436</v>
      </c>
      <c r="E191" s="134" t="s">
        <v>76</v>
      </c>
      <c r="F191" s="134"/>
      <c r="G191" s="134" t="s">
        <v>499</v>
      </c>
      <c r="H191" s="134" t="s">
        <v>1240</v>
      </c>
      <c r="I191" s="134" t="s">
        <v>1366</v>
      </c>
      <c r="J191" s="132" t="s">
        <v>60</v>
      </c>
      <c r="K191" s="160">
        <v>37.503999999999998</v>
      </c>
    </row>
    <row r="192" spans="1:12" ht="12.9" customHeight="1">
      <c r="A192" s="134">
        <v>173</v>
      </c>
      <c r="B192" s="134">
        <v>4</v>
      </c>
      <c r="C192" s="134"/>
      <c r="D192" s="132" t="s">
        <v>814</v>
      </c>
      <c r="E192" s="134" t="s">
        <v>445</v>
      </c>
      <c r="F192" s="134"/>
      <c r="G192" s="134" t="s">
        <v>496</v>
      </c>
      <c r="H192" s="134" t="s">
        <v>1240</v>
      </c>
      <c r="I192" s="134" t="s">
        <v>1327</v>
      </c>
      <c r="J192" s="132" t="s">
        <v>60</v>
      </c>
      <c r="K192" s="160">
        <v>67.873000000000005</v>
      </c>
    </row>
    <row r="193" spans="1:12" ht="12.9" customHeight="1">
      <c r="A193" s="134">
        <v>174</v>
      </c>
      <c r="B193" s="134">
        <v>5</v>
      </c>
      <c r="C193" s="134"/>
      <c r="D193" s="132" t="s">
        <v>961</v>
      </c>
      <c r="E193" s="134" t="s">
        <v>62</v>
      </c>
      <c r="F193" s="134"/>
      <c r="G193" s="134" t="s">
        <v>1240</v>
      </c>
      <c r="H193" s="134" t="s">
        <v>548</v>
      </c>
      <c r="I193" s="134" t="s">
        <v>1327</v>
      </c>
      <c r="J193" s="132" t="s">
        <v>60</v>
      </c>
      <c r="K193" s="160">
        <v>38.847000000000001</v>
      </c>
    </row>
    <row r="194" spans="1:12" ht="12.9" customHeight="1">
      <c r="A194" s="134">
        <v>175</v>
      </c>
      <c r="B194" s="134">
        <v>6</v>
      </c>
      <c r="C194" s="134"/>
      <c r="D194" s="132" t="s">
        <v>932</v>
      </c>
      <c r="E194" s="134" t="s">
        <v>62</v>
      </c>
      <c r="F194" s="134"/>
      <c r="G194" s="134" t="s">
        <v>1240</v>
      </c>
      <c r="H194" s="134" t="s">
        <v>528</v>
      </c>
      <c r="I194" s="134" t="s">
        <v>1360</v>
      </c>
      <c r="J194" s="132" t="s">
        <v>60</v>
      </c>
      <c r="K194" s="160">
        <v>38.847000000000001</v>
      </c>
      <c r="L194" s="160">
        <v>8</v>
      </c>
    </row>
    <row r="195" spans="1:12" ht="12.9" customHeight="1">
      <c r="A195" s="134">
        <v>176</v>
      </c>
      <c r="B195" s="134">
        <v>7</v>
      </c>
      <c r="C195" s="134"/>
      <c r="D195" s="132" t="s">
        <v>959</v>
      </c>
      <c r="E195" s="134" t="s">
        <v>53</v>
      </c>
      <c r="F195" s="134"/>
      <c r="G195" s="134" t="s">
        <v>548</v>
      </c>
      <c r="H195" s="134" t="s">
        <v>537</v>
      </c>
      <c r="I195" s="134" t="s">
        <v>1327</v>
      </c>
      <c r="J195" s="132" t="s">
        <v>60</v>
      </c>
      <c r="K195" s="160">
        <v>45.412999999999997</v>
      </c>
    </row>
    <row r="196" spans="1:12" ht="12.9" customHeight="1">
      <c r="A196" s="134">
        <v>177</v>
      </c>
      <c r="B196" s="134">
        <v>8</v>
      </c>
      <c r="C196" s="134"/>
      <c r="D196" s="132" t="s">
        <v>954</v>
      </c>
      <c r="E196" s="134" t="s">
        <v>62</v>
      </c>
      <c r="F196" s="134"/>
      <c r="G196" s="133" t="s">
        <v>537</v>
      </c>
      <c r="H196" s="134" t="s">
        <v>552</v>
      </c>
      <c r="I196" s="134" t="s">
        <v>1327</v>
      </c>
      <c r="J196" s="132" t="s">
        <v>60</v>
      </c>
      <c r="K196" s="160">
        <v>38.847000000000001</v>
      </c>
    </row>
    <row r="197" spans="1:12" ht="12.9" customHeight="1">
      <c r="A197" s="134">
        <v>178</v>
      </c>
      <c r="B197" s="134">
        <v>9</v>
      </c>
      <c r="C197" s="134"/>
      <c r="D197" s="132" t="s">
        <v>829</v>
      </c>
      <c r="E197" s="134" t="s">
        <v>53</v>
      </c>
      <c r="F197" s="134"/>
      <c r="G197" s="134" t="s">
        <v>535</v>
      </c>
      <c r="H197" s="134" t="s">
        <v>556</v>
      </c>
      <c r="I197" s="134" t="s">
        <v>1373</v>
      </c>
      <c r="J197" s="132" t="s">
        <v>60</v>
      </c>
      <c r="K197" s="160">
        <v>45.412999999999997</v>
      </c>
    </row>
    <row r="198" spans="1:12" ht="12.9" customHeight="1">
      <c r="A198" s="134">
        <v>179</v>
      </c>
      <c r="B198" s="134">
        <v>10</v>
      </c>
      <c r="C198" s="134"/>
      <c r="D198" s="132" t="s">
        <v>949</v>
      </c>
      <c r="E198" s="134" t="s">
        <v>76</v>
      </c>
      <c r="F198" s="134"/>
      <c r="G198" s="133" t="s">
        <v>549</v>
      </c>
      <c r="H198" s="134" t="s">
        <v>556</v>
      </c>
      <c r="I198" s="134" t="s">
        <v>1327</v>
      </c>
      <c r="J198" s="132" t="s">
        <v>60</v>
      </c>
      <c r="K198" s="160">
        <v>37.503999999999998</v>
      </c>
    </row>
    <row r="199" spans="1:12" ht="12.9" customHeight="1">
      <c r="A199" s="134">
        <v>180</v>
      </c>
      <c r="B199" s="134">
        <v>11</v>
      </c>
      <c r="C199" s="134"/>
      <c r="D199" s="132" t="s">
        <v>936</v>
      </c>
      <c r="E199" s="134" t="s">
        <v>243</v>
      </c>
      <c r="F199" s="134"/>
      <c r="G199" s="134" t="s">
        <v>532</v>
      </c>
      <c r="H199" s="134" t="s">
        <v>978</v>
      </c>
      <c r="I199" s="134" t="s">
        <v>1360</v>
      </c>
      <c r="J199" s="132" t="s">
        <v>60</v>
      </c>
      <c r="K199" s="160">
        <v>57.597000000000001</v>
      </c>
    </row>
    <row r="200" spans="1:12" ht="12.9" customHeight="1">
      <c r="A200" s="134">
        <v>181</v>
      </c>
      <c r="B200" s="134">
        <v>12</v>
      </c>
      <c r="C200" s="134"/>
      <c r="D200" s="132" t="s">
        <v>834</v>
      </c>
      <c r="E200" s="134" t="s">
        <v>809</v>
      </c>
      <c r="F200" s="134"/>
      <c r="G200" s="133" t="s">
        <v>1240</v>
      </c>
      <c r="H200" s="134" t="s">
        <v>558</v>
      </c>
      <c r="I200" s="134" t="s">
        <v>1328</v>
      </c>
      <c r="J200" s="132" t="s">
        <v>60</v>
      </c>
      <c r="K200" s="160">
        <v>70.700999999999993</v>
      </c>
    </row>
    <row r="201" spans="1:12" ht="12.9" customHeight="1">
      <c r="A201" s="134"/>
      <c r="B201" s="527" t="s">
        <v>17</v>
      </c>
      <c r="C201" s="134"/>
      <c r="D201" s="134"/>
      <c r="E201" s="134"/>
      <c r="F201" s="134"/>
      <c r="G201" s="133"/>
      <c r="H201" s="134"/>
      <c r="I201" s="134"/>
      <c r="J201" s="134"/>
      <c r="L201" s="160">
        <f>SUM(K189:K200)</f>
        <v>561.46299999999997</v>
      </c>
    </row>
    <row r="202" spans="1:12" ht="12.9" customHeight="1">
      <c r="A202" s="134">
        <v>182</v>
      </c>
      <c r="B202" s="134">
        <v>1</v>
      </c>
      <c r="C202" s="134">
        <v>-180</v>
      </c>
      <c r="D202" s="132" t="s">
        <v>950</v>
      </c>
      <c r="E202" s="134" t="s">
        <v>212</v>
      </c>
      <c r="F202" s="134"/>
      <c r="G202" s="133" t="s">
        <v>978</v>
      </c>
      <c r="H202" s="134" t="s">
        <v>979</v>
      </c>
      <c r="I202" s="134" t="s">
        <v>1327</v>
      </c>
      <c r="J202" s="132" t="s">
        <v>60</v>
      </c>
      <c r="K202" s="160">
        <v>66.381</v>
      </c>
    </row>
    <row r="203" spans="1:12" ht="12.9" customHeight="1">
      <c r="A203" s="134">
        <v>183</v>
      </c>
      <c r="B203" s="134">
        <v>2</v>
      </c>
      <c r="C203" s="134">
        <v>-179</v>
      </c>
      <c r="D203" s="132" t="s">
        <v>946</v>
      </c>
      <c r="E203" s="134" t="s">
        <v>76</v>
      </c>
      <c r="F203" s="134"/>
      <c r="G203" s="133" t="s">
        <v>978</v>
      </c>
      <c r="H203" s="134" t="s">
        <v>1668</v>
      </c>
      <c r="I203" s="134" t="s">
        <v>1360</v>
      </c>
      <c r="J203" s="132" t="s">
        <v>60</v>
      </c>
      <c r="K203" s="160">
        <v>37.503999999999998</v>
      </c>
    </row>
    <row r="204" spans="1:12" ht="12.9" customHeight="1">
      <c r="A204" s="134">
        <v>184</v>
      </c>
      <c r="B204" s="134">
        <v>3</v>
      </c>
      <c r="C204" s="134">
        <v>-178</v>
      </c>
      <c r="D204" s="132" t="s">
        <v>875</v>
      </c>
      <c r="E204" s="134" t="s">
        <v>809</v>
      </c>
      <c r="F204" s="134"/>
      <c r="G204" s="133" t="s">
        <v>561</v>
      </c>
      <c r="H204" s="134" t="s">
        <v>1685</v>
      </c>
      <c r="I204" s="134" t="s">
        <v>1368</v>
      </c>
      <c r="J204" s="132" t="s">
        <v>60</v>
      </c>
      <c r="K204" s="160">
        <v>70.700999999999993</v>
      </c>
    </row>
    <row r="205" spans="1:12" ht="12.9" customHeight="1">
      <c r="A205" s="134">
        <v>185</v>
      </c>
      <c r="B205" s="134">
        <v>4</v>
      </c>
      <c r="C205" s="134"/>
      <c r="D205" s="132" t="s">
        <v>265</v>
      </c>
      <c r="E205" s="134" t="s">
        <v>805</v>
      </c>
      <c r="F205" s="134"/>
      <c r="G205" s="535" t="s">
        <v>1666</v>
      </c>
      <c r="H205" s="134" t="s">
        <v>1687</v>
      </c>
      <c r="I205" s="534" t="s">
        <v>1667</v>
      </c>
      <c r="J205" s="132" t="s">
        <v>60</v>
      </c>
      <c r="K205" s="160">
        <v>69.228999999999999</v>
      </c>
    </row>
    <row r="206" spans="1:12" ht="12.9" customHeight="1">
      <c r="A206" s="134">
        <v>186</v>
      </c>
      <c r="B206" s="134">
        <v>5</v>
      </c>
      <c r="C206" s="176"/>
      <c r="D206" s="132" t="s">
        <v>812</v>
      </c>
      <c r="E206" s="134" t="s">
        <v>62</v>
      </c>
      <c r="F206" s="134"/>
      <c r="G206" s="133" t="s">
        <v>1682</v>
      </c>
      <c r="H206" s="134" t="s">
        <v>1688</v>
      </c>
      <c r="I206" s="134" t="s">
        <v>1377</v>
      </c>
      <c r="J206" s="132" t="s">
        <v>60</v>
      </c>
      <c r="K206" s="160">
        <v>38.847000000000001</v>
      </c>
    </row>
    <row r="207" spans="1:12" ht="12.9" customHeight="1">
      <c r="A207" s="134">
        <v>187</v>
      </c>
      <c r="B207" s="134">
        <v>6</v>
      </c>
      <c r="C207" s="176"/>
      <c r="D207" s="132" t="s">
        <v>304</v>
      </c>
      <c r="E207" s="134" t="s">
        <v>351</v>
      </c>
      <c r="F207" s="134"/>
      <c r="G207" s="133" t="s">
        <v>1670</v>
      </c>
      <c r="H207" s="134" t="s">
        <v>1693</v>
      </c>
      <c r="I207" s="134" t="s">
        <v>1360</v>
      </c>
      <c r="J207" s="132" t="s">
        <v>60</v>
      </c>
      <c r="K207" s="160">
        <v>69.228999999999999</v>
      </c>
    </row>
    <row r="208" spans="1:12" ht="12.9" customHeight="1">
      <c r="A208" s="134">
        <v>188</v>
      </c>
      <c r="B208" s="134">
        <v>7</v>
      </c>
      <c r="C208" s="176"/>
      <c r="D208" s="132" t="s">
        <v>945</v>
      </c>
      <c r="E208" s="134" t="s">
        <v>62</v>
      </c>
      <c r="F208" s="134"/>
      <c r="G208" s="133" t="s">
        <v>1691</v>
      </c>
      <c r="H208" s="134" t="s">
        <v>1697</v>
      </c>
      <c r="I208" s="134" t="s">
        <v>1377</v>
      </c>
      <c r="J208" s="132" t="s">
        <v>60</v>
      </c>
      <c r="K208" s="160">
        <v>38.847000000000001</v>
      </c>
    </row>
    <row r="209" spans="1:12" ht="12.9" customHeight="1">
      <c r="A209" s="134">
        <v>189</v>
      </c>
      <c r="B209" s="134">
        <v>8</v>
      </c>
      <c r="C209" s="134"/>
      <c r="D209" s="132" t="s">
        <v>844</v>
      </c>
      <c r="E209" s="134" t="s">
        <v>243</v>
      </c>
      <c r="F209" s="134"/>
      <c r="G209" s="134" t="s">
        <v>1687</v>
      </c>
      <c r="H209" s="134" t="s">
        <v>1703</v>
      </c>
      <c r="I209" s="134" t="s">
        <v>1368</v>
      </c>
      <c r="J209" s="132" t="s">
        <v>60</v>
      </c>
      <c r="K209" s="160">
        <v>57.597000000000001</v>
      </c>
    </row>
    <row r="210" spans="1:12" ht="12.9" customHeight="1">
      <c r="A210" s="134">
        <v>190</v>
      </c>
      <c r="B210" s="134">
        <v>9</v>
      </c>
      <c r="C210" s="176"/>
      <c r="D210" s="132" t="s">
        <v>906</v>
      </c>
      <c r="E210" s="134" t="s">
        <v>805</v>
      </c>
      <c r="F210" s="134"/>
      <c r="G210" s="133" t="s">
        <v>1691</v>
      </c>
      <c r="H210" s="134" t="s">
        <v>1703</v>
      </c>
      <c r="I210" s="134" t="s">
        <v>1327</v>
      </c>
      <c r="J210" s="132" t="s">
        <v>60</v>
      </c>
      <c r="K210" s="160">
        <v>69.228999999999999</v>
      </c>
    </row>
    <row r="211" spans="1:12" ht="12.9" customHeight="1">
      <c r="A211" s="134"/>
      <c r="B211" s="527" t="s">
        <v>1704</v>
      </c>
      <c r="C211" s="176"/>
      <c r="D211" s="132"/>
      <c r="E211" s="534"/>
      <c r="F211" s="134"/>
      <c r="G211" s="133"/>
      <c r="H211" s="134"/>
      <c r="I211" s="134"/>
      <c r="J211" s="132"/>
      <c r="L211" s="160">
        <f>SUM(K202:K210)</f>
        <v>517.56399999999996</v>
      </c>
    </row>
    <row r="212" spans="1:12" ht="12.9" customHeight="1">
      <c r="A212" s="134">
        <v>191</v>
      </c>
      <c r="B212" s="134">
        <v>1</v>
      </c>
      <c r="C212" s="134"/>
      <c r="D212" s="132" t="s">
        <v>148</v>
      </c>
      <c r="E212" s="534" t="s">
        <v>445</v>
      </c>
      <c r="F212" s="134"/>
      <c r="G212" s="133" t="s">
        <v>537</v>
      </c>
      <c r="H212" s="134"/>
      <c r="I212" s="534" t="s">
        <v>1667</v>
      </c>
      <c r="J212" s="132" t="s">
        <v>60</v>
      </c>
      <c r="K212" s="160">
        <v>67.873000000000005</v>
      </c>
    </row>
    <row r="213" spans="1:12" ht="12.9" customHeight="1">
      <c r="A213" s="134">
        <v>192</v>
      </c>
      <c r="B213" s="134">
        <v>2</v>
      </c>
      <c r="C213" s="134"/>
      <c r="D213" s="132" t="s">
        <v>963</v>
      </c>
      <c r="E213" s="534" t="s">
        <v>287</v>
      </c>
      <c r="F213" s="134"/>
      <c r="G213" s="133" t="s">
        <v>1701</v>
      </c>
      <c r="H213" s="134" t="s">
        <v>1712</v>
      </c>
      <c r="I213" s="534" t="s">
        <v>1377</v>
      </c>
      <c r="J213" s="132" t="s">
        <v>60</v>
      </c>
      <c r="K213" s="160">
        <v>66.381</v>
      </c>
    </row>
    <row r="214" spans="1:12" ht="12.9" customHeight="1">
      <c r="A214" s="134">
        <v>193</v>
      </c>
      <c r="B214" s="134">
        <v>3</v>
      </c>
      <c r="C214" s="134"/>
      <c r="D214" s="132" t="s">
        <v>911</v>
      </c>
      <c r="E214" s="534" t="s">
        <v>445</v>
      </c>
      <c r="F214" s="134"/>
      <c r="G214" s="133" t="s">
        <v>1706</v>
      </c>
      <c r="H214" s="134" t="s">
        <v>1714</v>
      </c>
      <c r="I214" s="534" t="s">
        <v>1327</v>
      </c>
      <c r="J214" s="132" t="s">
        <v>60</v>
      </c>
      <c r="K214" s="160">
        <v>67.873000000000005</v>
      </c>
    </row>
    <row r="215" spans="1:12" ht="12.9" customHeight="1">
      <c r="A215" s="134">
        <v>194</v>
      </c>
      <c r="B215" s="134">
        <v>4</v>
      </c>
      <c r="C215" s="134"/>
      <c r="D215" s="132" t="s">
        <v>821</v>
      </c>
      <c r="E215" s="534" t="s">
        <v>76</v>
      </c>
      <c r="F215" s="134"/>
      <c r="G215" s="133" t="s">
        <v>1715</v>
      </c>
      <c r="H215" s="134" t="s">
        <v>1719</v>
      </c>
      <c r="I215" s="534" t="s">
        <v>1327</v>
      </c>
      <c r="J215" s="132" t="s">
        <v>60</v>
      </c>
      <c r="K215" s="160">
        <v>37.503999999999998</v>
      </c>
    </row>
    <row r="216" spans="1:12" ht="12.9" customHeight="1">
      <c r="A216" s="134">
        <v>195</v>
      </c>
      <c r="B216" s="134">
        <v>5</v>
      </c>
      <c r="C216" s="134"/>
      <c r="D216" s="132" t="s">
        <v>964</v>
      </c>
      <c r="E216" s="534" t="s">
        <v>76</v>
      </c>
      <c r="F216" s="134"/>
      <c r="G216" s="133" t="s">
        <v>1715</v>
      </c>
      <c r="H216" s="134" t="s">
        <v>1720</v>
      </c>
      <c r="I216" s="534" t="s">
        <v>1377</v>
      </c>
      <c r="J216" s="132" t="s">
        <v>60</v>
      </c>
      <c r="K216" s="160">
        <v>37.503999999999998</v>
      </c>
    </row>
    <row r="217" spans="1:12" ht="12.9" customHeight="1">
      <c r="A217" s="134">
        <v>196</v>
      </c>
      <c r="B217" s="134">
        <v>6</v>
      </c>
      <c r="C217" s="134"/>
      <c r="D217" s="132" t="s">
        <v>971</v>
      </c>
      <c r="E217" s="534" t="s">
        <v>76</v>
      </c>
      <c r="F217" s="134"/>
      <c r="G217" s="133" t="s">
        <v>1721</v>
      </c>
      <c r="H217" s="134" t="s">
        <v>1723</v>
      </c>
      <c r="I217" s="534" t="s">
        <v>1327</v>
      </c>
      <c r="J217" s="132" t="s">
        <v>60</v>
      </c>
      <c r="K217" s="160">
        <v>37.503999999999998</v>
      </c>
    </row>
    <row r="218" spans="1:12" ht="12.9" customHeight="1">
      <c r="A218" s="134">
        <v>197</v>
      </c>
      <c r="B218" s="134">
        <v>7</v>
      </c>
      <c r="C218" s="134"/>
      <c r="D218" s="132" t="s">
        <v>820</v>
      </c>
      <c r="E218" s="134" t="s">
        <v>249</v>
      </c>
      <c r="F218" s="134"/>
      <c r="G218" s="133" t="s">
        <v>1721</v>
      </c>
      <c r="H218" s="134"/>
      <c r="I218" s="534" t="s">
        <v>1377</v>
      </c>
      <c r="J218" s="132" t="s">
        <v>60</v>
      </c>
      <c r="K218" s="160">
        <v>47.148000000000003</v>
      </c>
    </row>
    <row r="219" spans="1:12" ht="12.9" customHeight="1">
      <c r="A219" s="134">
        <v>198</v>
      </c>
      <c r="B219" s="134">
        <v>8</v>
      </c>
      <c r="C219" s="134"/>
      <c r="D219" s="132" t="s">
        <v>817</v>
      </c>
      <c r="E219" s="134" t="s">
        <v>76</v>
      </c>
      <c r="F219" s="134"/>
      <c r="G219" s="133" t="s">
        <v>1725</v>
      </c>
      <c r="H219" s="134" t="s">
        <v>1728</v>
      </c>
      <c r="I219" s="534" t="s">
        <v>1327</v>
      </c>
      <c r="J219" s="132" t="s">
        <v>60</v>
      </c>
      <c r="K219" s="160">
        <v>37.503999999999998</v>
      </c>
    </row>
    <row r="220" spans="1:12" ht="12.9" customHeight="1">
      <c r="A220" s="134">
        <v>199</v>
      </c>
      <c r="B220" s="134">
        <v>9</v>
      </c>
      <c r="C220" s="134"/>
      <c r="D220" s="132" t="s">
        <v>969</v>
      </c>
      <c r="E220" s="534" t="s">
        <v>76</v>
      </c>
      <c r="F220" s="134"/>
      <c r="G220" s="133" t="s">
        <v>1729</v>
      </c>
      <c r="H220" s="134" t="s">
        <v>1733</v>
      </c>
      <c r="I220" s="534" t="s">
        <v>1327</v>
      </c>
      <c r="J220" s="132" t="s">
        <v>60</v>
      </c>
      <c r="K220" s="160">
        <v>37.503999999999998</v>
      </c>
      <c r="L220" s="160">
        <f>SUM(K212:K220)</f>
        <v>436.79500000000007</v>
      </c>
    </row>
    <row r="221" spans="1:12" ht="12.9" customHeight="1">
      <c r="A221" s="134">
        <v>200</v>
      </c>
      <c r="B221" s="134">
        <v>10</v>
      </c>
      <c r="C221" s="134"/>
      <c r="D221" s="132" t="s">
        <v>808</v>
      </c>
      <c r="E221" s="534" t="s">
        <v>809</v>
      </c>
      <c r="F221" s="134"/>
      <c r="G221" s="133" t="s">
        <v>1728</v>
      </c>
      <c r="H221" s="134" t="s">
        <v>1735</v>
      </c>
      <c r="I221" s="534" t="s">
        <v>1377</v>
      </c>
      <c r="J221" s="132" t="s">
        <v>60</v>
      </c>
      <c r="K221" s="160">
        <v>70.700999999999993</v>
      </c>
    </row>
    <row r="222" spans="1:12" ht="12.9" customHeight="1">
      <c r="A222" s="134">
        <v>201</v>
      </c>
      <c r="B222" s="134">
        <v>11</v>
      </c>
      <c r="C222" s="134"/>
      <c r="D222" s="132" t="s">
        <v>967</v>
      </c>
      <c r="E222" s="534" t="s">
        <v>76</v>
      </c>
      <c r="F222" s="134"/>
      <c r="G222" s="133" t="s">
        <v>1734</v>
      </c>
      <c r="H222" s="134" t="s">
        <v>1736</v>
      </c>
      <c r="I222" s="534" t="s">
        <v>1327</v>
      </c>
      <c r="J222" s="132" t="s">
        <v>60</v>
      </c>
      <c r="K222" s="160">
        <v>37.503999999999998</v>
      </c>
    </row>
    <row r="223" spans="1:12" ht="12.9" customHeight="1">
      <c r="A223" s="134"/>
      <c r="B223" s="527" t="s">
        <v>1739</v>
      </c>
      <c r="C223" s="134"/>
      <c r="D223" s="134"/>
      <c r="E223" s="534"/>
      <c r="F223" s="134"/>
      <c r="G223" s="133"/>
      <c r="H223" s="134"/>
      <c r="I223" s="534"/>
      <c r="J223" s="132"/>
    </row>
    <row r="224" spans="1:12" ht="29.5" customHeight="1">
      <c r="A224" s="134">
        <v>202</v>
      </c>
      <c r="B224" s="134">
        <v>1</v>
      </c>
      <c r="C224" s="134"/>
      <c r="D224" s="195" t="s">
        <v>884</v>
      </c>
      <c r="E224" s="534" t="s">
        <v>62</v>
      </c>
      <c r="F224" s="134"/>
      <c r="G224" s="133" t="s">
        <v>535</v>
      </c>
      <c r="H224" s="134"/>
      <c r="I224" s="134" t="s">
        <v>1342</v>
      </c>
      <c r="J224" s="196" t="s">
        <v>1374</v>
      </c>
    </row>
    <row r="225" spans="1:11" ht="12.9" customHeight="1">
      <c r="A225" s="134">
        <v>203</v>
      </c>
      <c r="B225" s="134">
        <v>2</v>
      </c>
      <c r="C225" s="134"/>
      <c r="D225" s="195" t="s">
        <v>159</v>
      </c>
      <c r="E225" s="534" t="s">
        <v>76</v>
      </c>
      <c r="F225" s="134"/>
      <c r="G225" s="133"/>
      <c r="H225" s="134"/>
      <c r="I225" s="134" t="s">
        <v>1377</v>
      </c>
      <c r="J225" s="196" t="s">
        <v>1747</v>
      </c>
      <c r="K225" s="160">
        <v>37.503999999999998</v>
      </c>
    </row>
  </sheetData>
  <autoFilter ref="B4:J224" xr:uid="{00000000-0001-0000-1100-000000000000}"/>
  <mergeCells count="10">
    <mergeCell ref="F4:F5"/>
    <mergeCell ref="G4:G5"/>
    <mergeCell ref="H4:H5"/>
    <mergeCell ref="I4:I5"/>
    <mergeCell ref="J4:J5"/>
    <mergeCell ref="A4:A5"/>
    <mergeCell ref="B4:B5"/>
    <mergeCell ref="C4:C5"/>
    <mergeCell ref="D4:D5"/>
    <mergeCell ref="E4:E5"/>
  </mergeCells>
  <conditionalFormatting sqref="D1:D5">
    <cfRule type="duplicateValues" dxfId="210" priority="153" stopIfTrue="1"/>
  </conditionalFormatting>
  <conditionalFormatting sqref="D6">
    <cfRule type="expression" dxfId="209" priority="168" stopIfTrue="1">
      <formula>IF(#REF!="TEN",TRUE,FALSE)</formula>
    </cfRule>
  </conditionalFormatting>
  <conditionalFormatting sqref="D13">
    <cfRule type="duplicateValues" dxfId="208" priority="72" stopIfTrue="1"/>
  </conditionalFormatting>
  <conditionalFormatting sqref="D14">
    <cfRule type="duplicateValues" dxfId="207" priority="61" stopIfTrue="1"/>
    <cfRule type="duplicateValues" dxfId="206" priority="75" stopIfTrue="1"/>
  </conditionalFormatting>
  <conditionalFormatting sqref="D15">
    <cfRule type="duplicateValues" dxfId="205" priority="60" stopIfTrue="1"/>
  </conditionalFormatting>
  <conditionalFormatting sqref="D15:D21 D24">
    <cfRule type="duplicateValues" dxfId="204" priority="62" stopIfTrue="1"/>
  </conditionalFormatting>
  <conditionalFormatting sqref="D16">
    <cfRule type="duplicateValues" dxfId="203" priority="58" stopIfTrue="1"/>
  </conditionalFormatting>
  <conditionalFormatting sqref="D17">
    <cfRule type="duplicateValues" dxfId="202" priority="57" stopIfTrue="1"/>
  </conditionalFormatting>
  <conditionalFormatting sqref="D21">
    <cfRule type="duplicateValues" dxfId="201" priority="59" stopIfTrue="1"/>
  </conditionalFormatting>
  <conditionalFormatting sqref="D23">
    <cfRule type="duplicateValues" dxfId="200" priority="56" stopIfTrue="1"/>
  </conditionalFormatting>
  <conditionalFormatting sqref="D24 D19:D20">
    <cfRule type="duplicateValues" dxfId="199" priority="205" stopIfTrue="1"/>
  </conditionalFormatting>
  <conditionalFormatting sqref="D24 D20">
    <cfRule type="duplicateValues" dxfId="198" priority="207" stopIfTrue="1"/>
  </conditionalFormatting>
  <conditionalFormatting sqref="D24">
    <cfRule type="duplicateValues" dxfId="197" priority="53" stopIfTrue="1"/>
  </conditionalFormatting>
  <conditionalFormatting sqref="D25">
    <cfRule type="duplicateValues" dxfId="196" priority="52" stopIfTrue="1"/>
  </conditionalFormatting>
  <conditionalFormatting sqref="D26">
    <cfRule type="duplicateValues" dxfId="195" priority="48" stopIfTrue="1"/>
  </conditionalFormatting>
  <conditionalFormatting sqref="D27">
    <cfRule type="duplicateValues" dxfId="194" priority="47" stopIfTrue="1"/>
  </conditionalFormatting>
  <conditionalFormatting sqref="D28">
    <cfRule type="duplicateValues" dxfId="193" priority="46" stopIfTrue="1"/>
  </conditionalFormatting>
  <conditionalFormatting sqref="D29">
    <cfRule type="duplicateValues" dxfId="192" priority="45" stopIfTrue="1"/>
  </conditionalFormatting>
  <conditionalFormatting sqref="D30:D31">
    <cfRule type="duplicateValues" dxfId="191" priority="44" stopIfTrue="1"/>
  </conditionalFormatting>
  <conditionalFormatting sqref="D32">
    <cfRule type="duplicateValues" dxfId="190" priority="42" stopIfTrue="1"/>
  </conditionalFormatting>
  <conditionalFormatting sqref="D33">
    <cfRule type="duplicateValues" dxfId="189" priority="41" stopIfTrue="1"/>
  </conditionalFormatting>
  <conditionalFormatting sqref="D34">
    <cfRule type="duplicateValues" dxfId="188" priority="40" stopIfTrue="1"/>
  </conditionalFormatting>
  <conditionalFormatting sqref="D35">
    <cfRule type="duplicateValues" dxfId="187" priority="39" stopIfTrue="1"/>
  </conditionalFormatting>
  <conditionalFormatting sqref="D36">
    <cfRule type="duplicateValues" dxfId="186" priority="38" stopIfTrue="1"/>
  </conditionalFormatting>
  <conditionalFormatting sqref="D37">
    <cfRule type="duplicateValues" dxfId="185" priority="43" stopIfTrue="1"/>
  </conditionalFormatting>
  <conditionalFormatting sqref="D38">
    <cfRule type="duplicateValues" dxfId="184" priority="36" stopIfTrue="1"/>
  </conditionalFormatting>
  <conditionalFormatting sqref="D39">
    <cfRule type="duplicateValues" dxfId="183" priority="34" stopIfTrue="1"/>
  </conditionalFormatting>
  <conditionalFormatting sqref="D40">
    <cfRule type="duplicateValues" dxfId="182" priority="32" stopIfTrue="1"/>
  </conditionalFormatting>
  <conditionalFormatting sqref="D41">
    <cfRule type="duplicateValues" dxfId="181" priority="30" stopIfTrue="1"/>
  </conditionalFormatting>
  <conditionalFormatting sqref="D42">
    <cfRule type="duplicateValues" dxfId="180" priority="29" stopIfTrue="1"/>
  </conditionalFormatting>
  <conditionalFormatting sqref="D43">
    <cfRule type="duplicateValues" dxfId="179" priority="28" stopIfTrue="1"/>
  </conditionalFormatting>
  <conditionalFormatting sqref="D44:D46">
    <cfRule type="duplicateValues" dxfId="178" priority="27" stopIfTrue="1"/>
  </conditionalFormatting>
  <conditionalFormatting sqref="D47:D49">
    <cfRule type="duplicateValues" dxfId="177" priority="26" stopIfTrue="1"/>
  </conditionalFormatting>
  <conditionalFormatting sqref="D50">
    <cfRule type="duplicateValues" dxfId="176" priority="25" stopIfTrue="1"/>
  </conditionalFormatting>
  <conditionalFormatting sqref="D51">
    <cfRule type="duplicateValues" dxfId="175" priority="24" stopIfTrue="1"/>
  </conditionalFormatting>
  <conditionalFormatting sqref="D52">
    <cfRule type="duplicateValues" dxfId="174" priority="23" stopIfTrue="1"/>
  </conditionalFormatting>
  <conditionalFormatting sqref="D53">
    <cfRule type="duplicateValues" dxfId="173" priority="22" stopIfTrue="1"/>
  </conditionalFormatting>
  <conditionalFormatting sqref="D55">
    <cfRule type="duplicateValues" dxfId="172" priority="21" stopIfTrue="1"/>
  </conditionalFormatting>
  <conditionalFormatting sqref="D56">
    <cfRule type="duplicateValues" dxfId="171" priority="20" stopIfTrue="1"/>
  </conditionalFormatting>
  <conditionalFormatting sqref="D57">
    <cfRule type="duplicateValues" dxfId="170" priority="19" stopIfTrue="1"/>
  </conditionalFormatting>
  <conditionalFormatting sqref="D58">
    <cfRule type="duplicateValues" dxfId="169" priority="18" stopIfTrue="1"/>
  </conditionalFormatting>
  <conditionalFormatting sqref="D59">
    <cfRule type="duplicateValues" dxfId="168" priority="17" stopIfTrue="1"/>
  </conditionalFormatting>
  <conditionalFormatting sqref="D60">
    <cfRule type="duplicateValues" dxfId="167" priority="16" stopIfTrue="1"/>
  </conditionalFormatting>
  <conditionalFormatting sqref="D61">
    <cfRule type="duplicateValues" dxfId="166" priority="15" stopIfTrue="1"/>
  </conditionalFormatting>
  <conditionalFormatting sqref="D62">
    <cfRule type="duplicateValues" dxfId="165" priority="14" stopIfTrue="1"/>
  </conditionalFormatting>
  <conditionalFormatting sqref="D63">
    <cfRule type="duplicateValues" dxfId="164" priority="13" stopIfTrue="1"/>
  </conditionalFormatting>
  <conditionalFormatting sqref="D64">
    <cfRule type="duplicateValues" dxfId="163" priority="12" stopIfTrue="1"/>
  </conditionalFormatting>
  <conditionalFormatting sqref="D65">
    <cfRule type="duplicateValues" dxfId="162" priority="11" stopIfTrue="1"/>
  </conditionalFormatting>
  <conditionalFormatting sqref="D66">
    <cfRule type="duplicateValues" dxfId="161" priority="10" stopIfTrue="1"/>
  </conditionalFormatting>
  <conditionalFormatting sqref="D67">
    <cfRule type="duplicateValues" dxfId="160" priority="9" stopIfTrue="1"/>
  </conditionalFormatting>
  <conditionalFormatting sqref="D68">
    <cfRule type="duplicateValues" dxfId="159" priority="8" stopIfTrue="1"/>
  </conditionalFormatting>
  <conditionalFormatting sqref="D69">
    <cfRule type="duplicateValues" dxfId="158" priority="7" stopIfTrue="1"/>
  </conditionalFormatting>
  <conditionalFormatting sqref="D70">
    <cfRule type="duplicateValues" dxfId="157" priority="6" stopIfTrue="1"/>
  </conditionalFormatting>
  <conditionalFormatting sqref="D71">
    <cfRule type="duplicateValues" dxfId="156" priority="5" stopIfTrue="1"/>
  </conditionalFormatting>
  <conditionalFormatting sqref="D72">
    <cfRule type="duplicateValues" dxfId="155" priority="4" stopIfTrue="1"/>
  </conditionalFormatting>
  <conditionalFormatting sqref="E6">
    <cfRule type="duplicateValues" dxfId="154" priority="175" stopIfTrue="1"/>
  </conditionalFormatting>
  <conditionalFormatting sqref="E7">
    <cfRule type="duplicateValues" dxfId="153" priority="170" stopIfTrue="1"/>
    <cfRule type="duplicateValues" dxfId="152" priority="173" stopIfTrue="1"/>
    <cfRule type="duplicateValues" dxfId="151" priority="174" stopIfTrue="1"/>
  </conditionalFormatting>
  <conditionalFormatting sqref="E8">
    <cfRule type="duplicateValues" dxfId="150" priority="172" stopIfTrue="1"/>
    <cfRule type="duplicateValues" dxfId="149" priority="169" stopIfTrue="1"/>
    <cfRule type="duplicateValues" dxfId="148" priority="171" stopIfTrue="1"/>
  </conditionalFormatting>
  <conditionalFormatting sqref="E11">
    <cfRule type="duplicateValues" dxfId="147" priority="104" stopIfTrue="1"/>
    <cfRule type="duplicateValues" dxfId="146" priority="105" stopIfTrue="1"/>
    <cfRule type="duplicateValues" dxfId="145" priority="103" stopIfTrue="1"/>
  </conditionalFormatting>
  <conditionalFormatting sqref="L234 D231:D65301 D226:D227 D229 D148 D1:D5 D7:D12 D55:D117 D15:D53 D171:D187 D166:D169 D119:D125 D189:D222">
    <cfRule type="duplicateValues" dxfId="144" priority="3227" stopIfTrue="1"/>
  </conditionalFormatting>
  <conditionalFormatting sqref="L234 D231:D65302 D226:D227 D229 D148 D1:D5 D7:D12 D55:D117 D15:D53 D171:D187 D166:D169 D119:D125 D189:D222">
    <cfRule type="duplicateValues" dxfId="143" priority="3238" stopIfTrue="1"/>
  </conditionalFormatting>
  <conditionalFormatting sqref="L234 D231:D65302 D226:D227 D229 D148 D119:D125 D1:D12 D55:D117 D15:D53 D171:D187 D166:D169 D189:D222">
    <cfRule type="duplicateValues" dxfId="142" priority="3249" stopIfTrue="1"/>
  </conditionalFormatting>
  <pageMargins left="0.7" right="0.7" top="0.75" bottom="0.75" header="0.3" footer="0.3"/>
  <pageSetup paperSize="9" orientation="portrait" r:id="rId1"/>
  <drawing r:id="rId2"/>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WTO190"/>
  <sheetViews>
    <sheetView topLeftCell="A166"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5.453125" style="160" customWidth="1"/>
    <col min="10" max="10" width="29.08984375" style="160" customWidth="1"/>
    <col min="11" max="11" width="7.90625" style="160" hidden="1" customWidth="1"/>
    <col min="12" max="12" width="18" style="160" hidden="1" customWidth="1"/>
    <col min="13" max="13" width="27.453125" style="160" hidden="1" customWidth="1"/>
    <col min="14" max="183" width="7.90625" style="160"/>
    <col min="184" max="185" width="5.08984375" style="160" customWidth="1"/>
    <col min="186" max="186" width="5.36328125" style="160" customWidth="1"/>
    <col min="187" max="187" width="6.54296875" style="160" customWidth="1"/>
    <col min="188" max="188" width="8.6328125" style="160" customWidth="1"/>
    <col min="189" max="189" width="12.36328125" style="160" customWidth="1"/>
    <col min="190" max="190" width="10.54296875" style="160" customWidth="1"/>
    <col min="191" max="191" width="9.90625" style="160" customWidth="1"/>
    <col min="192" max="192" width="9.54296875" style="160" customWidth="1"/>
    <col min="193" max="198" width="8.08984375" style="160" customWidth="1"/>
    <col min="199" max="199" width="9.36328125" style="160" customWidth="1"/>
    <col min="200" max="200" width="8" style="160" customWidth="1"/>
    <col min="201" max="201" width="8.08984375" style="160" customWidth="1"/>
    <col min="202" max="202" width="7.453125" style="160" customWidth="1"/>
    <col min="203" max="203" width="7.6328125" style="160" customWidth="1"/>
    <col min="204" max="211" width="7.90625" style="160" hidden="1" customWidth="1"/>
    <col min="212" max="212" width="9.08984375" style="160" customWidth="1"/>
    <col min="213" max="213" width="8.6328125" style="160" customWidth="1"/>
    <col min="214" max="214" width="10.6328125" style="160" customWidth="1"/>
    <col min="215" max="215" width="25.453125" style="160" customWidth="1"/>
    <col min="216" max="216" width="14.36328125" style="160" customWidth="1"/>
    <col min="217" max="217" width="4.54296875" style="160" customWidth="1"/>
    <col min="218" max="218" width="9.90625" style="160" customWidth="1"/>
    <col min="219" max="219" width="9.54296875" style="160" customWidth="1"/>
    <col min="220" max="439" width="7.90625" style="160"/>
    <col min="440" max="441" width="5.08984375" style="160" customWidth="1"/>
    <col min="442" max="442" width="5.36328125" style="160" customWidth="1"/>
    <col min="443" max="443" width="6.54296875" style="160" customWidth="1"/>
    <col min="444" max="444" width="8.6328125" style="160" customWidth="1"/>
    <col min="445" max="445" width="12.36328125" style="160" customWidth="1"/>
    <col min="446" max="446" width="10.54296875" style="160" customWidth="1"/>
    <col min="447" max="447" width="9.90625" style="160" customWidth="1"/>
    <col min="448" max="448" width="9.54296875" style="160" customWidth="1"/>
    <col min="449" max="454" width="8.08984375" style="160" customWidth="1"/>
    <col min="455" max="455" width="9.36328125" style="160" customWidth="1"/>
    <col min="456" max="456" width="8" style="160" customWidth="1"/>
    <col min="457" max="457" width="8.08984375" style="160" customWidth="1"/>
    <col min="458" max="458" width="7.453125" style="160" customWidth="1"/>
    <col min="459" max="459" width="7.6328125" style="160" customWidth="1"/>
    <col min="460" max="467" width="7.90625" style="160" hidden="1" customWidth="1"/>
    <col min="468" max="468" width="9.08984375" style="160" customWidth="1"/>
    <col min="469" max="469" width="8.6328125" style="160" customWidth="1"/>
    <col min="470" max="470" width="10.6328125" style="160" customWidth="1"/>
    <col min="471" max="471" width="25.453125" style="160" customWidth="1"/>
    <col min="472" max="472" width="14.36328125" style="160" customWidth="1"/>
    <col min="473" max="473" width="4.54296875" style="160" customWidth="1"/>
    <col min="474" max="474" width="9.90625" style="160" customWidth="1"/>
    <col min="475" max="475" width="9.54296875" style="160" customWidth="1"/>
    <col min="476" max="695" width="7.90625" style="160"/>
    <col min="696" max="697" width="5.08984375" style="160" customWidth="1"/>
    <col min="698" max="698" width="5.36328125" style="160" customWidth="1"/>
    <col min="699" max="699" width="6.54296875" style="160" customWidth="1"/>
    <col min="700" max="700" width="8.6328125" style="160" customWidth="1"/>
    <col min="701" max="701" width="12.36328125" style="160" customWidth="1"/>
    <col min="702" max="702" width="10.54296875" style="160" customWidth="1"/>
    <col min="703" max="703" width="9.90625" style="160" customWidth="1"/>
    <col min="704" max="704" width="9.54296875" style="160" customWidth="1"/>
    <col min="705" max="710" width="8.08984375" style="160" customWidth="1"/>
    <col min="711" max="711" width="9.36328125" style="160" customWidth="1"/>
    <col min="712" max="712" width="8" style="160" customWidth="1"/>
    <col min="713" max="713" width="8.08984375" style="160" customWidth="1"/>
    <col min="714" max="714" width="7.453125" style="160" customWidth="1"/>
    <col min="715" max="715" width="7.6328125" style="160" customWidth="1"/>
    <col min="716" max="723" width="7.90625" style="160" hidden="1" customWidth="1"/>
    <col min="724" max="724" width="9.08984375" style="160" customWidth="1"/>
    <col min="725" max="725" width="8.6328125" style="160" customWidth="1"/>
    <col min="726" max="726" width="10.6328125" style="160" customWidth="1"/>
    <col min="727" max="727" width="25.453125" style="160" customWidth="1"/>
    <col min="728" max="728" width="14.36328125" style="160" customWidth="1"/>
    <col min="729" max="729" width="4.54296875" style="160" customWidth="1"/>
    <col min="730" max="730" width="9.90625" style="160" customWidth="1"/>
    <col min="731" max="731" width="9.54296875" style="160" customWidth="1"/>
    <col min="732" max="951" width="7.90625" style="160"/>
    <col min="952" max="953" width="5.08984375" style="160" customWidth="1"/>
    <col min="954" max="954" width="5.36328125" style="160" customWidth="1"/>
    <col min="955" max="955" width="6.54296875" style="160" customWidth="1"/>
    <col min="956" max="956" width="8.6328125" style="160" customWidth="1"/>
    <col min="957" max="957" width="12.36328125" style="160" customWidth="1"/>
    <col min="958" max="958" width="10.54296875" style="160" customWidth="1"/>
    <col min="959" max="959" width="9.90625" style="160" customWidth="1"/>
    <col min="960" max="960" width="9.54296875" style="160" customWidth="1"/>
    <col min="961" max="966" width="8.08984375" style="160" customWidth="1"/>
    <col min="967" max="967" width="9.36328125" style="160" customWidth="1"/>
    <col min="968" max="968" width="8" style="160" customWidth="1"/>
    <col min="969" max="969" width="8.08984375" style="160" customWidth="1"/>
    <col min="970" max="970" width="7.453125" style="160" customWidth="1"/>
    <col min="971" max="971" width="7.6328125" style="160" customWidth="1"/>
    <col min="972" max="979" width="7.90625" style="160" hidden="1" customWidth="1"/>
    <col min="980" max="980" width="9.08984375" style="160" customWidth="1"/>
    <col min="981" max="981" width="8.6328125" style="160" customWidth="1"/>
    <col min="982" max="982" width="10.6328125" style="160" customWidth="1"/>
    <col min="983" max="983" width="25.453125" style="160" customWidth="1"/>
    <col min="984" max="984" width="14.36328125" style="160" customWidth="1"/>
    <col min="985" max="985" width="4.54296875" style="160" customWidth="1"/>
    <col min="986" max="986" width="9.90625" style="160" customWidth="1"/>
    <col min="987" max="987" width="9.54296875" style="160" customWidth="1"/>
    <col min="988" max="1207" width="7.90625" style="160"/>
    <col min="1208" max="1209" width="5.08984375" style="160" customWidth="1"/>
    <col min="1210" max="1210" width="5.36328125" style="160" customWidth="1"/>
    <col min="1211" max="1211" width="6.54296875" style="160" customWidth="1"/>
    <col min="1212" max="1212" width="8.6328125" style="160" customWidth="1"/>
    <col min="1213" max="1213" width="12.36328125" style="160" customWidth="1"/>
    <col min="1214" max="1214" width="10.54296875" style="160" customWidth="1"/>
    <col min="1215" max="1215" width="9.90625" style="160" customWidth="1"/>
    <col min="1216" max="1216" width="9.54296875" style="160" customWidth="1"/>
    <col min="1217" max="1222" width="8.08984375" style="160" customWidth="1"/>
    <col min="1223" max="1223" width="9.36328125" style="160" customWidth="1"/>
    <col min="1224" max="1224" width="8" style="160" customWidth="1"/>
    <col min="1225" max="1225" width="8.08984375" style="160" customWidth="1"/>
    <col min="1226" max="1226" width="7.453125" style="160" customWidth="1"/>
    <col min="1227" max="1227" width="7.6328125" style="160" customWidth="1"/>
    <col min="1228" max="1235" width="7.90625" style="160" hidden="1" customWidth="1"/>
    <col min="1236" max="1236" width="9.08984375" style="160" customWidth="1"/>
    <col min="1237" max="1237" width="8.6328125" style="160" customWidth="1"/>
    <col min="1238" max="1238" width="10.6328125" style="160" customWidth="1"/>
    <col min="1239" max="1239" width="25.453125" style="160" customWidth="1"/>
    <col min="1240" max="1240" width="14.36328125" style="160" customWidth="1"/>
    <col min="1241" max="1241" width="4.54296875" style="160" customWidth="1"/>
    <col min="1242" max="1242" width="9.90625" style="160" customWidth="1"/>
    <col min="1243" max="1243" width="9.54296875" style="160" customWidth="1"/>
    <col min="1244" max="1463" width="7.90625" style="160"/>
    <col min="1464" max="1465" width="5.08984375" style="160" customWidth="1"/>
    <col min="1466" max="1466" width="5.36328125" style="160" customWidth="1"/>
    <col min="1467" max="1467" width="6.54296875" style="160" customWidth="1"/>
    <col min="1468" max="1468" width="8.6328125" style="160" customWidth="1"/>
    <col min="1469" max="1469" width="12.36328125" style="160" customWidth="1"/>
    <col min="1470" max="1470" width="10.54296875" style="160" customWidth="1"/>
    <col min="1471" max="1471" width="9.90625" style="160" customWidth="1"/>
    <col min="1472" max="1472" width="9.54296875" style="160" customWidth="1"/>
    <col min="1473" max="1478" width="8.08984375" style="160" customWidth="1"/>
    <col min="1479" max="1479" width="9.36328125" style="160" customWidth="1"/>
    <col min="1480" max="1480" width="8" style="160" customWidth="1"/>
    <col min="1481" max="1481" width="8.08984375" style="160" customWidth="1"/>
    <col min="1482" max="1482" width="7.453125" style="160" customWidth="1"/>
    <col min="1483" max="1483" width="7.6328125" style="160" customWidth="1"/>
    <col min="1484" max="1491" width="7.90625" style="160" hidden="1" customWidth="1"/>
    <col min="1492" max="1492" width="9.08984375" style="160" customWidth="1"/>
    <col min="1493" max="1493" width="8.6328125" style="160" customWidth="1"/>
    <col min="1494" max="1494" width="10.6328125" style="160" customWidth="1"/>
    <col min="1495" max="1495" width="25.453125" style="160" customWidth="1"/>
    <col min="1496" max="1496" width="14.36328125" style="160" customWidth="1"/>
    <col min="1497" max="1497" width="4.54296875" style="160" customWidth="1"/>
    <col min="1498" max="1498" width="9.90625" style="160" customWidth="1"/>
    <col min="1499" max="1499" width="9.54296875" style="160" customWidth="1"/>
    <col min="1500" max="1719" width="7.90625" style="160"/>
    <col min="1720" max="1721" width="5.08984375" style="160" customWidth="1"/>
    <col min="1722" max="1722" width="5.36328125" style="160" customWidth="1"/>
    <col min="1723" max="1723" width="6.54296875" style="160" customWidth="1"/>
    <col min="1724" max="1724" width="8.6328125" style="160" customWidth="1"/>
    <col min="1725" max="1725" width="12.36328125" style="160" customWidth="1"/>
    <col min="1726" max="1726" width="10.54296875" style="160" customWidth="1"/>
    <col min="1727" max="1727" width="9.90625" style="160" customWidth="1"/>
    <col min="1728" max="1728" width="9.54296875" style="160" customWidth="1"/>
    <col min="1729" max="1734" width="8.08984375" style="160" customWidth="1"/>
    <col min="1735" max="1735" width="9.36328125" style="160" customWidth="1"/>
    <col min="1736" max="1736" width="8" style="160" customWidth="1"/>
    <col min="1737" max="1737" width="8.08984375" style="160" customWidth="1"/>
    <col min="1738" max="1738" width="7.453125" style="160" customWidth="1"/>
    <col min="1739" max="1739" width="7.6328125" style="160" customWidth="1"/>
    <col min="1740" max="1747" width="7.90625" style="160" hidden="1" customWidth="1"/>
    <col min="1748" max="1748" width="9.08984375" style="160" customWidth="1"/>
    <col min="1749" max="1749" width="8.6328125" style="160" customWidth="1"/>
    <col min="1750" max="1750" width="10.6328125" style="160" customWidth="1"/>
    <col min="1751" max="1751" width="25.453125" style="160" customWidth="1"/>
    <col min="1752" max="1752" width="14.36328125" style="160" customWidth="1"/>
    <col min="1753" max="1753" width="4.54296875" style="160" customWidth="1"/>
    <col min="1754" max="1754" width="9.90625" style="160" customWidth="1"/>
    <col min="1755" max="1755" width="9.54296875" style="160" customWidth="1"/>
    <col min="1756" max="1975" width="7.90625" style="160"/>
    <col min="1976" max="1977" width="5.08984375" style="160" customWidth="1"/>
    <col min="1978" max="1978" width="5.36328125" style="160" customWidth="1"/>
    <col min="1979" max="1979" width="6.54296875" style="160" customWidth="1"/>
    <col min="1980" max="1980" width="8.6328125" style="160" customWidth="1"/>
    <col min="1981" max="1981" width="12.36328125" style="160" customWidth="1"/>
    <col min="1982" max="1982" width="10.54296875" style="160" customWidth="1"/>
    <col min="1983" max="1983" width="9.90625" style="160" customWidth="1"/>
    <col min="1984" max="1984" width="9.54296875" style="160" customWidth="1"/>
    <col min="1985" max="1990" width="8.08984375" style="160" customWidth="1"/>
    <col min="1991" max="1991" width="9.36328125" style="160" customWidth="1"/>
    <col min="1992" max="1992" width="8" style="160" customWidth="1"/>
    <col min="1993" max="1993" width="8.08984375" style="160" customWidth="1"/>
    <col min="1994" max="1994" width="7.453125" style="160" customWidth="1"/>
    <col min="1995" max="1995" width="7.6328125" style="160" customWidth="1"/>
    <col min="1996" max="2003" width="7.90625" style="160" hidden="1" customWidth="1"/>
    <col min="2004" max="2004" width="9.08984375" style="160" customWidth="1"/>
    <col min="2005" max="2005" width="8.6328125" style="160" customWidth="1"/>
    <col min="2006" max="2006" width="10.6328125" style="160" customWidth="1"/>
    <col min="2007" max="2007" width="25.453125" style="160" customWidth="1"/>
    <col min="2008" max="2008" width="14.36328125" style="160" customWidth="1"/>
    <col min="2009" max="2009" width="4.54296875" style="160" customWidth="1"/>
    <col min="2010" max="2010" width="9.90625" style="160" customWidth="1"/>
    <col min="2011" max="2011" width="9.54296875" style="160" customWidth="1"/>
    <col min="2012" max="2231" width="7.90625" style="160"/>
    <col min="2232" max="2233" width="5.08984375" style="160" customWidth="1"/>
    <col min="2234" max="2234" width="5.36328125" style="160" customWidth="1"/>
    <col min="2235" max="2235" width="6.54296875" style="160" customWidth="1"/>
    <col min="2236" max="2236" width="8.6328125" style="160" customWidth="1"/>
    <col min="2237" max="2237" width="12.36328125" style="160" customWidth="1"/>
    <col min="2238" max="2238" width="10.54296875" style="160" customWidth="1"/>
    <col min="2239" max="2239" width="9.90625" style="160" customWidth="1"/>
    <col min="2240" max="2240" width="9.54296875" style="160" customWidth="1"/>
    <col min="2241" max="2246" width="8.08984375" style="160" customWidth="1"/>
    <col min="2247" max="2247" width="9.36328125" style="160" customWidth="1"/>
    <col min="2248" max="2248" width="8" style="160" customWidth="1"/>
    <col min="2249" max="2249" width="8.08984375" style="160" customWidth="1"/>
    <col min="2250" max="2250" width="7.453125" style="160" customWidth="1"/>
    <col min="2251" max="2251" width="7.6328125" style="160" customWidth="1"/>
    <col min="2252" max="2259" width="7.90625" style="160" hidden="1" customWidth="1"/>
    <col min="2260" max="2260" width="9.08984375" style="160" customWidth="1"/>
    <col min="2261" max="2261" width="8.6328125" style="160" customWidth="1"/>
    <col min="2262" max="2262" width="10.6328125" style="160" customWidth="1"/>
    <col min="2263" max="2263" width="25.453125" style="160" customWidth="1"/>
    <col min="2264" max="2264" width="14.36328125" style="160" customWidth="1"/>
    <col min="2265" max="2265" width="4.54296875" style="160" customWidth="1"/>
    <col min="2266" max="2266" width="9.90625" style="160" customWidth="1"/>
    <col min="2267" max="2267" width="9.54296875" style="160" customWidth="1"/>
    <col min="2268" max="2487" width="7.90625" style="160"/>
    <col min="2488" max="2489" width="5.08984375" style="160" customWidth="1"/>
    <col min="2490" max="2490" width="5.36328125" style="160" customWidth="1"/>
    <col min="2491" max="2491" width="6.54296875" style="160" customWidth="1"/>
    <col min="2492" max="2492" width="8.6328125" style="160" customWidth="1"/>
    <col min="2493" max="2493" width="12.36328125" style="160" customWidth="1"/>
    <col min="2494" max="2494" width="10.54296875" style="160" customWidth="1"/>
    <col min="2495" max="2495" width="9.90625" style="160" customWidth="1"/>
    <col min="2496" max="2496" width="9.54296875" style="160" customWidth="1"/>
    <col min="2497" max="2502" width="8.08984375" style="160" customWidth="1"/>
    <col min="2503" max="2503" width="9.36328125" style="160" customWidth="1"/>
    <col min="2504" max="2504" width="8" style="160" customWidth="1"/>
    <col min="2505" max="2505" width="8.08984375" style="160" customWidth="1"/>
    <col min="2506" max="2506" width="7.453125" style="160" customWidth="1"/>
    <col min="2507" max="2507" width="7.6328125" style="160" customWidth="1"/>
    <col min="2508" max="2515" width="7.90625" style="160" hidden="1" customWidth="1"/>
    <col min="2516" max="2516" width="9.08984375" style="160" customWidth="1"/>
    <col min="2517" max="2517" width="8.6328125" style="160" customWidth="1"/>
    <col min="2518" max="2518" width="10.6328125" style="160" customWidth="1"/>
    <col min="2519" max="2519" width="25.453125" style="160" customWidth="1"/>
    <col min="2520" max="2520" width="14.36328125" style="160" customWidth="1"/>
    <col min="2521" max="2521" width="4.54296875" style="160" customWidth="1"/>
    <col min="2522" max="2522" width="9.90625" style="160" customWidth="1"/>
    <col min="2523" max="2523" width="9.54296875" style="160" customWidth="1"/>
    <col min="2524" max="2743" width="7.90625" style="160"/>
    <col min="2744" max="2745" width="5.08984375" style="160" customWidth="1"/>
    <col min="2746" max="2746" width="5.36328125" style="160" customWidth="1"/>
    <col min="2747" max="2747" width="6.54296875" style="160" customWidth="1"/>
    <col min="2748" max="2748" width="8.6328125" style="160" customWidth="1"/>
    <col min="2749" max="2749" width="12.36328125" style="160" customWidth="1"/>
    <col min="2750" max="2750" width="10.54296875" style="160" customWidth="1"/>
    <col min="2751" max="2751" width="9.90625" style="160" customWidth="1"/>
    <col min="2752" max="2752" width="9.54296875" style="160" customWidth="1"/>
    <col min="2753" max="2758" width="8.08984375" style="160" customWidth="1"/>
    <col min="2759" max="2759" width="9.36328125" style="160" customWidth="1"/>
    <col min="2760" max="2760" width="8" style="160" customWidth="1"/>
    <col min="2761" max="2761" width="8.08984375" style="160" customWidth="1"/>
    <col min="2762" max="2762" width="7.453125" style="160" customWidth="1"/>
    <col min="2763" max="2763" width="7.6328125" style="160" customWidth="1"/>
    <col min="2764" max="2771" width="7.90625" style="160" hidden="1" customWidth="1"/>
    <col min="2772" max="2772" width="9.08984375" style="160" customWidth="1"/>
    <col min="2773" max="2773" width="8.6328125" style="160" customWidth="1"/>
    <col min="2774" max="2774" width="10.6328125" style="160" customWidth="1"/>
    <col min="2775" max="2775" width="25.453125" style="160" customWidth="1"/>
    <col min="2776" max="2776" width="14.36328125" style="160" customWidth="1"/>
    <col min="2777" max="2777" width="4.54296875" style="160" customWidth="1"/>
    <col min="2778" max="2778" width="9.90625" style="160" customWidth="1"/>
    <col min="2779" max="2779" width="9.54296875" style="160" customWidth="1"/>
    <col min="2780" max="2999" width="7.90625" style="160"/>
    <col min="3000" max="3001" width="5.08984375" style="160" customWidth="1"/>
    <col min="3002" max="3002" width="5.36328125" style="160" customWidth="1"/>
    <col min="3003" max="3003" width="6.54296875" style="160" customWidth="1"/>
    <col min="3004" max="3004" width="8.6328125" style="160" customWidth="1"/>
    <col min="3005" max="3005" width="12.36328125" style="160" customWidth="1"/>
    <col min="3006" max="3006" width="10.54296875" style="160" customWidth="1"/>
    <col min="3007" max="3007" width="9.90625" style="160" customWidth="1"/>
    <col min="3008" max="3008" width="9.54296875" style="160" customWidth="1"/>
    <col min="3009" max="3014" width="8.08984375" style="160" customWidth="1"/>
    <col min="3015" max="3015" width="9.36328125" style="160" customWidth="1"/>
    <col min="3016" max="3016" width="8" style="160" customWidth="1"/>
    <col min="3017" max="3017" width="8.08984375" style="160" customWidth="1"/>
    <col min="3018" max="3018" width="7.453125" style="160" customWidth="1"/>
    <col min="3019" max="3019" width="7.6328125" style="160" customWidth="1"/>
    <col min="3020" max="3027" width="7.90625" style="160" hidden="1" customWidth="1"/>
    <col min="3028" max="3028" width="9.08984375" style="160" customWidth="1"/>
    <col min="3029" max="3029" width="8.6328125" style="160" customWidth="1"/>
    <col min="3030" max="3030" width="10.6328125" style="160" customWidth="1"/>
    <col min="3031" max="3031" width="25.453125" style="160" customWidth="1"/>
    <col min="3032" max="3032" width="14.36328125" style="160" customWidth="1"/>
    <col min="3033" max="3033" width="4.54296875" style="160" customWidth="1"/>
    <col min="3034" max="3034" width="9.90625" style="160" customWidth="1"/>
    <col min="3035" max="3035" width="9.54296875" style="160" customWidth="1"/>
    <col min="3036" max="3255" width="7.90625" style="160"/>
    <col min="3256" max="3257" width="5.08984375" style="160" customWidth="1"/>
    <col min="3258" max="3258" width="5.36328125" style="160" customWidth="1"/>
    <col min="3259" max="3259" width="6.54296875" style="160" customWidth="1"/>
    <col min="3260" max="3260" width="8.6328125" style="160" customWidth="1"/>
    <col min="3261" max="3261" width="12.36328125" style="160" customWidth="1"/>
    <col min="3262" max="3262" width="10.54296875" style="160" customWidth="1"/>
    <col min="3263" max="3263" width="9.90625" style="160" customWidth="1"/>
    <col min="3264" max="3264" width="9.54296875" style="160" customWidth="1"/>
    <col min="3265" max="3270" width="8.08984375" style="160" customWidth="1"/>
    <col min="3271" max="3271" width="9.36328125" style="160" customWidth="1"/>
    <col min="3272" max="3272" width="8" style="160" customWidth="1"/>
    <col min="3273" max="3273" width="8.08984375" style="160" customWidth="1"/>
    <col min="3274" max="3274" width="7.453125" style="160" customWidth="1"/>
    <col min="3275" max="3275" width="7.6328125" style="160" customWidth="1"/>
    <col min="3276" max="3283" width="7.90625" style="160" hidden="1" customWidth="1"/>
    <col min="3284" max="3284" width="9.08984375" style="160" customWidth="1"/>
    <col min="3285" max="3285" width="8.6328125" style="160" customWidth="1"/>
    <col min="3286" max="3286" width="10.6328125" style="160" customWidth="1"/>
    <col min="3287" max="3287" width="25.453125" style="160" customWidth="1"/>
    <col min="3288" max="3288" width="14.36328125" style="160" customWidth="1"/>
    <col min="3289" max="3289" width="4.54296875" style="160" customWidth="1"/>
    <col min="3290" max="3290" width="9.90625" style="160" customWidth="1"/>
    <col min="3291" max="3291" width="9.54296875" style="160" customWidth="1"/>
    <col min="3292" max="3511" width="7.90625" style="160"/>
    <col min="3512" max="3513" width="5.08984375" style="160" customWidth="1"/>
    <col min="3514" max="3514" width="5.36328125" style="160" customWidth="1"/>
    <col min="3515" max="3515" width="6.54296875" style="160" customWidth="1"/>
    <col min="3516" max="3516" width="8.6328125" style="160" customWidth="1"/>
    <col min="3517" max="3517" width="12.36328125" style="160" customWidth="1"/>
    <col min="3518" max="3518" width="10.54296875" style="160" customWidth="1"/>
    <col min="3519" max="3519" width="9.90625" style="160" customWidth="1"/>
    <col min="3520" max="3520" width="9.54296875" style="160" customWidth="1"/>
    <col min="3521" max="3526" width="8.08984375" style="160" customWidth="1"/>
    <col min="3527" max="3527" width="9.36328125" style="160" customWidth="1"/>
    <col min="3528" max="3528" width="8" style="160" customWidth="1"/>
    <col min="3529" max="3529" width="8.08984375" style="160" customWidth="1"/>
    <col min="3530" max="3530" width="7.453125" style="160" customWidth="1"/>
    <col min="3531" max="3531" width="7.6328125" style="160" customWidth="1"/>
    <col min="3532" max="3539" width="7.90625" style="160" hidden="1" customWidth="1"/>
    <col min="3540" max="3540" width="9.08984375" style="160" customWidth="1"/>
    <col min="3541" max="3541" width="8.6328125" style="160" customWidth="1"/>
    <col min="3542" max="3542" width="10.6328125" style="160" customWidth="1"/>
    <col min="3543" max="3543" width="25.453125" style="160" customWidth="1"/>
    <col min="3544" max="3544" width="14.36328125" style="160" customWidth="1"/>
    <col min="3545" max="3545" width="4.54296875" style="160" customWidth="1"/>
    <col min="3546" max="3546" width="9.90625" style="160" customWidth="1"/>
    <col min="3547" max="3547" width="9.54296875" style="160" customWidth="1"/>
    <col min="3548" max="3767" width="7.90625" style="160"/>
    <col min="3768" max="3769" width="5.08984375" style="160" customWidth="1"/>
    <col min="3770" max="3770" width="5.36328125" style="160" customWidth="1"/>
    <col min="3771" max="3771" width="6.54296875" style="160" customWidth="1"/>
    <col min="3772" max="3772" width="8.6328125" style="160" customWidth="1"/>
    <col min="3773" max="3773" width="12.36328125" style="160" customWidth="1"/>
    <col min="3774" max="3774" width="10.54296875" style="160" customWidth="1"/>
    <col min="3775" max="3775" width="9.90625" style="160" customWidth="1"/>
    <col min="3776" max="3776" width="9.54296875" style="160" customWidth="1"/>
    <col min="3777" max="3782" width="8.08984375" style="160" customWidth="1"/>
    <col min="3783" max="3783" width="9.36328125" style="160" customWidth="1"/>
    <col min="3784" max="3784" width="8" style="160" customWidth="1"/>
    <col min="3785" max="3785" width="8.08984375" style="160" customWidth="1"/>
    <col min="3786" max="3786" width="7.453125" style="160" customWidth="1"/>
    <col min="3787" max="3787" width="7.6328125" style="160" customWidth="1"/>
    <col min="3788" max="3795" width="7.90625" style="160" hidden="1" customWidth="1"/>
    <col min="3796" max="3796" width="9.08984375" style="160" customWidth="1"/>
    <col min="3797" max="3797" width="8.6328125" style="160" customWidth="1"/>
    <col min="3798" max="3798" width="10.6328125" style="160" customWidth="1"/>
    <col min="3799" max="3799" width="25.453125" style="160" customWidth="1"/>
    <col min="3800" max="3800" width="14.36328125" style="160" customWidth="1"/>
    <col min="3801" max="3801" width="4.54296875" style="160" customWidth="1"/>
    <col min="3802" max="3802" width="9.90625" style="160" customWidth="1"/>
    <col min="3803" max="3803" width="9.54296875" style="160" customWidth="1"/>
    <col min="3804" max="4023" width="7.90625" style="160"/>
    <col min="4024" max="4025" width="5.08984375" style="160" customWidth="1"/>
    <col min="4026" max="4026" width="5.36328125" style="160" customWidth="1"/>
    <col min="4027" max="4027" width="6.54296875" style="160" customWidth="1"/>
    <col min="4028" max="4028" width="8.6328125" style="160" customWidth="1"/>
    <col min="4029" max="4029" width="12.36328125" style="160" customWidth="1"/>
    <col min="4030" max="4030" width="10.54296875" style="160" customWidth="1"/>
    <col min="4031" max="4031" width="9.90625" style="160" customWidth="1"/>
    <col min="4032" max="4032" width="9.54296875" style="160" customWidth="1"/>
    <col min="4033" max="4038" width="8.08984375" style="160" customWidth="1"/>
    <col min="4039" max="4039" width="9.36328125" style="160" customWidth="1"/>
    <col min="4040" max="4040" width="8" style="160" customWidth="1"/>
    <col min="4041" max="4041" width="8.08984375" style="160" customWidth="1"/>
    <col min="4042" max="4042" width="7.453125" style="160" customWidth="1"/>
    <col min="4043" max="4043" width="7.6328125" style="160" customWidth="1"/>
    <col min="4044" max="4051" width="7.90625" style="160" hidden="1" customWidth="1"/>
    <col min="4052" max="4052" width="9.08984375" style="160" customWidth="1"/>
    <col min="4053" max="4053" width="8.6328125" style="160" customWidth="1"/>
    <col min="4054" max="4054" width="10.6328125" style="160" customWidth="1"/>
    <col min="4055" max="4055" width="25.453125" style="160" customWidth="1"/>
    <col min="4056" max="4056" width="14.36328125" style="160" customWidth="1"/>
    <col min="4057" max="4057" width="4.54296875" style="160" customWidth="1"/>
    <col min="4058" max="4058" width="9.90625" style="160" customWidth="1"/>
    <col min="4059" max="4059" width="9.54296875" style="160" customWidth="1"/>
    <col min="4060" max="4279" width="7.90625" style="160"/>
    <col min="4280" max="4281" width="5.08984375" style="160" customWidth="1"/>
    <col min="4282" max="4282" width="5.36328125" style="160" customWidth="1"/>
    <col min="4283" max="4283" width="6.54296875" style="160" customWidth="1"/>
    <col min="4284" max="4284" width="8.6328125" style="160" customWidth="1"/>
    <col min="4285" max="4285" width="12.36328125" style="160" customWidth="1"/>
    <col min="4286" max="4286" width="10.54296875" style="160" customWidth="1"/>
    <col min="4287" max="4287" width="9.90625" style="160" customWidth="1"/>
    <col min="4288" max="4288" width="9.54296875" style="160" customWidth="1"/>
    <col min="4289" max="4294" width="8.08984375" style="160" customWidth="1"/>
    <col min="4295" max="4295" width="9.36328125" style="160" customWidth="1"/>
    <col min="4296" max="4296" width="8" style="160" customWidth="1"/>
    <col min="4297" max="4297" width="8.08984375" style="160" customWidth="1"/>
    <col min="4298" max="4298" width="7.453125" style="160" customWidth="1"/>
    <col min="4299" max="4299" width="7.6328125" style="160" customWidth="1"/>
    <col min="4300" max="4307" width="7.90625" style="160" hidden="1" customWidth="1"/>
    <col min="4308" max="4308" width="9.08984375" style="160" customWidth="1"/>
    <col min="4309" max="4309" width="8.6328125" style="160" customWidth="1"/>
    <col min="4310" max="4310" width="10.6328125" style="160" customWidth="1"/>
    <col min="4311" max="4311" width="25.453125" style="160" customWidth="1"/>
    <col min="4312" max="4312" width="14.36328125" style="160" customWidth="1"/>
    <col min="4313" max="4313" width="4.54296875" style="160" customWidth="1"/>
    <col min="4314" max="4314" width="9.90625" style="160" customWidth="1"/>
    <col min="4315" max="4315" width="9.54296875" style="160" customWidth="1"/>
    <col min="4316" max="4535" width="7.90625" style="160"/>
    <col min="4536" max="4537" width="5.08984375" style="160" customWidth="1"/>
    <col min="4538" max="4538" width="5.36328125" style="160" customWidth="1"/>
    <col min="4539" max="4539" width="6.54296875" style="160" customWidth="1"/>
    <col min="4540" max="4540" width="8.6328125" style="160" customWidth="1"/>
    <col min="4541" max="4541" width="12.36328125" style="160" customWidth="1"/>
    <col min="4542" max="4542" width="10.54296875" style="160" customWidth="1"/>
    <col min="4543" max="4543" width="9.90625" style="160" customWidth="1"/>
    <col min="4544" max="4544" width="9.54296875" style="160" customWidth="1"/>
    <col min="4545" max="4550" width="8.08984375" style="160" customWidth="1"/>
    <col min="4551" max="4551" width="9.36328125" style="160" customWidth="1"/>
    <col min="4552" max="4552" width="8" style="160" customWidth="1"/>
    <col min="4553" max="4553" width="8.08984375" style="160" customWidth="1"/>
    <col min="4554" max="4554" width="7.453125" style="160" customWidth="1"/>
    <col min="4555" max="4555" width="7.6328125" style="160" customWidth="1"/>
    <col min="4556" max="4563" width="7.90625" style="160" hidden="1" customWidth="1"/>
    <col min="4564" max="4564" width="9.08984375" style="160" customWidth="1"/>
    <col min="4565" max="4565" width="8.6328125" style="160" customWidth="1"/>
    <col min="4566" max="4566" width="10.6328125" style="160" customWidth="1"/>
    <col min="4567" max="4567" width="25.453125" style="160" customWidth="1"/>
    <col min="4568" max="4568" width="14.36328125" style="160" customWidth="1"/>
    <col min="4569" max="4569" width="4.54296875" style="160" customWidth="1"/>
    <col min="4570" max="4570" width="9.90625" style="160" customWidth="1"/>
    <col min="4571" max="4571" width="9.54296875" style="160" customWidth="1"/>
    <col min="4572" max="4791" width="7.90625" style="160"/>
    <col min="4792" max="4793" width="5.08984375" style="160" customWidth="1"/>
    <col min="4794" max="4794" width="5.36328125" style="160" customWidth="1"/>
    <col min="4795" max="4795" width="6.54296875" style="160" customWidth="1"/>
    <col min="4796" max="4796" width="8.6328125" style="160" customWidth="1"/>
    <col min="4797" max="4797" width="12.36328125" style="160" customWidth="1"/>
    <col min="4798" max="4798" width="10.54296875" style="160" customWidth="1"/>
    <col min="4799" max="4799" width="9.90625" style="160" customWidth="1"/>
    <col min="4800" max="4800" width="9.54296875" style="160" customWidth="1"/>
    <col min="4801" max="4806" width="8.08984375" style="160" customWidth="1"/>
    <col min="4807" max="4807" width="9.36328125" style="160" customWidth="1"/>
    <col min="4808" max="4808" width="8" style="160" customWidth="1"/>
    <col min="4809" max="4809" width="8.08984375" style="160" customWidth="1"/>
    <col min="4810" max="4810" width="7.453125" style="160" customWidth="1"/>
    <col min="4811" max="4811" width="7.6328125" style="160" customWidth="1"/>
    <col min="4812" max="4819" width="7.90625" style="160" hidden="1" customWidth="1"/>
    <col min="4820" max="4820" width="9.08984375" style="160" customWidth="1"/>
    <col min="4821" max="4821" width="8.6328125" style="160" customWidth="1"/>
    <col min="4822" max="4822" width="10.6328125" style="160" customWidth="1"/>
    <col min="4823" max="4823" width="25.453125" style="160" customWidth="1"/>
    <col min="4824" max="4824" width="14.36328125" style="160" customWidth="1"/>
    <col min="4825" max="4825" width="4.54296875" style="160" customWidth="1"/>
    <col min="4826" max="4826" width="9.90625" style="160" customWidth="1"/>
    <col min="4827" max="4827" width="9.54296875" style="160" customWidth="1"/>
    <col min="4828" max="5047" width="7.90625" style="160"/>
    <col min="5048" max="5049" width="5.08984375" style="160" customWidth="1"/>
    <col min="5050" max="5050" width="5.36328125" style="160" customWidth="1"/>
    <col min="5051" max="5051" width="6.54296875" style="160" customWidth="1"/>
    <col min="5052" max="5052" width="8.6328125" style="160" customWidth="1"/>
    <col min="5053" max="5053" width="12.36328125" style="160" customWidth="1"/>
    <col min="5054" max="5054" width="10.54296875" style="160" customWidth="1"/>
    <col min="5055" max="5055" width="9.90625" style="160" customWidth="1"/>
    <col min="5056" max="5056" width="9.54296875" style="160" customWidth="1"/>
    <col min="5057" max="5062" width="8.08984375" style="160" customWidth="1"/>
    <col min="5063" max="5063" width="9.36328125" style="160" customWidth="1"/>
    <col min="5064" max="5064" width="8" style="160" customWidth="1"/>
    <col min="5065" max="5065" width="8.08984375" style="160" customWidth="1"/>
    <col min="5066" max="5066" width="7.453125" style="160" customWidth="1"/>
    <col min="5067" max="5067" width="7.6328125" style="160" customWidth="1"/>
    <col min="5068" max="5075" width="7.90625" style="160" hidden="1" customWidth="1"/>
    <col min="5076" max="5076" width="9.08984375" style="160" customWidth="1"/>
    <col min="5077" max="5077" width="8.6328125" style="160" customWidth="1"/>
    <col min="5078" max="5078" width="10.6328125" style="160" customWidth="1"/>
    <col min="5079" max="5079" width="25.453125" style="160" customWidth="1"/>
    <col min="5080" max="5080" width="14.36328125" style="160" customWidth="1"/>
    <col min="5081" max="5081" width="4.54296875" style="160" customWidth="1"/>
    <col min="5082" max="5082" width="9.90625" style="160" customWidth="1"/>
    <col min="5083" max="5083" width="9.54296875" style="160" customWidth="1"/>
    <col min="5084" max="5303" width="7.90625" style="160"/>
    <col min="5304" max="5305" width="5.08984375" style="160" customWidth="1"/>
    <col min="5306" max="5306" width="5.36328125" style="160" customWidth="1"/>
    <col min="5307" max="5307" width="6.54296875" style="160" customWidth="1"/>
    <col min="5308" max="5308" width="8.6328125" style="160" customWidth="1"/>
    <col min="5309" max="5309" width="12.36328125" style="160" customWidth="1"/>
    <col min="5310" max="5310" width="10.54296875" style="160" customWidth="1"/>
    <col min="5311" max="5311" width="9.90625" style="160" customWidth="1"/>
    <col min="5312" max="5312" width="9.54296875" style="160" customWidth="1"/>
    <col min="5313" max="5318" width="8.08984375" style="160" customWidth="1"/>
    <col min="5319" max="5319" width="9.36328125" style="160" customWidth="1"/>
    <col min="5320" max="5320" width="8" style="160" customWidth="1"/>
    <col min="5321" max="5321" width="8.08984375" style="160" customWidth="1"/>
    <col min="5322" max="5322" width="7.453125" style="160" customWidth="1"/>
    <col min="5323" max="5323" width="7.6328125" style="160" customWidth="1"/>
    <col min="5324" max="5331" width="7.90625" style="160" hidden="1" customWidth="1"/>
    <col min="5332" max="5332" width="9.08984375" style="160" customWidth="1"/>
    <col min="5333" max="5333" width="8.6328125" style="160" customWidth="1"/>
    <col min="5334" max="5334" width="10.6328125" style="160" customWidth="1"/>
    <col min="5335" max="5335" width="25.453125" style="160" customWidth="1"/>
    <col min="5336" max="5336" width="14.36328125" style="160" customWidth="1"/>
    <col min="5337" max="5337" width="4.54296875" style="160" customWidth="1"/>
    <col min="5338" max="5338" width="9.90625" style="160" customWidth="1"/>
    <col min="5339" max="5339" width="9.54296875" style="160" customWidth="1"/>
    <col min="5340" max="5559" width="7.90625" style="160"/>
    <col min="5560" max="5561" width="5.08984375" style="160" customWidth="1"/>
    <col min="5562" max="5562" width="5.36328125" style="160" customWidth="1"/>
    <col min="5563" max="5563" width="6.54296875" style="160" customWidth="1"/>
    <col min="5564" max="5564" width="8.6328125" style="160" customWidth="1"/>
    <col min="5565" max="5565" width="12.36328125" style="160" customWidth="1"/>
    <col min="5566" max="5566" width="10.54296875" style="160" customWidth="1"/>
    <col min="5567" max="5567" width="9.90625" style="160" customWidth="1"/>
    <col min="5568" max="5568" width="9.54296875" style="160" customWidth="1"/>
    <col min="5569" max="5574" width="8.08984375" style="160" customWidth="1"/>
    <col min="5575" max="5575" width="9.36328125" style="160" customWidth="1"/>
    <col min="5576" max="5576" width="8" style="160" customWidth="1"/>
    <col min="5577" max="5577" width="8.08984375" style="160" customWidth="1"/>
    <col min="5578" max="5578" width="7.453125" style="160" customWidth="1"/>
    <col min="5579" max="5579" width="7.6328125" style="160" customWidth="1"/>
    <col min="5580" max="5587" width="7.90625" style="160" hidden="1" customWidth="1"/>
    <col min="5588" max="5588" width="9.08984375" style="160" customWidth="1"/>
    <col min="5589" max="5589" width="8.6328125" style="160" customWidth="1"/>
    <col min="5590" max="5590" width="10.6328125" style="160" customWidth="1"/>
    <col min="5591" max="5591" width="25.453125" style="160" customWidth="1"/>
    <col min="5592" max="5592" width="14.36328125" style="160" customWidth="1"/>
    <col min="5593" max="5593" width="4.54296875" style="160" customWidth="1"/>
    <col min="5594" max="5594" width="9.90625" style="160" customWidth="1"/>
    <col min="5595" max="5595" width="9.54296875" style="160" customWidth="1"/>
    <col min="5596" max="5815" width="7.90625" style="160"/>
    <col min="5816" max="5817" width="5.08984375" style="160" customWidth="1"/>
    <col min="5818" max="5818" width="5.36328125" style="160" customWidth="1"/>
    <col min="5819" max="5819" width="6.54296875" style="160" customWidth="1"/>
    <col min="5820" max="5820" width="8.6328125" style="160" customWidth="1"/>
    <col min="5821" max="5821" width="12.36328125" style="160" customWidth="1"/>
    <col min="5822" max="5822" width="10.54296875" style="160" customWidth="1"/>
    <col min="5823" max="5823" width="9.90625" style="160" customWidth="1"/>
    <col min="5824" max="5824" width="9.54296875" style="160" customWidth="1"/>
    <col min="5825" max="5830" width="8.08984375" style="160" customWidth="1"/>
    <col min="5831" max="5831" width="9.36328125" style="160" customWidth="1"/>
    <col min="5832" max="5832" width="8" style="160" customWidth="1"/>
    <col min="5833" max="5833" width="8.08984375" style="160" customWidth="1"/>
    <col min="5834" max="5834" width="7.453125" style="160" customWidth="1"/>
    <col min="5835" max="5835" width="7.6328125" style="160" customWidth="1"/>
    <col min="5836" max="5843" width="7.90625" style="160" hidden="1" customWidth="1"/>
    <col min="5844" max="5844" width="9.08984375" style="160" customWidth="1"/>
    <col min="5845" max="5845" width="8.6328125" style="160" customWidth="1"/>
    <col min="5846" max="5846" width="10.6328125" style="160" customWidth="1"/>
    <col min="5847" max="5847" width="25.453125" style="160" customWidth="1"/>
    <col min="5848" max="5848" width="14.36328125" style="160" customWidth="1"/>
    <col min="5849" max="5849" width="4.54296875" style="160" customWidth="1"/>
    <col min="5850" max="5850" width="9.90625" style="160" customWidth="1"/>
    <col min="5851" max="5851" width="9.54296875" style="160" customWidth="1"/>
    <col min="5852" max="6071" width="7.90625" style="160"/>
    <col min="6072" max="6073" width="5.08984375" style="160" customWidth="1"/>
    <col min="6074" max="6074" width="5.36328125" style="160" customWidth="1"/>
    <col min="6075" max="6075" width="6.54296875" style="160" customWidth="1"/>
    <col min="6076" max="6076" width="8.6328125" style="160" customWidth="1"/>
    <col min="6077" max="6077" width="12.36328125" style="160" customWidth="1"/>
    <col min="6078" max="6078" width="10.54296875" style="160" customWidth="1"/>
    <col min="6079" max="6079" width="9.90625" style="160" customWidth="1"/>
    <col min="6080" max="6080" width="9.54296875" style="160" customWidth="1"/>
    <col min="6081" max="6086" width="8.08984375" style="160" customWidth="1"/>
    <col min="6087" max="6087" width="9.36328125" style="160" customWidth="1"/>
    <col min="6088" max="6088" width="8" style="160" customWidth="1"/>
    <col min="6089" max="6089" width="8.08984375" style="160" customWidth="1"/>
    <col min="6090" max="6090" width="7.453125" style="160" customWidth="1"/>
    <col min="6091" max="6091" width="7.6328125" style="160" customWidth="1"/>
    <col min="6092" max="6099" width="7.90625" style="160" hidden="1" customWidth="1"/>
    <col min="6100" max="6100" width="9.08984375" style="160" customWidth="1"/>
    <col min="6101" max="6101" width="8.6328125" style="160" customWidth="1"/>
    <col min="6102" max="6102" width="10.6328125" style="160" customWidth="1"/>
    <col min="6103" max="6103" width="25.453125" style="160" customWidth="1"/>
    <col min="6104" max="6104" width="14.36328125" style="160" customWidth="1"/>
    <col min="6105" max="6105" width="4.54296875" style="160" customWidth="1"/>
    <col min="6106" max="6106" width="9.90625" style="160" customWidth="1"/>
    <col min="6107" max="6107" width="9.54296875" style="160" customWidth="1"/>
    <col min="6108" max="6327" width="7.90625" style="160"/>
    <col min="6328" max="6329" width="5.08984375" style="160" customWidth="1"/>
    <col min="6330" max="6330" width="5.36328125" style="160" customWidth="1"/>
    <col min="6331" max="6331" width="6.54296875" style="160" customWidth="1"/>
    <col min="6332" max="6332" width="8.6328125" style="160" customWidth="1"/>
    <col min="6333" max="6333" width="12.36328125" style="160" customWidth="1"/>
    <col min="6334" max="6334" width="10.54296875" style="160" customWidth="1"/>
    <col min="6335" max="6335" width="9.90625" style="160" customWidth="1"/>
    <col min="6336" max="6336" width="9.54296875" style="160" customWidth="1"/>
    <col min="6337" max="6342" width="8.08984375" style="160" customWidth="1"/>
    <col min="6343" max="6343" width="9.36328125" style="160" customWidth="1"/>
    <col min="6344" max="6344" width="8" style="160" customWidth="1"/>
    <col min="6345" max="6345" width="8.08984375" style="160" customWidth="1"/>
    <col min="6346" max="6346" width="7.453125" style="160" customWidth="1"/>
    <col min="6347" max="6347" width="7.6328125" style="160" customWidth="1"/>
    <col min="6348" max="6355" width="7.90625" style="160" hidden="1" customWidth="1"/>
    <col min="6356" max="6356" width="9.08984375" style="160" customWidth="1"/>
    <col min="6357" max="6357" width="8.6328125" style="160" customWidth="1"/>
    <col min="6358" max="6358" width="10.6328125" style="160" customWidth="1"/>
    <col min="6359" max="6359" width="25.453125" style="160" customWidth="1"/>
    <col min="6360" max="6360" width="14.36328125" style="160" customWidth="1"/>
    <col min="6361" max="6361" width="4.54296875" style="160" customWidth="1"/>
    <col min="6362" max="6362" width="9.90625" style="160" customWidth="1"/>
    <col min="6363" max="6363" width="9.54296875" style="160" customWidth="1"/>
    <col min="6364" max="6583" width="7.90625" style="160"/>
    <col min="6584" max="6585" width="5.08984375" style="160" customWidth="1"/>
    <col min="6586" max="6586" width="5.36328125" style="160" customWidth="1"/>
    <col min="6587" max="6587" width="6.54296875" style="160" customWidth="1"/>
    <col min="6588" max="6588" width="8.6328125" style="160" customWidth="1"/>
    <col min="6589" max="6589" width="12.36328125" style="160" customWidth="1"/>
    <col min="6590" max="6590" width="10.54296875" style="160" customWidth="1"/>
    <col min="6591" max="6591" width="9.90625" style="160" customWidth="1"/>
    <col min="6592" max="6592" width="9.54296875" style="160" customWidth="1"/>
    <col min="6593" max="6598" width="8.08984375" style="160" customWidth="1"/>
    <col min="6599" max="6599" width="9.36328125" style="160" customWidth="1"/>
    <col min="6600" max="6600" width="8" style="160" customWidth="1"/>
    <col min="6601" max="6601" width="8.08984375" style="160" customWidth="1"/>
    <col min="6602" max="6602" width="7.453125" style="160" customWidth="1"/>
    <col min="6603" max="6603" width="7.6328125" style="160" customWidth="1"/>
    <col min="6604" max="6611" width="7.90625" style="160" hidden="1" customWidth="1"/>
    <col min="6612" max="6612" width="9.08984375" style="160" customWidth="1"/>
    <col min="6613" max="6613" width="8.6328125" style="160" customWidth="1"/>
    <col min="6614" max="6614" width="10.6328125" style="160" customWidth="1"/>
    <col min="6615" max="6615" width="25.453125" style="160" customWidth="1"/>
    <col min="6616" max="6616" width="14.36328125" style="160" customWidth="1"/>
    <col min="6617" max="6617" width="4.54296875" style="160" customWidth="1"/>
    <col min="6618" max="6618" width="9.90625" style="160" customWidth="1"/>
    <col min="6619" max="6619" width="9.54296875" style="160" customWidth="1"/>
    <col min="6620" max="6839" width="7.90625" style="160"/>
    <col min="6840" max="6841" width="5.08984375" style="160" customWidth="1"/>
    <col min="6842" max="6842" width="5.36328125" style="160" customWidth="1"/>
    <col min="6843" max="6843" width="6.54296875" style="160" customWidth="1"/>
    <col min="6844" max="6844" width="8.6328125" style="160" customWidth="1"/>
    <col min="6845" max="6845" width="12.36328125" style="160" customWidth="1"/>
    <col min="6846" max="6846" width="10.54296875" style="160" customWidth="1"/>
    <col min="6847" max="6847" width="9.90625" style="160" customWidth="1"/>
    <col min="6848" max="6848" width="9.54296875" style="160" customWidth="1"/>
    <col min="6849" max="6854" width="8.08984375" style="160" customWidth="1"/>
    <col min="6855" max="6855" width="9.36328125" style="160" customWidth="1"/>
    <col min="6856" max="6856" width="8" style="160" customWidth="1"/>
    <col min="6857" max="6857" width="8.08984375" style="160" customWidth="1"/>
    <col min="6858" max="6858" width="7.453125" style="160" customWidth="1"/>
    <col min="6859" max="6859" width="7.6328125" style="160" customWidth="1"/>
    <col min="6860" max="6867" width="7.90625" style="160" hidden="1" customWidth="1"/>
    <col min="6868" max="6868" width="9.08984375" style="160" customWidth="1"/>
    <col min="6869" max="6869" width="8.6328125" style="160" customWidth="1"/>
    <col min="6870" max="6870" width="10.6328125" style="160" customWidth="1"/>
    <col min="6871" max="6871" width="25.453125" style="160" customWidth="1"/>
    <col min="6872" max="6872" width="14.36328125" style="160" customWidth="1"/>
    <col min="6873" max="6873" width="4.54296875" style="160" customWidth="1"/>
    <col min="6874" max="6874" width="9.90625" style="160" customWidth="1"/>
    <col min="6875" max="6875" width="9.54296875" style="160" customWidth="1"/>
    <col min="6876" max="7095" width="7.90625" style="160"/>
    <col min="7096" max="7097" width="5.08984375" style="160" customWidth="1"/>
    <col min="7098" max="7098" width="5.36328125" style="160" customWidth="1"/>
    <col min="7099" max="7099" width="6.54296875" style="160" customWidth="1"/>
    <col min="7100" max="7100" width="8.6328125" style="160" customWidth="1"/>
    <col min="7101" max="7101" width="12.36328125" style="160" customWidth="1"/>
    <col min="7102" max="7102" width="10.54296875" style="160" customWidth="1"/>
    <col min="7103" max="7103" width="9.90625" style="160" customWidth="1"/>
    <col min="7104" max="7104" width="9.54296875" style="160" customWidth="1"/>
    <col min="7105" max="7110" width="8.08984375" style="160" customWidth="1"/>
    <col min="7111" max="7111" width="9.36328125" style="160" customWidth="1"/>
    <col min="7112" max="7112" width="8" style="160" customWidth="1"/>
    <col min="7113" max="7113" width="8.08984375" style="160" customWidth="1"/>
    <col min="7114" max="7114" width="7.453125" style="160" customWidth="1"/>
    <col min="7115" max="7115" width="7.6328125" style="160" customWidth="1"/>
    <col min="7116" max="7123" width="7.90625" style="160" hidden="1" customWidth="1"/>
    <col min="7124" max="7124" width="9.08984375" style="160" customWidth="1"/>
    <col min="7125" max="7125" width="8.6328125" style="160" customWidth="1"/>
    <col min="7126" max="7126" width="10.6328125" style="160" customWidth="1"/>
    <col min="7127" max="7127" width="25.453125" style="160" customWidth="1"/>
    <col min="7128" max="7128" width="14.36328125" style="160" customWidth="1"/>
    <col min="7129" max="7129" width="4.54296875" style="160" customWidth="1"/>
    <col min="7130" max="7130" width="9.90625" style="160" customWidth="1"/>
    <col min="7131" max="7131" width="9.54296875" style="160" customWidth="1"/>
    <col min="7132" max="7351" width="7.90625" style="160"/>
    <col min="7352" max="7353" width="5.08984375" style="160" customWidth="1"/>
    <col min="7354" max="7354" width="5.36328125" style="160" customWidth="1"/>
    <col min="7355" max="7355" width="6.54296875" style="160" customWidth="1"/>
    <col min="7356" max="7356" width="8.6328125" style="160" customWidth="1"/>
    <col min="7357" max="7357" width="12.36328125" style="160" customWidth="1"/>
    <col min="7358" max="7358" width="10.54296875" style="160" customWidth="1"/>
    <col min="7359" max="7359" width="9.90625" style="160" customWidth="1"/>
    <col min="7360" max="7360" width="9.54296875" style="160" customWidth="1"/>
    <col min="7361" max="7366" width="8.08984375" style="160" customWidth="1"/>
    <col min="7367" max="7367" width="9.36328125" style="160" customWidth="1"/>
    <col min="7368" max="7368" width="8" style="160" customWidth="1"/>
    <col min="7369" max="7369" width="8.08984375" style="160" customWidth="1"/>
    <col min="7370" max="7370" width="7.453125" style="160" customWidth="1"/>
    <col min="7371" max="7371" width="7.6328125" style="160" customWidth="1"/>
    <col min="7372" max="7379" width="7.90625" style="160" hidden="1" customWidth="1"/>
    <col min="7380" max="7380" width="9.08984375" style="160" customWidth="1"/>
    <col min="7381" max="7381" width="8.6328125" style="160" customWidth="1"/>
    <col min="7382" max="7382" width="10.6328125" style="160" customWidth="1"/>
    <col min="7383" max="7383" width="25.453125" style="160" customWidth="1"/>
    <col min="7384" max="7384" width="14.36328125" style="160" customWidth="1"/>
    <col min="7385" max="7385" width="4.54296875" style="160" customWidth="1"/>
    <col min="7386" max="7386" width="9.90625" style="160" customWidth="1"/>
    <col min="7387" max="7387" width="9.54296875" style="160" customWidth="1"/>
    <col min="7388" max="7607" width="7.90625" style="160"/>
    <col min="7608" max="7609" width="5.08984375" style="160" customWidth="1"/>
    <col min="7610" max="7610" width="5.36328125" style="160" customWidth="1"/>
    <col min="7611" max="7611" width="6.54296875" style="160" customWidth="1"/>
    <col min="7612" max="7612" width="8.6328125" style="160" customWidth="1"/>
    <col min="7613" max="7613" width="12.36328125" style="160" customWidth="1"/>
    <col min="7614" max="7614" width="10.54296875" style="160" customWidth="1"/>
    <col min="7615" max="7615" width="9.90625" style="160" customWidth="1"/>
    <col min="7616" max="7616" width="9.54296875" style="160" customWidth="1"/>
    <col min="7617" max="7622" width="8.08984375" style="160" customWidth="1"/>
    <col min="7623" max="7623" width="9.36328125" style="160" customWidth="1"/>
    <col min="7624" max="7624" width="8" style="160" customWidth="1"/>
    <col min="7625" max="7625" width="8.08984375" style="160" customWidth="1"/>
    <col min="7626" max="7626" width="7.453125" style="160" customWidth="1"/>
    <col min="7627" max="7627" width="7.6328125" style="160" customWidth="1"/>
    <col min="7628" max="7635" width="7.90625" style="160" hidden="1" customWidth="1"/>
    <col min="7636" max="7636" width="9.08984375" style="160" customWidth="1"/>
    <col min="7637" max="7637" width="8.6328125" style="160" customWidth="1"/>
    <col min="7638" max="7638" width="10.6328125" style="160" customWidth="1"/>
    <col min="7639" max="7639" width="25.453125" style="160" customWidth="1"/>
    <col min="7640" max="7640" width="14.36328125" style="160" customWidth="1"/>
    <col min="7641" max="7641" width="4.54296875" style="160" customWidth="1"/>
    <col min="7642" max="7642" width="9.90625" style="160" customWidth="1"/>
    <col min="7643" max="7643" width="9.54296875" style="160" customWidth="1"/>
    <col min="7644" max="7863" width="7.90625" style="160"/>
    <col min="7864" max="7865" width="5.08984375" style="160" customWidth="1"/>
    <col min="7866" max="7866" width="5.36328125" style="160" customWidth="1"/>
    <col min="7867" max="7867" width="6.54296875" style="160" customWidth="1"/>
    <col min="7868" max="7868" width="8.6328125" style="160" customWidth="1"/>
    <col min="7869" max="7869" width="12.36328125" style="160" customWidth="1"/>
    <col min="7870" max="7870" width="10.54296875" style="160" customWidth="1"/>
    <col min="7871" max="7871" width="9.90625" style="160" customWidth="1"/>
    <col min="7872" max="7872" width="9.54296875" style="160" customWidth="1"/>
    <col min="7873" max="7878" width="8.08984375" style="160" customWidth="1"/>
    <col min="7879" max="7879" width="9.36328125" style="160" customWidth="1"/>
    <col min="7880" max="7880" width="8" style="160" customWidth="1"/>
    <col min="7881" max="7881" width="8.08984375" style="160" customWidth="1"/>
    <col min="7882" max="7882" width="7.453125" style="160" customWidth="1"/>
    <col min="7883" max="7883" width="7.6328125" style="160" customWidth="1"/>
    <col min="7884" max="7891" width="7.90625" style="160" hidden="1" customWidth="1"/>
    <col min="7892" max="7892" width="9.08984375" style="160" customWidth="1"/>
    <col min="7893" max="7893" width="8.6328125" style="160" customWidth="1"/>
    <col min="7894" max="7894" width="10.6328125" style="160" customWidth="1"/>
    <col min="7895" max="7895" width="25.453125" style="160" customWidth="1"/>
    <col min="7896" max="7896" width="14.36328125" style="160" customWidth="1"/>
    <col min="7897" max="7897" width="4.54296875" style="160" customWidth="1"/>
    <col min="7898" max="7898" width="9.90625" style="160" customWidth="1"/>
    <col min="7899" max="7899" width="9.54296875" style="160" customWidth="1"/>
    <col min="7900" max="8119" width="7.90625" style="160"/>
    <col min="8120" max="8121" width="5.08984375" style="160" customWidth="1"/>
    <col min="8122" max="8122" width="5.36328125" style="160" customWidth="1"/>
    <col min="8123" max="8123" width="6.54296875" style="160" customWidth="1"/>
    <col min="8124" max="8124" width="8.6328125" style="160" customWidth="1"/>
    <col min="8125" max="8125" width="12.36328125" style="160" customWidth="1"/>
    <col min="8126" max="8126" width="10.54296875" style="160" customWidth="1"/>
    <col min="8127" max="8127" width="9.90625" style="160" customWidth="1"/>
    <col min="8128" max="8128" width="9.54296875" style="160" customWidth="1"/>
    <col min="8129" max="8134" width="8.08984375" style="160" customWidth="1"/>
    <col min="8135" max="8135" width="9.36328125" style="160" customWidth="1"/>
    <col min="8136" max="8136" width="8" style="160" customWidth="1"/>
    <col min="8137" max="8137" width="8.08984375" style="160" customWidth="1"/>
    <col min="8138" max="8138" width="7.453125" style="160" customWidth="1"/>
    <col min="8139" max="8139" width="7.6328125" style="160" customWidth="1"/>
    <col min="8140" max="8147" width="7.90625" style="160" hidden="1" customWidth="1"/>
    <col min="8148" max="8148" width="9.08984375" style="160" customWidth="1"/>
    <col min="8149" max="8149" width="8.6328125" style="160" customWidth="1"/>
    <col min="8150" max="8150" width="10.6328125" style="160" customWidth="1"/>
    <col min="8151" max="8151" width="25.453125" style="160" customWidth="1"/>
    <col min="8152" max="8152" width="14.36328125" style="160" customWidth="1"/>
    <col min="8153" max="8153" width="4.54296875" style="160" customWidth="1"/>
    <col min="8154" max="8154" width="9.90625" style="160" customWidth="1"/>
    <col min="8155" max="8155" width="9.54296875" style="160" customWidth="1"/>
    <col min="8156" max="8375" width="7.90625" style="160"/>
    <col min="8376" max="8377" width="5.08984375" style="160" customWidth="1"/>
    <col min="8378" max="8378" width="5.36328125" style="160" customWidth="1"/>
    <col min="8379" max="8379" width="6.54296875" style="160" customWidth="1"/>
    <col min="8380" max="8380" width="8.6328125" style="160" customWidth="1"/>
    <col min="8381" max="8381" width="12.36328125" style="160" customWidth="1"/>
    <col min="8382" max="8382" width="10.54296875" style="160" customWidth="1"/>
    <col min="8383" max="8383" width="9.90625" style="160" customWidth="1"/>
    <col min="8384" max="8384" width="9.54296875" style="160" customWidth="1"/>
    <col min="8385" max="8390" width="8.08984375" style="160" customWidth="1"/>
    <col min="8391" max="8391" width="9.36328125" style="160" customWidth="1"/>
    <col min="8392" max="8392" width="8" style="160" customWidth="1"/>
    <col min="8393" max="8393" width="8.08984375" style="160" customWidth="1"/>
    <col min="8394" max="8394" width="7.453125" style="160" customWidth="1"/>
    <col min="8395" max="8395" width="7.6328125" style="160" customWidth="1"/>
    <col min="8396" max="8403" width="7.90625" style="160" hidden="1" customWidth="1"/>
    <col min="8404" max="8404" width="9.08984375" style="160" customWidth="1"/>
    <col min="8405" max="8405" width="8.6328125" style="160" customWidth="1"/>
    <col min="8406" max="8406" width="10.6328125" style="160" customWidth="1"/>
    <col min="8407" max="8407" width="25.453125" style="160" customWidth="1"/>
    <col min="8408" max="8408" width="14.36328125" style="160" customWidth="1"/>
    <col min="8409" max="8409" width="4.54296875" style="160" customWidth="1"/>
    <col min="8410" max="8410" width="9.90625" style="160" customWidth="1"/>
    <col min="8411" max="8411" width="9.54296875" style="160" customWidth="1"/>
    <col min="8412" max="8631" width="7.90625" style="160"/>
    <col min="8632" max="8633" width="5.08984375" style="160" customWidth="1"/>
    <col min="8634" max="8634" width="5.36328125" style="160" customWidth="1"/>
    <col min="8635" max="8635" width="6.54296875" style="160" customWidth="1"/>
    <col min="8636" max="8636" width="8.6328125" style="160" customWidth="1"/>
    <col min="8637" max="8637" width="12.36328125" style="160" customWidth="1"/>
    <col min="8638" max="8638" width="10.54296875" style="160" customWidth="1"/>
    <col min="8639" max="8639" width="9.90625" style="160" customWidth="1"/>
    <col min="8640" max="8640" width="9.54296875" style="160" customWidth="1"/>
    <col min="8641" max="8646" width="8.08984375" style="160" customWidth="1"/>
    <col min="8647" max="8647" width="9.36328125" style="160" customWidth="1"/>
    <col min="8648" max="8648" width="8" style="160" customWidth="1"/>
    <col min="8649" max="8649" width="8.08984375" style="160" customWidth="1"/>
    <col min="8650" max="8650" width="7.453125" style="160" customWidth="1"/>
    <col min="8651" max="8651" width="7.6328125" style="160" customWidth="1"/>
    <col min="8652" max="8659" width="7.90625" style="160" hidden="1" customWidth="1"/>
    <col min="8660" max="8660" width="9.08984375" style="160" customWidth="1"/>
    <col min="8661" max="8661" width="8.6328125" style="160" customWidth="1"/>
    <col min="8662" max="8662" width="10.6328125" style="160" customWidth="1"/>
    <col min="8663" max="8663" width="25.453125" style="160" customWidth="1"/>
    <col min="8664" max="8664" width="14.36328125" style="160" customWidth="1"/>
    <col min="8665" max="8665" width="4.54296875" style="160" customWidth="1"/>
    <col min="8666" max="8666" width="9.90625" style="160" customWidth="1"/>
    <col min="8667" max="8667" width="9.54296875" style="160" customWidth="1"/>
    <col min="8668" max="8887" width="7.90625" style="160"/>
    <col min="8888" max="8889" width="5.08984375" style="160" customWidth="1"/>
    <col min="8890" max="8890" width="5.36328125" style="160" customWidth="1"/>
    <col min="8891" max="8891" width="6.54296875" style="160" customWidth="1"/>
    <col min="8892" max="8892" width="8.6328125" style="160" customWidth="1"/>
    <col min="8893" max="8893" width="12.36328125" style="160" customWidth="1"/>
    <col min="8894" max="8894" width="10.54296875" style="160" customWidth="1"/>
    <col min="8895" max="8895" width="9.90625" style="160" customWidth="1"/>
    <col min="8896" max="8896" width="9.54296875" style="160" customWidth="1"/>
    <col min="8897" max="8902" width="8.08984375" style="160" customWidth="1"/>
    <col min="8903" max="8903" width="9.36328125" style="160" customWidth="1"/>
    <col min="8904" max="8904" width="8" style="160" customWidth="1"/>
    <col min="8905" max="8905" width="8.08984375" style="160" customWidth="1"/>
    <col min="8906" max="8906" width="7.453125" style="160" customWidth="1"/>
    <col min="8907" max="8907" width="7.6328125" style="160" customWidth="1"/>
    <col min="8908" max="8915" width="7.90625" style="160" hidden="1" customWidth="1"/>
    <col min="8916" max="8916" width="9.08984375" style="160" customWidth="1"/>
    <col min="8917" max="8917" width="8.6328125" style="160" customWidth="1"/>
    <col min="8918" max="8918" width="10.6328125" style="160" customWidth="1"/>
    <col min="8919" max="8919" width="25.453125" style="160" customWidth="1"/>
    <col min="8920" max="8920" width="14.36328125" style="160" customWidth="1"/>
    <col min="8921" max="8921" width="4.54296875" style="160" customWidth="1"/>
    <col min="8922" max="8922" width="9.90625" style="160" customWidth="1"/>
    <col min="8923" max="8923" width="9.54296875" style="160" customWidth="1"/>
    <col min="8924" max="9143" width="7.90625" style="160"/>
    <col min="9144" max="9145" width="5.08984375" style="160" customWidth="1"/>
    <col min="9146" max="9146" width="5.36328125" style="160" customWidth="1"/>
    <col min="9147" max="9147" width="6.54296875" style="160" customWidth="1"/>
    <col min="9148" max="9148" width="8.6328125" style="160" customWidth="1"/>
    <col min="9149" max="9149" width="12.36328125" style="160" customWidth="1"/>
    <col min="9150" max="9150" width="10.54296875" style="160" customWidth="1"/>
    <col min="9151" max="9151" width="9.90625" style="160" customWidth="1"/>
    <col min="9152" max="9152" width="9.54296875" style="160" customWidth="1"/>
    <col min="9153" max="9158" width="8.08984375" style="160" customWidth="1"/>
    <col min="9159" max="9159" width="9.36328125" style="160" customWidth="1"/>
    <col min="9160" max="9160" width="8" style="160" customWidth="1"/>
    <col min="9161" max="9161" width="8.08984375" style="160" customWidth="1"/>
    <col min="9162" max="9162" width="7.453125" style="160" customWidth="1"/>
    <col min="9163" max="9163" width="7.6328125" style="160" customWidth="1"/>
    <col min="9164" max="9171" width="7.90625" style="160" hidden="1" customWidth="1"/>
    <col min="9172" max="9172" width="9.08984375" style="160" customWidth="1"/>
    <col min="9173" max="9173" width="8.6328125" style="160" customWidth="1"/>
    <col min="9174" max="9174" width="10.6328125" style="160" customWidth="1"/>
    <col min="9175" max="9175" width="25.453125" style="160" customWidth="1"/>
    <col min="9176" max="9176" width="14.36328125" style="160" customWidth="1"/>
    <col min="9177" max="9177" width="4.54296875" style="160" customWidth="1"/>
    <col min="9178" max="9178" width="9.90625" style="160" customWidth="1"/>
    <col min="9179" max="9179" width="9.54296875" style="160" customWidth="1"/>
    <col min="9180" max="9399" width="7.90625" style="160"/>
    <col min="9400" max="9401" width="5.08984375" style="160" customWidth="1"/>
    <col min="9402" max="9402" width="5.36328125" style="160" customWidth="1"/>
    <col min="9403" max="9403" width="6.54296875" style="160" customWidth="1"/>
    <col min="9404" max="9404" width="8.6328125" style="160" customWidth="1"/>
    <col min="9405" max="9405" width="12.36328125" style="160" customWidth="1"/>
    <col min="9406" max="9406" width="10.54296875" style="160" customWidth="1"/>
    <col min="9407" max="9407" width="9.90625" style="160" customWidth="1"/>
    <col min="9408" max="9408" width="9.54296875" style="160" customWidth="1"/>
    <col min="9409" max="9414" width="8.08984375" style="160" customWidth="1"/>
    <col min="9415" max="9415" width="9.36328125" style="160" customWidth="1"/>
    <col min="9416" max="9416" width="8" style="160" customWidth="1"/>
    <col min="9417" max="9417" width="8.08984375" style="160" customWidth="1"/>
    <col min="9418" max="9418" width="7.453125" style="160" customWidth="1"/>
    <col min="9419" max="9419" width="7.6328125" style="160" customWidth="1"/>
    <col min="9420" max="9427" width="7.90625" style="160" hidden="1" customWidth="1"/>
    <col min="9428" max="9428" width="9.08984375" style="160" customWidth="1"/>
    <col min="9429" max="9429" width="8.6328125" style="160" customWidth="1"/>
    <col min="9430" max="9430" width="10.6328125" style="160" customWidth="1"/>
    <col min="9431" max="9431" width="25.453125" style="160" customWidth="1"/>
    <col min="9432" max="9432" width="14.36328125" style="160" customWidth="1"/>
    <col min="9433" max="9433" width="4.54296875" style="160" customWidth="1"/>
    <col min="9434" max="9434" width="9.90625" style="160" customWidth="1"/>
    <col min="9435" max="9435" width="9.54296875" style="160" customWidth="1"/>
    <col min="9436" max="9655" width="7.90625" style="160"/>
    <col min="9656" max="9657" width="5.08984375" style="160" customWidth="1"/>
    <col min="9658" max="9658" width="5.36328125" style="160" customWidth="1"/>
    <col min="9659" max="9659" width="6.54296875" style="160" customWidth="1"/>
    <col min="9660" max="9660" width="8.6328125" style="160" customWidth="1"/>
    <col min="9661" max="9661" width="12.36328125" style="160" customWidth="1"/>
    <col min="9662" max="9662" width="10.54296875" style="160" customWidth="1"/>
    <col min="9663" max="9663" width="9.90625" style="160" customWidth="1"/>
    <col min="9664" max="9664" width="9.54296875" style="160" customWidth="1"/>
    <col min="9665" max="9670" width="8.08984375" style="160" customWidth="1"/>
    <col min="9671" max="9671" width="9.36328125" style="160" customWidth="1"/>
    <col min="9672" max="9672" width="8" style="160" customWidth="1"/>
    <col min="9673" max="9673" width="8.08984375" style="160" customWidth="1"/>
    <col min="9674" max="9674" width="7.453125" style="160" customWidth="1"/>
    <col min="9675" max="9675" width="7.6328125" style="160" customWidth="1"/>
    <col min="9676" max="9683" width="7.90625" style="160" hidden="1" customWidth="1"/>
    <col min="9684" max="9684" width="9.08984375" style="160" customWidth="1"/>
    <col min="9685" max="9685" width="8.6328125" style="160" customWidth="1"/>
    <col min="9686" max="9686" width="10.6328125" style="160" customWidth="1"/>
    <col min="9687" max="9687" width="25.453125" style="160" customWidth="1"/>
    <col min="9688" max="9688" width="14.36328125" style="160" customWidth="1"/>
    <col min="9689" max="9689" width="4.54296875" style="160" customWidth="1"/>
    <col min="9690" max="9690" width="9.90625" style="160" customWidth="1"/>
    <col min="9691" max="9691" width="9.54296875" style="160" customWidth="1"/>
    <col min="9692" max="9911" width="7.90625" style="160"/>
    <col min="9912" max="9913" width="5.08984375" style="160" customWidth="1"/>
    <col min="9914" max="9914" width="5.36328125" style="160" customWidth="1"/>
    <col min="9915" max="9915" width="6.54296875" style="160" customWidth="1"/>
    <col min="9916" max="9916" width="8.6328125" style="160" customWidth="1"/>
    <col min="9917" max="9917" width="12.36328125" style="160" customWidth="1"/>
    <col min="9918" max="9918" width="10.54296875" style="160" customWidth="1"/>
    <col min="9919" max="9919" width="9.90625" style="160" customWidth="1"/>
    <col min="9920" max="9920" width="9.54296875" style="160" customWidth="1"/>
    <col min="9921" max="9926" width="8.08984375" style="160" customWidth="1"/>
    <col min="9927" max="9927" width="9.36328125" style="160" customWidth="1"/>
    <col min="9928" max="9928" width="8" style="160" customWidth="1"/>
    <col min="9929" max="9929" width="8.08984375" style="160" customWidth="1"/>
    <col min="9930" max="9930" width="7.453125" style="160" customWidth="1"/>
    <col min="9931" max="9931" width="7.6328125" style="160" customWidth="1"/>
    <col min="9932" max="9939" width="7.90625" style="160" hidden="1" customWidth="1"/>
    <col min="9940" max="9940" width="9.08984375" style="160" customWidth="1"/>
    <col min="9941" max="9941" width="8.6328125" style="160" customWidth="1"/>
    <col min="9942" max="9942" width="10.6328125" style="160" customWidth="1"/>
    <col min="9943" max="9943" width="25.453125" style="160" customWidth="1"/>
    <col min="9944" max="9944" width="14.36328125" style="160" customWidth="1"/>
    <col min="9945" max="9945" width="4.54296875" style="160" customWidth="1"/>
    <col min="9946" max="9946" width="9.90625" style="160" customWidth="1"/>
    <col min="9947" max="9947" width="9.54296875" style="160" customWidth="1"/>
    <col min="9948" max="10167" width="7.90625" style="160"/>
    <col min="10168" max="10169" width="5.08984375" style="160" customWidth="1"/>
    <col min="10170" max="10170" width="5.36328125" style="160" customWidth="1"/>
    <col min="10171" max="10171" width="6.54296875" style="160" customWidth="1"/>
    <col min="10172" max="10172" width="8.6328125" style="160" customWidth="1"/>
    <col min="10173" max="10173" width="12.36328125" style="160" customWidth="1"/>
    <col min="10174" max="10174" width="10.54296875" style="160" customWidth="1"/>
    <col min="10175" max="10175" width="9.90625" style="160" customWidth="1"/>
    <col min="10176" max="10176" width="9.54296875" style="160" customWidth="1"/>
    <col min="10177" max="10182" width="8.08984375" style="160" customWidth="1"/>
    <col min="10183" max="10183" width="9.36328125" style="160" customWidth="1"/>
    <col min="10184" max="10184" width="8" style="160" customWidth="1"/>
    <col min="10185" max="10185" width="8.08984375" style="160" customWidth="1"/>
    <col min="10186" max="10186" width="7.453125" style="160" customWidth="1"/>
    <col min="10187" max="10187" width="7.6328125" style="160" customWidth="1"/>
    <col min="10188" max="10195" width="7.90625" style="160" hidden="1" customWidth="1"/>
    <col min="10196" max="10196" width="9.08984375" style="160" customWidth="1"/>
    <col min="10197" max="10197" width="8.6328125" style="160" customWidth="1"/>
    <col min="10198" max="10198" width="10.6328125" style="160" customWidth="1"/>
    <col min="10199" max="10199" width="25.453125" style="160" customWidth="1"/>
    <col min="10200" max="10200" width="14.36328125" style="160" customWidth="1"/>
    <col min="10201" max="10201" width="4.54296875" style="160" customWidth="1"/>
    <col min="10202" max="10202" width="9.90625" style="160" customWidth="1"/>
    <col min="10203" max="10203" width="9.54296875" style="160" customWidth="1"/>
    <col min="10204" max="10423" width="7.90625" style="160"/>
    <col min="10424" max="10425" width="5.08984375" style="160" customWidth="1"/>
    <col min="10426" max="10426" width="5.36328125" style="160" customWidth="1"/>
    <col min="10427" max="10427" width="6.54296875" style="160" customWidth="1"/>
    <col min="10428" max="10428" width="8.6328125" style="160" customWidth="1"/>
    <col min="10429" max="10429" width="12.36328125" style="160" customWidth="1"/>
    <col min="10430" max="10430" width="10.54296875" style="160" customWidth="1"/>
    <col min="10431" max="10431" width="9.90625" style="160" customWidth="1"/>
    <col min="10432" max="10432" width="9.54296875" style="160" customWidth="1"/>
    <col min="10433" max="10438" width="8.08984375" style="160" customWidth="1"/>
    <col min="10439" max="10439" width="9.36328125" style="160" customWidth="1"/>
    <col min="10440" max="10440" width="8" style="160" customWidth="1"/>
    <col min="10441" max="10441" width="8.08984375" style="160" customWidth="1"/>
    <col min="10442" max="10442" width="7.453125" style="160" customWidth="1"/>
    <col min="10443" max="10443" width="7.6328125" style="160" customWidth="1"/>
    <col min="10444" max="10451" width="7.90625" style="160" hidden="1" customWidth="1"/>
    <col min="10452" max="10452" width="9.08984375" style="160" customWidth="1"/>
    <col min="10453" max="10453" width="8.6328125" style="160" customWidth="1"/>
    <col min="10454" max="10454" width="10.6328125" style="160" customWidth="1"/>
    <col min="10455" max="10455" width="25.453125" style="160" customWidth="1"/>
    <col min="10456" max="10456" width="14.36328125" style="160" customWidth="1"/>
    <col min="10457" max="10457" width="4.54296875" style="160" customWidth="1"/>
    <col min="10458" max="10458" width="9.90625" style="160" customWidth="1"/>
    <col min="10459" max="10459" width="9.54296875" style="160" customWidth="1"/>
    <col min="10460" max="10679" width="7.90625" style="160"/>
    <col min="10680" max="10681" width="5.08984375" style="160" customWidth="1"/>
    <col min="10682" max="10682" width="5.36328125" style="160" customWidth="1"/>
    <col min="10683" max="10683" width="6.54296875" style="160" customWidth="1"/>
    <col min="10684" max="10684" width="8.6328125" style="160" customWidth="1"/>
    <col min="10685" max="10685" width="12.36328125" style="160" customWidth="1"/>
    <col min="10686" max="10686" width="10.54296875" style="160" customWidth="1"/>
    <col min="10687" max="10687" width="9.90625" style="160" customWidth="1"/>
    <col min="10688" max="10688" width="9.54296875" style="160" customWidth="1"/>
    <col min="10689" max="10694" width="8.08984375" style="160" customWidth="1"/>
    <col min="10695" max="10695" width="9.36328125" style="160" customWidth="1"/>
    <col min="10696" max="10696" width="8" style="160" customWidth="1"/>
    <col min="10697" max="10697" width="8.08984375" style="160" customWidth="1"/>
    <col min="10698" max="10698" width="7.453125" style="160" customWidth="1"/>
    <col min="10699" max="10699" width="7.6328125" style="160" customWidth="1"/>
    <col min="10700" max="10707" width="7.90625" style="160" hidden="1" customWidth="1"/>
    <col min="10708" max="10708" width="9.08984375" style="160" customWidth="1"/>
    <col min="10709" max="10709" width="8.6328125" style="160" customWidth="1"/>
    <col min="10710" max="10710" width="10.6328125" style="160" customWidth="1"/>
    <col min="10711" max="10711" width="25.453125" style="160" customWidth="1"/>
    <col min="10712" max="10712" width="14.36328125" style="160" customWidth="1"/>
    <col min="10713" max="10713" width="4.54296875" style="160" customWidth="1"/>
    <col min="10714" max="10714" width="9.90625" style="160" customWidth="1"/>
    <col min="10715" max="10715" width="9.54296875" style="160" customWidth="1"/>
    <col min="10716" max="10935" width="7.90625" style="160"/>
    <col min="10936" max="10937" width="5.08984375" style="160" customWidth="1"/>
    <col min="10938" max="10938" width="5.36328125" style="160" customWidth="1"/>
    <col min="10939" max="10939" width="6.54296875" style="160" customWidth="1"/>
    <col min="10940" max="10940" width="8.6328125" style="160" customWidth="1"/>
    <col min="10941" max="10941" width="12.36328125" style="160" customWidth="1"/>
    <col min="10942" max="10942" width="10.54296875" style="160" customWidth="1"/>
    <col min="10943" max="10943" width="9.90625" style="160" customWidth="1"/>
    <col min="10944" max="10944" width="9.54296875" style="160" customWidth="1"/>
    <col min="10945" max="10950" width="8.08984375" style="160" customWidth="1"/>
    <col min="10951" max="10951" width="9.36328125" style="160" customWidth="1"/>
    <col min="10952" max="10952" width="8" style="160" customWidth="1"/>
    <col min="10953" max="10953" width="8.08984375" style="160" customWidth="1"/>
    <col min="10954" max="10954" width="7.453125" style="160" customWidth="1"/>
    <col min="10955" max="10955" width="7.6328125" style="160" customWidth="1"/>
    <col min="10956" max="10963" width="7.90625" style="160" hidden="1" customWidth="1"/>
    <col min="10964" max="10964" width="9.08984375" style="160" customWidth="1"/>
    <col min="10965" max="10965" width="8.6328125" style="160" customWidth="1"/>
    <col min="10966" max="10966" width="10.6328125" style="160" customWidth="1"/>
    <col min="10967" max="10967" width="25.453125" style="160" customWidth="1"/>
    <col min="10968" max="10968" width="14.36328125" style="160" customWidth="1"/>
    <col min="10969" max="10969" width="4.54296875" style="160" customWidth="1"/>
    <col min="10970" max="10970" width="9.90625" style="160" customWidth="1"/>
    <col min="10971" max="10971" width="9.54296875" style="160" customWidth="1"/>
    <col min="10972" max="11191" width="7.90625" style="160"/>
    <col min="11192" max="11193" width="5.08984375" style="160" customWidth="1"/>
    <col min="11194" max="11194" width="5.36328125" style="160" customWidth="1"/>
    <col min="11195" max="11195" width="6.54296875" style="160" customWidth="1"/>
    <col min="11196" max="11196" width="8.6328125" style="160" customWidth="1"/>
    <col min="11197" max="11197" width="12.36328125" style="160" customWidth="1"/>
    <col min="11198" max="11198" width="10.54296875" style="160" customWidth="1"/>
    <col min="11199" max="11199" width="9.90625" style="160" customWidth="1"/>
    <col min="11200" max="11200" width="9.54296875" style="160" customWidth="1"/>
    <col min="11201" max="11206" width="8.08984375" style="160" customWidth="1"/>
    <col min="11207" max="11207" width="9.36328125" style="160" customWidth="1"/>
    <col min="11208" max="11208" width="8" style="160" customWidth="1"/>
    <col min="11209" max="11209" width="8.08984375" style="160" customWidth="1"/>
    <col min="11210" max="11210" width="7.453125" style="160" customWidth="1"/>
    <col min="11211" max="11211" width="7.6328125" style="160" customWidth="1"/>
    <col min="11212" max="11219" width="7.90625" style="160" hidden="1" customWidth="1"/>
    <col min="11220" max="11220" width="9.08984375" style="160" customWidth="1"/>
    <col min="11221" max="11221" width="8.6328125" style="160" customWidth="1"/>
    <col min="11222" max="11222" width="10.6328125" style="160" customWidth="1"/>
    <col min="11223" max="11223" width="25.453125" style="160" customWidth="1"/>
    <col min="11224" max="11224" width="14.36328125" style="160" customWidth="1"/>
    <col min="11225" max="11225" width="4.54296875" style="160" customWidth="1"/>
    <col min="11226" max="11226" width="9.90625" style="160" customWidth="1"/>
    <col min="11227" max="11227" width="9.54296875" style="160" customWidth="1"/>
    <col min="11228" max="11447" width="7.90625" style="160"/>
    <col min="11448" max="11449" width="5.08984375" style="160" customWidth="1"/>
    <col min="11450" max="11450" width="5.36328125" style="160" customWidth="1"/>
    <col min="11451" max="11451" width="6.54296875" style="160" customWidth="1"/>
    <col min="11452" max="11452" width="8.6328125" style="160" customWidth="1"/>
    <col min="11453" max="11453" width="12.36328125" style="160" customWidth="1"/>
    <col min="11454" max="11454" width="10.54296875" style="160" customWidth="1"/>
    <col min="11455" max="11455" width="9.90625" style="160" customWidth="1"/>
    <col min="11456" max="11456" width="9.54296875" style="160" customWidth="1"/>
    <col min="11457" max="11462" width="8.08984375" style="160" customWidth="1"/>
    <col min="11463" max="11463" width="9.36328125" style="160" customWidth="1"/>
    <col min="11464" max="11464" width="8" style="160" customWidth="1"/>
    <col min="11465" max="11465" width="8.08984375" style="160" customWidth="1"/>
    <col min="11466" max="11466" width="7.453125" style="160" customWidth="1"/>
    <col min="11467" max="11467" width="7.6328125" style="160" customWidth="1"/>
    <col min="11468" max="11475" width="7.90625" style="160" hidden="1" customWidth="1"/>
    <col min="11476" max="11476" width="9.08984375" style="160" customWidth="1"/>
    <col min="11477" max="11477" width="8.6328125" style="160" customWidth="1"/>
    <col min="11478" max="11478" width="10.6328125" style="160" customWidth="1"/>
    <col min="11479" max="11479" width="25.453125" style="160" customWidth="1"/>
    <col min="11480" max="11480" width="14.36328125" style="160" customWidth="1"/>
    <col min="11481" max="11481" width="4.54296875" style="160" customWidth="1"/>
    <col min="11482" max="11482" width="9.90625" style="160" customWidth="1"/>
    <col min="11483" max="11483" width="9.54296875" style="160" customWidth="1"/>
    <col min="11484" max="11703" width="7.90625" style="160"/>
    <col min="11704" max="11705" width="5.08984375" style="160" customWidth="1"/>
    <col min="11706" max="11706" width="5.36328125" style="160" customWidth="1"/>
    <col min="11707" max="11707" width="6.54296875" style="160" customWidth="1"/>
    <col min="11708" max="11708" width="8.6328125" style="160" customWidth="1"/>
    <col min="11709" max="11709" width="12.36328125" style="160" customWidth="1"/>
    <col min="11710" max="11710" width="10.54296875" style="160" customWidth="1"/>
    <col min="11711" max="11711" width="9.90625" style="160" customWidth="1"/>
    <col min="11712" max="11712" width="9.54296875" style="160" customWidth="1"/>
    <col min="11713" max="11718" width="8.08984375" style="160" customWidth="1"/>
    <col min="11719" max="11719" width="9.36328125" style="160" customWidth="1"/>
    <col min="11720" max="11720" width="8" style="160" customWidth="1"/>
    <col min="11721" max="11721" width="8.08984375" style="160" customWidth="1"/>
    <col min="11722" max="11722" width="7.453125" style="160" customWidth="1"/>
    <col min="11723" max="11723" width="7.6328125" style="160" customWidth="1"/>
    <col min="11724" max="11731" width="7.90625" style="160" hidden="1" customWidth="1"/>
    <col min="11732" max="11732" width="9.08984375" style="160" customWidth="1"/>
    <col min="11733" max="11733" width="8.6328125" style="160" customWidth="1"/>
    <col min="11734" max="11734" width="10.6328125" style="160" customWidth="1"/>
    <col min="11735" max="11735" width="25.453125" style="160" customWidth="1"/>
    <col min="11736" max="11736" width="14.36328125" style="160" customWidth="1"/>
    <col min="11737" max="11737" width="4.54296875" style="160" customWidth="1"/>
    <col min="11738" max="11738" width="9.90625" style="160" customWidth="1"/>
    <col min="11739" max="11739" width="9.54296875" style="160" customWidth="1"/>
    <col min="11740" max="11959" width="7.90625" style="160"/>
    <col min="11960" max="11961" width="5.08984375" style="160" customWidth="1"/>
    <col min="11962" max="11962" width="5.36328125" style="160" customWidth="1"/>
    <col min="11963" max="11963" width="6.54296875" style="160" customWidth="1"/>
    <col min="11964" max="11964" width="8.6328125" style="160" customWidth="1"/>
    <col min="11965" max="11965" width="12.36328125" style="160" customWidth="1"/>
    <col min="11966" max="11966" width="10.54296875" style="160" customWidth="1"/>
    <col min="11967" max="11967" width="9.90625" style="160" customWidth="1"/>
    <col min="11968" max="11968" width="9.54296875" style="160" customWidth="1"/>
    <col min="11969" max="11974" width="8.08984375" style="160" customWidth="1"/>
    <col min="11975" max="11975" width="9.36328125" style="160" customWidth="1"/>
    <col min="11976" max="11976" width="8" style="160" customWidth="1"/>
    <col min="11977" max="11977" width="8.08984375" style="160" customWidth="1"/>
    <col min="11978" max="11978" width="7.453125" style="160" customWidth="1"/>
    <col min="11979" max="11979" width="7.6328125" style="160" customWidth="1"/>
    <col min="11980" max="11987" width="7.90625" style="160" hidden="1" customWidth="1"/>
    <col min="11988" max="11988" width="9.08984375" style="160" customWidth="1"/>
    <col min="11989" max="11989" width="8.6328125" style="160" customWidth="1"/>
    <col min="11990" max="11990" width="10.6328125" style="160" customWidth="1"/>
    <col min="11991" max="11991" width="25.453125" style="160" customWidth="1"/>
    <col min="11992" max="11992" width="14.36328125" style="160" customWidth="1"/>
    <col min="11993" max="11993" width="4.54296875" style="160" customWidth="1"/>
    <col min="11994" max="11994" width="9.90625" style="160" customWidth="1"/>
    <col min="11995" max="11995" width="9.54296875" style="160" customWidth="1"/>
    <col min="11996" max="12215" width="7.90625" style="160"/>
    <col min="12216" max="12217" width="5.08984375" style="160" customWidth="1"/>
    <col min="12218" max="12218" width="5.36328125" style="160" customWidth="1"/>
    <col min="12219" max="12219" width="6.54296875" style="160" customWidth="1"/>
    <col min="12220" max="12220" width="8.6328125" style="160" customWidth="1"/>
    <col min="12221" max="12221" width="12.36328125" style="160" customWidth="1"/>
    <col min="12222" max="12222" width="10.54296875" style="160" customWidth="1"/>
    <col min="12223" max="12223" width="9.90625" style="160" customWidth="1"/>
    <col min="12224" max="12224" width="9.54296875" style="160" customWidth="1"/>
    <col min="12225" max="12230" width="8.08984375" style="160" customWidth="1"/>
    <col min="12231" max="12231" width="9.36328125" style="160" customWidth="1"/>
    <col min="12232" max="12232" width="8" style="160" customWidth="1"/>
    <col min="12233" max="12233" width="8.08984375" style="160" customWidth="1"/>
    <col min="12234" max="12234" width="7.453125" style="160" customWidth="1"/>
    <col min="12235" max="12235" width="7.6328125" style="160" customWidth="1"/>
    <col min="12236" max="12243" width="7.90625" style="160" hidden="1" customWidth="1"/>
    <col min="12244" max="12244" width="9.08984375" style="160" customWidth="1"/>
    <col min="12245" max="12245" width="8.6328125" style="160" customWidth="1"/>
    <col min="12246" max="12246" width="10.6328125" style="160" customWidth="1"/>
    <col min="12247" max="12247" width="25.453125" style="160" customWidth="1"/>
    <col min="12248" max="12248" width="14.36328125" style="160" customWidth="1"/>
    <col min="12249" max="12249" width="4.54296875" style="160" customWidth="1"/>
    <col min="12250" max="12250" width="9.90625" style="160" customWidth="1"/>
    <col min="12251" max="12251" width="9.54296875" style="160" customWidth="1"/>
    <col min="12252" max="12471" width="7.90625" style="160"/>
    <col min="12472" max="12473" width="5.08984375" style="160" customWidth="1"/>
    <col min="12474" max="12474" width="5.36328125" style="160" customWidth="1"/>
    <col min="12475" max="12475" width="6.54296875" style="160" customWidth="1"/>
    <col min="12476" max="12476" width="8.6328125" style="160" customWidth="1"/>
    <col min="12477" max="12477" width="12.36328125" style="160" customWidth="1"/>
    <col min="12478" max="12478" width="10.54296875" style="160" customWidth="1"/>
    <col min="12479" max="12479" width="9.90625" style="160" customWidth="1"/>
    <col min="12480" max="12480" width="9.54296875" style="160" customWidth="1"/>
    <col min="12481" max="12486" width="8.08984375" style="160" customWidth="1"/>
    <col min="12487" max="12487" width="9.36328125" style="160" customWidth="1"/>
    <col min="12488" max="12488" width="8" style="160" customWidth="1"/>
    <col min="12489" max="12489" width="8.08984375" style="160" customWidth="1"/>
    <col min="12490" max="12490" width="7.453125" style="160" customWidth="1"/>
    <col min="12491" max="12491" width="7.6328125" style="160" customWidth="1"/>
    <col min="12492" max="12499" width="7.90625" style="160" hidden="1" customWidth="1"/>
    <col min="12500" max="12500" width="9.08984375" style="160" customWidth="1"/>
    <col min="12501" max="12501" width="8.6328125" style="160" customWidth="1"/>
    <col min="12502" max="12502" width="10.6328125" style="160" customWidth="1"/>
    <col min="12503" max="12503" width="25.453125" style="160" customWidth="1"/>
    <col min="12504" max="12504" width="14.36328125" style="160" customWidth="1"/>
    <col min="12505" max="12505" width="4.54296875" style="160" customWidth="1"/>
    <col min="12506" max="12506" width="9.90625" style="160" customWidth="1"/>
    <col min="12507" max="12507" width="9.54296875" style="160" customWidth="1"/>
    <col min="12508" max="12727" width="7.90625" style="160"/>
    <col min="12728" max="12729" width="5.08984375" style="160" customWidth="1"/>
    <col min="12730" max="12730" width="5.36328125" style="160" customWidth="1"/>
    <col min="12731" max="12731" width="6.54296875" style="160" customWidth="1"/>
    <col min="12732" max="12732" width="8.6328125" style="160" customWidth="1"/>
    <col min="12733" max="12733" width="12.36328125" style="160" customWidth="1"/>
    <col min="12734" max="12734" width="10.54296875" style="160" customWidth="1"/>
    <col min="12735" max="12735" width="9.90625" style="160" customWidth="1"/>
    <col min="12736" max="12736" width="9.54296875" style="160" customWidth="1"/>
    <col min="12737" max="12742" width="8.08984375" style="160" customWidth="1"/>
    <col min="12743" max="12743" width="9.36328125" style="160" customWidth="1"/>
    <col min="12744" max="12744" width="8" style="160" customWidth="1"/>
    <col min="12745" max="12745" width="8.08984375" style="160" customWidth="1"/>
    <col min="12746" max="12746" width="7.453125" style="160" customWidth="1"/>
    <col min="12747" max="12747" width="7.6328125" style="160" customWidth="1"/>
    <col min="12748" max="12755" width="7.90625" style="160" hidden="1" customWidth="1"/>
    <col min="12756" max="12756" width="9.08984375" style="160" customWidth="1"/>
    <col min="12757" max="12757" width="8.6328125" style="160" customWidth="1"/>
    <col min="12758" max="12758" width="10.6328125" style="160" customWidth="1"/>
    <col min="12759" max="12759" width="25.453125" style="160" customWidth="1"/>
    <col min="12760" max="12760" width="14.36328125" style="160" customWidth="1"/>
    <col min="12761" max="12761" width="4.54296875" style="160" customWidth="1"/>
    <col min="12762" max="12762" width="9.90625" style="160" customWidth="1"/>
    <col min="12763" max="12763" width="9.54296875" style="160" customWidth="1"/>
    <col min="12764" max="12983" width="7.90625" style="160"/>
    <col min="12984" max="12985" width="5.08984375" style="160" customWidth="1"/>
    <col min="12986" max="12986" width="5.36328125" style="160" customWidth="1"/>
    <col min="12987" max="12987" width="6.54296875" style="160" customWidth="1"/>
    <col min="12988" max="12988" width="8.6328125" style="160" customWidth="1"/>
    <col min="12989" max="12989" width="12.36328125" style="160" customWidth="1"/>
    <col min="12990" max="12990" width="10.54296875" style="160" customWidth="1"/>
    <col min="12991" max="12991" width="9.90625" style="160" customWidth="1"/>
    <col min="12992" max="12992" width="9.54296875" style="160" customWidth="1"/>
    <col min="12993" max="12998" width="8.08984375" style="160" customWidth="1"/>
    <col min="12999" max="12999" width="9.36328125" style="160" customWidth="1"/>
    <col min="13000" max="13000" width="8" style="160" customWidth="1"/>
    <col min="13001" max="13001" width="8.08984375" style="160" customWidth="1"/>
    <col min="13002" max="13002" width="7.453125" style="160" customWidth="1"/>
    <col min="13003" max="13003" width="7.6328125" style="160" customWidth="1"/>
    <col min="13004" max="13011" width="7.90625" style="160" hidden="1" customWidth="1"/>
    <col min="13012" max="13012" width="9.08984375" style="160" customWidth="1"/>
    <col min="13013" max="13013" width="8.6328125" style="160" customWidth="1"/>
    <col min="13014" max="13014" width="10.6328125" style="160" customWidth="1"/>
    <col min="13015" max="13015" width="25.453125" style="160" customWidth="1"/>
    <col min="13016" max="13016" width="14.36328125" style="160" customWidth="1"/>
    <col min="13017" max="13017" width="4.54296875" style="160" customWidth="1"/>
    <col min="13018" max="13018" width="9.90625" style="160" customWidth="1"/>
    <col min="13019" max="13019" width="9.54296875" style="160" customWidth="1"/>
    <col min="13020" max="13239" width="7.90625" style="160"/>
    <col min="13240" max="13241" width="5.08984375" style="160" customWidth="1"/>
    <col min="13242" max="13242" width="5.36328125" style="160" customWidth="1"/>
    <col min="13243" max="13243" width="6.54296875" style="160" customWidth="1"/>
    <col min="13244" max="13244" width="8.6328125" style="160" customWidth="1"/>
    <col min="13245" max="13245" width="12.36328125" style="160" customWidth="1"/>
    <col min="13246" max="13246" width="10.54296875" style="160" customWidth="1"/>
    <col min="13247" max="13247" width="9.90625" style="160" customWidth="1"/>
    <col min="13248" max="13248" width="9.54296875" style="160" customWidth="1"/>
    <col min="13249" max="13254" width="8.08984375" style="160" customWidth="1"/>
    <col min="13255" max="13255" width="9.36328125" style="160" customWidth="1"/>
    <col min="13256" max="13256" width="8" style="160" customWidth="1"/>
    <col min="13257" max="13257" width="8.08984375" style="160" customWidth="1"/>
    <col min="13258" max="13258" width="7.453125" style="160" customWidth="1"/>
    <col min="13259" max="13259" width="7.6328125" style="160" customWidth="1"/>
    <col min="13260" max="13267" width="7.90625" style="160" hidden="1" customWidth="1"/>
    <col min="13268" max="13268" width="9.08984375" style="160" customWidth="1"/>
    <col min="13269" max="13269" width="8.6328125" style="160" customWidth="1"/>
    <col min="13270" max="13270" width="10.6328125" style="160" customWidth="1"/>
    <col min="13271" max="13271" width="25.453125" style="160" customWidth="1"/>
    <col min="13272" max="13272" width="14.36328125" style="160" customWidth="1"/>
    <col min="13273" max="13273" width="4.54296875" style="160" customWidth="1"/>
    <col min="13274" max="13274" width="9.90625" style="160" customWidth="1"/>
    <col min="13275" max="13275" width="9.54296875" style="160" customWidth="1"/>
    <col min="13276" max="13495" width="7.90625" style="160"/>
    <col min="13496" max="13497" width="5.08984375" style="160" customWidth="1"/>
    <col min="13498" max="13498" width="5.36328125" style="160" customWidth="1"/>
    <col min="13499" max="13499" width="6.54296875" style="160" customWidth="1"/>
    <col min="13500" max="13500" width="8.6328125" style="160" customWidth="1"/>
    <col min="13501" max="13501" width="12.36328125" style="160" customWidth="1"/>
    <col min="13502" max="13502" width="10.54296875" style="160" customWidth="1"/>
    <col min="13503" max="13503" width="9.90625" style="160" customWidth="1"/>
    <col min="13504" max="13504" width="9.54296875" style="160" customWidth="1"/>
    <col min="13505" max="13510" width="8.08984375" style="160" customWidth="1"/>
    <col min="13511" max="13511" width="9.36328125" style="160" customWidth="1"/>
    <col min="13512" max="13512" width="8" style="160" customWidth="1"/>
    <col min="13513" max="13513" width="8.08984375" style="160" customWidth="1"/>
    <col min="13514" max="13514" width="7.453125" style="160" customWidth="1"/>
    <col min="13515" max="13515" width="7.6328125" style="160" customWidth="1"/>
    <col min="13516" max="13523" width="7.90625" style="160" hidden="1" customWidth="1"/>
    <col min="13524" max="13524" width="9.08984375" style="160" customWidth="1"/>
    <col min="13525" max="13525" width="8.6328125" style="160" customWidth="1"/>
    <col min="13526" max="13526" width="10.6328125" style="160" customWidth="1"/>
    <col min="13527" max="13527" width="25.453125" style="160" customWidth="1"/>
    <col min="13528" max="13528" width="14.36328125" style="160" customWidth="1"/>
    <col min="13529" max="13529" width="4.54296875" style="160" customWidth="1"/>
    <col min="13530" max="13530" width="9.90625" style="160" customWidth="1"/>
    <col min="13531" max="13531" width="9.54296875" style="160" customWidth="1"/>
    <col min="13532" max="13751" width="7.90625" style="160"/>
    <col min="13752" max="13753" width="5.08984375" style="160" customWidth="1"/>
    <col min="13754" max="13754" width="5.36328125" style="160" customWidth="1"/>
    <col min="13755" max="13755" width="6.54296875" style="160" customWidth="1"/>
    <col min="13756" max="13756" width="8.6328125" style="160" customWidth="1"/>
    <col min="13757" max="13757" width="12.36328125" style="160" customWidth="1"/>
    <col min="13758" max="13758" width="10.54296875" style="160" customWidth="1"/>
    <col min="13759" max="13759" width="9.90625" style="160" customWidth="1"/>
    <col min="13760" max="13760" width="9.54296875" style="160" customWidth="1"/>
    <col min="13761" max="13766" width="8.08984375" style="160" customWidth="1"/>
    <col min="13767" max="13767" width="9.36328125" style="160" customWidth="1"/>
    <col min="13768" max="13768" width="8" style="160" customWidth="1"/>
    <col min="13769" max="13769" width="8.08984375" style="160" customWidth="1"/>
    <col min="13770" max="13770" width="7.453125" style="160" customWidth="1"/>
    <col min="13771" max="13771" width="7.6328125" style="160" customWidth="1"/>
    <col min="13772" max="13779" width="7.90625" style="160" hidden="1" customWidth="1"/>
    <col min="13780" max="13780" width="9.08984375" style="160" customWidth="1"/>
    <col min="13781" max="13781" width="8.6328125" style="160" customWidth="1"/>
    <col min="13782" max="13782" width="10.6328125" style="160" customWidth="1"/>
    <col min="13783" max="13783" width="25.453125" style="160" customWidth="1"/>
    <col min="13784" max="13784" width="14.36328125" style="160" customWidth="1"/>
    <col min="13785" max="13785" width="4.54296875" style="160" customWidth="1"/>
    <col min="13786" max="13786" width="9.90625" style="160" customWidth="1"/>
    <col min="13787" max="13787" width="9.54296875" style="160" customWidth="1"/>
    <col min="13788" max="14007" width="7.90625" style="160"/>
    <col min="14008" max="14009" width="5.08984375" style="160" customWidth="1"/>
    <col min="14010" max="14010" width="5.36328125" style="160" customWidth="1"/>
    <col min="14011" max="14011" width="6.54296875" style="160" customWidth="1"/>
    <col min="14012" max="14012" width="8.6328125" style="160" customWidth="1"/>
    <col min="14013" max="14013" width="12.36328125" style="160" customWidth="1"/>
    <col min="14014" max="14014" width="10.54296875" style="160" customWidth="1"/>
    <col min="14015" max="14015" width="9.90625" style="160" customWidth="1"/>
    <col min="14016" max="14016" width="9.54296875" style="160" customWidth="1"/>
    <col min="14017" max="14022" width="8.08984375" style="160" customWidth="1"/>
    <col min="14023" max="14023" width="9.36328125" style="160" customWidth="1"/>
    <col min="14024" max="14024" width="8" style="160" customWidth="1"/>
    <col min="14025" max="14025" width="8.08984375" style="160" customWidth="1"/>
    <col min="14026" max="14026" width="7.453125" style="160" customWidth="1"/>
    <col min="14027" max="14027" width="7.6328125" style="160" customWidth="1"/>
    <col min="14028" max="14035" width="7.90625" style="160" hidden="1" customWidth="1"/>
    <col min="14036" max="14036" width="9.08984375" style="160" customWidth="1"/>
    <col min="14037" max="14037" width="8.6328125" style="160" customWidth="1"/>
    <col min="14038" max="14038" width="10.6328125" style="160" customWidth="1"/>
    <col min="14039" max="14039" width="25.453125" style="160" customWidth="1"/>
    <col min="14040" max="14040" width="14.36328125" style="160" customWidth="1"/>
    <col min="14041" max="14041" width="4.54296875" style="160" customWidth="1"/>
    <col min="14042" max="14042" width="9.90625" style="160" customWidth="1"/>
    <col min="14043" max="14043" width="9.54296875" style="160" customWidth="1"/>
    <col min="14044" max="14263" width="7.90625" style="160"/>
    <col min="14264" max="14265" width="5.08984375" style="160" customWidth="1"/>
    <col min="14266" max="14266" width="5.36328125" style="160" customWidth="1"/>
    <col min="14267" max="14267" width="6.54296875" style="160" customWidth="1"/>
    <col min="14268" max="14268" width="8.6328125" style="160" customWidth="1"/>
    <col min="14269" max="14269" width="12.36328125" style="160" customWidth="1"/>
    <col min="14270" max="14270" width="10.54296875" style="160" customWidth="1"/>
    <col min="14271" max="14271" width="9.90625" style="160" customWidth="1"/>
    <col min="14272" max="14272" width="9.54296875" style="160" customWidth="1"/>
    <col min="14273" max="14278" width="8.08984375" style="160" customWidth="1"/>
    <col min="14279" max="14279" width="9.36328125" style="160" customWidth="1"/>
    <col min="14280" max="14280" width="8" style="160" customWidth="1"/>
    <col min="14281" max="14281" width="8.08984375" style="160" customWidth="1"/>
    <col min="14282" max="14282" width="7.453125" style="160" customWidth="1"/>
    <col min="14283" max="14283" width="7.6328125" style="160" customWidth="1"/>
    <col min="14284" max="14291" width="7.90625" style="160" hidden="1" customWidth="1"/>
    <col min="14292" max="14292" width="9.08984375" style="160" customWidth="1"/>
    <col min="14293" max="14293" width="8.6328125" style="160" customWidth="1"/>
    <col min="14294" max="14294" width="10.6328125" style="160" customWidth="1"/>
    <col min="14295" max="14295" width="25.453125" style="160" customWidth="1"/>
    <col min="14296" max="14296" width="14.36328125" style="160" customWidth="1"/>
    <col min="14297" max="14297" width="4.54296875" style="160" customWidth="1"/>
    <col min="14298" max="14298" width="9.90625" style="160" customWidth="1"/>
    <col min="14299" max="14299" width="9.54296875" style="160" customWidth="1"/>
    <col min="14300" max="14519" width="7.90625" style="160"/>
    <col min="14520" max="14521" width="5.08984375" style="160" customWidth="1"/>
    <col min="14522" max="14522" width="5.36328125" style="160" customWidth="1"/>
    <col min="14523" max="14523" width="6.54296875" style="160" customWidth="1"/>
    <col min="14524" max="14524" width="8.6328125" style="160" customWidth="1"/>
    <col min="14525" max="14525" width="12.36328125" style="160" customWidth="1"/>
    <col min="14526" max="14526" width="10.54296875" style="160" customWidth="1"/>
    <col min="14527" max="14527" width="9.90625" style="160" customWidth="1"/>
    <col min="14528" max="14528" width="9.54296875" style="160" customWidth="1"/>
    <col min="14529" max="14534" width="8.08984375" style="160" customWidth="1"/>
    <col min="14535" max="14535" width="9.36328125" style="160" customWidth="1"/>
    <col min="14536" max="14536" width="8" style="160" customWidth="1"/>
    <col min="14537" max="14537" width="8.08984375" style="160" customWidth="1"/>
    <col min="14538" max="14538" width="7.453125" style="160" customWidth="1"/>
    <col min="14539" max="14539" width="7.6328125" style="160" customWidth="1"/>
    <col min="14540" max="14547" width="7.90625" style="160" hidden="1" customWidth="1"/>
    <col min="14548" max="14548" width="9.08984375" style="160" customWidth="1"/>
    <col min="14549" max="14549" width="8.6328125" style="160" customWidth="1"/>
    <col min="14550" max="14550" width="10.6328125" style="160" customWidth="1"/>
    <col min="14551" max="14551" width="25.453125" style="160" customWidth="1"/>
    <col min="14552" max="14552" width="14.36328125" style="160" customWidth="1"/>
    <col min="14553" max="14553" width="4.54296875" style="160" customWidth="1"/>
    <col min="14554" max="14554" width="9.90625" style="160" customWidth="1"/>
    <col min="14555" max="14555" width="9.54296875" style="160" customWidth="1"/>
    <col min="14556" max="14775" width="7.90625" style="160"/>
    <col min="14776" max="14777" width="5.08984375" style="160" customWidth="1"/>
    <col min="14778" max="14778" width="5.36328125" style="160" customWidth="1"/>
    <col min="14779" max="14779" width="6.54296875" style="160" customWidth="1"/>
    <col min="14780" max="14780" width="8.6328125" style="160" customWidth="1"/>
    <col min="14781" max="14781" width="12.36328125" style="160" customWidth="1"/>
    <col min="14782" max="14782" width="10.54296875" style="160" customWidth="1"/>
    <col min="14783" max="14783" width="9.90625" style="160" customWidth="1"/>
    <col min="14784" max="14784" width="9.54296875" style="160" customWidth="1"/>
    <col min="14785" max="14790" width="8.08984375" style="160" customWidth="1"/>
    <col min="14791" max="14791" width="9.36328125" style="160" customWidth="1"/>
    <col min="14792" max="14792" width="8" style="160" customWidth="1"/>
    <col min="14793" max="14793" width="8.08984375" style="160" customWidth="1"/>
    <col min="14794" max="14794" width="7.453125" style="160" customWidth="1"/>
    <col min="14795" max="14795" width="7.6328125" style="160" customWidth="1"/>
    <col min="14796" max="14803" width="7.90625" style="160" hidden="1" customWidth="1"/>
    <col min="14804" max="14804" width="9.08984375" style="160" customWidth="1"/>
    <col min="14805" max="14805" width="8.6328125" style="160" customWidth="1"/>
    <col min="14806" max="14806" width="10.6328125" style="160" customWidth="1"/>
    <col min="14807" max="14807" width="25.453125" style="160" customWidth="1"/>
    <col min="14808" max="14808" width="14.36328125" style="160" customWidth="1"/>
    <col min="14809" max="14809" width="4.54296875" style="160" customWidth="1"/>
    <col min="14810" max="14810" width="9.90625" style="160" customWidth="1"/>
    <col min="14811" max="14811" width="9.54296875" style="160" customWidth="1"/>
    <col min="14812" max="15031" width="7.90625" style="160"/>
    <col min="15032" max="15033" width="5.08984375" style="160" customWidth="1"/>
    <col min="15034" max="15034" width="5.36328125" style="160" customWidth="1"/>
    <col min="15035" max="15035" width="6.54296875" style="160" customWidth="1"/>
    <col min="15036" max="15036" width="8.6328125" style="160" customWidth="1"/>
    <col min="15037" max="15037" width="12.36328125" style="160" customWidth="1"/>
    <col min="15038" max="15038" width="10.54296875" style="160" customWidth="1"/>
    <col min="15039" max="15039" width="9.90625" style="160" customWidth="1"/>
    <col min="15040" max="15040" width="9.54296875" style="160" customWidth="1"/>
    <col min="15041" max="15046" width="8.08984375" style="160" customWidth="1"/>
    <col min="15047" max="15047" width="9.36328125" style="160" customWidth="1"/>
    <col min="15048" max="15048" width="8" style="160" customWidth="1"/>
    <col min="15049" max="15049" width="8.08984375" style="160" customWidth="1"/>
    <col min="15050" max="15050" width="7.453125" style="160" customWidth="1"/>
    <col min="15051" max="15051" width="7.6328125" style="160" customWidth="1"/>
    <col min="15052" max="15059" width="7.90625" style="160" hidden="1" customWidth="1"/>
    <col min="15060" max="15060" width="9.08984375" style="160" customWidth="1"/>
    <col min="15061" max="15061" width="8.6328125" style="160" customWidth="1"/>
    <col min="15062" max="15062" width="10.6328125" style="160" customWidth="1"/>
    <col min="15063" max="15063" width="25.453125" style="160" customWidth="1"/>
    <col min="15064" max="15064" width="14.36328125" style="160" customWidth="1"/>
    <col min="15065" max="15065" width="4.54296875" style="160" customWidth="1"/>
    <col min="15066" max="15066" width="9.90625" style="160" customWidth="1"/>
    <col min="15067" max="15067" width="9.54296875" style="160" customWidth="1"/>
    <col min="15068" max="15287" width="7.90625" style="160"/>
    <col min="15288" max="15289" width="5.08984375" style="160" customWidth="1"/>
    <col min="15290" max="15290" width="5.36328125" style="160" customWidth="1"/>
    <col min="15291" max="15291" width="6.54296875" style="160" customWidth="1"/>
    <col min="15292" max="15292" width="8.6328125" style="160" customWidth="1"/>
    <col min="15293" max="15293" width="12.36328125" style="160" customWidth="1"/>
    <col min="15294" max="15294" width="10.54296875" style="160" customWidth="1"/>
    <col min="15295" max="15295" width="9.90625" style="160" customWidth="1"/>
    <col min="15296" max="15296" width="9.54296875" style="160" customWidth="1"/>
    <col min="15297" max="15302" width="8.08984375" style="160" customWidth="1"/>
    <col min="15303" max="15303" width="9.36328125" style="160" customWidth="1"/>
    <col min="15304" max="15304" width="8" style="160" customWidth="1"/>
    <col min="15305" max="15305" width="8.08984375" style="160" customWidth="1"/>
    <col min="15306" max="15306" width="7.453125" style="160" customWidth="1"/>
    <col min="15307" max="15307" width="7.6328125" style="160" customWidth="1"/>
    <col min="15308" max="15315" width="7.90625" style="160" hidden="1" customWidth="1"/>
    <col min="15316" max="15316" width="9.08984375" style="160" customWidth="1"/>
    <col min="15317" max="15317" width="8.6328125" style="160" customWidth="1"/>
    <col min="15318" max="15318" width="10.6328125" style="160" customWidth="1"/>
    <col min="15319" max="15319" width="25.453125" style="160" customWidth="1"/>
    <col min="15320" max="15320" width="14.36328125" style="160" customWidth="1"/>
    <col min="15321" max="15321" width="4.54296875" style="160" customWidth="1"/>
    <col min="15322" max="15322" width="9.90625" style="160" customWidth="1"/>
    <col min="15323" max="15323" width="9.54296875" style="160" customWidth="1"/>
    <col min="15324" max="15543" width="7.90625" style="160"/>
    <col min="15544" max="15545" width="5.08984375" style="160" customWidth="1"/>
    <col min="15546" max="15546" width="5.36328125" style="160" customWidth="1"/>
    <col min="15547" max="15547" width="6.54296875" style="160" customWidth="1"/>
    <col min="15548" max="15548" width="8.6328125" style="160" customWidth="1"/>
    <col min="15549" max="15549" width="12.36328125" style="160" customWidth="1"/>
    <col min="15550" max="15550" width="10.54296875" style="160" customWidth="1"/>
    <col min="15551" max="15551" width="9.90625" style="160" customWidth="1"/>
    <col min="15552" max="15552" width="9.54296875" style="160" customWidth="1"/>
    <col min="15553" max="15558" width="8.08984375" style="160" customWidth="1"/>
    <col min="15559" max="15559" width="9.36328125" style="160" customWidth="1"/>
    <col min="15560" max="15560" width="8" style="160" customWidth="1"/>
    <col min="15561" max="15561" width="8.08984375" style="160" customWidth="1"/>
    <col min="15562" max="15562" width="7.453125" style="160" customWidth="1"/>
    <col min="15563" max="15563" width="7.6328125" style="160" customWidth="1"/>
    <col min="15564" max="15571" width="7.90625" style="160" hidden="1" customWidth="1"/>
    <col min="15572" max="15572" width="9.08984375" style="160" customWidth="1"/>
    <col min="15573" max="15573" width="8.6328125" style="160" customWidth="1"/>
    <col min="15574" max="15574" width="10.6328125" style="160" customWidth="1"/>
    <col min="15575" max="15575" width="25.453125" style="160" customWidth="1"/>
    <col min="15576" max="15576" width="14.36328125" style="160" customWidth="1"/>
    <col min="15577" max="15577" width="4.54296875" style="160" customWidth="1"/>
    <col min="15578" max="15578" width="9.90625" style="160" customWidth="1"/>
    <col min="15579" max="15579" width="9.54296875" style="160" customWidth="1"/>
    <col min="15580" max="15799" width="7.90625" style="160"/>
    <col min="15800" max="15801" width="5.08984375" style="160" customWidth="1"/>
    <col min="15802" max="15802" width="5.36328125" style="160" customWidth="1"/>
    <col min="15803" max="15803" width="6.54296875" style="160" customWidth="1"/>
    <col min="15804" max="15804" width="8.6328125" style="160" customWidth="1"/>
    <col min="15805" max="15805" width="12.36328125" style="160" customWidth="1"/>
    <col min="15806" max="15806" width="10.54296875" style="160" customWidth="1"/>
    <col min="15807" max="15807" width="9.90625" style="160" customWidth="1"/>
    <col min="15808" max="15808" width="9.54296875" style="160" customWidth="1"/>
    <col min="15809" max="15814" width="8.08984375" style="160" customWidth="1"/>
    <col min="15815" max="15815" width="9.36328125" style="160" customWidth="1"/>
    <col min="15816" max="15816" width="8" style="160" customWidth="1"/>
    <col min="15817" max="15817" width="8.08984375" style="160" customWidth="1"/>
    <col min="15818" max="15818" width="7.453125" style="160" customWidth="1"/>
    <col min="15819" max="15819" width="7.6328125" style="160" customWidth="1"/>
    <col min="15820" max="15827" width="7.90625" style="160" hidden="1" customWidth="1"/>
    <col min="15828" max="15828" width="9.08984375" style="160" customWidth="1"/>
    <col min="15829" max="15829" width="8.6328125" style="160" customWidth="1"/>
    <col min="15830" max="15830" width="10.6328125" style="160" customWidth="1"/>
    <col min="15831" max="15831" width="25.453125" style="160" customWidth="1"/>
    <col min="15832" max="15832" width="14.36328125" style="160" customWidth="1"/>
    <col min="15833" max="15833" width="4.54296875" style="160" customWidth="1"/>
    <col min="15834" max="15834" width="9.90625" style="160" customWidth="1"/>
    <col min="15835" max="15835" width="9.54296875" style="160" customWidth="1"/>
    <col min="15836" max="16055" width="7.90625" style="160"/>
    <col min="16056" max="16057" width="5.08984375" style="160" customWidth="1"/>
    <col min="16058" max="16058" width="5.36328125" style="160" customWidth="1"/>
    <col min="16059" max="16059" width="6.54296875" style="160" customWidth="1"/>
    <col min="16060" max="16060" width="8.6328125" style="160" customWidth="1"/>
    <col min="16061" max="16061" width="12.36328125" style="160" customWidth="1"/>
    <col min="16062" max="16062" width="10.54296875" style="160" customWidth="1"/>
    <col min="16063" max="16063" width="9.90625" style="160" customWidth="1"/>
    <col min="16064" max="16064" width="9.54296875" style="160" customWidth="1"/>
    <col min="16065" max="16070" width="8.08984375" style="160" customWidth="1"/>
    <col min="16071" max="16071" width="9.36328125" style="160" customWidth="1"/>
    <col min="16072" max="16072" width="8" style="160" customWidth="1"/>
    <col min="16073" max="16073" width="8.08984375" style="160" customWidth="1"/>
    <col min="16074" max="16074" width="7.453125" style="160" customWidth="1"/>
    <col min="16075" max="16075" width="7.6328125" style="160" customWidth="1"/>
    <col min="16076" max="16083" width="7.90625" style="160" hidden="1" customWidth="1"/>
    <col min="16084" max="16084" width="9.08984375" style="160" customWidth="1"/>
    <col min="16085" max="16085" width="8.6328125" style="160" customWidth="1"/>
    <col min="16086" max="16086" width="10.6328125" style="160" customWidth="1"/>
    <col min="16087" max="16087" width="25.453125" style="160" customWidth="1"/>
    <col min="16088" max="16088" width="14.36328125" style="160" customWidth="1"/>
    <col min="16089" max="16089" width="4.54296875" style="160" customWidth="1"/>
    <col min="16090" max="16090" width="9.90625" style="160" customWidth="1"/>
    <col min="16091" max="16091" width="9.54296875" style="160" customWidth="1"/>
    <col min="16092" max="16384" width="7.90625" style="160"/>
  </cols>
  <sheetData>
    <row r="1" spans="1:15" ht="12">
      <c r="A1" s="163" t="s">
        <v>37</v>
      </c>
      <c r="B1" s="164"/>
      <c r="C1" s="165"/>
      <c r="D1" s="165"/>
      <c r="E1" s="165"/>
      <c r="F1" s="165"/>
      <c r="G1" s="166"/>
      <c r="H1" s="167"/>
    </row>
    <row r="2" spans="1:15" ht="12">
      <c r="A2" s="168" t="s">
        <v>39</v>
      </c>
      <c r="B2" s="169"/>
      <c r="C2" s="170"/>
      <c r="D2" s="170"/>
      <c r="E2" s="170"/>
      <c r="F2" s="170"/>
      <c r="G2" s="171"/>
      <c r="H2" s="172"/>
    </row>
    <row r="3" spans="1:15" ht="12">
      <c r="A3" s="168" t="s">
        <v>1375</v>
      </c>
      <c r="B3" s="168"/>
      <c r="C3" s="173"/>
      <c r="D3" s="173"/>
      <c r="E3" s="173"/>
      <c r="F3" s="173"/>
      <c r="G3" s="174"/>
      <c r="H3" s="175"/>
    </row>
    <row r="4" spans="1:15" s="159" customFormat="1" ht="12">
      <c r="A4" s="1315" t="s">
        <v>1255</v>
      </c>
      <c r="B4" s="1315" t="s">
        <v>41</v>
      </c>
      <c r="C4" s="1316" t="s">
        <v>42</v>
      </c>
      <c r="D4" s="1317" t="s">
        <v>43</v>
      </c>
      <c r="E4" s="1317" t="s">
        <v>44</v>
      </c>
      <c r="F4" s="1317" t="s">
        <v>1285</v>
      </c>
      <c r="G4" s="1321" t="s">
        <v>47</v>
      </c>
      <c r="H4" s="1317" t="s">
        <v>1256</v>
      </c>
      <c r="I4" s="1318" t="s">
        <v>49</v>
      </c>
      <c r="J4" s="1318" t="s">
        <v>1258</v>
      </c>
    </row>
    <row r="5" spans="1:15" s="159" customFormat="1" ht="14.5">
      <c r="A5" s="1315"/>
      <c r="B5" s="1315"/>
      <c r="C5" s="1316"/>
      <c r="D5" s="1317"/>
      <c r="E5" s="1317"/>
      <c r="F5" s="1317"/>
      <c r="G5" s="1321"/>
      <c r="H5" s="1317"/>
      <c r="I5" s="1318"/>
      <c r="J5" s="1318"/>
      <c r="O5"/>
    </row>
    <row r="6" spans="1:15" s="159" customFormat="1" ht="14.5">
      <c r="A6" s="128"/>
      <c r="B6" s="533" t="s">
        <v>181</v>
      </c>
      <c r="C6" s="157"/>
      <c r="D6" s="129"/>
      <c r="E6" s="129"/>
      <c r="F6" s="129"/>
      <c r="G6" s="130"/>
      <c r="H6" s="129"/>
      <c r="I6" s="131"/>
      <c r="J6" s="131"/>
      <c r="O6"/>
    </row>
    <row r="7" spans="1:15" ht="12">
      <c r="A7" s="128">
        <v>1</v>
      </c>
      <c r="B7" s="134">
        <v>1</v>
      </c>
      <c r="C7" s="134"/>
      <c r="D7" s="132" t="s">
        <v>105</v>
      </c>
      <c r="E7" s="134" t="s">
        <v>62</v>
      </c>
      <c r="F7" s="134"/>
      <c r="G7" s="133" t="s">
        <v>1376</v>
      </c>
      <c r="H7" s="134" t="s">
        <v>190</v>
      </c>
      <c r="I7" s="134" t="s">
        <v>1329</v>
      </c>
      <c r="J7" s="132" t="s">
        <v>60</v>
      </c>
      <c r="N7" s="160">
        <v>38.847000000000001</v>
      </c>
    </row>
    <row r="8" spans="1:15" ht="12">
      <c r="A8" s="134">
        <v>2</v>
      </c>
      <c r="B8" s="134">
        <v>2</v>
      </c>
      <c r="C8" s="134"/>
      <c r="D8" s="132" t="s">
        <v>71</v>
      </c>
      <c r="E8" s="134" t="s">
        <v>62</v>
      </c>
      <c r="F8" s="134"/>
      <c r="G8" s="133" t="s">
        <v>183</v>
      </c>
      <c r="H8" s="134" t="s">
        <v>194</v>
      </c>
      <c r="I8" s="134" t="s">
        <v>1359</v>
      </c>
      <c r="J8" s="132" t="s">
        <v>60</v>
      </c>
      <c r="N8" s="160">
        <v>38.847000000000001</v>
      </c>
    </row>
    <row r="9" spans="1:15" ht="12">
      <c r="A9" s="134">
        <v>3</v>
      </c>
      <c r="B9" s="134">
        <v>3</v>
      </c>
      <c r="C9" s="134"/>
      <c r="D9" s="132" t="s">
        <v>94</v>
      </c>
      <c r="E9" s="134" t="s">
        <v>62</v>
      </c>
      <c r="F9" s="134"/>
      <c r="G9" s="133" t="s">
        <v>189</v>
      </c>
      <c r="H9" s="134" t="s">
        <v>203</v>
      </c>
      <c r="I9" s="134" t="s">
        <v>1377</v>
      </c>
      <c r="J9" s="132" t="s">
        <v>60</v>
      </c>
      <c r="N9" s="160">
        <v>38.847000000000001</v>
      </c>
    </row>
    <row r="10" spans="1:15" ht="12">
      <c r="A10" s="128">
        <v>4</v>
      </c>
      <c r="B10" s="134">
        <v>4</v>
      </c>
      <c r="C10" s="134"/>
      <c r="D10" s="132" t="s">
        <v>98</v>
      </c>
      <c r="E10" s="134" t="s">
        <v>62</v>
      </c>
      <c r="F10" s="134"/>
      <c r="G10" s="133" t="s">
        <v>197</v>
      </c>
      <c r="H10" s="134" t="s">
        <v>205</v>
      </c>
      <c r="I10" s="134" t="s">
        <v>1378</v>
      </c>
      <c r="J10" s="132" t="s">
        <v>60</v>
      </c>
      <c r="N10" s="160">
        <v>38.847000000000001</v>
      </c>
    </row>
    <row r="11" spans="1:15" ht="12">
      <c r="A11" s="128">
        <v>5</v>
      </c>
      <c r="B11" s="134">
        <v>5</v>
      </c>
      <c r="C11" s="176"/>
      <c r="D11" s="132" t="s">
        <v>66</v>
      </c>
      <c r="E11" s="134" t="s">
        <v>53</v>
      </c>
      <c r="F11" s="134"/>
      <c r="G11" s="133" t="s">
        <v>202</v>
      </c>
      <c r="H11" s="134" t="s">
        <v>213</v>
      </c>
      <c r="I11" s="134" t="s">
        <v>1359</v>
      </c>
      <c r="J11" s="132" t="s">
        <v>60</v>
      </c>
      <c r="N11" s="160">
        <v>45.412999999999997</v>
      </c>
    </row>
    <row r="12" spans="1:15" ht="12">
      <c r="A12" s="128">
        <v>6</v>
      </c>
      <c r="B12" s="134">
        <v>6</v>
      </c>
      <c r="C12" s="176"/>
      <c r="D12" s="132" t="s">
        <v>95</v>
      </c>
      <c r="E12" s="134" t="s">
        <v>76</v>
      </c>
      <c r="F12" s="134"/>
      <c r="G12" s="133" t="s">
        <v>199</v>
      </c>
      <c r="H12" s="134" t="s">
        <v>230</v>
      </c>
      <c r="I12" s="134" t="s">
        <v>1329</v>
      </c>
      <c r="J12" s="132" t="s">
        <v>60</v>
      </c>
      <c r="N12" s="160">
        <v>37.503999999999998</v>
      </c>
    </row>
    <row r="13" spans="1:15" ht="12">
      <c r="A13" s="134">
        <v>7</v>
      </c>
      <c r="B13" s="134">
        <v>7</v>
      </c>
      <c r="C13" s="176"/>
      <c r="D13" s="132" t="s">
        <v>164</v>
      </c>
      <c r="E13" s="134" t="s">
        <v>62</v>
      </c>
      <c r="F13" s="134"/>
      <c r="G13" s="133" t="s">
        <v>205</v>
      </c>
      <c r="H13" s="134" t="s">
        <v>230</v>
      </c>
      <c r="I13" s="134" t="s">
        <v>1377</v>
      </c>
      <c r="J13" s="132" t="s">
        <v>60</v>
      </c>
      <c r="N13" s="160">
        <v>38.847000000000001</v>
      </c>
    </row>
    <row r="14" spans="1:15" ht="12">
      <c r="A14" s="134">
        <v>8</v>
      </c>
      <c r="B14" s="134">
        <v>8</v>
      </c>
      <c r="C14" s="176"/>
      <c r="D14" s="132" t="s">
        <v>91</v>
      </c>
      <c r="E14" s="134" t="s">
        <v>62</v>
      </c>
      <c r="F14" s="134"/>
      <c r="G14" s="133" t="s">
        <v>207</v>
      </c>
      <c r="H14" s="134" t="s">
        <v>223</v>
      </c>
      <c r="I14" s="134" t="s">
        <v>1378</v>
      </c>
      <c r="J14" s="132" t="s">
        <v>60</v>
      </c>
      <c r="N14" s="160">
        <v>38.847000000000001</v>
      </c>
    </row>
    <row r="15" spans="1:15" ht="12.9" customHeight="1">
      <c r="A15" s="128">
        <v>9</v>
      </c>
      <c r="B15" s="134">
        <v>9</v>
      </c>
      <c r="C15" s="176"/>
      <c r="D15" s="132" t="s">
        <v>102</v>
      </c>
      <c r="E15" s="134" t="s">
        <v>53</v>
      </c>
      <c r="F15" s="134"/>
      <c r="G15" s="133" t="s">
        <v>213</v>
      </c>
      <c r="H15" s="134" t="s">
        <v>228</v>
      </c>
      <c r="I15" s="134" t="s">
        <v>1359</v>
      </c>
      <c r="J15" s="132" t="s">
        <v>60</v>
      </c>
      <c r="N15" s="160">
        <v>45.412999999999997</v>
      </c>
    </row>
    <row r="16" spans="1:15" ht="12.9" customHeight="1">
      <c r="A16" s="128">
        <v>10</v>
      </c>
      <c r="B16" s="134">
        <v>10</v>
      </c>
      <c r="C16" s="176"/>
      <c r="D16" s="132" t="s">
        <v>72</v>
      </c>
      <c r="E16" s="134" t="s">
        <v>62</v>
      </c>
      <c r="F16" s="134"/>
      <c r="G16" s="133" t="s">
        <v>230</v>
      </c>
      <c r="H16" s="134" t="s">
        <v>228</v>
      </c>
      <c r="I16" s="134" t="s">
        <v>1377</v>
      </c>
      <c r="J16" s="132" t="s">
        <v>60</v>
      </c>
      <c r="N16" s="160">
        <v>38.847000000000001</v>
      </c>
    </row>
    <row r="17" spans="1:15" ht="12.9" customHeight="1">
      <c r="A17" s="128">
        <v>11</v>
      </c>
      <c r="B17" s="134">
        <v>11</v>
      </c>
      <c r="C17" s="176"/>
      <c r="D17" s="132" t="s">
        <v>136</v>
      </c>
      <c r="E17" s="134" t="s">
        <v>76</v>
      </c>
      <c r="F17" s="134"/>
      <c r="G17" s="133" t="s">
        <v>230</v>
      </c>
      <c r="H17" s="134" t="s">
        <v>231</v>
      </c>
      <c r="I17" s="134" t="s">
        <v>1329</v>
      </c>
      <c r="J17" s="132" t="s">
        <v>60</v>
      </c>
      <c r="N17" s="160">
        <v>37.503999999999998</v>
      </c>
    </row>
    <row r="18" spans="1:15" ht="12.9" customHeight="1">
      <c r="A18" s="134">
        <v>12</v>
      </c>
      <c r="B18" s="134">
        <v>12</v>
      </c>
      <c r="C18" s="176"/>
      <c r="D18" s="132" t="s">
        <v>79</v>
      </c>
      <c r="E18" s="134" t="s">
        <v>76</v>
      </c>
      <c r="F18" s="134"/>
      <c r="G18" s="133" t="s">
        <v>221</v>
      </c>
      <c r="H18" s="134" t="s">
        <v>233</v>
      </c>
      <c r="I18" s="134" t="s">
        <v>1327</v>
      </c>
      <c r="J18" s="132" t="s">
        <v>60</v>
      </c>
      <c r="N18" s="160">
        <v>37.503999999999998</v>
      </c>
      <c r="O18" s="180"/>
    </row>
    <row r="19" spans="1:15" ht="12.9" customHeight="1">
      <c r="A19" s="134">
        <v>13</v>
      </c>
      <c r="B19" s="134">
        <v>13</v>
      </c>
      <c r="C19" s="176"/>
      <c r="D19" s="132" t="s">
        <v>96</v>
      </c>
      <c r="E19" s="134" t="s">
        <v>62</v>
      </c>
      <c r="F19" s="134"/>
      <c r="G19" s="133" t="s">
        <v>223</v>
      </c>
      <c r="H19" s="134" t="s">
        <v>236</v>
      </c>
      <c r="I19" s="134" t="s">
        <v>1378</v>
      </c>
      <c r="J19" s="132" t="s">
        <v>60</v>
      </c>
      <c r="N19" s="160">
        <v>38.847000000000001</v>
      </c>
    </row>
    <row r="20" spans="1:15" ht="12.9" customHeight="1">
      <c r="A20" s="128">
        <v>14</v>
      </c>
      <c r="B20" s="134">
        <v>14</v>
      </c>
      <c r="C20" s="176"/>
      <c r="D20" s="132" t="s">
        <v>75</v>
      </c>
      <c r="E20" s="134" t="s">
        <v>76</v>
      </c>
      <c r="F20" s="134"/>
      <c r="G20" s="133" t="s">
        <v>228</v>
      </c>
      <c r="H20" s="134" t="s">
        <v>236</v>
      </c>
      <c r="I20" s="134" t="s">
        <v>1359</v>
      </c>
      <c r="J20" s="132" t="s">
        <v>60</v>
      </c>
      <c r="N20" s="160">
        <v>37.503999999999998</v>
      </c>
    </row>
    <row r="21" spans="1:15" ht="12.9" customHeight="1">
      <c r="A21" s="128">
        <v>15</v>
      </c>
      <c r="B21" s="134">
        <v>15</v>
      </c>
      <c r="C21" s="176"/>
      <c r="D21" s="132" t="s">
        <v>144</v>
      </c>
      <c r="E21" s="134" t="s">
        <v>76</v>
      </c>
      <c r="F21" s="134"/>
      <c r="G21" s="133" t="s">
        <v>228</v>
      </c>
      <c r="H21" s="134" t="s">
        <v>236</v>
      </c>
      <c r="I21" s="134" t="s">
        <v>1377</v>
      </c>
      <c r="J21" s="132" t="s">
        <v>60</v>
      </c>
      <c r="N21" s="160">
        <v>37.503999999999998</v>
      </c>
    </row>
    <row r="22" spans="1:15" ht="12.9" customHeight="1">
      <c r="A22" s="128">
        <v>16</v>
      </c>
      <c r="B22" s="134">
        <v>16</v>
      </c>
      <c r="C22" s="176"/>
      <c r="D22" s="132" t="s">
        <v>162</v>
      </c>
      <c r="E22" s="134" t="s">
        <v>62</v>
      </c>
      <c r="F22" s="134"/>
      <c r="G22" s="133" t="s">
        <v>231</v>
      </c>
      <c r="H22" s="134" t="s">
        <v>815</v>
      </c>
      <c r="I22" s="134" t="s">
        <v>1329</v>
      </c>
      <c r="J22" s="132" t="s">
        <v>60</v>
      </c>
      <c r="N22" s="160">
        <v>38.847000000000001</v>
      </c>
    </row>
    <row r="23" spans="1:15" ht="12.9" customHeight="1">
      <c r="A23" s="134">
        <v>17</v>
      </c>
      <c r="B23" s="134">
        <v>17</v>
      </c>
      <c r="C23" s="176"/>
      <c r="D23" s="132" t="s">
        <v>87</v>
      </c>
      <c r="E23" s="134" t="s">
        <v>62</v>
      </c>
      <c r="F23" s="134"/>
      <c r="G23" s="133" t="s">
        <v>233</v>
      </c>
      <c r="H23" s="134" t="s">
        <v>815</v>
      </c>
      <c r="I23" s="134" t="s">
        <v>1327</v>
      </c>
      <c r="J23" s="132" t="s">
        <v>60</v>
      </c>
      <c r="N23" s="160">
        <v>38.847000000000001</v>
      </c>
    </row>
    <row r="24" spans="1:15" ht="12.9" customHeight="1">
      <c r="A24" s="134">
        <v>18</v>
      </c>
      <c r="B24" s="134">
        <v>18</v>
      </c>
      <c r="C24" s="134"/>
      <c r="D24" s="132" t="s">
        <v>1379</v>
      </c>
      <c r="E24" s="140" t="s">
        <v>62</v>
      </c>
      <c r="F24" s="134"/>
      <c r="G24" s="133" t="s">
        <v>236</v>
      </c>
      <c r="H24" s="134" t="s">
        <v>241</v>
      </c>
      <c r="I24" s="134" t="s">
        <v>1359</v>
      </c>
      <c r="J24" s="132" t="s">
        <v>60</v>
      </c>
      <c r="N24" s="160">
        <v>38.847000000000001</v>
      </c>
    </row>
    <row r="25" spans="1:15" ht="12.9" customHeight="1">
      <c r="A25" s="128">
        <v>19</v>
      </c>
      <c r="B25" s="134">
        <v>19</v>
      </c>
      <c r="C25" s="134"/>
      <c r="D25" s="132" t="s">
        <v>101</v>
      </c>
      <c r="E25" s="140" t="s">
        <v>76</v>
      </c>
      <c r="F25" s="134"/>
      <c r="G25" s="133" t="s">
        <v>815</v>
      </c>
      <c r="H25" s="134" t="s">
        <v>241</v>
      </c>
      <c r="I25" s="134" t="s">
        <v>1327</v>
      </c>
      <c r="J25" s="132" t="s">
        <v>60</v>
      </c>
      <c r="N25" s="160">
        <v>37.503999999999998</v>
      </c>
    </row>
    <row r="26" spans="1:15" ht="12.9" customHeight="1">
      <c r="A26" s="128">
        <v>20</v>
      </c>
      <c r="B26" s="134">
        <v>20</v>
      </c>
      <c r="C26" s="134"/>
      <c r="D26" s="132" t="s">
        <v>89</v>
      </c>
      <c r="E26" s="140" t="s">
        <v>1026</v>
      </c>
      <c r="F26" s="134"/>
      <c r="G26" s="133" t="s">
        <v>236</v>
      </c>
      <c r="H26" s="134" t="s">
        <v>244</v>
      </c>
      <c r="I26" s="134" t="s">
        <v>1378</v>
      </c>
      <c r="J26" s="132" t="s">
        <v>60</v>
      </c>
      <c r="N26" s="160">
        <v>60.097000000000001</v>
      </c>
    </row>
    <row r="27" spans="1:15" ht="12.9" customHeight="1">
      <c r="A27" s="128">
        <v>21</v>
      </c>
      <c r="B27" s="134">
        <v>21</v>
      </c>
      <c r="C27" s="134"/>
      <c r="D27" s="132" t="s">
        <v>133</v>
      </c>
      <c r="E27" s="140" t="s">
        <v>62</v>
      </c>
      <c r="F27" s="134"/>
      <c r="G27" s="133" t="s">
        <v>236</v>
      </c>
      <c r="H27" s="134" t="s">
        <v>244</v>
      </c>
      <c r="I27" s="134" t="s">
        <v>1377</v>
      </c>
      <c r="J27" s="132" t="s">
        <v>60</v>
      </c>
      <c r="N27" s="160">
        <v>38.847000000000001</v>
      </c>
    </row>
    <row r="28" spans="1:15" ht="12.9" customHeight="1">
      <c r="A28" s="134">
        <v>22</v>
      </c>
      <c r="B28" s="134">
        <v>22</v>
      </c>
      <c r="C28" s="134"/>
      <c r="D28" s="132" t="s">
        <v>123</v>
      </c>
      <c r="E28" s="140" t="s">
        <v>76</v>
      </c>
      <c r="F28" s="134"/>
      <c r="G28" s="133" t="s">
        <v>815</v>
      </c>
      <c r="H28" s="134" t="s">
        <v>244</v>
      </c>
      <c r="I28" s="134" t="s">
        <v>1329</v>
      </c>
      <c r="J28" s="132" t="s">
        <v>60</v>
      </c>
      <c r="N28" s="160">
        <v>37.503999999999998</v>
      </c>
    </row>
    <row r="29" spans="1:15" ht="12.9" customHeight="1">
      <c r="A29" s="134"/>
      <c r="B29" s="154" t="s">
        <v>247</v>
      </c>
      <c r="C29" s="134"/>
      <c r="D29" s="134"/>
      <c r="E29" s="177"/>
      <c r="F29" s="134"/>
      <c r="G29" s="133"/>
      <c r="H29" s="134"/>
      <c r="I29" s="134"/>
      <c r="J29" s="134"/>
      <c r="O29" s="160">
        <f>SUM(N7:N28)</f>
        <v>879.61500000000001</v>
      </c>
    </row>
    <row r="30" spans="1:15" ht="12.9" customHeight="1">
      <c r="A30" s="134">
        <v>23</v>
      </c>
      <c r="B30" s="134">
        <v>1</v>
      </c>
      <c r="C30" s="134"/>
      <c r="D30" s="132" t="s">
        <v>106</v>
      </c>
      <c r="E30" s="140" t="s">
        <v>62</v>
      </c>
      <c r="F30" s="134"/>
      <c r="G30" s="133" t="s">
        <v>244</v>
      </c>
      <c r="H30" s="134" t="s">
        <v>252</v>
      </c>
      <c r="I30" s="134" t="s">
        <v>1327</v>
      </c>
      <c r="J30" s="132" t="s">
        <v>60</v>
      </c>
      <c r="N30" s="160">
        <v>38.847000000000001</v>
      </c>
    </row>
    <row r="31" spans="1:15" ht="12.9" customHeight="1">
      <c r="A31" s="128">
        <v>24</v>
      </c>
      <c r="B31" s="134">
        <v>2</v>
      </c>
      <c r="C31" s="134"/>
      <c r="D31" s="132" t="s">
        <v>146</v>
      </c>
      <c r="E31" s="140" t="s">
        <v>62</v>
      </c>
      <c r="F31" s="134"/>
      <c r="G31" s="133" t="s">
        <v>244</v>
      </c>
      <c r="H31" s="134" t="s">
        <v>250</v>
      </c>
      <c r="I31" s="134" t="s">
        <v>1377</v>
      </c>
      <c r="J31" s="132" t="s">
        <v>60</v>
      </c>
      <c r="N31" s="160">
        <v>38.847000000000001</v>
      </c>
    </row>
    <row r="32" spans="1:15" ht="12.9" customHeight="1">
      <c r="A32" s="134">
        <v>25</v>
      </c>
      <c r="B32" s="134">
        <v>3</v>
      </c>
      <c r="C32" s="134"/>
      <c r="D32" s="132" t="s">
        <v>118</v>
      </c>
      <c r="E32" s="140" t="s">
        <v>76</v>
      </c>
      <c r="F32" s="134"/>
      <c r="G32" s="133" t="s">
        <v>244</v>
      </c>
      <c r="H32" s="134" t="s">
        <v>255</v>
      </c>
      <c r="I32" s="134" t="s">
        <v>1359</v>
      </c>
      <c r="J32" s="132" t="s">
        <v>60</v>
      </c>
      <c r="N32" s="160">
        <v>37.503999999999998</v>
      </c>
    </row>
    <row r="33" spans="1:14" ht="12.9" customHeight="1">
      <c r="A33" s="134">
        <v>26</v>
      </c>
      <c r="B33" s="134">
        <v>4</v>
      </c>
      <c r="C33" s="134"/>
      <c r="D33" s="132" t="s">
        <v>68</v>
      </c>
      <c r="E33" s="140" t="s">
        <v>62</v>
      </c>
      <c r="F33" s="134"/>
      <c r="G33" s="133" t="s">
        <v>250</v>
      </c>
      <c r="H33" s="134" t="s">
        <v>826</v>
      </c>
      <c r="I33" s="134" t="s">
        <v>1327</v>
      </c>
      <c r="J33" s="132" t="s">
        <v>60</v>
      </c>
      <c r="N33" s="160">
        <v>38.847000000000001</v>
      </c>
    </row>
    <row r="34" spans="1:14" ht="12.9" customHeight="1">
      <c r="A34" s="128">
        <v>27</v>
      </c>
      <c r="B34" s="134">
        <v>5</v>
      </c>
      <c r="C34" s="134"/>
      <c r="D34" s="132" t="s">
        <v>208</v>
      </c>
      <c r="E34" s="140" t="s">
        <v>249</v>
      </c>
      <c r="F34" s="134"/>
      <c r="G34" s="133" t="s">
        <v>244</v>
      </c>
      <c r="H34" s="133" t="s">
        <v>261</v>
      </c>
      <c r="I34" s="134" t="s">
        <v>1331</v>
      </c>
      <c r="J34" s="132" t="s">
        <v>60</v>
      </c>
      <c r="N34" s="160">
        <v>47.417999999999999</v>
      </c>
    </row>
    <row r="35" spans="1:14" ht="12.9" customHeight="1">
      <c r="A35" s="134">
        <v>28</v>
      </c>
      <c r="B35" s="134">
        <v>6</v>
      </c>
      <c r="C35" s="134"/>
      <c r="D35" s="132" t="s">
        <v>163</v>
      </c>
      <c r="E35" s="140" t="s">
        <v>76</v>
      </c>
      <c r="F35" s="134"/>
      <c r="G35" s="133" t="s">
        <v>255</v>
      </c>
      <c r="H35" s="133" t="s">
        <v>261</v>
      </c>
      <c r="I35" s="134" t="s">
        <v>1359</v>
      </c>
      <c r="J35" s="132" t="s">
        <v>60</v>
      </c>
      <c r="N35" s="160">
        <v>37.503999999999998</v>
      </c>
    </row>
    <row r="36" spans="1:14" ht="12.9" customHeight="1">
      <c r="A36" s="134">
        <v>29</v>
      </c>
      <c r="B36" s="134">
        <v>7</v>
      </c>
      <c r="C36" s="134"/>
      <c r="D36" s="132" t="s">
        <v>137</v>
      </c>
      <c r="E36" s="140" t="s">
        <v>76</v>
      </c>
      <c r="F36" s="134"/>
      <c r="G36" s="133" t="s">
        <v>826</v>
      </c>
      <c r="H36" s="133" t="s">
        <v>261</v>
      </c>
      <c r="I36" s="134" t="s">
        <v>1327</v>
      </c>
      <c r="J36" s="132" t="s">
        <v>60</v>
      </c>
      <c r="N36" s="160">
        <v>37.503999999999998</v>
      </c>
    </row>
    <row r="37" spans="1:14" ht="12.9" customHeight="1">
      <c r="A37" s="128">
        <v>30</v>
      </c>
      <c r="B37" s="134">
        <v>8</v>
      </c>
      <c r="D37" s="132" t="s">
        <v>150</v>
      </c>
      <c r="E37" s="140" t="s">
        <v>62</v>
      </c>
      <c r="F37" s="134"/>
      <c r="G37" s="133" t="s">
        <v>261</v>
      </c>
      <c r="H37" s="134" t="s">
        <v>262</v>
      </c>
      <c r="I37" s="134" t="s">
        <v>1327</v>
      </c>
      <c r="J37" s="132" t="s">
        <v>60</v>
      </c>
      <c r="N37" s="160">
        <v>38.847000000000001</v>
      </c>
    </row>
    <row r="38" spans="1:14" ht="12.9" customHeight="1">
      <c r="A38" s="134">
        <v>31</v>
      </c>
      <c r="B38" s="134">
        <v>9</v>
      </c>
      <c r="D38" s="132" t="s">
        <v>134</v>
      </c>
      <c r="E38" s="7" t="s">
        <v>62</v>
      </c>
      <c r="F38" s="134"/>
      <c r="G38" s="133" t="s">
        <v>261</v>
      </c>
      <c r="H38" s="134" t="s">
        <v>272</v>
      </c>
      <c r="I38" s="134" t="s">
        <v>1359</v>
      </c>
      <c r="J38" s="132" t="s">
        <v>60</v>
      </c>
      <c r="N38" s="160">
        <v>38.847000000000001</v>
      </c>
    </row>
    <row r="39" spans="1:14" ht="12.9" customHeight="1">
      <c r="A39" s="134">
        <v>32</v>
      </c>
      <c r="B39" s="134">
        <v>10</v>
      </c>
      <c r="D39" s="132" t="s">
        <v>116</v>
      </c>
      <c r="E39" s="140" t="s">
        <v>62</v>
      </c>
      <c r="F39" s="134"/>
      <c r="G39" s="133" t="s">
        <v>261</v>
      </c>
      <c r="H39" s="134" t="s">
        <v>264</v>
      </c>
      <c r="I39" s="134" t="s">
        <v>1331</v>
      </c>
      <c r="J39" s="132" t="s">
        <v>60</v>
      </c>
      <c r="N39" s="160">
        <v>38.847000000000001</v>
      </c>
    </row>
    <row r="40" spans="1:14" ht="12.9" customHeight="1">
      <c r="A40" s="128">
        <v>33</v>
      </c>
      <c r="B40" s="134">
        <v>11</v>
      </c>
      <c r="D40" s="132" t="s">
        <v>127</v>
      </c>
      <c r="E40" s="140" t="s">
        <v>76</v>
      </c>
      <c r="F40" s="134"/>
      <c r="G40" s="134" t="s">
        <v>262</v>
      </c>
      <c r="H40" s="134" t="s">
        <v>269</v>
      </c>
      <c r="I40" s="134" t="s">
        <v>1327</v>
      </c>
      <c r="J40" s="132" t="s">
        <v>60</v>
      </c>
      <c r="N40" s="160">
        <v>37.503999999999998</v>
      </c>
    </row>
    <row r="41" spans="1:14" ht="12.9" customHeight="1">
      <c r="A41" s="134">
        <v>34</v>
      </c>
      <c r="B41" s="134">
        <v>12</v>
      </c>
      <c r="D41" s="132" t="s">
        <v>151</v>
      </c>
      <c r="E41" s="140" t="s">
        <v>76</v>
      </c>
      <c r="F41" s="134"/>
      <c r="G41" s="134" t="s">
        <v>272</v>
      </c>
      <c r="H41" s="134" t="s">
        <v>270</v>
      </c>
      <c r="I41" s="134" t="s">
        <v>1359</v>
      </c>
      <c r="J41" s="132" t="s">
        <v>60</v>
      </c>
      <c r="N41" s="160">
        <v>37.503999999999998</v>
      </c>
    </row>
    <row r="42" spans="1:14" ht="12.9" customHeight="1">
      <c r="A42" s="134">
        <v>35</v>
      </c>
      <c r="B42" s="134">
        <v>13</v>
      </c>
      <c r="D42" s="132" t="s">
        <v>204</v>
      </c>
      <c r="E42" s="140" t="s">
        <v>62</v>
      </c>
      <c r="F42" s="134"/>
      <c r="G42" s="134" t="s">
        <v>269</v>
      </c>
      <c r="H42" s="134" t="s">
        <v>277</v>
      </c>
      <c r="I42" s="134" t="s">
        <v>1327</v>
      </c>
      <c r="J42" s="132" t="s">
        <v>60</v>
      </c>
      <c r="N42" s="160">
        <v>38.847000000000001</v>
      </c>
    </row>
    <row r="43" spans="1:14" ht="12.9" customHeight="1">
      <c r="A43" s="128">
        <v>36</v>
      </c>
      <c r="B43" s="134">
        <v>14</v>
      </c>
      <c r="D43" s="132" t="s">
        <v>245</v>
      </c>
      <c r="E43" s="140" t="s">
        <v>62</v>
      </c>
      <c r="F43" s="134"/>
      <c r="G43" s="134" t="s">
        <v>269</v>
      </c>
      <c r="H43" s="134" t="s">
        <v>275</v>
      </c>
      <c r="I43" s="134" t="s">
        <v>1331</v>
      </c>
      <c r="J43" s="132" t="s">
        <v>60</v>
      </c>
      <c r="N43" s="160">
        <v>38.847000000000001</v>
      </c>
    </row>
    <row r="44" spans="1:14" ht="12.9" customHeight="1">
      <c r="A44" s="134">
        <v>37</v>
      </c>
      <c r="B44" s="134">
        <v>15</v>
      </c>
      <c r="D44" s="132" t="s">
        <v>147</v>
      </c>
      <c r="E44" s="140" t="s">
        <v>76</v>
      </c>
      <c r="F44" s="134"/>
      <c r="G44" s="134" t="s">
        <v>270</v>
      </c>
      <c r="H44" s="134" t="s">
        <v>278</v>
      </c>
      <c r="I44" s="134" t="s">
        <v>1359</v>
      </c>
      <c r="J44" s="132" t="s">
        <v>60</v>
      </c>
      <c r="N44" s="160">
        <v>37.503999999999998</v>
      </c>
    </row>
    <row r="45" spans="1:14" ht="12.9" customHeight="1">
      <c r="A45" s="134">
        <v>38</v>
      </c>
      <c r="B45" s="134">
        <v>16</v>
      </c>
      <c r="D45" s="132" t="s">
        <v>193</v>
      </c>
      <c r="E45" s="140" t="s">
        <v>76</v>
      </c>
      <c r="F45" s="134"/>
      <c r="G45" s="134" t="s">
        <v>274</v>
      </c>
      <c r="H45" s="134" t="s">
        <v>278</v>
      </c>
      <c r="I45" s="134" t="s">
        <v>1377</v>
      </c>
      <c r="J45" s="132" t="s">
        <v>60</v>
      </c>
      <c r="N45" s="160">
        <v>37.503999999999998</v>
      </c>
    </row>
    <row r="46" spans="1:14" ht="12.9" customHeight="1">
      <c r="A46" s="128">
        <v>39</v>
      </c>
      <c r="B46" s="134">
        <v>17</v>
      </c>
      <c r="D46" s="132" t="s">
        <v>215</v>
      </c>
      <c r="E46" s="140" t="s">
        <v>249</v>
      </c>
      <c r="F46" s="134"/>
      <c r="G46" s="134" t="s">
        <v>277</v>
      </c>
      <c r="H46" s="134" t="s">
        <v>1271</v>
      </c>
      <c r="I46" s="134" t="s">
        <v>1327</v>
      </c>
      <c r="J46" s="132" t="s">
        <v>60</v>
      </c>
      <c r="N46" s="160">
        <v>47.417999999999999</v>
      </c>
    </row>
    <row r="47" spans="1:14" ht="12.9" customHeight="1">
      <c r="A47" s="134">
        <v>40</v>
      </c>
      <c r="B47" s="134">
        <v>18</v>
      </c>
      <c r="D47" s="132" t="s">
        <v>182</v>
      </c>
      <c r="E47" s="140" t="s">
        <v>62</v>
      </c>
      <c r="F47" s="134"/>
      <c r="G47" s="134" t="s">
        <v>278</v>
      </c>
      <c r="H47" s="134" t="s">
        <v>281</v>
      </c>
      <c r="I47" s="134" t="s">
        <v>1377</v>
      </c>
      <c r="J47" s="132" t="s">
        <v>60</v>
      </c>
      <c r="N47" s="160">
        <v>38.847000000000001</v>
      </c>
    </row>
    <row r="48" spans="1:14" ht="12.9" customHeight="1">
      <c r="A48" s="134">
        <v>41</v>
      </c>
      <c r="B48" s="134">
        <v>19</v>
      </c>
      <c r="D48" s="132" t="s">
        <v>239</v>
      </c>
      <c r="E48" s="140" t="s">
        <v>62</v>
      </c>
      <c r="F48" s="134"/>
      <c r="G48" s="134" t="s">
        <v>275</v>
      </c>
      <c r="H48" s="134" t="s">
        <v>282</v>
      </c>
      <c r="I48" s="134" t="s">
        <v>1331</v>
      </c>
      <c r="J48" s="132" t="s">
        <v>60</v>
      </c>
      <c r="N48" s="160">
        <v>38.847000000000001</v>
      </c>
    </row>
    <row r="49" spans="1:15" ht="12.9" customHeight="1">
      <c r="A49" s="128">
        <v>42</v>
      </c>
      <c r="B49" s="134">
        <v>20</v>
      </c>
      <c r="D49" s="132" t="s">
        <v>129</v>
      </c>
      <c r="E49" s="140" t="s">
        <v>76</v>
      </c>
      <c r="F49" s="134"/>
      <c r="G49" s="134" t="s">
        <v>278</v>
      </c>
      <c r="H49" s="134" t="s">
        <v>282</v>
      </c>
      <c r="I49" s="134" t="s">
        <v>1359</v>
      </c>
      <c r="J49" s="132" t="s">
        <v>60</v>
      </c>
      <c r="N49" s="160">
        <v>37.503999999999998</v>
      </c>
    </row>
    <row r="50" spans="1:15" ht="12.9" customHeight="1">
      <c r="A50" s="128"/>
      <c r="B50" s="154" t="s">
        <v>1380</v>
      </c>
      <c r="C50" s="134"/>
      <c r="D50" s="134"/>
      <c r="E50" s="177"/>
      <c r="F50" s="134"/>
      <c r="G50" s="133"/>
      <c r="H50" s="134"/>
      <c r="I50" s="134"/>
      <c r="J50" s="134"/>
      <c r="O50" s="160">
        <f>SUM(N30:N49)</f>
        <v>783.33799999999997</v>
      </c>
    </row>
    <row r="51" spans="1:15" ht="12.9" customHeight="1">
      <c r="A51" s="134">
        <v>43</v>
      </c>
      <c r="B51" s="134">
        <v>1</v>
      </c>
      <c r="D51" s="132" t="s">
        <v>178</v>
      </c>
      <c r="E51" s="140" t="s">
        <v>62</v>
      </c>
      <c r="F51" s="134"/>
      <c r="G51" s="134" t="s">
        <v>281</v>
      </c>
      <c r="H51" s="134" t="s">
        <v>288</v>
      </c>
      <c r="I51" s="134" t="s">
        <v>1377</v>
      </c>
      <c r="J51" s="132" t="s">
        <v>60</v>
      </c>
      <c r="N51" s="160">
        <v>38.847000000000001</v>
      </c>
    </row>
    <row r="52" spans="1:15" ht="12.9" customHeight="1">
      <c r="A52" s="128">
        <v>44</v>
      </c>
      <c r="B52" s="134">
        <v>2</v>
      </c>
      <c r="D52" s="132" t="s">
        <v>122</v>
      </c>
      <c r="E52" s="140" t="s">
        <v>76</v>
      </c>
      <c r="F52" s="134"/>
      <c r="G52" s="134" t="s">
        <v>282</v>
      </c>
      <c r="H52" s="134" t="s">
        <v>295</v>
      </c>
      <c r="I52" s="134" t="s">
        <v>1359</v>
      </c>
      <c r="J52" s="132" t="s">
        <v>60</v>
      </c>
      <c r="N52" s="160">
        <v>37.503999999999998</v>
      </c>
    </row>
    <row r="53" spans="1:15" ht="12.9" customHeight="1">
      <c r="A53" s="134">
        <v>45</v>
      </c>
      <c r="B53" s="134">
        <v>3</v>
      </c>
      <c r="D53" s="132" t="s">
        <v>238</v>
      </c>
      <c r="E53" s="140" t="s">
        <v>62</v>
      </c>
      <c r="F53" s="134"/>
      <c r="G53" s="134" t="s">
        <v>282</v>
      </c>
      <c r="H53" s="134" t="s">
        <v>289</v>
      </c>
      <c r="I53" s="134" t="s">
        <v>1331</v>
      </c>
      <c r="J53" s="132" t="s">
        <v>60</v>
      </c>
      <c r="N53" s="160">
        <v>38.847000000000001</v>
      </c>
    </row>
    <row r="54" spans="1:15" ht="12.9" customHeight="1">
      <c r="A54" s="134">
        <v>46</v>
      </c>
      <c r="B54" s="134">
        <v>4</v>
      </c>
      <c r="D54" s="132" t="s">
        <v>195</v>
      </c>
      <c r="E54" s="140" t="s">
        <v>62</v>
      </c>
      <c r="F54" s="134"/>
      <c r="G54" s="134" t="s">
        <v>285</v>
      </c>
      <c r="H54" s="134" t="s">
        <v>289</v>
      </c>
      <c r="I54" s="134" t="s">
        <v>1381</v>
      </c>
      <c r="J54" s="132" t="s">
        <v>60</v>
      </c>
      <c r="N54" s="160">
        <v>38.847000000000001</v>
      </c>
    </row>
    <row r="55" spans="1:15" ht="12.9" customHeight="1">
      <c r="A55" s="134">
        <v>47</v>
      </c>
      <c r="B55" s="134">
        <v>5</v>
      </c>
      <c r="D55" s="132" t="s">
        <v>159</v>
      </c>
      <c r="E55" s="140" t="s">
        <v>62</v>
      </c>
      <c r="F55" s="134"/>
      <c r="G55" s="134" t="s">
        <v>288</v>
      </c>
      <c r="H55" s="134" t="s">
        <v>291</v>
      </c>
      <c r="I55" s="134" t="s">
        <v>1377</v>
      </c>
      <c r="J55" s="132" t="s">
        <v>60</v>
      </c>
      <c r="N55" s="160">
        <v>38.847000000000001</v>
      </c>
    </row>
    <row r="56" spans="1:15" ht="12.9" customHeight="1">
      <c r="A56" s="128">
        <v>48</v>
      </c>
      <c r="B56" s="134">
        <v>6</v>
      </c>
      <c r="D56" s="132" t="s">
        <v>200</v>
      </c>
      <c r="E56" s="140" t="s">
        <v>76</v>
      </c>
      <c r="F56" s="134"/>
      <c r="G56" s="134" t="s">
        <v>1287</v>
      </c>
      <c r="H56" s="134" t="s">
        <v>1382</v>
      </c>
      <c r="I56" s="134" t="s">
        <v>1359</v>
      </c>
      <c r="J56" s="132" t="s">
        <v>60</v>
      </c>
      <c r="N56" s="160">
        <v>37.503999999999998</v>
      </c>
    </row>
    <row r="57" spans="1:15" ht="12.9" customHeight="1">
      <c r="A57" s="134">
        <v>49</v>
      </c>
      <c r="B57" s="134">
        <v>7</v>
      </c>
      <c r="D57" s="132" t="s">
        <v>148</v>
      </c>
      <c r="E57" s="140" t="s">
        <v>1269</v>
      </c>
      <c r="F57" s="134"/>
      <c r="G57" s="134" t="s">
        <v>1287</v>
      </c>
      <c r="H57" s="134" t="s">
        <v>1383</v>
      </c>
      <c r="I57" s="134" t="s">
        <v>1327</v>
      </c>
      <c r="J57" s="132" t="s">
        <v>60</v>
      </c>
      <c r="N57" s="160">
        <v>57.597999999999999</v>
      </c>
    </row>
    <row r="58" spans="1:15" ht="12.9" customHeight="1">
      <c r="A58" s="134">
        <v>50</v>
      </c>
      <c r="B58" s="134">
        <v>8</v>
      </c>
      <c r="D58" s="132" t="s">
        <v>187</v>
      </c>
      <c r="E58" s="140" t="s">
        <v>76</v>
      </c>
      <c r="F58" s="134"/>
      <c r="G58" s="134" t="s">
        <v>289</v>
      </c>
      <c r="H58" s="161" t="s">
        <v>293</v>
      </c>
      <c r="I58" s="134" t="s">
        <v>1381</v>
      </c>
      <c r="J58" s="132" t="s">
        <v>60</v>
      </c>
      <c r="N58" s="160">
        <v>37.503999999999998</v>
      </c>
    </row>
    <row r="59" spans="1:15" ht="12.9" customHeight="1">
      <c r="A59" s="134">
        <v>51</v>
      </c>
      <c r="B59" s="134">
        <v>9</v>
      </c>
      <c r="D59" s="178" t="s">
        <v>188</v>
      </c>
      <c r="E59" s="179" t="s">
        <v>76</v>
      </c>
      <c r="F59" s="137"/>
      <c r="G59" s="137" t="s">
        <v>1382</v>
      </c>
      <c r="H59" s="137" t="s">
        <v>296</v>
      </c>
      <c r="I59" s="137" t="s">
        <v>1359</v>
      </c>
      <c r="J59" s="178" t="s">
        <v>60</v>
      </c>
      <c r="N59" s="160">
        <v>37.503999999999998</v>
      </c>
    </row>
    <row r="60" spans="1:15" ht="12.9" customHeight="1">
      <c r="A60" s="128">
        <v>52</v>
      </c>
      <c r="B60" s="134">
        <v>10</v>
      </c>
      <c r="C60" s="134"/>
      <c r="D60" s="132" t="s">
        <v>177</v>
      </c>
      <c r="E60" s="140" t="s">
        <v>62</v>
      </c>
      <c r="F60" s="134"/>
      <c r="G60" s="134" t="s">
        <v>293</v>
      </c>
      <c r="H60" s="134" t="s">
        <v>1384</v>
      </c>
      <c r="I60" s="134" t="s">
        <v>1381</v>
      </c>
      <c r="J60" s="132" t="s">
        <v>60</v>
      </c>
      <c r="N60" s="160">
        <v>38.847000000000001</v>
      </c>
    </row>
    <row r="61" spans="1:15" ht="12.9" customHeight="1">
      <c r="A61" s="134">
        <v>53</v>
      </c>
      <c r="B61" s="134">
        <v>11</v>
      </c>
      <c r="C61" s="134"/>
      <c r="D61" s="132" t="s">
        <v>201</v>
      </c>
      <c r="E61" s="134" t="s">
        <v>62</v>
      </c>
      <c r="F61" s="134"/>
      <c r="G61" s="133" t="s">
        <v>296</v>
      </c>
      <c r="H61" s="134" t="s">
        <v>302</v>
      </c>
      <c r="I61" s="134" t="s">
        <v>1359</v>
      </c>
      <c r="J61" s="132" t="s">
        <v>60</v>
      </c>
      <c r="N61" s="160">
        <v>38.847000000000001</v>
      </c>
    </row>
    <row r="62" spans="1:15" ht="12.9" customHeight="1">
      <c r="A62" s="134">
        <v>54</v>
      </c>
      <c r="B62" s="134">
        <v>12</v>
      </c>
      <c r="C62" s="134"/>
      <c r="D62" s="132" t="s">
        <v>154</v>
      </c>
      <c r="E62" s="134" t="s">
        <v>62</v>
      </c>
      <c r="F62" s="134"/>
      <c r="G62" s="133" t="s">
        <v>1385</v>
      </c>
      <c r="H62" s="134" t="s">
        <v>306</v>
      </c>
      <c r="I62" s="134" t="s">
        <v>1377</v>
      </c>
      <c r="J62" s="132" t="s">
        <v>60</v>
      </c>
      <c r="N62" s="160">
        <v>38.847000000000001</v>
      </c>
    </row>
    <row r="63" spans="1:15" ht="12.9" customHeight="1">
      <c r="A63" s="134">
        <v>55</v>
      </c>
      <c r="B63" s="134">
        <v>13</v>
      </c>
      <c r="C63" s="134"/>
      <c r="D63" s="132" t="s">
        <v>180</v>
      </c>
      <c r="E63" s="134" t="s">
        <v>53</v>
      </c>
      <c r="F63" s="134"/>
      <c r="G63" s="133" t="s">
        <v>301</v>
      </c>
      <c r="H63" s="134" t="s">
        <v>307</v>
      </c>
      <c r="I63" s="134" t="s">
        <v>1327</v>
      </c>
      <c r="J63" s="132" t="s">
        <v>60</v>
      </c>
      <c r="N63" s="160">
        <v>45.412999999999997</v>
      </c>
    </row>
    <row r="64" spans="1:15" ht="12.9" customHeight="1">
      <c r="A64" s="128">
        <v>56</v>
      </c>
      <c r="B64" s="134">
        <v>14</v>
      </c>
      <c r="C64" s="134"/>
      <c r="D64" s="132" t="s">
        <v>169</v>
      </c>
      <c r="E64" s="134" t="s">
        <v>76</v>
      </c>
      <c r="F64" s="134"/>
      <c r="G64" s="133" t="s">
        <v>1384</v>
      </c>
      <c r="H64" s="134" t="s">
        <v>307</v>
      </c>
      <c r="I64" s="134" t="s">
        <v>1329</v>
      </c>
      <c r="J64" s="132" t="s">
        <v>60</v>
      </c>
      <c r="N64" s="160">
        <v>37.503999999999998</v>
      </c>
    </row>
    <row r="65" spans="1:15" ht="12.9" customHeight="1">
      <c r="A65" s="134">
        <v>57</v>
      </c>
      <c r="B65" s="134">
        <v>15</v>
      </c>
      <c r="C65" s="134"/>
      <c r="D65" s="132" t="s">
        <v>219</v>
      </c>
      <c r="E65" s="134" t="s">
        <v>53</v>
      </c>
      <c r="F65" s="134"/>
      <c r="G65" s="133" t="s">
        <v>1355</v>
      </c>
      <c r="H65" s="134" t="s">
        <v>1288</v>
      </c>
      <c r="I65" s="134" t="s">
        <v>1331</v>
      </c>
      <c r="J65" s="132" t="s">
        <v>60</v>
      </c>
      <c r="N65" s="160">
        <v>45.412999999999997</v>
      </c>
    </row>
    <row r="66" spans="1:15" ht="12.9" customHeight="1">
      <c r="A66" s="134">
        <v>58</v>
      </c>
      <c r="B66" s="134">
        <v>16</v>
      </c>
      <c r="C66" s="134"/>
      <c r="D66" s="132" t="s">
        <v>175</v>
      </c>
      <c r="E66" s="134" t="s">
        <v>76</v>
      </c>
      <c r="F66" s="134"/>
      <c r="G66" s="133" t="s">
        <v>306</v>
      </c>
      <c r="H66" s="134" t="s">
        <v>1356</v>
      </c>
      <c r="I66" s="134" t="s">
        <v>1377</v>
      </c>
      <c r="J66" s="132" t="s">
        <v>60</v>
      </c>
      <c r="N66" s="160">
        <v>37.503999999999998</v>
      </c>
    </row>
    <row r="67" spans="1:15" ht="12.9" customHeight="1">
      <c r="A67" s="134">
        <v>59</v>
      </c>
      <c r="B67" s="134">
        <v>17</v>
      </c>
      <c r="C67" s="134"/>
      <c r="D67" s="132" t="s">
        <v>242</v>
      </c>
      <c r="E67" s="134" t="s">
        <v>243</v>
      </c>
      <c r="F67" s="134"/>
      <c r="G67" s="133" t="s">
        <v>306</v>
      </c>
      <c r="H67" s="134" t="s">
        <v>1289</v>
      </c>
      <c r="I67" s="134" t="s">
        <v>1359</v>
      </c>
      <c r="J67" s="132" t="s">
        <v>60</v>
      </c>
      <c r="N67" s="160">
        <v>57.597999999999999</v>
      </c>
    </row>
    <row r="68" spans="1:15" ht="12.9" customHeight="1">
      <c r="A68" s="128">
        <v>60</v>
      </c>
      <c r="B68" s="134">
        <v>18</v>
      </c>
      <c r="C68" s="134"/>
      <c r="D68" s="132" t="s">
        <v>156</v>
      </c>
      <c r="E68" s="134" t="s">
        <v>62</v>
      </c>
      <c r="F68" s="134"/>
      <c r="G68" s="133" t="s">
        <v>307</v>
      </c>
      <c r="H68" s="134" t="s">
        <v>1289</v>
      </c>
      <c r="I68" s="134" t="s">
        <v>1329</v>
      </c>
      <c r="J68" s="132" t="s">
        <v>60</v>
      </c>
      <c r="N68" s="160">
        <v>38.847000000000001</v>
      </c>
    </row>
    <row r="69" spans="1:15" ht="12.9" customHeight="1">
      <c r="A69" s="134">
        <v>61</v>
      </c>
      <c r="B69" s="134">
        <v>19</v>
      </c>
      <c r="C69" s="134"/>
      <c r="D69" s="132" t="s">
        <v>170</v>
      </c>
      <c r="E69" s="134" t="s">
        <v>53</v>
      </c>
      <c r="F69" s="134"/>
      <c r="G69" s="133" t="s">
        <v>307</v>
      </c>
      <c r="H69" s="133" t="s">
        <v>832</v>
      </c>
      <c r="I69" s="134" t="s">
        <v>1327</v>
      </c>
      <c r="J69" s="132" t="s">
        <v>60</v>
      </c>
      <c r="N69" s="160">
        <v>45.412999999999997</v>
      </c>
    </row>
    <row r="70" spans="1:15" ht="12.9" customHeight="1">
      <c r="A70" s="134"/>
      <c r="B70" s="154" t="s">
        <v>303</v>
      </c>
      <c r="C70" s="134"/>
      <c r="D70" s="134"/>
      <c r="E70" s="134"/>
      <c r="F70" s="134"/>
      <c r="G70" s="133"/>
      <c r="H70" s="133"/>
      <c r="I70" s="134"/>
      <c r="J70" s="134"/>
      <c r="O70" s="160">
        <f>SUM(N51:N69)</f>
        <v>787.23500000000001</v>
      </c>
    </row>
    <row r="71" spans="1:15" ht="12.9" customHeight="1">
      <c r="A71" s="134">
        <v>62</v>
      </c>
      <c r="B71" s="134">
        <v>1</v>
      </c>
      <c r="C71" s="134"/>
      <c r="D71" s="132" t="s">
        <v>251</v>
      </c>
      <c r="E71" s="134" t="s">
        <v>76</v>
      </c>
      <c r="F71" s="134"/>
      <c r="G71" s="133" t="s">
        <v>1289</v>
      </c>
      <c r="H71" s="134" t="s">
        <v>308</v>
      </c>
      <c r="I71" s="134" t="s">
        <v>1359</v>
      </c>
      <c r="J71" s="132" t="s">
        <v>60</v>
      </c>
      <c r="N71" s="160">
        <v>37.503999999999998</v>
      </c>
    </row>
    <row r="72" spans="1:15" ht="12.9" customHeight="1">
      <c r="A72" s="134">
        <v>63</v>
      </c>
      <c r="B72" s="134">
        <v>2</v>
      </c>
      <c r="C72" s="134"/>
      <c r="D72" s="132" t="s">
        <v>121</v>
      </c>
      <c r="E72" s="134" t="s">
        <v>62</v>
      </c>
      <c r="F72" s="134"/>
      <c r="G72" s="133" t="s">
        <v>1289</v>
      </c>
      <c r="H72" s="134" t="s">
        <v>308</v>
      </c>
      <c r="I72" s="134" t="s">
        <v>1329</v>
      </c>
      <c r="J72" s="132" t="s">
        <v>60</v>
      </c>
      <c r="N72" s="160">
        <v>38.847000000000001</v>
      </c>
    </row>
    <row r="73" spans="1:15" ht="12.9" customHeight="1">
      <c r="A73" s="134">
        <v>64</v>
      </c>
      <c r="B73" s="134">
        <v>3</v>
      </c>
      <c r="C73" s="134"/>
      <c r="D73" s="132" t="s">
        <v>111</v>
      </c>
      <c r="E73" s="134" t="s">
        <v>112</v>
      </c>
      <c r="F73" s="134"/>
      <c r="G73" s="133" t="s">
        <v>1289</v>
      </c>
      <c r="H73" s="134" t="s">
        <v>311</v>
      </c>
      <c r="I73" s="134" t="s">
        <v>1377</v>
      </c>
      <c r="J73" s="132" t="s">
        <v>60</v>
      </c>
      <c r="N73" s="160">
        <v>57.597999999999999</v>
      </c>
    </row>
    <row r="74" spans="1:15" ht="12.9" customHeight="1">
      <c r="A74" s="134">
        <v>65</v>
      </c>
      <c r="B74" s="134">
        <v>4</v>
      </c>
      <c r="C74" s="134"/>
      <c r="D74" s="132" t="s">
        <v>83</v>
      </c>
      <c r="E74" s="134" t="s">
        <v>62</v>
      </c>
      <c r="F74" s="134"/>
      <c r="G74" s="133" t="s">
        <v>832</v>
      </c>
      <c r="H74" s="134" t="s">
        <v>311</v>
      </c>
      <c r="I74" s="134" t="s">
        <v>1327</v>
      </c>
      <c r="J74" s="132" t="s">
        <v>60</v>
      </c>
      <c r="N74" s="160">
        <v>38.847000000000001</v>
      </c>
    </row>
    <row r="75" spans="1:15" ht="12.9" customHeight="1">
      <c r="A75" s="134">
        <v>66</v>
      </c>
      <c r="B75" s="134">
        <v>5</v>
      </c>
      <c r="C75" s="134"/>
      <c r="D75" s="132" t="s">
        <v>52</v>
      </c>
      <c r="E75" s="134" t="s">
        <v>53</v>
      </c>
      <c r="F75" s="134"/>
      <c r="G75" s="133" t="s">
        <v>311</v>
      </c>
      <c r="H75" s="134" t="s">
        <v>1386</v>
      </c>
      <c r="I75" s="134" t="s">
        <v>1327</v>
      </c>
      <c r="J75" s="132" t="s">
        <v>60</v>
      </c>
      <c r="N75" s="160">
        <v>45.412999999999997</v>
      </c>
    </row>
    <row r="76" spans="1:15" ht="12.9" customHeight="1">
      <c r="A76" s="134">
        <v>67</v>
      </c>
      <c r="B76" s="134">
        <v>6</v>
      </c>
      <c r="C76" s="134"/>
      <c r="D76" s="132" t="s">
        <v>211</v>
      </c>
      <c r="E76" s="134" t="s">
        <v>212</v>
      </c>
      <c r="F76" s="134"/>
      <c r="G76" s="133" t="s">
        <v>308</v>
      </c>
      <c r="H76" s="134" t="s">
        <v>1387</v>
      </c>
      <c r="I76" s="134" t="s">
        <v>1329</v>
      </c>
      <c r="J76" s="132" t="s">
        <v>60</v>
      </c>
      <c r="N76" s="160">
        <v>66.381</v>
      </c>
    </row>
    <row r="77" spans="1:15" ht="12.9" customHeight="1">
      <c r="A77" s="134">
        <v>68</v>
      </c>
      <c r="B77" s="134">
        <v>7</v>
      </c>
      <c r="C77" s="134"/>
      <c r="D77" s="132" t="s">
        <v>257</v>
      </c>
      <c r="E77" s="134" t="s">
        <v>62</v>
      </c>
      <c r="F77" s="134"/>
      <c r="G77" s="134" t="s">
        <v>1386</v>
      </c>
      <c r="H77" s="134" t="s">
        <v>1294</v>
      </c>
      <c r="I77" s="134" t="s">
        <v>1327</v>
      </c>
      <c r="J77" s="132" t="s">
        <v>60</v>
      </c>
      <c r="N77" s="160">
        <v>38.847000000000001</v>
      </c>
    </row>
    <row r="78" spans="1:15" ht="12.9" customHeight="1">
      <c r="A78" s="134">
        <v>69</v>
      </c>
      <c r="B78" s="134">
        <v>8</v>
      </c>
      <c r="C78" s="134"/>
      <c r="D78" s="132" t="s">
        <v>265</v>
      </c>
      <c r="E78" s="134" t="s">
        <v>1277</v>
      </c>
      <c r="F78" s="134"/>
      <c r="G78" s="133" t="s">
        <v>311</v>
      </c>
      <c r="H78" s="134" t="s">
        <v>316</v>
      </c>
      <c r="I78" s="134" t="s">
        <v>86</v>
      </c>
      <c r="J78" s="132" t="s">
        <v>60</v>
      </c>
      <c r="N78" s="160">
        <v>66.381</v>
      </c>
    </row>
    <row r="79" spans="1:15" ht="12.9" customHeight="1">
      <c r="A79" s="134">
        <v>70</v>
      </c>
      <c r="B79" s="134">
        <v>9</v>
      </c>
      <c r="C79" s="134"/>
      <c r="D79" s="132" t="s">
        <v>248</v>
      </c>
      <c r="E79" s="134" t="s">
        <v>249</v>
      </c>
      <c r="F79" s="134"/>
      <c r="G79" s="134" t="s">
        <v>1387</v>
      </c>
      <c r="H79" s="134" t="s">
        <v>323</v>
      </c>
      <c r="I79" s="134" t="s">
        <v>1329</v>
      </c>
      <c r="J79" s="132" t="s">
        <v>60</v>
      </c>
      <c r="N79" s="160">
        <v>47.417999999999999</v>
      </c>
    </row>
    <row r="80" spans="1:15" ht="12.9" customHeight="1">
      <c r="A80" s="134">
        <v>71</v>
      </c>
      <c r="B80" s="134">
        <v>10</v>
      </c>
      <c r="D80" s="132" t="s">
        <v>198</v>
      </c>
      <c r="E80" s="134" t="s">
        <v>62</v>
      </c>
      <c r="G80" s="134" t="s">
        <v>1294</v>
      </c>
      <c r="H80" s="134" t="s">
        <v>1388</v>
      </c>
      <c r="I80" s="134" t="s">
        <v>1327</v>
      </c>
      <c r="J80" s="132" t="s">
        <v>60</v>
      </c>
      <c r="N80" s="160">
        <v>38.847000000000001</v>
      </c>
    </row>
    <row r="81" spans="1:15" ht="12.9" customHeight="1">
      <c r="A81" s="134">
        <v>72</v>
      </c>
      <c r="B81" s="134">
        <v>11</v>
      </c>
      <c r="D81" s="132" t="s">
        <v>216</v>
      </c>
      <c r="E81" s="134" t="s">
        <v>76</v>
      </c>
      <c r="G81" s="134" t="s">
        <v>323</v>
      </c>
      <c r="H81" s="134" t="s">
        <v>324</v>
      </c>
      <c r="I81" s="134" t="s">
        <v>1329</v>
      </c>
      <c r="J81" s="132" t="s">
        <v>60</v>
      </c>
      <c r="N81" s="160">
        <v>37.503999999999998</v>
      </c>
    </row>
    <row r="82" spans="1:15" ht="12.9" customHeight="1">
      <c r="A82" s="134">
        <v>73</v>
      </c>
      <c r="B82" s="134">
        <v>12</v>
      </c>
      <c r="D82" s="132" t="s">
        <v>196</v>
      </c>
      <c r="E82" s="134" t="s">
        <v>53</v>
      </c>
      <c r="G82" s="134" t="s">
        <v>316</v>
      </c>
      <c r="H82" s="134" t="s">
        <v>1278</v>
      </c>
      <c r="I82" s="134" t="s">
        <v>86</v>
      </c>
      <c r="J82" s="132" t="s">
        <v>60</v>
      </c>
      <c r="N82" s="160">
        <v>45.412999999999997</v>
      </c>
    </row>
    <row r="83" spans="1:15" ht="12.9" customHeight="1">
      <c r="A83" s="134">
        <v>74</v>
      </c>
      <c r="B83" s="134">
        <v>13</v>
      </c>
      <c r="D83" s="132" t="s">
        <v>226</v>
      </c>
      <c r="E83" s="134" t="s">
        <v>53</v>
      </c>
      <c r="G83" s="134" t="s">
        <v>324</v>
      </c>
      <c r="H83" s="134" t="s">
        <v>1278</v>
      </c>
      <c r="I83" s="134" t="s">
        <v>1329</v>
      </c>
      <c r="J83" s="132" t="s">
        <v>60</v>
      </c>
      <c r="N83" s="160">
        <v>45.412999999999997</v>
      </c>
    </row>
    <row r="84" spans="1:15" ht="12.9" customHeight="1">
      <c r="A84" s="134">
        <v>75</v>
      </c>
      <c r="B84" s="134">
        <v>14</v>
      </c>
      <c r="C84" s="134"/>
      <c r="D84" s="132" t="s">
        <v>135</v>
      </c>
      <c r="E84" s="134" t="s">
        <v>76</v>
      </c>
      <c r="F84" s="134"/>
      <c r="G84" s="134" t="s">
        <v>1387</v>
      </c>
      <c r="H84" s="134" t="s">
        <v>331</v>
      </c>
      <c r="I84" s="134" t="s">
        <v>1389</v>
      </c>
      <c r="J84" s="132" t="s">
        <v>60</v>
      </c>
      <c r="N84" s="160">
        <v>37.503999999999998</v>
      </c>
    </row>
    <row r="85" spans="1:15" ht="12.9" customHeight="1">
      <c r="A85" s="134"/>
      <c r="B85" s="154" t="s">
        <v>335</v>
      </c>
      <c r="C85" s="162"/>
      <c r="D85" s="134"/>
      <c r="E85" s="134"/>
      <c r="F85" s="162"/>
      <c r="G85" s="134"/>
      <c r="H85" s="134"/>
      <c r="I85" s="134"/>
      <c r="J85" s="134"/>
      <c r="O85" s="160">
        <f>SUM(N71:N84)</f>
        <v>641.91700000000003</v>
      </c>
    </row>
    <row r="86" spans="1:15" ht="12.9" customHeight="1">
      <c r="A86" s="134">
        <v>76</v>
      </c>
      <c r="B86" s="134">
        <v>1</v>
      </c>
      <c r="D86" s="132" t="s">
        <v>114</v>
      </c>
      <c r="E86" s="134" t="s">
        <v>76</v>
      </c>
      <c r="G86" s="134" t="s">
        <v>333</v>
      </c>
      <c r="H86" s="134" t="s">
        <v>1247</v>
      </c>
      <c r="I86" s="134" t="s">
        <v>1390</v>
      </c>
      <c r="J86" s="132" t="s">
        <v>60</v>
      </c>
      <c r="N86" s="160">
        <v>37.503999999999998</v>
      </c>
    </row>
    <row r="87" spans="1:15" ht="12.9" customHeight="1">
      <c r="A87" s="134">
        <v>77</v>
      </c>
      <c r="B87" s="134">
        <v>2</v>
      </c>
      <c r="D87" s="132" t="s">
        <v>139</v>
      </c>
      <c r="E87" s="134" t="s">
        <v>76</v>
      </c>
      <c r="G87" s="134" t="s">
        <v>1391</v>
      </c>
      <c r="H87" s="134" t="s">
        <v>1392</v>
      </c>
      <c r="I87" s="134" t="s">
        <v>1389</v>
      </c>
      <c r="J87" s="132" t="s">
        <v>60</v>
      </c>
      <c r="N87" s="160">
        <v>37.503999999999998</v>
      </c>
    </row>
    <row r="88" spans="1:15" ht="12.9" customHeight="1">
      <c r="A88" s="134">
        <v>78</v>
      </c>
      <c r="B88" s="134">
        <v>3</v>
      </c>
      <c r="D88" s="132" t="s">
        <v>130</v>
      </c>
      <c r="E88" s="134" t="s">
        <v>76</v>
      </c>
      <c r="G88" s="134" t="s">
        <v>343</v>
      </c>
      <c r="H88" s="134" t="s">
        <v>1393</v>
      </c>
      <c r="I88" s="134" t="s">
        <v>1390</v>
      </c>
      <c r="J88" s="132" t="s">
        <v>60</v>
      </c>
      <c r="N88" s="160">
        <v>37.503999999999998</v>
      </c>
    </row>
    <row r="89" spans="1:15" ht="12.9" customHeight="1">
      <c r="A89" s="134"/>
      <c r="B89" s="154" t="s">
        <v>345</v>
      </c>
      <c r="D89" s="134"/>
      <c r="E89" s="134"/>
      <c r="G89" s="134"/>
      <c r="H89" s="134"/>
      <c r="I89" s="134"/>
      <c r="J89" s="134"/>
      <c r="O89" s="160">
        <f>SUM(N86:N88)</f>
        <v>112.512</v>
      </c>
    </row>
    <row r="90" spans="1:15" ht="12.9" customHeight="1">
      <c r="A90" s="134">
        <v>79</v>
      </c>
      <c r="B90" s="134">
        <v>1</v>
      </c>
      <c r="D90" s="132" t="s">
        <v>229</v>
      </c>
      <c r="E90" s="134" t="s">
        <v>62</v>
      </c>
      <c r="G90" s="134" t="s">
        <v>1394</v>
      </c>
      <c r="H90" s="134" t="s">
        <v>1395</v>
      </c>
      <c r="I90" s="134" t="s">
        <v>1390</v>
      </c>
      <c r="J90" s="132" t="s">
        <v>60</v>
      </c>
      <c r="N90" s="160">
        <v>38.847000000000001</v>
      </c>
    </row>
    <row r="91" spans="1:15" ht="12.9" customHeight="1">
      <c r="A91" s="134">
        <v>80</v>
      </c>
      <c r="B91" s="134">
        <v>2</v>
      </c>
      <c r="D91" s="132" t="s">
        <v>61</v>
      </c>
      <c r="E91" s="134" t="s">
        <v>62</v>
      </c>
      <c r="G91" s="134" t="s">
        <v>868</v>
      </c>
      <c r="H91" s="134" t="s">
        <v>846</v>
      </c>
      <c r="I91" s="134" t="s">
        <v>1390</v>
      </c>
      <c r="J91" s="132" t="s">
        <v>60</v>
      </c>
      <c r="N91" s="160">
        <v>38.847000000000001</v>
      </c>
    </row>
    <row r="92" spans="1:15" ht="12.9" customHeight="1">
      <c r="A92" s="134"/>
      <c r="B92" s="154" t="s">
        <v>354</v>
      </c>
      <c r="D92" s="132"/>
      <c r="E92" s="134"/>
      <c r="G92" s="134"/>
      <c r="H92" s="134"/>
      <c r="I92" s="134"/>
      <c r="J92" s="132"/>
      <c r="O92" s="160">
        <f>N91+N90</f>
        <v>77.694000000000003</v>
      </c>
    </row>
    <row r="93" spans="1:15" ht="12.9" customHeight="1">
      <c r="A93" s="134">
        <v>81</v>
      </c>
      <c r="B93" s="134">
        <v>1</v>
      </c>
      <c r="D93" s="132" t="s">
        <v>155</v>
      </c>
      <c r="E93" s="134" t="s">
        <v>62</v>
      </c>
      <c r="G93" s="134" t="s">
        <v>860</v>
      </c>
      <c r="H93" s="134" t="s">
        <v>886</v>
      </c>
      <c r="I93" s="134" t="s">
        <v>1358</v>
      </c>
      <c r="J93" s="132" t="s">
        <v>60</v>
      </c>
      <c r="N93" s="160">
        <v>38.847000000000001</v>
      </c>
    </row>
    <row r="94" spans="1:15" ht="12.9" customHeight="1">
      <c r="A94" s="134">
        <v>82</v>
      </c>
      <c r="B94" s="134">
        <v>2</v>
      </c>
      <c r="D94" s="178" t="s">
        <v>142</v>
      </c>
      <c r="E94" s="137" t="s">
        <v>62</v>
      </c>
      <c r="G94" s="137" t="s">
        <v>886</v>
      </c>
      <c r="H94" s="137" t="s">
        <v>367</v>
      </c>
      <c r="I94" s="137" t="s">
        <v>1358</v>
      </c>
      <c r="J94" s="178" t="s">
        <v>60</v>
      </c>
      <c r="N94" s="160">
        <v>38.847000000000001</v>
      </c>
    </row>
    <row r="95" spans="1:15" ht="12.9" customHeight="1">
      <c r="A95" s="134"/>
      <c r="B95" s="154" t="s">
        <v>368</v>
      </c>
      <c r="D95" s="137"/>
      <c r="E95" s="137"/>
      <c r="G95" s="137"/>
      <c r="H95" s="137"/>
      <c r="I95" s="137"/>
      <c r="J95" s="137"/>
      <c r="O95" s="160">
        <f>N94+N93</f>
        <v>77.694000000000003</v>
      </c>
    </row>
    <row r="96" spans="1:15" ht="12.9" customHeight="1">
      <c r="A96" s="134">
        <v>83</v>
      </c>
      <c r="B96" s="134">
        <v>1</v>
      </c>
      <c r="D96" s="178" t="s">
        <v>254</v>
      </c>
      <c r="E96" s="181" t="s">
        <v>112</v>
      </c>
      <c r="F96" s="176"/>
      <c r="G96" s="134" t="s">
        <v>878</v>
      </c>
      <c r="H96" s="134" t="s">
        <v>381</v>
      </c>
      <c r="I96" s="134" t="s">
        <v>1358</v>
      </c>
      <c r="J96" s="178" t="s">
        <v>60</v>
      </c>
      <c r="N96" s="160">
        <v>57.597999999999999</v>
      </c>
    </row>
    <row r="97" spans="1:15" ht="12.9" customHeight="1">
      <c r="A97" s="134">
        <v>84</v>
      </c>
      <c r="B97" s="134">
        <v>2</v>
      </c>
      <c r="D97" s="178" t="s">
        <v>284</v>
      </c>
      <c r="E97" s="181" t="s">
        <v>76</v>
      </c>
      <c r="F97" s="176"/>
      <c r="G97" s="134" t="s">
        <v>363</v>
      </c>
      <c r="H97" s="134" t="s">
        <v>374</v>
      </c>
      <c r="I97" s="134" t="s">
        <v>1396</v>
      </c>
      <c r="J97" s="178" t="s">
        <v>60</v>
      </c>
      <c r="N97" s="160">
        <v>37.503999999999998</v>
      </c>
    </row>
    <row r="98" spans="1:15" ht="12.9" customHeight="1">
      <c r="A98" s="134">
        <v>85</v>
      </c>
      <c r="B98" s="134">
        <v>3</v>
      </c>
      <c r="D98" s="178" t="s">
        <v>185</v>
      </c>
      <c r="E98" s="181" t="s">
        <v>249</v>
      </c>
      <c r="F98" s="176"/>
      <c r="G98" s="134" t="s">
        <v>879</v>
      </c>
      <c r="H98" s="134" t="s">
        <v>393</v>
      </c>
      <c r="I98" s="134" t="s">
        <v>1368</v>
      </c>
      <c r="J98" s="178" t="s">
        <v>60</v>
      </c>
      <c r="N98" s="160">
        <v>47.417999999999999</v>
      </c>
    </row>
    <row r="99" spans="1:15" ht="12.9" customHeight="1">
      <c r="A99" s="134">
        <v>86</v>
      </c>
      <c r="B99" s="134">
        <v>4</v>
      </c>
      <c r="D99" s="178" t="s">
        <v>290</v>
      </c>
      <c r="E99" s="181" t="s">
        <v>76</v>
      </c>
      <c r="F99" s="176"/>
      <c r="G99" s="134" t="s">
        <v>377</v>
      </c>
      <c r="H99" s="134" t="s">
        <v>393</v>
      </c>
      <c r="I99" s="134" t="s">
        <v>1396</v>
      </c>
      <c r="J99" s="178" t="s">
        <v>60</v>
      </c>
      <c r="N99" s="160">
        <v>37.503999999999998</v>
      </c>
    </row>
    <row r="100" spans="1:15" ht="12.9" customHeight="1">
      <c r="A100" s="134">
        <v>87</v>
      </c>
      <c r="B100" s="134">
        <v>5</v>
      </c>
      <c r="D100" s="178" t="s">
        <v>294</v>
      </c>
      <c r="E100" s="142" t="s">
        <v>249</v>
      </c>
      <c r="F100" s="176"/>
      <c r="G100" s="134" t="s">
        <v>381</v>
      </c>
      <c r="H100" s="134" t="s">
        <v>400</v>
      </c>
      <c r="I100" s="134" t="s">
        <v>1397</v>
      </c>
      <c r="J100" s="178" t="s">
        <v>60</v>
      </c>
      <c r="N100" s="160">
        <v>47.417999999999999</v>
      </c>
    </row>
    <row r="101" spans="1:15" ht="12.9" customHeight="1">
      <c r="A101" s="134">
        <v>88</v>
      </c>
      <c r="B101" s="134">
        <v>6</v>
      </c>
      <c r="D101" s="178" t="s">
        <v>292</v>
      </c>
      <c r="E101" s="142" t="s">
        <v>76</v>
      </c>
      <c r="F101" s="176"/>
      <c r="G101" s="134" t="s">
        <v>393</v>
      </c>
      <c r="H101" s="134" t="s">
        <v>1281</v>
      </c>
      <c r="I101" s="134" t="s">
        <v>1396</v>
      </c>
      <c r="J101" s="178" t="s">
        <v>60</v>
      </c>
      <c r="N101" s="160">
        <v>37.503999999999998</v>
      </c>
    </row>
    <row r="102" spans="1:15" ht="12.9" customHeight="1">
      <c r="A102" s="134">
        <v>89</v>
      </c>
      <c r="B102" s="134">
        <v>7</v>
      </c>
      <c r="D102" s="178" t="s">
        <v>191</v>
      </c>
      <c r="E102" s="4" t="s">
        <v>53</v>
      </c>
      <c r="F102" s="176"/>
      <c r="G102" s="134" t="s">
        <v>393</v>
      </c>
      <c r="H102" s="134" t="s">
        <v>410</v>
      </c>
      <c r="I102" s="134" t="s">
        <v>1368</v>
      </c>
      <c r="J102" s="178" t="s">
        <v>60</v>
      </c>
      <c r="N102" s="160">
        <v>45.412999999999997</v>
      </c>
    </row>
    <row r="103" spans="1:15" ht="12.9" customHeight="1">
      <c r="A103" s="134"/>
      <c r="B103" s="154" t="s">
        <v>412</v>
      </c>
      <c r="D103" s="134"/>
      <c r="E103" s="4"/>
      <c r="F103" s="176"/>
      <c r="G103" s="134"/>
      <c r="H103" s="134"/>
      <c r="I103" s="134"/>
      <c r="J103" s="134"/>
      <c r="K103" s="160" t="s">
        <v>1398</v>
      </c>
      <c r="L103" s="160" t="s">
        <v>1399</v>
      </c>
      <c r="M103" s="160" t="s">
        <v>1362</v>
      </c>
      <c r="O103" s="160">
        <f>SUM(N96:N102)</f>
        <v>310.35900000000004</v>
      </c>
    </row>
    <row r="104" spans="1:15" ht="12.9" customHeight="1">
      <c r="A104" s="134">
        <v>90</v>
      </c>
      <c r="B104" s="134">
        <v>1</v>
      </c>
      <c r="C104" s="134">
        <v>1</v>
      </c>
      <c r="D104" s="178" t="s">
        <v>355</v>
      </c>
      <c r="E104" s="142" t="s">
        <v>62</v>
      </c>
      <c r="F104" s="176"/>
      <c r="G104" s="134" t="s">
        <v>407</v>
      </c>
      <c r="H104" s="134" t="s">
        <v>415</v>
      </c>
      <c r="I104" s="134" t="s">
        <v>1358</v>
      </c>
      <c r="J104" s="178" t="s">
        <v>60</v>
      </c>
      <c r="K104" s="134">
        <v>38.847000000000001</v>
      </c>
      <c r="L104" s="160" t="s">
        <v>1363</v>
      </c>
      <c r="M104" s="123" t="s">
        <v>1260</v>
      </c>
      <c r="N104" s="160">
        <v>38.847000000000001</v>
      </c>
    </row>
    <row r="105" spans="1:15" ht="12.9" customHeight="1">
      <c r="A105" s="134">
        <v>91</v>
      </c>
      <c r="B105" s="134">
        <v>2</v>
      </c>
      <c r="C105" s="134">
        <v>2</v>
      </c>
      <c r="D105" s="178" t="s">
        <v>329</v>
      </c>
      <c r="E105" s="142" t="s">
        <v>76</v>
      </c>
      <c r="F105" s="176"/>
      <c r="G105" s="134" t="s">
        <v>1281</v>
      </c>
      <c r="H105" s="134" t="s">
        <v>417</v>
      </c>
      <c r="I105" s="134" t="s">
        <v>1396</v>
      </c>
      <c r="J105" s="178" t="s">
        <v>60</v>
      </c>
      <c r="K105" s="134">
        <v>37.503999999999998</v>
      </c>
      <c r="L105" s="160" t="s">
        <v>1221</v>
      </c>
      <c r="M105" s="13" t="s">
        <v>1365</v>
      </c>
      <c r="N105" s="160">
        <v>37.503999999999998</v>
      </c>
    </row>
    <row r="106" spans="1:15" ht="12.9" customHeight="1">
      <c r="A106" s="134">
        <v>92</v>
      </c>
      <c r="B106" s="134">
        <v>3</v>
      </c>
      <c r="C106" s="134">
        <v>3</v>
      </c>
      <c r="D106" s="178" t="s">
        <v>346</v>
      </c>
      <c r="E106" s="6" t="s">
        <v>112</v>
      </c>
      <c r="F106" s="176"/>
      <c r="G106" s="134" t="s">
        <v>1400</v>
      </c>
      <c r="H106" s="134" t="s">
        <v>425</v>
      </c>
      <c r="I106" s="134" t="s">
        <v>1358</v>
      </c>
      <c r="J106" s="178" t="s">
        <v>60</v>
      </c>
      <c r="K106" s="134">
        <v>57.597000000000001</v>
      </c>
      <c r="L106" s="160" t="s">
        <v>1363</v>
      </c>
      <c r="M106" s="123" t="s">
        <v>1260</v>
      </c>
      <c r="N106" s="160">
        <v>57.597999999999999</v>
      </c>
    </row>
    <row r="107" spans="1:15" ht="12.9" customHeight="1">
      <c r="A107" s="134">
        <v>93</v>
      </c>
      <c r="B107" s="134">
        <v>4</v>
      </c>
      <c r="D107" s="178" t="s">
        <v>206</v>
      </c>
      <c r="E107" s="4" t="s">
        <v>62</v>
      </c>
      <c r="F107" s="176"/>
      <c r="G107" s="134" t="s">
        <v>415</v>
      </c>
      <c r="H107" s="134" t="s">
        <v>425</v>
      </c>
      <c r="I107" s="134" t="s">
        <v>1368</v>
      </c>
      <c r="J107" s="178" t="s">
        <v>60</v>
      </c>
      <c r="K107" s="134">
        <v>38.847000000000001</v>
      </c>
      <c r="L107" s="160" t="s">
        <v>1221</v>
      </c>
      <c r="M107" s="13" t="s">
        <v>1365</v>
      </c>
      <c r="N107" s="160">
        <v>38.847000000000001</v>
      </c>
    </row>
    <row r="108" spans="1:15" ht="12.9" customHeight="1">
      <c r="A108" s="134">
        <v>94</v>
      </c>
      <c r="B108" s="134">
        <v>5</v>
      </c>
      <c r="C108" s="134"/>
      <c r="D108" s="132" t="s">
        <v>313</v>
      </c>
      <c r="E108" s="134" t="s">
        <v>53</v>
      </c>
      <c r="F108" s="134"/>
      <c r="G108" s="133" t="s">
        <v>425</v>
      </c>
      <c r="H108" s="133" t="s">
        <v>432</v>
      </c>
      <c r="I108" s="133" t="s">
        <v>1327</v>
      </c>
      <c r="J108" s="132" t="s">
        <v>60</v>
      </c>
      <c r="K108" s="134">
        <v>45.412999999999997</v>
      </c>
      <c r="L108" s="160" t="s">
        <v>1221</v>
      </c>
      <c r="M108" s="139" t="s">
        <v>1260</v>
      </c>
      <c r="N108" s="160">
        <v>45.412999999999997</v>
      </c>
    </row>
    <row r="109" spans="1:15" ht="12.9" customHeight="1">
      <c r="A109" s="134">
        <v>95</v>
      </c>
      <c r="B109" s="134">
        <v>6</v>
      </c>
      <c r="C109" s="134"/>
      <c r="D109" s="132" t="s">
        <v>297</v>
      </c>
      <c r="E109" s="142" t="s">
        <v>249</v>
      </c>
      <c r="F109" s="134"/>
      <c r="G109" s="134" t="s">
        <v>425</v>
      </c>
      <c r="H109" s="134" t="s">
        <v>1250</v>
      </c>
      <c r="I109" s="134" t="s">
        <v>1396</v>
      </c>
      <c r="J109" s="132" t="s">
        <v>60</v>
      </c>
      <c r="K109" s="134">
        <v>47.148000000000003</v>
      </c>
      <c r="L109" s="160" t="s">
        <v>1221</v>
      </c>
      <c r="M109" s="13" t="s">
        <v>1365</v>
      </c>
      <c r="N109" s="160">
        <v>47.417999999999999</v>
      </c>
    </row>
    <row r="110" spans="1:15" ht="12.9" customHeight="1">
      <c r="A110" s="134">
        <v>96</v>
      </c>
      <c r="B110" s="134">
        <v>7</v>
      </c>
      <c r="C110" s="134"/>
      <c r="D110" s="132" t="s">
        <v>375</v>
      </c>
      <c r="E110" s="134" t="s">
        <v>53</v>
      </c>
      <c r="F110" s="134"/>
      <c r="G110" s="133" t="s">
        <v>1282</v>
      </c>
      <c r="H110" s="133" t="s">
        <v>435</v>
      </c>
      <c r="I110" s="133" t="s">
        <v>1327</v>
      </c>
      <c r="J110" s="132" t="s">
        <v>60</v>
      </c>
      <c r="K110" s="134">
        <v>45.412999999999997</v>
      </c>
      <c r="L110" s="160" t="s">
        <v>1221</v>
      </c>
      <c r="M110" s="139" t="s">
        <v>1260</v>
      </c>
      <c r="N110" s="160">
        <v>45.412999999999997</v>
      </c>
    </row>
    <row r="111" spans="1:15" ht="12.9" customHeight="1">
      <c r="A111" s="134">
        <v>97</v>
      </c>
      <c r="B111" s="134">
        <v>8</v>
      </c>
      <c r="D111" s="132" t="s">
        <v>286</v>
      </c>
      <c r="E111" s="142" t="s">
        <v>287</v>
      </c>
      <c r="F111" s="182"/>
      <c r="G111" s="137" t="s">
        <v>422</v>
      </c>
      <c r="H111" s="137" t="s">
        <v>438</v>
      </c>
      <c r="I111" s="137" t="s">
        <v>1397</v>
      </c>
      <c r="J111" s="132" t="s">
        <v>60</v>
      </c>
      <c r="K111" s="134">
        <v>66.381</v>
      </c>
      <c r="L111" s="160" t="s">
        <v>1221</v>
      </c>
      <c r="M111" s="13" t="s">
        <v>1365</v>
      </c>
      <c r="N111" s="160">
        <v>66.381</v>
      </c>
    </row>
    <row r="112" spans="1:15" ht="12.9" customHeight="1">
      <c r="A112" s="134">
        <v>98</v>
      </c>
      <c r="B112" s="134">
        <v>9</v>
      </c>
      <c r="C112" s="134"/>
      <c r="D112" s="132" t="s">
        <v>214</v>
      </c>
      <c r="E112" s="142" t="s">
        <v>53</v>
      </c>
      <c r="F112" s="134"/>
      <c r="G112" s="133" t="s">
        <v>426</v>
      </c>
      <c r="H112" s="133" t="s">
        <v>438</v>
      </c>
      <c r="I112" s="133" t="s">
        <v>1368</v>
      </c>
      <c r="J112" s="132" t="s">
        <v>60</v>
      </c>
      <c r="K112" s="134">
        <v>45.412999999999997</v>
      </c>
      <c r="L112" s="160" t="s">
        <v>1221</v>
      </c>
      <c r="M112" s="13" t="s">
        <v>1365</v>
      </c>
      <c r="N112" s="160">
        <v>45.412999999999997</v>
      </c>
    </row>
    <row r="113" spans="1:15" ht="12.9" customHeight="1">
      <c r="A113" s="134">
        <v>99</v>
      </c>
      <c r="B113" s="134">
        <v>10</v>
      </c>
      <c r="C113" s="134"/>
      <c r="D113" s="132" t="s">
        <v>384</v>
      </c>
      <c r="E113" s="142" t="s">
        <v>76</v>
      </c>
      <c r="F113" s="134"/>
      <c r="G113" s="133" t="s">
        <v>429</v>
      </c>
      <c r="H113" s="133" t="s">
        <v>440</v>
      </c>
      <c r="I113" s="133" t="s">
        <v>1366</v>
      </c>
      <c r="J113" s="132" t="s">
        <v>60</v>
      </c>
      <c r="K113" s="134">
        <v>37.503999999999998</v>
      </c>
      <c r="L113" s="160" t="s">
        <v>1221</v>
      </c>
      <c r="M113" s="13" t="s">
        <v>1365</v>
      </c>
      <c r="N113" s="160">
        <v>37.503999999999998</v>
      </c>
    </row>
    <row r="114" spans="1:15" ht="12.9" customHeight="1">
      <c r="A114" s="134">
        <v>100</v>
      </c>
      <c r="B114" s="134">
        <v>11</v>
      </c>
      <c r="C114" s="134"/>
      <c r="D114" s="132" t="s">
        <v>334</v>
      </c>
      <c r="E114" s="142" t="s">
        <v>249</v>
      </c>
      <c r="F114" s="134"/>
      <c r="G114" s="134" t="s">
        <v>435</v>
      </c>
      <c r="H114" s="134" t="s">
        <v>902</v>
      </c>
      <c r="I114" s="134" t="s">
        <v>1327</v>
      </c>
      <c r="J114" s="132" t="s">
        <v>60</v>
      </c>
      <c r="K114" s="134">
        <v>47.148000000000003</v>
      </c>
      <c r="L114" s="160" t="s">
        <v>1221</v>
      </c>
      <c r="M114" s="13" t="s">
        <v>1401</v>
      </c>
      <c r="N114" s="160">
        <v>47.417999999999999</v>
      </c>
    </row>
    <row r="115" spans="1:15" ht="12.9" customHeight="1">
      <c r="A115" s="134">
        <v>101</v>
      </c>
      <c r="B115" s="134">
        <v>12</v>
      </c>
      <c r="C115" s="134"/>
      <c r="D115" s="132" t="s">
        <v>234</v>
      </c>
      <c r="E115" s="142" t="s">
        <v>62</v>
      </c>
      <c r="F115" s="134"/>
      <c r="G115" s="133" t="s">
        <v>440</v>
      </c>
      <c r="H115" s="133" t="s">
        <v>902</v>
      </c>
      <c r="I115" s="133" t="s">
        <v>1342</v>
      </c>
      <c r="J115" s="132" t="s">
        <v>60</v>
      </c>
      <c r="L115" s="160" t="s">
        <v>1221</v>
      </c>
      <c r="M115" s="13" t="s">
        <v>1401</v>
      </c>
      <c r="N115" s="160">
        <v>38.847000000000001</v>
      </c>
    </row>
    <row r="116" spans="1:15" ht="12.9" customHeight="1">
      <c r="A116" s="134">
        <v>102</v>
      </c>
      <c r="B116" s="134">
        <v>13</v>
      </c>
      <c r="C116" s="134"/>
      <c r="D116" s="132" t="s">
        <v>408</v>
      </c>
      <c r="E116" s="142" t="s">
        <v>53</v>
      </c>
      <c r="F116" s="134"/>
      <c r="G116" s="133" t="s">
        <v>434</v>
      </c>
      <c r="H116" s="133" t="s">
        <v>912</v>
      </c>
      <c r="I116" s="133" t="s">
        <v>1396</v>
      </c>
      <c r="J116" s="132" t="s">
        <v>60</v>
      </c>
      <c r="N116" s="160">
        <v>45.412999999999997</v>
      </c>
    </row>
    <row r="117" spans="1:15" ht="12.9" customHeight="1">
      <c r="A117" s="134">
        <v>103</v>
      </c>
      <c r="B117" s="134">
        <v>14</v>
      </c>
      <c r="C117" s="134"/>
      <c r="D117" s="132" t="s">
        <v>389</v>
      </c>
      <c r="E117" s="142" t="s">
        <v>76</v>
      </c>
      <c r="F117" s="134"/>
      <c r="G117" s="134" t="s">
        <v>441</v>
      </c>
      <c r="H117" s="134" t="s">
        <v>905</v>
      </c>
      <c r="I117" s="134" t="s">
        <v>1366</v>
      </c>
      <c r="J117" s="132" t="s">
        <v>60</v>
      </c>
      <c r="N117" s="160">
        <v>37.503999999999998</v>
      </c>
    </row>
    <row r="118" spans="1:15" ht="12.9" customHeight="1">
      <c r="A118" s="134">
        <v>104</v>
      </c>
      <c r="B118" s="134">
        <v>15</v>
      </c>
      <c r="C118" s="134"/>
      <c r="D118" s="132" t="s">
        <v>326</v>
      </c>
      <c r="E118" s="3" t="s">
        <v>249</v>
      </c>
      <c r="F118" s="134"/>
      <c r="G118" s="134" t="s">
        <v>902</v>
      </c>
      <c r="H118" s="134" t="s">
        <v>908</v>
      </c>
      <c r="I118" s="134" t="s">
        <v>1327</v>
      </c>
      <c r="J118" s="132" t="s">
        <v>60</v>
      </c>
      <c r="N118" s="160">
        <v>47.417999999999999</v>
      </c>
    </row>
    <row r="119" spans="1:15" ht="12.9" customHeight="1">
      <c r="A119" s="134"/>
      <c r="B119" s="154" t="s">
        <v>443</v>
      </c>
      <c r="C119" s="134"/>
      <c r="D119" s="134"/>
      <c r="E119" s="134"/>
      <c r="F119" s="134"/>
      <c r="G119" s="134"/>
      <c r="H119" s="134"/>
      <c r="I119" s="134"/>
      <c r="J119" s="134"/>
      <c r="O119" s="160">
        <f>SUM(N104:N118)</f>
        <v>676.9380000000001</v>
      </c>
    </row>
    <row r="120" spans="1:15" ht="14.4" customHeight="1">
      <c r="A120" s="134">
        <v>105</v>
      </c>
      <c r="B120" s="134">
        <v>1</v>
      </c>
      <c r="C120" s="134"/>
      <c r="D120" s="132" t="s">
        <v>168</v>
      </c>
      <c r="E120" s="134" t="s">
        <v>76</v>
      </c>
      <c r="F120" s="134"/>
      <c r="G120" s="134" t="s">
        <v>901</v>
      </c>
      <c r="H120" s="134" t="s">
        <v>1370</v>
      </c>
      <c r="I120" s="134" t="s">
        <v>1360</v>
      </c>
      <c r="J120" s="132" t="s">
        <v>60</v>
      </c>
      <c r="N120" s="160">
        <v>37.503999999999998</v>
      </c>
    </row>
    <row r="121" spans="1:15" ht="12.9" customHeight="1">
      <c r="A121" s="134">
        <v>106</v>
      </c>
      <c r="B121" s="134">
        <v>2</v>
      </c>
      <c r="D121" s="132" t="s">
        <v>109</v>
      </c>
      <c r="E121" s="134" t="s">
        <v>62</v>
      </c>
      <c r="F121" s="176"/>
      <c r="G121" s="134" t="s">
        <v>1367</v>
      </c>
      <c r="H121" s="134" t="s">
        <v>910</v>
      </c>
      <c r="I121" s="134" t="s">
        <v>1396</v>
      </c>
      <c r="J121" s="132" t="s">
        <v>60</v>
      </c>
      <c r="N121" s="160">
        <v>38.847000000000001</v>
      </c>
    </row>
    <row r="122" spans="1:15" ht="12.9" customHeight="1">
      <c r="A122" s="134">
        <v>107</v>
      </c>
      <c r="B122" s="134">
        <v>3</v>
      </c>
      <c r="C122" s="162"/>
      <c r="D122" s="132" t="s">
        <v>309</v>
      </c>
      <c r="E122" s="134" t="s">
        <v>76</v>
      </c>
      <c r="F122" s="134"/>
      <c r="G122" s="134" t="s">
        <v>1370</v>
      </c>
      <c r="H122" s="134" t="s">
        <v>1283</v>
      </c>
      <c r="I122" s="134" t="s">
        <v>1327</v>
      </c>
      <c r="J122" s="132" t="s">
        <v>60</v>
      </c>
      <c r="N122" s="160">
        <v>37.503999999999998</v>
      </c>
    </row>
    <row r="123" spans="1:15" ht="12.9" customHeight="1">
      <c r="A123" s="134">
        <v>108</v>
      </c>
      <c r="B123" s="134">
        <v>4</v>
      </c>
      <c r="D123" s="132" t="s">
        <v>436</v>
      </c>
      <c r="E123" s="134" t="s">
        <v>62</v>
      </c>
      <c r="F123" s="176"/>
      <c r="G123" s="134" t="s">
        <v>1370</v>
      </c>
      <c r="H123" s="134" t="s">
        <v>913</v>
      </c>
      <c r="I123" s="134" t="s">
        <v>1396</v>
      </c>
      <c r="J123" s="132" t="s">
        <v>60</v>
      </c>
      <c r="N123" s="160">
        <v>38.847000000000001</v>
      </c>
    </row>
    <row r="124" spans="1:15" ht="12.9" customHeight="1">
      <c r="A124" s="134">
        <v>109</v>
      </c>
      <c r="B124" s="134">
        <v>5</v>
      </c>
      <c r="C124" s="162"/>
      <c r="D124" s="132" t="s">
        <v>360</v>
      </c>
      <c r="E124" s="134" t="s">
        <v>249</v>
      </c>
      <c r="F124" s="134"/>
      <c r="G124" s="134" t="s">
        <v>1283</v>
      </c>
      <c r="H124" s="134" t="s">
        <v>446</v>
      </c>
      <c r="I124" s="134" t="s">
        <v>1327</v>
      </c>
      <c r="J124" s="132" t="s">
        <v>60</v>
      </c>
      <c r="N124" s="160">
        <v>47.417999999999999</v>
      </c>
    </row>
    <row r="125" spans="1:15" ht="12.9" customHeight="1">
      <c r="A125" s="134">
        <v>110</v>
      </c>
      <c r="B125" s="134">
        <v>6</v>
      </c>
      <c r="C125" s="162"/>
      <c r="D125" s="132" t="s">
        <v>166</v>
      </c>
      <c r="E125" s="134" t="s">
        <v>76</v>
      </c>
      <c r="F125" s="134"/>
      <c r="G125" s="134" t="s">
        <v>1370</v>
      </c>
      <c r="H125" s="134" t="s">
        <v>449</v>
      </c>
      <c r="I125" s="134" t="s">
        <v>1360</v>
      </c>
      <c r="J125" s="132" t="s">
        <v>60</v>
      </c>
      <c r="N125" s="160">
        <v>37.503999999999998</v>
      </c>
    </row>
    <row r="126" spans="1:15" ht="12.9" customHeight="1">
      <c r="A126" s="134">
        <v>111</v>
      </c>
      <c r="B126" s="134">
        <v>7</v>
      </c>
      <c r="D126" s="132" t="s">
        <v>380</v>
      </c>
      <c r="E126" s="134" t="s">
        <v>76</v>
      </c>
      <c r="F126" s="176"/>
      <c r="G126" s="134" t="s">
        <v>913</v>
      </c>
      <c r="H126" s="134" t="s">
        <v>1372</v>
      </c>
      <c r="I126" s="134" t="s">
        <v>1342</v>
      </c>
      <c r="J126" s="132" t="s">
        <v>60</v>
      </c>
      <c r="N126" s="160">
        <v>37.503999999999998</v>
      </c>
    </row>
    <row r="127" spans="1:15" ht="12.9" customHeight="1">
      <c r="A127" s="134">
        <v>112</v>
      </c>
      <c r="B127" s="134">
        <v>8</v>
      </c>
      <c r="C127" s="162"/>
      <c r="D127" s="132" t="s">
        <v>442</v>
      </c>
      <c r="E127" s="134" t="s">
        <v>76</v>
      </c>
      <c r="F127" s="134"/>
      <c r="G127" s="134" t="s">
        <v>1309</v>
      </c>
      <c r="H127" s="134" t="s">
        <v>918</v>
      </c>
      <c r="I127" s="134" t="s">
        <v>1327</v>
      </c>
      <c r="J127" s="132" t="s">
        <v>60</v>
      </c>
      <c r="N127" s="160">
        <v>37.503999999999998</v>
      </c>
    </row>
    <row r="128" spans="1:15" ht="12.9" customHeight="1">
      <c r="A128" s="134">
        <v>113</v>
      </c>
      <c r="B128" s="134">
        <v>9</v>
      </c>
      <c r="D128" s="132" t="s">
        <v>399</v>
      </c>
      <c r="E128" s="134" t="s">
        <v>62</v>
      </c>
      <c r="F128" s="134"/>
      <c r="G128" s="134" t="s">
        <v>1372</v>
      </c>
      <c r="H128" s="134" t="s">
        <v>921</v>
      </c>
      <c r="I128" s="134" t="s">
        <v>1342</v>
      </c>
      <c r="J128" s="132" t="s">
        <v>60</v>
      </c>
      <c r="N128" s="160">
        <v>38.847000000000001</v>
      </c>
    </row>
    <row r="129" spans="1:15" ht="12.9" customHeight="1">
      <c r="A129" s="134">
        <v>114</v>
      </c>
      <c r="B129" s="134">
        <v>10</v>
      </c>
      <c r="C129" s="162"/>
      <c r="D129" s="132" t="s">
        <v>263</v>
      </c>
      <c r="E129" s="134" t="s">
        <v>76</v>
      </c>
      <c r="F129" s="134"/>
      <c r="G129" s="134" t="s">
        <v>916</v>
      </c>
      <c r="H129" s="134" t="s">
        <v>922</v>
      </c>
      <c r="I129" s="134" t="s">
        <v>1327</v>
      </c>
      <c r="J129" s="132" t="s">
        <v>60</v>
      </c>
      <c r="N129" s="160">
        <v>37.503999999999998</v>
      </c>
    </row>
    <row r="130" spans="1:15" ht="12.9" customHeight="1">
      <c r="A130" s="134">
        <v>115</v>
      </c>
      <c r="B130" s="134">
        <v>11</v>
      </c>
      <c r="D130" s="132" t="s">
        <v>392</v>
      </c>
      <c r="E130" s="134" t="s">
        <v>76</v>
      </c>
      <c r="F130" s="134"/>
      <c r="G130" s="134" t="s">
        <v>921</v>
      </c>
      <c r="H130" s="134" t="s">
        <v>919</v>
      </c>
      <c r="I130" s="134" t="s">
        <v>1342</v>
      </c>
      <c r="J130" s="132" t="s">
        <v>60</v>
      </c>
      <c r="N130" s="160">
        <v>37.503999999999998</v>
      </c>
    </row>
    <row r="131" spans="1:15" ht="12.9" customHeight="1">
      <c r="A131" s="134">
        <v>116</v>
      </c>
      <c r="B131" s="134">
        <v>12</v>
      </c>
      <c r="D131" s="132" t="s">
        <v>271</v>
      </c>
      <c r="E131" s="134" t="s">
        <v>53</v>
      </c>
      <c r="F131" s="134"/>
      <c r="G131" s="134" t="s">
        <v>910</v>
      </c>
      <c r="H131" s="134" t="s">
        <v>927</v>
      </c>
      <c r="I131" s="134" t="s">
        <v>1397</v>
      </c>
      <c r="J131" s="132" t="s">
        <v>60</v>
      </c>
      <c r="N131" s="160">
        <v>45.412999999999997</v>
      </c>
    </row>
    <row r="132" spans="1:15" ht="12.9" customHeight="1">
      <c r="A132" s="134">
        <v>117</v>
      </c>
      <c r="B132" s="134">
        <v>13</v>
      </c>
      <c r="C132" s="134"/>
      <c r="D132" s="132" t="s">
        <v>267</v>
      </c>
      <c r="E132" s="134" t="s">
        <v>62</v>
      </c>
      <c r="F132" s="134"/>
      <c r="G132" s="134" t="s">
        <v>922</v>
      </c>
      <c r="H132" s="134" t="s">
        <v>927</v>
      </c>
      <c r="I132" s="134" t="s">
        <v>1327</v>
      </c>
      <c r="J132" s="132" t="s">
        <v>60</v>
      </c>
      <c r="N132" s="160">
        <v>38.847000000000001</v>
      </c>
    </row>
    <row r="133" spans="1:15" ht="12.9" customHeight="1">
      <c r="A133" s="134">
        <v>118</v>
      </c>
      <c r="B133" s="134">
        <v>14</v>
      </c>
      <c r="C133" s="162"/>
      <c r="D133" s="132" t="s">
        <v>357</v>
      </c>
      <c r="E133" s="134" t="s">
        <v>62</v>
      </c>
      <c r="F133" s="134"/>
      <c r="G133" s="134" t="s">
        <v>449</v>
      </c>
      <c r="H133" s="134" t="s">
        <v>923</v>
      </c>
      <c r="I133" s="134" t="s">
        <v>1360</v>
      </c>
      <c r="J133" s="132" t="s">
        <v>60</v>
      </c>
      <c r="N133" s="160">
        <v>38.847000000000001</v>
      </c>
    </row>
    <row r="134" spans="1:15" ht="12.9" customHeight="1">
      <c r="A134" s="134">
        <v>119</v>
      </c>
      <c r="B134" s="134">
        <v>15</v>
      </c>
      <c r="D134" s="132" t="s">
        <v>220</v>
      </c>
      <c r="E134" s="137" t="s">
        <v>249</v>
      </c>
      <c r="F134" s="137"/>
      <c r="G134" s="137" t="s">
        <v>1372</v>
      </c>
      <c r="H134" s="137" t="s">
        <v>933</v>
      </c>
      <c r="I134" s="137" t="s">
        <v>1368</v>
      </c>
      <c r="J134" s="132" t="s">
        <v>60</v>
      </c>
      <c r="N134" s="160">
        <v>47.417999999999999</v>
      </c>
    </row>
    <row r="135" spans="1:15" ht="12.9" customHeight="1">
      <c r="A135" s="134">
        <v>120</v>
      </c>
      <c r="B135" s="134">
        <v>16</v>
      </c>
      <c r="C135" s="134"/>
      <c r="D135" s="132" t="s">
        <v>268</v>
      </c>
      <c r="E135" s="134" t="s">
        <v>62</v>
      </c>
      <c r="F135" s="134"/>
      <c r="G135" s="134" t="s">
        <v>930</v>
      </c>
      <c r="H135" s="134" t="s">
        <v>450</v>
      </c>
      <c r="I135" s="134" t="s">
        <v>1327</v>
      </c>
      <c r="J135" s="132" t="s">
        <v>60</v>
      </c>
      <c r="N135" s="160">
        <v>38.847000000000001</v>
      </c>
    </row>
    <row r="136" spans="1:15" ht="12.9" customHeight="1">
      <c r="A136" s="134">
        <v>121</v>
      </c>
      <c r="B136" s="134">
        <v>17</v>
      </c>
      <c r="C136" s="134"/>
      <c r="D136" s="132" t="s">
        <v>222</v>
      </c>
      <c r="E136" s="134" t="s">
        <v>62</v>
      </c>
      <c r="F136" s="134"/>
      <c r="G136" s="134" t="s">
        <v>450</v>
      </c>
      <c r="H136" s="134" t="s">
        <v>453</v>
      </c>
      <c r="I136" s="134" t="s">
        <v>1327</v>
      </c>
      <c r="J136" s="132" t="s">
        <v>60</v>
      </c>
      <c r="N136" s="160">
        <v>38.847000000000001</v>
      </c>
    </row>
    <row r="137" spans="1:15" ht="12.9" customHeight="1">
      <c r="A137" s="134">
        <v>122</v>
      </c>
      <c r="B137" s="134">
        <v>18</v>
      </c>
      <c r="C137" s="134"/>
      <c r="D137" s="132" t="s">
        <v>430</v>
      </c>
      <c r="E137" s="134" t="s">
        <v>62</v>
      </c>
      <c r="F137" s="134"/>
      <c r="G137" s="134" t="s">
        <v>923</v>
      </c>
      <c r="H137" s="134" t="s">
        <v>453</v>
      </c>
      <c r="I137" s="134" t="s">
        <v>1366</v>
      </c>
      <c r="J137" s="132" t="s">
        <v>60</v>
      </c>
      <c r="N137" s="160">
        <v>38.847000000000001</v>
      </c>
    </row>
    <row r="138" spans="1:15" ht="12.9" customHeight="1">
      <c r="A138" s="134"/>
      <c r="B138" s="154" t="s">
        <v>935</v>
      </c>
      <c r="C138" s="134"/>
      <c r="D138" s="142"/>
      <c r="E138" s="142"/>
      <c r="F138" s="134"/>
      <c r="G138" s="134"/>
      <c r="H138" s="134"/>
      <c r="I138" s="134"/>
      <c r="J138" s="134"/>
      <c r="O138" s="160">
        <f>SUM(N120:N137)</f>
        <v>713.553</v>
      </c>
    </row>
    <row r="139" spans="1:15" ht="12.9" customHeight="1">
      <c r="A139" s="134">
        <v>123</v>
      </c>
      <c r="B139" s="134">
        <v>1</v>
      </c>
      <c r="C139" s="134">
        <v>-121</v>
      </c>
      <c r="D139" s="132" t="s">
        <v>401</v>
      </c>
      <c r="E139" s="137" t="s">
        <v>62</v>
      </c>
      <c r="F139" s="137"/>
      <c r="G139" s="137" t="s">
        <v>933</v>
      </c>
      <c r="H139" s="137" t="s">
        <v>957</v>
      </c>
      <c r="I139" s="134" t="s">
        <v>1360</v>
      </c>
      <c r="J139" s="132" t="s">
        <v>60</v>
      </c>
      <c r="N139" s="160">
        <v>38.847000000000001</v>
      </c>
    </row>
    <row r="140" spans="1:15" ht="12.9" customHeight="1">
      <c r="A140" s="137">
        <v>124</v>
      </c>
      <c r="B140" s="137">
        <v>2</v>
      </c>
      <c r="C140" s="137">
        <v>-120</v>
      </c>
      <c r="D140" s="132" t="s">
        <v>224</v>
      </c>
      <c r="E140" s="137" t="s">
        <v>62</v>
      </c>
      <c r="F140" s="137"/>
      <c r="G140" s="137" t="s">
        <v>925</v>
      </c>
      <c r="H140" s="134" t="s">
        <v>941</v>
      </c>
      <c r="I140" s="137" t="s">
        <v>1368</v>
      </c>
      <c r="J140" s="132" t="s">
        <v>60</v>
      </c>
      <c r="N140" s="160">
        <v>38.847000000000001</v>
      </c>
    </row>
    <row r="141" spans="1:15" ht="12.9" customHeight="1">
      <c r="A141" s="134">
        <v>125</v>
      </c>
      <c r="B141" s="134">
        <v>3</v>
      </c>
      <c r="C141" s="134">
        <v>-119</v>
      </c>
      <c r="D141" s="132" t="s">
        <v>260</v>
      </c>
      <c r="E141" s="134" t="s">
        <v>62</v>
      </c>
      <c r="F141" s="134"/>
      <c r="G141" s="134" t="s">
        <v>938</v>
      </c>
      <c r="H141" s="134" t="s">
        <v>941</v>
      </c>
      <c r="I141" s="134" t="s">
        <v>1327</v>
      </c>
      <c r="J141" s="132" t="s">
        <v>60</v>
      </c>
      <c r="N141" s="160">
        <v>38.847000000000001</v>
      </c>
    </row>
    <row r="142" spans="1:15" ht="12.9" customHeight="1">
      <c r="A142" s="137">
        <v>126</v>
      </c>
      <c r="B142" s="137">
        <v>4</v>
      </c>
      <c r="C142" s="176"/>
      <c r="D142" s="132" t="s">
        <v>300</v>
      </c>
      <c r="E142" s="134" t="s">
        <v>76</v>
      </c>
      <c r="F142" s="134"/>
      <c r="G142" s="134" t="s">
        <v>944</v>
      </c>
      <c r="H142" s="134" t="s">
        <v>455</v>
      </c>
      <c r="I142" s="134" t="s">
        <v>1327</v>
      </c>
      <c r="J142" s="132" t="s">
        <v>60</v>
      </c>
      <c r="N142" s="160">
        <v>37.503999999999998</v>
      </c>
    </row>
    <row r="143" spans="1:15" ht="12.9" customHeight="1">
      <c r="A143" s="134">
        <v>127</v>
      </c>
      <c r="B143" s="134">
        <v>5</v>
      </c>
      <c r="C143" s="176"/>
      <c r="D143" s="132" t="s">
        <v>409</v>
      </c>
      <c r="E143" s="134" t="s">
        <v>76</v>
      </c>
      <c r="F143" s="134"/>
      <c r="G143" s="134" t="s">
        <v>455</v>
      </c>
      <c r="H143" s="134" t="s">
        <v>478</v>
      </c>
      <c r="I143" s="134" t="s">
        <v>1342</v>
      </c>
      <c r="J143" s="132" t="s">
        <v>60</v>
      </c>
      <c r="N143" s="160">
        <v>37.503999999999998</v>
      </c>
    </row>
    <row r="144" spans="1:15" ht="12.9" customHeight="1">
      <c r="A144" s="137">
        <v>128</v>
      </c>
      <c r="B144" s="137">
        <v>6</v>
      </c>
      <c r="C144" s="183"/>
      <c r="D144" s="132" t="s">
        <v>416</v>
      </c>
      <c r="E144" s="134" t="s">
        <v>287</v>
      </c>
      <c r="F144" s="134"/>
      <c r="G144" s="134" t="s">
        <v>957</v>
      </c>
      <c r="H144" s="134" t="s">
        <v>456</v>
      </c>
      <c r="I144" s="134" t="s">
        <v>1360</v>
      </c>
      <c r="J144" s="132" t="s">
        <v>60</v>
      </c>
      <c r="N144" s="160">
        <v>66.381</v>
      </c>
    </row>
    <row r="145" spans="1:15" ht="12.9" customHeight="1">
      <c r="A145" s="134">
        <v>129</v>
      </c>
      <c r="B145" s="134">
        <v>7</v>
      </c>
      <c r="C145" s="183"/>
      <c r="D145" s="132" t="s">
        <v>448</v>
      </c>
      <c r="E145" s="134" t="s">
        <v>76</v>
      </c>
      <c r="F145" s="134"/>
      <c r="G145" s="134" t="s">
        <v>467</v>
      </c>
      <c r="H145" s="134" t="s">
        <v>486</v>
      </c>
      <c r="I145" s="134" t="s">
        <v>1366</v>
      </c>
      <c r="J145" s="132" t="s">
        <v>60</v>
      </c>
      <c r="N145" s="160">
        <v>37.503999999999998</v>
      </c>
    </row>
    <row r="146" spans="1:15" ht="12.9" customHeight="1">
      <c r="A146" s="137"/>
      <c r="B146" s="154" t="s">
        <v>15</v>
      </c>
      <c r="C146" s="183"/>
      <c r="D146" s="137"/>
      <c r="E146" s="134"/>
      <c r="F146" s="134"/>
      <c r="G146" s="134"/>
      <c r="H146" s="134"/>
      <c r="I146" s="134"/>
      <c r="J146" s="134"/>
      <c r="O146" s="160">
        <f>SUM(N139:N145)</f>
        <v>295.43399999999997</v>
      </c>
    </row>
    <row r="147" spans="1:15" ht="12.9" customHeight="1">
      <c r="A147" s="137">
        <v>130</v>
      </c>
      <c r="B147" s="137">
        <v>1</v>
      </c>
      <c r="C147" s="183"/>
      <c r="D147" s="132" t="s">
        <v>451</v>
      </c>
      <c r="E147" s="134" t="s">
        <v>76</v>
      </c>
      <c r="F147" s="134"/>
      <c r="G147" s="134" t="s">
        <v>966</v>
      </c>
      <c r="H147" s="134" t="s">
        <v>496</v>
      </c>
      <c r="I147" s="134" t="s">
        <v>1366</v>
      </c>
      <c r="J147" s="132" t="s">
        <v>60</v>
      </c>
      <c r="N147" s="160">
        <v>37.503999999999998</v>
      </c>
    </row>
    <row r="148" spans="1:15" ht="12.9" customHeight="1">
      <c r="A148" s="134">
        <v>131</v>
      </c>
      <c r="B148" s="134">
        <v>2</v>
      </c>
      <c r="C148" s="134"/>
      <c r="D148" s="132" t="s">
        <v>378</v>
      </c>
      <c r="E148" s="134" t="s">
        <v>112</v>
      </c>
      <c r="F148" s="134"/>
      <c r="G148" s="134" t="s">
        <v>498</v>
      </c>
      <c r="H148" s="134" t="s">
        <v>509</v>
      </c>
      <c r="I148" s="134" t="s">
        <v>1342</v>
      </c>
      <c r="J148" s="132" t="s">
        <v>60</v>
      </c>
      <c r="N148" s="160">
        <v>57.597999999999999</v>
      </c>
    </row>
    <row r="149" spans="1:15" ht="12.9" customHeight="1">
      <c r="A149" s="137">
        <v>132</v>
      </c>
      <c r="B149" s="137">
        <v>3</v>
      </c>
      <c r="C149" s="134"/>
      <c r="D149" s="132" t="s">
        <v>365</v>
      </c>
      <c r="E149" s="134" t="s">
        <v>62</v>
      </c>
      <c r="F149" s="134"/>
      <c r="G149" s="134" t="s">
        <v>496</v>
      </c>
      <c r="H149" s="134" t="s">
        <v>509</v>
      </c>
      <c r="I149" s="134" t="s">
        <v>1368</v>
      </c>
      <c r="J149" s="132" t="s">
        <v>60</v>
      </c>
      <c r="N149" s="160">
        <v>38.847000000000001</v>
      </c>
    </row>
    <row r="150" spans="1:15" ht="12.9" customHeight="1">
      <c r="A150" s="137">
        <v>133</v>
      </c>
      <c r="B150" s="137">
        <v>4</v>
      </c>
      <c r="C150" s="134"/>
      <c r="D150" s="132" t="s">
        <v>427</v>
      </c>
      <c r="E150" s="134" t="s">
        <v>112</v>
      </c>
      <c r="F150" s="134"/>
      <c r="G150" s="134" t="s">
        <v>1239</v>
      </c>
      <c r="H150" s="134" t="s">
        <v>523</v>
      </c>
      <c r="I150" s="134" t="s">
        <v>1328</v>
      </c>
      <c r="J150" s="132" t="s">
        <v>60</v>
      </c>
      <c r="N150" s="160">
        <v>57.597999999999999</v>
      </c>
    </row>
    <row r="151" spans="1:15" ht="12.9" customHeight="1">
      <c r="A151" s="134">
        <v>134</v>
      </c>
      <c r="B151" s="134">
        <v>5</v>
      </c>
      <c r="C151" s="134"/>
      <c r="D151" s="132" t="s">
        <v>424</v>
      </c>
      <c r="E151" s="134" t="s">
        <v>76</v>
      </c>
      <c r="F151" s="134"/>
      <c r="G151" s="134" t="s">
        <v>1240</v>
      </c>
      <c r="H151" s="134" t="s">
        <v>531</v>
      </c>
      <c r="I151" s="134" t="s">
        <v>1342</v>
      </c>
      <c r="J151" s="132" t="s">
        <v>60</v>
      </c>
      <c r="N151" s="160">
        <v>37.503999999999998</v>
      </c>
    </row>
    <row r="152" spans="1:15" ht="12.9" customHeight="1">
      <c r="A152" s="134">
        <v>135</v>
      </c>
      <c r="B152" s="134">
        <v>6</v>
      </c>
      <c r="C152" s="134"/>
      <c r="D152" s="132" t="s">
        <v>342</v>
      </c>
      <c r="E152" s="134" t="s">
        <v>62</v>
      </c>
      <c r="F152" s="134"/>
      <c r="G152" s="134" t="s">
        <v>1240</v>
      </c>
      <c r="H152" s="134" t="s">
        <v>532</v>
      </c>
      <c r="I152" s="134" t="s">
        <v>1368</v>
      </c>
      <c r="J152" s="132" t="s">
        <v>60</v>
      </c>
      <c r="N152" s="160">
        <v>38.847000000000001</v>
      </c>
    </row>
    <row r="153" spans="1:15" ht="12.9" customHeight="1">
      <c r="A153" s="134">
        <v>136</v>
      </c>
      <c r="B153" s="134">
        <v>7</v>
      </c>
      <c r="C153" s="134"/>
      <c r="D153" s="132" t="s">
        <v>396</v>
      </c>
      <c r="E153" s="134" t="s">
        <v>76</v>
      </c>
      <c r="F153" s="134"/>
      <c r="G153" s="134" t="s">
        <v>525</v>
      </c>
      <c r="H153" s="134" t="s">
        <v>535</v>
      </c>
      <c r="I153" s="134" t="s">
        <v>1342</v>
      </c>
      <c r="J153" s="132" t="s">
        <v>60</v>
      </c>
      <c r="N153" s="160">
        <v>37.503999999999998</v>
      </c>
    </row>
    <row r="154" spans="1:15" ht="12.9" customHeight="1">
      <c r="A154" s="134">
        <v>137</v>
      </c>
      <c r="B154" s="134">
        <v>8</v>
      </c>
      <c r="C154" s="134"/>
      <c r="D154" s="132" t="s">
        <v>413</v>
      </c>
      <c r="E154" s="134" t="s">
        <v>76</v>
      </c>
      <c r="F154" s="134"/>
      <c r="G154" s="134" t="s">
        <v>531</v>
      </c>
      <c r="H154" s="134" t="s">
        <v>535</v>
      </c>
      <c r="I154" s="134" t="s">
        <v>1328</v>
      </c>
      <c r="J154" s="132" t="s">
        <v>60</v>
      </c>
      <c r="N154" s="160">
        <v>37.503999999999998</v>
      </c>
    </row>
    <row r="155" spans="1:15" ht="12.9" customHeight="1">
      <c r="A155" s="134">
        <v>138</v>
      </c>
      <c r="B155" s="134">
        <v>9</v>
      </c>
      <c r="C155" s="134"/>
      <c r="D155" s="132" t="s">
        <v>473</v>
      </c>
      <c r="E155" s="134" t="s">
        <v>474</v>
      </c>
      <c r="F155" s="134"/>
      <c r="G155" s="133" t="s">
        <v>539</v>
      </c>
      <c r="H155" s="134" t="s">
        <v>553</v>
      </c>
      <c r="I155" s="134" t="s">
        <v>1359</v>
      </c>
      <c r="J155" s="132" t="s">
        <v>60</v>
      </c>
      <c r="N155" s="160">
        <v>60.097000000000001</v>
      </c>
    </row>
    <row r="156" spans="1:15" ht="12.9" customHeight="1">
      <c r="A156" s="134">
        <v>139</v>
      </c>
      <c r="B156" s="134">
        <v>10</v>
      </c>
      <c r="C156" s="134"/>
      <c r="D156" s="132" t="s">
        <v>405</v>
      </c>
      <c r="E156" s="134" t="s">
        <v>1402</v>
      </c>
      <c r="F156" s="134"/>
      <c r="G156" s="134" t="s">
        <v>520</v>
      </c>
      <c r="H156" s="134" t="s">
        <v>978</v>
      </c>
      <c r="I156" s="134" t="s">
        <v>1366</v>
      </c>
      <c r="J156" s="132" t="s">
        <v>60</v>
      </c>
      <c r="N156" s="160">
        <v>78.132000000000005</v>
      </c>
    </row>
    <row r="157" spans="1:15" ht="12.9" customHeight="1">
      <c r="A157" s="134">
        <v>140</v>
      </c>
      <c r="B157" s="134">
        <v>11</v>
      </c>
      <c r="C157" s="134"/>
      <c r="D157" s="132" t="s">
        <v>369</v>
      </c>
      <c r="E157" s="134" t="s">
        <v>53</v>
      </c>
      <c r="F157" s="134"/>
      <c r="G157" s="134" t="s">
        <v>535</v>
      </c>
      <c r="H157" s="134" t="s">
        <v>558</v>
      </c>
      <c r="I157" s="134" t="s">
        <v>1368</v>
      </c>
      <c r="J157" s="132" t="s">
        <v>60</v>
      </c>
      <c r="N157" s="160">
        <v>45.412999999999997</v>
      </c>
    </row>
    <row r="158" spans="1:15" ht="12.9" customHeight="1">
      <c r="A158" s="134"/>
      <c r="B158" s="527" t="s">
        <v>17</v>
      </c>
      <c r="C158" s="134"/>
      <c r="D158" s="134"/>
      <c r="E158" s="23"/>
      <c r="F158" s="134"/>
      <c r="G158" s="134"/>
      <c r="H158" s="134"/>
      <c r="I158" s="134"/>
      <c r="J158" s="134"/>
      <c r="O158" s="160">
        <f>SUM(N147:N157)</f>
        <v>526.548</v>
      </c>
    </row>
    <row r="159" spans="1:15" ht="12.9" customHeight="1">
      <c r="A159" s="134">
        <v>141</v>
      </c>
      <c r="B159" s="134">
        <v>1</v>
      </c>
      <c r="C159" s="134"/>
      <c r="D159" s="132" t="s">
        <v>458</v>
      </c>
      <c r="E159" s="134" t="s">
        <v>62</v>
      </c>
      <c r="F159" s="134"/>
      <c r="G159" s="133" t="s">
        <v>556</v>
      </c>
      <c r="H159" s="134" t="s">
        <v>975</v>
      </c>
      <c r="I159" s="134" t="s">
        <v>1359</v>
      </c>
      <c r="J159" s="132" t="s">
        <v>60</v>
      </c>
      <c r="N159" s="160">
        <v>38.847000000000001</v>
      </c>
    </row>
    <row r="160" spans="1:15" ht="12.9" customHeight="1">
      <c r="A160" s="134">
        <v>142</v>
      </c>
      <c r="B160" s="134">
        <v>2</v>
      </c>
      <c r="C160" s="134"/>
      <c r="D160" s="132" t="s">
        <v>551</v>
      </c>
      <c r="E160" s="134" t="s">
        <v>76</v>
      </c>
      <c r="F160" s="134"/>
      <c r="G160" s="133" t="s">
        <v>978</v>
      </c>
      <c r="H160" s="534" t="s">
        <v>1665</v>
      </c>
      <c r="I160" s="134" t="s">
        <v>1366</v>
      </c>
      <c r="J160" s="132" t="s">
        <v>60</v>
      </c>
      <c r="N160" s="160">
        <v>37.503999999999998</v>
      </c>
    </row>
    <row r="161" spans="1:15" ht="12.9" customHeight="1">
      <c r="A161" s="134">
        <v>143</v>
      </c>
      <c r="B161" s="134">
        <v>3</v>
      </c>
      <c r="C161" s="134"/>
      <c r="D161" s="132" t="s">
        <v>402</v>
      </c>
      <c r="E161" s="134" t="s">
        <v>76</v>
      </c>
      <c r="F161" s="134"/>
      <c r="G161" s="133" t="s">
        <v>975</v>
      </c>
      <c r="H161" s="534" t="s">
        <v>1665</v>
      </c>
      <c r="I161" s="134" t="s">
        <v>1359</v>
      </c>
      <c r="J161" s="542" t="s">
        <v>60</v>
      </c>
      <c r="N161" s="160">
        <v>37.503999999999998</v>
      </c>
    </row>
    <row r="162" spans="1:15" ht="12.9" customHeight="1">
      <c r="A162" s="134">
        <v>144</v>
      </c>
      <c r="B162" s="134">
        <v>4</v>
      </c>
      <c r="C162" s="134"/>
      <c r="D162" s="132" t="s">
        <v>340</v>
      </c>
      <c r="E162" s="134" t="s">
        <v>287</v>
      </c>
      <c r="F162" s="134"/>
      <c r="G162" s="133" t="s">
        <v>561</v>
      </c>
      <c r="H162" s="134" t="s">
        <v>1666</v>
      </c>
      <c r="I162" s="134" t="s">
        <v>1377</v>
      </c>
      <c r="J162" s="542" t="s">
        <v>60</v>
      </c>
      <c r="N162" s="160">
        <v>66.381</v>
      </c>
    </row>
    <row r="163" spans="1:15" s="162" customFormat="1" ht="12.9" customHeight="1">
      <c r="A163" s="134">
        <v>145</v>
      </c>
      <c r="B163" s="134">
        <v>5</v>
      </c>
      <c r="C163" s="134"/>
      <c r="D163" s="542" t="s">
        <v>465</v>
      </c>
      <c r="E163" s="534" t="s">
        <v>62</v>
      </c>
      <c r="F163" s="134"/>
      <c r="G163" s="535" t="s">
        <v>1666</v>
      </c>
      <c r="H163" s="534" t="s">
        <v>1673</v>
      </c>
      <c r="I163" s="534" t="s">
        <v>1359</v>
      </c>
      <c r="J163" s="542" t="s">
        <v>60</v>
      </c>
      <c r="N163" s="160">
        <v>38.847000000000001</v>
      </c>
    </row>
    <row r="164" spans="1:15" ht="12.9" customHeight="1">
      <c r="A164" s="134">
        <v>146</v>
      </c>
      <c r="B164" s="134">
        <v>6</v>
      </c>
      <c r="C164" s="134"/>
      <c r="D164" s="542" t="s">
        <v>533</v>
      </c>
      <c r="E164" s="134" t="s">
        <v>287</v>
      </c>
      <c r="F164" s="134"/>
      <c r="G164" s="133" t="s">
        <v>1668</v>
      </c>
      <c r="H164" s="534" t="s">
        <v>1681</v>
      </c>
      <c r="I164" s="134" t="s">
        <v>1377</v>
      </c>
      <c r="J164" s="542" t="s">
        <v>60</v>
      </c>
      <c r="N164" s="160">
        <v>66.381</v>
      </c>
    </row>
    <row r="165" spans="1:15" ht="12.9" customHeight="1">
      <c r="A165" s="134">
        <v>147</v>
      </c>
      <c r="B165" s="134">
        <v>7</v>
      </c>
      <c r="C165" s="134"/>
      <c r="D165" s="542" t="s">
        <v>304</v>
      </c>
      <c r="E165" s="134" t="s">
        <v>305</v>
      </c>
      <c r="F165" s="134"/>
      <c r="G165" s="133" t="s">
        <v>1403</v>
      </c>
      <c r="H165" s="534" t="s">
        <v>1681</v>
      </c>
      <c r="I165" s="134" t="s">
        <v>1327</v>
      </c>
      <c r="J165" s="542" t="s">
        <v>60</v>
      </c>
      <c r="N165" s="160">
        <v>86.129000000000005</v>
      </c>
    </row>
    <row r="166" spans="1:15" ht="12.9" customHeight="1">
      <c r="A166" s="134">
        <v>148</v>
      </c>
      <c r="B166" s="134">
        <v>8</v>
      </c>
      <c r="C166" s="134"/>
      <c r="D166" s="542" t="s">
        <v>433</v>
      </c>
      <c r="E166" s="534" t="s">
        <v>62</v>
      </c>
      <c r="F166" s="134"/>
      <c r="G166" s="535" t="s">
        <v>1674</v>
      </c>
      <c r="H166" s="134" t="s">
        <v>1682</v>
      </c>
      <c r="I166" s="534" t="s">
        <v>1359</v>
      </c>
      <c r="J166" s="542" t="s">
        <v>60</v>
      </c>
      <c r="N166" s="160">
        <v>38.847000000000001</v>
      </c>
    </row>
    <row r="167" spans="1:15" ht="12.9" customHeight="1">
      <c r="A167" s="134">
        <v>149</v>
      </c>
      <c r="B167" s="134">
        <v>9</v>
      </c>
      <c r="C167" s="134"/>
      <c r="D167" s="542" t="s">
        <v>439</v>
      </c>
      <c r="E167" s="534" t="s">
        <v>76</v>
      </c>
      <c r="F167" s="134"/>
      <c r="G167" s="133" t="s">
        <v>1683</v>
      </c>
      <c r="H167" s="134" t="s">
        <v>1687</v>
      </c>
      <c r="I167" s="134" t="s">
        <v>1359</v>
      </c>
      <c r="J167" s="542" t="s">
        <v>60</v>
      </c>
      <c r="N167" s="160">
        <v>37.503999999999998</v>
      </c>
    </row>
    <row r="168" spans="1:15" ht="12.9" customHeight="1">
      <c r="A168" s="134">
        <v>150</v>
      </c>
      <c r="B168" s="134">
        <v>10</v>
      </c>
      <c r="C168" s="134"/>
      <c r="D168" s="542" t="s">
        <v>547</v>
      </c>
      <c r="E168" s="534" t="s">
        <v>249</v>
      </c>
      <c r="F168" s="134"/>
      <c r="G168" s="133" t="s">
        <v>1682</v>
      </c>
      <c r="H168" s="134" t="s">
        <v>1688</v>
      </c>
      <c r="I168" s="134" t="s">
        <v>1327</v>
      </c>
      <c r="J168" s="542" t="s">
        <v>60</v>
      </c>
      <c r="N168" s="160">
        <v>47.417999999999999</v>
      </c>
    </row>
    <row r="169" spans="1:15" ht="12.9" customHeight="1">
      <c r="A169" s="134">
        <v>151</v>
      </c>
      <c r="B169" s="134">
        <v>11</v>
      </c>
      <c r="C169" s="134"/>
      <c r="D169" s="542" t="s">
        <v>484</v>
      </c>
      <c r="E169" s="534" t="s">
        <v>62</v>
      </c>
      <c r="F169" s="134"/>
      <c r="G169" s="133" t="s">
        <v>1688</v>
      </c>
      <c r="H169" s="134" t="s">
        <v>1696</v>
      </c>
      <c r="I169" s="134" t="s">
        <v>1359</v>
      </c>
      <c r="J169" s="542" t="s">
        <v>60</v>
      </c>
      <c r="N169" s="160">
        <v>38.847000000000001</v>
      </c>
    </row>
    <row r="170" spans="1:15" ht="12.9" customHeight="1">
      <c r="A170" s="134"/>
      <c r="B170" s="527" t="s">
        <v>1705</v>
      </c>
      <c r="C170" s="134"/>
      <c r="D170" s="534"/>
      <c r="E170" s="534"/>
      <c r="F170" s="134"/>
      <c r="G170" s="133"/>
      <c r="H170" s="134"/>
      <c r="I170" s="134"/>
      <c r="J170" s="134"/>
      <c r="O170" s="160">
        <f>SUM(N159:N169)</f>
        <v>534.20900000000006</v>
      </c>
    </row>
    <row r="171" spans="1:15" ht="12.9" customHeight="1">
      <c r="A171" s="134">
        <v>152</v>
      </c>
      <c r="B171" s="134">
        <v>1</v>
      </c>
      <c r="C171" s="134"/>
      <c r="D171" s="542" t="s">
        <v>479</v>
      </c>
      <c r="E171" s="534" t="s">
        <v>62</v>
      </c>
      <c r="F171" s="134"/>
      <c r="G171" s="133" t="s">
        <v>1699</v>
      </c>
      <c r="H171" s="134" t="s">
        <v>1706</v>
      </c>
      <c r="I171" s="134" t="s">
        <v>1359</v>
      </c>
      <c r="J171" s="542" t="s">
        <v>60</v>
      </c>
      <c r="N171" s="160">
        <v>38.847000000000001</v>
      </c>
    </row>
    <row r="172" spans="1:15" ht="12.9" customHeight="1">
      <c r="A172" s="134">
        <v>153</v>
      </c>
      <c r="B172" s="134">
        <v>2</v>
      </c>
      <c r="C172" s="134"/>
      <c r="D172" s="542" t="s">
        <v>232</v>
      </c>
      <c r="E172" s="534" t="s">
        <v>62</v>
      </c>
      <c r="F172" s="134"/>
      <c r="G172" s="133" t="s">
        <v>1707</v>
      </c>
      <c r="H172" s="134" t="s">
        <v>1714</v>
      </c>
      <c r="I172" s="134" t="s">
        <v>1368</v>
      </c>
      <c r="J172" s="542" t="s">
        <v>60</v>
      </c>
      <c r="N172" s="160">
        <v>38.847000000000001</v>
      </c>
    </row>
    <row r="173" spans="1:15" ht="12.9" customHeight="1">
      <c r="A173" s="134">
        <v>154</v>
      </c>
      <c r="B173" s="134">
        <v>3</v>
      </c>
      <c r="C173" s="134"/>
      <c r="D173" s="542" t="s">
        <v>490</v>
      </c>
      <c r="E173" s="8" t="s">
        <v>53</v>
      </c>
      <c r="F173" s="134"/>
      <c r="G173" s="133" t="s">
        <v>1708</v>
      </c>
      <c r="H173" s="134" t="s">
        <v>1714</v>
      </c>
      <c r="I173" s="134" t="s">
        <v>1359</v>
      </c>
      <c r="J173" s="542" t="s">
        <v>60</v>
      </c>
      <c r="N173" s="160">
        <v>45.412999999999997</v>
      </c>
    </row>
    <row r="174" spans="1:15" ht="12.9" customHeight="1">
      <c r="A174" s="134">
        <v>155</v>
      </c>
      <c r="B174" s="134">
        <v>4</v>
      </c>
      <c r="C174" s="134"/>
      <c r="D174" s="542" t="s">
        <v>350</v>
      </c>
      <c r="E174" s="534" t="s">
        <v>351</v>
      </c>
      <c r="F174" s="134"/>
      <c r="G174" s="133" t="s">
        <v>1697</v>
      </c>
      <c r="H174" s="134" t="s">
        <v>1716</v>
      </c>
      <c r="I174" s="134" t="s">
        <v>1360</v>
      </c>
      <c r="J174" s="542" t="s">
        <v>60</v>
      </c>
      <c r="N174" s="160">
        <v>69.227999999999994</v>
      </c>
    </row>
    <row r="175" spans="1:15" ht="12.9" customHeight="1">
      <c r="A175" s="134">
        <v>156</v>
      </c>
      <c r="B175" s="134">
        <v>5</v>
      </c>
      <c r="C175" s="134"/>
      <c r="D175" s="542" t="s">
        <v>495</v>
      </c>
      <c r="E175" s="133" t="s">
        <v>62</v>
      </c>
      <c r="F175" s="134"/>
      <c r="G175" s="133" t="s">
        <v>1715</v>
      </c>
      <c r="H175" s="134" t="s">
        <v>1720</v>
      </c>
      <c r="I175" s="134" t="s">
        <v>1359</v>
      </c>
      <c r="J175" s="542" t="s">
        <v>60</v>
      </c>
      <c r="N175" s="160">
        <v>38.847000000000001</v>
      </c>
    </row>
    <row r="176" spans="1:15" ht="12.9" customHeight="1">
      <c r="A176" s="134">
        <v>157</v>
      </c>
      <c r="B176" s="134">
        <v>6</v>
      </c>
      <c r="C176" s="134"/>
      <c r="D176" s="542" t="s">
        <v>508</v>
      </c>
      <c r="E176" s="534" t="s">
        <v>62</v>
      </c>
      <c r="F176" s="134"/>
      <c r="G176" s="133" t="s">
        <v>1715</v>
      </c>
      <c r="H176" s="134" t="s">
        <v>1722</v>
      </c>
      <c r="I176" s="134" t="s">
        <v>1667</v>
      </c>
      <c r="J176" s="542" t="s">
        <v>60</v>
      </c>
      <c r="N176" s="160">
        <v>38.847000000000001</v>
      </c>
    </row>
    <row r="177" spans="1:15" ht="12.9" customHeight="1">
      <c r="A177" s="134">
        <v>158</v>
      </c>
      <c r="B177" s="134">
        <v>7</v>
      </c>
      <c r="C177" s="134"/>
      <c r="D177" s="542" t="s">
        <v>530</v>
      </c>
      <c r="E177" s="534" t="s">
        <v>76</v>
      </c>
      <c r="F177" s="134"/>
      <c r="G177" s="133" t="s">
        <v>1717</v>
      </c>
      <c r="H177" s="134" t="s">
        <v>1723</v>
      </c>
      <c r="I177" s="134" t="s">
        <v>1368</v>
      </c>
      <c r="J177" s="542" t="s">
        <v>60</v>
      </c>
      <c r="N177" s="160">
        <v>37.503999999999998</v>
      </c>
    </row>
    <row r="178" spans="1:15" ht="12.9" customHeight="1">
      <c r="A178" s="134">
        <v>159</v>
      </c>
      <c r="B178" s="134">
        <v>8</v>
      </c>
      <c r="C178" s="134"/>
      <c r="D178" s="542" t="s">
        <v>497</v>
      </c>
      <c r="E178" s="534" t="s">
        <v>62</v>
      </c>
      <c r="F178" s="134"/>
      <c r="G178" s="133" t="s">
        <v>1721</v>
      </c>
      <c r="H178" s="134" t="s">
        <v>1725</v>
      </c>
      <c r="I178" s="134" t="s">
        <v>1359</v>
      </c>
      <c r="J178" s="542" t="s">
        <v>60</v>
      </c>
      <c r="N178" s="160">
        <v>38.847000000000001</v>
      </c>
    </row>
    <row r="179" spans="1:15" ht="12.9" customHeight="1">
      <c r="A179" s="134">
        <v>160</v>
      </c>
      <c r="B179" s="134">
        <v>9</v>
      </c>
      <c r="C179" s="134"/>
      <c r="D179" s="542" t="s">
        <v>526</v>
      </c>
      <c r="E179" s="534" t="s">
        <v>53</v>
      </c>
      <c r="F179" s="134"/>
      <c r="G179" s="133" t="s">
        <v>1725</v>
      </c>
      <c r="H179" s="134" t="s">
        <v>1733</v>
      </c>
      <c r="I179" s="134" t="s">
        <v>1368</v>
      </c>
      <c r="J179" s="542" t="s">
        <v>60</v>
      </c>
      <c r="N179" s="160">
        <v>45.412999999999997</v>
      </c>
    </row>
    <row r="180" spans="1:15" ht="12.9" customHeight="1">
      <c r="A180" s="134">
        <v>161</v>
      </c>
      <c r="B180" s="134">
        <v>10</v>
      </c>
      <c r="C180" s="134"/>
      <c r="D180" s="542" t="s">
        <v>493</v>
      </c>
      <c r="E180" s="534" t="s">
        <v>474</v>
      </c>
      <c r="F180" s="134"/>
      <c r="G180" s="133" t="s">
        <v>1726</v>
      </c>
      <c r="H180" s="134" t="s">
        <v>1733</v>
      </c>
      <c r="I180" s="134" t="s">
        <v>1359</v>
      </c>
      <c r="J180" s="542" t="s">
        <v>60</v>
      </c>
      <c r="N180" s="160">
        <v>60.097000000000001</v>
      </c>
    </row>
    <row r="181" spans="1:15" ht="12.9" customHeight="1">
      <c r="A181" s="134">
        <v>162</v>
      </c>
      <c r="B181" s="134">
        <v>11</v>
      </c>
      <c r="C181" s="134"/>
      <c r="D181" s="542" t="s">
        <v>524</v>
      </c>
      <c r="E181" s="534" t="s">
        <v>62</v>
      </c>
      <c r="F181" s="134"/>
      <c r="G181" s="133" t="s">
        <v>1727</v>
      </c>
      <c r="H181" s="134" t="s">
        <v>1736</v>
      </c>
      <c r="I181" s="134" t="s">
        <v>1667</v>
      </c>
      <c r="J181" s="542" t="s">
        <v>60</v>
      </c>
      <c r="N181" s="160">
        <v>38.847000000000001</v>
      </c>
    </row>
    <row r="182" spans="1:15" ht="12.9" customHeight="1">
      <c r="A182" s="134">
        <v>163</v>
      </c>
      <c r="B182" s="134">
        <v>12</v>
      </c>
      <c r="C182" s="134"/>
      <c r="D182" s="542" t="s">
        <v>488</v>
      </c>
      <c r="E182" s="534" t="s">
        <v>76</v>
      </c>
      <c r="F182" s="134"/>
      <c r="G182" s="133" t="s">
        <v>1734</v>
      </c>
      <c r="H182" s="134" t="s">
        <v>1738</v>
      </c>
      <c r="I182" s="134" t="s">
        <v>1368</v>
      </c>
      <c r="J182" s="542" t="s">
        <v>60</v>
      </c>
      <c r="N182" s="160">
        <v>37.503999999999998</v>
      </c>
      <c r="O182" s="160">
        <f>SUM(N171:N180)</f>
        <v>451.89</v>
      </c>
    </row>
    <row r="183" spans="1:15" ht="12.9" customHeight="1">
      <c r="A183" s="134">
        <v>164</v>
      </c>
      <c r="B183" s="134">
        <v>13</v>
      </c>
      <c r="C183" s="134"/>
      <c r="D183" s="542" t="s">
        <v>487</v>
      </c>
      <c r="E183" s="534" t="s">
        <v>62</v>
      </c>
      <c r="F183" s="134"/>
      <c r="G183" s="133" t="s">
        <v>1734</v>
      </c>
      <c r="H183" s="134" t="s">
        <v>1738</v>
      </c>
      <c r="I183" s="134" t="s">
        <v>1359</v>
      </c>
      <c r="J183" s="542" t="s">
        <v>60</v>
      </c>
      <c r="N183" s="160">
        <v>38.847000000000001</v>
      </c>
    </row>
    <row r="184" spans="1:15" ht="12.9" customHeight="1">
      <c r="A184" s="134"/>
      <c r="B184" s="527" t="s">
        <v>1739</v>
      </c>
      <c r="C184" s="134"/>
      <c r="D184" s="637"/>
      <c r="E184" s="637"/>
      <c r="F184" s="134"/>
      <c r="G184" s="133"/>
      <c r="H184" s="134"/>
      <c r="I184" s="134"/>
      <c r="J184" s="134"/>
    </row>
    <row r="185" spans="1:15" ht="12.9" customHeight="1">
      <c r="A185" s="134">
        <v>165</v>
      </c>
      <c r="B185" s="134">
        <v>1</v>
      </c>
      <c r="D185" s="542" t="s">
        <v>273</v>
      </c>
      <c r="E185" s="534" t="s">
        <v>62</v>
      </c>
      <c r="F185" s="134"/>
      <c r="G185" s="133" t="s">
        <v>1738</v>
      </c>
      <c r="H185" s="134" t="s">
        <v>1743</v>
      </c>
      <c r="I185" s="134" t="s">
        <v>1327</v>
      </c>
      <c r="J185" s="542" t="s">
        <v>60</v>
      </c>
      <c r="N185" s="160">
        <v>38.847000000000001</v>
      </c>
    </row>
    <row r="186" spans="1:15" ht="12.9" customHeight="1">
      <c r="A186" s="134">
        <v>166</v>
      </c>
      <c r="B186" s="134">
        <v>2</v>
      </c>
      <c r="C186" s="134"/>
      <c r="D186" s="542" t="s">
        <v>1253</v>
      </c>
      <c r="E186" s="534" t="s">
        <v>62</v>
      </c>
      <c r="F186" s="134"/>
      <c r="G186" s="133" t="s">
        <v>1738</v>
      </c>
      <c r="H186" s="134" t="s">
        <v>1750</v>
      </c>
      <c r="I186" s="134" t="s">
        <v>1359</v>
      </c>
      <c r="J186" s="542" t="s">
        <v>60</v>
      </c>
      <c r="N186" s="160">
        <v>38.847000000000001</v>
      </c>
    </row>
    <row r="187" spans="1:15" ht="12.9" customHeight="1">
      <c r="A187" s="134">
        <v>167</v>
      </c>
      <c r="B187" s="134">
        <v>3</v>
      </c>
      <c r="C187" s="134"/>
      <c r="D187" s="154" t="s">
        <v>506</v>
      </c>
      <c r="E187" s="133" t="s">
        <v>249</v>
      </c>
      <c r="F187" s="134"/>
      <c r="G187" s="133" t="s">
        <v>1743</v>
      </c>
      <c r="H187" s="134"/>
      <c r="I187" s="134" t="s">
        <v>1368</v>
      </c>
      <c r="J187" s="176" t="s">
        <v>1751</v>
      </c>
      <c r="N187" s="160">
        <v>47.417999999999999</v>
      </c>
    </row>
    <row r="188" spans="1:15" ht="12.9" customHeight="1">
      <c r="A188" s="134">
        <v>168</v>
      </c>
      <c r="B188" s="134">
        <v>4</v>
      </c>
      <c r="C188" s="134"/>
      <c r="D188" s="154" t="s">
        <v>470</v>
      </c>
      <c r="E188" s="3" t="s">
        <v>62</v>
      </c>
      <c r="F188" s="134"/>
      <c r="G188" s="133"/>
      <c r="H188" s="134"/>
      <c r="I188" s="134" t="s">
        <v>1359</v>
      </c>
      <c r="J188" s="176" t="s">
        <v>1748</v>
      </c>
    </row>
    <row r="189" spans="1:15" ht="12.9" customHeight="1">
      <c r="A189" s="134">
        <v>169</v>
      </c>
      <c r="B189" s="134">
        <v>5</v>
      </c>
      <c r="C189" s="134"/>
      <c r="D189" s="630" t="s">
        <v>890</v>
      </c>
      <c r="E189" s="534" t="s">
        <v>1319</v>
      </c>
      <c r="F189" s="134"/>
      <c r="G189" s="133" t="s">
        <v>1721</v>
      </c>
      <c r="H189" s="134"/>
      <c r="I189" s="134" t="s">
        <v>1377</v>
      </c>
      <c r="J189" s="176" t="s">
        <v>1744</v>
      </c>
      <c r="N189" s="160">
        <v>86.129000000000005</v>
      </c>
    </row>
    <row r="190" spans="1:15" ht="12.9" customHeight="1">
      <c r="A190" s="134">
        <v>170</v>
      </c>
      <c r="B190" s="134">
        <v>6</v>
      </c>
      <c r="D190" s="630" t="s">
        <v>276</v>
      </c>
      <c r="E190" s="534" t="s">
        <v>76</v>
      </c>
      <c r="F190" s="134"/>
      <c r="G190" s="133" t="s">
        <v>1749</v>
      </c>
      <c r="H190" s="134"/>
      <c r="I190" s="134" t="s">
        <v>1327</v>
      </c>
      <c r="J190" s="176" t="s">
        <v>1752</v>
      </c>
      <c r="N190" s="160">
        <v>37.503999999999998</v>
      </c>
    </row>
  </sheetData>
  <autoFilter ref="B4:N189" xr:uid="{00000000-0001-0000-1200-000000000000}"/>
  <mergeCells count="10">
    <mergeCell ref="F4:F5"/>
    <mergeCell ref="G4:G5"/>
    <mergeCell ref="H4:H5"/>
    <mergeCell ref="I4:I5"/>
    <mergeCell ref="J4:J5"/>
    <mergeCell ref="A4:A5"/>
    <mergeCell ref="B4:B5"/>
    <mergeCell ref="C4:C5"/>
    <mergeCell ref="D4:D5"/>
    <mergeCell ref="E4:E5"/>
  </mergeCells>
  <conditionalFormatting sqref="D1:D6">
    <cfRule type="duplicateValues" dxfId="141" priority="32" stopIfTrue="1"/>
  </conditionalFormatting>
  <conditionalFormatting sqref="D155 D108 D86:D88 D1:D69 D71:D84 D159:D169 D171:D183 D185:D65195">
    <cfRule type="duplicateValues" dxfId="140" priority="3250" stopIfTrue="1"/>
  </conditionalFormatting>
  <conditionalFormatting sqref="D155 D108 D86:D88 D1:D69 D71:D84 D159:D169 D171:D183 D185:D65196">
    <cfRule type="duplicateValues" dxfId="139" priority="3259" stopIfTrue="1"/>
  </conditionalFormatting>
  <conditionalFormatting sqref="E173">
    <cfRule type="duplicateValues" dxfId="138" priority="4" stopIfTrue="1"/>
    <cfRule type="duplicateValues" dxfId="137" priority="5" stopIfTrue="1"/>
  </conditionalFormatting>
  <pageMargins left="0.7" right="0.7" top="0.75" bottom="0.75" header="0.3" footer="0.3"/>
  <drawing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2:D27"/>
  <sheetViews>
    <sheetView workbookViewId="0">
      <selection activeCell="C20" sqref="C20"/>
    </sheetView>
  </sheetViews>
  <sheetFormatPr defaultColWidth="9" defaultRowHeight="14.5"/>
  <cols>
    <col min="4" max="4" width="12.6328125" customWidth="1"/>
  </cols>
  <sheetData>
    <row r="2" spans="1:4">
      <c r="A2" s="33" t="s">
        <v>1404</v>
      </c>
      <c r="B2" s="33" t="s">
        <v>988</v>
      </c>
      <c r="C2" s="33" t="s">
        <v>1405</v>
      </c>
      <c r="D2" s="33" t="s">
        <v>45</v>
      </c>
    </row>
    <row r="3" spans="1:4">
      <c r="A3" s="33">
        <v>1</v>
      </c>
      <c r="B3" s="157" t="s">
        <v>674</v>
      </c>
      <c r="C3" s="158" t="s">
        <v>76</v>
      </c>
      <c r="D3" s="134" t="s">
        <v>54</v>
      </c>
    </row>
    <row r="4" spans="1:4">
      <c r="A4" s="33">
        <v>2</v>
      </c>
      <c r="B4" s="530" t="s">
        <v>678</v>
      </c>
      <c r="C4" s="129" t="s">
        <v>62</v>
      </c>
      <c r="D4" s="129" t="s">
        <v>92</v>
      </c>
    </row>
    <row r="5" spans="1:4">
      <c r="A5" s="33">
        <v>3</v>
      </c>
      <c r="B5" s="530" t="s">
        <v>684</v>
      </c>
      <c r="C5" s="129" t="s">
        <v>76</v>
      </c>
      <c r="D5" s="129" t="s">
        <v>54</v>
      </c>
    </row>
    <row r="6" spans="1:4">
      <c r="A6" s="33">
        <v>4</v>
      </c>
      <c r="B6" s="530" t="s">
        <v>329</v>
      </c>
      <c r="C6" s="129" t="s">
        <v>76</v>
      </c>
      <c r="D6" s="129" t="s">
        <v>54</v>
      </c>
    </row>
    <row r="7" spans="1:4">
      <c r="A7" s="33">
        <v>5</v>
      </c>
      <c r="B7" s="530" t="s">
        <v>488</v>
      </c>
      <c r="C7" s="129" t="s">
        <v>62</v>
      </c>
      <c r="D7" s="129" t="s">
        <v>92</v>
      </c>
    </row>
    <row r="8" spans="1:4">
      <c r="A8" s="33">
        <v>6</v>
      </c>
      <c r="B8" s="134" t="s">
        <v>355</v>
      </c>
      <c r="C8" s="129" t="s">
        <v>62</v>
      </c>
      <c r="D8" s="129" t="s">
        <v>54</v>
      </c>
    </row>
    <row r="9" spans="1:4">
      <c r="A9" s="33">
        <v>7</v>
      </c>
      <c r="B9" s="530" t="s">
        <v>130</v>
      </c>
      <c r="C9" s="129" t="s">
        <v>76</v>
      </c>
      <c r="D9" s="129" t="s">
        <v>54</v>
      </c>
    </row>
    <row r="10" spans="1:4">
      <c r="A10" s="33">
        <v>8</v>
      </c>
      <c r="B10" s="530" t="s">
        <v>173</v>
      </c>
      <c r="C10" s="129" t="s">
        <v>76</v>
      </c>
      <c r="D10" s="129" t="s">
        <v>54</v>
      </c>
    </row>
    <row r="11" spans="1:4">
      <c r="A11" s="33">
        <v>9</v>
      </c>
      <c r="B11" s="530" t="s">
        <v>142</v>
      </c>
      <c r="C11" s="129" t="s">
        <v>62</v>
      </c>
      <c r="D11" s="129" t="s">
        <v>54</v>
      </c>
    </row>
    <row r="12" spans="1:4">
      <c r="A12" s="33">
        <v>10</v>
      </c>
      <c r="B12" s="530" t="s">
        <v>702</v>
      </c>
      <c r="C12" s="129" t="s">
        <v>62</v>
      </c>
      <c r="D12" s="129" t="s">
        <v>54</v>
      </c>
    </row>
    <row r="13" spans="1:4">
      <c r="A13" s="33">
        <v>11</v>
      </c>
      <c r="B13" s="134" t="s">
        <v>557</v>
      </c>
      <c r="C13" s="129" t="s">
        <v>62</v>
      </c>
      <c r="D13" s="129" t="s">
        <v>54</v>
      </c>
    </row>
    <row r="14" spans="1:4">
      <c r="A14" s="33">
        <v>12</v>
      </c>
      <c r="B14" s="134" t="s">
        <v>125</v>
      </c>
      <c r="C14" s="530" t="s">
        <v>76</v>
      </c>
      <c r="D14" s="129" t="s">
        <v>54</v>
      </c>
    </row>
    <row r="15" spans="1:4">
      <c r="A15" s="33">
        <v>13</v>
      </c>
      <c r="B15" s="134" t="s">
        <v>710</v>
      </c>
      <c r="C15" s="129" t="s">
        <v>76</v>
      </c>
      <c r="D15" s="129" t="s">
        <v>54</v>
      </c>
    </row>
    <row r="16" spans="1:4">
      <c r="A16" s="33">
        <v>14</v>
      </c>
      <c r="B16" s="134" t="s">
        <v>554</v>
      </c>
      <c r="C16" s="530" t="s">
        <v>62</v>
      </c>
      <c r="D16" s="129" t="s">
        <v>54</v>
      </c>
    </row>
    <row r="17" spans="1:4">
      <c r="A17" s="33">
        <v>15</v>
      </c>
      <c r="B17" s="134" t="s">
        <v>114</v>
      </c>
      <c r="C17" s="129" t="s">
        <v>76</v>
      </c>
      <c r="D17" s="129" t="s">
        <v>54</v>
      </c>
    </row>
    <row r="18" spans="1:4">
      <c r="A18" s="33">
        <v>16</v>
      </c>
      <c r="B18" s="134" t="s">
        <v>430</v>
      </c>
      <c r="C18" s="134" t="s">
        <v>76</v>
      </c>
      <c r="D18" s="129" t="s">
        <v>54</v>
      </c>
    </row>
    <row r="19" spans="1:4">
      <c r="A19" s="33">
        <v>17</v>
      </c>
      <c r="B19" s="134" t="s">
        <v>719</v>
      </c>
      <c r="C19" s="129" t="s">
        <v>249</v>
      </c>
      <c r="D19" s="129" t="s">
        <v>54</v>
      </c>
    </row>
    <row r="20" spans="1:4">
      <c r="A20" s="33">
        <v>18</v>
      </c>
      <c r="B20" s="134" t="s">
        <v>722</v>
      </c>
      <c r="C20" s="129" t="s">
        <v>76</v>
      </c>
      <c r="D20" s="129" t="s">
        <v>54</v>
      </c>
    </row>
    <row r="21" spans="1:4">
      <c r="A21" s="33">
        <v>19</v>
      </c>
      <c r="B21" s="134" t="s">
        <v>724</v>
      </c>
      <c r="C21" s="129" t="s">
        <v>76</v>
      </c>
      <c r="D21" s="129" t="s">
        <v>131</v>
      </c>
    </row>
    <row r="22" spans="1:4">
      <c r="A22" s="33">
        <v>20</v>
      </c>
      <c r="B22" s="134" t="s">
        <v>726</v>
      </c>
      <c r="C22" s="129" t="s">
        <v>62</v>
      </c>
      <c r="D22" s="129" t="s">
        <v>54</v>
      </c>
    </row>
    <row r="23" spans="1:4">
      <c r="A23" s="33">
        <v>21</v>
      </c>
      <c r="B23" s="134" t="s">
        <v>497</v>
      </c>
      <c r="C23" s="129" t="s">
        <v>76</v>
      </c>
      <c r="D23" s="129" t="s">
        <v>54</v>
      </c>
    </row>
    <row r="24" spans="1:4">
      <c r="A24" s="33">
        <v>22</v>
      </c>
      <c r="B24" s="134" t="s">
        <v>729</v>
      </c>
      <c r="C24" s="129" t="s">
        <v>62</v>
      </c>
      <c r="D24" s="129" t="s">
        <v>54</v>
      </c>
    </row>
    <row r="25" spans="1:4">
      <c r="A25" s="33">
        <v>23</v>
      </c>
      <c r="B25" s="134" t="s">
        <v>731</v>
      </c>
      <c r="C25" s="129" t="s">
        <v>62</v>
      </c>
      <c r="D25" s="129" t="s">
        <v>54</v>
      </c>
    </row>
    <row r="26" spans="1:4">
      <c r="A26" s="33">
        <v>24</v>
      </c>
      <c r="B26" s="134" t="s">
        <v>732</v>
      </c>
      <c r="C26" s="129" t="s">
        <v>62</v>
      </c>
      <c r="D26" s="129" t="s">
        <v>54</v>
      </c>
    </row>
    <row r="27" spans="1:4">
      <c r="A27" s="33">
        <v>25</v>
      </c>
      <c r="B27" s="134" t="s">
        <v>139</v>
      </c>
      <c r="C27" s="129" t="s">
        <v>62</v>
      </c>
      <c r="D27" s="129" t="s">
        <v>92</v>
      </c>
    </row>
  </sheetData>
  <conditionalFormatting sqref="B3">
    <cfRule type="duplicateValues" dxfId="136" priority="42" stopIfTrue="1"/>
  </conditionalFormatting>
  <conditionalFormatting sqref="B3:B13">
    <cfRule type="duplicateValues" dxfId="135" priority="46" stopIfTrue="1"/>
  </conditionalFormatting>
  <conditionalFormatting sqref="B3:B27">
    <cfRule type="duplicateValues" dxfId="134" priority="41" stopIfTrue="1"/>
  </conditionalFormatting>
  <conditionalFormatting sqref="B10:B12">
    <cfRule type="expression" dxfId="133" priority="38" stopIfTrue="1">
      <formula>IF(#REF!="TEN",TRUE,FALSE)</formula>
    </cfRule>
  </conditionalFormatting>
  <conditionalFormatting sqref="B17:B22">
    <cfRule type="expression" dxfId="132" priority="6" stopIfTrue="1">
      <formula>IF(#REF!="TEN",TRUE,FALSE)</formula>
    </cfRule>
  </conditionalFormatting>
  <conditionalFormatting sqref="B24:B27">
    <cfRule type="expression" dxfId="131" priority="1" stopIfTrue="1">
      <formula>IF(#REF!="TEN",TRUE,FALSE)</formula>
    </cfRule>
  </conditionalFormatting>
  <conditionalFormatting sqref="B18:C18">
    <cfRule type="expression" dxfId="130" priority="23" stopIfTrue="1">
      <formula>IF(#REF!="TEN",TRUE,FALSE)</formula>
    </cfRule>
    <cfRule type="expression" dxfId="129" priority="28" stopIfTrue="1">
      <formula>IF(#REF!="TEN",TRUE,FALSE)</formula>
    </cfRule>
  </conditionalFormatting>
  <conditionalFormatting sqref="C14">
    <cfRule type="duplicateValues" dxfId="128" priority="30" stopIfTrue="1"/>
  </conditionalFormatting>
  <conditionalFormatting sqref="C16">
    <cfRule type="duplicateValues" dxfId="127" priority="29" stopIfTrue="1"/>
  </conditionalFormatting>
  <conditionalFormatting sqref="C18">
    <cfRule type="duplicateValues" dxfId="126" priority="27" stopIfTrue="1"/>
  </conditionalFormatting>
  <pageMargins left="0.7" right="0.7" top="0.75" bottom="0.75" header="0.3" footer="0.3"/>
  <pageSetup paperSize="9" orientation="portrait"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C2:O23"/>
  <sheetViews>
    <sheetView workbookViewId="0">
      <selection activeCell="K23" sqref="K23"/>
    </sheetView>
  </sheetViews>
  <sheetFormatPr defaultColWidth="9" defaultRowHeight="14.5"/>
  <cols>
    <col min="6" max="6" width="12.6328125" customWidth="1"/>
    <col min="10" max="10" width="24.08984375" customWidth="1"/>
    <col min="11" max="11" width="17" customWidth="1"/>
  </cols>
  <sheetData>
    <row r="2" spans="3:15">
      <c r="C2" s="13" t="s">
        <v>1212</v>
      </c>
      <c r="D2" s="13" t="s">
        <v>1406</v>
      </c>
      <c r="E2" s="13" t="s">
        <v>1405</v>
      </c>
      <c r="F2" s="13" t="s">
        <v>45</v>
      </c>
    </row>
    <row r="3" spans="3:15" ht="15" customHeight="1">
      <c r="C3" s="128">
        <v>1</v>
      </c>
      <c r="D3" s="134" t="s">
        <v>735</v>
      </c>
      <c r="E3" s="129" t="s">
        <v>76</v>
      </c>
      <c r="F3" s="129" t="s">
        <v>92</v>
      </c>
      <c r="G3" s="144" t="s">
        <v>716</v>
      </c>
      <c r="H3" s="145" t="s">
        <v>733</v>
      </c>
      <c r="I3" s="145" t="s">
        <v>736</v>
      </c>
      <c r="J3" s="153" t="s">
        <v>679</v>
      </c>
      <c r="K3" s="153" t="s">
        <v>1407</v>
      </c>
    </row>
    <row r="4" spans="3:15" ht="15" customHeight="1">
      <c r="C4" s="128">
        <v>2</v>
      </c>
      <c r="D4" s="134" t="s">
        <v>502</v>
      </c>
      <c r="E4" s="129" t="s">
        <v>76</v>
      </c>
      <c r="F4" s="129" t="s">
        <v>543</v>
      </c>
      <c r="G4" s="144" t="s">
        <v>721</v>
      </c>
      <c r="H4" s="146" t="s">
        <v>725</v>
      </c>
      <c r="I4" s="154" t="s">
        <v>736</v>
      </c>
      <c r="J4" s="153" t="s">
        <v>647</v>
      </c>
      <c r="K4" s="153" t="s">
        <v>1407</v>
      </c>
    </row>
    <row r="5" spans="3:15" ht="15" customHeight="1">
      <c r="C5" s="128">
        <v>3</v>
      </c>
      <c r="D5" s="134" t="s">
        <v>737</v>
      </c>
      <c r="E5" s="129" t="s">
        <v>76</v>
      </c>
      <c r="F5" s="129" t="s">
        <v>54</v>
      </c>
      <c r="G5" s="144" t="s">
        <v>730</v>
      </c>
      <c r="H5" s="146" t="s">
        <v>734</v>
      </c>
      <c r="I5" s="154" t="s">
        <v>736</v>
      </c>
      <c r="J5" s="153" t="s">
        <v>673</v>
      </c>
      <c r="K5" s="153" t="s">
        <v>1407</v>
      </c>
    </row>
    <row r="6" spans="3:15" ht="15" customHeight="1">
      <c r="C6" s="128">
        <v>4</v>
      </c>
      <c r="D6" s="134" t="s">
        <v>738</v>
      </c>
      <c r="E6" s="129" t="s">
        <v>62</v>
      </c>
      <c r="F6" s="129" t="s">
        <v>131</v>
      </c>
      <c r="G6" s="144" t="s">
        <v>730</v>
      </c>
      <c r="H6" s="146" t="s">
        <v>728</v>
      </c>
      <c r="I6" s="154" t="s">
        <v>736</v>
      </c>
      <c r="J6" s="153" t="s">
        <v>739</v>
      </c>
      <c r="K6" s="153" t="s">
        <v>1407</v>
      </c>
    </row>
    <row r="7" spans="3:15" ht="15" customHeight="1">
      <c r="C7" s="128">
        <v>5</v>
      </c>
      <c r="D7" s="134" t="s">
        <v>740</v>
      </c>
      <c r="E7" s="129" t="s">
        <v>62</v>
      </c>
      <c r="F7" s="129" t="s">
        <v>54</v>
      </c>
      <c r="G7" s="144" t="s">
        <v>727</v>
      </c>
      <c r="H7" s="146" t="s">
        <v>734</v>
      </c>
      <c r="I7" s="154" t="s">
        <v>736</v>
      </c>
      <c r="J7" s="153" t="s">
        <v>58</v>
      </c>
      <c r="K7" s="153" t="s">
        <v>1407</v>
      </c>
    </row>
    <row r="8" spans="3:15" ht="15" customHeight="1">
      <c r="C8" s="128">
        <v>6</v>
      </c>
      <c r="D8" s="134" t="s">
        <v>402</v>
      </c>
      <c r="E8" s="129" t="s">
        <v>76</v>
      </c>
      <c r="F8" s="129" t="s">
        <v>54</v>
      </c>
      <c r="G8" s="144" t="s">
        <v>720</v>
      </c>
      <c r="H8" s="146" t="s">
        <v>725</v>
      </c>
      <c r="I8" s="154" t="s">
        <v>741</v>
      </c>
      <c r="J8" s="153" t="s">
        <v>673</v>
      </c>
      <c r="K8" s="153" t="s">
        <v>1407</v>
      </c>
    </row>
    <row r="9" spans="3:15" ht="15" customHeight="1">
      <c r="C9" s="128">
        <v>7</v>
      </c>
      <c r="D9" s="134" t="s">
        <v>292</v>
      </c>
      <c r="E9" s="129" t="s">
        <v>76</v>
      </c>
      <c r="F9" s="129" t="s">
        <v>92</v>
      </c>
      <c r="G9" s="144" t="s">
        <v>713</v>
      </c>
      <c r="H9" s="146"/>
      <c r="I9" s="154"/>
      <c r="J9" s="154" t="s">
        <v>703</v>
      </c>
      <c r="K9" s="154" t="s">
        <v>1408</v>
      </c>
    </row>
    <row r="10" spans="3:15" ht="15" customHeight="1">
      <c r="C10" s="128">
        <v>8</v>
      </c>
      <c r="D10" s="134" t="s">
        <v>375</v>
      </c>
      <c r="E10" s="129" t="s">
        <v>76</v>
      </c>
      <c r="F10" s="129" t="s">
        <v>92</v>
      </c>
      <c r="G10" s="144" t="s">
        <v>723</v>
      </c>
      <c r="H10" s="146" t="s">
        <v>727</v>
      </c>
      <c r="I10" s="154"/>
      <c r="J10" s="154" t="s">
        <v>709</v>
      </c>
      <c r="K10" s="154" t="s">
        <v>1409</v>
      </c>
    </row>
    <row r="11" spans="3:15" ht="15" customHeight="1">
      <c r="C11" s="128">
        <v>9</v>
      </c>
      <c r="D11" s="134" t="s">
        <v>753</v>
      </c>
      <c r="E11" s="129" t="s">
        <v>62</v>
      </c>
      <c r="F11" s="129" t="s">
        <v>92</v>
      </c>
      <c r="G11" s="144" t="s">
        <v>727</v>
      </c>
      <c r="H11" s="146"/>
      <c r="I11" s="154"/>
      <c r="J11" s="153" t="s">
        <v>679</v>
      </c>
      <c r="K11" s="154" t="s">
        <v>1410</v>
      </c>
    </row>
    <row r="12" spans="3:15" ht="15" customHeight="1">
      <c r="C12" s="128">
        <v>10</v>
      </c>
      <c r="D12" s="134" t="s">
        <v>521</v>
      </c>
      <c r="E12" s="129" t="s">
        <v>76</v>
      </c>
      <c r="F12" s="129" t="s">
        <v>543</v>
      </c>
      <c r="G12" s="144" t="s">
        <v>730</v>
      </c>
      <c r="H12" s="146" t="s">
        <v>733</v>
      </c>
      <c r="I12" s="154"/>
      <c r="J12" s="153" t="s">
        <v>690</v>
      </c>
      <c r="K12" s="154" t="s">
        <v>1409</v>
      </c>
    </row>
    <row r="13" spans="3:15" ht="15" customHeight="1">
      <c r="C13" s="128">
        <v>11</v>
      </c>
      <c r="D13" s="134" t="s">
        <v>166</v>
      </c>
      <c r="E13" s="129" t="s">
        <v>76</v>
      </c>
      <c r="F13" s="129" t="s">
        <v>92</v>
      </c>
      <c r="G13" s="144" t="s">
        <v>728</v>
      </c>
      <c r="H13" s="146"/>
      <c r="I13" s="154"/>
      <c r="J13" s="154" t="s">
        <v>703</v>
      </c>
      <c r="K13" s="154" t="s">
        <v>1411</v>
      </c>
      <c r="L13" s="155" t="s">
        <v>1412</v>
      </c>
      <c r="M13">
        <v>6</v>
      </c>
    </row>
    <row r="14" spans="3:15" ht="15" customHeight="1">
      <c r="C14" s="128">
        <v>12</v>
      </c>
      <c r="D14" s="134" t="s">
        <v>490</v>
      </c>
      <c r="E14" s="129" t="s">
        <v>76</v>
      </c>
      <c r="F14" s="129" t="s">
        <v>54</v>
      </c>
      <c r="G14" s="144" t="s">
        <v>727</v>
      </c>
      <c r="H14" s="146"/>
      <c r="I14" s="154"/>
      <c r="J14" s="153" t="s">
        <v>673</v>
      </c>
      <c r="K14" s="154" t="s">
        <v>1413</v>
      </c>
    </row>
    <row r="15" spans="3:15" ht="15" customHeight="1">
      <c r="C15" s="128">
        <v>13</v>
      </c>
      <c r="D15" s="134" t="s">
        <v>479</v>
      </c>
      <c r="E15" s="129" t="s">
        <v>76</v>
      </c>
      <c r="F15" s="129" t="s">
        <v>54</v>
      </c>
      <c r="G15" s="144" t="s">
        <v>733</v>
      </c>
      <c r="H15" s="146"/>
      <c r="I15" s="154"/>
      <c r="J15" s="153" t="s">
        <v>673</v>
      </c>
      <c r="K15" s="154" t="s">
        <v>1414</v>
      </c>
      <c r="O15">
        <f>9+25+17</f>
        <v>51</v>
      </c>
    </row>
    <row r="16" spans="3:15" ht="15" customHeight="1">
      <c r="C16" s="128">
        <v>14</v>
      </c>
      <c r="D16" s="134" t="s">
        <v>749</v>
      </c>
      <c r="E16" s="129" t="s">
        <v>62</v>
      </c>
      <c r="F16" s="129" t="s">
        <v>92</v>
      </c>
      <c r="G16" s="144" t="s">
        <v>728</v>
      </c>
      <c r="H16" s="146"/>
      <c r="I16" s="154"/>
      <c r="J16" s="153" t="s">
        <v>700</v>
      </c>
      <c r="K16" s="154" t="s">
        <v>1408</v>
      </c>
      <c r="O16">
        <v>32</v>
      </c>
    </row>
    <row r="17" spans="3:11" ht="15" customHeight="1">
      <c r="C17" s="128">
        <v>15</v>
      </c>
      <c r="D17" s="134" t="s">
        <v>503</v>
      </c>
      <c r="E17" s="134" t="s">
        <v>76</v>
      </c>
      <c r="F17" s="134" t="s">
        <v>131</v>
      </c>
      <c r="G17" s="147" t="s">
        <v>745</v>
      </c>
      <c r="H17" s="146"/>
      <c r="I17" s="154"/>
      <c r="J17" s="153" t="s">
        <v>647</v>
      </c>
      <c r="K17" s="154" t="s">
        <v>1415</v>
      </c>
    </row>
    <row r="18" spans="3:11" ht="15" customHeight="1">
      <c r="C18" s="128">
        <v>16</v>
      </c>
      <c r="D18" s="134" t="s">
        <v>746</v>
      </c>
      <c r="E18" s="129" t="s">
        <v>62</v>
      </c>
      <c r="F18" s="129" t="s">
        <v>92</v>
      </c>
      <c r="G18" s="147" t="s">
        <v>745</v>
      </c>
      <c r="H18" s="146"/>
      <c r="I18" s="154"/>
      <c r="J18" s="153" t="s">
        <v>58</v>
      </c>
      <c r="K18" s="154" t="s">
        <v>1416</v>
      </c>
    </row>
    <row r="19" spans="3:11" ht="15" customHeight="1">
      <c r="C19" s="128">
        <v>17</v>
      </c>
      <c r="D19" s="134" t="s">
        <v>748</v>
      </c>
      <c r="E19" s="134" t="s">
        <v>62</v>
      </c>
      <c r="F19" s="134" t="s">
        <v>131</v>
      </c>
      <c r="G19" s="148" t="s">
        <v>733</v>
      </c>
      <c r="H19" s="146"/>
      <c r="I19" s="154"/>
      <c r="J19" s="153" t="s">
        <v>739</v>
      </c>
      <c r="K19" s="154" t="s">
        <v>1415</v>
      </c>
    </row>
    <row r="20" spans="3:11" ht="15" customHeight="1">
      <c r="C20" s="149">
        <v>18</v>
      </c>
      <c r="D20" s="150" t="s">
        <v>751</v>
      </c>
      <c r="E20" s="151" t="s">
        <v>62</v>
      </c>
      <c r="F20" s="151" t="s">
        <v>54</v>
      </c>
      <c r="G20" s="151"/>
      <c r="H20" s="152"/>
      <c r="I20" s="150"/>
      <c r="J20" s="156" t="s">
        <v>58</v>
      </c>
      <c r="K20" s="150" t="s">
        <v>1417</v>
      </c>
    </row>
    <row r="21" spans="3:11" ht="15" customHeight="1">
      <c r="C21" s="149">
        <v>19</v>
      </c>
      <c r="D21" s="150" t="s">
        <v>484</v>
      </c>
      <c r="E21" s="151" t="s">
        <v>76</v>
      </c>
      <c r="F21" s="151"/>
      <c r="G21" s="151" t="s">
        <v>741</v>
      </c>
      <c r="H21" s="152"/>
      <c r="I21" s="150"/>
      <c r="J21" s="156" t="s">
        <v>673</v>
      </c>
      <c r="K21" s="150" t="s">
        <v>1408</v>
      </c>
    </row>
    <row r="22" spans="3:11" ht="15" customHeight="1">
      <c r="C22" s="149">
        <v>20</v>
      </c>
      <c r="D22" s="150" t="s">
        <v>777</v>
      </c>
      <c r="E22" s="151" t="s">
        <v>76</v>
      </c>
      <c r="F22" s="151" t="s">
        <v>54</v>
      </c>
      <c r="G22" s="151"/>
      <c r="H22" s="152"/>
      <c r="I22" s="150"/>
      <c r="J22" s="150" t="s">
        <v>709</v>
      </c>
      <c r="K22" s="150" t="s">
        <v>1408</v>
      </c>
    </row>
    <row r="23" spans="3:11" ht="15" customHeight="1">
      <c r="C23" s="149">
        <v>21</v>
      </c>
      <c r="D23" s="150" t="s">
        <v>168</v>
      </c>
      <c r="E23" s="151" t="s">
        <v>62</v>
      </c>
      <c r="F23" s="151"/>
      <c r="G23" s="151"/>
      <c r="H23" s="152"/>
      <c r="I23" s="150"/>
      <c r="J23" s="150" t="s">
        <v>703</v>
      </c>
      <c r="K23" s="150" t="s">
        <v>1408</v>
      </c>
    </row>
  </sheetData>
  <conditionalFormatting sqref="D3:D8 D11:D12 D13:E13 D20:D23">
    <cfRule type="expression" dxfId="125" priority="23" stopIfTrue="1">
      <formula>IF(#REF!="TEN",TRUE,FALSE)</formula>
    </cfRule>
  </conditionalFormatting>
  <conditionalFormatting sqref="D3:D24">
    <cfRule type="duplicateValues" dxfId="124" priority="22" stopIfTrue="1"/>
  </conditionalFormatting>
  <conditionalFormatting sqref="D8:D24">
    <cfRule type="expression" dxfId="123" priority="4" stopIfTrue="1">
      <formula>IF(#REF!="TEN",TRUE,FALSE)</formula>
    </cfRule>
  </conditionalFormatting>
  <conditionalFormatting sqref="D17">
    <cfRule type="duplicateValues" dxfId="122" priority="21" stopIfTrue="1"/>
  </conditionalFormatting>
  <conditionalFormatting sqref="D18:D23">
    <cfRule type="duplicateValues" dxfId="121" priority="11" stopIfTrue="1"/>
  </conditionalFormatting>
  <conditionalFormatting sqref="E14:E16">
    <cfRule type="expression" dxfId="120" priority="3" stopIfTrue="1">
      <formula>IF(#REF!="TEN",TRUE,FALSE)</formula>
    </cfRule>
  </conditionalFormatting>
  <conditionalFormatting sqref="E18">
    <cfRule type="expression" dxfId="119" priority="1" stopIfTrue="1">
      <formula>IF(#REF!="TEN",TRUE,FALSE)</formula>
    </cfRule>
  </conditionalFormatting>
  <pageMargins left="0.7" right="0.7" top="0.75" bottom="0.75" header="0.3" footer="0.3"/>
  <pageSetup paperSize="9" orientation="portrait"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3"/>
  <sheetViews>
    <sheetView workbookViewId="0">
      <selection activeCell="B236" sqref="B236"/>
    </sheetView>
  </sheetViews>
  <sheetFormatPr defaultColWidth="9.08984375" defaultRowHeight="14.5"/>
  <cols>
    <col min="6" max="6" width="15.08984375" customWidth="1"/>
    <col min="7" max="7" width="19.54296875" customWidth="1"/>
  </cols>
  <sheetData>
    <row r="1" spans="1:7">
      <c r="A1" s="127" t="s">
        <v>37</v>
      </c>
    </row>
    <row r="2" spans="1:7">
      <c r="A2" t="s">
        <v>39</v>
      </c>
    </row>
    <row r="3" spans="1:7">
      <c r="A3" t="s">
        <v>1418</v>
      </c>
    </row>
    <row r="4" spans="1:7">
      <c r="A4" s="1315" t="s">
        <v>1255</v>
      </c>
      <c r="B4" s="1315" t="s">
        <v>41</v>
      </c>
      <c r="C4" s="1317" t="s">
        <v>43</v>
      </c>
      <c r="D4" s="1317" t="s">
        <v>44</v>
      </c>
      <c r="E4" s="1321" t="s">
        <v>1419</v>
      </c>
      <c r="F4" s="1318" t="s">
        <v>49</v>
      </c>
      <c r="G4" s="1318" t="s">
        <v>1258</v>
      </c>
    </row>
    <row r="5" spans="1:7">
      <c r="A5" s="1315"/>
      <c r="B5" s="1315"/>
      <c r="C5" s="1317"/>
      <c r="D5" s="1317"/>
      <c r="E5" s="1321"/>
      <c r="F5" s="1318"/>
      <c r="G5" s="1318"/>
    </row>
    <row r="6" spans="1:7">
      <c r="A6" s="13">
        <v>1</v>
      </c>
      <c r="B6" s="13">
        <v>1</v>
      </c>
      <c r="C6" s="123" t="s">
        <v>155</v>
      </c>
      <c r="D6" s="13" t="s">
        <v>1269</v>
      </c>
      <c r="E6" s="13" t="s">
        <v>337</v>
      </c>
      <c r="F6" s="13" t="s">
        <v>1420</v>
      </c>
      <c r="G6" s="123" t="s">
        <v>1260</v>
      </c>
    </row>
    <row r="7" spans="1:7">
      <c r="A7" s="13">
        <v>2</v>
      </c>
      <c r="B7" s="13">
        <v>2</v>
      </c>
      <c r="C7" s="123" t="s">
        <v>775</v>
      </c>
      <c r="D7" s="13" t="s">
        <v>112</v>
      </c>
      <c r="E7" s="13" t="s">
        <v>1395</v>
      </c>
      <c r="F7" s="13" t="s">
        <v>1420</v>
      </c>
      <c r="G7" s="123" t="s">
        <v>1260</v>
      </c>
    </row>
    <row r="8" spans="1:7">
      <c r="A8" s="13">
        <v>3</v>
      </c>
      <c r="B8" s="13">
        <v>3</v>
      </c>
      <c r="C8" s="123" t="s">
        <v>778</v>
      </c>
      <c r="D8" s="13" t="s">
        <v>243</v>
      </c>
      <c r="E8" s="13" t="s">
        <v>839</v>
      </c>
      <c r="F8" s="13" t="s">
        <v>1420</v>
      </c>
      <c r="G8" s="123" t="s">
        <v>1260</v>
      </c>
    </row>
    <row r="9" spans="1:7">
      <c r="A9" s="13">
        <v>4</v>
      </c>
      <c r="B9" s="13">
        <v>4</v>
      </c>
      <c r="C9" s="123" t="s">
        <v>565</v>
      </c>
      <c r="D9" s="13" t="s">
        <v>212</v>
      </c>
      <c r="E9" s="13"/>
      <c r="F9" s="13" t="s">
        <v>1420</v>
      </c>
      <c r="G9" s="123" t="s">
        <v>1260</v>
      </c>
    </row>
    <row r="10" spans="1:7">
      <c r="A10" s="13">
        <v>5</v>
      </c>
      <c r="B10" s="13">
        <v>5</v>
      </c>
      <c r="C10" s="123" t="s">
        <v>515</v>
      </c>
      <c r="D10" s="13" t="s">
        <v>805</v>
      </c>
      <c r="E10" s="13" t="s">
        <v>390</v>
      </c>
      <c r="F10" s="13" t="s">
        <v>1420</v>
      </c>
      <c r="G10" s="123" t="s">
        <v>1260</v>
      </c>
    </row>
    <row r="11" spans="1:7">
      <c r="A11" s="13">
        <v>6</v>
      </c>
      <c r="B11" s="13">
        <v>6</v>
      </c>
      <c r="C11" s="123" t="s">
        <v>340</v>
      </c>
      <c r="D11" s="13"/>
      <c r="E11" s="13" t="s">
        <v>438</v>
      </c>
      <c r="F11" s="13" t="s">
        <v>1420</v>
      </c>
      <c r="G11" s="123" t="s">
        <v>1260</v>
      </c>
    </row>
    <row r="12" spans="1:7">
      <c r="A12" s="13">
        <v>7</v>
      </c>
      <c r="B12" s="13">
        <v>7</v>
      </c>
      <c r="C12" s="123" t="s">
        <v>762</v>
      </c>
      <c r="D12" s="13"/>
      <c r="E12" s="13"/>
      <c r="F12" s="13" t="s">
        <v>1421</v>
      </c>
      <c r="G12" s="123" t="s">
        <v>1260</v>
      </c>
    </row>
    <row r="13" spans="1:7">
      <c r="A13" s="13">
        <v>8</v>
      </c>
      <c r="B13" s="13">
        <v>8</v>
      </c>
      <c r="C13" s="123" t="s">
        <v>852</v>
      </c>
      <c r="D13" s="13"/>
      <c r="E13" s="13" t="s">
        <v>485</v>
      </c>
      <c r="F13" s="13"/>
      <c r="G13" s="123" t="s">
        <v>1260</v>
      </c>
    </row>
  </sheetData>
  <mergeCells count="7">
    <mergeCell ref="F4:F5"/>
    <mergeCell ref="G4:G5"/>
    <mergeCell ref="A4:A5"/>
    <mergeCell ref="B4:B5"/>
    <mergeCell ref="C4:C5"/>
    <mergeCell ref="D4:D5"/>
    <mergeCell ref="E4:E5"/>
  </mergeCells>
  <conditionalFormatting sqref="C4:C5">
    <cfRule type="duplicateValues" dxfId="118" priority="94" stopIfTrue="1"/>
    <cfRule type="duplicateValues" dxfId="117" priority="95" stopIfTrue="1"/>
    <cfRule type="duplicateValues" dxfId="116" priority="96" stopIfTrue="1"/>
    <cfRule type="duplicateValues" dxfId="115" priority="97" stopIfTrue="1"/>
  </conditionalFormatting>
  <conditionalFormatting sqref="C6:C13">
    <cfRule type="duplicateValues" dxfId="114" priority="4"/>
  </conditionalFormatting>
  <conditionalFormatting sqref="C14:C112">
    <cfRule type="duplicateValues" dxfId="113" priority="80"/>
  </conditionalFormatting>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44"/>
  <sheetViews>
    <sheetView topLeftCell="A24" workbookViewId="0">
      <selection activeCell="C45" sqref="C45"/>
    </sheetView>
  </sheetViews>
  <sheetFormatPr defaultColWidth="9.08984375" defaultRowHeight="14.5"/>
  <cols>
    <col min="7" max="7" width="15.08984375" customWidth="1"/>
    <col min="8" max="8" width="19.54296875" customWidth="1"/>
  </cols>
  <sheetData>
    <row r="1" spans="1:8">
      <c r="A1" s="127" t="s">
        <v>37</v>
      </c>
    </row>
    <row r="2" spans="1:8">
      <c r="A2" t="s">
        <v>39</v>
      </c>
    </row>
    <row r="3" spans="1:8">
      <c r="A3" t="s">
        <v>1418</v>
      </c>
    </row>
    <row r="4" spans="1:8">
      <c r="A4" s="1315" t="s">
        <v>1255</v>
      </c>
      <c r="B4" s="1315" t="s">
        <v>41</v>
      </c>
      <c r="C4" s="1317" t="s">
        <v>43</v>
      </c>
      <c r="D4" s="1317" t="s">
        <v>44</v>
      </c>
      <c r="E4" s="1321" t="s">
        <v>47</v>
      </c>
      <c r="F4" s="1317" t="s">
        <v>1256</v>
      </c>
      <c r="G4" s="1318" t="s">
        <v>49</v>
      </c>
      <c r="H4" s="1318" t="s">
        <v>1258</v>
      </c>
    </row>
    <row r="5" spans="1:8">
      <c r="A5" s="1315"/>
      <c r="B5" s="1315"/>
      <c r="C5" s="1317"/>
      <c r="D5" s="1317"/>
      <c r="E5" s="1321"/>
      <c r="F5" s="1317"/>
      <c r="G5" s="1318"/>
      <c r="H5" s="1318"/>
    </row>
    <row r="6" spans="1:8">
      <c r="A6" s="13"/>
      <c r="B6" s="123" t="s">
        <v>345</v>
      </c>
      <c r="C6" s="16"/>
      <c r="D6" s="16"/>
      <c r="E6" s="13"/>
      <c r="F6" s="13"/>
      <c r="G6" s="13"/>
      <c r="H6" s="13"/>
    </row>
    <row r="7" spans="1:8">
      <c r="A7" s="13">
        <v>1</v>
      </c>
      <c r="B7" s="13">
        <v>1</v>
      </c>
      <c r="C7" s="132" t="s">
        <v>162</v>
      </c>
      <c r="D7" s="134" t="s">
        <v>62</v>
      </c>
      <c r="E7" s="13" t="s">
        <v>839</v>
      </c>
      <c r="F7" s="13" t="s">
        <v>839</v>
      </c>
      <c r="G7" s="13" t="s">
        <v>1422</v>
      </c>
      <c r="H7" s="123" t="s">
        <v>60</v>
      </c>
    </row>
    <row r="8" spans="1:8">
      <c r="A8" s="13">
        <v>2</v>
      </c>
      <c r="B8" s="13">
        <v>2</v>
      </c>
      <c r="C8" s="132" t="s">
        <v>83</v>
      </c>
      <c r="D8" s="134" t="s">
        <v>62</v>
      </c>
      <c r="E8" s="13" t="s">
        <v>349</v>
      </c>
      <c r="F8" s="13" t="s">
        <v>349</v>
      </c>
      <c r="G8" s="13" t="s">
        <v>1422</v>
      </c>
      <c r="H8" s="123" t="s">
        <v>60</v>
      </c>
    </row>
    <row r="9" spans="1:8">
      <c r="A9" s="13">
        <v>3</v>
      </c>
      <c r="B9" s="13">
        <v>3</v>
      </c>
      <c r="C9" s="132" t="s">
        <v>136</v>
      </c>
      <c r="D9" s="134" t="s">
        <v>76</v>
      </c>
      <c r="E9" s="13" t="s">
        <v>349</v>
      </c>
      <c r="F9" s="13" t="s">
        <v>349</v>
      </c>
      <c r="G9" s="13" t="s">
        <v>1422</v>
      </c>
      <c r="H9" s="123" t="s">
        <v>60</v>
      </c>
    </row>
    <row r="10" spans="1:8">
      <c r="A10" s="24">
        <v>4</v>
      </c>
      <c r="B10" s="24">
        <v>4</v>
      </c>
      <c r="C10" s="136" t="s">
        <v>95</v>
      </c>
      <c r="D10" s="137" t="s">
        <v>76</v>
      </c>
      <c r="E10" s="24" t="s">
        <v>352</v>
      </c>
      <c r="F10" s="24" t="s">
        <v>352</v>
      </c>
      <c r="G10" s="24" t="s">
        <v>1422</v>
      </c>
      <c r="H10" s="138" t="s">
        <v>60</v>
      </c>
    </row>
    <row r="11" spans="1:8">
      <c r="A11" s="13">
        <v>5</v>
      </c>
      <c r="B11" s="13">
        <v>5</v>
      </c>
      <c r="C11" s="132" t="s">
        <v>105</v>
      </c>
      <c r="D11" s="134" t="s">
        <v>62</v>
      </c>
      <c r="E11" s="13" t="s">
        <v>352</v>
      </c>
      <c r="F11" s="13" t="s">
        <v>352</v>
      </c>
      <c r="G11" s="13" t="s">
        <v>1422</v>
      </c>
      <c r="H11" s="123" t="s">
        <v>60</v>
      </c>
    </row>
    <row r="12" spans="1:8">
      <c r="A12" s="13">
        <v>6</v>
      </c>
      <c r="B12" s="13">
        <v>6</v>
      </c>
      <c r="C12" s="132" t="s">
        <v>123</v>
      </c>
      <c r="D12" s="134" t="s">
        <v>76</v>
      </c>
      <c r="E12" s="13" t="s">
        <v>1306</v>
      </c>
      <c r="F12" s="13" t="s">
        <v>1306</v>
      </c>
      <c r="G12" s="13" t="s">
        <v>1422</v>
      </c>
      <c r="H12" s="123" t="s">
        <v>60</v>
      </c>
    </row>
    <row r="13" spans="1:8">
      <c r="A13" s="13">
        <v>7</v>
      </c>
      <c r="B13" s="13">
        <v>7</v>
      </c>
      <c r="C13" s="132" t="s">
        <v>116</v>
      </c>
      <c r="D13" s="134" t="s">
        <v>62</v>
      </c>
      <c r="E13" s="13" t="s">
        <v>1306</v>
      </c>
      <c r="F13" s="13" t="s">
        <v>1306</v>
      </c>
      <c r="G13" s="13" t="s">
        <v>1422</v>
      </c>
      <c r="H13" s="123" t="s">
        <v>60</v>
      </c>
    </row>
    <row r="14" spans="1:8">
      <c r="A14" s="24">
        <v>8</v>
      </c>
      <c r="B14" s="24">
        <v>8</v>
      </c>
      <c r="C14" s="132" t="s">
        <v>239</v>
      </c>
      <c r="D14" s="134" t="s">
        <v>62</v>
      </c>
      <c r="E14" s="13" t="s">
        <v>840</v>
      </c>
      <c r="F14" s="13"/>
      <c r="G14" s="13" t="s">
        <v>1422</v>
      </c>
      <c r="H14" s="123" t="s">
        <v>1423</v>
      </c>
    </row>
    <row r="15" spans="1:8">
      <c r="A15" s="13">
        <v>9</v>
      </c>
      <c r="B15" s="13">
        <v>9</v>
      </c>
      <c r="C15" s="132" t="s">
        <v>245</v>
      </c>
      <c r="D15" s="134" t="s">
        <v>62</v>
      </c>
      <c r="E15" s="13" t="s">
        <v>840</v>
      </c>
      <c r="F15" s="13" t="s">
        <v>840</v>
      </c>
      <c r="G15" s="13" t="s">
        <v>1422</v>
      </c>
      <c r="H15" s="123" t="s">
        <v>60</v>
      </c>
    </row>
    <row r="16" spans="1:8">
      <c r="A16" s="13">
        <v>10</v>
      </c>
      <c r="B16" s="13">
        <v>10</v>
      </c>
      <c r="C16" s="132" t="s">
        <v>148</v>
      </c>
      <c r="D16" s="134" t="s">
        <v>112</v>
      </c>
      <c r="E16" s="13" t="s">
        <v>846</v>
      </c>
      <c r="F16" s="13" t="s">
        <v>846</v>
      </c>
      <c r="G16" s="13" t="s">
        <v>1422</v>
      </c>
      <c r="H16" s="123" t="s">
        <v>60</v>
      </c>
    </row>
    <row r="17" spans="1:8">
      <c r="A17" s="13">
        <v>11</v>
      </c>
      <c r="B17" s="13">
        <v>11</v>
      </c>
      <c r="C17" s="132" t="s">
        <v>170</v>
      </c>
      <c r="D17" s="134" t="s">
        <v>53</v>
      </c>
      <c r="E17" s="13" t="s">
        <v>843</v>
      </c>
      <c r="F17" s="13" t="s">
        <v>843</v>
      </c>
      <c r="G17" s="13" t="s">
        <v>1422</v>
      </c>
      <c r="H17" s="123" t="s">
        <v>60</v>
      </c>
    </row>
    <row r="18" spans="1:8">
      <c r="A18" s="13">
        <v>12</v>
      </c>
      <c r="B18" s="24">
        <v>12</v>
      </c>
      <c r="C18" s="132" t="s">
        <v>180</v>
      </c>
      <c r="D18" s="134" t="s">
        <v>53</v>
      </c>
      <c r="E18" s="13" t="s">
        <v>843</v>
      </c>
      <c r="F18" s="13" t="s">
        <v>843</v>
      </c>
      <c r="G18" s="13" t="s">
        <v>1422</v>
      </c>
      <c r="H18" s="123" t="s">
        <v>60</v>
      </c>
    </row>
    <row r="19" spans="1:8">
      <c r="A19" s="13">
        <v>13</v>
      </c>
      <c r="B19" s="13">
        <v>13</v>
      </c>
      <c r="C19" s="132" t="s">
        <v>52</v>
      </c>
      <c r="D19" s="134" t="s">
        <v>53</v>
      </c>
      <c r="E19" s="13" t="s">
        <v>843</v>
      </c>
      <c r="F19" s="13" t="s">
        <v>843</v>
      </c>
      <c r="G19" s="13" t="s">
        <v>1422</v>
      </c>
      <c r="H19" s="123" t="s">
        <v>60</v>
      </c>
    </row>
    <row r="20" spans="1:8">
      <c r="A20" s="13">
        <v>14</v>
      </c>
      <c r="B20" s="13">
        <v>14</v>
      </c>
      <c r="C20" s="132" t="s">
        <v>257</v>
      </c>
      <c r="D20" s="134" t="s">
        <v>62</v>
      </c>
      <c r="E20" s="13" t="s">
        <v>353</v>
      </c>
      <c r="F20" s="13" t="s">
        <v>353</v>
      </c>
      <c r="G20" s="13" t="s">
        <v>1422</v>
      </c>
      <c r="H20" s="123" t="s">
        <v>60</v>
      </c>
    </row>
    <row r="21" spans="1:8">
      <c r="A21" s="13">
        <v>15</v>
      </c>
      <c r="B21" s="13">
        <v>15</v>
      </c>
      <c r="C21" s="132" t="s">
        <v>198</v>
      </c>
      <c r="D21" s="134" t="s">
        <v>62</v>
      </c>
      <c r="E21" s="13" t="s">
        <v>353</v>
      </c>
      <c r="F21" s="13" t="s">
        <v>353</v>
      </c>
      <c r="G21" s="13" t="s">
        <v>1422</v>
      </c>
      <c r="H21" s="123" t="s">
        <v>60</v>
      </c>
    </row>
    <row r="22" spans="1:8">
      <c r="A22" s="13">
        <v>16</v>
      </c>
      <c r="B22" s="13">
        <v>16</v>
      </c>
      <c r="C22" s="132" t="s">
        <v>204</v>
      </c>
      <c r="D22" s="134" t="s">
        <v>62</v>
      </c>
      <c r="E22" s="13" t="s">
        <v>353</v>
      </c>
      <c r="F22" s="13" t="s">
        <v>353</v>
      </c>
      <c r="G22" s="13" t="s">
        <v>1422</v>
      </c>
      <c r="H22" s="123" t="s">
        <v>60</v>
      </c>
    </row>
    <row r="23" spans="1:8">
      <c r="A23" s="13">
        <v>17</v>
      </c>
      <c r="B23" s="13">
        <v>17</v>
      </c>
      <c r="C23" s="132" t="s">
        <v>248</v>
      </c>
      <c r="D23" s="134" t="s">
        <v>249</v>
      </c>
      <c r="E23" s="13" t="s">
        <v>862</v>
      </c>
      <c r="F23" s="13" t="s">
        <v>862</v>
      </c>
      <c r="G23" s="13" t="s">
        <v>1422</v>
      </c>
      <c r="H23" s="123" t="s">
        <v>60</v>
      </c>
    </row>
    <row r="24" spans="1:8">
      <c r="A24" s="13">
        <v>18</v>
      </c>
      <c r="B24" s="13">
        <v>18</v>
      </c>
      <c r="C24" s="132" t="s">
        <v>226</v>
      </c>
      <c r="D24" s="134" t="s">
        <v>53</v>
      </c>
      <c r="E24" s="13" t="s">
        <v>847</v>
      </c>
      <c r="F24" s="13" t="s">
        <v>847</v>
      </c>
      <c r="G24" s="13" t="s">
        <v>1422</v>
      </c>
      <c r="H24" s="123" t="s">
        <v>60</v>
      </c>
    </row>
    <row r="25" spans="1:8">
      <c r="A25" s="13">
        <v>19</v>
      </c>
      <c r="B25" s="13">
        <v>19</v>
      </c>
      <c r="C25" s="132" t="s">
        <v>216</v>
      </c>
      <c r="D25" s="134" t="s">
        <v>76</v>
      </c>
      <c r="E25" s="13" t="s">
        <v>847</v>
      </c>
      <c r="F25" s="13" t="s">
        <v>847</v>
      </c>
      <c r="G25" s="13" t="s">
        <v>1422</v>
      </c>
      <c r="H25" s="123" t="s">
        <v>60</v>
      </c>
    </row>
    <row r="26" spans="1:8">
      <c r="B26" s="139" t="s">
        <v>354</v>
      </c>
    </row>
    <row r="27" spans="1:8">
      <c r="A27" s="13">
        <v>20</v>
      </c>
      <c r="B27" s="13">
        <v>1</v>
      </c>
      <c r="C27" s="132" t="s">
        <v>215</v>
      </c>
      <c r="D27" s="140" t="s">
        <v>249</v>
      </c>
      <c r="E27" s="13" t="s">
        <v>849</v>
      </c>
      <c r="F27" s="13" t="s">
        <v>849</v>
      </c>
      <c r="G27" s="13" t="s">
        <v>1422</v>
      </c>
      <c r="H27" s="123" t="s">
        <v>60</v>
      </c>
    </row>
    <row r="28" spans="1:8">
      <c r="A28" s="13">
        <v>21</v>
      </c>
      <c r="B28" s="13">
        <v>2</v>
      </c>
      <c r="C28" s="132" t="s">
        <v>219</v>
      </c>
      <c r="D28" s="140" t="s">
        <v>53</v>
      </c>
      <c r="E28" s="13" t="s">
        <v>856</v>
      </c>
      <c r="F28" s="13" t="s">
        <v>856</v>
      </c>
      <c r="G28" s="13" t="s">
        <v>1422</v>
      </c>
      <c r="H28" s="123" t="s">
        <v>60</v>
      </c>
    </row>
    <row r="29" spans="1:8">
      <c r="A29" s="13">
        <v>22</v>
      </c>
      <c r="B29" s="13">
        <v>3</v>
      </c>
      <c r="C29" s="132" t="s">
        <v>238</v>
      </c>
      <c r="D29" s="140" t="s">
        <v>62</v>
      </c>
      <c r="E29" s="13" t="s">
        <v>856</v>
      </c>
      <c r="F29" s="13" t="s">
        <v>856</v>
      </c>
      <c r="G29" s="13" t="s">
        <v>1422</v>
      </c>
      <c r="H29" s="123" t="s">
        <v>60</v>
      </c>
    </row>
    <row r="30" spans="1:8">
      <c r="B30" s="141" t="s">
        <v>368</v>
      </c>
    </row>
    <row r="31" spans="1:8">
      <c r="A31" s="13">
        <v>23</v>
      </c>
      <c r="B31" s="13">
        <v>1</v>
      </c>
      <c r="C31" s="13" t="s">
        <v>229</v>
      </c>
      <c r="D31" s="12" t="s">
        <v>62</v>
      </c>
      <c r="E31" s="13" t="s">
        <v>880</v>
      </c>
      <c r="F31" s="13" t="s">
        <v>880</v>
      </c>
      <c r="G31" s="13" t="s">
        <v>1422</v>
      </c>
      <c r="H31" s="123" t="s">
        <v>60</v>
      </c>
    </row>
    <row r="32" spans="1:8">
      <c r="A32" s="13">
        <v>24</v>
      </c>
      <c r="B32" s="13">
        <v>2</v>
      </c>
      <c r="C32" s="13" t="s">
        <v>106</v>
      </c>
      <c r="D32" s="12" t="s">
        <v>62</v>
      </c>
      <c r="E32" s="13" t="s">
        <v>880</v>
      </c>
      <c r="F32" s="13" t="s">
        <v>880</v>
      </c>
      <c r="G32" s="13" t="s">
        <v>1422</v>
      </c>
      <c r="H32" s="123" t="s">
        <v>60</v>
      </c>
    </row>
    <row r="33" spans="1:8">
      <c r="A33" s="13">
        <v>25</v>
      </c>
      <c r="B33" s="13">
        <v>3</v>
      </c>
      <c r="C33" s="13" t="s">
        <v>87</v>
      </c>
      <c r="D33" s="12" t="s">
        <v>62</v>
      </c>
      <c r="E33" s="13" t="s">
        <v>883</v>
      </c>
      <c r="F33" s="13" t="s">
        <v>883</v>
      </c>
      <c r="G33" s="13" t="s">
        <v>1422</v>
      </c>
      <c r="H33" s="123" t="s">
        <v>60</v>
      </c>
    </row>
    <row r="34" spans="1:8">
      <c r="A34" s="13">
        <v>26</v>
      </c>
      <c r="B34" s="13">
        <v>4</v>
      </c>
      <c r="C34" s="13" t="s">
        <v>101</v>
      </c>
      <c r="D34" s="12" t="s">
        <v>76</v>
      </c>
      <c r="E34" s="13" t="s">
        <v>371</v>
      </c>
      <c r="F34" s="13" t="s">
        <v>371</v>
      </c>
      <c r="G34" s="13" t="s">
        <v>1422</v>
      </c>
      <c r="H34" s="123" t="s">
        <v>60</v>
      </c>
    </row>
    <row r="35" spans="1:8">
      <c r="A35" s="13">
        <v>27</v>
      </c>
      <c r="B35" s="13">
        <v>5</v>
      </c>
      <c r="C35" s="13" t="s">
        <v>79</v>
      </c>
      <c r="D35" s="12" t="s">
        <v>76</v>
      </c>
      <c r="E35" s="13" t="s">
        <v>374</v>
      </c>
      <c r="F35" s="13" t="s">
        <v>374</v>
      </c>
      <c r="G35" s="13" t="s">
        <v>1422</v>
      </c>
      <c r="H35" s="123" t="s">
        <v>60</v>
      </c>
    </row>
    <row r="36" spans="1:8">
      <c r="A36" s="13">
        <v>28</v>
      </c>
      <c r="B36" s="13">
        <v>6</v>
      </c>
      <c r="C36" s="13" t="s">
        <v>61</v>
      </c>
      <c r="D36" s="12" t="s">
        <v>62</v>
      </c>
      <c r="E36" s="13" t="s">
        <v>385</v>
      </c>
      <c r="F36" s="13" t="s">
        <v>385</v>
      </c>
      <c r="G36" s="13" t="s">
        <v>1422</v>
      </c>
      <c r="H36" s="123" t="s">
        <v>60</v>
      </c>
    </row>
    <row r="37" spans="1:8">
      <c r="A37" s="13">
        <v>29</v>
      </c>
      <c r="B37" s="13">
        <v>7</v>
      </c>
      <c r="C37" s="13" t="s">
        <v>68</v>
      </c>
      <c r="D37" s="12" t="s">
        <v>62</v>
      </c>
      <c r="E37" s="13" t="s">
        <v>385</v>
      </c>
      <c r="F37" s="13" t="s">
        <v>385</v>
      </c>
      <c r="G37" s="13" t="s">
        <v>1422</v>
      </c>
      <c r="H37" s="123" t="s">
        <v>60</v>
      </c>
    </row>
    <row r="38" spans="1:8">
      <c r="A38" s="13">
        <v>30</v>
      </c>
      <c r="B38" s="13">
        <v>8</v>
      </c>
      <c r="C38" s="13" t="s">
        <v>137</v>
      </c>
      <c r="D38" s="140" t="s">
        <v>76</v>
      </c>
      <c r="E38" s="13" t="s">
        <v>388</v>
      </c>
      <c r="F38" s="13" t="s">
        <v>388</v>
      </c>
      <c r="G38" s="13" t="s">
        <v>1422</v>
      </c>
      <c r="H38" s="123" t="s">
        <v>60</v>
      </c>
    </row>
    <row r="39" spans="1:8">
      <c r="A39" s="13">
        <v>31</v>
      </c>
      <c r="B39" s="13">
        <v>9</v>
      </c>
      <c r="C39" s="13" t="s">
        <v>127</v>
      </c>
      <c r="D39" s="140" t="s">
        <v>76</v>
      </c>
      <c r="E39" s="13" t="s">
        <v>390</v>
      </c>
      <c r="F39" s="13" t="s">
        <v>390</v>
      </c>
      <c r="G39" s="13" t="s">
        <v>1422</v>
      </c>
      <c r="H39" s="123" t="s">
        <v>60</v>
      </c>
    </row>
    <row r="40" spans="1:8">
      <c r="A40" s="13">
        <v>32</v>
      </c>
      <c r="B40" s="13">
        <v>10</v>
      </c>
      <c r="C40" s="13" t="s">
        <v>121</v>
      </c>
      <c r="D40" s="140" t="s">
        <v>62</v>
      </c>
      <c r="E40" s="13" t="s">
        <v>390</v>
      </c>
      <c r="F40" s="13" t="s">
        <v>390</v>
      </c>
      <c r="G40" s="13" t="s">
        <v>1422</v>
      </c>
      <c r="H40" s="123" t="s">
        <v>60</v>
      </c>
    </row>
    <row r="41" spans="1:8">
      <c r="A41" s="13">
        <v>33</v>
      </c>
      <c r="B41" s="13">
        <v>11</v>
      </c>
      <c r="C41" s="13" t="s">
        <v>150</v>
      </c>
      <c r="D41" s="140"/>
      <c r="E41" s="13" t="s">
        <v>391</v>
      </c>
      <c r="F41" s="13" t="s">
        <v>391</v>
      </c>
      <c r="G41" s="13" t="s">
        <v>1422</v>
      </c>
      <c r="H41" s="123" t="s">
        <v>60</v>
      </c>
    </row>
    <row r="42" spans="1:8">
      <c r="A42" s="33"/>
      <c r="B42" s="33"/>
      <c r="C42" s="33"/>
      <c r="D42" s="142"/>
      <c r="E42" s="33"/>
      <c r="F42" s="33"/>
      <c r="G42" s="33"/>
      <c r="H42" s="143"/>
    </row>
    <row r="43" spans="1:8">
      <c r="A43" s="33">
        <v>34</v>
      </c>
      <c r="B43" s="33">
        <v>1</v>
      </c>
      <c r="C43" s="33" t="s">
        <v>187</v>
      </c>
      <c r="D43" s="75"/>
      <c r="E43" s="33" t="s">
        <v>420</v>
      </c>
      <c r="F43" s="33" t="s">
        <v>420</v>
      </c>
      <c r="G43" s="33" t="s">
        <v>1422</v>
      </c>
      <c r="H43" s="143" t="s">
        <v>60</v>
      </c>
    </row>
    <row r="44" spans="1:8">
      <c r="A44" s="33">
        <v>35</v>
      </c>
      <c r="B44" s="33">
        <v>2</v>
      </c>
      <c r="C44" s="33" t="s">
        <v>164</v>
      </c>
      <c r="D44" s="75"/>
      <c r="E44" s="33" t="s">
        <v>423</v>
      </c>
      <c r="F44" s="33" t="s">
        <v>423</v>
      </c>
      <c r="G44" s="33" t="s">
        <v>1422</v>
      </c>
      <c r="H44" s="143" t="s">
        <v>60</v>
      </c>
    </row>
  </sheetData>
  <mergeCells count="8">
    <mergeCell ref="F4:F5"/>
    <mergeCell ref="G4:G5"/>
    <mergeCell ref="H4:H5"/>
    <mergeCell ref="A4:A5"/>
    <mergeCell ref="B4:B5"/>
    <mergeCell ref="C4:C5"/>
    <mergeCell ref="D4:D5"/>
    <mergeCell ref="E4:E5"/>
  </mergeCells>
  <conditionalFormatting sqref="C4:C5">
    <cfRule type="duplicateValues" dxfId="112" priority="104" stopIfTrue="1"/>
    <cfRule type="duplicateValues" dxfId="111" priority="105" stopIfTrue="1"/>
    <cfRule type="duplicateValues" dxfId="110" priority="106" stopIfTrue="1"/>
    <cfRule type="duplicateValues" dxfId="109" priority="107" stopIfTrue="1"/>
  </conditionalFormatting>
  <conditionalFormatting sqref="C7:C9">
    <cfRule type="duplicateValues" dxfId="108" priority="13" stopIfTrue="1"/>
    <cfRule type="duplicateValues" dxfId="107" priority="14" stopIfTrue="1"/>
  </conditionalFormatting>
  <conditionalFormatting sqref="C7:C29">
    <cfRule type="duplicateValues" dxfId="106" priority="9"/>
  </conditionalFormatting>
  <conditionalFormatting sqref="C10:C26 C30:C111">
    <cfRule type="duplicateValues" dxfId="105" priority="2740"/>
  </conditionalFormatting>
  <conditionalFormatting sqref="C27:C29">
    <cfRule type="duplicateValues" dxfId="104" priority="10" stopIfTrue="1"/>
    <cfRule type="duplicateValues" dxfId="103" priority="11" stopIfTrue="1"/>
  </conditionalFormatting>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73"/>
  <sheetViews>
    <sheetView workbookViewId="0">
      <selection activeCell="B236" sqref="B236"/>
    </sheetView>
  </sheetViews>
  <sheetFormatPr defaultColWidth="9.08984375" defaultRowHeight="14.5"/>
  <cols>
    <col min="7" max="7" width="15.08984375" customWidth="1"/>
    <col min="8" max="8" width="19.54296875" customWidth="1"/>
  </cols>
  <sheetData>
    <row r="1" spans="1:8">
      <c r="A1" s="127" t="s">
        <v>37</v>
      </c>
    </row>
    <row r="2" spans="1:8">
      <c r="A2" t="s">
        <v>39</v>
      </c>
    </row>
    <row r="3" spans="1:8">
      <c r="A3" t="s">
        <v>1418</v>
      </c>
    </row>
    <row r="4" spans="1:8">
      <c r="A4" s="1315" t="s">
        <v>1255</v>
      </c>
      <c r="B4" s="1315" t="s">
        <v>41</v>
      </c>
      <c r="C4" s="1317" t="s">
        <v>43</v>
      </c>
      <c r="D4" s="1317" t="s">
        <v>44</v>
      </c>
      <c r="E4" s="1321" t="s">
        <v>47</v>
      </c>
      <c r="F4" s="1317" t="s">
        <v>1256</v>
      </c>
      <c r="G4" s="1318" t="s">
        <v>49</v>
      </c>
      <c r="H4" s="1318" t="s">
        <v>1258</v>
      </c>
    </row>
    <row r="5" spans="1:8">
      <c r="A5" s="1315"/>
      <c r="B5" s="1315"/>
      <c r="C5" s="1317"/>
      <c r="D5" s="1317"/>
      <c r="E5" s="1321"/>
      <c r="F5" s="1317"/>
      <c r="G5" s="1318"/>
      <c r="H5" s="1318"/>
    </row>
    <row r="6" spans="1:8">
      <c r="A6" s="13"/>
      <c r="B6" s="123" t="s">
        <v>1424</v>
      </c>
      <c r="C6" s="13"/>
      <c r="D6" s="13"/>
      <c r="E6" s="13"/>
      <c r="F6" s="13"/>
      <c r="G6" s="13"/>
      <c r="H6" s="13"/>
    </row>
    <row r="7" spans="1:8">
      <c r="A7" s="13">
        <v>1</v>
      </c>
      <c r="B7" s="13">
        <v>1</v>
      </c>
      <c r="C7" s="123" t="s">
        <v>142</v>
      </c>
      <c r="D7" s="13" t="s">
        <v>62</v>
      </c>
      <c r="E7" s="13" t="s">
        <v>104</v>
      </c>
      <c r="F7" s="13" t="s">
        <v>104</v>
      </c>
      <c r="G7" s="13" t="s">
        <v>1425</v>
      </c>
      <c r="H7" s="123" t="s">
        <v>60</v>
      </c>
    </row>
    <row r="8" spans="1:8">
      <c r="A8" s="13">
        <v>2</v>
      </c>
      <c r="B8" s="13">
        <v>2</v>
      </c>
      <c r="C8" s="123" t="s">
        <v>130</v>
      </c>
      <c r="D8" s="13" t="s">
        <v>76</v>
      </c>
      <c r="E8" s="13" t="s">
        <v>115</v>
      </c>
      <c r="F8" s="13" t="s">
        <v>115</v>
      </c>
      <c r="G8" s="13" t="s">
        <v>1425</v>
      </c>
      <c r="H8" s="123" t="s">
        <v>60</v>
      </c>
    </row>
    <row r="9" spans="1:8">
      <c r="A9" s="13">
        <v>3</v>
      </c>
      <c r="B9" s="13">
        <v>3</v>
      </c>
      <c r="C9" s="123" t="s">
        <v>114</v>
      </c>
      <c r="D9" s="13" t="s">
        <v>76</v>
      </c>
      <c r="E9" s="13" t="s">
        <v>126</v>
      </c>
      <c r="F9" s="13" t="s">
        <v>126</v>
      </c>
      <c r="G9" s="13" t="s">
        <v>1425</v>
      </c>
      <c r="H9" s="123" t="s">
        <v>60</v>
      </c>
    </row>
    <row r="10" spans="1:8">
      <c r="A10" s="13">
        <v>4</v>
      </c>
      <c r="B10" s="13">
        <v>4</v>
      </c>
      <c r="C10" s="123" t="s">
        <v>125</v>
      </c>
      <c r="D10" s="13" t="s">
        <v>76</v>
      </c>
      <c r="E10" s="13" t="s">
        <v>126</v>
      </c>
      <c r="F10" s="13" t="s">
        <v>126</v>
      </c>
      <c r="G10" s="13" t="s">
        <v>1425</v>
      </c>
      <c r="H10" s="123" t="s">
        <v>60</v>
      </c>
    </row>
    <row r="11" spans="1:8">
      <c r="A11" s="13"/>
      <c r="B11" s="123" t="s">
        <v>1233</v>
      </c>
      <c r="C11" s="13"/>
      <c r="D11" s="13"/>
      <c r="E11" s="13"/>
      <c r="F11" s="13"/>
      <c r="G11" s="13"/>
      <c r="H11" s="13"/>
    </row>
    <row r="12" spans="1:8">
      <c r="A12" s="13">
        <v>5</v>
      </c>
      <c r="B12" s="13">
        <v>1</v>
      </c>
      <c r="C12" s="123" t="s">
        <v>355</v>
      </c>
      <c r="D12" s="13" t="s">
        <v>62</v>
      </c>
      <c r="E12" s="13" t="s">
        <v>291</v>
      </c>
      <c r="F12" s="13" t="s">
        <v>291</v>
      </c>
      <c r="G12" s="13" t="s">
        <v>1420</v>
      </c>
      <c r="H12" s="123" t="s">
        <v>60</v>
      </c>
    </row>
    <row r="13" spans="1:8">
      <c r="A13" s="13">
        <v>6</v>
      </c>
      <c r="B13" s="13">
        <v>2</v>
      </c>
      <c r="C13" s="123" t="s">
        <v>681</v>
      </c>
      <c r="D13" s="13" t="s">
        <v>76</v>
      </c>
      <c r="E13" s="13" t="s">
        <v>1426</v>
      </c>
      <c r="F13" s="13" t="s">
        <v>1426</v>
      </c>
      <c r="G13" s="13" t="s">
        <v>1420</v>
      </c>
      <c r="H13" s="123" t="s">
        <v>60</v>
      </c>
    </row>
    <row r="14" spans="1:8">
      <c r="A14" s="13">
        <v>7</v>
      </c>
      <c r="B14" s="13">
        <v>3</v>
      </c>
      <c r="C14" s="123" t="s">
        <v>689</v>
      </c>
      <c r="D14" s="13" t="s">
        <v>76</v>
      </c>
      <c r="E14" s="13" t="s">
        <v>1426</v>
      </c>
      <c r="F14" s="13" t="s">
        <v>1426</v>
      </c>
      <c r="G14" s="13" t="s">
        <v>1420</v>
      </c>
      <c r="H14" s="123" t="s">
        <v>60</v>
      </c>
    </row>
    <row r="15" spans="1:8">
      <c r="A15" s="13">
        <v>8</v>
      </c>
      <c r="B15" s="13">
        <v>4</v>
      </c>
      <c r="C15" s="132" t="s">
        <v>693</v>
      </c>
      <c r="D15" s="133" t="s">
        <v>62</v>
      </c>
      <c r="E15" s="13" t="s">
        <v>1382</v>
      </c>
      <c r="F15" s="13" t="s">
        <v>1382</v>
      </c>
      <c r="G15" s="13" t="s">
        <v>1420</v>
      </c>
      <c r="H15" s="123" t="s">
        <v>60</v>
      </c>
    </row>
    <row r="16" spans="1:8">
      <c r="A16" s="13">
        <v>9</v>
      </c>
      <c r="B16" s="13">
        <v>5</v>
      </c>
      <c r="C16" s="132" t="s">
        <v>687</v>
      </c>
      <c r="D16" s="133" t="s">
        <v>76</v>
      </c>
      <c r="E16" s="13" t="s">
        <v>1382</v>
      </c>
      <c r="F16" s="13" t="s">
        <v>1382</v>
      </c>
      <c r="G16" s="13" t="s">
        <v>1420</v>
      </c>
      <c r="H16" s="123" t="s">
        <v>60</v>
      </c>
    </row>
    <row r="17" spans="1:8">
      <c r="A17" s="13">
        <v>10</v>
      </c>
      <c r="B17" s="13">
        <v>6</v>
      </c>
      <c r="C17" s="132" t="s">
        <v>554</v>
      </c>
      <c r="D17" s="134" t="s">
        <v>62</v>
      </c>
      <c r="E17" s="13" t="s">
        <v>1383</v>
      </c>
      <c r="F17" s="13" t="s">
        <v>1383</v>
      </c>
      <c r="G17" s="13" t="s">
        <v>1420</v>
      </c>
      <c r="H17" s="123" t="s">
        <v>60</v>
      </c>
    </row>
    <row r="18" spans="1:8">
      <c r="A18" s="13">
        <v>11</v>
      </c>
      <c r="B18" s="13">
        <v>7</v>
      </c>
      <c r="C18" s="132" t="s">
        <v>683</v>
      </c>
      <c r="D18" s="133" t="s">
        <v>76</v>
      </c>
      <c r="E18" s="13" t="s">
        <v>1383</v>
      </c>
      <c r="F18" s="13" t="s">
        <v>1383</v>
      </c>
      <c r="G18" s="13" t="s">
        <v>1420</v>
      </c>
      <c r="H18" s="123" t="s">
        <v>60</v>
      </c>
    </row>
    <row r="19" spans="1:8">
      <c r="A19" s="13">
        <v>12</v>
      </c>
      <c r="B19" s="13">
        <v>8</v>
      </c>
      <c r="C19" s="132" t="s">
        <v>729</v>
      </c>
      <c r="D19" s="133" t="s">
        <v>62</v>
      </c>
      <c r="E19" s="13" t="s">
        <v>1354</v>
      </c>
      <c r="F19" s="13" t="s">
        <v>1354</v>
      </c>
      <c r="G19" s="13" t="s">
        <v>1420</v>
      </c>
      <c r="H19" s="123" t="s">
        <v>60</v>
      </c>
    </row>
    <row r="20" spans="1:8">
      <c r="A20" s="13">
        <v>13</v>
      </c>
      <c r="B20" s="13">
        <v>9</v>
      </c>
      <c r="C20" s="132" t="s">
        <v>726</v>
      </c>
      <c r="D20" s="133" t="s">
        <v>62</v>
      </c>
      <c r="E20" s="13" t="s">
        <v>1354</v>
      </c>
      <c r="F20" s="13" t="s">
        <v>1354</v>
      </c>
      <c r="G20" s="13" t="s">
        <v>1420</v>
      </c>
      <c r="H20" s="123" t="s">
        <v>60</v>
      </c>
    </row>
    <row r="21" spans="1:8">
      <c r="A21" s="13">
        <v>14</v>
      </c>
      <c r="B21" s="13">
        <v>10</v>
      </c>
      <c r="C21" s="132" t="s">
        <v>740</v>
      </c>
      <c r="D21" s="134" t="s">
        <v>62</v>
      </c>
      <c r="E21" s="13" t="s">
        <v>293</v>
      </c>
      <c r="F21" s="13" t="s">
        <v>293</v>
      </c>
      <c r="G21" s="13" t="s">
        <v>1420</v>
      </c>
      <c r="H21" s="123" t="s">
        <v>60</v>
      </c>
    </row>
    <row r="22" spans="1:8">
      <c r="A22" s="13">
        <v>15</v>
      </c>
      <c r="B22" s="13">
        <v>11</v>
      </c>
      <c r="C22" s="132" t="s">
        <v>732</v>
      </c>
      <c r="D22" s="134" t="s">
        <v>62</v>
      </c>
      <c r="E22" s="13" t="s">
        <v>293</v>
      </c>
      <c r="F22" s="13" t="s">
        <v>293</v>
      </c>
      <c r="G22" s="13" t="s">
        <v>1420</v>
      </c>
      <c r="H22" s="123" t="s">
        <v>60</v>
      </c>
    </row>
    <row r="23" spans="1:8">
      <c r="A23" s="13">
        <v>16</v>
      </c>
      <c r="B23" s="13">
        <v>12</v>
      </c>
      <c r="C23" s="132" t="s">
        <v>746</v>
      </c>
      <c r="D23" s="134" t="s">
        <v>62</v>
      </c>
      <c r="E23" s="13" t="s">
        <v>298</v>
      </c>
      <c r="F23" s="13" t="s">
        <v>298</v>
      </c>
      <c r="G23" s="13" t="s">
        <v>1420</v>
      </c>
      <c r="H23" s="123" t="s">
        <v>60</v>
      </c>
    </row>
    <row r="24" spans="1:8">
      <c r="A24" s="13">
        <v>17</v>
      </c>
      <c r="B24" s="13">
        <v>13</v>
      </c>
      <c r="C24" s="132" t="s">
        <v>751</v>
      </c>
      <c r="D24" s="134" t="s">
        <v>76</v>
      </c>
      <c r="E24" s="13" t="s">
        <v>298</v>
      </c>
      <c r="F24" s="13" t="s">
        <v>298</v>
      </c>
      <c r="G24" s="13" t="s">
        <v>1420</v>
      </c>
      <c r="H24" s="123" t="s">
        <v>60</v>
      </c>
    </row>
    <row r="25" spans="1:8">
      <c r="A25" s="13">
        <v>18</v>
      </c>
      <c r="B25" s="13">
        <v>14</v>
      </c>
      <c r="C25" s="123" t="s">
        <v>735</v>
      </c>
      <c r="D25" s="13" t="s">
        <v>76</v>
      </c>
      <c r="E25" s="13" t="s">
        <v>296</v>
      </c>
      <c r="F25" s="13" t="s">
        <v>296</v>
      </c>
      <c r="G25" s="13" t="s">
        <v>1420</v>
      </c>
      <c r="H25" s="123" t="s">
        <v>60</v>
      </c>
    </row>
    <row r="26" spans="1:8">
      <c r="A26" s="13">
        <v>19</v>
      </c>
      <c r="B26" s="13">
        <v>15</v>
      </c>
      <c r="C26" s="123" t="s">
        <v>761</v>
      </c>
      <c r="D26" s="13" t="s">
        <v>62</v>
      </c>
      <c r="E26" s="13" t="s">
        <v>296</v>
      </c>
      <c r="F26" s="13" t="s">
        <v>296</v>
      </c>
      <c r="G26" s="13" t="s">
        <v>1420</v>
      </c>
      <c r="H26" s="123" t="s">
        <v>60</v>
      </c>
    </row>
    <row r="27" spans="1:8">
      <c r="A27" s="13">
        <v>20</v>
      </c>
      <c r="B27" s="13">
        <v>16</v>
      </c>
      <c r="C27" s="123" t="s">
        <v>731</v>
      </c>
      <c r="D27" s="13" t="s">
        <v>62</v>
      </c>
      <c r="E27" s="13" t="s">
        <v>301</v>
      </c>
      <c r="F27" s="13" t="s">
        <v>301</v>
      </c>
      <c r="G27" s="13" t="s">
        <v>1420</v>
      </c>
      <c r="H27" s="123" t="s">
        <v>60</v>
      </c>
    </row>
    <row r="28" spans="1:8">
      <c r="A28" s="13">
        <v>21</v>
      </c>
      <c r="B28" s="13">
        <v>17</v>
      </c>
      <c r="C28" s="123" t="s">
        <v>749</v>
      </c>
      <c r="D28" s="13" t="s">
        <v>62</v>
      </c>
      <c r="E28" s="13" t="s">
        <v>301</v>
      </c>
      <c r="F28" s="13" t="s">
        <v>301</v>
      </c>
      <c r="G28" s="13" t="s">
        <v>1420</v>
      </c>
      <c r="H28" s="123" t="s">
        <v>60</v>
      </c>
    </row>
    <row r="29" spans="1:8">
      <c r="A29" s="13">
        <v>22</v>
      </c>
      <c r="B29" s="13">
        <v>18</v>
      </c>
      <c r="C29" s="123" t="s">
        <v>710</v>
      </c>
      <c r="D29" s="13" t="s">
        <v>62</v>
      </c>
      <c r="E29" s="13" t="s">
        <v>1384</v>
      </c>
      <c r="F29" s="13" t="s">
        <v>1384</v>
      </c>
      <c r="G29" s="13" t="s">
        <v>1420</v>
      </c>
      <c r="H29" s="123" t="s">
        <v>60</v>
      </c>
    </row>
    <row r="30" spans="1:8">
      <c r="A30" s="13">
        <v>23</v>
      </c>
      <c r="B30" s="13">
        <v>19</v>
      </c>
      <c r="C30" s="123" t="s">
        <v>173</v>
      </c>
      <c r="D30" s="13" t="s">
        <v>76</v>
      </c>
      <c r="E30" s="13" t="s">
        <v>1384</v>
      </c>
      <c r="F30" s="13" t="s">
        <v>1384</v>
      </c>
      <c r="G30" s="13" t="s">
        <v>1420</v>
      </c>
      <c r="H30" s="123" t="s">
        <v>60</v>
      </c>
    </row>
    <row r="31" spans="1:8">
      <c r="A31" s="13">
        <v>24</v>
      </c>
      <c r="B31" s="13">
        <v>20</v>
      </c>
      <c r="C31" s="123" t="s">
        <v>168</v>
      </c>
      <c r="D31" s="13" t="s">
        <v>62</v>
      </c>
      <c r="E31" s="13" t="s">
        <v>1384</v>
      </c>
      <c r="F31" s="13" t="s">
        <v>1384</v>
      </c>
      <c r="G31" s="13" t="s">
        <v>1420</v>
      </c>
      <c r="H31" s="123" t="s">
        <v>60</v>
      </c>
    </row>
    <row r="32" spans="1:8">
      <c r="A32" s="13">
        <v>25</v>
      </c>
      <c r="B32" s="13">
        <v>21</v>
      </c>
      <c r="C32" s="132" t="s">
        <v>702</v>
      </c>
      <c r="D32" s="134" t="s">
        <v>62</v>
      </c>
      <c r="E32" s="13" t="s">
        <v>1355</v>
      </c>
      <c r="F32" s="13" t="s">
        <v>1355</v>
      </c>
      <c r="G32" s="13" t="s">
        <v>1420</v>
      </c>
      <c r="H32" s="123" t="s">
        <v>60</v>
      </c>
    </row>
    <row r="33" spans="1:8">
      <c r="A33" s="13">
        <v>26</v>
      </c>
      <c r="B33" s="13">
        <v>22</v>
      </c>
      <c r="C33" s="132" t="s">
        <v>542</v>
      </c>
      <c r="D33" s="134" t="s">
        <v>62</v>
      </c>
      <c r="E33" s="13" t="s">
        <v>1355</v>
      </c>
      <c r="F33" s="13" t="s">
        <v>1355</v>
      </c>
      <c r="G33" s="13" t="s">
        <v>1420</v>
      </c>
      <c r="H33" s="123" t="s">
        <v>60</v>
      </c>
    </row>
    <row r="34" spans="1:8">
      <c r="A34" s="13">
        <v>27</v>
      </c>
      <c r="B34" s="13">
        <v>23</v>
      </c>
      <c r="C34" s="132" t="s">
        <v>135</v>
      </c>
      <c r="D34" s="134" t="s">
        <v>76</v>
      </c>
      <c r="E34" s="13" t="s">
        <v>1355</v>
      </c>
      <c r="F34" s="13" t="s">
        <v>1355</v>
      </c>
      <c r="G34" s="13" t="s">
        <v>1420</v>
      </c>
      <c r="H34" s="123" t="s">
        <v>60</v>
      </c>
    </row>
    <row r="35" spans="1:8">
      <c r="A35" s="13">
        <v>28</v>
      </c>
      <c r="B35" s="13">
        <v>24</v>
      </c>
      <c r="C35" s="132" t="s">
        <v>166</v>
      </c>
      <c r="D35" s="134" t="s">
        <v>76</v>
      </c>
      <c r="E35" s="13" t="s">
        <v>1355</v>
      </c>
      <c r="F35" s="13" t="s">
        <v>1355</v>
      </c>
      <c r="G35" s="13" t="s">
        <v>1420</v>
      </c>
      <c r="H35" s="123" t="s">
        <v>60</v>
      </c>
    </row>
    <row r="36" spans="1:8">
      <c r="A36" s="13">
        <v>29</v>
      </c>
      <c r="B36" s="13">
        <v>25</v>
      </c>
      <c r="C36" s="132" t="s">
        <v>557</v>
      </c>
      <c r="D36" s="134" t="s">
        <v>62</v>
      </c>
      <c r="E36" s="13" t="s">
        <v>299</v>
      </c>
      <c r="F36" s="13" t="s">
        <v>299</v>
      </c>
      <c r="G36" s="13" t="s">
        <v>1420</v>
      </c>
      <c r="H36" s="123" t="s">
        <v>60</v>
      </c>
    </row>
    <row r="37" spans="1:8">
      <c r="A37" s="13">
        <v>30</v>
      </c>
      <c r="B37" s="13">
        <v>26</v>
      </c>
      <c r="C37" s="132" t="s">
        <v>488</v>
      </c>
      <c r="D37" s="134" t="s">
        <v>62</v>
      </c>
      <c r="E37" s="13" t="s">
        <v>302</v>
      </c>
      <c r="F37" s="13" t="s">
        <v>302</v>
      </c>
      <c r="G37" s="13" t="s">
        <v>1420</v>
      </c>
      <c r="H37" s="123" t="s">
        <v>60</v>
      </c>
    </row>
    <row r="38" spans="1:8">
      <c r="A38" s="13">
        <v>31</v>
      </c>
      <c r="B38" s="13">
        <v>27</v>
      </c>
      <c r="C38" s="132" t="s">
        <v>526</v>
      </c>
      <c r="D38" s="134" t="s">
        <v>62</v>
      </c>
      <c r="E38" s="13" t="s">
        <v>302</v>
      </c>
      <c r="F38" s="13" t="s">
        <v>302</v>
      </c>
      <c r="G38" s="13" t="s">
        <v>1420</v>
      </c>
      <c r="H38" s="123" t="s">
        <v>60</v>
      </c>
    </row>
    <row r="39" spans="1:8">
      <c r="A39" s="13">
        <v>32</v>
      </c>
      <c r="B39" s="13">
        <v>28</v>
      </c>
      <c r="C39" s="132" t="s">
        <v>530</v>
      </c>
      <c r="D39" s="134" t="s">
        <v>62</v>
      </c>
      <c r="E39" s="13" t="s">
        <v>302</v>
      </c>
      <c r="F39" s="13" t="s">
        <v>302</v>
      </c>
      <c r="G39" s="13" t="s">
        <v>1420</v>
      </c>
      <c r="H39" s="123" t="s">
        <v>60</v>
      </c>
    </row>
    <row r="40" spans="1:8">
      <c r="A40" s="13">
        <v>33</v>
      </c>
      <c r="B40" s="13">
        <v>29</v>
      </c>
      <c r="C40" s="123" t="s">
        <v>155</v>
      </c>
      <c r="D40" s="13" t="s">
        <v>1269</v>
      </c>
      <c r="E40" s="13" t="s">
        <v>306</v>
      </c>
      <c r="F40" s="13" t="s">
        <v>306</v>
      </c>
      <c r="G40" s="13" t="s">
        <v>1420</v>
      </c>
      <c r="H40" s="123" t="s">
        <v>60</v>
      </c>
    </row>
    <row r="41" spans="1:8">
      <c r="A41" s="13">
        <v>34</v>
      </c>
      <c r="B41" s="13">
        <v>30</v>
      </c>
      <c r="C41" s="123" t="s">
        <v>775</v>
      </c>
      <c r="D41" s="13" t="s">
        <v>1269</v>
      </c>
      <c r="E41" s="13" t="s">
        <v>307</v>
      </c>
      <c r="F41" s="13" t="s">
        <v>307</v>
      </c>
      <c r="G41" s="13" t="s">
        <v>1420</v>
      </c>
      <c r="H41" s="123" t="s">
        <v>60</v>
      </c>
    </row>
    <row r="42" spans="1:8">
      <c r="A42" s="13">
        <v>35</v>
      </c>
      <c r="B42" s="13">
        <v>31</v>
      </c>
      <c r="C42" s="132" t="s">
        <v>791</v>
      </c>
      <c r="D42" s="134" t="s">
        <v>62</v>
      </c>
      <c r="E42" s="13" t="s">
        <v>1317</v>
      </c>
      <c r="F42" s="13" t="s">
        <v>1317</v>
      </c>
      <c r="G42" s="13" t="s">
        <v>1420</v>
      </c>
      <c r="H42" s="123" t="s">
        <v>60</v>
      </c>
    </row>
    <row r="43" spans="1:8">
      <c r="A43" s="13">
        <v>36</v>
      </c>
      <c r="B43" s="13">
        <v>32</v>
      </c>
      <c r="C43" s="132" t="s">
        <v>782</v>
      </c>
      <c r="D43" s="134" t="s">
        <v>62</v>
      </c>
      <c r="E43" s="13" t="s">
        <v>1317</v>
      </c>
      <c r="F43" s="13" t="s">
        <v>1317</v>
      </c>
      <c r="G43" s="13" t="s">
        <v>1420</v>
      </c>
      <c r="H43" s="123" t="s">
        <v>60</v>
      </c>
    </row>
    <row r="44" spans="1:8">
      <c r="A44" s="13">
        <v>37</v>
      </c>
      <c r="B44" s="13">
        <v>33</v>
      </c>
      <c r="C44" s="132" t="s">
        <v>753</v>
      </c>
      <c r="D44" s="134" t="s">
        <v>62</v>
      </c>
      <c r="E44" s="13" t="s">
        <v>1273</v>
      </c>
      <c r="F44" s="13" t="s">
        <v>1273</v>
      </c>
      <c r="G44" s="13" t="s">
        <v>1420</v>
      </c>
      <c r="H44" s="123" t="s">
        <v>60</v>
      </c>
    </row>
    <row r="45" spans="1:8">
      <c r="A45" s="13">
        <v>38</v>
      </c>
      <c r="B45" s="13">
        <v>34</v>
      </c>
      <c r="C45" s="132" t="s">
        <v>778</v>
      </c>
      <c r="D45" s="134" t="s">
        <v>1269</v>
      </c>
      <c r="E45" s="13" t="s">
        <v>1356</v>
      </c>
      <c r="F45" s="13" t="s">
        <v>1356</v>
      </c>
      <c r="G45" s="13" t="s">
        <v>1420</v>
      </c>
      <c r="H45" s="123" t="s">
        <v>60</v>
      </c>
    </row>
    <row r="46" spans="1:8">
      <c r="A46" s="13">
        <v>39</v>
      </c>
      <c r="B46" s="13">
        <v>35</v>
      </c>
      <c r="C46" s="132" t="s">
        <v>785</v>
      </c>
      <c r="D46" s="135" t="s">
        <v>76</v>
      </c>
      <c r="E46" s="13" t="s">
        <v>1289</v>
      </c>
      <c r="F46" s="13" t="s">
        <v>1289</v>
      </c>
      <c r="G46" s="13" t="s">
        <v>1420</v>
      </c>
      <c r="H46" s="123" t="s">
        <v>60</v>
      </c>
    </row>
    <row r="47" spans="1:8">
      <c r="A47" s="13">
        <v>40</v>
      </c>
      <c r="B47" s="13">
        <v>36</v>
      </c>
      <c r="C47" s="132" t="s">
        <v>678</v>
      </c>
      <c r="D47" s="134" t="s">
        <v>62</v>
      </c>
      <c r="E47" s="13" t="s">
        <v>1289</v>
      </c>
      <c r="F47" s="13" t="s">
        <v>1289</v>
      </c>
      <c r="G47" s="13" t="s">
        <v>1420</v>
      </c>
      <c r="H47" s="123" t="s">
        <v>60</v>
      </c>
    </row>
    <row r="48" spans="1:8">
      <c r="A48" s="13" t="s">
        <v>1427</v>
      </c>
      <c r="B48" s="13">
        <v>37</v>
      </c>
      <c r="C48" s="132" t="s">
        <v>695</v>
      </c>
      <c r="D48" s="134" t="s">
        <v>62</v>
      </c>
      <c r="E48" s="13" t="s">
        <v>1290</v>
      </c>
      <c r="F48" s="13" t="s">
        <v>1290</v>
      </c>
      <c r="G48" s="13" t="s">
        <v>1420</v>
      </c>
      <c r="H48" s="123" t="s">
        <v>60</v>
      </c>
    </row>
    <row r="49" spans="1:9">
      <c r="B49" s="123" t="s">
        <v>303</v>
      </c>
    </row>
    <row r="50" spans="1:9">
      <c r="A50" s="13">
        <v>42</v>
      </c>
      <c r="B50" s="13">
        <v>1</v>
      </c>
      <c r="C50" s="132" t="s">
        <v>350</v>
      </c>
      <c r="D50" s="134" t="s">
        <v>287</v>
      </c>
      <c r="E50" s="13" t="s">
        <v>310</v>
      </c>
      <c r="F50" s="13" t="s">
        <v>393</v>
      </c>
      <c r="G50" s="13" t="s">
        <v>1420</v>
      </c>
      <c r="H50" s="123" t="s">
        <v>60</v>
      </c>
    </row>
    <row r="51" spans="1:9">
      <c r="A51" s="2"/>
      <c r="B51" s="123" t="s">
        <v>335</v>
      </c>
      <c r="C51" s="2"/>
      <c r="D51" s="2"/>
      <c r="E51" s="2"/>
      <c r="F51" s="2"/>
      <c r="G51" s="2"/>
      <c r="H51" s="2"/>
    </row>
    <row r="52" spans="1:9">
      <c r="A52" s="13">
        <v>43</v>
      </c>
      <c r="B52" s="13">
        <v>1</v>
      </c>
      <c r="C52" s="132" t="s">
        <v>565</v>
      </c>
      <c r="D52" s="16" t="s">
        <v>212</v>
      </c>
      <c r="E52" s="13" t="s">
        <v>337</v>
      </c>
      <c r="F52" s="13" t="s">
        <v>337</v>
      </c>
      <c r="G52" s="13" t="s">
        <v>1420</v>
      </c>
      <c r="H52" s="123" t="s">
        <v>60</v>
      </c>
      <c r="I52" t="s">
        <v>1325</v>
      </c>
    </row>
    <row r="53" spans="1:9">
      <c r="A53" s="13"/>
      <c r="B53" s="123" t="s">
        <v>345</v>
      </c>
      <c r="C53" s="16"/>
      <c r="D53" s="16"/>
      <c r="E53" s="13"/>
      <c r="F53" s="13"/>
      <c r="G53" s="13"/>
      <c r="H53" s="13"/>
    </row>
    <row r="54" spans="1:9">
      <c r="A54" s="13">
        <v>44</v>
      </c>
      <c r="B54" s="13">
        <v>1</v>
      </c>
      <c r="C54" s="13" t="s">
        <v>506</v>
      </c>
      <c r="D54" s="14" t="s">
        <v>76</v>
      </c>
      <c r="E54" s="13" t="s">
        <v>836</v>
      </c>
      <c r="F54" s="13" t="s">
        <v>836</v>
      </c>
      <c r="G54" s="13" t="s">
        <v>1420</v>
      </c>
      <c r="H54" s="123" t="s">
        <v>60</v>
      </c>
    </row>
    <row r="55" spans="1:9">
      <c r="A55" s="13">
        <v>45</v>
      </c>
      <c r="B55" s="13">
        <v>2</v>
      </c>
      <c r="C55" s="13" t="s">
        <v>515</v>
      </c>
      <c r="D55" s="13" t="s">
        <v>805</v>
      </c>
      <c r="E55" s="13" t="s">
        <v>348</v>
      </c>
      <c r="F55" s="13" t="s">
        <v>847</v>
      </c>
      <c r="G55" s="13" t="s">
        <v>1420</v>
      </c>
      <c r="H55" s="123" t="s">
        <v>60</v>
      </c>
    </row>
    <row r="56" spans="1:9">
      <c r="A56" s="13">
        <v>46</v>
      </c>
      <c r="B56" s="13">
        <v>3</v>
      </c>
      <c r="C56" s="5" t="s">
        <v>468</v>
      </c>
      <c r="D56" s="16" t="s">
        <v>76</v>
      </c>
      <c r="E56" s="13" t="s">
        <v>353</v>
      </c>
      <c r="F56" s="13" t="s">
        <v>353</v>
      </c>
      <c r="G56" s="13" t="s">
        <v>1420</v>
      </c>
      <c r="H56" s="123" t="s">
        <v>60</v>
      </c>
    </row>
    <row r="57" spans="1:9">
      <c r="A57" s="13">
        <v>47</v>
      </c>
      <c r="B57" s="13">
        <v>4</v>
      </c>
      <c r="C57" s="5" t="s">
        <v>483</v>
      </c>
      <c r="D57" s="16" t="s">
        <v>62</v>
      </c>
      <c r="E57" s="13" t="s">
        <v>353</v>
      </c>
      <c r="F57" s="13" t="s">
        <v>353</v>
      </c>
      <c r="G57" s="13" t="s">
        <v>1420</v>
      </c>
      <c r="H57" s="123" t="s">
        <v>60</v>
      </c>
    </row>
    <row r="58" spans="1:9">
      <c r="A58" s="13">
        <v>48</v>
      </c>
      <c r="B58" s="13">
        <v>5</v>
      </c>
      <c r="C58" s="5" t="s">
        <v>319</v>
      </c>
      <c r="D58" s="16" t="s">
        <v>76</v>
      </c>
      <c r="E58" s="13" t="s">
        <v>862</v>
      </c>
      <c r="F58" s="13" t="s">
        <v>862</v>
      </c>
      <c r="G58" s="13" t="s">
        <v>1420</v>
      </c>
      <c r="H58" s="123" t="s">
        <v>60</v>
      </c>
    </row>
    <row r="59" spans="1:9">
      <c r="A59" s="13"/>
      <c r="B59" s="123" t="s">
        <v>354</v>
      </c>
      <c r="C59" s="5"/>
      <c r="D59" s="16"/>
      <c r="E59" s="13"/>
      <c r="F59" s="13"/>
      <c r="G59" s="13"/>
      <c r="H59" s="123"/>
    </row>
    <row r="60" spans="1:9">
      <c r="A60" s="13">
        <v>49</v>
      </c>
      <c r="B60" s="13">
        <v>1</v>
      </c>
      <c r="C60" s="5" t="s">
        <v>533</v>
      </c>
      <c r="D60" s="16" t="s">
        <v>112</v>
      </c>
      <c r="E60" s="13" t="s">
        <v>362</v>
      </c>
      <c r="F60" s="13" t="s">
        <v>362</v>
      </c>
      <c r="G60" s="13" t="s">
        <v>1420</v>
      </c>
      <c r="H60" s="123" t="s">
        <v>60</v>
      </c>
    </row>
    <row r="61" spans="1:9">
      <c r="A61" s="13">
        <v>50</v>
      </c>
      <c r="B61" s="13">
        <v>2</v>
      </c>
      <c r="C61" s="5" t="s">
        <v>714</v>
      </c>
      <c r="D61" s="16" t="s">
        <v>62</v>
      </c>
      <c r="E61" s="13" t="s">
        <v>362</v>
      </c>
      <c r="F61" s="13" t="s">
        <v>362</v>
      </c>
      <c r="G61" s="13" t="s">
        <v>1420</v>
      </c>
      <c r="H61" s="123" t="s">
        <v>60</v>
      </c>
    </row>
    <row r="62" spans="1:9">
      <c r="A62" s="13">
        <v>51</v>
      </c>
      <c r="B62" s="13">
        <v>3</v>
      </c>
      <c r="C62" s="5" t="s">
        <v>292</v>
      </c>
      <c r="D62" s="16" t="s">
        <v>76</v>
      </c>
      <c r="E62" s="13" t="s">
        <v>359</v>
      </c>
      <c r="F62" s="13" t="s">
        <v>359</v>
      </c>
      <c r="G62" s="13" t="s">
        <v>1420</v>
      </c>
      <c r="H62" s="123" t="s">
        <v>60</v>
      </c>
    </row>
    <row r="63" spans="1:9">
      <c r="A63" s="13">
        <v>52</v>
      </c>
      <c r="B63" s="13">
        <v>4</v>
      </c>
      <c r="C63" s="5" t="s">
        <v>704</v>
      </c>
      <c r="D63" s="16" t="s">
        <v>76</v>
      </c>
      <c r="E63" s="13" t="s">
        <v>870</v>
      </c>
      <c r="F63" s="13" t="s">
        <v>870</v>
      </c>
      <c r="G63" s="13" t="s">
        <v>1420</v>
      </c>
      <c r="H63" s="123" t="s">
        <v>60</v>
      </c>
    </row>
    <row r="64" spans="1:9">
      <c r="A64" s="13">
        <v>53</v>
      </c>
      <c r="B64" s="13">
        <v>5</v>
      </c>
      <c r="C64" s="5" t="s">
        <v>699</v>
      </c>
      <c r="D64" s="16" t="s">
        <v>62</v>
      </c>
      <c r="E64" s="13" t="s">
        <v>870</v>
      </c>
      <c r="F64" s="13" t="s">
        <v>870</v>
      </c>
      <c r="G64" s="13" t="s">
        <v>1420</v>
      </c>
      <c r="H64" s="123" t="s">
        <v>60</v>
      </c>
    </row>
    <row r="65" spans="1:8">
      <c r="A65" s="13">
        <v>54</v>
      </c>
      <c r="B65" s="13">
        <v>6</v>
      </c>
      <c r="C65" s="5" t="s">
        <v>684</v>
      </c>
      <c r="D65" s="16" t="s">
        <v>76</v>
      </c>
      <c r="E65" s="13" t="s">
        <v>870</v>
      </c>
      <c r="F65" s="13" t="s">
        <v>870</v>
      </c>
      <c r="G65" s="13" t="s">
        <v>1420</v>
      </c>
      <c r="H65" s="123" t="s">
        <v>60</v>
      </c>
    </row>
    <row r="66" spans="1:8">
      <c r="A66" s="13">
        <v>55</v>
      </c>
      <c r="B66" s="13">
        <v>7</v>
      </c>
      <c r="C66" s="5" t="s">
        <v>340</v>
      </c>
      <c r="D66" s="16" t="s">
        <v>112</v>
      </c>
      <c r="E66" s="13" t="s">
        <v>876</v>
      </c>
      <c r="F66" s="13" t="s">
        <v>876</v>
      </c>
      <c r="G66" s="13" t="s">
        <v>1420</v>
      </c>
      <c r="H66" s="123" t="s">
        <v>60</v>
      </c>
    </row>
    <row r="67" spans="1:8">
      <c r="A67" s="13">
        <v>56</v>
      </c>
      <c r="B67" s="13">
        <v>8</v>
      </c>
      <c r="C67" s="5" t="s">
        <v>329</v>
      </c>
      <c r="D67" s="16" t="s">
        <v>76</v>
      </c>
      <c r="E67" s="13" t="s">
        <v>876</v>
      </c>
      <c r="F67" s="13" t="s">
        <v>876</v>
      </c>
      <c r="G67" s="13" t="s">
        <v>1420</v>
      </c>
      <c r="H67" s="123" t="s">
        <v>60</v>
      </c>
    </row>
    <row r="68" spans="1:8">
      <c r="B68" s="123" t="s">
        <v>368</v>
      </c>
      <c r="D68" s="16"/>
    </row>
    <row r="69" spans="1:8">
      <c r="A69" s="13">
        <v>57</v>
      </c>
      <c r="B69" s="13">
        <v>1</v>
      </c>
      <c r="C69" s="5" t="s">
        <v>1428</v>
      </c>
      <c r="D69" s="16" t="s">
        <v>62</v>
      </c>
      <c r="E69" s="13" t="s">
        <v>390</v>
      </c>
      <c r="F69" s="13" t="s">
        <v>390</v>
      </c>
      <c r="G69" s="13" t="s">
        <v>1420</v>
      </c>
      <c r="H69" s="123" t="s">
        <v>60</v>
      </c>
    </row>
    <row r="70" spans="1:8">
      <c r="A70" s="13">
        <v>58</v>
      </c>
      <c r="B70" s="13">
        <v>2</v>
      </c>
      <c r="C70" s="5" t="s">
        <v>375</v>
      </c>
      <c r="D70" s="16" t="s">
        <v>76</v>
      </c>
      <c r="E70" s="13" t="s">
        <v>391</v>
      </c>
      <c r="F70" s="13" t="s">
        <v>391</v>
      </c>
      <c r="G70" s="13" t="s">
        <v>1420</v>
      </c>
      <c r="H70" s="123" t="s">
        <v>60</v>
      </c>
    </row>
    <row r="71" spans="1:8">
      <c r="A71" s="13">
        <v>59</v>
      </c>
      <c r="B71" s="13">
        <v>3</v>
      </c>
      <c r="C71" s="5" t="s">
        <v>676</v>
      </c>
      <c r="D71" s="16" t="s">
        <v>76</v>
      </c>
      <c r="E71" s="13" t="s">
        <v>393</v>
      </c>
      <c r="F71" s="13" t="s">
        <v>393</v>
      </c>
      <c r="G71" s="13" t="s">
        <v>1420</v>
      </c>
      <c r="H71" s="123" t="s">
        <v>60</v>
      </c>
    </row>
    <row r="72" spans="1:8">
      <c r="A72" s="13">
        <v>60</v>
      </c>
      <c r="B72" s="13">
        <v>4</v>
      </c>
      <c r="C72" s="5" t="s">
        <v>334</v>
      </c>
      <c r="D72" s="16" t="s">
        <v>76</v>
      </c>
      <c r="E72" s="13" t="s">
        <v>403</v>
      </c>
      <c r="F72" s="13" t="s">
        <v>403</v>
      </c>
      <c r="G72" s="13" t="s">
        <v>1420</v>
      </c>
      <c r="H72" s="123" t="s">
        <v>60</v>
      </c>
    </row>
    <row r="73" spans="1:8">
      <c r="A73" s="13">
        <v>61</v>
      </c>
      <c r="B73" s="13">
        <v>5</v>
      </c>
      <c r="C73" s="13" t="s">
        <v>346</v>
      </c>
      <c r="D73" s="13" t="s">
        <v>805</v>
      </c>
      <c r="E73" s="13" t="s">
        <v>425</v>
      </c>
      <c r="F73" s="13" t="s">
        <v>425</v>
      </c>
      <c r="G73" s="13" t="s">
        <v>1420</v>
      </c>
      <c r="H73" s="123" t="s">
        <v>60</v>
      </c>
    </row>
  </sheetData>
  <mergeCells count="8">
    <mergeCell ref="F4:F5"/>
    <mergeCell ref="G4:G5"/>
    <mergeCell ref="H4:H5"/>
    <mergeCell ref="A4:A5"/>
    <mergeCell ref="B4:B5"/>
    <mergeCell ref="C4:C5"/>
    <mergeCell ref="D4:D5"/>
    <mergeCell ref="E4:E5"/>
  </mergeCells>
  <conditionalFormatting sqref="C4:C5">
    <cfRule type="duplicateValues" dxfId="102" priority="130" stopIfTrue="1"/>
    <cfRule type="duplicateValues" dxfId="101" priority="129" stopIfTrue="1"/>
    <cfRule type="duplicateValues" dxfId="100" priority="128" stopIfTrue="1"/>
    <cfRule type="duplicateValues" dxfId="99" priority="131" stopIfTrue="1"/>
  </conditionalFormatting>
  <conditionalFormatting sqref="C7:C20 C25:C31 C40:C41 C49 C54:C160">
    <cfRule type="duplicateValues" dxfId="98" priority="87"/>
  </conditionalFormatting>
  <conditionalFormatting sqref="C15">
    <cfRule type="duplicateValues" dxfId="97" priority="100" stopIfTrue="1"/>
    <cfRule type="duplicateValues" dxfId="96" priority="99" stopIfTrue="1"/>
    <cfRule type="duplicateValues" dxfId="95" priority="98" stopIfTrue="1"/>
    <cfRule type="duplicateValues" dxfId="94" priority="97" stopIfTrue="1"/>
    <cfRule type="duplicateValues" dxfId="93" priority="96" stopIfTrue="1"/>
  </conditionalFormatting>
  <conditionalFormatting sqref="C16">
    <cfRule type="duplicateValues" dxfId="92" priority="95" stopIfTrue="1"/>
    <cfRule type="duplicateValues" dxfId="91" priority="93" stopIfTrue="1"/>
    <cfRule type="duplicateValues" dxfId="90" priority="94" stopIfTrue="1"/>
  </conditionalFormatting>
  <conditionalFormatting sqref="C17">
    <cfRule type="duplicateValues" dxfId="89" priority="92" stopIfTrue="1"/>
    <cfRule type="duplicateValues" dxfId="88" priority="91" stopIfTrue="1"/>
    <cfRule type="duplicateValues" dxfId="87" priority="90" stopIfTrue="1"/>
    <cfRule type="duplicateValues" dxfId="86" priority="89" stopIfTrue="1"/>
  </conditionalFormatting>
  <conditionalFormatting sqref="C18:C20">
    <cfRule type="duplicateValues" dxfId="85" priority="88" stopIfTrue="1"/>
  </conditionalFormatting>
  <conditionalFormatting sqref="C21">
    <cfRule type="duplicateValues" dxfId="84" priority="76" stopIfTrue="1"/>
    <cfRule type="duplicateValues" dxfId="83" priority="78" stopIfTrue="1"/>
    <cfRule type="duplicateValues" dxfId="82" priority="77" stopIfTrue="1"/>
  </conditionalFormatting>
  <conditionalFormatting sqref="C22">
    <cfRule type="duplicateValues" dxfId="81" priority="74" stopIfTrue="1"/>
    <cfRule type="duplicateValues" dxfId="80" priority="75" stopIfTrue="1"/>
    <cfRule type="duplicateValues" dxfId="79" priority="73" stopIfTrue="1"/>
    <cfRule type="duplicateValues" dxfId="78" priority="72" stopIfTrue="1"/>
  </conditionalFormatting>
  <conditionalFormatting sqref="C23">
    <cfRule type="duplicateValues" dxfId="77" priority="71" stopIfTrue="1"/>
    <cfRule type="duplicateValues" dxfId="76" priority="70" stopIfTrue="1"/>
    <cfRule type="duplicateValues" dxfId="75" priority="69" stopIfTrue="1"/>
    <cfRule type="duplicateValues" dxfId="74" priority="68" stopIfTrue="1"/>
  </conditionalFormatting>
  <conditionalFormatting sqref="C24">
    <cfRule type="duplicateValues" dxfId="73" priority="67" stopIfTrue="1"/>
    <cfRule type="duplicateValues" dxfId="72" priority="66" stopIfTrue="1"/>
    <cfRule type="duplicateValues" dxfId="71" priority="65" stopIfTrue="1"/>
  </conditionalFormatting>
  <conditionalFormatting sqref="C32">
    <cfRule type="duplicateValues" dxfId="70" priority="64" stopIfTrue="1"/>
    <cfRule type="duplicateValues" dxfId="69" priority="63" stopIfTrue="1"/>
    <cfRule type="duplicateValues" dxfId="68" priority="61" stopIfTrue="1"/>
    <cfRule type="duplicateValues" dxfId="67" priority="62" stopIfTrue="1"/>
  </conditionalFormatting>
  <conditionalFormatting sqref="C33">
    <cfRule type="duplicateValues" dxfId="66" priority="60" stopIfTrue="1"/>
    <cfRule type="duplicateValues" dxfId="65" priority="59" stopIfTrue="1"/>
    <cfRule type="duplicateValues" dxfId="64" priority="58" stopIfTrue="1"/>
    <cfRule type="duplicateValues" dxfId="63" priority="57" stopIfTrue="1"/>
  </conditionalFormatting>
  <conditionalFormatting sqref="C34">
    <cfRule type="duplicateValues" dxfId="62" priority="53" stopIfTrue="1"/>
    <cfRule type="duplicateValues" dxfId="61" priority="56" stopIfTrue="1"/>
    <cfRule type="duplicateValues" dxfId="60" priority="55" stopIfTrue="1"/>
    <cfRule type="duplicateValues" dxfId="59" priority="54" stopIfTrue="1"/>
  </conditionalFormatting>
  <conditionalFormatting sqref="C35">
    <cfRule type="duplicateValues" dxfId="58" priority="52" stopIfTrue="1"/>
    <cfRule type="duplicateValues" dxfId="57" priority="49" stopIfTrue="1"/>
    <cfRule type="duplicateValues" dxfId="56" priority="50" stopIfTrue="1"/>
    <cfRule type="duplicateValues" dxfId="55" priority="51" stopIfTrue="1"/>
  </conditionalFormatting>
  <conditionalFormatting sqref="C36">
    <cfRule type="duplicateValues" dxfId="54" priority="48" stopIfTrue="1"/>
    <cfRule type="duplicateValues" dxfId="53" priority="47" stopIfTrue="1"/>
    <cfRule type="duplicateValues" dxfId="52" priority="46" stopIfTrue="1"/>
  </conditionalFormatting>
  <conditionalFormatting sqref="C37">
    <cfRule type="duplicateValues" dxfId="51" priority="44" stopIfTrue="1"/>
    <cfRule type="duplicateValues" dxfId="50" priority="45" stopIfTrue="1"/>
    <cfRule type="duplicateValues" dxfId="49" priority="43" stopIfTrue="1"/>
  </conditionalFormatting>
  <conditionalFormatting sqref="C38">
    <cfRule type="duplicateValues" dxfId="48" priority="40" stopIfTrue="1"/>
    <cfRule type="duplicateValues" dxfId="47" priority="42" stopIfTrue="1"/>
    <cfRule type="duplicateValues" dxfId="46" priority="41" stopIfTrue="1"/>
    <cfRule type="duplicateValues" dxfId="45" priority="39" stopIfTrue="1"/>
  </conditionalFormatting>
  <conditionalFormatting sqref="C39">
    <cfRule type="duplicateValues" dxfId="44" priority="38" stopIfTrue="1"/>
    <cfRule type="duplicateValues" dxfId="43" priority="37" stopIfTrue="1"/>
    <cfRule type="duplicateValues" dxfId="42" priority="36" stopIfTrue="1"/>
    <cfRule type="duplicateValues" dxfId="41" priority="35" stopIfTrue="1"/>
  </conditionalFormatting>
  <conditionalFormatting sqref="C42">
    <cfRule type="duplicateValues" dxfId="40" priority="34" stopIfTrue="1"/>
    <cfRule type="duplicateValues" dxfId="39" priority="33" stopIfTrue="1"/>
    <cfRule type="duplicateValues" dxfId="38" priority="32" stopIfTrue="1"/>
  </conditionalFormatting>
  <conditionalFormatting sqref="C43">
    <cfRule type="duplicateValues" dxfId="37" priority="29" stopIfTrue="1"/>
    <cfRule type="duplicateValues" dxfId="36" priority="31" stopIfTrue="1"/>
    <cfRule type="duplicateValues" dxfId="35" priority="30" stopIfTrue="1"/>
  </conditionalFormatting>
  <conditionalFormatting sqref="C44">
    <cfRule type="duplicateValues" dxfId="34" priority="26" stopIfTrue="1"/>
    <cfRule type="duplicateValues" dxfId="33" priority="28" stopIfTrue="1"/>
    <cfRule type="duplicateValues" dxfId="32" priority="27" stopIfTrue="1"/>
  </conditionalFormatting>
  <conditionalFormatting sqref="C45">
    <cfRule type="duplicateValues" dxfId="31" priority="25" stopIfTrue="1"/>
    <cfRule type="duplicateValues" dxfId="30" priority="24" stopIfTrue="1"/>
    <cfRule type="duplicateValues" dxfId="29" priority="23" stopIfTrue="1"/>
  </conditionalFormatting>
  <conditionalFormatting sqref="C46">
    <cfRule type="duplicateValues" dxfId="28" priority="22" stopIfTrue="1"/>
    <cfRule type="duplicateValues" dxfId="27" priority="21" stopIfTrue="1"/>
    <cfRule type="duplicateValues" dxfId="26" priority="20" stopIfTrue="1"/>
  </conditionalFormatting>
  <conditionalFormatting sqref="C47">
    <cfRule type="duplicateValues" dxfId="25" priority="19" stopIfTrue="1"/>
    <cfRule type="duplicateValues" dxfId="24" priority="18" stopIfTrue="1"/>
    <cfRule type="duplicateValues" dxfId="23" priority="17" stopIfTrue="1"/>
    <cfRule type="duplicateValues" dxfId="22" priority="16" stopIfTrue="1"/>
  </conditionalFormatting>
  <conditionalFormatting sqref="C48">
    <cfRule type="duplicateValues" dxfId="21" priority="15" stopIfTrue="1"/>
    <cfRule type="duplicateValues" dxfId="20" priority="14" stopIfTrue="1"/>
    <cfRule type="duplicateValues" dxfId="19" priority="13" stopIfTrue="1"/>
    <cfRule type="duplicateValues" dxfId="18" priority="12" stopIfTrue="1"/>
  </conditionalFormatting>
  <conditionalFormatting sqref="C50">
    <cfRule type="duplicateValues" dxfId="17" priority="8" stopIfTrue="1"/>
    <cfRule type="duplicateValues" dxfId="16" priority="7" stopIfTrue="1"/>
    <cfRule type="duplicateValues" dxfId="15" priority="6" stopIfTrue="1"/>
    <cfRule type="duplicateValues" dxfId="14" priority="5" stopIfTrue="1"/>
  </conditionalFormatting>
  <conditionalFormatting sqref="C52">
    <cfRule type="duplicateValues" dxfId="13" priority="1" stopIfTrue="1"/>
    <cfRule type="duplicateValues" dxfId="12" priority="4" stopIfTrue="1"/>
    <cfRule type="duplicateValues" dxfId="11" priority="3" stopIfTrue="1"/>
    <cfRule type="duplicateValues" dxfId="10" priority="2" stopIfTrue="1"/>
  </conditionalFormatting>
  <pageMargins left="0.75" right="0.75" top="1" bottom="1" header="0.5" footer="0.5"/>
  <pageSetup paperSize="9" orientation="portrait"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G7"/>
  <sheetViews>
    <sheetView workbookViewId="0">
      <selection activeCell="B236" sqref="B236"/>
    </sheetView>
  </sheetViews>
  <sheetFormatPr defaultColWidth="9.08984375" defaultRowHeight="14.5"/>
  <cols>
    <col min="6" max="6" width="15.08984375" customWidth="1"/>
    <col min="7" max="7" width="19.54296875" customWidth="1"/>
  </cols>
  <sheetData>
    <row r="1" spans="1:7">
      <c r="A1" s="127" t="s">
        <v>37</v>
      </c>
    </row>
    <row r="2" spans="1:7">
      <c r="A2" t="s">
        <v>39</v>
      </c>
    </row>
    <row r="3" spans="1:7">
      <c r="A3" t="s">
        <v>1418</v>
      </c>
    </row>
    <row r="4" spans="1:7">
      <c r="A4" s="1315" t="s">
        <v>1255</v>
      </c>
      <c r="B4" s="1315" t="s">
        <v>41</v>
      </c>
      <c r="C4" s="1317" t="s">
        <v>43</v>
      </c>
      <c r="D4" s="1317" t="s">
        <v>44</v>
      </c>
      <c r="E4" s="1321" t="s">
        <v>1419</v>
      </c>
      <c r="F4" s="1318" t="s">
        <v>49</v>
      </c>
      <c r="G4" s="1318" t="s">
        <v>1258</v>
      </c>
    </row>
    <row r="5" spans="1:7">
      <c r="A5" s="1315"/>
      <c r="B5" s="1315"/>
      <c r="C5" s="1317"/>
      <c r="D5" s="1317"/>
      <c r="E5" s="1321"/>
      <c r="F5" s="1318"/>
      <c r="G5" s="1318"/>
    </row>
    <row r="6" spans="1:7">
      <c r="A6" s="13">
        <v>1</v>
      </c>
      <c r="B6" s="13">
        <v>1</v>
      </c>
      <c r="C6" s="13" t="s">
        <v>148</v>
      </c>
      <c r="D6" s="13"/>
      <c r="E6" s="13" t="s">
        <v>901</v>
      </c>
      <c r="F6" s="13" t="s">
        <v>1429</v>
      </c>
      <c r="G6" s="13"/>
    </row>
    <row r="7" spans="1:7">
      <c r="A7" s="13">
        <v>2</v>
      </c>
      <c r="B7" s="13">
        <v>2</v>
      </c>
      <c r="C7" s="13" t="s">
        <v>254</v>
      </c>
      <c r="D7" s="13"/>
      <c r="E7" s="13" t="s">
        <v>1309</v>
      </c>
      <c r="F7" s="13" t="s">
        <v>1429</v>
      </c>
      <c r="G7" s="13"/>
    </row>
  </sheetData>
  <mergeCells count="7">
    <mergeCell ref="F4:F5"/>
    <mergeCell ref="G4:G5"/>
    <mergeCell ref="A4:A5"/>
    <mergeCell ref="B4:B5"/>
    <mergeCell ref="C4:C5"/>
    <mergeCell ref="D4:D5"/>
    <mergeCell ref="E4:E5"/>
  </mergeCells>
  <conditionalFormatting sqref="C4:C5">
    <cfRule type="duplicateValues" dxfId="9" priority="6" stopIfTrue="1"/>
    <cfRule type="duplicateValues" dxfId="8" priority="7" stopIfTrue="1"/>
    <cfRule type="duplicateValues" dxfId="7" priority="8" stopIfTrue="1"/>
    <cfRule type="duplicateValues" dxfId="6" priority="9" stopIfTrue="1"/>
  </conditionalFormatting>
  <conditionalFormatting sqref="C7:C9">
    <cfRule type="duplicateValues" dxfId="5" priority="4"/>
  </conditionalFormatting>
  <conditionalFormatting sqref="C10:C11">
    <cfRule type="duplicateValues" dxfId="4" priority="1" stopIfTrue="1"/>
    <cfRule type="duplicateValues" dxfId="3" priority="2" stopIfTrue="1"/>
    <cfRule type="duplicateValues" dxfId="2" priority="3" stopIfTrue="1"/>
  </conditionalFormatting>
  <conditionalFormatting sqref="C12:C112">
    <cfRule type="duplicateValues" dxfId="1" priority="5"/>
  </conditionalFormatting>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S22"/>
  <sheetViews>
    <sheetView zoomScale="78" zoomScaleNormal="78" workbookViewId="0">
      <selection activeCell="B236" sqref="B236"/>
    </sheetView>
  </sheetViews>
  <sheetFormatPr defaultColWidth="9.08984375" defaultRowHeight="14.5"/>
  <cols>
    <col min="1" max="1" width="8.81640625" style="609" customWidth="1"/>
    <col min="2" max="2" width="10.08984375" style="597" customWidth="1"/>
    <col min="3" max="3" width="9.6328125" style="597" customWidth="1"/>
    <col min="4" max="4" width="11" style="597" customWidth="1"/>
    <col min="5" max="5" width="17.36328125" style="597" customWidth="1"/>
    <col min="6" max="6" width="11.6328125" style="597" customWidth="1"/>
    <col min="7" max="7" width="16.1796875" style="597" customWidth="1"/>
    <col min="8" max="8" width="17" style="597" customWidth="1"/>
    <col min="9" max="9" width="13.453125" style="597" customWidth="1"/>
    <col min="10" max="10" width="12.6328125" style="597" customWidth="1"/>
    <col min="11" max="11" width="13.453125" style="597" customWidth="1"/>
    <col min="12" max="12" width="17.08984375" style="597" customWidth="1"/>
    <col min="13" max="13" width="51.36328125" style="597" customWidth="1"/>
    <col min="14" max="14" width="21.453125" style="597" customWidth="1"/>
    <col min="15" max="15" width="15.6328125" style="597" customWidth="1"/>
    <col min="16" max="16384" width="9.08984375" style="597"/>
  </cols>
  <sheetData>
    <row r="1" spans="1:19">
      <c r="A1" s="596" t="s">
        <v>37</v>
      </c>
    </row>
    <row r="2" spans="1:19">
      <c r="A2" s="596" t="s">
        <v>39</v>
      </c>
    </row>
    <row r="3" spans="1:19" s="600" customFormat="1" ht="16.5" customHeight="1">
      <c r="A3" s="1557" t="s">
        <v>1430</v>
      </c>
      <c r="B3" s="1558"/>
      <c r="C3" s="1558"/>
      <c r="D3" s="1558"/>
      <c r="E3" s="1558"/>
      <c r="F3" s="597"/>
      <c r="G3" s="598"/>
      <c r="H3" s="597"/>
      <c r="I3" s="597"/>
      <c r="J3" s="597"/>
      <c r="K3" s="597"/>
      <c r="L3" s="597"/>
      <c r="M3" s="599"/>
    </row>
    <row r="4" spans="1:19" s="600" customFormat="1">
      <c r="A4" s="1559" t="s">
        <v>1431</v>
      </c>
      <c r="B4" s="1559"/>
      <c r="C4" s="1559"/>
      <c r="D4" s="1559"/>
      <c r="E4" s="1559"/>
      <c r="F4" s="1559"/>
      <c r="G4" s="1559"/>
      <c r="H4" s="1559"/>
      <c r="I4" s="1559"/>
      <c r="J4" s="1559"/>
      <c r="K4" s="1559"/>
      <c r="L4" s="1559"/>
      <c r="M4" s="1559"/>
    </row>
    <row r="5" spans="1:19" s="600" customFormat="1" ht="18" customHeight="1">
      <c r="A5" s="1561" t="s">
        <v>1432</v>
      </c>
      <c r="B5" s="1560" t="s">
        <v>1433</v>
      </c>
      <c r="C5" s="1560"/>
      <c r="D5" s="1560"/>
      <c r="E5" s="1560"/>
      <c r="F5" s="1560" t="s">
        <v>1434</v>
      </c>
      <c r="G5" s="1560"/>
      <c r="H5" s="1560"/>
      <c r="I5" s="1560" t="s">
        <v>1435</v>
      </c>
      <c r="J5" s="1560"/>
      <c r="K5" s="1560"/>
      <c r="L5" s="1561" t="s">
        <v>1436</v>
      </c>
      <c r="M5" s="1562" t="s">
        <v>19</v>
      </c>
    </row>
    <row r="6" spans="1:19" s="600" customFormat="1" ht="18" customHeight="1">
      <c r="A6" s="1561"/>
      <c r="B6" s="601" t="s">
        <v>1437</v>
      </c>
      <c r="C6" s="601" t="s">
        <v>1438</v>
      </c>
      <c r="D6" s="601" t="s">
        <v>1439</v>
      </c>
      <c r="E6" s="601" t="s">
        <v>1440</v>
      </c>
      <c r="F6" s="601" t="s">
        <v>1441</v>
      </c>
      <c r="G6" s="601" t="s">
        <v>1442</v>
      </c>
      <c r="H6" s="601" t="s">
        <v>1443</v>
      </c>
      <c r="I6" s="601" t="s">
        <v>1441</v>
      </c>
      <c r="J6" s="601" t="s">
        <v>1442</v>
      </c>
      <c r="K6" s="601" t="s">
        <v>1443</v>
      </c>
      <c r="L6" s="1561"/>
      <c r="M6" s="1562"/>
    </row>
    <row r="7" spans="1:19" s="600" customFormat="1" ht="18" customHeight="1">
      <c r="A7" s="553">
        <v>1</v>
      </c>
      <c r="B7" s="553" t="s">
        <v>265</v>
      </c>
      <c r="C7" s="553" t="s">
        <v>148</v>
      </c>
      <c r="D7" s="553">
        <v>4.8769999999999998</v>
      </c>
      <c r="E7" s="553">
        <f>D7</f>
        <v>4.8769999999999998</v>
      </c>
      <c r="F7" s="553" t="s">
        <v>366</v>
      </c>
      <c r="G7" s="553" t="s">
        <v>363</v>
      </c>
      <c r="H7" s="602">
        <v>45528</v>
      </c>
      <c r="I7" s="553" t="s">
        <v>374</v>
      </c>
      <c r="J7" s="553" t="s">
        <v>391</v>
      </c>
      <c r="K7" s="602">
        <v>45559</v>
      </c>
      <c r="L7" s="603" t="s">
        <v>1444</v>
      </c>
      <c r="M7" s="604" t="s">
        <v>1445</v>
      </c>
    </row>
    <row r="8" spans="1:19" s="600" customFormat="1" ht="18" customHeight="1">
      <c r="A8" s="553">
        <v>2</v>
      </c>
      <c r="B8" s="553" t="s">
        <v>148</v>
      </c>
      <c r="C8" s="553" t="s">
        <v>254</v>
      </c>
      <c r="D8" s="605">
        <v>4.5679999999999996</v>
      </c>
      <c r="E8" s="606">
        <f>D8+E7</f>
        <v>9.4450000000000003</v>
      </c>
      <c r="F8" s="553" t="s">
        <v>1324</v>
      </c>
      <c r="G8" s="553" t="s">
        <v>391</v>
      </c>
      <c r="H8" s="602">
        <v>45559</v>
      </c>
      <c r="I8" s="553" t="s">
        <v>404</v>
      </c>
      <c r="J8" s="553" t="s">
        <v>428</v>
      </c>
      <c r="K8" s="602">
        <v>45589</v>
      </c>
      <c r="L8" s="603" t="s">
        <v>1444</v>
      </c>
      <c r="M8" s="604" t="s">
        <v>1445</v>
      </c>
    </row>
    <row r="9" spans="1:19" s="600" customFormat="1" ht="18" customHeight="1">
      <c r="A9" s="553">
        <v>3</v>
      </c>
      <c r="B9" s="553" t="s">
        <v>254</v>
      </c>
      <c r="C9" s="553" t="s">
        <v>211</v>
      </c>
      <c r="D9" s="553">
        <v>4.8630000000000004</v>
      </c>
      <c r="E9" s="606">
        <f t="shared" ref="E9:E18" si="0">D9+E8</f>
        <v>14.308</v>
      </c>
      <c r="F9" s="553" t="s">
        <v>398</v>
      </c>
      <c r="G9" s="553" t="s">
        <v>1400</v>
      </c>
      <c r="H9" s="602">
        <v>45589</v>
      </c>
      <c r="I9" s="553" t="s">
        <v>434</v>
      </c>
      <c r="J9" s="553" t="s">
        <v>898</v>
      </c>
      <c r="K9" s="602">
        <v>45589</v>
      </c>
      <c r="L9" s="603" t="s">
        <v>1444</v>
      </c>
      <c r="M9" s="604" t="s">
        <v>1445</v>
      </c>
    </row>
    <row r="10" spans="1:19" s="600" customFormat="1" ht="18" customHeight="1">
      <c r="A10" s="553">
        <v>4</v>
      </c>
      <c r="B10" s="553" t="s">
        <v>211</v>
      </c>
      <c r="C10" s="553" t="s">
        <v>111</v>
      </c>
      <c r="D10" s="553">
        <v>3.7109999999999999</v>
      </c>
      <c r="E10" s="606">
        <f t="shared" si="0"/>
        <v>18.018999999999998</v>
      </c>
      <c r="F10" s="553" t="s">
        <v>431</v>
      </c>
      <c r="G10" s="553" t="s">
        <v>441</v>
      </c>
      <c r="H10" s="602">
        <v>45589</v>
      </c>
      <c r="I10" s="553" t="s">
        <v>1369</v>
      </c>
      <c r="J10" s="553" t="s">
        <v>1237</v>
      </c>
      <c r="K10" s="602">
        <v>45620</v>
      </c>
      <c r="L10" s="603" t="s">
        <v>1444</v>
      </c>
      <c r="M10" s="604" t="s">
        <v>1445</v>
      </c>
    </row>
    <row r="11" spans="1:19" s="600" customFormat="1" ht="18" customHeight="1">
      <c r="A11" s="553">
        <v>5</v>
      </c>
      <c r="B11" s="553" t="s">
        <v>111</v>
      </c>
      <c r="C11" s="553" t="s">
        <v>242</v>
      </c>
      <c r="D11" s="553">
        <v>4.9180000000000001</v>
      </c>
      <c r="E11" s="606">
        <f t="shared" si="0"/>
        <v>22.936999999999998</v>
      </c>
      <c r="F11" s="553" t="s">
        <v>908</v>
      </c>
      <c r="G11" s="553" t="s">
        <v>1371</v>
      </c>
      <c r="H11" s="602">
        <v>45620</v>
      </c>
      <c r="I11" s="553" t="s">
        <v>1372</v>
      </c>
      <c r="J11" s="553" t="s">
        <v>1446</v>
      </c>
      <c r="K11" s="602">
        <v>45620</v>
      </c>
      <c r="L11" s="603" t="s">
        <v>1444</v>
      </c>
      <c r="M11" s="604" t="s">
        <v>1445</v>
      </c>
    </row>
    <row r="12" spans="1:19" s="600" customFormat="1" ht="18" customHeight="1">
      <c r="A12" s="553">
        <v>6</v>
      </c>
      <c r="B12" s="553" t="s">
        <v>89</v>
      </c>
      <c r="C12" s="553" t="s">
        <v>265</v>
      </c>
      <c r="D12" s="553">
        <v>3.778</v>
      </c>
      <c r="E12" s="606">
        <f t="shared" si="0"/>
        <v>26.714999999999996</v>
      </c>
      <c r="F12" s="553" t="s">
        <v>475</v>
      </c>
      <c r="G12" s="553" t="s">
        <v>486</v>
      </c>
      <c r="H12" s="602">
        <v>45650</v>
      </c>
      <c r="I12" s="553" t="s">
        <v>496</v>
      </c>
      <c r="J12" s="553" t="s">
        <v>509</v>
      </c>
      <c r="K12" s="602">
        <v>45682</v>
      </c>
      <c r="L12" s="603" t="s">
        <v>1447</v>
      </c>
      <c r="M12" s="604" t="s">
        <v>1445</v>
      </c>
    </row>
    <row r="13" spans="1:19" s="600" customFormat="1" ht="18" customHeight="1">
      <c r="A13" s="553">
        <v>7</v>
      </c>
      <c r="B13" s="553" t="s">
        <v>416</v>
      </c>
      <c r="C13" s="553" t="s">
        <v>89</v>
      </c>
      <c r="D13" s="624">
        <v>3.3370000000000002</v>
      </c>
      <c r="E13" s="606">
        <f t="shared" si="0"/>
        <v>30.051999999999996</v>
      </c>
      <c r="F13" s="553" t="s">
        <v>501</v>
      </c>
      <c r="G13" s="553" t="s">
        <v>507</v>
      </c>
      <c r="H13" s="602">
        <v>45682</v>
      </c>
      <c r="I13" s="553" t="s">
        <v>517</v>
      </c>
      <c r="J13" s="553" t="s">
        <v>525</v>
      </c>
      <c r="K13" s="602">
        <v>45682</v>
      </c>
      <c r="L13" s="603" t="s">
        <v>1447</v>
      </c>
      <c r="M13" s="604" t="s">
        <v>1445</v>
      </c>
      <c r="N13" s="607"/>
    </row>
    <row r="14" spans="1:19">
      <c r="A14" s="553">
        <v>8</v>
      </c>
      <c r="B14" s="553" t="s">
        <v>242</v>
      </c>
      <c r="C14" s="553" t="s">
        <v>405</v>
      </c>
      <c r="D14" s="553">
        <v>4.7359999999999998</v>
      </c>
      <c r="E14" s="606">
        <f t="shared" si="0"/>
        <v>34.787999999999997</v>
      </c>
      <c r="F14" s="624" t="s">
        <v>1709</v>
      </c>
      <c r="G14" s="632" t="s">
        <v>1729</v>
      </c>
      <c r="H14" s="602">
        <v>45741</v>
      </c>
      <c r="I14" s="628" t="s">
        <v>1716</v>
      </c>
      <c r="J14" s="633" t="s">
        <v>1730</v>
      </c>
      <c r="K14" s="602">
        <v>45741</v>
      </c>
      <c r="L14" s="603" t="s">
        <v>1455</v>
      </c>
      <c r="M14" s="604" t="s">
        <v>1445</v>
      </c>
    </row>
    <row r="15" spans="1:19" s="600" customFormat="1" ht="18" customHeight="1">
      <c r="A15" s="553">
        <v>9</v>
      </c>
      <c r="B15" s="553" t="s">
        <v>1690</v>
      </c>
      <c r="C15" s="553" t="s">
        <v>340</v>
      </c>
      <c r="D15" s="553">
        <v>4.444</v>
      </c>
      <c r="E15" s="606">
        <f t="shared" si="0"/>
        <v>39.231999999999999</v>
      </c>
      <c r="F15" s="629" t="s">
        <v>1720</v>
      </c>
      <c r="G15" s="633" t="s">
        <v>1730</v>
      </c>
      <c r="H15" s="602">
        <v>45741</v>
      </c>
      <c r="I15" s="631" t="s">
        <v>1723</v>
      </c>
      <c r="J15" s="634" t="s">
        <v>1732</v>
      </c>
      <c r="K15" s="602">
        <v>45741</v>
      </c>
      <c r="L15" s="603" t="s">
        <v>1447</v>
      </c>
      <c r="M15" s="639" t="s">
        <v>1746</v>
      </c>
      <c r="N15" s="616" t="s">
        <v>1694</v>
      </c>
      <c r="P15" s="618" t="s">
        <v>1695</v>
      </c>
      <c r="S15" s="620" t="s">
        <v>1700</v>
      </c>
    </row>
    <row r="16" spans="1:19" s="600" customFormat="1" ht="18" customHeight="1">
      <c r="A16" s="553">
        <v>10</v>
      </c>
      <c r="B16" s="553" t="s">
        <v>304</v>
      </c>
      <c r="C16" s="553" t="s">
        <v>346</v>
      </c>
      <c r="D16" s="553">
        <v>3.2269999999999999</v>
      </c>
      <c r="E16" s="606">
        <f t="shared" si="0"/>
        <v>42.458999999999996</v>
      </c>
      <c r="F16" s="553" t="s">
        <v>1665</v>
      </c>
      <c r="G16" s="613" t="s">
        <v>1687</v>
      </c>
      <c r="H16" s="602">
        <v>45741</v>
      </c>
      <c r="I16" s="543"/>
      <c r="J16" s="543"/>
      <c r="K16" s="543"/>
      <c r="L16" s="603" t="s">
        <v>1447</v>
      </c>
      <c r="M16" s="614" t="s">
        <v>1689</v>
      </c>
    </row>
    <row r="17" spans="1:14" s="600" customFormat="1" ht="18" customHeight="1">
      <c r="A17" s="553">
        <v>11</v>
      </c>
      <c r="B17" s="553" t="s">
        <v>340</v>
      </c>
      <c r="C17" s="635" t="s">
        <v>533</v>
      </c>
      <c r="D17" s="553">
        <v>1.0489999999999999</v>
      </c>
      <c r="E17" s="606">
        <f t="shared" si="0"/>
        <v>43.507999999999996</v>
      </c>
      <c r="F17" s="638" t="s">
        <v>1743</v>
      </c>
      <c r="G17" s="613"/>
      <c r="H17" s="602">
        <v>45741</v>
      </c>
      <c r="I17" s="642" t="s">
        <v>1750</v>
      </c>
      <c r="J17" s="543"/>
      <c r="K17" s="543"/>
      <c r="L17" s="603" t="s">
        <v>1447</v>
      </c>
      <c r="M17" s="641" t="s">
        <v>1753</v>
      </c>
      <c r="N17" s="600">
        <v>35</v>
      </c>
    </row>
    <row r="18" spans="1:14" s="600" customFormat="1" ht="18" customHeight="1">
      <c r="A18" s="553">
        <v>12</v>
      </c>
      <c r="B18" s="553" t="s">
        <v>286</v>
      </c>
      <c r="C18" s="553" t="s">
        <v>304</v>
      </c>
      <c r="D18" s="553">
        <v>0.83199999999999996</v>
      </c>
      <c r="E18" s="606">
        <f t="shared" si="0"/>
        <v>44.339999999999996</v>
      </c>
      <c r="F18" s="553"/>
      <c r="G18" s="608"/>
      <c r="H18" s="602">
        <v>45741</v>
      </c>
      <c r="I18" s="543"/>
      <c r="J18" s="543"/>
      <c r="K18" s="543"/>
      <c r="L18" s="603" t="s">
        <v>1447</v>
      </c>
      <c r="M18" s="553"/>
    </row>
    <row r="22" spans="1:14">
      <c r="D22" s="640"/>
    </row>
  </sheetData>
  <mergeCells count="8">
    <mergeCell ref="A3:E3"/>
    <mergeCell ref="A4:M4"/>
    <mergeCell ref="B5:E5"/>
    <mergeCell ref="F5:H5"/>
    <mergeCell ref="I5:K5"/>
    <mergeCell ref="A5:A6"/>
    <mergeCell ref="L5:L6"/>
    <mergeCell ref="M5:M6"/>
  </mergeCells>
  <conditionalFormatting sqref="M3:M4">
    <cfRule type="cellIs" dxfId="0" priority="1" operator="equal">
      <formula>"Comp."</formula>
    </cfRule>
  </conditionalFormatting>
  <pageMargins left="0.7" right="0.7" top="0.75" bottom="0.75" header="0.3" footer="0.3"/>
  <pageSetup orientation="portrait"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M24"/>
  <sheetViews>
    <sheetView topLeftCell="A3" zoomScale="80" zoomScaleNormal="80" workbookViewId="0">
      <selection activeCell="B236" sqref="B236"/>
    </sheetView>
  </sheetViews>
  <sheetFormatPr defaultColWidth="9.08984375" defaultRowHeight="15.5"/>
  <cols>
    <col min="1" max="1" width="8.81640625" style="113" customWidth="1"/>
    <col min="2" max="2" width="10.08984375" style="114" customWidth="1"/>
    <col min="3" max="3" width="9.6328125" style="114" customWidth="1"/>
    <col min="4" max="4" width="11" style="114" customWidth="1"/>
    <col min="5" max="5" width="17" style="114" customWidth="1"/>
    <col min="6" max="7" width="13.453125" style="114" customWidth="1"/>
    <col min="8" max="8" width="12.6328125" style="114" customWidth="1"/>
    <col min="9" max="10" width="13.453125" style="114" customWidth="1"/>
    <col min="11" max="11" width="17.08984375" style="114" customWidth="1"/>
    <col min="12" max="12" width="50.54296875" style="114" customWidth="1"/>
    <col min="13" max="13" width="21.453125" style="114" customWidth="1"/>
    <col min="14" max="14" width="13.54296875" style="114" customWidth="1"/>
    <col min="15" max="16384" width="9.08984375" style="114"/>
  </cols>
  <sheetData>
    <row r="1" spans="1:12">
      <c r="A1" s="115" t="s">
        <v>37</v>
      </c>
    </row>
    <row r="2" spans="1:12">
      <c r="A2" s="115" t="s">
        <v>39</v>
      </c>
    </row>
    <row r="3" spans="1:12" s="112" customFormat="1" ht="16.5" customHeight="1">
      <c r="A3" s="1563" t="s">
        <v>1448</v>
      </c>
      <c r="B3" s="1564"/>
      <c r="C3" s="1564"/>
      <c r="D3" s="1564"/>
      <c r="E3" s="1564"/>
      <c r="F3" s="1564"/>
      <c r="G3" s="1564"/>
      <c r="H3" s="1564"/>
      <c r="I3" s="1564"/>
      <c r="J3" s="1564"/>
      <c r="K3" s="1564"/>
      <c r="L3" s="1564"/>
    </row>
    <row r="4" spans="1:12" s="112" customFormat="1" ht="16.5" customHeight="1">
      <c r="A4" s="1566" t="s">
        <v>1432</v>
      </c>
      <c r="B4" s="1565" t="s">
        <v>1433</v>
      </c>
      <c r="C4" s="1565"/>
      <c r="D4" s="1565"/>
      <c r="E4" s="1565" t="s">
        <v>1434</v>
      </c>
      <c r="F4" s="1565"/>
      <c r="G4" s="1565"/>
      <c r="H4" s="1565" t="s">
        <v>1435</v>
      </c>
      <c r="I4" s="1565"/>
      <c r="J4" s="1565"/>
      <c r="K4" s="1566" t="s">
        <v>1436</v>
      </c>
      <c r="L4" s="1567" t="s">
        <v>19</v>
      </c>
    </row>
    <row r="5" spans="1:12" s="112" customFormat="1">
      <c r="A5" s="1566"/>
      <c r="B5" s="116" t="s">
        <v>1437</v>
      </c>
      <c r="C5" s="116" t="s">
        <v>1438</v>
      </c>
      <c r="D5" s="117" t="s">
        <v>1439</v>
      </c>
      <c r="E5" s="116" t="s">
        <v>1441</v>
      </c>
      <c r="F5" s="116" t="s">
        <v>1442</v>
      </c>
      <c r="G5" s="116" t="s">
        <v>1443</v>
      </c>
      <c r="H5" s="116" t="s">
        <v>1441</v>
      </c>
      <c r="I5" s="116" t="s">
        <v>1442</v>
      </c>
      <c r="J5" s="116" t="s">
        <v>1443</v>
      </c>
      <c r="K5" s="1566"/>
      <c r="L5" s="1567"/>
    </row>
    <row r="6" spans="1:12" s="112" customFormat="1" ht="18" customHeight="1">
      <c r="A6" s="118">
        <v>1</v>
      </c>
      <c r="B6" s="13" t="s">
        <v>155</v>
      </c>
      <c r="C6" s="13" t="s">
        <v>350</v>
      </c>
      <c r="D6" s="13">
        <v>3.141</v>
      </c>
      <c r="E6" s="13" t="s">
        <v>1449</v>
      </c>
      <c r="F6" s="13" t="s">
        <v>312</v>
      </c>
      <c r="G6" s="119">
        <v>45436</v>
      </c>
      <c r="H6" s="13" t="s">
        <v>323</v>
      </c>
      <c r="I6" s="13" t="s">
        <v>330</v>
      </c>
      <c r="J6" s="119">
        <v>45436</v>
      </c>
      <c r="K6" s="13" t="s">
        <v>1420</v>
      </c>
      <c r="L6" s="123" t="s">
        <v>1450</v>
      </c>
    </row>
    <row r="7" spans="1:12" s="112" customFormat="1" ht="18" customHeight="1">
      <c r="A7" s="118">
        <v>2</v>
      </c>
      <c r="B7" s="13" t="s">
        <v>775</v>
      </c>
      <c r="C7" s="13" t="s">
        <v>155</v>
      </c>
      <c r="D7" s="13">
        <v>2.3439999999999999</v>
      </c>
      <c r="E7" s="13" t="s">
        <v>1294</v>
      </c>
      <c r="F7" s="13" t="s">
        <v>330</v>
      </c>
      <c r="G7" s="119">
        <v>45436</v>
      </c>
      <c r="H7" s="13" t="s">
        <v>1298</v>
      </c>
      <c r="I7" s="13" t="s">
        <v>1451</v>
      </c>
      <c r="J7" s="119">
        <v>45467</v>
      </c>
      <c r="K7" s="13" t="s">
        <v>1420</v>
      </c>
      <c r="L7" s="123" t="s">
        <v>1450</v>
      </c>
    </row>
    <row r="8" spans="1:12" s="112" customFormat="1" ht="18" customHeight="1">
      <c r="A8" s="118">
        <v>3</v>
      </c>
      <c r="B8" s="13" t="s">
        <v>1452</v>
      </c>
      <c r="C8" s="13" t="s">
        <v>775</v>
      </c>
      <c r="D8" s="13">
        <v>4.1269999999999998</v>
      </c>
      <c r="E8" s="13" t="s">
        <v>1322</v>
      </c>
      <c r="F8" s="13" t="s">
        <v>343</v>
      </c>
      <c r="G8" s="119">
        <v>45467</v>
      </c>
      <c r="H8" s="13" t="s">
        <v>1453</v>
      </c>
      <c r="I8" s="13" t="s">
        <v>1394</v>
      </c>
      <c r="J8" s="119">
        <v>45497</v>
      </c>
      <c r="K8" s="13" t="s">
        <v>1420</v>
      </c>
      <c r="L8" s="123" t="s">
        <v>1450</v>
      </c>
    </row>
    <row r="9" spans="1:12" s="112" customFormat="1" ht="18" customHeight="1">
      <c r="A9" s="118">
        <v>4</v>
      </c>
      <c r="B9" s="13" t="s">
        <v>1454</v>
      </c>
      <c r="C9" s="13" t="s">
        <v>778</v>
      </c>
      <c r="D9" s="13">
        <v>4.9000000000000004</v>
      </c>
      <c r="E9" s="13" t="s">
        <v>1302</v>
      </c>
      <c r="F9" s="13" t="s">
        <v>1394</v>
      </c>
      <c r="G9" s="119">
        <v>45497</v>
      </c>
      <c r="H9" s="13" t="s">
        <v>838</v>
      </c>
      <c r="I9" s="13" t="s">
        <v>349</v>
      </c>
      <c r="J9" s="119">
        <v>45497</v>
      </c>
      <c r="K9" s="13" t="s">
        <v>1420</v>
      </c>
      <c r="L9" s="123" t="s">
        <v>1450</v>
      </c>
    </row>
    <row r="10" spans="1:12" s="112" customFormat="1" ht="18" customHeight="1">
      <c r="A10" s="118">
        <v>5</v>
      </c>
      <c r="B10" s="13" t="s">
        <v>515</v>
      </c>
      <c r="C10" s="13" t="s">
        <v>565</v>
      </c>
      <c r="D10" s="13">
        <v>2.0129999999999999</v>
      </c>
      <c r="E10" s="13" t="s">
        <v>837</v>
      </c>
      <c r="F10" s="13" t="s">
        <v>349</v>
      </c>
      <c r="G10" s="119">
        <v>45497</v>
      </c>
      <c r="H10" s="13" t="s">
        <v>859</v>
      </c>
      <c r="I10" s="118" t="s">
        <v>356</v>
      </c>
      <c r="J10" s="120">
        <v>45528</v>
      </c>
      <c r="K10" s="13" t="s">
        <v>1420</v>
      </c>
      <c r="L10" s="123" t="s">
        <v>1450</v>
      </c>
    </row>
    <row r="11" spans="1:12" s="112" customFormat="1" ht="18" customHeight="1">
      <c r="A11" s="118">
        <v>6</v>
      </c>
      <c r="B11" s="13" t="s">
        <v>533</v>
      </c>
      <c r="C11" s="13" t="s">
        <v>515</v>
      </c>
      <c r="D11" s="13">
        <v>2.3639999999999999</v>
      </c>
      <c r="E11" s="118" t="s">
        <v>358</v>
      </c>
      <c r="F11" s="118" t="s">
        <v>873</v>
      </c>
      <c r="G11" s="120">
        <v>45528</v>
      </c>
      <c r="H11" s="118" t="s">
        <v>883</v>
      </c>
      <c r="I11" s="118" t="s">
        <v>374</v>
      </c>
      <c r="J11" s="120">
        <v>45559</v>
      </c>
      <c r="K11" s="13" t="s">
        <v>1420</v>
      </c>
      <c r="L11" s="123" t="s">
        <v>1450</v>
      </c>
    </row>
    <row r="12" spans="1:12" s="112" customFormat="1" ht="18" customHeight="1">
      <c r="A12" s="118">
        <v>7</v>
      </c>
      <c r="B12" s="13" t="s">
        <v>340</v>
      </c>
      <c r="C12" s="13" t="s">
        <v>533</v>
      </c>
      <c r="D12" s="13">
        <v>4.4029999999999996</v>
      </c>
      <c r="E12" s="118" t="s">
        <v>376</v>
      </c>
      <c r="F12" s="118" t="s">
        <v>381</v>
      </c>
      <c r="G12" s="120">
        <v>45559</v>
      </c>
      <c r="H12" s="118" t="s">
        <v>422</v>
      </c>
      <c r="I12" s="118" t="s">
        <v>420</v>
      </c>
      <c r="J12" s="120">
        <v>45589</v>
      </c>
      <c r="K12" s="13" t="s">
        <v>1420</v>
      </c>
      <c r="L12" s="123" t="s">
        <v>1450</v>
      </c>
    </row>
    <row r="13" spans="1:12" s="112" customFormat="1" ht="18" customHeight="1">
      <c r="A13" s="118">
        <v>8</v>
      </c>
      <c r="B13" s="13" t="s">
        <v>346</v>
      </c>
      <c r="C13" s="13" t="s">
        <v>340</v>
      </c>
      <c r="D13" s="13">
        <v>1.9710000000000001</v>
      </c>
      <c r="E13" s="13" t="s">
        <v>404</v>
      </c>
      <c r="F13" s="118" t="s">
        <v>1400</v>
      </c>
      <c r="G13" s="120">
        <v>45589</v>
      </c>
      <c r="H13" s="118" t="s">
        <v>426</v>
      </c>
      <c r="I13" s="118" t="s">
        <v>429</v>
      </c>
      <c r="J13" s="120">
        <v>45589</v>
      </c>
      <c r="K13" s="13" t="s">
        <v>1420</v>
      </c>
      <c r="L13" s="124" t="s">
        <v>1450</v>
      </c>
    </row>
    <row r="14" spans="1:12" s="112" customFormat="1" ht="18" customHeight="1">
      <c r="A14" s="118">
        <v>9</v>
      </c>
      <c r="B14" s="13" t="s">
        <v>852</v>
      </c>
      <c r="C14" s="13" t="s">
        <v>378</v>
      </c>
      <c r="D14" s="121">
        <v>0.49623</v>
      </c>
      <c r="E14" s="13" t="s">
        <v>449</v>
      </c>
      <c r="F14" s="118" t="s">
        <v>916</v>
      </c>
      <c r="G14" s="120">
        <v>45620</v>
      </c>
      <c r="H14" s="118" t="s">
        <v>450</v>
      </c>
      <c r="I14" s="118" t="s">
        <v>452</v>
      </c>
      <c r="J14" s="120">
        <v>45620</v>
      </c>
      <c r="K14" s="13" t="s">
        <v>1455</v>
      </c>
      <c r="L14" s="124" t="s">
        <v>1450</v>
      </c>
    </row>
    <row r="15" spans="1:12">
      <c r="A15" s="118">
        <v>10</v>
      </c>
      <c r="B15" s="118" t="s">
        <v>350</v>
      </c>
      <c r="C15" s="118" t="s">
        <v>762</v>
      </c>
      <c r="D15" s="118">
        <v>2.7970000000000002</v>
      </c>
      <c r="E15" s="13" t="s">
        <v>919</v>
      </c>
      <c r="F15" s="118" t="s">
        <v>930</v>
      </c>
      <c r="G15" s="120">
        <v>45620</v>
      </c>
      <c r="H15" s="118" t="s">
        <v>1456</v>
      </c>
      <c r="I15" s="118" t="s">
        <v>941</v>
      </c>
      <c r="J15" s="120">
        <v>45650</v>
      </c>
      <c r="K15" s="118" t="s">
        <v>1457</v>
      </c>
      <c r="L15" s="124" t="s">
        <v>1450</v>
      </c>
    </row>
    <row r="16" spans="1:12">
      <c r="A16" s="118">
        <v>11</v>
      </c>
      <c r="B16" s="13" t="s">
        <v>1458</v>
      </c>
      <c r="C16" s="13" t="s">
        <v>852</v>
      </c>
      <c r="D16" s="13">
        <v>2.589</v>
      </c>
      <c r="E16" s="13" t="s">
        <v>922</v>
      </c>
      <c r="F16" s="118" t="s">
        <v>930</v>
      </c>
      <c r="G16" s="120">
        <v>45620</v>
      </c>
      <c r="H16" s="118" t="s">
        <v>944</v>
      </c>
      <c r="I16" s="118" t="s">
        <v>463</v>
      </c>
      <c r="J16" s="120">
        <v>45650</v>
      </c>
      <c r="K16" s="13" t="s">
        <v>1455</v>
      </c>
      <c r="L16" s="124" t="s">
        <v>1450</v>
      </c>
    </row>
    <row r="17" spans="1:13">
      <c r="A17" s="118">
        <v>12</v>
      </c>
      <c r="B17" s="118" t="s">
        <v>200</v>
      </c>
      <c r="C17" s="118" t="s">
        <v>890</v>
      </c>
      <c r="D17" s="122">
        <v>0.42647000000000002</v>
      </c>
      <c r="E17" s="13" t="s">
        <v>475</v>
      </c>
      <c r="F17" s="118" t="s">
        <v>476</v>
      </c>
      <c r="G17" s="120">
        <v>45650</v>
      </c>
      <c r="H17" s="118" t="s">
        <v>476</v>
      </c>
      <c r="I17" s="118" t="s">
        <v>970</v>
      </c>
      <c r="J17" s="120">
        <v>45650</v>
      </c>
      <c r="K17" s="118" t="s">
        <v>1459</v>
      </c>
      <c r="L17" s="124" t="s">
        <v>1450</v>
      </c>
    </row>
    <row r="18" spans="1:13">
      <c r="A18" s="118">
        <v>13</v>
      </c>
      <c r="B18" s="118" t="s">
        <v>527</v>
      </c>
      <c r="C18" s="118" t="s">
        <v>421</v>
      </c>
      <c r="D18" s="118">
        <v>2.855</v>
      </c>
      <c r="E18" s="13" t="s">
        <v>951</v>
      </c>
      <c r="F18" s="118" t="s">
        <v>467</v>
      </c>
      <c r="G18" s="120">
        <v>45650</v>
      </c>
      <c r="H18" s="118" t="s">
        <v>1460</v>
      </c>
      <c r="I18" s="118" t="s">
        <v>1239</v>
      </c>
      <c r="J18" s="120">
        <v>45682</v>
      </c>
      <c r="K18" s="118" t="s">
        <v>1459</v>
      </c>
      <c r="L18" s="124" t="s">
        <v>1450</v>
      </c>
    </row>
    <row r="19" spans="1:13">
      <c r="A19" s="118">
        <v>16</v>
      </c>
      <c r="B19" s="118" t="s">
        <v>762</v>
      </c>
      <c r="C19" s="118" t="s">
        <v>416</v>
      </c>
      <c r="D19" s="118">
        <v>3.8849999999999998</v>
      </c>
      <c r="E19" s="13" t="s">
        <v>486</v>
      </c>
      <c r="F19" s="118" t="s">
        <v>496</v>
      </c>
      <c r="G19" s="120">
        <v>45682</v>
      </c>
      <c r="H19" s="118" t="s">
        <v>505</v>
      </c>
      <c r="I19" s="118" t="s">
        <v>509</v>
      </c>
      <c r="J19" s="120">
        <v>45682</v>
      </c>
      <c r="K19" s="118" t="s">
        <v>1455</v>
      </c>
      <c r="L19" s="124" t="s">
        <v>1450</v>
      </c>
    </row>
    <row r="20" spans="1:13">
      <c r="A20" s="118">
        <v>17</v>
      </c>
      <c r="B20" s="118" t="s">
        <v>493</v>
      </c>
      <c r="C20" s="118" t="s">
        <v>473</v>
      </c>
      <c r="D20" s="118">
        <v>2.0920000000000001</v>
      </c>
      <c r="E20" s="13" t="s">
        <v>957</v>
      </c>
      <c r="F20" s="118" t="s">
        <v>463</v>
      </c>
      <c r="G20" s="120">
        <v>45650</v>
      </c>
      <c r="H20" s="118" t="s">
        <v>548</v>
      </c>
      <c r="I20" s="118" t="s">
        <v>535</v>
      </c>
      <c r="J20" s="125">
        <v>45682</v>
      </c>
      <c r="K20" s="118" t="s">
        <v>1455</v>
      </c>
      <c r="L20" s="124" t="s">
        <v>1450</v>
      </c>
    </row>
    <row r="21" spans="1:13">
      <c r="A21" s="118">
        <v>18</v>
      </c>
      <c r="B21" s="118" t="s">
        <v>418</v>
      </c>
      <c r="C21" s="118" t="s">
        <v>200</v>
      </c>
      <c r="D21" s="122">
        <v>0.43754999999999999</v>
      </c>
      <c r="E21" s="13" t="s">
        <v>472</v>
      </c>
      <c r="F21" s="118" t="s">
        <v>475</v>
      </c>
      <c r="G21" s="120">
        <v>45650</v>
      </c>
      <c r="H21" s="118" t="s">
        <v>537</v>
      </c>
      <c r="I21" s="118" t="s">
        <v>539</v>
      </c>
      <c r="J21" s="125">
        <v>45682</v>
      </c>
      <c r="K21" s="118" t="s">
        <v>1459</v>
      </c>
      <c r="L21" s="124" t="s">
        <v>1450</v>
      </c>
    </row>
    <row r="22" spans="1:13">
      <c r="A22" s="118">
        <v>19</v>
      </c>
      <c r="B22" s="118" t="s">
        <v>421</v>
      </c>
      <c r="C22" s="118" t="s">
        <v>958</v>
      </c>
      <c r="D22" s="118">
        <v>3.8809999999999998</v>
      </c>
      <c r="E22" s="13" t="s">
        <v>491</v>
      </c>
      <c r="F22" s="118" t="s">
        <v>1239</v>
      </c>
      <c r="G22" s="120">
        <v>45682</v>
      </c>
      <c r="H22" s="118" t="s">
        <v>553</v>
      </c>
      <c r="I22" s="118" t="s">
        <v>556</v>
      </c>
      <c r="J22" s="125">
        <v>45683</v>
      </c>
      <c r="K22" s="118" t="s">
        <v>1459</v>
      </c>
      <c r="L22" s="124" t="s">
        <v>1450</v>
      </c>
    </row>
    <row r="23" spans="1:13">
      <c r="A23" s="118">
        <v>21</v>
      </c>
      <c r="B23" s="118" t="s">
        <v>936</v>
      </c>
      <c r="C23" s="118" t="s">
        <v>854</v>
      </c>
      <c r="D23" s="118">
        <v>4.9809999999999999</v>
      </c>
      <c r="E23" s="13" t="s">
        <v>1680</v>
      </c>
      <c r="F23" s="118" t="s">
        <v>1688</v>
      </c>
      <c r="G23" s="120">
        <v>45713</v>
      </c>
      <c r="H23" s="118" t="s">
        <v>1703</v>
      </c>
      <c r="I23" s="118" t="s">
        <v>1708</v>
      </c>
      <c r="J23" s="125">
        <v>45742</v>
      </c>
      <c r="K23" s="118" t="s">
        <v>1459</v>
      </c>
      <c r="L23" s="124" t="s">
        <v>1450</v>
      </c>
      <c r="M23" s="114" t="s">
        <v>1702</v>
      </c>
    </row>
    <row r="24" spans="1:13">
      <c r="A24" s="118">
        <v>20</v>
      </c>
      <c r="B24" s="118" t="s">
        <v>416</v>
      </c>
      <c r="C24" s="118" t="s">
        <v>265</v>
      </c>
      <c r="D24" s="118">
        <v>2.581</v>
      </c>
      <c r="E24" s="118" t="s">
        <v>537</v>
      </c>
      <c r="F24" s="118" t="s">
        <v>549</v>
      </c>
      <c r="G24" s="120">
        <v>45682</v>
      </c>
      <c r="H24" s="118"/>
      <c r="I24" s="118"/>
      <c r="J24" s="118"/>
      <c r="K24" s="118" t="s">
        <v>1455</v>
      </c>
      <c r="L24" s="126" t="s">
        <v>1737</v>
      </c>
    </row>
  </sheetData>
  <mergeCells count="7">
    <mergeCell ref="A3:L3"/>
    <mergeCell ref="B4:D4"/>
    <mergeCell ref="E4:G4"/>
    <mergeCell ref="H4:J4"/>
    <mergeCell ref="A4:A5"/>
    <mergeCell ref="K4:K5"/>
    <mergeCell ref="L4:L5"/>
  </mergeCells>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M15"/>
  <sheetViews>
    <sheetView workbookViewId="0">
      <selection activeCell="B236" sqref="B236"/>
    </sheetView>
  </sheetViews>
  <sheetFormatPr defaultColWidth="8.90625" defaultRowHeight="14.5"/>
  <cols>
    <col min="1" max="3" width="10.1796875" style="559" customWidth="1"/>
    <col min="4" max="4" width="8.54296875" style="544" customWidth="1"/>
    <col min="5" max="6" width="12.54296875" style="544" customWidth="1"/>
    <col min="7" max="7" width="11.08984375" style="552" customWidth="1"/>
    <col min="8" max="8" width="12.08984375" style="560" customWidth="1"/>
    <col min="9" max="9" width="18.08984375" style="559" customWidth="1"/>
    <col min="10" max="10" width="13.90625" style="560" customWidth="1"/>
    <col min="11" max="11" width="12.90625" style="560" customWidth="1"/>
    <col min="12" max="12" width="13.6328125" style="561" customWidth="1"/>
    <col min="13" max="13" width="23.81640625" style="544" customWidth="1"/>
    <col min="14" max="16384" width="8.90625" style="544"/>
  </cols>
  <sheetData>
    <row r="1" spans="1:13">
      <c r="A1" s="1570" t="s">
        <v>1461</v>
      </c>
      <c r="B1" s="1570"/>
      <c r="C1" s="1570"/>
      <c r="D1" s="1571"/>
      <c r="E1" s="1571"/>
      <c r="F1" s="1571"/>
      <c r="G1" s="1571"/>
      <c r="H1" s="1571"/>
      <c r="I1" s="1571"/>
      <c r="J1" s="1571"/>
      <c r="K1" s="1571"/>
      <c r="L1" s="1571"/>
    </row>
    <row r="2" spans="1:13" ht="16.25" customHeight="1">
      <c r="A2" s="1572" t="s">
        <v>39</v>
      </c>
      <c r="B2" s="1572"/>
      <c r="C2" s="1572"/>
      <c r="D2" s="1573"/>
      <c r="E2" s="1573"/>
      <c r="F2" s="1573"/>
      <c r="G2" s="1573"/>
      <c r="H2" s="1573"/>
      <c r="I2" s="1573"/>
      <c r="J2" s="1573"/>
      <c r="K2" s="1573"/>
      <c r="L2" s="1573"/>
    </row>
    <row r="3" spans="1:13">
      <c r="A3" s="1574" t="s">
        <v>1671</v>
      </c>
      <c r="B3" s="1574"/>
      <c r="C3" s="1574"/>
      <c r="D3" s="1574"/>
      <c r="E3" s="1574"/>
      <c r="F3" s="1574"/>
      <c r="G3" s="1574"/>
      <c r="H3" s="1574"/>
      <c r="I3" s="1574"/>
      <c r="J3" s="1574"/>
      <c r="K3" s="1574"/>
      <c r="L3" s="1574"/>
    </row>
    <row r="4" spans="1:13" s="552" customFormat="1" ht="61.25" customHeight="1">
      <c r="A4" s="562" t="s">
        <v>1462</v>
      </c>
      <c r="B4" s="1575" t="s">
        <v>1433</v>
      </c>
      <c r="C4" s="1575"/>
      <c r="D4" s="563" t="s">
        <v>1463</v>
      </c>
      <c r="E4" s="563" t="s">
        <v>1464</v>
      </c>
      <c r="F4" s="563" t="s">
        <v>1465</v>
      </c>
      <c r="G4" s="545" t="s">
        <v>1466</v>
      </c>
      <c r="H4" s="546" t="s">
        <v>1467</v>
      </c>
      <c r="I4" s="547" t="s">
        <v>1468</v>
      </c>
      <c r="J4" s="548" t="s">
        <v>1469</v>
      </c>
      <c r="K4" s="549" t="s">
        <v>1470</v>
      </c>
      <c r="L4" s="550" t="s">
        <v>1471</v>
      </c>
      <c r="M4" s="551" t="s">
        <v>19</v>
      </c>
    </row>
    <row r="5" spans="1:13" s="552" customFormat="1" ht="16.25" customHeight="1">
      <c r="A5" s="594">
        <v>1</v>
      </c>
      <c r="B5" s="565" t="s">
        <v>340</v>
      </c>
      <c r="C5" s="565" t="s">
        <v>533</v>
      </c>
      <c r="D5" s="595">
        <v>4.4029999999999996</v>
      </c>
      <c r="E5" s="565">
        <v>4.6529999999999996</v>
      </c>
      <c r="F5" s="571" t="s">
        <v>520</v>
      </c>
      <c r="G5" s="571" t="s">
        <v>517</v>
      </c>
      <c r="H5" s="567"/>
      <c r="I5" s="567"/>
      <c r="J5" s="568" t="s">
        <v>1472</v>
      </c>
      <c r="K5" s="568"/>
      <c r="L5" s="572"/>
      <c r="M5" s="555" t="s">
        <v>1445</v>
      </c>
    </row>
    <row r="6" spans="1:13" s="552" customFormat="1" ht="16.25" customHeight="1">
      <c r="A6" s="564">
        <f t="shared" ref="A6:A12" si="0">A5+1</f>
        <v>2</v>
      </c>
      <c r="B6" s="565" t="s">
        <v>533</v>
      </c>
      <c r="C6" s="565" t="s">
        <v>565</v>
      </c>
      <c r="D6" s="576">
        <v>4.3769999999999998</v>
      </c>
      <c r="E6" s="565">
        <v>4.6269999999999998</v>
      </c>
      <c r="F6" s="566" t="s">
        <v>528</v>
      </c>
      <c r="G6" s="566" t="s">
        <v>532</v>
      </c>
      <c r="H6" s="567"/>
      <c r="I6" s="567"/>
      <c r="J6" s="568" t="s">
        <v>1472</v>
      </c>
      <c r="K6" s="568"/>
      <c r="L6" s="570"/>
      <c r="M6" s="554" t="s">
        <v>1445</v>
      </c>
    </row>
    <row r="7" spans="1:13" s="552" customFormat="1" ht="16.25" customHeight="1">
      <c r="A7" s="564">
        <f t="shared" si="0"/>
        <v>3</v>
      </c>
      <c r="B7" s="574" t="s">
        <v>565</v>
      </c>
      <c r="C7" s="574" t="s">
        <v>778</v>
      </c>
      <c r="D7" s="576">
        <v>4.9000000000000004</v>
      </c>
      <c r="E7" s="574">
        <v>5.16</v>
      </c>
      <c r="F7" s="566" t="s">
        <v>537</v>
      </c>
      <c r="G7" s="566" t="s">
        <v>539</v>
      </c>
      <c r="H7" s="567"/>
      <c r="I7" s="567"/>
      <c r="J7" s="568" t="s">
        <v>1472</v>
      </c>
      <c r="K7" s="569"/>
      <c r="L7" s="572"/>
      <c r="M7" s="554" t="s">
        <v>1445</v>
      </c>
    </row>
    <row r="8" spans="1:13" s="552" customFormat="1" ht="16.25" customHeight="1">
      <c r="A8" s="564">
        <f t="shared" si="0"/>
        <v>4</v>
      </c>
      <c r="B8" s="565" t="s">
        <v>778</v>
      </c>
      <c r="C8" s="565" t="s">
        <v>775</v>
      </c>
      <c r="D8" s="576">
        <v>4.1269999999999998</v>
      </c>
      <c r="E8" s="565">
        <v>4.3719999999999999</v>
      </c>
      <c r="F8" s="566" t="s">
        <v>546</v>
      </c>
      <c r="G8" s="566" t="s">
        <v>552</v>
      </c>
      <c r="H8" s="567"/>
      <c r="I8" s="567"/>
      <c r="J8" s="568" t="s">
        <v>1472</v>
      </c>
      <c r="K8" s="569"/>
      <c r="L8" s="570"/>
      <c r="M8" s="554" t="s">
        <v>1445</v>
      </c>
    </row>
    <row r="9" spans="1:13" s="552" customFormat="1" ht="16.25" customHeight="1">
      <c r="A9" s="564">
        <f t="shared" si="0"/>
        <v>5</v>
      </c>
      <c r="B9" s="565" t="s">
        <v>775</v>
      </c>
      <c r="C9" s="565" t="s">
        <v>155</v>
      </c>
      <c r="D9" s="576">
        <v>1.954</v>
      </c>
      <c r="E9" s="565">
        <v>2.5529999999999999</v>
      </c>
      <c r="F9" s="566" t="s">
        <v>553</v>
      </c>
      <c r="G9" s="566" t="s">
        <v>556</v>
      </c>
      <c r="H9" s="567"/>
      <c r="I9" s="567"/>
      <c r="J9" s="568" t="s">
        <v>1472</v>
      </c>
      <c r="K9" s="569"/>
      <c r="L9" s="570"/>
      <c r="M9" s="554" t="s">
        <v>1445</v>
      </c>
    </row>
    <row r="10" spans="1:13" s="552" customFormat="1" ht="16.25" customHeight="1">
      <c r="A10" s="564">
        <f t="shared" si="0"/>
        <v>6</v>
      </c>
      <c r="B10" s="565" t="s">
        <v>155</v>
      </c>
      <c r="C10" s="565" t="s">
        <v>350</v>
      </c>
      <c r="D10" s="576">
        <v>3.141</v>
      </c>
      <c r="E10" s="565">
        <v>3.3650000000000002</v>
      </c>
      <c r="F10" s="566" t="s">
        <v>978</v>
      </c>
      <c r="G10" s="566" t="s">
        <v>558</v>
      </c>
      <c r="H10" s="567"/>
      <c r="I10" s="567"/>
      <c r="J10" s="568" t="s">
        <v>1472</v>
      </c>
      <c r="K10" s="569"/>
      <c r="L10" s="570"/>
      <c r="M10" s="554" t="s">
        <v>1445</v>
      </c>
    </row>
    <row r="11" spans="1:13" s="552" customFormat="1" ht="16.25" customHeight="1">
      <c r="A11" s="564">
        <f t="shared" si="0"/>
        <v>7</v>
      </c>
      <c r="B11" s="565" t="s">
        <v>350</v>
      </c>
      <c r="C11" s="565" t="s">
        <v>762</v>
      </c>
      <c r="D11" s="576">
        <v>2.7890000000000001</v>
      </c>
      <c r="E11" s="565">
        <v>3.0150000000000001</v>
      </c>
      <c r="F11" s="566" t="s">
        <v>563</v>
      </c>
      <c r="G11" s="566" t="s">
        <v>975</v>
      </c>
      <c r="H11" s="567"/>
      <c r="I11" s="567"/>
      <c r="J11" s="568" t="s">
        <v>1472</v>
      </c>
      <c r="K11" s="569"/>
      <c r="L11" s="570"/>
      <c r="M11" s="554" t="s">
        <v>1445</v>
      </c>
    </row>
    <row r="12" spans="1:13" s="552" customFormat="1" ht="16.25" customHeight="1">
      <c r="A12" s="564">
        <f t="shared" si="0"/>
        <v>8</v>
      </c>
      <c r="B12" s="565" t="s">
        <v>762</v>
      </c>
      <c r="C12" s="565" t="s">
        <v>416</v>
      </c>
      <c r="D12" s="576">
        <v>3.8849999999999998</v>
      </c>
      <c r="E12" s="565">
        <v>4.1239999999999997</v>
      </c>
      <c r="F12" s="566" t="s">
        <v>979</v>
      </c>
      <c r="G12" s="566" t="s">
        <v>1403</v>
      </c>
      <c r="H12" s="567"/>
      <c r="I12" s="567"/>
      <c r="J12" s="568" t="s">
        <v>1472</v>
      </c>
      <c r="K12" s="569"/>
      <c r="L12" s="570"/>
      <c r="M12" s="554" t="s">
        <v>1445</v>
      </c>
    </row>
    <row r="13" spans="1:13" s="552" customFormat="1" ht="16.25" customHeight="1">
      <c r="A13" s="577"/>
      <c r="B13" s="578"/>
      <c r="C13" s="578"/>
      <c r="D13" s="579"/>
      <c r="E13" s="579"/>
      <c r="F13" s="580"/>
      <c r="G13" s="581"/>
      <c r="H13" s="582"/>
      <c r="I13" s="582"/>
      <c r="J13" s="583"/>
      <c r="K13" s="583"/>
      <c r="L13" s="584"/>
      <c r="M13" s="556"/>
    </row>
    <row r="14" spans="1:13" s="552" customFormat="1" ht="17.399999999999999" customHeight="1">
      <c r="A14" s="1576" t="s">
        <v>1473</v>
      </c>
      <c r="B14" s="1577"/>
      <c r="C14" s="1577"/>
      <c r="D14" s="585">
        <f>SUM(D5:D13)</f>
        <v>29.576000000000001</v>
      </c>
      <c r="E14" s="585">
        <f>SUM(E5:E13)</f>
        <v>31.869</v>
      </c>
      <c r="F14" s="586"/>
      <c r="G14" s="587"/>
      <c r="H14" s="587"/>
      <c r="I14" s="587"/>
      <c r="J14" s="588"/>
      <c r="K14" s="588"/>
      <c r="L14" s="589"/>
      <c r="M14" s="557"/>
    </row>
    <row r="15" spans="1:13" s="552" customFormat="1" ht="16.75" customHeight="1">
      <c r="A15" s="1568" t="s">
        <v>1474</v>
      </c>
      <c r="B15" s="1569"/>
      <c r="C15" s="1569"/>
      <c r="D15" s="590">
        <f>D14</f>
        <v>29.576000000000001</v>
      </c>
      <c r="E15" s="590">
        <f>E14</f>
        <v>31.869</v>
      </c>
      <c r="F15" s="590"/>
      <c r="G15" s="591"/>
      <c r="H15" s="591"/>
      <c r="I15" s="591"/>
      <c r="J15" s="592"/>
      <c r="K15" s="592"/>
      <c r="L15" s="593"/>
      <c r="M15" s="558"/>
    </row>
  </sheetData>
  <mergeCells count="6">
    <mergeCell ref="A15:C15"/>
    <mergeCell ref="A1:L1"/>
    <mergeCell ref="A2:L2"/>
    <mergeCell ref="A3:L3"/>
    <mergeCell ref="B4:C4"/>
    <mergeCell ref="A14:C14"/>
  </mergeCells>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C4282-7864-4E04-B016-F8311171F88F}">
  <dimension ref="A1:M17"/>
  <sheetViews>
    <sheetView workbookViewId="0">
      <selection activeCell="B236" sqref="B236"/>
    </sheetView>
  </sheetViews>
  <sheetFormatPr defaultColWidth="8.90625" defaultRowHeight="14.5"/>
  <cols>
    <col min="1" max="3" width="10.1796875" style="559" customWidth="1"/>
    <col min="4" max="4" width="8.54296875" style="544" customWidth="1"/>
    <col min="5" max="6" width="12.54296875" style="544" customWidth="1"/>
    <col min="7" max="7" width="11.08984375" style="552" customWidth="1"/>
    <col min="8" max="8" width="12.08984375" style="560" customWidth="1"/>
    <col min="9" max="9" width="18.08984375" style="559" customWidth="1"/>
    <col min="10" max="10" width="13.90625" style="560" customWidth="1"/>
    <col min="11" max="11" width="12.90625" style="560" customWidth="1"/>
    <col min="12" max="12" width="13.6328125" style="561" customWidth="1"/>
    <col min="13" max="13" width="30" style="544" bestFit="1" customWidth="1"/>
    <col min="14" max="16384" width="8.90625" style="544"/>
  </cols>
  <sheetData>
    <row r="1" spans="1:13">
      <c r="A1" s="1570" t="s">
        <v>1461</v>
      </c>
      <c r="B1" s="1570"/>
      <c r="C1" s="1570"/>
      <c r="D1" s="1571"/>
      <c r="E1" s="1571"/>
      <c r="F1" s="1571"/>
      <c r="G1" s="1571"/>
      <c r="H1" s="1571"/>
      <c r="I1" s="1571"/>
      <c r="J1" s="1571"/>
      <c r="K1" s="1571"/>
      <c r="L1" s="1571"/>
    </row>
    <row r="2" spans="1:13" ht="16.25" customHeight="1">
      <c r="A2" s="1572" t="s">
        <v>39</v>
      </c>
      <c r="B2" s="1572"/>
      <c r="C2" s="1572"/>
      <c r="D2" s="1573"/>
      <c r="E2" s="1573"/>
      <c r="F2" s="1573"/>
      <c r="G2" s="1573"/>
      <c r="H2" s="1573"/>
      <c r="I2" s="1573"/>
      <c r="J2" s="1573"/>
      <c r="K2" s="1573"/>
      <c r="L2" s="1573"/>
    </row>
    <row r="3" spans="1:13" ht="15" thickBot="1">
      <c r="A3" s="1574" t="s">
        <v>1672</v>
      </c>
      <c r="B3" s="1574"/>
      <c r="C3" s="1574"/>
      <c r="D3" s="1574"/>
      <c r="E3" s="1574"/>
      <c r="F3" s="1574"/>
      <c r="G3" s="1574"/>
      <c r="H3" s="1574"/>
      <c r="I3" s="1574"/>
      <c r="J3" s="1574"/>
      <c r="K3" s="1574"/>
      <c r="L3" s="1574"/>
    </row>
    <row r="4" spans="1:13" s="552" customFormat="1" ht="61.25" customHeight="1" thickBot="1">
      <c r="A4" s="562" t="s">
        <v>1462</v>
      </c>
      <c r="B4" s="1575" t="s">
        <v>1433</v>
      </c>
      <c r="C4" s="1575"/>
      <c r="D4" s="563" t="s">
        <v>1463</v>
      </c>
      <c r="E4" s="563" t="s">
        <v>1464</v>
      </c>
      <c r="F4" s="563" t="s">
        <v>1465</v>
      </c>
      <c r="G4" s="545" t="s">
        <v>1466</v>
      </c>
      <c r="H4" s="546" t="s">
        <v>1467</v>
      </c>
      <c r="I4" s="547" t="s">
        <v>1468</v>
      </c>
      <c r="J4" s="548" t="s">
        <v>1469</v>
      </c>
      <c r="K4" s="549" t="s">
        <v>1470</v>
      </c>
      <c r="L4" s="550" t="s">
        <v>1471</v>
      </c>
      <c r="M4" s="551" t="s">
        <v>19</v>
      </c>
    </row>
    <row r="5" spans="1:13" s="552" customFormat="1" ht="16.25" customHeight="1">
      <c r="A5" s="564">
        <v>1</v>
      </c>
      <c r="B5" s="553" t="s">
        <v>416</v>
      </c>
      <c r="C5" s="553" t="s">
        <v>89</v>
      </c>
      <c r="D5" s="553">
        <v>3.3370000000000002</v>
      </c>
      <c r="E5" s="575"/>
      <c r="F5" s="566" t="s">
        <v>1673</v>
      </c>
      <c r="G5" s="566" t="s">
        <v>1674</v>
      </c>
      <c r="H5" s="626" t="s">
        <v>1711</v>
      </c>
      <c r="I5" s="567"/>
      <c r="J5" s="568" t="s">
        <v>1472</v>
      </c>
      <c r="K5" s="569"/>
      <c r="L5" s="627" t="s">
        <v>1713</v>
      </c>
      <c r="M5" s="554" t="s">
        <v>1677</v>
      </c>
    </row>
    <row r="6" spans="1:13" s="552" customFormat="1" ht="16.25" customHeight="1">
      <c r="A6" s="564">
        <f>A5+1</f>
        <v>2</v>
      </c>
      <c r="B6" s="553" t="s">
        <v>89</v>
      </c>
      <c r="C6" s="553" t="s">
        <v>265</v>
      </c>
      <c r="D6" s="553">
        <v>3.778</v>
      </c>
      <c r="E6" s="575"/>
      <c r="F6" s="566" t="s">
        <v>1678</v>
      </c>
      <c r="G6" s="610" t="s">
        <v>1680</v>
      </c>
      <c r="H6" s="621" t="s">
        <v>1697</v>
      </c>
      <c r="I6" s="567"/>
      <c r="J6" s="568" t="s">
        <v>1472</v>
      </c>
      <c r="K6" s="569"/>
      <c r="L6" s="627" t="s">
        <v>1713</v>
      </c>
      <c r="M6" s="554" t="s">
        <v>1677</v>
      </c>
    </row>
    <row r="7" spans="1:13" s="552" customFormat="1" ht="16.25" customHeight="1">
      <c r="A7" s="564">
        <f t="shared" ref="A7:A11" si="0">A6+1</f>
        <v>3</v>
      </c>
      <c r="B7" s="553" t="s">
        <v>265</v>
      </c>
      <c r="C7" s="553" t="s">
        <v>148</v>
      </c>
      <c r="D7" s="553">
        <v>4.8769999999999998</v>
      </c>
      <c r="E7" s="575"/>
      <c r="F7" s="611" t="s">
        <v>1682</v>
      </c>
      <c r="G7" s="612" t="s">
        <v>1683</v>
      </c>
      <c r="H7" s="567"/>
      <c r="I7" s="567"/>
      <c r="J7" s="568" t="s">
        <v>1472</v>
      </c>
      <c r="K7" s="568"/>
      <c r="L7" s="572"/>
      <c r="M7" s="554" t="s">
        <v>1677</v>
      </c>
    </row>
    <row r="8" spans="1:13" s="552" customFormat="1" ht="16.25" customHeight="1">
      <c r="A8" s="564">
        <f t="shared" si="0"/>
        <v>4</v>
      </c>
      <c r="B8" s="553" t="s">
        <v>148</v>
      </c>
      <c r="C8" s="553" t="s">
        <v>254</v>
      </c>
      <c r="D8" s="573">
        <v>4.5679999999999996</v>
      </c>
      <c r="E8" s="575"/>
      <c r="F8" s="613" t="s">
        <v>1687</v>
      </c>
      <c r="G8" s="613" t="s">
        <v>1687</v>
      </c>
      <c r="H8" s="622" t="s">
        <v>1701</v>
      </c>
      <c r="I8" s="567"/>
      <c r="J8" s="568" t="s">
        <v>1472</v>
      </c>
      <c r="K8" s="568"/>
      <c r="L8" s="627" t="s">
        <v>1713</v>
      </c>
      <c r="M8" s="554" t="s">
        <v>1677</v>
      </c>
    </row>
    <row r="9" spans="1:13" s="552" customFormat="1" ht="16.25" customHeight="1">
      <c r="A9" s="564">
        <f t="shared" si="0"/>
        <v>5</v>
      </c>
      <c r="B9" s="553" t="s">
        <v>254</v>
      </c>
      <c r="C9" s="553" t="s">
        <v>211</v>
      </c>
      <c r="D9" s="553">
        <v>4.8630000000000004</v>
      </c>
      <c r="E9" s="575"/>
      <c r="F9" s="617" t="s">
        <v>1693</v>
      </c>
      <c r="G9" s="619" t="s">
        <v>1696</v>
      </c>
      <c r="H9" s="567"/>
      <c r="I9" s="567"/>
      <c r="J9" s="568" t="s">
        <v>1472</v>
      </c>
      <c r="K9" s="569"/>
      <c r="L9" s="572"/>
      <c r="M9" s="554" t="s">
        <v>1677</v>
      </c>
    </row>
    <row r="10" spans="1:13" s="552" customFormat="1" ht="16.25" customHeight="1">
      <c r="A10" s="564">
        <f t="shared" si="0"/>
        <v>6</v>
      </c>
      <c r="B10" s="553" t="s">
        <v>211</v>
      </c>
      <c r="C10" s="553" t="s">
        <v>111</v>
      </c>
      <c r="D10" s="553">
        <v>3.7109999999999999</v>
      </c>
      <c r="E10" s="575"/>
      <c r="F10" s="623" t="s">
        <v>1706</v>
      </c>
      <c r="G10" s="625" t="s">
        <v>1708</v>
      </c>
      <c r="H10" s="567"/>
      <c r="I10" s="567"/>
      <c r="J10" s="568" t="s">
        <v>1472</v>
      </c>
      <c r="K10" s="569"/>
      <c r="L10" s="570"/>
      <c r="M10" s="554" t="s">
        <v>1677</v>
      </c>
    </row>
    <row r="11" spans="1:13" s="552" customFormat="1" ht="16.25" customHeight="1">
      <c r="A11" s="564">
        <f t="shared" si="0"/>
        <v>7</v>
      </c>
      <c r="B11" s="553" t="s">
        <v>111</v>
      </c>
      <c r="C11" s="553" t="s">
        <v>242</v>
      </c>
      <c r="D11" s="553">
        <v>4.9180000000000001</v>
      </c>
      <c r="E11" s="575"/>
      <c r="F11" s="636" t="s">
        <v>1710</v>
      </c>
      <c r="G11" s="636" t="s">
        <v>1710</v>
      </c>
      <c r="H11" s="567"/>
      <c r="I11" s="567"/>
      <c r="J11" s="568" t="s">
        <v>1472</v>
      </c>
      <c r="K11" s="569"/>
      <c r="L11" s="570"/>
      <c r="M11" s="554" t="s">
        <v>1677</v>
      </c>
    </row>
    <row r="12" spans="1:13" s="552" customFormat="1" ht="16.25" customHeight="1">
      <c r="A12" s="564"/>
      <c r="B12" s="575"/>
      <c r="C12" s="575"/>
      <c r="D12" s="576"/>
      <c r="E12" s="575"/>
      <c r="F12" s="566"/>
      <c r="G12" s="566"/>
      <c r="H12" s="567"/>
      <c r="I12" s="567"/>
      <c r="J12" s="568"/>
      <c r="K12" s="569"/>
      <c r="L12" s="570"/>
      <c r="M12" s="554"/>
    </row>
    <row r="13" spans="1:13" s="552" customFormat="1" ht="16.25" customHeight="1" thickBot="1">
      <c r="A13" s="577"/>
      <c r="B13" s="578"/>
      <c r="C13" s="578"/>
      <c r="D13" s="579"/>
      <c r="E13" s="579"/>
      <c r="F13" s="580"/>
      <c r="G13" s="581"/>
      <c r="H13" s="582"/>
      <c r="I13" s="582"/>
      <c r="J13" s="583"/>
      <c r="K13" s="583"/>
      <c r="L13" s="584"/>
      <c r="M13" s="556"/>
    </row>
    <row r="14" spans="1:13" s="552" customFormat="1" ht="17.399999999999999" customHeight="1">
      <c r="A14" s="1576" t="s">
        <v>1473</v>
      </c>
      <c r="B14" s="1577"/>
      <c r="C14" s="1577"/>
      <c r="D14" s="585">
        <f>SUM(D5:D13)</f>
        <v>30.052</v>
      </c>
      <c r="E14" s="585">
        <f>SUM(E7:E13)</f>
        <v>0</v>
      </c>
      <c r="F14" s="586"/>
      <c r="G14" s="587"/>
      <c r="H14" s="587"/>
      <c r="I14" s="587"/>
      <c r="J14" s="588"/>
      <c r="K14" s="588"/>
      <c r="L14" s="589"/>
      <c r="M14" s="557"/>
    </row>
    <row r="15" spans="1:13" s="552" customFormat="1" ht="16.75" customHeight="1" thickBot="1">
      <c r="A15" s="1568" t="s">
        <v>1474</v>
      </c>
      <c r="B15" s="1569"/>
      <c r="C15" s="1569"/>
      <c r="D15" s="590">
        <f>D14</f>
        <v>30.052</v>
      </c>
      <c r="E15" s="590">
        <f>E14</f>
        <v>0</v>
      </c>
      <c r="F15" s="590"/>
      <c r="G15" s="591"/>
      <c r="H15" s="591"/>
      <c r="I15" s="591"/>
      <c r="J15" s="592"/>
      <c r="K15" s="592"/>
      <c r="L15" s="593"/>
      <c r="M15" s="558"/>
    </row>
    <row r="17" spans="4:4" s="560" customFormat="1">
      <c r="D17" s="544">
        <v>31.869</v>
      </c>
    </row>
  </sheetData>
  <mergeCells count="6">
    <mergeCell ref="A15:C15"/>
    <mergeCell ref="A1:L1"/>
    <mergeCell ref="A2:L2"/>
    <mergeCell ref="A3:L3"/>
    <mergeCell ref="B4:C4"/>
    <mergeCell ref="A14:C14"/>
  </mergeCells>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S21"/>
  <sheetViews>
    <sheetView zoomScale="80" zoomScaleNormal="80" workbookViewId="0">
      <selection activeCell="H15" sqref="H15"/>
    </sheetView>
  </sheetViews>
  <sheetFormatPr defaultColWidth="9" defaultRowHeight="14.5"/>
  <cols>
    <col min="1" max="1" width="4.08984375" customWidth="1"/>
    <col min="2" max="2" width="37" customWidth="1"/>
    <col min="3" max="3" width="6.6328125" customWidth="1"/>
    <col min="4" max="4" width="7.08984375" customWidth="1"/>
    <col min="6" max="6" width="11.08984375" customWidth="1"/>
    <col min="7" max="7" width="11.6328125" customWidth="1"/>
    <col min="8" max="8" width="29.36328125" customWidth="1"/>
    <col min="9" max="9" width="13.6328125" customWidth="1"/>
    <col min="10" max="10" width="0.90625" customWidth="1"/>
    <col min="11" max="12" width="6.90625" customWidth="1"/>
    <col min="14" max="14" width="11.36328125" customWidth="1"/>
    <col min="15" max="15" width="11.90625" customWidth="1"/>
    <col min="16" max="16" width="22" customWidth="1"/>
    <col min="17" max="17" width="17.08984375" customWidth="1"/>
  </cols>
  <sheetData>
    <row r="1" spans="1:19" ht="18.5">
      <c r="A1" s="1578" t="s">
        <v>1475</v>
      </c>
      <c r="B1" s="1579"/>
      <c r="C1" s="1579"/>
      <c r="D1" s="1579"/>
      <c r="E1" s="1579"/>
      <c r="F1" s="1579"/>
      <c r="G1" s="1579"/>
      <c r="H1" s="1579"/>
      <c r="I1" s="1579"/>
      <c r="J1" s="1579"/>
      <c r="K1" s="1579"/>
      <c r="L1" s="1579"/>
      <c r="M1" s="1579"/>
      <c r="N1" s="1579"/>
      <c r="O1" s="1579"/>
      <c r="P1" s="1579"/>
      <c r="Q1" s="1580"/>
    </row>
    <row r="2" spans="1:19" ht="18.5">
      <c r="A2" s="1601" t="s">
        <v>1476</v>
      </c>
      <c r="B2" s="1604" t="s">
        <v>1477</v>
      </c>
      <c r="C2" s="1581" t="s">
        <v>1478</v>
      </c>
      <c r="D2" s="1582"/>
      <c r="E2" s="1582"/>
      <c r="F2" s="1582"/>
      <c r="G2" s="1582"/>
      <c r="H2" s="1582"/>
      <c r="I2" s="1583"/>
      <c r="J2" s="60"/>
      <c r="K2" s="1584" t="s">
        <v>1479</v>
      </c>
      <c r="L2" s="1585"/>
      <c r="M2" s="1585"/>
      <c r="N2" s="1585"/>
      <c r="O2" s="1585"/>
      <c r="P2" s="1585"/>
      <c r="Q2" s="1586"/>
    </row>
    <row r="3" spans="1:19" ht="29.25" customHeight="1">
      <c r="A3" s="1602"/>
      <c r="B3" s="1605"/>
      <c r="C3" s="1587" t="s">
        <v>1433</v>
      </c>
      <c r="D3" s="1506"/>
      <c r="E3" s="1504" t="s">
        <v>1480</v>
      </c>
      <c r="F3" s="1504" t="s">
        <v>1481</v>
      </c>
      <c r="G3" s="1504" t="s">
        <v>1482</v>
      </c>
      <c r="H3" s="1591" t="s">
        <v>1483</v>
      </c>
      <c r="I3" s="1593" t="s">
        <v>19</v>
      </c>
      <c r="J3" s="61"/>
      <c r="K3" s="1588" t="s">
        <v>1433</v>
      </c>
      <c r="L3" s="1589"/>
      <c r="M3" s="1609" t="s">
        <v>1480</v>
      </c>
      <c r="N3" s="1609" t="s">
        <v>1481</v>
      </c>
      <c r="O3" s="1609" t="s">
        <v>1482</v>
      </c>
      <c r="P3" s="1610" t="s">
        <v>1483</v>
      </c>
      <c r="Q3" s="1595" t="s">
        <v>19</v>
      </c>
    </row>
    <row r="4" spans="1:19">
      <c r="A4" s="1603"/>
      <c r="B4" s="1606"/>
      <c r="C4" s="25" t="s">
        <v>1437</v>
      </c>
      <c r="D4" s="26" t="s">
        <v>1438</v>
      </c>
      <c r="E4" s="1590"/>
      <c r="F4" s="1590"/>
      <c r="G4" s="1590"/>
      <c r="H4" s="1592"/>
      <c r="I4" s="1594"/>
      <c r="J4" s="62"/>
      <c r="K4" s="25" t="s">
        <v>1437</v>
      </c>
      <c r="L4" s="26" t="s">
        <v>1438</v>
      </c>
      <c r="M4" s="1590"/>
      <c r="N4" s="1590"/>
      <c r="O4" s="1590"/>
      <c r="P4" s="1592"/>
      <c r="Q4" s="1594"/>
    </row>
    <row r="5" spans="1:19">
      <c r="A5" s="27" t="s">
        <v>1007</v>
      </c>
      <c r="B5" s="28" t="s">
        <v>1484</v>
      </c>
      <c r="C5" s="1596"/>
      <c r="D5" s="1597"/>
      <c r="E5" s="29"/>
      <c r="F5" s="29"/>
      <c r="G5" s="29"/>
      <c r="H5" s="30"/>
      <c r="I5" s="63"/>
      <c r="J5" s="64"/>
      <c r="K5" s="65"/>
      <c r="L5" s="66"/>
      <c r="M5" s="66"/>
      <c r="N5" s="66"/>
      <c r="O5" s="66"/>
      <c r="P5" s="66"/>
      <c r="Q5" s="106"/>
    </row>
    <row r="6" spans="1:19" ht="29">
      <c r="A6" s="31">
        <v>1</v>
      </c>
      <c r="B6" s="32" t="s">
        <v>1485</v>
      </c>
      <c r="C6" s="31" t="s">
        <v>1486</v>
      </c>
      <c r="D6" s="33" t="s">
        <v>1487</v>
      </c>
      <c r="E6" s="33" t="s">
        <v>1488</v>
      </c>
      <c r="F6" s="33"/>
      <c r="G6" s="33"/>
      <c r="H6" s="34" t="s">
        <v>1489</v>
      </c>
      <c r="I6" s="67"/>
      <c r="J6" s="68"/>
      <c r="K6" s="31" t="s">
        <v>1490</v>
      </c>
      <c r="L6" s="33" t="s">
        <v>1491</v>
      </c>
      <c r="M6" s="69" t="s">
        <v>1488</v>
      </c>
      <c r="N6" s="12"/>
      <c r="O6" s="33" t="s">
        <v>1492</v>
      </c>
      <c r="P6" s="70"/>
      <c r="Q6" s="107"/>
      <c r="S6" t="s">
        <v>1493</v>
      </c>
    </row>
    <row r="7" spans="1:19" ht="29">
      <c r="A7" s="31">
        <v>2</v>
      </c>
      <c r="B7" s="32" t="s">
        <v>1494</v>
      </c>
      <c r="C7" s="31" t="s">
        <v>1495</v>
      </c>
      <c r="D7" s="33" t="s">
        <v>1490</v>
      </c>
      <c r="E7" s="33" t="s">
        <v>1488</v>
      </c>
      <c r="F7" s="35">
        <v>45285</v>
      </c>
      <c r="G7" s="35"/>
      <c r="H7" s="34" t="s">
        <v>1496</v>
      </c>
      <c r="I7" s="71"/>
      <c r="J7" s="72"/>
      <c r="K7" s="73" t="s">
        <v>1497</v>
      </c>
      <c r="L7" s="74" t="s">
        <v>1498</v>
      </c>
      <c r="M7" s="33" t="s">
        <v>1488</v>
      </c>
      <c r="N7" s="12"/>
      <c r="O7" s="33" t="s">
        <v>1499</v>
      </c>
      <c r="P7" s="75"/>
      <c r="Q7" s="107"/>
    </row>
    <row r="8" spans="1:19" ht="29">
      <c r="A8" s="36">
        <v>3</v>
      </c>
      <c r="B8" s="37" t="s">
        <v>1500</v>
      </c>
      <c r="C8" s="36" t="s">
        <v>1501</v>
      </c>
      <c r="D8" s="38" t="s">
        <v>1502</v>
      </c>
      <c r="E8" s="38" t="s">
        <v>1488</v>
      </c>
      <c r="F8" s="39">
        <v>45243</v>
      </c>
      <c r="G8" s="39"/>
      <c r="H8" s="40" t="s">
        <v>1503</v>
      </c>
      <c r="I8" s="76"/>
      <c r="J8" s="77"/>
      <c r="K8" s="78" t="s">
        <v>1504</v>
      </c>
      <c r="L8" s="79" t="s">
        <v>1505</v>
      </c>
      <c r="M8" s="38" t="s">
        <v>1488</v>
      </c>
      <c r="N8" s="53">
        <v>45335</v>
      </c>
      <c r="O8" s="80"/>
      <c r="P8" s="40" t="s">
        <v>1503</v>
      </c>
      <c r="Q8" s="108"/>
    </row>
    <row r="9" spans="1:19">
      <c r="A9" s="41" t="s">
        <v>1008</v>
      </c>
      <c r="B9" s="42" t="s">
        <v>1506</v>
      </c>
      <c r="C9" s="1598"/>
      <c r="D9" s="1599"/>
      <c r="E9" s="43"/>
      <c r="F9" s="43"/>
      <c r="G9" s="43"/>
      <c r="H9" s="44"/>
      <c r="I9" s="81"/>
      <c r="J9" s="82"/>
      <c r="K9" s="83"/>
      <c r="L9" s="84"/>
      <c r="M9" s="84"/>
      <c r="N9" s="84"/>
      <c r="O9" s="84"/>
      <c r="P9" s="84"/>
      <c r="Q9" s="109"/>
    </row>
    <row r="10" spans="1:19" ht="29">
      <c r="A10" s="45">
        <v>1</v>
      </c>
      <c r="B10" s="46" t="s">
        <v>1507</v>
      </c>
      <c r="C10" s="45" t="s">
        <v>1508</v>
      </c>
      <c r="D10" s="47" t="s">
        <v>1509</v>
      </c>
      <c r="E10" s="47" t="s">
        <v>1510</v>
      </c>
      <c r="F10" s="48"/>
      <c r="G10" s="48"/>
      <c r="H10" s="34" t="s">
        <v>1511</v>
      </c>
      <c r="I10" s="85"/>
      <c r="J10" s="86"/>
      <c r="K10" s="87"/>
      <c r="L10" s="88"/>
      <c r="M10" s="88"/>
      <c r="N10" s="88"/>
      <c r="O10" s="88"/>
      <c r="P10" s="88"/>
      <c r="Q10" s="110"/>
    </row>
    <row r="11" spans="1:19">
      <c r="A11" s="41" t="s">
        <v>1009</v>
      </c>
      <c r="B11" s="42" t="s">
        <v>1512</v>
      </c>
      <c r="C11" s="1598"/>
      <c r="D11" s="1599"/>
      <c r="E11" s="43"/>
      <c r="F11" s="43"/>
      <c r="G11" s="43"/>
      <c r="H11" s="49"/>
      <c r="I11" s="81"/>
      <c r="J11" s="82"/>
      <c r="K11" s="83"/>
      <c r="L11" s="84"/>
      <c r="M11" s="84"/>
      <c r="N11" s="84"/>
      <c r="O11" s="84"/>
      <c r="P11" s="84"/>
      <c r="Q11" s="109"/>
    </row>
    <row r="12" spans="1:19">
      <c r="A12" s="31">
        <v>1</v>
      </c>
      <c r="B12" s="32" t="s">
        <v>1513</v>
      </c>
      <c r="C12" s="31" t="s">
        <v>1514</v>
      </c>
      <c r="D12" s="33" t="s">
        <v>502</v>
      </c>
      <c r="E12" s="33" t="s">
        <v>1515</v>
      </c>
      <c r="F12" s="50"/>
      <c r="G12" s="33"/>
      <c r="H12" s="51" t="s">
        <v>1516</v>
      </c>
      <c r="I12" s="51"/>
      <c r="J12" s="89"/>
      <c r="K12" s="73" t="s">
        <v>1517</v>
      </c>
      <c r="L12" s="74" t="s">
        <v>702</v>
      </c>
      <c r="M12" s="33" t="s">
        <v>1515</v>
      </c>
      <c r="N12" s="12"/>
      <c r="O12" s="12"/>
      <c r="P12" s="12"/>
      <c r="Q12" s="107"/>
    </row>
    <row r="13" spans="1:19" ht="29">
      <c r="A13" s="31">
        <v>2</v>
      </c>
      <c r="B13" s="32" t="s">
        <v>1518</v>
      </c>
      <c r="C13" s="31" t="s">
        <v>1519</v>
      </c>
      <c r="D13" s="33" t="s">
        <v>1520</v>
      </c>
      <c r="E13" s="33" t="s">
        <v>1521</v>
      </c>
      <c r="F13" s="35">
        <v>45243</v>
      </c>
      <c r="G13" s="50"/>
      <c r="H13" s="52" t="s">
        <v>1522</v>
      </c>
      <c r="I13" s="71"/>
      <c r="J13" s="90"/>
      <c r="K13" s="91" t="s">
        <v>1523</v>
      </c>
      <c r="L13" s="92" t="s">
        <v>1524</v>
      </c>
      <c r="M13" s="33" t="s">
        <v>1521</v>
      </c>
      <c r="N13" s="93">
        <v>45312</v>
      </c>
      <c r="O13" s="92"/>
      <c r="P13" s="52" t="s">
        <v>1522</v>
      </c>
      <c r="Q13" s="67"/>
    </row>
    <row r="14" spans="1:19">
      <c r="A14" s="31">
        <v>3</v>
      </c>
      <c r="B14" s="32" t="s">
        <v>1525</v>
      </c>
      <c r="C14" s="31" t="s">
        <v>678</v>
      </c>
      <c r="D14" s="33" t="s">
        <v>791</v>
      </c>
      <c r="E14" s="33" t="s">
        <v>1515</v>
      </c>
      <c r="F14" s="50"/>
      <c r="G14" s="50"/>
      <c r="H14" s="51" t="s">
        <v>1516</v>
      </c>
      <c r="I14" s="51"/>
      <c r="J14" s="94"/>
      <c r="K14" s="95" t="s">
        <v>66</v>
      </c>
      <c r="L14" s="96" t="s">
        <v>196</v>
      </c>
      <c r="M14" s="33" t="s">
        <v>1515</v>
      </c>
      <c r="N14" s="97"/>
      <c r="O14" s="12"/>
      <c r="P14" s="12"/>
      <c r="Q14" s="107"/>
    </row>
    <row r="15" spans="1:19" ht="29">
      <c r="A15" s="31">
        <v>4</v>
      </c>
      <c r="B15" s="32" t="s">
        <v>1526</v>
      </c>
      <c r="C15" s="31" t="s">
        <v>1527</v>
      </c>
      <c r="D15" s="33" t="s">
        <v>1528</v>
      </c>
      <c r="E15" s="33" t="s">
        <v>1521</v>
      </c>
      <c r="F15" s="50">
        <v>45266</v>
      </c>
      <c r="G15" s="50"/>
      <c r="H15" s="52" t="s">
        <v>1529</v>
      </c>
      <c r="I15" s="51"/>
      <c r="J15" s="94"/>
      <c r="K15" s="95" t="s">
        <v>1530</v>
      </c>
      <c r="L15" s="96" t="s">
        <v>1531</v>
      </c>
      <c r="M15" s="33" t="s">
        <v>1521</v>
      </c>
      <c r="N15" s="98">
        <v>45335</v>
      </c>
      <c r="O15" s="96"/>
      <c r="P15" s="52" t="s">
        <v>1529</v>
      </c>
      <c r="Q15" s="107"/>
    </row>
    <row r="16" spans="1:19">
      <c r="A16" s="36">
        <v>5</v>
      </c>
      <c r="B16" s="37" t="s">
        <v>1532</v>
      </c>
      <c r="C16" s="36" t="s">
        <v>458</v>
      </c>
      <c r="D16" s="38" t="s">
        <v>402</v>
      </c>
      <c r="E16" s="38" t="s">
        <v>1515</v>
      </c>
      <c r="F16" s="53"/>
      <c r="G16" s="53"/>
      <c r="H16" s="51" t="s">
        <v>1516</v>
      </c>
      <c r="I16" s="99"/>
      <c r="J16" s="94"/>
      <c r="K16" s="95"/>
      <c r="L16" s="96"/>
      <c r="M16" s="38"/>
      <c r="N16" s="80"/>
      <c r="O16" s="80"/>
      <c r="P16" s="80"/>
      <c r="Q16" s="108"/>
    </row>
    <row r="17" spans="1:17">
      <c r="A17" s="41" t="s">
        <v>1010</v>
      </c>
      <c r="B17" s="42" t="s">
        <v>1533</v>
      </c>
      <c r="C17" s="41"/>
      <c r="D17" s="43"/>
      <c r="E17" s="43"/>
      <c r="F17" s="43"/>
      <c r="G17" s="43"/>
      <c r="H17" s="54"/>
      <c r="I17" s="81"/>
      <c r="J17" s="82"/>
      <c r="K17" s="83"/>
      <c r="L17" s="84"/>
      <c r="M17" s="84"/>
      <c r="N17" s="84"/>
      <c r="O17" s="84"/>
      <c r="P17" s="84"/>
      <c r="Q17" s="109"/>
    </row>
    <row r="18" spans="1:17">
      <c r="A18" s="45">
        <v>1</v>
      </c>
      <c r="B18" s="46" t="s">
        <v>1534</v>
      </c>
      <c r="C18" s="45" t="s">
        <v>852</v>
      </c>
      <c r="D18" s="47" t="s">
        <v>1535</v>
      </c>
      <c r="E18" s="47"/>
      <c r="F18" s="48"/>
      <c r="G18" s="48"/>
      <c r="H18" s="51" t="s">
        <v>1516</v>
      </c>
      <c r="I18" s="100" t="s">
        <v>1516</v>
      </c>
      <c r="J18" s="101"/>
      <c r="K18" s="87"/>
      <c r="L18" s="88"/>
      <c r="M18" s="88"/>
      <c r="N18" s="88"/>
      <c r="O18" s="88"/>
      <c r="P18" s="88"/>
      <c r="Q18" s="110"/>
    </row>
    <row r="19" spans="1:17">
      <c r="A19" s="41" t="s">
        <v>1536</v>
      </c>
      <c r="B19" s="42" t="s">
        <v>1537</v>
      </c>
      <c r="C19" s="1598"/>
      <c r="D19" s="1600"/>
      <c r="E19" s="1599"/>
      <c r="F19" s="43"/>
      <c r="G19" s="43"/>
      <c r="H19" s="54"/>
      <c r="I19" s="81"/>
      <c r="J19" s="82"/>
      <c r="K19" s="83"/>
      <c r="L19" s="84"/>
      <c r="M19" s="84"/>
      <c r="N19" s="84"/>
      <c r="O19" s="84"/>
      <c r="P19" s="84"/>
      <c r="Q19" s="109"/>
    </row>
    <row r="20" spans="1:17">
      <c r="A20" s="31">
        <v>1</v>
      </c>
      <c r="B20" s="32" t="s">
        <v>1538</v>
      </c>
      <c r="C20" s="31" t="s">
        <v>357</v>
      </c>
      <c r="D20" s="33" t="s">
        <v>109</v>
      </c>
      <c r="E20" s="33" t="s">
        <v>1539</v>
      </c>
      <c r="F20" s="33"/>
      <c r="G20" s="33"/>
      <c r="H20" s="55"/>
      <c r="I20" s="1607" t="s">
        <v>1540</v>
      </c>
      <c r="J20" s="102"/>
      <c r="K20" s="31" t="s">
        <v>451</v>
      </c>
      <c r="L20" s="33" t="s">
        <v>448</v>
      </c>
      <c r="M20" s="33" t="s">
        <v>1539</v>
      </c>
      <c r="N20" s="12"/>
      <c r="O20" s="12"/>
      <c r="P20" s="12"/>
      <c r="Q20" s="107"/>
    </row>
    <row r="21" spans="1:17" ht="29">
      <c r="A21" s="56">
        <v>2</v>
      </c>
      <c r="B21" s="57" t="s">
        <v>1541</v>
      </c>
      <c r="C21" s="56" t="s">
        <v>430</v>
      </c>
      <c r="D21" s="58" t="s">
        <v>722</v>
      </c>
      <c r="E21" s="58" t="s">
        <v>1542</v>
      </c>
      <c r="F21" s="58"/>
      <c r="G21" s="58"/>
      <c r="H21" s="59"/>
      <c r="I21" s="1608"/>
      <c r="J21" s="103"/>
      <c r="K21" s="104"/>
      <c r="L21" s="105"/>
      <c r="M21" s="105"/>
      <c r="N21" s="105"/>
      <c r="O21" s="105"/>
      <c r="P21" s="105"/>
      <c r="Q21" s="111"/>
    </row>
  </sheetData>
  <mergeCells count="22">
    <mergeCell ref="I20:I21"/>
    <mergeCell ref="M3:M4"/>
    <mergeCell ref="N3:N4"/>
    <mergeCell ref="O3:O4"/>
    <mergeCell ref="P3:P4"/>
    <mergeCell ref="C5:D5"/>
    <mergeCell ref="C9:D9"/>
    <mergeCell ref="C11:D11"/>
    <mergeCell ref="C19:E19"/>
    <mergeCell ref="A2:A4"/>
    <mergeCell ref="B2:B4"/>
    <mergeCell ref="E3:E4"/>
    <mergeCell ref="A1:Q1"/>
    <mergeCell ref="C2:I2"/>
    <mergeCell ref="K2:Q2"/>
    <mergeCell ref="C3:D3"/>
    <mergeCell ref="K3:L3"/>
    <mergeCell ref="F3:F4"/>
    <mergeCell ref="G3:G4"/>
    <mergeCell ref="H3:H4"/>
    <mergeCell ref="I3:I4"/>
    <mergeCell ref="Q3:Q4"/>
  </mergeCells>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C4:M51"/>
  <sheetViews>
    <sheetView workbookViewId="0">
      <selection activeCell="E22" sqref="E22"/>
    </sheetView>
  </sheetViews>
  <sheetFormatPr defaultColWidth="9" defaultRowHeight="14.5"/>
  <cols>
    <col min="5" max="5" width="18" customWidth="1"/>
    <col min="6" max="6" width="4.54296875" customWidth="1"/>
    <col min="9" max="9" width="28.453125" customWidth="1"/>
  </cols>
  <sheetData>
    <row r="4" spans="3:13" ht="14.4" customHeight="1">
      <c r="C4" s="1611" t="s">
        <v>1544</v>
      </c>
      <c r="D4" s="1611"/>
      <c r="E4" s="1611"/>
      <c r="F4" s="1611"/>
      <c r="G4" s="1611"/>
      <c r="H4" s="1611"/>
      <c r="I4" s="1611"/>
    </row>
    <row r="5" spans="3:13">
      <c r="C5" s="17" t="s">
        <v>1545</v>
      </c>
      <c r="D5" s="17" t="s">
        <v>1546</v>
      </c>
      <c r="E5" s="17" t="s">
        <v>1547</v>
      </c>
      <c r="F5" s="1612"/>
      <c r="G5" s="17" t="s">
        <v>1545</v>
      </c>
      <c r="H5" s="17" t="s">
        <v>1548</v>
      </c>
      <c r="I5" s="17" t="s">
        <v>1547</v>
      </c>
    </row>
    <row r="6" spans="3:13">
      <c r="C6" s="18">
        <v>1</v>
      </c>
      <c r="D6" s="19" t="s">
        <v>1549</v>
      </c>
      <c r="E6" s="19" t="s">
        <v>1550</v>
      </c>
      <c r="F6" s="1612"/>
      <c r="G6" s="18">
        <v>1</v>
      </c>
      <c r="H6" s="19" t="s">
        <v>1551</v>
      </c>
      <c r="I6" s="12" t="s">
        <v>1550</v>
      </c>
      <c r="K6" t="s">
        <v>972</v>
      </c>
    </row>
    <row r="7" spans="3:13">
      <c r="C7" s="18">
        <v>2</v>
      </c>
      <c r="D7" s="19" t="s">
        <v>1552</v>
      </c>
      <c r="E7" s="19" t="s">
        <v>1550</v>
      </c>
      <c r="F7" s="1612"/>
      <c r="G7" s="18">
        <v>2</v>
      </c>
      <c r="H7" s="19" t="s">
        <v>1553</v>
      </c>
      <c r="I7" s="12" t="s">
        <v>1550</v>
      </c>
    </row>
    <row r="8" spans="3:13">
      <c r="C8" s="18">
        <v>3</v>
      </c>
      <c r="D8" s="19" t="s">
        <v>1554</v>
      </c>
      <c r="E8" s="19" t="s">
        <v>1550</v>
      </c>
      <c r="F8" s="1612"/>
      <c r="G8" s="18">
        <v>3</v>
      </c>
      <c r="H8" s="19" t="s">
        <v>1555</v>
      </c>
      <c r="I8" s="12" t="s">
        <v>1550</v>
      </c>
    </row>
    <row r="9" spans="3:13">
      <c r="C9" s="18">
        <v>4</v>
      </c>
      <c r="D9" s="19" t="s">
        <v>1556</v>
      </c>
      <c r="E9" s="19" t="s">
        <v>1550</v>
      </c>
      <c r="F9" s="1612"/>
      <c r="G9" s="18">
        <v>4</v>
      </c>
      <c r="H9" s="19" t="s">
        <v>1557</v>
      </c>
      <c r="I9" s="12" t="s">
        <v>1550</v>
      </c>
    </row>
    <row r="10" spans="3:13">
      <c r="C10" s="18">
        <v>5</v>
      </c>
      <c r="D10" s="19" t="s">
        <v>1558</v>
      </c>
      <c r="E10" s="19" t="s">
        <v>1550</v>
      </c>
      <c r="F10" s="1612"/>
      <c r="G10" s="18">
        <v>5</v>
      </c>
      <c r="H10" s="19" t="s">
        <v>1559</v>
      </c>
      <c r="I10" s="12" t="s">
        <v>1550</v>
      </c>
    </row>
    <row r="11" spans="3:13">
      <c r="C11" s="18">
        <v>6</v>
      </c>
      <c r="D11" s="19" t="s">
        <v>1560</v>
      </c>
      <c r="E11" s="19" t="s">
        <v>1550</v>
      </c>
      <c r="F11" s="1612"/>
      <c r="G11" s="18">
        <v>6</v>
      </c>
      <c r="H11" s="19" t="s">
        <v>1561</v>
      </c>
      <c r="I11" s="12" t="s">
        <v>1550</v>
      </c>
    </row>
    <row r="12" spans="3:13">
      <c r="C12" s="18">
        <v>7</v>
      </c>
      <c r="D12" s="19" t="s">
        <v>1562</v>
      </c>
      <c r="E12" s="19" t="s">
        <v>1550</v>
      </c>
      <c r="F12" s="1612"/>
      <c r="G12" s="18">
        <v>7</v>
      </c>
      <c r="H12" s="19" t="s">
        <v>1563</v>
      </c>
      <c r="I12" s="12" t="s">
        <v>1550</v>
      </c>
      <c r="M12">
        <f>624-487</f>
        <v>137</v>
      </c>
    </row>
    <row r="13" spans="3:13">
      <c r="C13" s="18">
        <v>8</v>
      </c>
      <c r="D13" s="19" t="s">
        <v>1564</v>
      </c>
      <c r="E13" s="19" t="s">
        <v>1550</v>
      </c>
      <c r="F13" s="1612"/>
      <c r="G13" s="18">
        <v>8</v>
      </c>
      <c r="H13" s="19" t="s">
        <v>1565</v>
      </c>
      <c r="I13" s="12" t="s">
        <v>1550</v>
      </c>
    </row>
    <row r="14" spans="3:13">
      <c r="C14" s="18">
        <v>9</v>
      </c>
      <c r="D14" s="19" t="s">
        <v>1566</v>
      </c>
      <c r="E14" s="19" t="s">
        <v>1550</v>
      </c>
      <c r="F14" s="1612"/>
      <c r="G14" s="18">
        <v>9</v>
      </c>
      <c r="H14" s="19" t="s">
        <v>1567</v>
      </c>
      <c r="I14" s="12" t="s">
        <v>1550</v>
      </c>
    </row>
    <row r="15" spans="3:13">
      <c r="C15" s="18">
        <v>10</v>
      </c>
      <c r="D15" s="19" t="s">
        <v>1568</v>
      </c>
      <c r="E15" s="19" t="s">
        <v>1550</v>
      </c>
      <c r="F15" s="1612"/>
      <c r="G15" s="18">
        <v>10</v>
      </c>
      <c r="H15" s="20" t="s">
        <v>1569</v>
      </c>
      <c r="I15" s="22" t="s">
        <v>1570</v>
      </c>
    </row>
    <row r="16" spans="3:13">
      <c r="C16" s="18">
        <v>11</v>
      </c>
      <c r="D16" s="19" t="s">
        <v>1571</v>
      </c>
      <c r="E16" s="19" t="s">
        <v>1550</v>
      </c>
      <c r="F16" s="1612"/>
      <c r="G16" s="18">
        <v>11</v>
      </c>
      <c r="H16" s="19" t="s">
        <v>1572</v>
      </c>
      <c r="I16" s="12" t="s">
        <v>1550</v>
      </c>
    </row>
    <row r="17" spans="3:9">
      <c r="C17" s="18">
        <v>12</v>
      </c>
      <c r="D17" s="19" t="s">
        <v>1573</v>
      </c>
      <c r="E17" s="19" t="s">
        <v>1550</v>
      </c>
      <c r="F17" s="1612"/>
      <c r="G17" s="18">
        <v>12</v>
      </c>
      <c r="H17" s="19" t="s">
        <v>1574</v>
      </c>
      <c r="I17" s="12" t="s">
        <v>1550</v>
      </c>
    </row>
    <row r="18" spans="3:9">
      <c r="C18" s="18">
        <v>13</v>
      </c>
      <c r="D18" s="19" t="s">
        <v>1575</v>
      </c>
      <c r="E18" s="19" t="s">
        <v>1550</v>
      </c>
      <c r="F18" s="1612"/>
      <c r="G18" s="18">
        <v>13</v>
      </c>
      <c r="H18" s="19" t="s">
        <v>1576</v>
      </c>
      <c r="I18" s="12" t="s">
        <v>1550</v>
      </c>
    </row>
    <row r="19" spans="3:9">
      <c r="C19" s="18">
        <v>14</v>
      </c>
      <c r="D19" s="19" t="s">
        <v>1577</v>
      </c>
      <c r="E19" s="19" t="s">
        <v>1550</v>
      </c>
      <c r="F19" s="1612"/>
      <c r="G19" s="18">
        <v>14</v>
      </c>
      <c r="H19" s="19" t="s">
        <v>1578</v>
      </c>
      <c r="I19" s="12" t="s">
        <v>1550</v>
      </c>
    </row>
    <row r="20" spans="3:9">
      <c r="C20" s="18">
        <v>15</v>
      </c>
      <c r="D20" s="19" t="s">
        <v>1579</v>
      </c>
      <c r="E20" s="19" t="s">
        <v>1550</v>
      </c>
      <c r="F20" s="1612"/>
      <c r="G20" s="18">
        <v>15</v>
      </c>
      <c r="H20" s="19" t="s">
        <v>1580</v>
      </c>
      <c r="I20" s="12" t="s">
        <v>1550</v>
      </c>
    </row>
    <row r="21" spans="3:9">
      <c r="C21" s="18">
        <v>16</v>
      </c>
      <c r="D21" s="19" t="s">
        <v>1581</v>
      </c>
      <c r="E21" s="19" t="s">
        <v>1550</v>
      </c>
      <c r="F21" s="1612"/>
      <c r="G21" s="18">
        <v>16</v>
      </c>
      <c r="H21" s="19" t="s">
        <v>1582</v>
      </c>
      <c r="I21" s="12" t="s">
        <v>1550</v>
      </c>
    </row>
    <row r="22" spans="3:9">
      <c r="C22" s="18">
        <v>17</v>
      </c>
      <c r="D22" s="19" t="s">
        <v>1583</v>
      </c>
      <c r="E22" s="19" t="s">
        <v>1550</v>
      </c>
      <c r="F22" s="1612"/>
      <c r="G22" s="18">
        <v>17</v>
      </c>
      <c r="H22" s="19" t="s">
        <v>1584</v>
      </c>
      <c r="I22" s="12" t="s">
        <v>1550</v>
      </c>
    </row>
    <row r="23" spans="3:9">
      <c r="C23" s="18">
        <v>18</v>
      </c>
      <c r="D23" s="19" t="s">
        <v>1585</v>
      </c>
      <c r="E23" s="19" t="s">
        <v>1550</v>
      </c>
      <c r="F23" s="1612"/>
      <c r="G23" s="18">
        <v>18</v>
      </c>
      <c r="H23" s="19" t="s">
        <v>1586</v>
      </c>
      <c r="I23" s="12" t="s">
        <v>1550</v>
      </c>
    </row>
    <row r="24" spans="3:9">
      <c r="C24" s="18">
        <v>19</v>
      </c>
      <c r="D24" s="19" t="s">
        <v>1587</v>
      </c>
      <c r="E24" s="19" t="s">
        <v>1550</v>
      </c>
      <c r="F24" s="1612"/>
      <c r="G24" s="18">
        <v>19</v>
      </c>
      <c r="H24" s="19" t="s">
        <v>1588</v>
      </c>
      <c r="I24" s="12" t="s">
        <v>1550</v>
      </c>
    </row>
    <row r="25" spans="3:9">
      <c r="C25" s="18">
        <v>20</v>
      </c>
      <c r="D25" s="19" t="s">
        <v>1589</v>
      </c>
      <c r="E25" s="19" t="s">
        <v>1550</v>
      </c>
      <c r="F25" s="1612"/>
      <c r="G25" s="18">
        <v>20</v>
      </c>
      <c r="H25" s="19" t="s">
        <v>1590</v>
      </c>
      <c r="I25" s="12" t="s">
        <v>1550</v>
      </c>
    </row>
    <row r="26" spans="3:9">
      <c r="C26" s="18">
        <v>21</v>
      </c>
      <c r="D26" s="19" t="s">
        <v>1591</v>
      </c>
      <c r="E26" s="19" t="s">
        <v>1550</v>
      </c>
      <c r="F26" s="1612"/>
      <c r="G26" s="18">
        <v>21</v>
      </c>
      <c r="H26" s="19" t="s">
        <v>1592</v>
      </c>
      <c r="I26" s="12" t="s">
        <v>1550</v>
      </c>
    </row>
    <row r="27" spans="3:9">
      <c r="C27" s="18">
        <v>22</v>
      </c>
      <c r="D27" s="19" t="s">
        <v>1593</v>
      </c>
      <c r="E27" s="19" t="s">
        <v>1550</v>
      </c>
      <c r="F27" s="1612"/>
      <c r="G27" s="18">
        <v>22</v>
      </c>
      <c r="H27" s="20" t="s">
        <v>1594</v>
      </c>
      <c r="I27" s="22" t="s">
        <v>1595</v>
      </c>
    </row>
    <row r="28" spans="3:9">
      <c r="C28" s="18">
        <v>23</v>
      </c>
      <c r="D28" s="19" t="s">
        <v>1596</v>
      </c>
      <c r="E28" s="19" t="s">
        <v>1550</v>
      </c>
      <c r="F28" s="1612"/>
      <c r="G28" s="18">
        <v>23</v>
      </c>
      <c r="H28" s="19" t="s">
        <v>1597</v>
      </c>
      <c r="I28" s="12" t="s">
        <v>1550</v>
      </c>
    </row>
    <row r="29" spans="3:9">
      <c r="C29" s="18">
        <v>24</v>
      </c>
      <c r="D29" s="19" t="s">
        <v>1598</v>
      </c>
      <c r="E29" s="19" t="s">
        <v>1550</v>
      </c>
      <c r="F29" s="1612"/>
      <c r="G29" s="18">
        <v>24</v>
      </c>
      <c r="H29" s="19" t="s">
        <v>1599</v>
      </c>
      <c r="I29" s="12" t="s">
        <v>1550</v>
      </c>
    </row>
    <row r="30" spans="3:9">
      <c r="C30" s="18">
        <v>25</v>
      </c>
      <c r="D30" s="19" t="s">
        <v>1600</v>
      </c>
      <c r="E30" s="19" t="s">
        <v>1550</v>
      </c>
      <c r="F30" s="1612"/>
      <c r="G30" s="18">
        <v>25</v>
      </c>
      <c r="H30" s="19" t="s">
        <v>1601</v>
      </c>
      <c r="I30" s="12" t="s">
        <v>1550</v>
      </c>
    </row>
    <row r="31" spans="3:9">
      <c r="C31" s="18">
        <v>26</v>
      </c>
      <c r="D31" s="19" t="s">
        <v>1602</v>
      </c>
      <c r="E31" s="19" t="s">
        <v>1550</v>
      </c>
      <c r="F31" s="1612"/>
      <c r="G31" s="18">
        <v>26</v>
      </c>
      <c r="H31" s="19" t="s">
        <v>1603</v>
      </c>
      <c r="I31" s="12" t="s">
        <v>1550</v>
      </c>
    </row>
    <row r="32" spans="3:9">
      <c r="C32" s="18">
        <v>27</v>
      </c>
      <c r="D32" s="19" t="s">
        <v>1604</v>
      </c>
      <c r="E32" s="19" t="s">
        <v>1550</v>
      </c>
      <c r="F32" s="1612"/>
      <c r="G32" s="18">
        <v>27</v>
      </c>
      <c r="H32" s="19" t="s">
        <v>1605</v>
      </c>
      <c r="I32" s="12" t="s">
        <v>1550</v>
      </c>
    </row>
    <row r="33" spans="3:9">
      <c r="C33" s="18">
        <v>28</v>
      </c>
      <c r="D33" s="19" t="s">
        <v>1606</v>
      </c>
      <c r="E33" s="19" t="s">
        <v>1550</v>
      </c>
      <c r="F33" s="1612"/>
      <c r="G33" s="18">
        <v>28</v>
      </c>
      <c r="H33" s="19" t="s">
        <v>1607</v>
      </c>
      <c r="I33" s="12" t="s">
        <v>1550</v>
      </c>
    </row>
    <row r="34" spans="3:9">
      <c r="C34" s="18">
        <v>29</v>
      </c>
      <c r="D34" s="19" t="s">
        <v>1608</v>
      </c>
      <c r="E34" s="19" t="s">
        <v>1550</v>
      </c>
      <c r="F34" s="1612"/>
      <c r="G34" s="18">
        <v>29</v>
      </c>
      <c r="H34" s="19" t="s">
        <v>1609</v>
      </c>
      <c r="I34" s="12" t="s">
        <v>1550</v>
      </c>
    </row>
    <row r="35" spans="3:9">
      <c r="C35" s="18">
        <v>30</v>
      </c>
      <c r="D35" s="19" t="s">
        <v>1610</v>
      </c>
      <c r="E35" s="19" t="s">
        <v>1550</v>
      </c>
      <c r="F35" s="1612"/>
      <c r="G35" s="18">
        <v>30</v>
      </c>
      <c r="H35" s="19" t="s">
        <v>1611</v>
      </c>
      <c r="I35" s="12" t="s">
        <v>1550</v>
      </c>
    </row>
    <row r="36" spans="3:9">
      <c r="C36" s="18">
        <v>31</v>
      </c>
      <c r="D36" s="19" t="s">
        <v>1565</v>
      </c>
      <c r="E36" s="19" t="s">
        <v>1550</v>
      </c>
      <c r="F36" s="1612"/>
      <c r="G36" s="18">
        <v>31</v>
      </c>
      <c r="H36" s="19" t="s">
        <v>1612</v>
      </c>
      <c r="I36" s="12" t="s">
        <v>1550</v>
      </c>
    </row>
    <row r="37" spans="3:9">
      <c r="C37" s="18">
        <v>32</v>
      </c>
      <c r="D37" s="19" t="s">
        <v>1613</v>
      </c>
      <c r="E37" s="19" t="s">
        <v>1550</v>
      </c>
      <c r="F37" s="1612"/>
      <c r="G37" s="18">
        <v>32</v>
      </c>
      <c r="H37" s="19" t="s">
        <v>1614</v>
      </c>
      <c r="I37" s="12" t="s">
        <v>1550</v>
      </c>
    </row>
    <row r="38" spans="3:9">
      <c r="C38" s="18">
        <v>33</v>
      </c>
      <c r="D38" s="19" t="s">
        <v>1615</v>
      </c>
      <c r="E38" s="19" t="s">
        <v>1550</v>
      </c>
      <c r="F38" s="1612"/>
      <c r="G38" s="21"/>
      <c r="H38" s="21"/>
      <c r="I38" s="12"/>
    </row>
    <row r="39" spans="3:9">
      <c r="C39" s="18">
        <v>34</v>
      </c>
      <c r="D39" s="19" t="s">
        <v>1616</v>
      </c>
      <c r="E39" s="19" t="s">
        <v>1550</v>
      </c>
      <c r="F39" s="1612"/>
      <c r="G39" s="21"/>
      <c r="H39" s="21"/>
      <c r="I39" s="12"/>
    </row>
    <row r="40" spans="3:9">
      <c r="C40" s="18">
        <v>35</v>
      </c>
      <c r="D40" s="19" t="s">
        <v>1617</v>
      </c>
      <c r="E40" s="19" t="s">
        <v>1550</v>
      </c>
      <c r="F40" s="1612"/>
      <c r="G40" s="21"/>
      <c r="H40" s="21"/>
      <c r="I40" s="12"/>
    </row>
    <row r="41" spans="3:9">
      <c r="C41" s="18">
        <v>36</v>
      </c>
      <c r="D41" s="19" t="s">
        <v>1618</v>
      </c>
      <c r="E41" s="19" t="s">
        <v>1550</v>
      </c>
      <c r="F41" s="1612"/>
      <c r="G41" s="21"/>
      <c r="H41" s="21"/>
      <c r="I41" s="12"/>
    </row>
    <row r="42" spans="3:9">
      <c r="C42" s="18">
        <v>37</v>
      </c>
      <c r="D42" s="19" t="s">
        <v>1619</v>
      </c>
      <c r="E42" s="19" t="s">
        <v>1550</v>
      </c>
      <c r="F42" s="1612"/>
      <c r="G42" s="21"/>
      <c r="H42" s="21"/>
      <c r="I42" s="12"/>
    </row>
    <row r="43" spans="3:9">
      <c r="C43" s="18">
        <v>38</v>
      </c>
      <c r="D43" s="19" t="s">
        <v>1620</v>
      </c>
      <c r="E43" s="19" t="s">
        <v>1550</v>
      </c>
      <c r="F43" s="1612"/>
      <c r="G43" s="21"/>
      <c r="H43" s="21"/>
      <c r="I43" s="12"/>
    </row>
    <row r="44" spans="3:9">
      <c r="C44" s="18">
        <v>39</v>
      </c>
      <c r="D44" s="19" t="s">
        <v>1621</v>
      </c>
      <c r="E44" s="19" t="s">
        <v>1550</v>
      </c>
      <c r="F44" s="1612"/>
      <c r="G44" s="21"/>
      <c r="H44" s="21"/>
      <c r="I44" s="12"/>
    </row>
    <row r="45" spans="3:9">
      <c r="C45" s="18">
        <v>40</v>
      </c>
      <c r="D45" s="19" t="s">
        <v>1622</v>
      </c>
      <c r="E45" s="19" t="s">
        <v>1550</v>
      </c>
      <c r="F45" s="1612"/>
      <c r="G45" s="21"/>
      <c r="H45" s="21"/>
      <c r="I45" s="12"/>
    </row>
    <row r="46" spans="3:9">
      <c r="C46" s="18">
        <v>41</v>
      </c>
      <c r="D46" s="19" t="s">
        <v>1597</v>
      </c>
      <c r="E46" s="19" t="s">
        <v>1550</v>
      </c>
      <c r="F46" s="1612"/>
      <c r="G46" s="21"/>
      <c r="H46" s="21"/>
      <c r="I46" s="12"/>
    </row>
    <row r="47" spans="3:9">
      <c r="C47" s="18">
        <v>42</v>
      </c>
      <c r="D47" s="19" t="s">
        <v>1623</v>
      </c>
      <c r="E47" s="19" t="s">
        <v>1624</v>
      </c>
      <c r="F47" s="1612"/>
      <c r="G47" s="21"/>
      <c r="H47" s="21"/>
      <c r="I47" s="12"/>
    </row>
    <row r="48" spans="3:9">
      <c r="C48" s="18">
        <v>43</v>
      </c>
      <c r="D48" s="19" t="s">
        <v>1625</v>
      </c>
      <c r="E48" s="19"/>
      <c r="F48" s="1612"/>
      <c r="G48" s="21"/>
      <c r="H48" s="21"/>
      <c r="I48" s="12"/>
    </row>
    <row r="49" spans="3:9">
      <c r="C49" s="18">
        <v>44</v>
      </c>
      <c r="D49" s="20" t="s">
        <v>1599</v>
      </c>
      <c r="E49" s="20" t="s">
        <v>1626</v>
      </c>
      <c r="F49" s="1612"/>
      <c r="G49" s="21"/>
      <c r="H49" s="21"/>
      <c r="I49" s="12"/>
    </row>
    <row r="50" spans="3:9">
      <c r="C50" s="18">
        <v>45</v>
      </c>
      <c r="D50" s="20" t="s">
        <v>1627</v>
      </c>
      <c r="E50" s="20" t="s">
        <v>1628</v>
      </c>
      <c r="F50" s="1612"/>
      <c r="G50" s="21"/>
      <c r="H50" s="21"/>
      <c r="I50" s="12"/>
    </row>
    <row r="51" spans="3:9">
      <c r="C51" s="18">
        <v>46</v>
      </c>
      <c r="D51" s="19" t="s">
        <v>1629</v>
      </c>
      <c r="E51" s="19"/>
      <c r="F51" s="1612"/>
      <c r="G51" s="21"/>
      <c r="H51" s="21"/>
      <c r="I51" s="12"/>
    </row>
  </sheetData>
  <mergeCells count="2">
    <mergeCell ref="C4:I4"/>
    <mergeCell ref="F5:F5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67</vt:i4>
      </vt:variant>
      <vt:variant>
        <vt:lpstr>Named Ranges</vt:lpstr>
      </vt:variant>
      <vt:variant>
        <vt:i4>9</vt:i4>
      </vt:variant>
    </vt:vector>
  </HeadingPairs>
  <TitlesOfParts>
    <vt:vector size="76" baseType="lpstr">
      <vt:lpstr>TB401 DPR.....</vt:lpstr>
      <vt:lpstr>Eng.</vt:lpstr>
      <vt:lpstr>Fdn (Pkg -G Section -I)</vt:lpstr>
      <vt:lpstr>Sheet2</vt:lpstr>
      <vt:lpstr>Sheet3</vt:lpstr>
      <vt:lpstr>Sheet4</vt:lpstr>
      <vt:lpstr>Sheet5</vt:lpstr>
      <vt:lpstr>ROW</vt:lpstr>
      <vt:lpstr>Sheet13 (2)</vt:lpstr>
      <vt:lpstr>TB-605</vt:lpstr>
      <vt:lpstr>Sheet16</vt:lpstr>
      <vt:lpstr>Sheet14</vt:lpstr>
      <vt:lpstr>Sheet12</vt:lpstr>
      <vt:lpstr>Sheet13</vt:lpstr>
      <vt:lpstr>Sheet15</vt:lpstr>
      <vt:lpstr>TB401 DPR</vt:lpstr>
      <vt:lpstr>Survey-Summary</vt:lpstr>
      <vt:lpstr>Sheet6</vt:lpstr>
      <vt:lpstr>Vertical Chart -JS Line Jammu </vt:lpstr>
      <vt:lpstr>Approved Survey</vt:lpstr>
      <vt:lpstr>Approved CS J-S Line</vt:lpstr>
      <vt:lpstr>Approved CS K-S Line</vt:lpstr>
      <vt:lpstr>Foundation JS-Line -Jammu</vt:lpstr>
      <vt:lpstr>Sheet10</vt:lpstr>
      <vt:lpstr>Erection -Jammu</vt:lpstr>
      <vt:lpstr>Erection -SK</vt:lpstr>
      <vt:lpstr>Sheet7</vt:lpstr>
      <vt:lpstr>Sheet8</vt:lpstr>
      <vt:lpstr>Foundation -LILO</vt:lpstr>
      <vt:lpstr>Erection-Punjab</vt:lpstr>
      <vt:lpstr>Vertical Chart -JS Line Punjab</vt:lpstr>
      <vt:lpstr>Foundation -JS Line- Punjab</vt:lpstr>
      <vt:lpstr>Sheet9</vt:lpstr>
      <vt:lpstr>ROW Front vs Progress</vt:lpstr>
      <vt:lpstr>Foundation -KS Line</vt:lpstr>
      <vt:lpstr>Manpower</vt:lpstr>
      <vt:lpstr>Hindrance</vt:lpstr>
      <vt:lpstr>Sheet11</vt:lpstr>
      <vt:lpstr>Planned Vs Actual -FDN</vt:lpstr>
      <vt:lpstr>Supply Status</vt:lpstr>
      <vt:lpstr>Material Status-Jammu-Punjab</vt:lpstr>
      <vt:lpstr>Material Status-Punjab</vt:lpstr>
      <vt:lpstr>Earthing (PKG-F)</vt:lpstr>
      <vt:lpstr>Earthing (PKG-G)</vt:lpstr>
      <vt:lpstr>Revetment Pkg-G</vt:lpstr>
      <vt:lpstr> Benching Status-F</vt:lpstr>
      <vt:lpstr> Benching Status-G</vt:lpstr>
      <vt:lpstr>Earthing Pkg -G Ist section</vt:lpstr>
      <vt:lpstr>Earthing balance</vt:lpstr>
      <vt:lpstr>Tack Welding - PKG-G</vt:lpstr>
      <vt:lpstr>Tack Welding - PKG-F</vt:lpstr>
      <vt:lpstr>Painting - PKG-G</vt:lpstr>
      <vt:lpstr>Painting - PKG-F</vt:lpstr>
      <vt:lpstr>Eretion - PKG-G</vt:lpstr>
      <vt:lpstr>Eretion - PKG-F</vt:lpstr>
      <vt:lpstr>Sheet1</vt:lpstr>
      <vt:lpstr>JMC 27.9.23</vt:lpstr>
      <vt:lpstr>Jumpering-G</vt:lpstr>
      <vt:lpstr>Insulator Hoisting - F</vt:lpstr>
      <vt:lpstr>Insulator Hoisting - G</vt:lpstr>
      <vt:lpstr>Jumpering-F</vt:lpstr>
      <vt:lpstr>Stringing - PKG-F</vt:lpstr>
      <vt:lpstr>Stringing - PKG-G</vt:lpstr>
      <vt:lpstr>OPGW PKG-G</vt:lpstr>
      <vt:lpstr>OPGW PKG-F</vt:lpstr>
      <vt:lpstr>Crossing</vt:lpstr>
      <vt:lpstr>Clear locs shared by client</vt:lpstr>
      <vt:lpstr>Manpower!Print_Area</vt:lpstr>
      <vt:lpstr>ROW!Print_Area</vt:lpstr>
      <vt:lpstr>'Survey-Summary'!Print_Area</vt:lpstr>
      <vt:lpstr>'TB-605'!Print_Area</vt:lpstr>
      <vt:lpstr>'Vertical Chart -JS Line Jammu '!Print_Area</vt:lpstr>
      <vt:lpstr>'Vertical Chart -JS Line Punjab'!Print_Area</vt:lpstr>
      <vt:lpstr>ROW!Print_Titles</vt:lpstr>
      <vt:lpstr>'Vertical Chart -JS Line Jammu '!Print_Titles</vt:lpstr>
      <vt:lpstr>'Vertical Chart -JS Line Punjab'!Print_Titles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M Aditya Narasimha Kumar</cp:lastModifiedBy>
  <cp:lastPrinted>2026-01-03T08:19:17Z</cp:lastPrinted>
  <dcterms:created xsi:type="dcterms:W3CDTF">2023-09-21T16:13:00Z</dcterms:created>
  <dcterms:modified xsi:type="dcterms:W3CDTF">2026-04-07T03:24:04Z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0696A15416B94FE7A7C69180492A9254_13</vt:lpwstr>
  </property>
  <property fmtid="{D5CDD505-2E9C-101B-9397-08002B2CF9AE}" pid="3" name="KSOProductBuildVer">
    <vt:lpwstr>1033-12.2.0.19805</vt:lpwstr>
  </property>
</Properties>
</file>